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gi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hreadedComments/threadedComment2.xml" ContentType="application/vnd.ms-excel.threadedcomments+xml"/>
  <Override PartName="/xl/tables/table1.xml" ContentType="application/vnd.openxmlformats-officedocument.spreadsheetml.table+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ables/table2.xml" ContentType="application/vnd.openxmlformats-officedocument.spreadsheetml.table+xml"/>
  <Override PartName="/xl/comments14.xml" ContentType="application/vnd.openxmlformats-officedocument.spreadsheetml.comments+xml"/>
  <Override PartName="/xl/namedSheetViews/namedSheetView1.xml" ContentType="application/vnd.ms-excel.namedsheetviews+xml"/>
  <Override PartName="/xl/comments15.xml" ContentType="application/vnd.openxmlformats-officedocument.spreadsheetml.comments+xml"/>
  <Override PartName="/xl/comments1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bavot\Documents\GitHub\Data-management\"/>
    </mc:Choice>
  </mc:AlternateContent>
  <xr:revisionPtr revIDLastSave="0" documentId="13_ncr:1_{91E66705-5668-4FF3-BF2F-D9AB710BEA64}" xr6:coauthVersionLast="47" xr6:coauthVersionMax="47" xr10:uidLastSave="{00000000-0000-0000-0000-000000000000}"/>
  <bookViews>
    <workbookView xWindow="-110" yWindow="-110" windowWidth="19420" windowHeight="11620" tabRatio="875" firstSheet="7" activeTab="10" xr2:uid="{00000000-000D-0000-FFFF-FFFF00000000}"/>
  </bookViews>
  <sheets>
    <sheet name="MAP vs TREM2" sheetId="26" state="hidden" r:id="rId1"/>
    <sheet name="MetaData" sheetId="2" r:id="rId2"/>
    <sheet name="Mapping" sheetId="3" r:id="rId3"/>
    <sheet name="DataDictionary" sheetId="42" r:id="rId4"/>
    <sheet name="MAP" sheetId="44" r:id="rId5"/>
    <sheet name="TREM2" sheetId="43" r:id="rId6"/>
    <sheet name="Overall" sheetId="45" r:id="rId7"/>
    <sheet name="FFPERegionsAvailable" sheetId="6" r:id="rId8"/>
    <sheet name="FFRegions" sheetId="18" r:id="rId9"/>
    <sheet name="FFPEUsageLog" sheetId="49" r:id="rId10"/>
    <sheet name="BulkRNA" sheetId="20" r:id="rId11"/>
    <sheet name="Cryostat" sheetId="29" r:id="rId12"/>
    <sheet name="DNA" sheetId="21" r:id="rId13"/>
    <sheet name="snATACseq10X" sheetId="40" r:id="rId14"/>
    <sheet name="snRNAseq10X" sheetId="37" r:id="rId15"/>
    <sheet name="snMultiomeseq10X " sheetId="48" r:id="rId16"/>
    <sheet name="IMC" sheetId="36" r:id="rId17"/>
    <sheet name="TissueDispatchLog" sheetId="35" r:id="rId18"/>
  </sheets>
  <definedNames>
    <definedName name="_xlnm._FilterDatabase" localSheetId="10" hidden="1">BulkRNA!$A$1:$P$390</definedName>
    <definedName name="_xlnm._FilterDatabase" localSheetId="11" hidden="1">Cryostat!$A$1:$AB$1220</definedName>
    <definedName name="_xlnm._FilterDatabase" localSheetId="12" hidden="1">DNA!$A$1:$P$108</definedName>
    <definedName name="_xlnm._FilterDatabase" localSheetId="7" hidden="1">FFPERegionsAvailable!$B$1:$Y$563</definedName>
    <definedName name="_xlnm._FilterDatabase" localSheetId="9" hidden="1">FFPEUsageLog!$A$1:$H$597</definedName>
    <definedName name="_xlnm._FilterDatabase" localSheetId="8" hidden="1">FFRegions!$A$1:$Q$1635</definedName>
    <definedName name="_xlnm._FilterDatabase" localSheetId="2" hidden="1">Mapping!$T$1:$V$1</definedName>
    <definedName name="_xlnm._FilterDatabase" localSheetId="1" hidden="1">MetaData!$A$1:$XFC$238</definedName>
    <definedName name="_xlnm._FilterDatabase" localSheetId="13">snATACseq10X!$A$1:$AB$16</definedName>
    <definedName name="_xlnm._FilterDatabase" localSheetId="15" hidden="1">#REF!</definedName>
    <definedName name="_xlnm._FilterDatabase" localSheetId="14" hidden="1">snRNAseq10X!$B$1:$AF$393</definedName>
    <definedName name="_xlnm._FilterDatabase" localSheetId="17" hidden="1">TissueDispatchLog!$A$1:$L$166</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551" i="6" l="1"/>
  <c r="O551" i="6" s="1"/>
  <c r="N552" i="6"/>
  <c r="O552" i="6" s="1"/>
  <c r="N553" i="6"/>
  <c r="O553" i="6" s="1"/>
  <c r="N554" i="6"/>
  <c r="O554" i="6" s="1"/>
  <c r="N555" i="6"/>
  <c r="O555" i="6" s="1"/>
  <c r="N556" i="6"/>
  <c r="O556" i="6" s="1"/>
  <c r="N557" i="6"/>
  <c r="O557" i="6" s="1"/>
  <c r="N558" i="6"/>
  <c r="O558" i="6" s="1"/>
  <c r="N559" i="6"/>
  <c r="O559" i="6" s="1"/>
  <c r="N560" i="6"/>
  <c r="O560" i="6" s="1"/>
  <c r="N561" i="6"/>
  <c r="O561" i="6" s="1"/>
  <c r="N562" i="6"/>
  <c r="O562" i="6" s="1"/>
  <c r="N563" i="6"/>
  <c r="O563" i="6" s="1"/>
  <c r="N564" i="6"/>
  <c r="O564" i="6" s="1"/>
  <c r="N565" i="6"/>
  <c r="O565" i="6" s="1"/>
  <c r="N566" i="6"/>
  <c r="O566" i="6" s="1"/>
  <c r="N567" i="6"/>
  <c r="O567" i="6" s="1"/>
  <c r="N568" i="6"/>
  <c r="O568" i="6" s="1"/>
  <c r="N569" i="6"/>
  <c r="O569" i="6" s="1"/>
  <c r="N570" i="6"/>
  <c r="O570" i="6" s="1"/>
  <c r="N571" i="6"/>
  <c r="O571" i="6" s="1"/>
  <c r="N572" i="6"/>
  <c r="O572" i="6" s="1"/>
  <c r="N573" i="6"/>
  <c r="O573" i="6" s="1"/>
  <c r="N574" i="6"/>
  <c r="O574" i="6" s="1"/>
  <c r="N575" i="6"/>
  <c r="O575" i="6" s="1"/>
  <c r="N576" i="6"/>
  <c r="O576" i="6" s="1"/>
  <c r="N577" i="6"/>
  <c r="O577" i="6" s="1"/>
  <c r="N578" i="6"/>
  <c r="O578" i="6" s="1"/>
  <c r="N579" i="6"/>
  <c r="O579" i="6" s="1"/>
  <c r="N580" i="6"/>
  <c r="O580" i="6" s="1"/>
  <c r="N581" i="6"/>
  <c r="O581" i="6" s="1"/>
  <c r="N582" i="6"/>
  <c r="O582" i="6" s="1"/>
  <c r="N583" i="6"/>
  <c r="O583" i="6" s="1"/>
  <c r="N584" i="6"/>
  <c r="O584" i="6" s="1"/>
  <c r="N585" i="6"/>
  <c r="O585" i="6" s="1"/>
  <c r="N586" i="6"/>
  <c r="O586" i="6" s="1"/>
  <c r="N587" i="6"/>
  <c r="O587" i="6" s="1"/>
  <c r="N588" i="6"/>
  <c r="O588" i="6" s="1"/>
  <c r="N589" i="6"/>
  <c r="O589" i="6" s="1"/>
  <c r="N590" i="6"/>
  <c r="O590" i="6" s="1"/>
  <c r="N591" i="6"/>
  <c r="O591" i="6" s="1"/>
  <c r="N592" i="6"/>
  <c r="O592" i="6" s="1"/>
  <c r="N593" i="6"/>
  <c r="O593" i="6" s="1"/>
  <c r="N594" i="6"/>
  <c r="O594" i="6" s="1"/>
  <c r="N595" i="6"/>
  <c r="O595" i="6" s="1"/>
  <c r="N596" i="6"/>
  <c r="O596" i="6" s="1"/>
  <c r="N597" i="6"/>
  <c r="O597" i="6" s="1"/>
  <c r="N598" i="6"/>
  <c r="O598" i="6" s="1"/>
  <c r="N599" i="6"/>
  <c r="O599" i="6" s="1"/>
  <c r="N600" i="6"/>
  <c r="O600" i="6" s="1"/>
  <c r="N601" i="6"/>
  <c r="O601" i="6" s="1"/>
  <c r="N602" i="6"/>
  <c r="O602" i="6" s="1"/>
  <c r="N603" i="6"/>
  <c r="O603" i="6" s="1"/>
  <c r="N604" i="6"/>
  <c r="O604" i="6" s="1"/>
  <c r="N605" i="6"/>
  <c r="O605" i="6" s="1"/>
  <c r="N606" i="6"/>
  <c r="O606" i="6" s="1"/>
  <c r="N607" i="6"/>
  <c r="O607" i="6" s="1"/>
  <c r="N608" i="6"/>
  <c r="O608" i="6" s="1"/>
  <c r="N609" i="6"/>
  <c r="O609" i="6" s="1"/>
  <c r="N610" i="6"/>
  <c r="O610" i="6" s="1"/>
  <c r="N611" i="6"/>
  <c r="O611" i="6" s="1"/>
  <c r="N612" i="6"/>
  <c r="O612" i="6" s="1"/>
  <c r="N613" i="6"/>
  <c r="O613" i="6" s="1"/>
  <c r="N614" i="6"/>
  <c r="O614" i="6" s="1"/>
  <c r="N615" i="6"/>
  <c r="O615" i="6" s="1"/>
  <c r="N616" i="6"/>
  <c r="O616" i="6" s="1"/>
  <c r="N617" i="6"/>
  <c r="O617" i="6" s="1"/>
  <c r="N618" i="6"/>
  <c r="O618" i="6" s="1"/>
  <c r="N619" i="6"/>
  <c r="O619" i="6" s="1"/>
  <c r="N620" i="6"/>
  <c r="O620" i="6" s="1"/>
  <c r="N621" i="6"/>
  <c r="O621" i="6" s="1"/>
  <c r="N622" i="6"/>
  <c r="O622" i="6" s="1"/>
  <c r="N623" i="6"/>
  <c r="O623" i="6" s="1"/>
  <c r="N624" i="6"/>
  <c r="O624" i="6" s="1"/>
  <c r="N625" i="6"/>
  <c r="O625" i="6" s="1"/>
  <c r="N626" i="6"/>
  <c r="O626" i="6" s="1"/>
  <c r="N627" i="6"/>
  <c r="O627" i="6" s="1"/>
  <c r="N628" i="6"/>
  <c r="O628" i="6" s="1"/>
  <c r="N629" i="6"/>
  <c r="O629" i="6" s="1"/>
  <c r="N630" i="6"/>
  <c r="O630" i="6" s="1"/>
  <c r="N631" i="6"/>
  <c r="O631" i="6" s="1"/>
  <c r="N632" i="6"/>
  <c r="O632" i="6" s="1"/>
  <c r="N633" i="6"/>
  <c r="O633" i="6" s="1"/>
  <c r="N634" i="6"/>
  <c r="O634" i="6" s="1"/>
  <c r="N635" i="6"/>
  <c r="O635" i="6" s="1"/>
  <c r="N636" i="6"/>
  <c r="O636" i="6" s="1"/>
  <c r="N637" i="6"/>
  <c r="O637" i="6" s="1"/>
  <c r="N638" i="6"/>
  <c r="O638" i="6" s="1"/>
  <c r="N639" i="6"/>
  <c r="O639" i="6" s="1"/>
  <c r="N640" i="6"/>
  <c r="O640" i="6" s="1"/>
  <c r="N641" i="6"/>
  <c r="O641" i="6" s="1"/>
  <c r="N642" i="6"/>
  <c r="O642" i="6" s="1"/>
  <c r="N643" i="6"/>
  <c r="O643" i="6" s="1"/>
  <c r="N644" i="6"/>
  <c r="O644" i="6" s="1"/>
  <c r="N645" i="6"/>
  <c r="O645" i="6" s="1"/>
  <c r="N646" i="6"/>
  <c r="O646" i="6" s="1"/>
  <c r="N647" i="6"/>
  <c r="O647" i="6" s="1"/>
  <c r="N648" i="6"/>
  <c r="O648" i="6" s="1"/>
  <c r="N649" i="6"/>
  <c r="O649" i="6" s="1"/>
  <c r="N650" i="6"/>
  <c r="O650" i="6" s="1"/>
  <c r="N651" i="6"/>
  <c r="O651" i="6" s="1"/>
  <c r="N652" i="6"/>
  <c r="O652" i="6" s="1"/>
  <c r="N653" i="6"/>
  <c r="O653" i="6" s="1"/>
  <c r="N654" i="6"/>
  <c r="O654" i="6" s="1"/>
  <c r="N655" i="6"/>
  <c r="O655" i="6" s="1"/>
  <c r="N656" i="6"/>
  <c r="O656" i="6" s="1"/>
  <c r="N657" i="6"/>
  <c r="O657" i="6" s="1"/>
  <c r="N658" i="6"/>
  <c r="O658" i="6" s="1"/>
  <c r="N659" i="6"/>
  <c r="O659" i="6" s="1"/>
  <c r="N660" i="6"/>
  <c r="O660" i="6" s="1"/>
  <c r="N661" i="6"/>
  <c r="O661" i="6" s="1"/>
  <c r="N662" i="6"/>
  <c r="O662" i="6" s="1"/>
  <c r="N663" i="6"/>
  <c r="O663" i="6" s="1"/>
  <c r="N664" i="6"/>
  <c r="O664" i="6" s="1"/>
  <c r="N665" i="6"/>
  <c r="O665" i="6" s="1"/>
  <c r="N666" i="6"/>
  <c r="O666" i="6" s="1"/>
  <c r="N667" i="6"/>
  <c r="O667" i="6" s="1"/>
  <c r="N668" i="6"/>
  <c r="O668" i="6" s="1"/>
  <c r="N669" i="6"/>
  <c r="O669" i="6" s="1"/>
  <c r="N670" i="6"/>
  <c r="O670" i="6" s="1"/>
  <c r="N671" i="6"/>
  <c r="O671" i="6" s="1"/>
  <c r="N672" i="6"/>
  <c r="O672" i="6" s="1"/>
  <c r="N673" i="6"/>
  <c r="O673" i="6" s="1"/>
  <c r="N674" i="6"/>
  <c r="O674" i="6" s="1"/>
  <c r="N675" i="6"/>
  <c r="O675" i="6" s="1"/>
  <c r="N676" i="6"/>
  <c r="O676" i="6" s="1"/>
  <c r="N677" i="6"/>
  <c r="O677" i="6" s="1"/>
  <c r="N678" i="6"/>
  <c r="O678" i="6" s="1"/>
  <c r="N679" i="6"/>
  <c r="O679" i="6" s="1"/>
  <c r="N680" i="6"/>
  <c r="O680" i="6" s="1"/>
  <c r="N681" i="6"/>
  <c r="O681" i="6" s="1"/>
  <c r="N682" i="6"/>
  <c r="O682" i="6" s="1"/>
  <c r="N683" i="6"/>
  <c r="O683" i="6" s="1"/>
  <c r="N684" i="6"/>
  <c r="O684" i="6" s="1"/>
  <c r="N685" i="6"/>
  <c r="O685" i="6" s="1"/>
  <c r="N686" i="6"/>
  <c r="O686" i="6" s="1"/>
  <c r="N687" i="6"/>
  <c r="O687" i="6" s="1"/>
  <c r="N688" i="6"/>
  <c r="O688" i="6" s="1"/>
  <c r="N689" i="6"/>
  <c r="O689" i="6" s="1"/>
  <c r="N690" i="6"/>
  <c r="O690" i="6" s="1"/>
  <c r="N691" i="6"/>
  <c r="O691" i="6" s="1"/>
  <c r="N692" i="6"/>
  <c r="O692" i="6" s="1"/>
  <c r="N693" i="6"/>
  <c r="O693" i="6" s="1"/>
  <c r="N694" i="6"/>
  <c r="O694" i="6" s="1"/>
  <c r="N695" i="6"/>
  <c r="O695" i="6" s="1"/>
  <c r="N696" i="6"/>
  <c r="O696" i="6" s="1"/>
  <c r="N697" i="6"/>
  <c r="O697" i="6" s="1"/>
  <c r="N698" i="6"/>
  <c r="O698" i="6" s="1"/>
  <c r="N699" i="6"/>
  <c r="O699" i="6" s="1"/>
  <c r="N700" i="6"/>
  <c r="O700" i="6" s="1"/>
  <c r="N701" i="6"/>
  <c r="O701" i="6" s="1"/>
  <c r="N702" i="6"/>
  <c r="O702" i="6" s="1"/>
  <c r="N703" i="6"/>
  <c r="O703" i="6" s="1"/>
  <c r="N704" i="6"/>
  <c r="O704" i="6" s="1"/>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V398" i="37"/>
  <c r="V399" i="37"/>
  <c r="V400" i="37"/>
  <c r="V401" i="37"/>
  <c r="V402" i="37"/>
  <c r="V403" i="37"/>
  <c r="V404" i="37"/>
  <c r="V405" i="37"/>
  <c r="V406" i="37"/>
  <c r="V407" i="37"/>
  <c r="V408" i="37"/>
  <c r="V409" i="37"/>
  <c r="C394" i="37"/>
  <c r="C395" i="37"/>
  <c r="C396" i="37"/>
  <c r="C397" i="37"/>
  <c r="C398" i="37"/>
  <c r="C399" i="37"/>
  <c r="C400" i="37"/>
  <c r="C401" i="37"/>
  <c r="C402" i="37"/>
  <c r="C403" i="37"/>
  <c r="C404" i="37"/>
  <c r="C405" i="37"/>
  <c r="C406" i="37"/>
  <c r="C407" i="37"/>
  <c r="C408" i="37"/>
  <c r="C409" i="37"/>
  <c r="N545" i="6"/>
  <c r="O545" i="6" s="1"/>
  <c r="P926" i="18"/>
  <c r="K926" i="18"/>
  <c r="J926" i="18"/>
  <c r="D926" i="18"/>
  <c r="P859" i="18"/>
  <c r="K859" i="18"/>
  <c r="J859" i="18"/>
  <c r="D859" i="18"/>
  <c r="P764" i="18"/>
  <c r="K764" i="18"/>
  <c r="J764" i="18"/>
  <c r="D764" i="18"/>
  <c r="P1635" i="18"/>
  <c r="K1635" i="18"/>
  <c r="J1635" i="18"/>
  <c r="D1635" i="18"/>
  <c r="P839" i="18"/>
  <c r="K839" i="18"/>
  <c r="J839" i="18"/>
  <c r="D839" i="18"/>
  <c r="P147" i="18"/>
  <c r="K147" i="18"/>
  <c r="J147" i="18"/>
  <c r="D147" i="18"/>
  <c r="P145" i="18"/>
  <c r="K145" i="18"/>
  <c r="J145" i="18"/>
  <c r="D145" i="18"/>
  <c r="P779" i="18"/>
  <c r="K779" i="18"/>
  <c r="J779" i="18"/>
  <c r="D779" i="18"/>
  <c r="H523" i="49"/>
  <c r="H515" i="49"/>
  <c r="H516" i="49"/>
  <c r="H517" i="49"/>
  <c r="H518" i="49"/>
  <c r="H519" i="49"/>
  <c r="H520" i="49"/>
  <c r="H521" i="49"/>
  <c r="H522" i="49"/>
  <c r="H482" i="49"/>
  <c r="H483" i="49"/>
  <c r="H484" i="49"/>
  <c r="H485" i="49"/>
  <c r="H486" i="49"/>
  <c r="H487" i="49"/>
  <c r="H488" i="49"/>
  <c r="H489" i="49"/>
  <c r="H490" i="49"/>
  <c r="H491" i="49"/>
  <c r="H492" i="49"/>
  <c r="H493" i="49"/>
  <c r="H494" i="49"/>
  <c r="H495" i="49"/>
  <c r="H496" i="49"/>
  <c r="H497" i="49"/>
  <c r="H498" i="49"/>
  <c r="H499" i="49"/>
  <c r="H500" i="49"/>
  <c r="H501" i="49"/>
  <c r="H502" i="49"/>
  <c r="H503" i="49"/>
  <c r="H504" i="49"/>
  <c r="H505" i="49"/>
  <c r="H506" i="49"/>
  <c r="H507" i="49"/>
  <c r="H508" i="49"/>
  <c r="H509" i="49"/>
  <c r="H510" i="49"/>
  <c r="H511" i="49"/>
  <c r="H512" i="49"/>
  <c r="H513" i="49"/>
  <c r="H514" i="49"/>
  <c r="P769" i="18"/>
  <c r="K769" i="18"/>
  <c r="J769" i="18"/>
  <c r="D769" i="18"/>
  <c r="C387" i="37"/>
  <c r="AC47" i="48"/>
  <c r="AC48" i="48"/>
  <c r="N607" i="35"/>
  <c r="N608" i="35"/>
  <c r="N609" i="35"/>
  <c r="N610" i="35"/>
  <c r="N611" i="35"/>
  <c r="N612" i="35"/>
  <c r="N613" i="35"/>
  <c r="N614" i="35"/>
  <c r="N615" i="35"/>
  <c r="N616" i="35"/>
  <c r="N617" i="35"/>
  <c r="N618" i="35"/>
  <c r="N619" i="35"/>
  <c r="N620" i="35"/>
  <c r="N621" i="35"/>
  <c r="N622" i="35"/>
  <c r="N623" i="35"/>
  <c r="N624" i="35"/>
  <c r="N625" i="35"/>
  <c r="N626" i="35"/>
  <c r="N627" i="35"/>
  <c r="N628" i="35"/>
  <c r="N629" i="35"/>
  <c r="N630" i="35"/>
  <c r="N631" i="35"/>
  <c r="N632" i="35"/>
  <c r="N633" i="35"/>
  <c r="N634" i="35"/>
  <c r="N635" i="35"/>
  <c r="N636" i="35"/>
  <c r="N637" i="35"/>
  <c r="P175" i="18"/>
  <c r="K175" i="18"/>
  <c r="J175" i="18"/>
  <c r="D175" i="18"/>
  <c r="Y60" i="48"/>
  <c r="Y61" i="48"/>
  <c r="Y62" i="48"/>
  <c r="Y63" i="48"/>
  <c r="O310" i="21"/>
  <c r="O311" i="21"/>
  <c r="O312" i="21"/>
  <c r="O313" i="21"/>
  <c r="O314" i="21"/>
  <c r="O315" i="21"/>
  <c r="O316" i="21"/>
  <c r="O317" i="21"/>
  <c r="O318" i="21"/>
  <c r="O319" i="21"/>
  <c r="O320" i="21"/>
  <c r="O321" i="21"/>
  <c r="O322" i="21"/>
  <c r="O323" i="21"/>
  <c r="O324" i="21"/>
  <c r="O325" i="21"/>
  <c r="O326" i="21"/>
  <c r="O327" i="21"/>
  <c r="O328" i="21"/>
  <c r="O329" i="21"/>
  <c r="O330" i="21"/>
  <c r="O331" i="21"/>
  <c r="O332" i="21"/>
  <c r="O333" i="21"/>
  <c r="O334" i="21"/>
  <c r="O335" i="21"/>
  <c r="O289" i="21"/>
  <c r="O290" i="21"/>
  <c r="O291" i="21"/>
  <c r="O292" i="21"/>
  <c r="O293" i="21"/>
  <c r="O294" i="21"/>
  <c r="O295" i="21"/>
  <c r="O296" i="21"/>
  <c r="O297" i="21"/>
  <c r="O298" i="21"/>
  <c r="O299" i="21"/>
  <c r="O300" i="21"/>
  <c r="O301" i="21"/>
  <c r="O302" i="21"/>
  <c r="O303" i="21"/>
  <c r="O304" i="21"/>
  <c r="O305" i="21"/>
  <c r="O306" i="21"/>
  <c r="O307" i="21"/>
  <c r="O308" i="21"/>
  <c r="O309" i="21"/>
  <c r="V370" i="37"/>
  <c r="V371" i="37"/>
  <c r="V372" i="37"/>
  <c r="V373" i="37"/>
  <c r="V374" i="37"/>
  <c r="V375" i="37"/>
  <c r="V376" i="37"/>
  <c r="V377" i="37"/>
  <c r="V378" i="37"/>
  <c r="V379" i="37"/>
  <c r="V380" i="37"/>
  <c r="V381" i="37"/>
  <c r="V382" i="37"/>
  <c r="V383" i="37"/>
  <c r="V366" i="37"/>
  <c r="V367" i="37"/>
  <c r="V368" i="37"/>
  <c r="V369" i="37"/>
  <c r="C376" i="37"/>
  <c r="C377" i="37"/>
  <c r="C378" i="37"/>
  <c r="C379" i="37"/>
  <c r="C380" i="37"/>
  <c r="C381" i="37"/>
  <c r="C382" i="37"/>
  <c r="C383" i="37"/>
  <c r="C384" i="37"/>
  <c r="C385" i="37"/>
  <c r="C369" i="37"/>
  <c r="C370" i="37"/>
  <c r="C371" i="37"/>
  <c r="C372" i="37"/>
  <c r="C373" i="37"/>
  <c r="C374" i="37"/>
  <c r="C375" i="37"/>
  <c r="AG287" i="37"/>
  <c r="AG288" i="37"/>
  <c r="AG289" i="37"/>
  <c r="AG290" i="37"/>
  <c r="AG291" i="37"/>
  <c r="AG292" i="37"/>
  <c r="AG293" i="37"/>
  <c r="AG294" i="37"/>
  <c r="AG295" i="37"/>
  <c r="AG296" i="37"/>
  <c r="AG297" i="37"/>
  <c r="AG298" i="37"/>
  <c r="AG299" i="37"/>
  <c r="AG300" i="37"/>
  <c r="AG301" i="37"/>
  <c r="AG302" i="37"/>
  <c r="AG303" i="37"/>
  <c r="AG304" i="37"/>
  <c r="AG305" i="37"/>
  <c r="AG306" i="37"/>
  <c r="AG307" i="37"/>
  <c r="AG308" i="37"/>
  <c r="AG309" i="37"/>
  <c r="AG310" i="37"/>
  <c r="AG311" i="37"/>
  <c r="AG312" i="37"/>
  <c r="AG313" i="37"/>
  <c r="AG314" i="37"/>
  <c r="AG315" i="37"/>
  <c r="AG316" i="37"/>
  <c r="AG317" i="37"/>
  <c r="AG318" i="37"/>
  <c r="AG319" i="37"/>
  <c r="AG320" i="37"/>
  <c r="AG321" i="37"/>
  <c r="AG322" i="37"/>
  <c r="AG323" i="37"/>
  <c r="AG324" i="37"/>
  <c r="AG325" i="37"/>
  <c r="AG326" i="37"/>
  <c r="AG327" i="37"/>
  <c r="AG328" i="37"/>
  <c r="AG329" i="37"/>
  <c r="AG330" i="37"/>
  <c r="AG331" i="37"/>
  <c r="AG332" i="37"/>
  <c r="AG333" i="37"/>
  <c r="AG334" i="37"/>
  <c r="AG335" i="37"/>
  <c r="AG336" i="37"/>
  <c r="AG337" i="37"/>
  <c r="AG338" i="37"/>
  <c r="AG339" i="37"/>
  <c r="AG340" i="37"/>
  <c r="AG341" i="37"/>
  <c r="AG342" i="37"/>
  <c r="AG343" i="37"/>
  <c r="AG344" i="37"/>
  <c r="AG345" i="37"/>
  <c r="AG346" i="37"/>
  <c r="AG347" i="37"/>
  <c r="AG348" i="37"/>
  <c r="AG349" i="37"/>
  <c r="AG350" i="37"/>
  <c r="AG351" i="37"/>
  <c r="AG352" i="37"/>
  <c r="AG353" i="37"/>
  <c r="AG354" i="37"/>
  <c r="AG355" i="37"/>
  <c r="AG356" i="37"/>
  <c r="AG357" i="37"/>
  <c r="AG358" i="37"/>
  <c r="AG359" i="37"/>
  <c r="AG360" i="37"/>
  <c r="AG361" i="37"/>
  <c r="H442" i="49"/>
  <c r="H443" i="49"/>
  <c r="H444" i="49"/>
  <c r="H445" i="49"/>
  <c r="H446" i="49"/>
  <c r="H447" i="49"/>
  <c r="H448" i="49"/>
  <c r="H449" i="49"/>
  <c r="H450" i="49"/>
  <c r="H451" i="49"/>
  <c r="H452" i="49"/>
  <c r="H453" i="49"/>
  <c r="H454" i="49"/>
  <c r="H455" i="49"/>
  <c r="H456" i="49"/>
  <c r="H457" i="49"/>
  <c r="H458" i="49"/>
  <c r="H459" i="49"/>
  <c r="H481" i="49"/>
  <c r="H480" i="49"/>
  <c r="H479" i="49"/>
  <c r="H478" i="49"/>
  <c r="H477" i="49"/>
  <c r="H476" i="49"/>
  <c r="H475" i="49"/>
  <c r="H474" i="49"/>
  <c r="H473" i="49"/>
  <c r="H472" i="49"/>
  <c r="H471" i="49"/>
  <c r="H470" i="49"/>
  <c r="H469" i="49"/>
  <c r="H468" i="49"/>
  <c r="H467" i="49"/>
  <c r="H466" i="49"/>
  <c r="H465" i="49"/>
  <c r="H464" i="49"/>
  <c r="H463" i="49"/>
  <c r="H462" i="49"/>
  <c r="H461" i="49"/>
  <c r="H460" i="49"/>
  <c r="H428" i="49"/>
  <c r="H429" i="49"/>
  <c r="H430" i="49"/>
  <c r="H431" i="49"/>
  <c r="H432" i="49"/>
  <c r="H433" i="49"/>
  <c r="H434" i="49"/>
  <c r="H435" i="49"/>
  <c r="H436" i="49"/>
  <c r="H437" i="49"/>
  <c r="H438" i="49"/>
  <c r="H439" i="49"/>
  <c r="H440" i="49"/>
  <c r="H441" i="49"/>
  <c r="M129" i="49" a="1"/>
  <c r="M129" i="49" s="1"/>
  <c r="N129" i="49" a="1"/>
  <c r="N129" i="49" s="1"/>
  <c r="O129" i="49" a="1"/>
  <c r="O129" i="49" s="1"/>
  <c r="P129" i="49" a="1"/>
  <c r="P129" i="49" s="1"/>
  <c r="Q129" i="49" a="1"/>
  <c r="Q129" i="49" s="1"/>
  <c r="R129" i="49" a="1"/>
  <c r="R129" i="49" s="1"/>
  <c r="S129" i="49" a="1"/>
  <c r="S129" i="49" s="1"/>
  <c r="M130" i="49" a="1"/>
  <c r="M130" i="49" s="1"/>
  <c r="N130" i="49" a="1"/>
  <c r="N130" i="49" s="1"/>
  <c r="O130" i="49" a="1"/>
  <c r="O130" i="49" s="1"/>
  <c r="P130" i="49" a="1"/>
  <c r="P130" i="49" s="1"/>
  <c r="Q130" i="49" a="1"/>
  <c r="Q130" i="49" s="1"/>
  <c r="R130" i="49" a="1"/>
  <c r="R130" i="49" s="1"/>
  <c r="S130" i="49" a="1"/>
  <c r="S130" i="49" s="1"/>
  <c r="M131" i="49" a="1"/>
  <c r="M131" i="49" s="1"/>
  <c r="N131" i="49" a="1"/>
  <c r="N131" i="49" s="1"/>
  <c r="O131" i="49" a="1"/>
  <c r="O131" i="49" s="1"/>
  <c r="P131" i="49" a="1"/>
  <c r="P131" i="49" s="1"/>
  <c r="Q131" i="49" a="1"/>
  <c r="Q131" i="49" s="1"/>
  <c r="R131" i="49" a="1"/>
  <c r="R131" i="49" s="1"/>
  <c r="S131" i="49" a="1"/>
  <c r="S131" i="49" s="1"/>
  <c r="M132" i="49" a="1"/>
  <c r="M132" i="49" s="1"/>
  <c r="N132" i="49" a="1"/>
  <c r="N132" i="49" s="1"/>
  <c r="O132" i="49" a="1"/>
  <c r="O132" i="49" s="1"/>
  <c r="P132" i="49" a="1"/>
  <c r="P132" i="49" s="1"/>
  <c r="Q132" i="49" a="1"/>
  <c r="Q132" i="49" s="1"/>
  <c r="R132" i="49" a="1"/>
  <c r="R132" i="49" s="1"/>
  <c r="S132" i="49" a="1"/>
  <c r="S132" i="49" s="1"/>
  <c r="M133" i="49" a="1"/>
  <c r="M133" i="49" s="1"/>
  <c r="N133" i="49" a="1"/>
  <c r="N133" i="49" s="1"/>
  <c r="O133" i="49" a="1"/>
  <c r="O133" i="49" s="1"/>
  <c r="P133" i="49" a="1"/>
  <c r="P133" i="49" s="1"/>
  <c r="Q133" i="49" a="1"/>
  <c r="Q133" i="49" s="1"/>
  <c r="R133" i="49" a="1"/>
  <c r="R133" i="49" s="1"/>
  <c r="S133" i="49" a="1"/>
  <c r="S133" i="49" s="1"/>
  <c r="M134" i="49" a="1"/>
  <c r="M134" i="49" s="1"/>
  <c r="N134" i="49" a="1"/>
  <c r="N134" i="49" s="1"/>
  <c r="O134" i="49" a="1"/>
  <c r="O134" i="49" s="1"/>
  <c r="P134" i="49" a="1"/>
  <c r="P134" i="49" s="1"/>
  <c r="Q134" i="49" a="1"/>
  <c r="Q134" i="49" s="1"/>
  <c r="R134" i="49" a="1"/>
  <c r="R134" i="49" s="1"/>
  <c r="S134" i="49" a="1"/>
  <c r="S134" i="49" s="1"/>
  <c r="M135" i="49" a="1"/>
  <c r="M135" i="49" s="1"/>
  <c r="N135" i="49" a="1"/>
  <c r="N135" i="49" s="1"/>
  <c r="O135" i="49" a="1"/>
  <c r="O135" i="49" s="1"/>
  <c r="P135" i="49" a="1"/>
  <c r="P135" i="49" s="1"/>
  <c r="Q135" i="49" a="1"/>
  <c r="Q135" i="49" s="1"/>
  <c r="R135" i="49" a="1"/>
  <c r="R135" i="49" s="1"/>
  <c r="S135" i="49" a="1"/>
  <c r="S135" i="49" s="1"/>
  <c r="M136" i="49" a="1"/>
  <c r="M136" i="49" s="1"/>
  <c r="N136" i="49" a="1"/>
  <c r="N136" i="49" s="1"/>
  <c r="O136" i="49" a="1"/>
  <c r="O136" i="49" s="1"/>
  <c r="P136" i="49" a="1"/>
  <c r="P136" i="49" s="1"/>
  <c r="Q136" i="49" a="1"/>
  <c r="Q136" i="49" s="1"/>
  <c r="R136" i="49" a="1"/>
  <c r="R136" i="49" s="1"/>
  <c r="S136" i="49" a="1"/>
  <c r="S136" i="49" s="1"/>
  <c r="M137" i="49" a="1"/>
  <c r="M137" i="49" s="1"/>
  <c r="N137" i="49" a="1"/>
  <c r="N137" i="49" s="1"/>
  <c r="O137" i="49" a="1"/>
  <c r="O137" i="49" s="1"/>
  <c r="P137" i="49" a="1"/>
  <c r="P137" i="49" s="1"/>
  <c r="Q137" i="49" a="1"/>
  <c r="Q137" i="49" s="1"/>
  <c r="R137" i="49" a="1"/>
  <c r="R137" i="49" s="1"/>
  <c r="S137" i="49" a="1"/>
  <c r="S137" i="49" s="1"/>
  <c r="M138" i="49" a="1"/>
  <c r="M138" i="49" s="1"/>
  <c r="N138" i="49" a="1"/>
  <c r="N138" i="49" s="1"/>
  <c r="O138" i="49" a="1"/>
  <c r="O138" i="49" s="1"/>
  <c r="P138" i="49" a="1"/>
  <c r="P138" i="49" s="1"/>
  <c r="Q138" i="49" a="1"/>
  <c r="Q138" i="49" s="1"/>
  <c r="R138" i="49" a="1"/>
  <c r="R138" i="49" s="1"/>
  <c r="S138" i="49" a="1"/>
  <c r="S138" i="49" s="1"/>
  <c r="M139" i="49" a="1"/>
  <c r="M139" i="49" s="1"/>
  <c r="N139" i="49" a="1"/>
  <c r="N139" i="49" s="1"/>
  <c r="O139" i="49" a="1"/>
  <c r="O139" i="49" s="1"/>
  <c r="P139" i="49" a="1"/>
  <c r="P139" i="49" s="1"/>
  <c r="Q139" i="49" a="1"/>
  <c r="Q139" i="49" s="1"/>
  <c r="R139" i="49" a="1"/>
  <c r="R139" i="49" s="1"/>
  <c r="S139" i="49" a="1"/>
  <c r="S139" i="49" s="1"/>
  <c r="M140" i="49" a="1"/>
  <c r="M140" i="49" s="1"/>
  <c r="N140" i="49" a="1"/>
  <c r="N140" i="49" s="1"/>
  <c r="O140" i="49" a="1"/>
  <c r="O140" i="49" s="1"/>
  <c r="P140" i="49" a="1"/>
  <c r="P140" i="49" s="1"/>
  <c r="Q140" i="49" a="1"/>
  <c r="Q140" i="49" s="1"/>
  <c r="R140" i="49" a="1"/>
  <c r="R140" i="49" s="1"/>
  <c r="S140" i="49" a="1"/>
  <c r="S140" i="49" s="1"/>
  <c r="M141" i="49" a="1"/>
  <c r="M141" i="49" s="1"/>
  <c r="N141" i="49" a="1"/>
  <c r="N141" i="49" s="1"/>
  <c r="O141" i="49" a="1"/>
  <c r="O141" i="49" s="1"/>
  <c r="P141" i="49" a="1"/>
  <c r="P141" i="49" s="1"/>
  <c r="Q141" i="49" a="1"/>
  <c r="Q141" i="49" s="1"/>
  <c r="R141" i="49" a="1"/>
  <c r="R141" i="49" s="1"/>
  <c r="S141" i="49" a="1"/>
  <c r="S141" i="49" s="1"/>
  <c r="M142" i="49" a="1"/>
  <c r="M142" i="49" s="1"/>
  <c r="N142" i="49" a="1"/>
  <c r="N142" i="49" s="1"/>
  <c r="O142" i="49" a="1"/>
  <c r="O142" i="49" s="1"/>
  <c r="P142" i="49" a="1"/>
  <c r="P142" i="49" s="1"/>
  <c r="Q142" i="49" a="1"/>
  <c r="Q142" i="49" s="1"/>
  <c r="R142" i="49" a="1"/>
  <c r="R142" i="49" s="1"/>
  <c r="S142" i="49" a="1"/>
  <c r="S142" i="49" s="1"/>
  <c r="M143" i="49" a="1"/>
  <c r="M143" i="49" s="1"/>
  <c r="N143" i="49" a="1"/>
  <c r="N143" i="49" s="1"/>
  <c r="O143" i="49" a="1"/>
  <c r="O143" i="49" s="1"/>
  <c r="P143" i="49" a="1"/>
  <c r="P143" i="49" s="1"/>
  <c r="Q143" i="49" a="1"/>
  <c r="Q143" i="49" s="1"/>
  <c r="R143" i="49" a="1"/>
  <c r="R143" i="49" s="1"/>
  <c r="S143" i="49" a="1"/>
  <c r="S143" i="49" s="1"/>
  <c r="M144" i="49" a="1"/>
  <c r="M144" i="49" s="1"/>
  <c r="N144" i="49" a="1"/>
  <c r="N144" i="49" s="1"/>
  <c r="O144" i="49" a="1"/>
  <c r="O144" i="49" s="1"/>
  <c r="P144" i="49" a="1"/>
  <c r="P144" i="49" s="1"/>
  <c r="Q144" i="49" a="1"/>
  <c r="Q144" i="49" s="1"/>
  <c r="R144" i="49" a="1"/>
  <c r="R144" i="49" s="1"/>
  <c r="S144" i="49" a="1"/>
  <c r="S144" i="49" s="1"/>
  <c r="M145" i="49" a="1"/>
  <c r="M145" i="49" s="1"/>
  <c r="N145" i="49" a="1"/>
  <c r="N145" i="49" s="1"/>
  <c r="O145" i="49" a="1"/>
  <c r="O145" i="49" s="1"/>
  <c r="P145" i="49" a="1"/>
  <c r="P145" i="49" s="1"/>
  <c r="Q145" i="49" a="1"/>
  <c r="Q145" i="49" s="1"/>
  <c r="R145" i="49" a="1"/>
  <c r="R145" i="49" s="1"/>
  <c r="S145" i="49" a="1"/>
  <c r="S145" i="49" s="1"/>
  <c r="M146" i="49" a="1"/>
  <c r="M146" i="49" s="1"/>
  <c r="N146" i="49" a="1"/>
  <c r="N146" i="49" s="1"/>
  <c r="O146" i="49" a="1"/>
  <c r="O146" i="49" s="1"/>
  <c r="P146" i="49" a="1"/>
  <c r="P146" i="49" s="1"/>
  <c r="Q146" i="49" a="1"/>
  <c r="Q146" i="49" s="1"/>
  <c r="R146" i="49" a="1"/>
  <c r="R146" i="49" s="1"/>
  <c r="S146" i="49" a="1"/>
  <c r="S146" i="49" s="1"/>
  <c r="M147" i="49" a="1"/>
  <c r="M147" i="49" s="1"/>
  <c r="N147" i="49" a="1"/>
  <c r="N147" i="49" s="1"/>
  <c r="O147" i="49" a="1"/>
  <c r="O147" i="49" s="1"/>
  <c r="P147" i="49" a="1"/>
  <c r="P147" i="49" s="1"/>
  <c r="Q147" i="49" a="1"/>
  <c r="Q147" i="49" s="1"/>
  <c r="R147" i="49" a="1"/>
  <c r="R147" i="49" s="1"/>
  <c r="S147" i="49" a="1"/>
  <c r="S147" i="49" s="1"/>
  <c r="M148" i="49" a="1"/>
  <c r="M148" i="49" s="1"/>
  <c r="N148" i="49" a="1"/>
  <c r="N148" i="49" s="1"/>
  <c r="O148" i="49" a="1"/>
  <c r="O148" i="49" s="1"/>
  <c r="P148" i="49" a="1"/>
  <c r="P148" i="49" s="1"/>
  <c r="Q148" i="49" a="1"/>
  <c r="Q148" i="49" s="1"/>
  <c r="R148" i="49" a="1"/>
  <c r="R148" i="49" s="1"/>
  <c r="S148" i="49" a="1"/>
  <c r="S148" i="49" s="1"/>
  <c r="M149" i="49" a="1"/>
  <c r="M149" i="49" s="1"/>
  <c r="N149" i="49" a="1"/>
  <c r="N149" i="49" s="1"/>
  <c r="O149" i="49" a="1"/>
  <c r="O149" i="49" s="1"/>
  <c r="P149" i="49" a="1"/>
  <c r="P149" i="49" s="1"/>
  <c r="Q149" i="49" a="1"/>
  <c r="Q149" i="49" s="1"/>
  <c r="R149" i="49" a="1"/>
  <c r="R149" i="49" s="1"/>
  <c r="S149" i="49" a="1"/>
  <c r="S149" i="49" s="1"/>
  <c r="M150" i="49" a="1"/>
  <c r="M150" i="49" s="1"/>
  <c r="N150" i="49" a="1"/>
  <c r="N150" i="49" s="1"/>
  <c r="O150" i="49" a="1"/>
  <c r="O150" i="49" s="1"/>
  <c r="P150" i="49" a="1"/>
  <c r="P150" i="49" s="1"/>
  <c r="Q150" i="49" a="1"/>
  <c r="Q150" i="49" s="1"/>
  <c r="R150" i="49" a="1"/>
  <c r="R150" i="49" s="1"/>
  <c r="S150" i="49" a="1"/>
  <c r="S150" i="49" s="1"/>
  <c r="M151" i="49" a="1"/>
  <c r="M151" i="49" s="1"/>
  <c r="N151" i="49" a="1"/>
  <c r="N151" i="49" s="1"/>
  <c r="O151" i="49" a="1"/>
  <c r="O151" i="49" s="1"/>
  <c r="P151" i="49" a="1"/>
  <c r="P151" i="49" s="1"/>
  <c r="Q151" i="49" a="1"/>
  <c r="Q151" i="49" s="1"/>
  <c r="R151" i="49" a="1"/>
  <c r="R151" i="49" s="1"/>
  <c r="S151" i="49" a="1"/>
  <c r="S151" i="49" s="1"/>
  <c r="M152" i="49" a="1"/>
  <c r="M152" i="49" s="1"/>
  <c r="N152" i="49" a="1"/>
  <c r="N152" i="49" s="1"/>
  <c r="O152" i="49" a="1"/>
  <c r="O152" i="49" s="1"/>
  <c r="P152" i="49" a="1"/>
  <c r="P152" i="49" s="1"/>
  <c r="Q152" i="49" a="1"/>
  <c r="Q152" i="49" s="1"/>
  <c r="R152" i="49" a="1"/>
  <c r="R152" i="49" s="1"/>
  <c r="S152" i="49" a="1"/>
  <c r="S152" i="49" s="1"/>
  <c r="M153" i="49" a="1"/>
  <c r="M153" i="49" s="1"/>
  <c r="N153" i="49" a="1"/>
  <c r="N153" i="49" s="1"/>
  <c r="O153" i="49" a="1"/>
  <c r="O153" i="49" s="1"/>
  <c r="P153" i="49" a="1"/>
  <c r="P153" i="49" s="1"/>
  <c r="Q153" i="49" a="1"/>
  <c r="Q153" i="49" s="1"/>
  <c r="R153" i="49" a="1"/>
  <c r="R153" i="49" s="1"/>
  <c r="S153" i="49" a="1"/>
  <c r="S153" i="49" s="1"/>
  <c r="M154" i="49" a="1"/>
  <c r="M154" i="49" s="1"/>
  <c r="N154" i="49" a="1"/>
  <c r="N154" i="49" s="1"/>
  <c r="O154" i="49" a="1"/>
  <c r="O154" i="49" s="1"/>
  <c r="P154" i="49" a="1"/>
  <c r="P154" i="49" s="1"/>
  <c r="Q154" i="49" a="1"/>
  <c r="Q154" i="49" s="1"/>
  <c r="R154" i="49" a="1"/>
  <c r="R154" i="49" s="1"/>
  <c r="S154" i="49" a="1"/>
  <c r="S154" i="49" s="1"/>
  <c r="M155" i="49" a="1"/>
  <c r="M155" i="49" s="1"/>
  <c r="N155" i="49" a="1"/>
  <c r="N155" i="49" s="1"/>
  <c r="O155" i="49" a="1"/>
  <c r="O155" i="49" s="1"/>
  <c r="P155" i="49" a="1"/>
  <c r="P155" i="49" s="1"/>
  <c r="Q155" i="49" a="1"/>
  <c r="Q155" i="49" s="1"/>
  <c r="R155" i="49" a="1"/>
  <c r="R155" i="49" s="1"/>
  <c r="S155" i="49" a="1"/>
  <c r="S155" i="49" s="1"/>
  <c r="M156" i="49" a="1"/>
  <c r="M156" i="49" s="1"/>
  <c r="N156" i="49" a="1"/>
  <c r="N156" i="49" s="1"/>
  <c r="O156" i="49" a="1"/>
  <c r="O156" i="49" s="1"/>
  <c r="P156" i="49" a="1"/>
  <c r="P156" i="49" s="1"/>
  <c r="Q156" i="49" a="1"/>
  <c r="Q156" i="49" s="1"/>
  <c r="R156" i="49" a="1"/>
  <c r="R156" i="49" s="1"/>
  <c r="S156" i="49" a="1"/>
  <c r="S156" i="49" s="1"/>
  <c r="M157" i="49" a="1"/>
  <c r="M157" i="49" s="1"/>
  <c r="N157" i="49" a="1"/>
  <c r="N157" i="49" s="1"/>
  <c r="O157" i="49" a="1"/>
  <c r="O157" i="49" s="1"/>
  <c r="P157" i="49" a="1"/>
  <c r="P157" i="49" s="1"/>
  <c r="Q157" i="49" a="1"/>
  <c r="Q157" i="49" s="1"/>
  <c r="R157" i="49" a="1"/>
  <c r="R157" i="49" s="1"/>
  <c r="S157" i="49" a="1"/>
  <c r="S157" i="49" s="1"/>
  <c r="M158" i="49" a="1"/>
  <c r="M158" i="49" s="1"/>
  <c r="N158" i="49" a="1"/>
  <c r="N158" i="49" s="1"/>
  <c r="O158" i="49" a="1"/>
  <c r="O158" i="49" s="1"/>
  <c r="P158" i="49" a="1"/>
  <c r="P158" i="49" s="1"/>
  <c r="Q158" i="49" a="1"/>
  <c r="Q158" i="49" s="1"/>
  <c r="R158" i="49" a="1"/>
  <c r="R158" i="49" s="1"/>
  <c r="S158" i="49" a="1"/>
  <c r="S158" i="49" s="1"/>
  <c r="C361" i="37"/>
  <c r="C362" i="37"/>
  <c r="C363" i="37"/>
  <c r="C364" i="37"/>
  <c r="C365" i="37"/>
  <c r="C366" i="37"/>
  <c r="C367" i="37"/>
  <c r="C368" i="37"/>
  <c r="C230" i="37"/>
  <c r="C231" i="37"/>
  <c r="C232" i="37"/>
  <c r="C233" i="37"/>
  <c r="C234" i="37"/>
  <c r="C235" i="37"/>
  <c r="C236" i="37"/>
  <c r="C237" i="37"/>
  <c r="C238" i="37"/>
  <c r="C239" i="37"/>
  <c r="C240" i="37"/>
  <c r="C241" i="37"/>
  <c r="C242" i="37"/>
  <c r="C243" i="37"/>
  <c r="C244" i="37"/>
  <c r="C245" i="37"/>
  <c r="C246" i="37"/>
  <c r="C247" i="37"/>
  <c r="C248" i="37"/>
  <c r="C249" i="37"/>
  <c r="C250" i="37"/>
  <c r="C251" i="37"/>
  <c r="C252" i="37"/>
  <c r="C253" i="37"/>
  <c r="C254" i="37"/>
  <c r="C255" i="37"/>
  <c r="C256" i="37"/>
  <c r="C257" i="37"/>
  <c r="C258" i="37"/>
  <c r="C259" i="37"/>
  <c r="C260" i="37"/>
  <c r="C261" i="37"/>
  <c r="C262" i="37"/>
  <c r="C263" i="37"/>
  <c r="C264" i="37"/>
  <c r="C265" i="37"/>
  <c r="C203" i="37"/>
  <c r="H297" i="49"/>
  <c r="H298" i="49"/>
  <c r="H299" i="49"/>
  <c r="H300" i="49"/>
  <c r="H301" i="49"/>
  <c r="H302" i="49"/>
  <c r="H303" i="49"/>
  <c r="H304" i="49"/>
  <c r="C323" i="37"/>
  <c r="V386" i="37"/>
  <c r="V387" i="37"/>
  <c r="V388" i="37"/>
  <c r="V389" i="37"/>
  <c r="V390" i="37"/>
  <c r="V393" i="37"/>
  <c r="V394" i="37"/>
  <c r="V395" i="37"/>
  <c r="V396" i="37"/>
  <c r="V397" i="37"/>
  <c r="V350" i="37"/>
  <c r="V351" i="37"/>
  <c r="V352" i="37"/>
  <c r="V353" i="37"/>
  <c r="V354" i="37"/>
  <c r="V355" i="37"/>
  <c r="V356" i="37"/>
  <c r="V357" i="37"/>
  <c r="V358" i="37"/>
  <c r="V359" i="37"/>
  <c r="V360" i="37"/>
  <c r="V361" i="37"/>
  <c r="V362" i="37"/>
  <c r="V363" i="37"/>
  <c r="V364" i="37"/>
  <c r="V365" i="37"/>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123" i="6"/>
  <c r="I124" i="6"/>
  <c r="I125" i="6"/>
  <c r="I126" i="6"/>
  <c r="I127" i="6"/>
  <c r="I129" i="6"/>
  <c r="I130" i="6"/>
  <c r="I131" i="6"/>
  <c r="I132" i="6"/>
  <c r="I133" i="6"/>
  <c r="I134" i="6"/>
  <c r="I135" i="6"/>
  <c r="I136" i="6"/>
  <c r="I137" i="6"/>
  <c r="I140" i="6"/>
  <c r="I141" i="6"/>
  <c r="I142" i="6"/>
  <c r="I143" i="6"/>
  <c r="I144" i="6"/>
  <c r="I145" i="6"/>
  <c r="I146" i="6"/>
  <c r="I147" i="6"/>
  <c r="I148" i="6"/>
  <c r="I149" i="6"/>
  <c r="I151" i="6"/>
  <c r="I152" i="6"/>
  <c r="I154" i="6"/>
  <c r="I155" i="6"/>
  <c r="I156" i="6"/>
  <c r="I122" i="6"/>
  <c r="I157" i="6"/>
  <c r="I158" i="6"/>
  <c r="I159" i="6"/>
  <c r="I160" i="6"/>
  <c r="I161" i="6"/>
  <c r="I128" i="6"/>
  <c r="I93" i="6"/>
  <c r="I94" i="6"/>
  <c r="I95" i="6"/>
  <c r="I162" i="6"/>
  <c r="I163" i="6"/>
  <c r="I166" i="6"/>
  <c r="I167" i="6"/>
  <c r="I168" i="6"/>
  <c r="I169" i="6"/>
  <c r="I138" i="6"/>
  <c r="I139" i="6"/>
  <c r="I170" i="6"/>
  <c r="I171" i="6"/>
  <c r="I172" i="6"/>
  <c r="I173" i="6"/>
  <c r="I174" i="6"/>
  <c r="I175" i="6"/>
  <c r="I176" i="6"/>
  <c r="I177" i="6"/>
  <c r="I178" i="6"/>
  <c r="I179" i="6"/>
  <c r="I150" i="6"/>
  <c r="I180" i="6"/>
  <c r="I181" i="6"/>
  <c r="I153" i="6"/>
  <c r="I182" i="6"/>
  <c r="I183" i="6"/>
  <c r="I184" i="6"/>
  <c r="I185" i="6"/>
  <c r="I186" i="6"/>
  <c r="I187" i="6"/>
  <c r="I188" i="6"/>
  <c r="I189" i="6"/>
  <c r="I190" i="6"/>
  <c r="I191" i="6"/>
  <c r="I164" i="6"/>
  <c r="I165" i="6"/>
  <c r="I192" i="6"/>
  <c r="I193" i="6"/>
  <c r="I194" i="6"/>
  <c r="I195" i="6"/>
  <c r="I196" i="6"/>
  <c r="I197" i="6"/>
  <c r="I198" i="6"/>
  <c r="I199" i="6"/>
  <c r="I200" i="6"/>
  <c r="I201" i="6"/>
  <c r="I202" i="6"/>
  <c r="I203"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2" i="6"/>
  <c r="N2" i="6"/>
  <c r="O2" i="6" s="1"/>
  <c r="N3" i="6"/>
  <c r="O3" i="6" s="1"/>
  <c r="N4" i="6"/>
  <c r="O4" i="6" s="1"/>
  <c r="N5" i="6"/>
  <c r="O5" i="6" s="1"/>
  <c r="N6" i="6"/>
  <c r="O6" i="6" s="1"/>
  <c r="N7" i="6"/>
  <c r="O7" i="6" s="1"/>
  <c r="N8" i="6"/>
  <c r="O8" i="6" s="1"/>
  <c r="N9" i="6"/>
  <c r="O9" i="6" s="1"/>
  <c r="N10" i="6"/>
  <c r="N11" i="6"/>
  <c r="O11" i="6" s="1"/>
  <c r="N12" i="6"/>
  <c r="O12" i="6" s="1"/>
  <c r="N13" i="6"/>
  <c r="O13" i="6" s="1"/>
  <c r="N14" i="6"/>
  <c r="O14" i="6" s="1"/>
  <c r="N15" i="6"/>
  <c r="N16" i="6"/>
  <c r="O16" i="6" s="1"/>
  <c r="N17" i="6"/>
  <c r="O17" i="6" s="1"/>
  <c r="N18" i="6"/>
  <c r="O18" i="6" s="1"/>
  <c r="N19" i="6"/>
  <c r="O19" i="6" s="1"/>
  <c r="N20" i="6"/>
  <c r="O20" i="6" s="1"/>
  <c r="N21" i="6"/>
  <c r="O21" i="6" s="1"/>
  <c r="N22" i="6"/>
  <c r="O22" i="6" s="1"/>
  <c r="N23" i="6"/>
  <c r="O23" i="6" s="1"/>
  <c r="N24" i="6"/>
  <c r="O24" i="6" s="1"/>
  <c r="N25" i="6"/>
  <c r="O25" i="6" s="1"/>
  <c r="N26" i="6"/>
  <c r="O26" i="6" s="1"/>
  <c r="N27" i="6"/>
  <c r="O27" i="6" s="1"/>
  <c r="N28" i="6"/>
  <c r="O28" i="6" s="1"/>
  <c r="N29" i="6"/>
  <c r="N30" i="6"/>
  <c r="O30" i="6" s="1"/>
  <c r="N31" i="6"/>
  <c r="O31" i="6" s="1"/>
  <c r="N32" i="6"/>
  <c r="O32" i="6" s="1"/>
  <c r="N33" i="6"/>
  <c r="O33" i="6" s="1"/>
  <c r="N34" i="6"/>
  <c r="N35" i="6"/>
  <c r="O35" i="6" s="1"/>
  <c r="N36" i="6"/>
  <c r="O36" i="6" s="1"/>
  <c r="N37" i="6"/>
  <c r="O37" i="6" s="1"/>
  <c r="N38" i="6"/>
  <c r="O38" i="6" s="1"/>
  <c r="N39" i="6"/>
  <c r="N40" i="6"/>
  <c r="O40" i="6" s="1"/>
  <c r="N41" i="6"/>
  <c r="O41" i="6" s="1"/>
  <c r="N42" i="6"/>
  <c r="O42" i="6" s="1"/>
  <c r="N43" i="6"/>
  <c r="O43" i="6" s="1"/>
  <c r="N44" i="6"/>
  <c r="O44" i="6" s="1"/>
  <c r="N45" i="6"/>
  <c r="O45" i="6" s="1"/>
  <c r="N46" i="6"/>
  <c r="O46" i="6" s="1"/>
  <c r="N47" i="6"/>
  <c r="O47" i="6" s="1"/>
  <c r="N48" i="6"/>
  <c r="O48" i="6" s="1"/>
  <c r="N49" i="6"/>
  <c r="O49" i="6" s="1"/>
  <c r="N50" i="6"/>
  <c r="N51" i="6"/>
  <c r="O51" i="6" s="1"/>
  <c r="N52" i="6"/>
  <c r="O52" i="6" s="1"/>
  <c r="N53" i="6"/>
  <c r="O53" i="6" s="1"/>
  <c r="N54" i="6"/>
  <c r="O54" i="6" s="1"/>
  <c r="N55" i="6"/>
  <c r="N56" i="6"/>
  <c r="O56" i="6" s="1"/>
  <c r="N57" i="6"/>
  <c r="O57" i="6" s="1"/>
  <c r="N58" i="6"/>
  <c r="O58" i="6" s="1"/>
  <c r="N59" i="6"/>
  <c r="O59" i="6" s="1"/>
  <c r="N60" i="6"/>
  <c r="O60" i="6" s="1"/>
  <c r="N61" i="6"/>
  <c r="O61" i="6" s="1"/>
  <c r="N62" i="6"/>
  <c r="O62" i="6" s="1"/>
  <c r="N63" i="6"/>
  <c r="O63" i="6" s="1"/>
  <c r="N64" i="6"/>
  <c r="O64" i="6" s="1"/>
  <c r="N65" i="6"/>
  <c r="O65" i="6" s="1"/>
  <c r="N66" i="6"/>
  <c r="O66" i="6" s="1"/>
  <c r="N67" i="6"/>
  <c r="N68" i="6"/>
  <c r="O68" i="6" s="1"/>
  <c r="N69" i="6"/>
  <c r="O69" i="6" s="1"/>
  <c r="N70" i="6"/>
  <c r="O70" i="6" s="1"/>
  <c r="N71" i="6"/>
  <c r="N72" i="6"/>
  <c r="O72" i="6" s="1"/>
  <c r="N73" i="6"/>
  <c r="N74" i="6"/>
  <c r="N75" i="6"/>
  <c r="O75" i="6" s="1"/>
  <c r="N76" i="6"/>
  <c r="O76" i="6" s="1"/>
  <c r="N77" i="6"/>
  <c r="N78" i="6"/>
  <c r="O78" i="6" s="1"/>
  <c r="N79" i="6"/>
  <c r="O79" i="6" s="1"/>
  <c r="N80" i="6"/>
  <c r="O80" i="6" s="1"/>
  <c r="N81" i="6"/>
  <c r="O81" i="6" s="1"/>
  <c r="N82" i="6"/>
  <c r="O82" i="6" s="1"/>
  <c r="N83" i="6"/>
  <c r="O83" i="6" s="1"/>
  <c r="N84" i="6"/>
  <c r="O84" i="6" s="1"/>
  <c r="N85" i="6"/>
  <c r="O85" i="6" s="1"/>
  <c r="N86" i="6"/>
  <c r="O86" i="6" s="1"/>
  <c r="N87" i="6"/>
  <c r="O87" i="6" s="1"/>
  <c r="M107" i="49" s="1" a="1"/>
  <c r="M107" i="49" s="1"/>
  <c r="N88" i="6"/>
  <c r="O88" i="6" s="1"/>
  <c r="N89" i="6"/>
  <c r="O89" i="6" s="1"/>
  <c r="N90" i="6"/>
  <c r="O90" i="6" s="1"/>
  <c r="N91" i="6"/>
  <c r="N92" i="6"/>
  <c r="N123" i="6"/>
  <c r="N124" i="6"/>
  <c r="O124" i="6" s="1"/>
  <c r="N125" i="6"/>
  <c r="N126" i="6"/>
  <c r="N127" i="6"/>
  <c r="O127" i="6" s="1"/>
  <c r="N129" i="6"/>
  <c r="O129" i="6" s="1"/>
  <c r="N130" i="6"/>
  <c r="O130" i="6" s="1"/>
  <c r="N131" i="6"/>
  <c r="O131" i="6" s="1"/>
  <c r="N132" i="6"/>
  <c r="O132" i="6" s="1"/>
  <c r="N133" i="6"/>
  <c r="O133" i="6" s="1"/>
  <c r="O118" i="49" s="1" a="1"/>
  <c r="O118" i="49" s="1"/>
  <c r="N134" i="6"/>
  <c r="N135" i="6"/>
  <c r="O135" i="6" s="1"/>
  <c r="N136" i="6"/>
  <c r="O136" i="6" s="1"/>
  <c r="N137" i="6"/>
  <c r="O137" i="6" s="1"/>
  <c r="N140" i="6"/>
  <c r="O140" i="6" s="1"/>
  <c r="N141" i="6"/>
  <c r="O141" i="6" s="1"/>
  <c r="N142" i="6"/>
  <c r="O142" i="6" s="1"/>
  <c r="N143" i="6"/>
  <c r="O143" i="6" s="1"/>
  <c r="N144" i="6"/>
  <c r="N145" i="6"/>
  <c r="O145" i="6" s="1"/>
  <c r="N146" i="6"/>
  <c r="N147" i="6"/>
  <c r="N148" i="6"/>
  <c r="O148" i="6" s="1"/>
  <c r="N149" i="6"/>
  <c r="O149" i="6" s="1"/>
  <c r="N151" i="6"/>
  <c r="N152" i="6"/>
  <c r="O152" i="6" s="1"/>
  <c r="N154" i="6"/>
  <c r="N155" i="6"/>
  <c r="N156" i="6"/>
  <c r="O156" i="6" s="1"/>
  <c r="Q67" i="49" s="1" a="1"/>
  <c r="Q67" i="49" s="1"/>
  <c r="N122" i="6"/>
  <c r="O122" i="6" s="1"/>
  <c r="N157" i="6"/>
  <c r="O157" i="6" s="1"/>
  <c r="N158" i="6"/>
  <c r="O158" i="6" s="1"/>
  <c r="S104" i="49" s="1" a="1"/>
  <c r="S104" i="49" s="1"/>
  <c r="N159" i="6"/>
  <c r="O159" i="6" s="1"/>
  <c r="N160" i="6"/>
  <c r="O160" i="6" s="1"/>
  <c r="N161" i="6"/>
  <c r="N128" i="6"/>
  <c r="O128" i="6" s="1"/>
  <c r="N93" i="6"/>
  <c r="O93" i="6" s="1"/>
  <c r="N94" i="6"/>
  <c r="N95" i="6"/>
  <c r="O95" i="6" s="1"/>
  <c r="N162" i="6"/>
  <c r="O162" i="6" s="1"/>
  <c r="N163" i="6"/>
  <c r="O163" i="6" s="1"/>
  <c r="N166" i="6"/>
  <c r="O166" i="6" s="1"/>
  <c r="N167" i="6"/>
  <c r="O167" i="6" s="1"/>
  <c r="N168" i="6"/>
  <c r="O168" i="6" s="1"/>
  <c r="N169" i="6"/>
  <c r="N138" i="6"/>
  <c r="O138" i="6" s="1"/>
  <c r="N139" i="6"/>
  <c r="O139" i="6" s="1"/>
  <c r="N170" i="6"/>
  <c r="O170" i="6" s="1"/>
  <c r="N171" i="6"/>
  <c r="O171" i="6" s="1"/>
  <c r="N172" i="6"/>
  <c r="O172" i="6" s="1"/>
  <c r="N173" i="6"/>
  <c r="O173" i="6" s="1"/>
  <c r="N174" i="6"/>
  <c r="O174" i="6" s="1"/>
  <c r="N175" i="6"/>
  <c r="N176" i="6"/>
  <c r="N177" i="6"/>
  <c r="O177" i="6" s="1"/>
  <c r="N178" i="6"/>
  <c r="O178" i="6" s="1"/>
  <c r="N179" i="6"/>
  <c r="O179" i="6" s="1"/>
  <c r="N150" i="6"/>
  <c r="O150" i="6" s="1"/>
  <c r="N180" i="6"/>
  <c r="O180" i="6" s="1"/>
  <c r="N181" i="6"/>
  <c r="N153" i="6"/>
  <c r="N182" i="6"/>
  <c r="N183" i="6"/>
  <c r="O183" i="6" s="1"/>
  <c r="N184" i="6"/>
  <c r="O184" i="6" s="1"/>
  <c r="N185" i="6"/>
  <c r="O185" i="6" s="1"/>
  <c r="N186" i="6"/>
  <c r="O186" i="6" s="1"/>
  <c r="N187" i="6"/>
  <c r="O187" i="6" s="1"/>
  <c r="N117" i="49" s="1" a="1"/>
  <c r="N117" i="49" s="1"/>
  <c r="N188" i="6"/>
  <c r="O188" i="6" s="1"/>
  <c r="N189" i="6"/>
  <c r="O189" i="6" s="1"/>
  <c r="N190" i="6"/>
  <c r="O190" i="6" s="1"/>
  <c r="R64" i="49" s="1" a="1"/>
  <c r="R64" i="49" s="1"/>
  <c r="N191" i="6"/>
  <c r="O191" i="6" s="1"/>
  <c r="N164" i="6"/>
  <c r="O164" i="6" s="1"/>
  <c r="N165" i="6"/>
  <c r="O165" i="6" s="1"/>
  <c r="N192" i="6"/>
  <c r="O192" i="6" s="1"/>
  <c r="N193" i="6"/>
  <c r="O193" i="6" s="1"/>
  <c r="N194" i="6"/>
  <c r="O194" i="6" s="1"/>
  <c r="N195" i="6"/>
  <c r="N196" i="6"/>
  <c r="N197" i="6"/>
  <c r="O197" i="6" s="1"/>
  <c r="N198" i="6"/>
  <c r="O198" i="6" s="1"/>
  <c r="N199" i="6"/>
  <c r="O199" i="6" s="1"/>
  <c r="N200" i="6"/>
  <c r="O200" i="6" s="1"/>
  <c r="R122" i="49" s="1" a="1"/>
  <c r="R122" i="49" s="1"/>
  <c r="N201" i="6"/>
  <c r="N202" i="6"/>
  <c r="O202" i="6" s="1"/>
  <c r="N203" i="6"/>
  <c r="O203" i="6" s="1"/>
  <c r="N96" i="6"/>
  <c r="N97" i="6"/>
  <c r="O97" i="6" s="1"/>
  <c r="N98" i="6"/>
  <c r="O98" i="6" s="1"/>
  <c r="N99" i="6"/>
  <c r="O99" i="6" s="1"/>
  <c r="N100" i="6"/>
  <c r="O100" i="6" s="1"/>
  <c r="N101" i="6"/>
  <c r="O101" i="6" s="1"/>
  <c r="N102" i="6"/>
  <c r="O102" i="6" s="1"/>
  <c r="N103" i="6"/>
  <c r="O103" i="6" s="1"/>
  <c r="N104" i="6"/>
  <c r="O104" i="6" s="1"/>
  <c r="N105" i="6"/>
  <c r="O105" i="6" s="1"/>
  <c r="N106" i="6"/>
  <c r="O106" i="6" s="1"/>
  <c r="N107" i="6"/>
  <c r="O107" i="6" s="1"/>
  <c r="N108" i="6"/>
  <c r="O108" i="6" s="1"/>
  <c r="N109" i="6"/>
  <c r="O109" i="6" s="1"/>
  <c r="N110" i="6"/>
  <c r="O110" i="6" s="1"/>
  <c r="N111" i="6"/>
  <c r="O111" i="6" s="1"/>
  <c r="N112" i="6"/>
  <c r="N113" i="6"/>
  <c r="O113" i="6" s="1"/>
  <c r="N114" i="6"/>
  <c r="O114" i="6" s="1"/>
  <c r="N115" i="6"/>
  <c r="O115" i="6" s="1"/>
  <c r="N116" i="6"/>
  <c r="O116" i="6" s="1"/>
  <c r="N117" i="6"/>
  <c r="O117" i="6" s="1"/>
  <c r="N118" i="6"/>
  <c r="N119" i="6"/>
  <c r="O119" i="6" s="1"/>
  <c r="N120" i="6"/>
  <c r="O120" i="6" s="1"/>
  <c r="N121" i="6"/>
  <c r="O121" i="6" s="1"/>
  <c r="N204" i="6"/>
  <c r="O204" i="6" s="1"/>
  <c r="N205" i="6"/>
  <c r="O205" i="6" s="1"/>
  <c r="N206" i="6"/>
  <c r="O206" i="6" s="1"/>
  <c r="N207" i="6"/>
  <c r="O207" i="6" s="1"/>
  <c r="N208" i="6"/>
  <c r="O208" i="6" s="1"/>
  <c r="N209" i="6"/>
  <c r="O209" i="6" s="1"/>
  <c r="N210" i="6"/>
  <c r="O210" i="6" s="1"/>
  <c r="N211" i="6"/>
  <c r="O211" i="6" s="1"/>
  <c r="N212" i="6"/>
  <c r="O212" i="6" s="1"/>
  <c r="N213" i="6"/>
  <c r="O213" i="6" s="1"/>
  <c r="N214" i="6"/>
  <c r="O214" i="6" s="1"/>
  <c r="N215" i="6"/>
  <c r="O215" i="6" s="1"/>
  <c r="N216" i="6"/>
  <c r="O216" i="6" s="1"/>
  <c r="N217" i="6"/>
  <c r="O217" i="6" s="1"/>
  <c r="N218" i="6"/>
  <c r="N219" i="6"/>
  <c r="O219" i="6" s="1"/>
  <c r="N220" i="6"/>
  <c r="O220" i="6" s="1"/>
  <c r="N221" i="6"/>
  <c r="O221" i="6" s="1"/>
  <c r="N222" i="6"/>
  <c r="O222" i="6" s="1"/>
  <c r="Q121" i="49" s="1" a="1"/>
  <c r="Q121" i="49" s="1"/>
  <c r="N223" i="6"/>
  <c r="O223" i="6" s="1"/>
  <c r="N224" i="6"/>
  <c r="O224" i="6" s="1"/>
  <c r="N225" i="6"/>
  <c r="O225" i="6" s="1"/>
  <c r="N226" i="6"/>
  <c r="O226" i="6" s="1"/>
  <c r="N227" i="6"/>
  <c r="O227" i="6" s="1"/>
  <c r="N228" i="6"/>
  <c r="O228" i="6" s="1"/>
  <c r="N229" i="6"/>
  <c r="O229" i="6" s="1"/>
  <c r="N230" i="6"/>
  <c r="O230" i="6" s="1"/>
  <c r="N231" i="6"/>
  <c r="O231" i="6" s="1"/>
  <c r="N232" i="6"/>
  <c r="N233" i="6"/>
  <c r="N234" i="6"/>
  <c r="N235" i="6"/>
  <c r="O235" i="6" s="1"/>
  <c r="N236" i="6"/>
  <c r="O236" i="6" s="1"/>
  <c r="N237" i="6"/>
  <c r="N238" i="6"/>
  <c r="O238" i="6" s="1"/>
  <c r="N239" i="6"/>
  <c r="O239" i="6" s="1"/>
  <c r="N240" i="6"/>
  <c r="O240" i="6" s="1"/>
  <c r="N241" i="6"/>
  <c r="O241" i="6" s="1"/>
  <c r="N242" i="6"/>
  <c r="O242" i="6" s="1"/>
  <c r="N243" i="6"/>
  <c r="O243" i="6" s="1"/>
  <c r="N244" i="6"/>
  <c r="O244" i="6" s="1"/>
  <c r="N245" i="6"/>
  <c r="O245" i="6" s="1"/>
  <c r="N246" i="6"/>
  <c r="O246" i="6" s="1"/>
  <c r="N247" i="6"/>
  <c r="N248" i="6"/>
  <c r="O248" i="6" s="1"/>
  <c r="N249" i="6"/>
  <c r="N250" i="6"/>
  <c r="N251" i="6"/>
  <c r="O251" i="6" s="1"/>
  <c r="N252" i="6"/>
  <c r="O252" i="6" s="1"/>
  <c r="N253" i="6"/>
  <c r="N254" i="6"/>
  <c r="O254" i="6" s="1"/>
  <c r="N255" i="6"/>
  <c r="N256" i="6"/>
  <c r="N257" i="6"/>
  <c r="O257" i="6" s="1"/>
  <c r="N258" i="6"/>
  <c r="O258" i="6" s="1"/>
  <c r="N259" i="6"/>
  <c r="O259" i="6" s="1"/>
  <c r="N260" i="6"/>
  <c r="O260" i="6" s="1"/>
  <c r="N261" i="6"/>
  <c r="O261" i="6" s="1"/>
  <c r="N262" i="6"/>
  <c r="O262" i="6" s="1"/>
  <c r="N263" i="6"/>
  <c r="N264" i="6"/>
  <c r="O264" i="6" s="1"/>
  <c r="N265" i="6"/>
  <c r="O265" i="6" s="1"/>
  <c r="N266" i="6"/>
  <c r="O266" i="6" s="1"/>
  <c r="N267" i="6"/>
  <c r="O267" i="6" s="1"/>
  <c r="N268" i="6"/>
  <c r="O268" i="6" s="1"/>
  <c r="N269" i="6"/>
  <c r="O269" i="6" s="1"/>
  <c r="N270" i="6"/>
  <c r="O270" i="6" s="1"/>
  <c r="N271" i="6"/>
  <c r="N272" i="6"/>
  <c r="O272" i="6" s="1"/>
  <c r="N273" i="6"/>
  <c r="N274" i="6"/>
  <c r="N275" i="6"/>
  <c r="N276" i="6"/>
  <c r="O276" i="6" s="1"/>
  <c r="N277" i="6"/>
  <c r="O277" i="6" s="1"/>
  <c r="N278" i="6"/>
  <c r="O278" i="6" s="1"/>
  <c r="N279" i="6"/>
  <c r="O279" i="6" s="1"/>
  <c r="O7" i="49" s="1" a="1"/>
  <c r="O7" i="49" s="1"/>
  <c r="N280" i="6"/>
  <c r="O280" i="6" s="1"/>
  <c r="N281" i="6"/>
  <c r="O281" i="6" s="1"/>
  <c r="N282" i="6"/>
  <c r="O282" i="6" s="1"/>
  <c r="N283" i="6"/>
  <c r="O283" i="6" s="1"/>
  <c r="N284" i="6"/>
  <c r="O284" i="6" s="1"/>
  <c r="N285" i="6"/>
  <c r="O285" i="6" s="1"/>
  <c r="N286" i="6"/>
  <c r="O286" i="6" s="1"/>
  <c r="N287" i="6"/>
  <c r="O287" i="6" s="1"/>
  <c r="N288" i="6"/>
  <c r="O288" i="6" s="1"/>
  <c r="N289" i="6"/>
  <c r="O289" i="6" s="1"/>
  <c r="N290" i="6"/>
  <c r="O290" i="6" s="1"/>
  <c r="N291" i="6"/>
  <c r="O291" i="6" s="1"/>
  <c r="N292" i="6"/>
  <c r="O292" i="6" s="1"/>
  <c r="N293" i="6"/>
  <c r="O293" i="6" s="1"/>
  <c r="N294" i="6"/>
  <c r="O294" i="6" s="1"/>
  <c r="N295" i="6"/>
  <c r="N296" i="6"/>
  <c r="O296" i="6" s="1"/>
  <c r="N297" i="6"/>
  <c r="O297" i="6" s="1"/>
  <c r="N298" i="6"/>
  <c r="O298" i="6" s="1"/>
  <c r="N299" i="6"/>
  <c r="O299" i="6" s="1"/>
  <c r="N300" i="6"/>
  <c r="O300" i="6" s="1"/>
  <c r="N301" i="6"/>
  <c r="O301" i="6" s="1"/>
  <c r="N302" i="6"/>
  <c r="O302" i="6" s="1"/>
  <c r="N303" i="6"/>
  <c r="O303" i="6" s="1"/>
  <c r="N304" i="6"/>
  <c r="O304" i="6" s="1"/>
  <c r="N305" i="6"/>
  <c r="O305" i="6" s="1"/>
  <c r="N306" i="6"/>
  <c r="O306" i="6" s="1"/>
  <c r="N307" i="6"/>
  <c r="O307" i="6" s="1"/>
  <c r="N308" i="6"/>
  <c r="O308" i="6" s="1"/>
  <c r="N309" i="6"/>
  <c r="N310" i="6"/>
  <c r="O310" i="6" s="1"/>
  <c r="N311" i="6"/>
  <c r="O311" i="6" s="1"/>
  <c r="N312" i="6"/>
  <c r="O312" i="6" s="1"/>
  <c r="N313" i="6"/>
  <c r="O313" i="6" s="1"/>
  <c r="N314" i="6"/>
  <c r="N315" i="6"/>
  <c r="O315" i="6" s="1"/>
  <c r="N316" i="6"/>
  <c r="O316" i="6" s="1"/>
  <c r="N317" i="6"/>
  <c r="O317" i="6" s="1"/>
  <c r="N318" i="6"/>
  <c r="O318" i="6" s="1"/>
  <c r="N319" i="6"/>
  <c r="O319" i="6" s="1"/>
  <c r="N320" i="6"/>
  <c r="O320" i="6" s="1"/>
  <c r="N321" i="6"/>
  <c r="O321" i="6" s="1"/>
  <c r="N322" i="6"/>
  <c r="O322" i="6" s="1"/>
  <c r="N323" i="6"/>
  <c r="O323" i="6" s="1"/>
  <c r="N324" i="6"/>
  <c r="O324" i="6" s="1"/>
  <c r="N325" i="6"/>
  <c r="O325" i="6" s="1"/>
  <c r="N326" i="6"/>
  <c r="O326" i="6" s="1"/>
  <c r="N327" i="6"/>
  <c r="O327" i="6" s="1"/>
  <c r="N328" i="6"/>
  <c r="O328" i="6" s="1"/>
  <c r="N329" i="6"/>
  <c r="O329" i="6" s="1"/>
  <c r="N330" i="6"/>
  <c r="N331" i="6"/>
  <c r="O331" i="6" s="1"/>
  <c r="N332" i="6"/>
  <c r="O332" i="6" s="1"/>
  <c r="N333" i="6"/>
  <c r="N334" i="6"/>
  <c r="O334" i="6" s="1"/>
  <c r="N335" i="6"/>
  <c r="N336" i="6"/>
  <c r="N337" i="6"/>
  <c r="N338" i="6"/>
  <c r="N339" i="6"/>
  <c r="O339" i="6" s="1"/>
  <c r="N340" i="6"/>
  <c r="O340" i="6" s="1"/>
  <c r="N341" i="6"/>
  <c r="O341" i="6" s="1"/>
  <c r="N342" i="6"/>
  <c r="O342" i="6" s="1"/>
  <c r="N343" i="6"/>
  <c r="O343" i="6" s="1"/>
  <c r="N344" i="6"/>
  <c r="O344" i="6" s="1"/>
  <c r="N345" i="6"/>
  <c r="O345" i="6" s="1"/>
  <c r="N346" i="6"/>
  <c r="N347" i="6"/>
  <c r="O347" i="6" s="1"/>
  <c r="N348" i="6"/>
  <c r="O348" i="6" s="1"/>
  <c r="N349" i="6"/>
  <c r="O349" i="6" s="1"/>
  <c r="N350" i="6"/>
  <c r="O350" i="6" s="1"/>
  <c r="N351" i="6"/>
  <c r="O351" i="6" s="1"/>
  <c r="N352" i="6"/>
  <c r="O352" i="6" s="1"/>
  <c r="N353" i="6"/>
  <c r="O353" i="6" s="1"/>
  <c r="N354" i="6"/>
  <c r="O354" i="6" s="1"/>
  <c r="N355" i="6"/>
  <c r="O355" i="6" s="1"/>
  <c r="N356" i="6"/>
  <c r="O356" i="6" s="1"/>
  <c r="N357" i="6"/>
  <c r="O357" i="6" s="1"/>
  <c r="N358" i="6"/>
  <c r="O358" i="6" s="1"/>
  <c r="N359" i="6"/>
  <c r="O359" i="6" s="1"/>
  <c r="N360" i="6"/>
  <c r="O360" i="6" s="1"/>
  <c r="N361" i="6"/>
  <c r="O361" i="6" s="1"/>
  <c r="N362" i="6"/>
  <c r="O362" i="6" s="1"/>
  <c r="N363" i="6"/>
  <c r="O363" i="6" s="1"/>
  <c r="N364" i="6"/>
  <c r="O364" i="6" s="1"/>
  <c r="N365" i="6"/>
  <c r="O365" i="6" s="1"/>
  <c r="N366" i="6"/>
  <c r="O366" i="6" s="1"/>
  <c r="N367" i="6"/>
  <c r="O367" i="6" s="1"/>
  <c r="N368" i="6"/>
  <c r="O368" i="6" s="1"/>
  <c r="N369" i="6"/>
  <c r="O369" i="6" s="1"/>
  <c r="N370" i="6"/>
  <c r="O370" i="6" s="1"/>
  <c r="N371" i="6"/>
  <c r="O371" i="6" s="1"/>
  <c r="N372" i="6"/>
  <c r="O372" i="6" s="1"/>
  <c r="N373" i="6"/>
  <c r="N374" i="6"/>
  <c r="O374" i="6" s="1"/>
  <c r="N375" i="6"/>
  <c r="O375" i="6" s="1"/>
  <c r="N376" i="6"/>
  <c r="O376" i="6" s="1"/>
  <c r="N377" i="6"/>
  <c r="O377" i="6" s="1"/>
  <c r="N378" i="6"/>
  <c r="O378" i="6" s="1"/>
  <c r="N379" i="6"/>
  <c r="O379" i="6" s="1"/>
  <c r="N380" i="6"/>
  <c r="O380" i="6" s="1"/>
  <c r="N381" i="6"/>
  <c r="O381" i="6" s="1"/>
  <c r="N382" i="6"/>
  <c r="O382" i="6" s="1"/>
  <c r="N383" i="6"/>
  <c r="O383" i="6" s="1"/>
  <c r="N384" i="6"/>
  <c r="O384" i="6" s="1"/>
  <c r="N385" i="6"/>
  <c r="O385" i="6" s="1"/>
  <c r="N386" i="6"/>
  <c r="O386" i="6" s="1"/>
  <c r="N387" i="6"/>
  <c r="O387" i="6" s="1"/>
  <c r="N388" i="6"/>
  <c r="O388" i="6" s="1"/>
  <c r="N389" i="6"/>
  <c r="O389" i="6" s="1"/>
  <c r="S123" i="49" s="1" a="1"/>
  <c r="S123" i="49" s="1"/>
  <c r="N390" i="6"/>
  <c r="O390" i="6" s="1"/>
  <c r="N391" i="6"/>
  <c r="O391" i="6" s="1"/>
  <c r="R103" i="49" s="1" a="1"/>
  <c r="R103" i="49" s="1"/>
  <c r="N392" i="6"/>
  <c r="O392" i="6" s="1"/>
  <c r="N393" i="6"/>
  <c r="O393" i="6" s="1"/>
  <c r="N394" i="6"/>
  <c r="O394" i="6" s="1"/>
  <c r="P128" i="49" s="1" a="1"/>
  <c r="P128" i="49" s="1"/>
  <c r="N395" i="6"/>
  <c r="O395" i="6" s="1"/>
  <c r="N396" i="6"/>
  <c r="O396" i="6" s="1"/>
  <c r="N397" i="6"/>
  <c r="O397" i="6" s="1"/>
  <c r="N398" i="6"/>
  <c r="O398" i="6" s="1"/>
  <c r="N399" i="6"/>
  <c r="O399" i="6" s="1"/>
  <c r="N400" i="6"/>
  <c r="O400" i="6" s="1"/>
  <c r="N401" i="6"/>
  <c r="O401" i="6" s="1"/>
  <c r="N402" i="6"/>
  <c r="O402" i="6" s="1"/>
  <c r="S114" i="49" s="1" a="1"/>
  <c r="S114" i="49" s="1"/>
  <c r="N403" i="6"/>
  <c r="O403" i="6" s="1"/>
  <c r="N404" i="6"/>
  <c r="O404" i="6" s="1"/>
  <c r="N405" i="6"/>
  <c r="O405" i="6" s="1"/>
  <c r="Q111" i="49" s="1" a="1"/>
  <c r="Q111" i="49" s="1"/>
  <c r="N406" i="6"/>
  <c r="O406" i="6" s="1"/>
  <c r="M115" i="49" s="1" a="1"/>
  <c r="M115" i="49" s="1"/>
  <c r="N407" i="6"/>
  <c r="O407" i="6" s="1"/>
  <c r="N408" i="6"/>
  <c r="O408" i="6" s="1"/>
  <c r="Q66" i="49" s="1" a="1"/>
  <c r="Q66" i="49" s="1"/>
  <c r="N409" i="6"/>
  <c r="O409" i="6" s="1"/>
  <c r="N410" i="6"/>
  <c r="O410" i="6" s="1"/>
  <c r="N411" i="6"/>
  <c r="O411" i="6" s="1"/>
  <c r="M4" i="49" s="1" a="1"/>
  <c r="M4" i="49" s="1"/>
  <c r="N412" i="6"/>
  <c r="O412" i="6" s="1"/>
  <c r="N413" i="6"/>
  <c r="O413" i="6" s="1"/>
  <c r="R71" i="49" s="1" a="1"/>
  <c r="R71" i="49" s="1"/>
  <c r="N414" i="6"/>
  <c r="O414" i="6" s="1"/>
  <c r="N108" i="49" s="1" a="1"/>
  <c r="N108" i="49" s="1"/>
  <c r="N415" i="6"/>
  <c r="O415" i="6" s="1"/>
  <c r="N416" i="6"/>
  <c r="O416" i="6" s="1"/>
  <c r="N417" i="6"/>
  <c r="O417" i="6" s="1"/>
  <c r="R72" i="49" s="1" a="1"/>
  <c r="R72" i="49" s="1"/>
  <c r="N418" i="6"/>
  <c r="O418" i="6" s="1"/>
  <c r="N419" i="6"/>
  <c r="O419" i="6" s="1"/>
  <c r="N420" i="6"/>
  <c r="O420" i="6" s="1"/>
  <c r="N421" i="6"/>
  <c r="O421" i="6" s="1"/>
  <c r="N422" i="6"/>
  <c r="O422" i="6" s="1"/>
  <c r="N423" i="6"/>
  <c r="O423" i="6" s="1"/>
  <c r="M124" i="49" s="1" a="1"/>
  <c r="M124" i="49" s="1"/>
  <c r="N424" i="6"/>
  <c r="O424" i="6" s="1"/>
  <c r="N425" i="6"/>
  <c r="O425" i="6" s="1"/>
  <c r="N426" i="6"/>
  <c r="O426" i="6" s="1"/>
  <c r="Q69" i="49" s="1" a="1"/>
  <c r="Q69" i="49" s="1"/>
  <c r="N427" i="6"/>
  <c r="O427" i="6" s="1"/>
  <c r="N428" i="6"/>
  <c r="O428" i="6" s="1"/>
  <c r="N429" i="6"/>
  <c r="O429" i="6" s="1"/>
  <c r="N430" i="6"/>
  <c r="O430" i="6" s="1"/>
  <c r="N431" i="6"/>
  <c r="O431" i="6" s="1"/>
  <c r="N432" i="6"/>
  <c r="O432" i="6" s="1"/>
  <c r="N433" i="6"/>
  <c r="O433" i="6" s="1"/>
  <c r="N434" i="6"/>
  <c r="O434" i="6" s="1"/>
  <c r="N435" i="6"/>
  <c r="O435" i="6" s="1"/>
  <c r="N436" i="6"/>
  <c r="O436" i="6" s="1"/>
  <c r="N437" i="6"/>
  <c r="O437" i="6" s="1"/>
  <c r="N438" i="6"/>
  <c r="O438" i="6" s="1"/>
  <c r="P120" i="49" s="1" a="1"/>
  <c r="P120" i="49" s="1"/>
  <c r="N439" i="6"/>
  <c r="O439" i="6" s="1"/>
  <c r="O127" i="49" s="1" a="1"/>
  <c r="O127" i="49" s="1"/>
  <c r="N440" i="6"/>
  <c r="O440" i="6" s="1"/>
  <c r="N441" i="6"/>
  <c r="O441" i="6" s="1"/>
  <c r="N442" i="6"/>
  <c r="O442" i="6" s="1"/>
  <c r="N443" i="6"/>
  <c r="O443" i="6" s="1"/>
  <c r="N444" i="6"/>
  <c r="O444" i="6" s="1"/>
  <c r="N445" i="6"/>
  <c r="O445" i="6" s="1"/>
  <c r="N446" i="6"/>
  <c r="O446" i="6" s="1"/>
  <c r="N447" i="6"/>
  <c r="O447" i="6" s="1"/>
  <c r="N448" i="6"/>
  <c r="O448" i="6" s="1"/>
  <c r="N449" i="6"/>
  <c r="O449" i="6" s="1"/>
  <c r="N450" i="6"/>
  <c r="O450" i="6" s="1"/>
  <c r="N451" i="6"/>
  <c r="O451" i="6" s="1"/>
  <c r="N452" i="6"/>
  <c r="O452" i="6" s="1"/>
  <c r="N453" i="6"/>
  <c r="O453" i="6" s="1"/>
  <c r="N454" i="6"/>
  <c r="O454" i="6" s="1"/>
  <c r="N455" i="6"/>
  <c r="O455" i="6" s="1"/>
  <c r="N456" i="6"/>
  <c r="O456" i="6" s="1"/>
  <c r="N457" i="6"/>
  <c r="O457" i="6" s="1"/>
  <c r="N458" i="6"/>
  <c r="O458" i="6" s="1"/>
  <c r="N459" i="6"/>
  <c r="O459" i="6" s="1"/>
  <c r="N460" i="6"/>
  <c r="O460" i="6" s="1"/>
  <c r="N461" i="6"/>
  <c r="O461" i="6" s="1"/>
  <c r="N462" i="6"/>
  <c r="O462" i="6" s="1"/>
  <c r="N463" i="6"/>
  <c r="O463" i="6" s="1"/>
  <c r="N464" i="6"/>
  <c r="O464" i="6" s="1"/>
  <c r="N465" i="6"/>
  <c r="O465" i="6" s="1"/>
  <c r="N466" i="6"/>
  <c r="O466" i="6" s="1"/>
  <c r="N467" i="6"/>
  <c r="O467" i="6" s="1"/>
  <c r="N468" i="6"/>
  <c r="O468" i="6" s="1"/>
  <c r="N469" i="6"/>
  <c r="O469" i="6" s="1"/>
  <c r="N470" i="6"/>
  <c r="O470" i="6" s="1"/>
  <c r="N471" i="6"/>
  <c r="O471" i="6" s="1"/>
  <c r="N472" i="6"/>
  <c r="O472" i="6" s="1"/>
  <c r="N473" i="6"/>
  <c r="O473" i="6" s="1"/>
  <c r="N474" i="6"/>
  <c r="O474" i="6" s="1"/>
  <c r="N475" i="6"/>
  <c r="O475" i="6" s="1"/>
  <c r="N476" i="6"/>
  <c r="O476" i="6" s="1"/>
  <c r="N477" i="6"/>
  <c r="O477" i="6" s="1"/>
  <c r="N478" i="6"/>
  <c r="O478" i="6" s="1"/>
  <c r="N479" i="6"/>
  <c r="O479" i="6" s="1"/>
  <c r="N480" i="6"/>
  <c r="O480" i="6" s="1"/>
  <c r="N481" i="6"/>
  <c r="O481" i="6" s="1"/>
  <c r="N482" i="6"/>
  <c r="O482" i="6" s="1"/>
  <c r="N483" i="6"/>
  <c r="O483" i="6" s="1"/>
  <c r="N484" i="6"/>
  <c r="O484" i="6" s="1"/>
  <c r="N485" i="6"/>
  <c r="O485" i="6" s="1"/>
  <c r="N486" i="6"/>
  <c r="O486" i="6" s="1"/>
  <c r="N487" i="6"/>
  <c r="O487" i="6" s="1"/>
  <c r="N488" i="6"/>
  <c r="O488" i="6" s="1"/>
  <c r="O109" i="49" s="1" a="1"/>
  <c r="O109" i="49" s="1"/>
  <c r="N489" i="6"/>
  <c r="O489" i="6" s="1"/>
  <c r="N490" i="6"/>
  <c r="O490" i="6" s="1"/>
  <c r="N491" i="6"/>
  <c r="O491" i="6" s="1"/>
  <c r="N492" i="6"/>
  <c r="O492" i="6" s="1"/>
  <c r="N493" i="6"/>
  <c r="O493" i="6" s="1"/>
  <c r="N494" i="6"/>
  <c r="O494" i="6" s="1"/>
  <c r="N495" i="6"/>
  <c r="O495" i="6" s="1"/>
  <c r="N496" i="6"/>
  <c r="O496" i="6" s="1"/>
  <c r="N497" i="6"/>
  <c r="O497" i="6" s="1"/>
  <c r="N498" i="6"/>
  <c r="O498" i="6" s="1"/>
  <c r="N499" i="6"/>
  <c r="O499" i="6" s="1"/>
  <c r="N500" i="6"/>
  <c r="O500" i="6" s="1"/>
  <c r="N501" i="6"/>
  <c r="O501" i="6" s="1"/>
  <c r="N502" i="6"/>
  <c r="O502" i="6" s="1"/>
  <c r="N503" i="6"/>
  <c r="O503" i="6" s="1"/>
  <c r="N504" i="6"/>
  <c r="O504" i="6" s="1"/>
  <c r="N505" i="6"/>
  <c r="O505" i="6" s="1"/>
  <c r="N506" i="6"/>
  <c r="O506" i="6" s="1"/>
  <c r="N507" i="6"/>
  <c r="O507" i="6" s="1"/>
  <c r="N508" i="6"/>
  <c r="O508" i="6" s="1"/>
  <c r="N509" i="6"/>
  <c r="O509" i="6" s="1"/>
  <c r="N510" i="6"/>
  <c r="O510" i="6" s="1"/>
  <c r="N511" i="6"/>
  <c r="O511" i="6" s="1"/>
  <c r="N512" i="6"/>
  <c r="O512" i="6" s="1"/>
  <c r="N513" i="6"/>
  <c r="O513" i="6" s="1"/>
  <c r="N514" i="6"/>
  <c r="O514" i="6" s="1"/>
  <c r="N515" i="6"/>
  <c r="O515" i="6" s="1"/>
  <c r="N516" i="6"/>
  <c r="O516" i="6" s="1"/>
  <c r="N517" i="6"/>
  <c r="O517" i="6" s="1"/>
  <c r="N518" i="6"/>
  <c r="O518" i="6" s="1"/>
  <c r="N519" i="6"/>
  <c r="O519" i="6" s="1"/>
  <c r="N520" i="6"/>
  <c r="O520" i="6" s="1"/>
  <c r="N521" i="6"/>
  <c r="O521" i="6" s="1"/>
  <c r="N522" i="6"/>
  <c r="O522" i="6" s="1"/>
  <c r="N523" i="6"/>
  <c r="O523" i="6" s="1"/>
  <c r="N524" i="6"/>
  <c r="O524" i="6" s="1"/>
  <c r="N525" i="6"/>
  <c r="O525" i="6" s="1"/>
  <c r="N526" i="6"/>
  <c r="O526" i="6" s="1"/>
  <c r="N527" i="6"/>
  <c r="O527" i="6" s="1"/>
  <c r="N528" i="6"/>
  <c r="O528" i="6" s="1"/>
  <c r="P3" i="49" s="1" a="1"/>
  <c r="P3" i="49" s="1"/>
  <c r="N529" i="6"/>
  <c r="O529" i="6" s="1"/>
  <c r="N530" i="6"/>
  <c r="O530" i="6" s="1"/>
  <c r="N531" i="6"/>
  <c r="O531" i="6" s="1"/>
  <c r="N532" i="6"/>
  <c r="O532" i="6" s="1"/>
  <c r="N533" i="6"/>
  <c r="O533" i="6" s="1"/>
  <c r="N534" i="6"/>
  <c r="O534" i="6" s="1"/>
  <c r="N535" i="6"/>
  <c r="O535" i="6" s="1"/>
  <c r="N536" i="6"/>
  <c r="O536" i="6" s="1"/>
  <c r="N537" i="6"/>
  <c r="O537" i="6" s="1"/>
  <c r="N538" i="6"/>
  <c r="O538" i="6" s="1"/>
  <c r="N539" i="6"/>
  <c r="O539" i="6" s="1"/>
  <c r="N540" i="6"/>
  <c r="O540" i="6" s="1"/>
  <c r="N541" i="6"/>
  <c r="O541" i="6" s="1"/>
  <c r="N542" i="6"/>
  <c r="O542" i="6" s="1"/>
  <c r="N543" i="6"/>
  <c r="O543" i="6" s="1"/>
  <c r="N544" i="6"/>
  <c r="O544" i="6" s="1"/>
  <c r="N546" i="6"/>
  <c r="O546" i="6" s="1"/>
  <c r="N547" i="6"/>
  <c r="O547" i="6" s="1"/>
  <c r="N548" i="6"/>
  <c r="O548" i="6" s="1"/>
  <c r="N549" i="6"/>
  <c r="O549" i="6" s="1"/>
  <c r="N550" i="6"/>
  <c r="O550" i="6" s="1"/>
  <c r="O373" i="6"/>
  <c r="R7" i="49" s="1" a="1"/>
  <c r="R7" i="49" s="1"/>
  <c r="O346" i="6"/>
  <c r="O338" i="6"/>
  <c r="O337" i="6"/>
  <c r="O336" i="6"/>
  <c r="O335" i="6"/>
  <c r="O333" i="6"/>
  <c r="O330" i="6"/>
  <c r="O314" i="6"/>
  <c r="O309" i="6"/>
  <c r="O295" i="6"/>
  <c r="O275" i="6"/>
  <c r="O274" i="6"/>
  <c r="M106" i="49" s="1" a="1"/>
  <c r="M106" i="49" s="1"/>
  <c r="O273" i="6"/>
  <c r="O271" i="6"/>
  <c r="O263" i="6"/>
  <c r="O256" i="6"/>
  <c r="O255" i="6"/>
  <c r="O253" i="6"/>
  <c r="O250" i="6"/>
  <c r="O249" i="6"/>
  <c r="O247" i="6"/>
  <c r="O237" i="6"/>
  <c r="O234" i="6"/>
  <c r="O233" i="6"/>
  <c r="O232" i="6"/>
  <c r="O218" i="6"/>
  <c r="O118" i="6"/>
  <c r="O112" i="6"/>
  <c r="O96" i="6"/>
  <c r="O201" i="6"/>
  <c r="O196" i="6"/>
  <c r="O195" i="6"/>
  <c r="O182" i="6"/>
  <c r="O153" i="6"/>
  <c r="O181" i="6"/>
  <c r="Q102" i="49" s="1" a="1"/>
  <c r="Q102" i="49" s="1"/>
  <c r="O176" i="6"/>
  <c r="O175" i="6"/>
  <c r="O169" i="6"/>
  <c r="O94" i="6"/>
  <c r="O161" i="6"/>
  <c r="R63" i="49" s="1" a="1"/>
  <c r="R63" i="49" s="1"/>
  <c r="O155" i="6"/>
  <c r="O154" i="6"/>
  <c r="R113" i="49" s="1" a="1"/>
  <c r="R113" i="49" s="1"/>
  <c r="O151" i="6"/>
  <c r="O147" i="6"/>
  <c r="O146" i="6"/>
  <c r="O144" i="6"/>
  <c r="O134" i="6"/>
  <c r="N126" i="49" s="1" a="1"/>
  <c r="N126" i="49" s="1"/>
  <c r="O126" i="6"/>
  <c r="O125" i="6"/>
  <c r="O123" i="6"/>
  <c r="O92" i="6"/>
  <c r="O91" i="6"/>
  <c r="O77" i="6"/>
  <c r="O74" i="6"/>
  <c r="O73" i="6"/>
  <c r="O71" i="6"/>
  <c r="O67" i="6"/>
  <c r="O55" i="6"/>
  <c r="O50" i="6"/>
  <c r="O39" i="6"/>
  <c r="O34" i="6"/>
  <c r="O29" i="6"/>
  <c r="O15" i="6"/>
  <c r="O10" i="6"/>
  <c r="O281" i="21"/>
  <c r="O282" i="21"/>
  <c r="O283" i="21"/>
  <c r="O284" i="21"/>
  <c r="O285" i="21"/>
  <c r="O286" i="21"/>
  <c r="O287" i="21"/>
  <c r="O288" i="21"/>
  <c r="H307" i="49"/>
  <c r="H308" i="49"/>
  <c r="H309" i="49"/>
  <c r="H310" i="49"/>
  <c r="H311" i="49"/>
  <c r="H312" i="49"/>
  <c r="H313" i="49"/>
  <c r="H314" i="49"/>
  <c r="H315" i="49"/>
  <c r="H316" i="49"/>
  <c r="H317" i="49"/>
  <c r="H318" i="49"/>
  <c r="H319" i="49"/>
  <c r="H320" i="49"/>
  <c r="H321" i="49"/>
  <c r="H322" i="49"/>
  <c r="H323" i="49"/>
  <c r="H324" i="49"/>
  <c r="H325" i="49"/>
  <c r="H326" i="49"/>
  <c r="H327" i="49"/>
  <c r="H328" i="49"/>
  <c r="H329" i="49"/>
  <c r="H330" i="49"/>
  <c r="H331" i="49"/>
  <c r="H332" i="49"/>
  <c r="H333" i="49"/>
  <c r="H334" i="49"/>
  <c r="H335" i="49"/>
  <c r="H336" i="49"/>
  <c r="H337" i="49"/>
  <c r="H338" i="49"/>
  <c r="H339" i="49"/>
  <c r="H340" i="49"/>
  <c r="H341" i="49"/>
  <c r="H342" i="49"/>
  <c r="H343" i="49"/>
  <c r="H344" i="49"/>
  <c r="H345" i="49"/>
  <c r="H346" i="49"/>
  <c r="H347" i="49"/>
  <c r="H348" i="49"/>
  <c r="H349" i="49"/>
  <c r="H350" i="49"/>
  <c r="H351" i="49"/>
  <c r="H352" i="49"/>
  <c r="H353" i="49"/>
  <c r="H354" i="49"/>
  <c r="H355" i="49"/>
  <c r="H356" i="49"/>
  <c r="H357" i="49"/>
  <c r="H358" i="49"/>
  <c r="H359" i="49"/>
  <c r="H360" i="49"/>
  <c r="H361" i="49"/>
  <c r="H362" i="49"/>
  <c r="H363" i="49"/>
  <c r="H364" i="49"/>
  <c r="H365" i="49"/>
  <c r="H366" i="49"/>
  <c r="H367" i="49"/>
  <c r="H368" i="49"/>
  <c r="H369" i="49"/>
  <c r="H370" i="49"/>
  <c r="H371" i="49"/>
  <c r="H372" i="49"/>
  <c r="H373" i="49"/>
  <c r="H374" i="49"/>
  <c r="H375" i="49"/>
  <c r="H376" i="49"/>
  <c r="H377" i="49"/>
  <c r="H378" i="49"/>
  <c r="H379" i="49"/>
  <c r="H380" i="49"/>
  <c r="H381" i="49"/>
  <c r="H382" i="49"/>
  <c r="H383" i="49"/>
  <c r="H384" i="49"/>
  <c r="H385" i="49"/>
  <c r="H386" i="49"/>
  <c r="H387" i="49"/>
  <c r="H388" i="49"/>
  <c r="H389" i="49"/>
  <c r="H390" i="49"/>
  <c r="H391" i="49"/>
  <c r="H392" i="49"/>
  <c r="H393" i="49"/>
  <c r="H394" i="49"/>
  <c r="H395" i="49"/>
  <c r="H396" i="49"/>
  <c r="H397" i="49"/>
  <c r="H398" i="49"/>
  <c r="H399" i="49"/>
  <c r="H400" i="49"/>
  <c r="H401" i="49"/>
  <c r="H402" i="49"/>
  <c r="H403" i="49"/>
  <c r="H404" i="49"/>
  <c r="H405" i="49"/>
  <c r="H406" i="49"/>
  <c r="H407" i="49"/>
  <c r="H408" i="49"/>
  <c r="H409" i="49"/>
  <c r="H410" i="49"/>
  <c r="H411" i="49"/>
  <c r="H412" i="49"/>
  <c r="H413" i="49"/>
  <c r="H414" i="49"/>
  <c r="H415" i="49"/>
  <c r="H416" i="49"/>
  <c r="H417" i="49"/>
  <c r="H418" i="49"/>
  <c r="H419" i="49"/>
  <c r="H420" i="49"/>
  <c r="H421" i="49"/>
  <c r="H422" i="49"/>
  <c r="H423" i="49"/>
  <c r="H424" i="49"/>
  <c r="H425" i="49"/>
  <c r="H426" i="49"/>
  <c r="H427" i="49"/>
  <c r="H282" i="49"/>
  <c r="H283" i="49"/>
  <c r="H284" i="49"/>
  <c r="H285" i="49"/>
  <c r="H286" i="49"/>
  <c r="H287" i="49"/>
  <c r="H288" i="49"/>
  <c r="H289" i="49"/>
  <c r="H290" i="49"/>
  <c r="H291" i="49"/>
  <c r="H292" i="49"/>
  <c r="H293" i="49"/>
  <c r="H294" i="49"/>
  <c r="H295" i="49"/>
  <c r="H296" i="49"/>
  <c r="H305" i="49"/>
  <c r="H306" i="49"/>
  <c r="M5" i="49" a="1"/>
  <c r="M5" i="49" s="1"/>
  <c r="C351" i="37"/>
  <c r="Q60" i="49" a="1"/>
  <c r="Q60" i="49" s="1"/>
  <c r="R60" i="49" a="1"/>
  <c r="R60" i="49" s="1"/>
  <c r="S60" i="49" a="1"/>
  <c r="S60" i="49" s="1"/>
  <c r="Q63" i="49" a="1"/>
  <c r="Q63" i="49" s="1"/>
  <c r="Q65" i="49" a="1"/>
  <c r="Q65" i="49" s="1"/>
  <c r="R65" i="49" a="1"/>
  <c r="R65" i="49" s="1"/>
  <c r="S65" i="49" a="1"/>
  <c r="S65" i="49" s="1"/>
  <c r="S66" i="49" a="1"/>
  <c r="S66" i="49" s="1"/>
  <c r="R69" i="49" a="1"/>
  <c r="R69" i="49" s="1"/>
  <c r="S69" i="49" a="1"/>
  <c r="S69" i="49" s="1"/>
  <c r="Q71" i="49" a="1"/>
  <c r="Q71" i="49" s="1"/>
  <c r="Q72" i="49" a="1"/>
  <c r="Q72" i="49" s="1"/>
  <c r="Q76" i="49" a="1"/>
  <c r="Q76" i="49" s="1"/>
  <c r="R76" i="49" a="1"/>
  <c r="R76" i="49" s="1"/>
  <c r="S76" i="49" a="1"/>
  <c r="S76" i="49" s="1"/>
  <c r="Q78" i="49" a="1"/>
  <c r="Q78" i="49" s="1"/>
  <c r="R78" i="49" a="1"/>
  <c r="R78" i="49" s="1"/>
  <c r="S78" i="49" a="1"/>
  <c r="S78" i="49" s="1"/>
  <c r="Q79" i="49" a="1"/>
  <c r="Q79" i="49" s="1"/>
  <c r="R79" i="49" a="1"/>
  <c r="R79" i="49" s="1"/>
  <c r="S79" i="49" a="1"/>
  <c r="S79" i="49" s="1"/>
  <c r="Q80" i="49" a="1"/>
  <c r="Q80" i="49" s="1"/>
  <c r="R80" i="49" a="1"/>
  <c r="R80" i="49" s="1"/>
  <c r="S80" i="49" a="1"/>
  <c r="S80" i="49" s="1"/>
  <c r="Q81" i="49" a="1"/>
  <c r="Q81" i="49" s="1"/>
  <c r="R81" i="49" a="1"/>
  <c r="R81" i="49" s="1"/>
  <c r="S81" i="49" a="1"/>
  <c r="S81" i="49" s="1"/>
  <c r="Q82" i="49" a="1"/>
  <c r="Q82" i="49" s="1"/>
  <c r="R82" i="49" a="1"/>
  <c r="R82" i="49" s="1"/>
  <c r="S82" i="49" a="1"/>
  <c r="S82" i="49" s="1"/>
  <c r="Q84" i="49" a="1"/>
  <c r="Q84" i="49" s="1"/>
  <c r="R84" i="49" a="1"/>
  <c r="R84" i="49" s="1"/>
  <c r="S84" i="49" a="1"/>
  <c r="S84" i="49" s="1"/>
  <c r="Q85" i="49" a="1"/>
  <c r="Q85" i="49" s="1"/>
  <c r="R85" i="49" a="1"/>
  <c r="R85" i="49" s="1"/>
  <c r="S85" i="49" a="1"/>
  <c r="S85" i="49" s="1"/>
  <c r="Q87" i="49" a="1"/>
  <c r="Q87" i="49" s="1"/>
  <c r="R87" i="49" a="1"/>
  <c r="R87" i="49" s="1"/>
  <c r="S87" i="49" a="1"/>
  <c r="S87" i="49" s="1"/>
  <c r="Q92" i="49" a="1"/>
  <c r="Q92" i="49" s="1"/>
  <c r="R92" i="49" a="1"/>
  <c r="R92" i="49" s="1"/>
  <c r="S92" i="49" a="1"/>
  <c r="S92" i="49" s="1"/>
  <c r="Q93" i="49" a="1"/>
  <c r="Q93" i="49" s="1"/>
  <c r="R93" i="49" a="1"/>
  <c r="R93" i="49" s="1"/>
  <c r="S93" i="49" a="1"/>
  <c r="S93" i="49" s="1"/>
  <c r="Q94" i="49" a="1"/>
  <c r="Q94" i="49" s="1"/>
  <c r="R94" i="49" a="1"/>
  <c r="R94" i="49" s="1"/>
  <c r="S94" i="49" a="1"/>
  <c r="S94" i="49" s="1"/>
  <c r="Q96" i="49" a="1"/>
  <c r="Q96" i="49" s="1"/>
  <c r="R96" i="49" a="1"/>
  <c r="R96" i="49" s="1"/>
  <c r="S96" i="49" a="1"/>
  <c r="S96" i="49" s="1"/>
  <c r="Q97" i="49" a="1"/>
  <c r="Q97" i="49" s="1"/>
  <c r="R97" i="49" a="1"/>
  <c r="R97" i="49" s="1"/>
  <c r="S97" i="49" a="1"/>
  <c r="S97" i="49" s="1"/>
  <c r="Q98" i="49" a="1"/>
  <c r="Q98" i="49" s="1"/>
  <c r="R98" i="49" a="1"/>
  <c r="R98" i="49" s="1"/>
  <c r="S98" i="49" a="1"/>
  <c r="S98" i="49" s="1"/>
  <c r="Q100" i="49" a="1"/>
  <c r="Q100" i="49" s="1"/>
  <c r="R100" i="49" a="1"/>
  <c r="R100" i="49" s="1"/>
  <c r="S100" i="49" a="1"/>
  <c r="S100" i="49" s="1"/>
  <c r="Q5" i="49" a="1"/>
  <c r="Q5" i="49" s="1"/>
  <c r="R5" i="49" a="1"/>
  <c r="R5" i="49" s="1"/>
  <c r="S5" i="49" a="1"/>
  <c r="S5" i="49" s="1"/>
  <c r="Q8" i="49" a="1"/>
  <c r="Q8" i="49" s="1"/>
  <c r="R8" i="49" a="1"/>
  <c r="R8" i="49" s="1"/>
  <c r="S8" i="49" a="1"/>
  <c r="S8" i="49" s="1"/>
  <c r="Q9" i="49" a="1"/>
  <c r="Q9" i="49" s="1"/>
  <c r="R9" i="49" a="1"/>
  <c r="R9" i="49" s="1"/>
  <c r="S9" i="49" a="1"/>
  <c r="S9" i="49" s="1"/>
  <c r="Q10" i="49" a="1"/>
  <c r="Q10" i="49" s="1"/>
  <c r="R10" i="49" a="1"/>
  <c r="R10" i="49" s="1"/>
  <c r="S10" i="49" a="1"/>
  <c r="S10" i="49" s="1"/>
  <c r="Q11" i="49" a="1"/>
  <c r="Q11" i="49" s="1"/>
  <c r="R11" i="49" a="1"/>
  <c r="R11" i="49" s="1"/>
  <c r="S11" i="49" a="1"/>
  <c r="S11" i="49" s="1"/>
  <c r="Q12" i="49" a="1"/>
  <c r="Q12" i="49" s="1"/>
  <c r="R12" i="49" a="1"/>
  <c r="R12" i="49" s="1"/>
  <c r="S12" i="49" a="1"/>
  <c r="S12" i="49" s="1"/>
  <c r="Q13" i="49" a="1"/>
  <c r="Q13" i="49" s="1"/>
  <c r="R13" i="49" a="1"/>
  <c r="R13" i="49" s="1"/>
  <c r="S13" i="49" a="1"/>
  <c r="S13" i="49" s="1"/>
  <c r="Q14" i="49" a="1"/>
  <c r="Q14" i="49" s="1"/>
  <c r="R14" i="49" a="1"/>
  <c r="R14" i="49" s="1"/>
  <c r="S14" i="49" a="1"/>
  <c r="S14" i="49" s="1"/>
  <c r="Q16" i="49" a="1"/>
  <c r="Q16" i="49" s="1"/>
  <c r="R16" i="49" a="1"/>
  <c r="R16" i="49" s="1"/>
  <c r="S16" i="49" a="1"/>
  <c r="S16" i="49" s="1"/>
  <c r="Q17" i="49" a="1"/>
  <c r="Q17" i="49" s="1"/>
  <c r="R17" i="49" a="1"/>
  <c r="R17" i="49" s="1"/>
  <c r="S17" i="49" a="1"/>
  <c r="S17" i="49" s="1"/>
  <c r="Q18" i="49" a="1"/>
  <c r="Q18" i="49" s="1"/>
  <c r="R18" i="49" a="1"/>
  <c r="R18" i="49" s="1"/>
  <c r="S18" i="49" a="1"/>
  <c r="S18" i="49" s="1"/>
  <c r="Q21" i="49" a="1"/>
  <c r="Q21" i="49" s="1"/>
  <c r="R21" i="49" a="1"/>
  <c r="R21" i="49" s="1"/>
  <c r="S21" i="49" a="1"/>
  <c r="S21" i="49" s="1"/>
  <c r="Q22" i="49" a="1"/>
  <c r="Q22" i="49" s="1"/>
  <c r="R22" i="49" a="1"/>
  <c r="R22" i="49" s="1"/>
  <c r="S22" i="49" a="1"/>
  <c r="S22" i="49" s="1"/>
  <c r="Q23" i="49" a="1"/>
  <c r="Q23" i="49" s="1"/>
  <c r="R23" i="49" a="1"/>
  <c r="R23" i="49" s="1"/>
  <c r="S23" i="49" a="1"/>
  <c r="S23" i="49" s="1"/>
  <c r="Q24" i="49" a="1"/>
  <c r="Q24" i="49" s="1"/>
  <c r="R24" i="49" a="1"/>
  <c r="R24" i="49" s="1"/>
  <c r="S24" i="49" a="1"/>
  <c r="S24" i="49" s="1"/>
  <c r="Q26" i="49" a="1"/>
  <c r="Q26" i="49" s="1"/>
  <c r="R26" i="49" a="1"/>
  <c r="R26" i="49" s="1"/>
  <c r="S26" i="49" a="1"/>
  <c r="S26" i="49" s="1"/>
  <c r="Q27" i="49" a="1"/>
  <c r="Q27" i="49" s="1"/>
  <c r="R27" i="49" a="1"/>
  <c r="R27" i="49" s="1"/>
  <c r="S27" i="49" a="1"/>
  <c r="S27" i="49" s="1"/>
  <c r="Q28" i="49" a="1"/>
  <c r="Q28" i="49" s="1"/>
  <c r="R28" i="49" a="1"/>
  <c r="R28" i="49" s="1"/>
  <c r="S28" i="49" a="1"/>
  <c r="S28" i="49" s="1"/>
  <c r="Q29" i="49" a="1"/>
  <c r="Q29" i="49" s="1"/>
  <c r="R29" i="49" a="1"/>
  <c r="R29" i="49" s="1"/>
  <c r="S29" i="49" a="1"/>
  <c r="S29" i="49" s="1"/>
  <c r="Q30" i="49" a="1"/>
  <c r="Q30" i="49" s="1"/>
  <c r="R30" i="49" a="1"/>
  <c r="R30" i="49" s="1"/>
  <c r="S30" i="49" a="1"/>
  <c r="S30" i="49" s="1"/>
  <c r="Q43" i="49" a="1"/>
  <c r="Q43" i="49" s="1"/>
  <c r="R43" i="49" a="1"/>
  <c r="R43" i="49" s="1"/>
  <c r="S43" i="49" a="1"/>
  <c r="S43" i="49" s="1"/>
  <c r="Q45" i="49" a="1"/>
  <c r="Q45" i="49" s="1"/>
  <c r="R45" i="49" a="1"/>
  <c r="R45" i="49" s="1"/>
  <c r="S45" i="49" a="1"/>
  <c r="S45" i="49" s="1"/>
  <c r="Q47" i="49" a="1"/>
  <c r="Q47" i="49" s="1"/>
  <c r="R47" i="49" a="1"/>
  <c r="R47" i="49" s="1"/>
  <c r="S47" i="49" a="1"/>
  <c r="S47" i="49" s="1"/>
  <c r="Q48" i="49" a="1"/>
  <c r="Q48" i="49" s="1"/>
  <c r="R48" i="49" a="1"/>
  <c r="R48" i="49" s="1"/>
  <c r="S48" i="49" a="1"/>
  <c r="S48" i="49" s="1"/>
  <c r="Q49" i="49" a="1"/>
  <c r="Q49" i="49" s="1"/>
  <c r="R49" i="49" a="1"/>
  <c r="R49" i="49" s="1"/>
  <c r="S49" i="49" a="1"/>
  <c r="S49" i="49" s="1"/>
  <c r="Q50" i="49" a="1"/>
  <c r="Q50" i="49" s="1"/>
  <c r="R50" i="49" a="1"/>
  <c r="R50" i="49" s="1"/>
  <c r="S50" i="49" a="1"/>
  <c r="S50" i="49" s="1"/>
  <c r="Q51" i="49" a="1"/>
  <c r="Q51" i="49" s="1"/>
  <c r="R51" i="49" a="1"/>
  <c r="R51" i="49" s="1"/>
  <c r="S51" i="49" a="1"/>
  <c r="S51" i="49" s="1"/>
  <c r="Q52" i="49" a="1"/>
  <c r="Q52" i="49" s="1"/>
  <c r="R52" i="49" a="1"/>
  <c r="R52" i="49" s="1"/>
  <c r="S52" i="49" a="1"/>
  <c r="S52" i="49" s="1"/>
  <c r="Q56" i="49" a="1"/>
  <c r="Q56" i="49" s="1"/>
  <c r="R56" i="49" a="1"/>
  <c r="R56" i="49" s="1"/>
  <c r="S56" i="49" a="1"/>
  <c r="S56" i="49" s="1"/>
  <c r="Q58" i="49" a="1"/>
  <c r="Q58" i="49" s="1"/>
  <c r="R58" i="49" a="1"/>
  <c r="R58" i="49" s="1"/>
  <c r="S58" i="49" a="1"/>
  <c r="S58" i="49" s="1"/>
  <c r="Q59" i="49" a="1"/>
  <c r="Q59" i="49" s="1"/>
  <c r="R59" i="49" a="1"/>
  <c r="R59" i="49" s="1"/>
  <c r="S59" i="49" a="1"/>
  <c r="S59" i="49" s="1"/>
  <c r="Q32" i="49" a="1"/>
  <c r="Q32" i="49" s="1"/>
  <c r="R39" i="49" a="1"/>
  <c r="R39" i="49" s="1"/>
  <c r="H278" i="49"/>
  <c r="H241" i="49"/>
  <c r="H242" i="49"/>
  <c r="H243" i="49"/>
  <c r="H244" i="49"/>
  <c r="H245" i="49"/>
  <c r="H246" i="49"/>
  <c r="H247" i="49"/>
  <c r="H248" i="49"/>
  <c r="H249" i="49"/>
  <c r="H250" i="49"/>
  <c r="H251" i="49"/>
  <c r="H252" i="49"/>
  <c r="H253" i="49"/>
  <c r="H254" i="49"/>
  <c r="H255" i="49"/>
  <c r="H256" i="49"/>
  <c r="H257" i="49"/>
  <c r="H258" i="49"/>
  <c r="H259" i="49"/>
  <c r="H260" i="49"/>
  <c r="H261" i="49"/>
  <c r="H262" i="49"/>
  <c r="H263" i="49"/>
  <c r="H264" i="49"/>
  <c r="H265" i="49"/>
  <c r="H266" i="49"/>
  <c r="H267" i="49"/>
  <c r="H268" i="49"/>
  <c r="H269" i="49"/>
  <c r="H270" i="49"/>
  <c r="H271" i="49"/>
  <c r="H272" i="49"/>
  <c r="H273" i="49"/>
  <c r="H274" i="49"/>
  <c r="H275" i="49"/>
  <c r="H276" i="49"/>
  <c r="H277" i="49"/>
  <c r="H279" i="49"/>
  <c r="H280" i="49"/>
  <c r="H281" i="49"/>
  <c r="H226" i="49"/>
  <c r="H227" i="49"/>
  <c r="H228" i="49"/>
  <c r="H229" i="49"/>
  <c r="H230" i="49"/>
  <c r="H231" i="49"/>
  <c r="H232" i="49"/>
  <c r="H233" i="49"/>
  <c r="H234" i="49"/>
  <c r="H235" i="49"/>
  <c r="H236" i="49"/>
  <c r="H237" i="49"/>
  <c r="H238" i="49"/>
  <c r="H239" i="49"/>
  <c r="H240" i="49"/>
  <c r="H84" i="49"/>
  <c r="H85" i="49"/>
  <c r="H86" i="49"/>
  <c r="H87" i="49"/>
  <c r="H88" i="49"/>
  <c r="H89" i="49"/>
  <c r="H90" i="49"/>
  <c r="H91" i="49"/>
  <c r="H92" i="49"/>
  <c r="H93" i="49"/>
  <c r="H94" i="49"/>
  <c r="H95" i="49"/>
  <c r="H96" i="49"/>
  <c r="H97" i="49"/>
  <c r="H98" i="49"/>
  <c r="H99" i="49"/>
  <c r="H100" i="49"/>
  <c r="H101" i="49"/>
  <c r="H102" i="49"/>
  <c r="H103" i="49"/>
  <c r="H104" i="49"/>
  <c r="H105" i="49"/>
  <c r="H106" i="49"/>
  <c r="H107" i="49"/>
  <c r="H108" i="49"/>
  <c r="H109" i="49"/>
  <c r="H110" i="49"/>
  <c r="H111" i="49"/>
  <c r="H112" i="49"/>
  <c r="H113" i="49"/>
  <c r="H114" i="49"/>
  <c r="H115" i="49"/>
  <c r="H116" i="49"/>
  <c r="H117" i="49"/>
  <c r="H118" i="49"/>
  <c r="H119" i="49"/>
  <c r="H120" i="49"/>
  <c r="H121" i="49"/>
  <c r="H122" i="49"/>
  <c r="H123" i="49"/>
  <c r="H124" i="49"/>
  <c r="H125" i="49"/>
  <c r="H126" i="49"/>
  <c r="H127" i="49"/>
  <c r="H128" i="49"/>
  <c r="H129" i="49"/>
  <c r="H130" i="49"/>
  <c r="H131" i="49"/>
  <c r="H132" i="49"/>
  <c r="H133" i="49"/>
  <c r="H134" i="49"/>
  <c r="H135" i="49"/>
  <c r="H136" i="49"/>
  <c r="H137" i="49"/>
  <c r="H138" i="49"/>
  <c r="H139" i="49"/>
  <c r="H140" i="49"/>
  <c r="H141" i="49"/>
  <c r="H142" i="49"/>
  <c r="H143" i="49"/>
  <c r="H144" i="49"/>
  <c r="H145" i="49"/>
  <c r="H146" i="49"/>
  <c r="H147" i="49"/>
  <c r="H148" i="49"/>
  <c r="H149" i="49"/>
  <c r="H150" i="49"/>
  <c r="H151" i="49"/>
  <c r="H152" i="49"/>
  <c r="H153" i="49"/>
  <c r="H154" i="49"/>
  <c r="H155" i="49"/>
  <c r="H156" i="49"/>
  <c r="H157" i="49"/>
  <c r="H158" i="49"/>
  <c r="H159" i="49"/>
  <c r="H160" i="49"/>
  <c r="H161" i="49"/>
  <c r="H162" i="49"/>
  <c r="H163" i="49"/>
  <c r="H164" i="49"/>
  <c r="H165" i="49"/>
  <c r="H166" i="49"/>
  <c r="H167" i="49"/>
  <c r="H168" i="49"/>
  <c r="H169" i="49"/>
  <c r="H170" i="49"/>
  <c r="H171" i="49"/>
  <c r="H172" i="49"/>
  <c r="H173" i="49"/>
  <c r="H174" i="49"/>
  <c r="H175" i="49"/>
  <c r="H176" i="49"/>
  <c r="H177" i="49"/>
  <c r="H178" i="49"/>
  <c r="H179" i="49"/>
  <c r="H180" i="49"/>
  <c r="H181" i="49"/>
  <c r="H182" i="49"/>
  <c r="H183" i="49"/>
  <c r="H184" i="49"/>
  <c r="H185" i="49"/>
  <c r="H186" i="49"/>
  <c r="H187" i="49"/>
  <c r="H188" i="49"/>
  <c r="H189" i="49"/>
  <c r="H190" i="49"/>
  <c r="H191" i="49"/>
  <c r="H192" i="49"/>
  <c r="H193" i="49"/>
  <c r="H194" i="49"/>
  <c r="H195" i="49"/>
  <c r="H196" i="49"/>
  <c r="H197" i="49"/>
  <c r="H198" i="49"/>
  <c r="H199" i="49"/>
  <c r="H200" i="49"/>
  <c r="H201" i="49"/>
  <c r="H202" i="49"/>
  <c r="H203" i="49"/>
  <c r="H204" i="49"/>
  <c r="H205" i="49"/>
  <c r="H206" i="49"/>
  <c r="H207" i="49"/>
  <c r="H208" i="49"/>
  <c r="H209" i="49"/>
  <c r="H210" i="49"/>
  <c r="H211" i="49"/>
  <c r="H212" i="49"/>
  <c r="H213" i="49"/>
  <c r="H214" i="49"/>
  <c r="H215" i="49"/>
  <c r="H216" i="49"/>
  <c r="H217" i="49"/>
  <c r="H218" i="49"/>
  <c r="H219" i="49"/>
  <c r="H220" i="49"/>
  <c r="H221" i="49"/>
  <c r="H222" i="49"/>
  <c r="H223" i="49"/>
  <c r="H224" i="49"/>
  <c r="H225" i="49"/>
  <c r="M28" i="49" a="1"/>
  <c r="M28" i="49" s="1"/>
  <c r="N28" i="49" a="1"/>
  <c r="N28" i="49" s="1"/>
  <c r="O28" i="49" a="1"/>
  <c r="O28" i="49" s="1"/>
  <c r="P28" i="49" a="1"/>
  <c r="P28" i="49" s="1"/>
  <c r="M29" i="49" a="1"/>
  <c r="M29" i="49" s="1"/>
  <c r="N29" i="49" a="1"/>
  <c r="N29" i="49" s="1"/>
  <c r="O29" i="49" a="1"/>
  <c r="O29" i="49" s="1"/>
  <c r="P29" i="49" a="1"/>
  <c r="P29" i="49" s="1"/>
  <c r="M30" i="49" a="1"/>
  <c r="M30" i="49" s="1"/>
  <c r="N30" i="49" a="1"/>
  <c r="N30" i="49" s="1"/>
  <c r="O30" i="49" a="1"/>
  <c r="O30" i="49" s="1"/>
  <c r="P30" i="49" a="1"/>
  <c r="P30" i="49" s="1"/>
  <c r="N32" i="49" a="1"/>
  <c r="N32" i="49" s="1"/>
  <c r="O32" i="49" a="1"/>
  <c r="O32" i="49" s="1"/>
  <c r="P32" i="49" a="1"/>
  <c r="P32" i="49" s="1"/>
  <c r="M39" i="49" a="1"/>
  <c r="M39" i="49" s="1"/>
  <c r="N39" i="49" a="1"/>
  <c r="N39" i="49" s="1"/>
  <c r="O39" i="49" a="1"/>
  <c r="O39" i="49" s="1"/>
  <c r="P39" i="49" a="1"/>
  <c r="P39" i="49" s="1"/>
  <c r="O42" i="49" a="1"/>
  <c r="O42" i="49" s="1"/>
  <c r="M43" i="49" a="1"/>
  <c r="M43" i="49" s="1"/>
  <c r="N43" i="49" a="1"/>
  <c r="N43" i="49" s="1"/>
  <c r="O43" i="49" a="1"/>
  <c r="O43" i="49" s="1"/>
  <c r="P43" i="49" a="1"/>
  <c r="P43" i="49" s="1"/>
  <c r="O44" i="49" a="1"/>
  <c r="O44" i="49" s="1"/>
  <c r="M45" i="49" a="1"/>
  <c r="M45" i="49" s="1"/>
  <c r="N45" i="49" a="1"/>
  <c r="N45" i="49" s="1"/>
  <c r="O45" i="49" a="1"/>
  <c r="O45" i="49" s="1"/>
  <c r="P45" i="49" a="1"/>
  <c r="P45" i="49" s="1"/>
  <c r="O46" i="49" a="1"/>
  <c r="O46" i="49" s="1"/>
  <c r="M47" i="49" a="1"/>
  <c r="M47" i="49" s="1"/>
  <c r="N47" i="49" a="1"/>
  <c r="N47" i="49" s="1"/>
  <c r="O47" i="49" a="1"/>
  <c r="O47" i="49" s="1"/>
  <c r="P47" i="49" a="1"/>
  <c r="P47" i="49" s="1"/>
  <c r="M48" i="49" a="1"/>
  <c r="M48" i="49" s="1"/>
  <c r="N48" i="49" a="1"/>
  <c r="N48" i="49" s="1"/>
  <c r="O48" i="49" a="1"/>
  <c r="O48" i="49" s="1"/>
  <c r="P48" i="49" a="1"/>
  <c r="P48" i="49" s="1"/>
  <c r="M49" i="49" a="1"/>
  <c r="M49" i="49" s="1"/>
  <c r="N49" i="49" a="1"/>
  <c r="N49" i="49" s="1"/>
  <c r="O49" i="49" a="1"/>
  <c r="O49" i="49" s="1"/>
  <c r="P49" i="49" a="1"/>
  <c r="P49" i="49" s="1"/>
  <c r="M50" i="49" a="1"/>
  <c r="M50" i="49" s="1"/>
  <c r="N50" i="49" a="1"/>
  <c r="N50" i="49" s="1"/>
  <c r="O50" i="49" a="1"/>
  <c r="O50" i="49" s="1"/>
  <c r="P50" i="49" a="1"/>
  <c r="P50" i="49" s="1"/>
  <c r="M51" i="49" a="1"/>
  <c r="M51" i="49" s="1"/>
  <c r="N51" i="49" a="1"/>
  <c r="N51" i="49" s="1"/>
  <c r="O51" i="49" a="1"/>
  <c r="O51" i="49" s="1"/>
  <c r="P51" i="49" a="1"/>
  <c r="P51" i="49" s="1"/>
  <c r="M52" i="49" a="1"/>
  <c r="M52" i="49" s="1"/>
  <c r="N52" i="49" a="1"/>
  <c r="N52" i="49" s="1"/>
  <c r="O52" i="49" a="1"/>
  <c r="O52" i="49" s="1"/>
  <c r="P52" i="49" a="1"/>
  <c r="P52" i="49" s="1"/>
  <c r="M53" i="49" a="1"/>
  <c r="M53" i="49" s="1"/>
  <c r="P53" i="49" a="1"/>
  <c r="P53" i="49" s="1"/>
  <c r="O54" i="49" a="1"/>
  <c r="O54" i="49" s="1"/>
  <c r="M55" i="49" a="1"/>
  <c r="M55" i="49" s="1"/>
  <c r="P55" i="49" a="1"/>
  <c r="P55" i="49" s="1"/>
  <c r="M56" i="49" a="1"/>
  <c r="M56" i="49" s="1"/>
  <c r="N56" i="49" a="1"/>
  <c r="N56" i="49" s="1"/>
  <c r="O56" i="49" a="1"/>
  <c r="O56" i="49" s="1"/>
  <c r="P56" i="49" a="1"/>
  <c r="P56" i="49" s="1"/>
  <c r="M58" i="49" a="1"/>
  <c r="M58" i="49" s="1"/>
  <c r="N58" i="49" a="1"/>
  <c r="N58" i="49" s="1"/>
  <c r="O58" i="49" a="1"/>
  <c r="O58" i="49" s="1"/>
  <c r="P58" i="49" a="1"/>
  <c r="P58" i="49" s="1"/>
  <c r="M59" i="49" a="1"/>
  <c r="M59" i="49" s="1"/>
  <c r="N59" i="49" a="1"/>
  <c r="N59" i="49" s="1"/>
  <c r="O59" i="49" a="1"/>
  <c r="O59" i="49" s="1"/>
  <c r="P59" i="49" a="1"/>
  <c r="P59" i="49" s="1"/>
  <c r="M60" i="49" a="1"/>
  <c r="M60" i="49" s="1"/>
  <c r="N60" i="49" a="1"/>
  <c r="N60" i="49" s="1"/>
  <c r="O60" i="49" a="1"/>
  <c r="O60" i="49" s="1"/>
  <c r="P60" i="49" a="1"/>
  <c r="P60" i="49" s="1"/>
  <c r="M61" i="49" a="1"/>
  <c r="M61" i="49" s="1"/>
  <c r="P61" i="49" a="1"/>
  <c r="P61" i="49" s="1"/>
  <c r="O62" i="49" a="1"/>
  <c r="O62" i="49" s="1"/>
  <c r="M63" i="49" a="1"/>
  <c r="M63" i="49" s="1"/>
  <c r="N63" i="49" a="1"/>
  <c r="N63" i="49" s="1"/>
  <c r="O63" i="49" a="1"/>
  <c r="O63" i="49" s="1"/>
  <c r="P63" i="49" a="1"/>
  <c r="P63" i="49" s="1"/>
  <c r="M64" i="49" a="1"/>
  <c r="M64" i="49" s="1"/>
  <c r="N64" i="49" a="1"/>
  <c r="N64" i="49" s="1"/>
  <c r="O64" i="49" a="1"/>
  <c r="O64" i="49" s="1"/>
  <c r="P64" i="49" a="1"/>
  <c r="P64" i="49" s="1"/>
  <c r="M65" i="49" a="1"/>
  <c r="M65" i="49" s="1"/>
  <c r="N65" i="49" a="1"/>
  <c r="N65" i="49" s="1"/>
  <c r="O65" i="49" a="1"/>
  <c r="O65" i="49" s="1"/>
  <c r="P65" i="49" a="1"/>
  <c r="P65" i="49" s="1"/>
  <c r="M66" i="49" a="1"/>
  <c r="M66" i="49" s="1"/>
  <c r="N66" i="49" a="1"/>
  <c r="N66" i="49" s="1"/>
  <c r="O66" i="49" a="1"/>
  <c r="O66" i="49" s="1"/>
  <c r="P66" i="49" a="1"/>
  <c r="P66" i="49" s="1"/>
  <c r="M67" i="49" a="1"/>
  <c r="M67" i="49" s="1"/>
  <c r="N67" i="49" a="1"/>
  <c r="N67" i="49" s="1"/>
  <c r="O67" i="49" a="1"/>
  <c r="O67" i="49" s="1"/>
  <c r="P67" i="49" a="1"/>
  <c r="P67" i="49" s="1"/>
  <c r="O68" i="49" a="1"/>
  <c r="O68" i="49" s="1"/>
  <c r="M69" i="49" a="1"/>
  <c r="M69" i="49" s="1"/>
  <c r="N69" i="49" a="1"/>
  <c r="N69" i="49" s="1"/>
  <c r="O69" i="49" a="1"/>
  <c r="O69" i="49" s="1"/>
  <c r="P69" i="49" a="1"/>
  <c r="P69" i="49" s="1"/>
  <c r="O70" i="49" a="1"/>
  <c r="O70" i="49" s="1"/>
  <c r="M71" i="49" a="1"/>
  <c r="M71" i="49" s="1"/>
  <c r="N71" i="49" a="1"/>
  <c r="N71" i="49" s="1"/>
  <c r="O71" i="49" a="1"/>
  <c r="O71" i="49" s="1"/>
  <c r="P71" i="49" a="1"/>
  <c r="P71" i="49" s="1"/>
  <c r="M72" i="49" a="1"/>
  <c r="M72" i="49" s="1"/>
  <c r="N72" i="49" a="1"/>
  <c r="N72" i="49" s="1"/>
  <c r="O72" i="49" a="1"/>
  <c r="O72" i="49" s="1"/>
  <c r="P72" i="49" a="1"/>
  <c r="P72" i="49" s="1"/>
  <c r="M73" i="49" a="1"/>
  <c r="M73" i="49" s="1"/>
  <c r="P73" i="49" a="1"/>
  <c r="P73" i="49" s="1"/>
  <c r="O74" i="49" a="1"/>
  <c r="O74" i="49" s="1"/>
  <c r="M75" i="49" a="1"/>
  <c r="M75" i="49" s="1"/>
  <c r="P75" i="49" a="1"/>
  <c r="P75" i="49" s="1"/>
  <c r="M76" i="49" a="1"/>
  <c r="M76" i="49" s="1"/>
  <c r="N76" i="49" a="1"/>
  <c r="N76" i="49" s="1"/>
  <c r="O76" i="49" a="1"/>
  <c r="O76" i="49" s="1"/>
  <c r="P76" i="49" a="1"/>
  <c r="P76" i="49" s="1"/>
  <c r="M78" i="49" a="1"/>
  <c r="M78" i="49" s="1"/>
  <c r="N78" i="49" a="1"/>
  <c r="N78" i="49" s="1"/>
  <c r="O78" i="49" a="1"/>
  <c r="O78" i="49" s="1"/>
  <c r="P78" i="49" a="1"/>
  <c r="P78" i="49" s="1"/>
  <c r="M79" i="49" a="1"/>
  <c r="M79" i="49" s="1"/>
  <c r="N79" i="49" a="1"/>
  <c r="N79" i="49" s="1"/>
  <c r="O79" i="49" a="1"/>
  <c r="O79" i="49" s="1"/>
  <c r="P79" i="49" a="1"/>
  <c r="P79" i="49" s="1"/>
  <c r="M80" i="49" a="1"/>
  <c r="M80" i="49" s="1"/>
  <c r="N80" i="49" a="1"/>
  <c r="N80" i="49" s="1"/>
  <c r="O80" i="49" a="1"/>
  <c r="O80" i="49" s="1"/>
  <c r="P80" i="49" a="1"/>
  <c r="P80" i="49" s="1"/>
  <c r="M81" i="49" a="1"/>
  <c r="M81" i="49" s="1"/>
  <c r="N81" i="49" a="1"/>
  <c r="N81" i="49" s="1"/>
  <c r="O81" i="49" a="1"/>
  <c r="O81" i="49" s="1"/>
  <c r="P81" i="49" a="1"/>
  <c r="P81" i="49" s="1"/>
  <c r="M82" i="49" a="1"/>
  <c r="M82" i="49" s="1"/>
  <c r="N82" i="49" a="1"/>
  <c r="N82" i="49" s="1"/>
  <c r="O82" i="49" a="1"/>
  <c r="O82" i="49" s="1"/>
  <c r="P82" i="49" a="1"/>
  <c r="P82" i="49" s="1"/>
  <c r="M83" i="49" a="1"/>
  <c r="M83" i="49" s="1"/>
  <c r="P83" i="49" a="1"/>
  <c r="P83" i="49" s="1"/>
  <c r="M84" i="49" a="1"/>
  <c r="M84" i="49" s="1"/>
  <c r="N84" i="49" a="1"/>
  <c r="N84" i="49" s="1"/>
  <c r="O84" i="49" a="1"/>
  <c r="O84" i="49" s="1"/>
  <c r="P84" i="49" a="1"/>
  <c r="P84" i="49" s="1"/>
  <c r="M85" i="49" a="1"/>
  <c r="M85" i="49" s="1"/>
  <c r="N85" i="49" a="1"/>
  <c r="N85" i="49" s="1"/>
  <c r="O85" i="49" a="1"/>
  <c r="O85" i="49" s="1"/>
  <c r="P85" i="49" a="1"/>
  <c r="P85" i="49" s="1"/>
  <c r="M86" i="49" a="1"/>
  <c r="M86" i="49" s="1"/>
  <c r="O86" i="49" a="1"/>
  <c r="O86" i="49" s="1"/>
  <c r="P86" i="49" a="1"/>
  <c r="P86" i="49" s="1"/>
  <c r="M87" i="49" a="1"/>
  <c r="M87" i="49" s="1"/>
  <c r="N87" i="49" a="1"/>
  <c r="N87" i="49" s="1"/>
  <c r="O87" i="49" a="1"/>
  <c r="O87" i="49" s="1"/>
  <c r="P87" i="49" a="1"/>
  <c r="P87" i="49" s="1"/>
  <c r="M88" i="49" a="1"/>
  <c r="M88" i="49" s="1"/>
  <c r="O88" i="49" a="1"/>
  <c r="O88" i="49" s="1"/>
  <c r="P88" i="49" a="1"/>
  <c r="P88" i="49" s="1"/>
  <c r="M89" i="49" a="1"/>
  <c r="M89" i="49" s="1"/>
  <c r="O89" i="49" a="1"/>
  <c r="O89" i="49" s="1"/>
  <c r="P89" i="49" a="1"/>
  <c r="P89" i="49" s="1"/>
  <c r="M90" i="49" a="1"/>
  <c r="M90" i="49" s="1"/>
  <c r="N90" i="49" a="1"/>
  <c r="N90" i="49" s="1"/>
  <c r="O90" i="49" a="1"/>
  <c r="O90" i="49" s="1"/>
  <c r="P90" i="49" a="1"/>
  <c r="P90" i="49" s="1"/>
  <c r="M91" i="49" a="1"/>
  <c r="M91" i="49" s="1"/>
  <c r="O91" i="49" a="1"/>
  <c r="O91" i="49" s="1"/>
  <c r="P91" i="49" a="1"/>
  <c r="P91" i="49" s="1"/>
  <c r="M92" i="49" a="1"/>
  <c r="M92" i="49" s="1"/>
  <c r="N92" i="49" a="1"/>
  <c r="N92" i="49" s="1"/>
  <c r="O92" i="49" a="1"/>
  <c r="O92" i="49" s="1"/>
  <c r="P92" i="49" a="1"/>
  <c r="P92" i="49" s="1"/>
  <c r="M93" i="49" a="1"/>
  <c r="M93" i="49" s="1"/>
  <c r="N93" i="49" a="1"/>
  <c r="N93" i="49" s="1"/>
  <c r="O93" i="49" a="1"/>
  <c r="O93" i="49" s="1"/>
  <c r="P93" i="49" a="1"/>
  <c r="P93" i="49" s="1"/>
  <c r="M94" i="49" a="1"/>
  <c r="M94" i="49" s="1"/>
  <c r="N94" i="49" a="1"/>
  <c r="N94" i="49" s="1"/>
  <c r="O94" i="49" a="1"/>
  <c r="O94" i="49" s="1"/>
  <c r="P94" i="49" a="1"/>
  <c r="P94" i="49" s="1"/>
  <c r="M95" i="49" a="1"/>
  <c r="M95" i="49" s="1"/>
  <c r="N95" i="49" a="1"/>
  <c r="N95" i="49" s="1"/>
  <c r="O95" i="49" a="1"/>
  <c r="O95" i="49" s="1"/>
  <c r="P95" i="49" a="1"/>
  <c r="P95" i="49" s="1"/>
  <c r="M96" i="49" a="1"/>
  <c r="M96" i="49" s="1"/>
  <c r="N96" i="49" a="1"/>
  <c r="N96" i="49" s="1"/>
  <c r="O96" i="49" a="1"/>
  <c r="O96" i="49" s="1"/>
  <c r="P96" i="49" a="1"/>
  <c r="P96" i="49" s="1"/>
  <c r="M97" i="49" a="1"/>
  <c r="M97" i="49" s="1"/>
  <c r="N97" i="49" a="1"/>
  <c r="N97" i="49" s="1"/>
  <c r="O97" i="49" a="1"/>
  <c r="O97" i="49" s="1"/>
  <c r="P97" i="49" a="1"/>
  <c r="P97" i="49" s="1"/>
  <c r="M98" i="49" a="1"/>
  <c r="M98" i="49" s="1"/>
  <c r="N98" i="49" a="1"/>
  <c r="N98" i="49" s="1"/>
  <c r="O98" i="49" a="1"/>
  <c r="O98" i="49" s="1"/>
  <c r="P98" i="49" a="1"/>
  <c r="P98" i="49" s="1"/>
  <c r="M99" i="49" a="1"/>
  <c r="M99" i="49" s="1"/>
  <c r="N99" i="49" a="1"/>
  <c r="N99" i="49" s="1"/>
  <c r="O99" i="49" a="1"/>
  <c r="O99" i="49" s="1"/>
  <c r="P99" i="49" a="1"/>
  <c r="P99" i="49" s="1"/>
  <c r="M100" i="49" a="1"/>
  <c r="M100" i="49" s="1"/>
  <c r="N100" i="49" a="1"/>
  <c r="N100" i="49" s="1"/>
  <c r="O100" i="49" a="1"/>
  <c r="O100" i="49" s="1"/>
  <c r="P100" i="49" a="1"/>
  <c r="P100" i="49" s="1"/>
  <c r="N4" i="49" a="1"/>
  <c r="N4" i="49" s="1"/>
  <c r="O4" i="49" a="1"/>
  <c r="O4" i="49" s="1"/>
  <c r="P4" i="49" a="1"/>
  <c r="P4" i="49" s="1"/>
  <c r="N5" i="49" a="1"/>
  <c r="N5" i="49" s="1"/>
  <c r="O5" i="49" a="1"/>
  <c r="O5" i="49" s="1"/>
  <c r="P5" i="49" a="1"/>
  <c r="P5" i="49" s="1"/>
  <c r="N7" i="49" a="1"/>
  <c r="N7" i="49" s="1"/>
  <c r="P7" i="49" a="1"/>
  <c r="P7" i="49" s="1"/>
  <c r="M8" i="49" a="1"/>
  <c r="M8" i="49" s="1"/>
  <c r="N8" i="49" a="1"/>
  <c r="N8" i="49" s="1"/>
  <c r="O8" i="49" a="1"/>
  <c r="O8" i="49" s="1"/>
  <c r="P8" i="49" a="1"/>
  <c r="P8" i="49" s="1"/>
  <c r="M9" i="49" a="1"/>
  <c r="M9" i="49" s="1"/>
  <c r="N9" i="49" a="1"/>
  <c r="N9" i="49" s="1"/>
  <c r="O9" i="49" a="1"/>
  <c r="O9" i="49" s="1"/>
  <c r="P9" i="49" a="1"/>
  <c r="P9" i="49" s="1"/>
  <c r="M10" i="49" a="1"/>
  <c r="M10" i="49" s="1"/>
  <c r="N10" i="49" a="1"/>
  <c r="N10" i="49" s="1"/>
  <c r="O10" i="49" a="1"/>
  <c r="O10" i="49" s="1"/>
  <c r="P10" i="49" a="1"/>
  <c r="P10" i="49" s="1"/>
  <c r="M11" i="49" a="1"/>
  <c r="M11" i="49" s="1"/>
  <c r="N11" i="49" a="1"/>
  <c r="N11" i="49" s="1"/>
  <c r="O11" i="49" a="1"/>
  <c r="O11" i="49" s="1"/>
  <c r="P11" i="49" a="1"/>
  <c r="P11" i="49" s="1"/>
  <c r="M12" i="49" a="1"/>
  <c r="M12" i="49" s="1"/>
  <c r="N12" i="49" a="1"/>
  <c r="N12" i="49" s="1"/>
  <c r="O12" i="49" a="1"/>
  <c r="O12" i="49" s="1"/>
  <c r="P12" i="49" a="1"/>
  <c r="P12" i="49" s="1"/>
  <c r="M13" i="49" a="1"/>
  <c r="M13" i="49" s="1"/>
  <c r="N13" i="49" a="1"/>
  <c r="N13" i="49" s="1"/>
  <c r="O13" i="49" a="1"/>
  <c r="O13" i="49" s="1"/>
  <c r="P13" i="49" a="1"/>
  <c r="P13" i="49" s="1"/>
  <c r="M14" i="49" a="1"/>
  <c r="M14" i="49" s="1"/>
  <c r="N14" i="49" a="1"/>
  <c r="N14" i="49" s="1"/>
  <c r="O14" i="49" a="1"/>
  <c r="O14" i="49" s="1"/>
  <c r="P14" i="49" a="1"/>
  <c r="P14" i="49" s="1"/>
  <c r="M15" i="49" a="1"/>
  <c r="M15" i="49" s="1"/>
  <c r="N15" i="49" a="1"/>
  <c r="N15" i="49" s="1"/>
  <c r="O15" i="49" a="1"/>
  <c r="O15" i="49" s="1"/>
  <c r="P15" i="49" a="1"/>
  <c r="P15" i="49" s="1"/>
  <c r="M16" i="49" a="1"/>
  <c r="M16" i="49" s="1"/>
  <c r="N16" i="49" a="1"/>
  <c r="N16" i="49" s="1"/>
  <c r="O16" i="49" a="1"/>
  <c r="O16" i="49" s="1"/>
  <c r="P16" i="49" a="1"/>
  <c r="P16" i="49" s="1"/>
  <c r="M17" i="49" a="1"/>
  <c r="M17" i="49" s="1"/>
  <c r="N17" i="49" a="1"/>
  <c r="N17" i="49" s="1"/>
  <c r="O17" i="49" a="1"/>
  <c r="O17" i="49" s="1"/>
  <c r="P17" i="49" a="1"/>
  <c r="P17" i="49" s="1"/>
  <c r="M18" i="49" a="1"/>
  <c r="M18" i="49" s="1"/>
  <c r="N18" i="49" a="1"/>
  <c r="N18" i="49" s="1"/>
  <c r="O18" i="49" a="1"/>
  <c r="O18" i="49" s="1"/>
  <c r="P18" i="49" a="1"/>
  <c r="P18" i="49" s="1"/>
  <c r="M19" i="49" a="1"/>
  <c r="M19" i="49" s="1"/>
  <c r="N19" i="49" a="1"/>
  <c r="N19" i="49" s="1"/>
  <c r="O19" i="49" a="1"/>
  <c r="O19" i="49" s="1"/>
  <c r="P19" i="49" a="1"/>
  <c r="P19" i="49" s="1"/>
  <c r="M20" i="49" a="1"/>
  <c r="M20" i="49" s="1"/>
  <c r="N20" i="49" a="1"/>
  <c r="N20" i="49" s="1"/>
  <c r="O20" i="49" a="1"/>
  <c r="O20" i="49" s="1"/>
  <c r="P20" i="49" a="1"/>
  <c r="P20" i="49" s="1"/>
  <c r="M21" i="49" a="1"/>
  <c r="M21" i="49" s="1"/>
  <c r="N21" i="49" a="1"/>
  <c r="N21" i="49" s="1"/>
  <c r="O21" i="49" a="1"/>
  <c r="O21" i="49" s="1"/>
  <c r="P21" i="49" a="1"/>
  <c r="P21" i="49" s="1"/>
  <c r="M22" i="49" a="1"/>
  <c r="M22" i="49" s="1"/>
  <c r="N22" i="49" a="1"/>
  <c r="N22" i="49" s="1"/>
  <c r="O22" i="49" a="1"/>
  <c r="O22" i="49" s="1"/>
  <c r="P22" i="49" a="1"/>
  <c r="P22" i="49" s="1"/>
  <c r="M23" i="49" a="1"/>
  <c r="M23" i="49" s="1"/>
  <c r="N23" i="49" a="1"/>
  <c r="N23" i="49" s="1"/>
  <c r="O23" i="49" a="1"/>
  <c r="O23" i="49" s="1"/>
  <c r="P23" i="49" a="1"/>
  <c r="P23" i="49" s="1"/>
  <c r="M24" i="49" a="1"/>
  <c r="M24" i="49" s="1"/>
  <c r="N24" i="49" a="1"/>
  <c r="N24" i="49" s="1"/>
  <c r="O24" i="49" a="1"/>
  <c r="O24" i="49" s="1"/>
  <c r="P24" i="49" a="1"/>
  <c r="P24" i="49" s="1"/>
  <c r="M25" i="49" a="1"/>
  <c r="M25" i="49" s="1"/>
  <c r="N25" i="49" a="1"/>
  <c r="N25" i="49" s="1"/>
  <c r="O25" i="49" a="1"/>
  <c r="O25" i="49" s="1"/>
  <c r="P25" i="49" a="1"/>
  <c r="P25" i="49" s="1"/>
  <c r="M26" i="49" a="1"/>
  <c r="M26" i="49" s="1"/>
  <c r="N26" i="49" a="1"/>
  <c r="N26" i="49" s="1"/>
  <c r="O26" i="49" a="1"/>
  <c r="O26" i="49" s="1"/>
  <c r="P26" i="49" a="1"/>
  <c r="P26" i="49" s="1"/>
  <c r="M27" i="49" a="1"/>
  <c r="M27" i="49" s="1"/>
  <c r="N27" i="49" a="1"/>
  <c r="N27" i="49" s="1"/>
  <c r="O27" i="49" a="1"/>
  <c r="O27" i="49" s="1"/>
  <c r="P27" i="49" a="1"/>
  <c r="P27" i="49" s="1"/>
  <c r="H55" i="49"/>
  <c r="H56" i="49"/>
  <c r="H57" i="49"/>
  <c r="H58" i="49"/>
  <c r="H59" i="49"/>
  <c r="H60" i="49"/>
  <c r="H61" i="49"/>
  <c r="H62" i="49"/>
  <c r="H63" i="49"/>
  <c r="H64" i="49"/>
  <c r="H65" i="49"/>
  <c r="H66" i="49"/>
  <c r="H67" i="49"/>
  <c r="H68" i="49"/>
  <c r="H69" i="49"/>
  <c r="H70" i="49"/>
  <c r="H71" i="49"/>
  <c r="H72" i="49"/>
  <c r="H73" i="49"/>
  <c r="H74" i="49"/>
  <c r="H75" i="49"/>
  <c r="H76" i="49"/>
  <c r="H77" i="49"/>
  <c r="H78" i="49"/>
  <c r="H79" i="49"/>
  <c r="H80" i="49"/>
  <c r="H81" i="49"/>
  <c r="H82" i="49"/>
  <c r="H83" i="49"/>
  <c r="H4" i="49"/>
  <c r="H3" i="49"/>
  <c r="H5" i="49"/>
  <c r="H6" i="49"/>
  <c r="H7" i="49"/>
  <c r="H8" i="49"/>
  <c r="H9" i="49"/>
  <c r="H10" i="49"/>
  <c r="H11" i="49"/>
  <c r="H12" i="49"/>
  <c r="H13" i="49"/>
  <c r="H14" i="49"/>
  <c r="H15" i="49"/>
  <c r="H16" i="49"/>
  <c r="H17" i="49"/>
  <c r="H18" i="49"/>
  <c r="H19" i="49"/>
  <c r="H20" i="49"/>
  <c r="H21" i="49"/>
  <c r="H22" i="49"/>
  <c r="H23" i="49"/>
  <c r="H24" i="49"/>
  <c r="H25" i="49"/>
  <c r="H26" i="49"/>
  <c r="H27" i="49"/>
  <c r="H28" i="49"/>
  <c r="H29" i="49"/>
  <c r="H30" i="49"/>
  <c r="H31" i="49"/>
  <c r="H32" i="49"/>
  <c r="H33" i="49"/>
  <c r="H34" i="49"/>
  <c r="H35" i="49"/>
  <c r="H36" i="49"/>
  <c r="H37" i="49"/>
  <c r="H38" i="49"/>
  <c r="H39" i="49"/>
  <c r="H40" i="49"/>
  <c r="H41" i="49"/>
  <c r="H42" i="49"/>
  <c r="H43" i="49"/>
  <c r="H44" i="49"/>
  <c r="H45" i="49"/>
  <c r="H46" i="49"/>
  <c r="H47" i="49"/>
  <c r="H48" i="49"/>
  <c r="H49" i="49"/>
  <c r="H50" i="49"/>
  <c r="H51" i="49"/>
  <c r="H52" i="49"/>
  <c r="H53" i="49"/>
  <c r="H54" i="49"/>
  <c r="H2" i="49"/>
  <c r="R36" i="49" a="1"/>
  <c r="R36" i="49" s="1"/>
  <c r="S35" i="49" a="1"/>
  <c r="S35" i="49" s="1"/>
  <c r="S3" i="49" a="1"/>
  <c r="S3" i="49" s="1"/>
  <c r="R33" i="49" a="1"/>
  <c r="R33" i="49" s="1"/>
  <c r="Q37" i="49" a="1"/>
  <c r="Q37" i="49" s="1"/>
  <c r="V340" i="37"/>
  <c r="V341" i="37"/>
  <c r="V342" i="37"/>
  <c r="V343" i="37"/>
  <c r="V344" i="37"/>
  <c r="V345" i="37"/>
  <c r="V346" i="37"/>
  <c r="K1587" i="29"/>
  <c r="K1586" i="29"/>
  <c r="W237" i="2"/>
  <c r="W238" i="2"/>
  <c r="U237" i="2"/>
  <c r="U238" i="2"/>
  <c r="T237" i="2"/>
  <c r="T238" i="2"/>
  <c r="S237" i="2"/>
  <c r="S238" i="2"/>
  <c r="P237" i="2"/>
  <c r="P238" i="2"/>
  <c r="L237" i="2"/>
  <c r="L238" i="2"/>
  <c r="A237" i="2"/>
  <c r="A238" i="2"/>
  <c r="AV231" i="2"/>
  <c r="AV232" i="2"/>
  <c r="AV233" i="2"/>
  <c r="AV234" i="2"/>
  <c r="AV235" i="2"/>
  <c r="AV236" i="2"/>
  <c r="P233" i="2"/>
  <c r="P234" i="2"/>
  <c r="P235" i="2"/>
  <c r="P236" i="2"/>
  <c r="T230" i="2"/>
  <c r="T231" i="2"/>
  <c r="T232" i="2"/>
  <c r="T233" i="2"/>
  <c r="T234" i="2"/>
  <c r="T235" i="2"/>
  <c r="T236" i="2"/>
  <c r="A233" i="2"/>
  <c r="A234" i="2"/>
  <c r="A235" i="2"/>
  <c r="A236" i="2"/>
  <c r="AE230" i="2"/>
  <c r="AF230" i="2"/>
  <c r="AE231" i="2"/>
  <c r="AF231" i="2"/>
  <c r="AE232" i="2"/>
  <c r="AF232" i="2"/>
  <c r="AE233" i="2"/>
  <c r="AF233" i="2"/>
  <c r="AE234" i="2"/>
  <c r="AF234" i="2"/>
  <c r="AE235" i="2"/>
  <c r="AF235" i="2"/>
  <c r="AE236" i="2"/>
  <c r="AF236" i="2"/>
  <c r="AA230" i="2"/>
  <c r="AB230" i="2"/>
  <c r="AC230" i="2"/>
  <c r="AA231" i="2"/>
  <c r="AB231" i="2"/>
  <c r="AC231" i="2"/>
  <c r="AA232" i="2"/>
  <c r="AB232" i="2"/>
  <c r="AC232" i="2"/>
  <c r="AA233" i="2"/>
  <c r="AB233" i="2"/>
  <c r="AC233" i="2"/>
  <c r="AA234" i="2"/>
  <c r="AB234" i="2"/>
  <c r="AC234" i="2"/>
  <c r="AA235" i="2"/>
  <c r="AB235" i="2"/>
  <c r="AC235" i="2"/>
  <c r="AA236" i="2"/>
  <c r="AB236" i="2"/>
  <c r="AC236" i="2"/>
  <c r="W230" i="2"/>
  <c r="X230" i="2"/>
  <c r="Y230" i="2"/>
  <c r="W231" i="2"/>
  <c r="X231" i="2"/>
  <c r="Y231" i="2"/>
  <c r="W232" i="2"/>
  <c r="X232" i="2"/>
  <c r="Y232" i="2"/>
  <c r="W233" i="2"/>
  <c r="X233" i="2"/>
  <c r="Y233" i="2"/>
  <c r="W234" i="2"/>
  <c r="X234" i="2"/>
  <c r="Y234" i="2"/>
  <c r="W235" i="2"/>
  <c r="X235" i="2"/>
  <c r="Y235" i="2"/>
  <c r="W236" i="2"/>
  <c r="X236" i="2"/>
  <c r="Y236" i="2"/>
  <c r="U230" i="2"/>
  <c r="U231" i="2"/>
  <c r="U232" i="2"/>
  <c r="U233" i="2"/>
  <c r="U234" i="2"/>
  <c r="U235" i="2"/>
  <c r="U236" i="2"/>
  <c r="S230" i="2"/>
  <c r="S231" i="2"/>
  <c r="S232" i="2"/>
  <c r="S233" i="2"/>
  <c r="S234" i="2"/>
  <c r="S235" i="2"/>
  <c r="S236" i="2"/>
  <c r="L230" i="2"/>
  <c r="L231" i="2"/>
  <c r="L232" i="2"/>
  <c r="L233" i="2"/>
  <c r="L234" i="2"/>
  <c r="L235" i="2"/>
  <c r="L236" i="2"/>
  <c r="P1634" i="18"/>
  <c r="P1633" i="18"/>
  <c r="J1633" i="18"/>
  <c r="K1633" i="18"/>
  <c r="J1634" i="18"/>
  <c r="K1634" i="18"/>
  <c r="D1627" i="18"/>
  <c r="D1628" i="18"/>
  <c r="D1629" i="18"/>
  <c r="D1630" i="18"/>
  <c r="D1631" i="18"/>
  <c r="D1632" i="18"/>
  <c r="D1633" i="18"/>
  <c r="D1634" i="18"/>
  <c r="K1632" i="18"/>
  <c r="J1632" i="18"/>
  <c r="K1631" i="18"/>
  <c r="J1631" i="18"/>
  <c r="AA1146" i="29"/>
  <c r="AA1147" i="29"/>
  <c r="AA1148" i="29"/>
  <c r="AA1149" i="29"/>
  <c r="AA1150" i="29"/>
  <c r="AA1151" i="29"/>
  <c r="AA1153" i="29"/>
  <c r="AA1154" i="29"/>
  <c r="AA1155" i="29"/>
  <c r="P1628" i="18"/>
  <c r="P1629" i="18"/>
  <c r="P1630" i="18"/>
  <c r="J1627" i="18"/>
  <c r="K1627" i="18"/>
  <c r="J1628" i="18"/>
  <c r="K1628" i="18"/>
  <c r="J1629" i="18"/>
  <c r="K1629" i="18"/>
  <c r="J1630" i="18"/>
  <c r="K1630" i="18"/>
  <c r="P975" i="18"/>
  <c r="J975" i="18"/>
  <c r="K975" i="18"/>
  <c r="J1624" i="18"/>
  <c r="K1624" i="18"/>
  <c r="P1624" i="18"/>
  <c r="J1625" i="18"/>
  <c r="K1625" i="18"/>
  <c r="P1625" i="18"/>
  <c r="J1626" i="18"/>
  <c r="K1626" i="18"/>
  <c r="P1626" i="18"/>
  <c r="D1626" i="18"/>
  <c r="D1625" i="18"/>
  <c r="D1624" i="18"/>
  <c r="P974" i="18"/>
  <c r="K974" i="18"/>
  <c r="J974" i="18"/>
  <c r="D1623" i="18"/>
  <c r="D1622" i="18"/>
  <c r="D1621" i="18"/>
  <c r="D1620" i="18"/>
  <c r="D1619" i="18"/>
  <c r="D1618" i="18"/>
  <c r="D1617" i="18"/>
  <c r="D1616" i="18"/>
  <c r="D1615" i="18"/>
  <c r="D1614" i="18"/>
  <c r="D1613" i="18"/>
  <c r="D1612" i="18"/>
  <c r="D1611" i="18"/>
  <c r="D1610" i="18"/>
  <c r="D1609" i="18"/>
  <c r="D1608" i="18"/>
  <c r="D1607" i="18"/>
  <c r="D1606" i="18"/>
  <c r="D1605" i="18"/>
  <c r="D1604" i="18"/>
  <c r="D1603" i="18"/>
  <c r="D1602" i="18"/>
  <c r="D1601" i="18"/>
  <c r="D1600" i="18"/>
  <c r="D1599" i="18"/>
  <c r="D1598" i="18"/>
  <c r="D1597" i="18"/>
  <c r="D1596" i="18"/>
  <c r="D1595" i="18"/>
  <c r="D1594" i="18"/>
  <c r="D1324" i="18"/>
  <c r="D1323" i="18"/>
  <c r="D1322" i="18"/>
  <c r="D1321" i="18"/>
  <c r="D1320" i="18"/>
  <c r="P1623" i="18"/>
  <c r="P1622" i="18"/>
  <c r="P1621" i="18"/>
  <c r="P1620" i="18"/>
  <c r="P1619" i="18"/>
  <c r="P1618" i="18"/>
  <c r="P1617" i="18"/>
  <c r="P1616" i="18"/>
  <c r="P1615" i="18"/>
  <c r="P1614" i="18"/>
  <c r="P1613" i="18"/>
  <c r="P1612" i="18"/>
  <c r="P1611" i="18"/>
  <c r="P1610" i="18"/>
  <c r="P1609" i="18"/>
  <c r="P1608" i="18"/>
  <c r="P1607" i="18"/>
  <c r="P1606" i="18"/>
  <c r="P1605" i="18"/>
  <c r="P1604" i="18"/>
  <c r="P1603" i="18"/>
  <c r="P1602" i="18"/>
  <c r="P1601" i="18"/>
  <c r="P1600" i="18"/>
  <c r="P1599" i="18"/>
  <c r="P1598" i="18"/>
  <c r="P1597" i="18"/>
  <c r="P1596" i="18"/>
  <c r="P1595" i="18"/>
  <c r="P1594" i="18"/>
  <c r="P1324" i="18"/>
  <c r="P1323" i="18"/>
  <c r="P1322" i="18"/>
  <c r="K1623" i="18"/>
  <c r="J1623" i="18"/>
  <c r="K1622" i="18"/>
  <c r="J1622" i="18"/>
  <c r="K1621" i="18"/>
  <c r="J1621" i="18"/>
  <c r="K1620" i="18"/>
  <c r="J1620" i="18"/>
  <c r="K1619" i="18"/>
  <c r="J1619" i="18"/>
  <c r="K1618" i="18"/>
  <c r="J1618" i="18"/>
  <c r="K1617" i="18"/>
  <c r="J1617" i="18"/>
  <c r="K1616" i="18"/>
  <c r="J1616" i="18"/>
  <c r="K1615" i="18"/>
  <c r="J1615" i="18"/>
  <c r="K1614" i="18"/>
  <c r="J1614" i="18"/>
  <c r="K1613" i="18"/>
  <c r="J1613" i="18"/>
  <c r="K1612" i="18"/>
  <c r="J1612" i="18"/>
  <c r="K1611" i="18"/>
  <c r="J1611" i="18"/>
  <c r="K1610" i="18"/>
  <c r="J1610" i="18"/>
  <c r="K1609" i="18"/>
  <c r="J1609" i="18"/>
  <c r="K1608" i="18"/>
  <c r="J1608" i="18"/>
  <c r="K1607" i="18"/>
  <c r="J1607" i="18"/>
  <c r="K1606" i="18"/>
  <c r="J1606" i="18"/>
  <c r="K1605" i="18"/>
  <c r="J1605" i="18"/>
  <c r="K1604" i="18"/>
  <c r="J1604" i="18"/>
  <c r="K1603" i="18"/>
  <c r="J1603" i="18"/>
  <c r="K1602" i="18"/>
  <c r="J1602" i="18"/>
  <c r="K1601" i="18"/>
  <c r="J1601" i="18"/>
  <c r="K1600" i="18"/>
  <c r="J1600" i="18"/>
  <c r="K1599" i="18"/>
  <c r="J1599" i="18"/>
  <c r="K1598" i="18"/>
  <c r="J1598" i="18"/>
  <c r="K1597" i="18"/>
  <c r="J1597" i="18"/>
  <c r="K1596" i="18"/>
  <c r="J1596" i="18"/>
  <c r="K1595" i="18"/>
  <c r="J1595" i="18"/>
  <c r="K1594" i="18"/>
  <c r="J1594" i="18"/>
  <c r="K1324" i="18"/>
  <c r="J1324" i="18"/>
  <c r="K1323" i="18"/>
  <c r="J1323" i="18"/>
  <c r="D1259" i="18"/>
  <c r="J1259" i="18"/>
  <c r="K1259" i="18"/>
  <c r="P1259" i="18"/>
  <c r="Q6" i="49" l="1" a="1"/>
  <c r="Q6" i="49" s="1"/>
  <c r="N6" i="49" a="1"/>
  <c r="N6" i="49" s="1"/>
  <c r="O6" i="49" a="1"/>
  <c r="O6" i="49" s="1"/>
  <c r="P6" i="49" a="1"/>
  <c r="P6" i="49" s="1"/>
  <c r="M6" i="49" a="1"/>
  <c r="M6" i="49" s="1"/>
  <c r="S6" i="49" a="1"/>
  <c r="S6" i="49" s="1"/>
  <c r="R6" i="49" a="1"/>
  <c r="R6" i="49" s="1"/>
  <c r="Q7" i="49" a="1"/>
  <c r="Q7" i="49" s="1"/>
  <c r="M7" i="49" a="1"/>
  <c r="M7" i="49" s="1"/>
  <c r="S7" i="49" a="1"/>
  <c r="S7" i="49" s="1"/>
  <c r="Q64" i="49" a="1"/>
  <c r="Q64" i="49" s="1"/>
  <c r="R67" i="49" a="1"/>
  <c r="R67" i="49" s="1"/>
  <c r="Q57" i="49" a="1"/>
  <c r="Q57" i="49" s="1"/>
  <c r="R57" i="49" a="1"/>
  <c r="R57" i="49" s="1"/>
  <c r="S57" i="49" a="1"/>
  <c r="S57" i="49" s="1"/>
  <c r="M57" i="49" a="1"/>
  <c r="M57" i="49" s="1"/>
  <c r="N57" i="49" a="1"/>
  <c r="N57" i="49" s="1"/>
  <c r="O57" i="49" a="1"/>
  <c r="O57" i="49" s="1"/>
  <c r="P57" i="49" a="1"/>
  <c r="P57" i="49" s="1"/>
  <c r="S77" i="49" a="1"/>
  <c r="S77" i="49" s="1"/>
  <c r="M77" i="49" a="1"/>
  <c r="M77" i="49" s="1"/>
  <c r="N77" i="49" a="1"/>
  <c r="N77" i="49" s="1"/>
  <c r="O77" i="49" a="1"/>
  <c r="O77" i="49" s="1"/>
  <c r="R77" i="49" a="1"/>
  <c r="R77" i="49" s="1"/>
  <c r="P77" i="49" a="1"/>
  <c r="P77" i="49" s="1"/>
  <c r="S64" i="49" a="1"/>
  <c r="S64" i="49" s="1"/>
  <c r="O104" i="49" a="1"/>
  <c r="O104" i="49" s="1"/>
  <c r="R104" i="49" a="1"/>
  <c r="R104" i="49" s="1"/>
  <c r="N106" i="49" a="1"/>
  <c r="N106" i="49" s="1"/>
  <c r="Q128" i="49" a="1"/>
  <c r="Q128" i="49" s="1"/>
  <c r="Q106" i="49" a="1"/>
  <c r="Q106" i="49" s="1"/>
  <c r="O128" i="49" a="1"/>
  <c r="O128" i="49" s="1"/>
  <c r="S72" i="49" a="1"/>
  <c r="S72" i="49" s="1"/>
  <c r="S127" i="49" a="1"/>
  <c r="S127" i="49" s="1"/>
  <c r="N127" i="49" a="1"/>
  <c r="N127" i="49" s="1"/>
  <c r="N53" i="49" a="1"/>
  <c r="N53" i="49" s="1"/>
  <c r="Q53" i="49" a="1"/>
  <c r="Q53" i="49" s="1"/>
  <c r="O53" i="49" a="1"/>
  <c r="O53" i="49" s="1"/>
  <c r="R53" i="49" a="1"/>
  <c r="R53" i="49" s="1"/>
  <c r="S53" i="49" a="1"/>
  <c r="S53" i="49" s="1"/>
  <c r="Q19" i="49" a="1"/>
  <c r="Q19" i="49" s="1"/>
  <c r="R19" i="49" a="1"/>
  <c r="R19" i="49" s="1"/>
  <c r="S19" i="49" a="1"/>
  <c r="S19" i="49" s="1"/>
  <c r="Q25" i="49" a="1"/>
  <c r="Q25" i="49" s="1"/>
  <c r="R25" i="49" a="1"/>
  <c r="R25" i="49" s="1"/>
  <c r="S25" i="49" a="1"/>
  <c r="S25" i="49" s="1"/>
  <c r="P42" i="49" a="1"/>
  <c r="P42" i="49" s="1"/>
  <c r="Q42" i="49" a="1"/>
  <c r="Q42" i="49" s="1"/>
  <c r="R42" i="49" a="1"/>
  <c r="R42" i="49" s="1"/>
  <c r="S42" i="49" a="1"/>
  <c r="S42" i="49" s="1"/>
  <c r="M42" i="49" a="1"/>
  <c r="M42" i="49" s="1"/>
  <c r="N42" i="49" a="1"/>
  <c r="N42" i="49" s="1"/>
  <c r="P70" i="49" a="1"/>
  <c r="P70" i="49" s="1"/>
  <c r="Q70" i="49" a="1"/>
  <c r="Q70" i="49" s="1"/>
  <c r="R70" i="49" a="1"/>
  <c r="R70" i="49" s="1"/>
  <c r="S70" i="49" a="1"/>
  <c r="S70" i="49" s="1"/>
  <c r="M70" i="49" a="1"/>
  <c r="M70" i="49" s="1"/>
  <c r="N70" i="49" a="1"/>
  <c r="N70" i="49" s="1"/>
  <c r="P68" i="49" a="1"/>
  <c r="P68" i="49" s="1"/>
  <c r="Q68" i="49" a="1"/>
  <c r="Q68" i="49" s="1"/>
  <c r="R68" i="49" a="1"/>
  <c r="R68" i="49" s="1"/>
  <c r="S68" i="49" a="1"/>
  <c r="S68" i="49" s="1"/>
  <c r="M68" i="49" a="1"/>
  <c r="M68" i="49" s="1"/>
  <c r="N68" i="49" a="1"/>
  <c r="N68" i="49" s="1"/>
  <c r="Q86" i="49" a="1"/>
  <c r="Q86" i="49" s="1"/>
  <c r="R86" i="49" a="1"/>
  <c r="R86" i="49" s="1"/>
  <c r="S86" i="49" a="1"/>
  <c r="S86" i="49" s="1"/>
  <c r="N86" i="49" a="1"/>
  <c r="N86" i="49" s="1"/>
  <c r="S61" i="49" a="1"/>
  <c r="S61" i="49" s="1"/>
  <c r="N61" i="49" a="1"/>
  <c r="N61" i="49" s="1"/>
  <c r="O61" i="49" a="1"/>
  <c r="O61" i="49" s="1"/>
  <c r="Q61" i="49" a="1"/>
  <c r="Q61" i="49" s="1"/>
  <c r="R61" i="49" a="1"/>
  <c r="R61" i="49" s="1"/>
  <c r="Q89" i="49" a="1"/>
  <c r="Q89" i="49" s="1"/>
  <c r="N89" i="49" a="1"/>
  <c r="N89" i="49" s="1"/>
  <c r="R89" i="49" a="1"/>
  <c r="R89" i="49" s="1"/>
  <c r="S89" i="49" a="1"/>
  <c r="S89" i="49" s="1"/>
  <c r="S46" i="49" a="1"/>
  <c r="S46" i="49" s="1"/>
  <c r="P46" i="49" a="1"/>
  <c r="P46" i="49" s="1"/>
  <c r="M46" i="49" a="1"/>
  <c r="M46" i="49" s="1"/>
  <c r="Q46" i="49" a="1"/>
  <c r="Q46" i="49" s="1"/>
  <c r="N46" i="49" a="1"/>
  <c r="N46" i="49" s="1"/>
  <c r="R46" i="49" a="1"/>
  <c r="R46" i="49" s="1"/>
  <c r="R88" i="49" a="1"/>
  <c r="R88" i="49" s="1"/>
  <c r="S88" i="49" a="1"/>
  <c r="S88" i="49" s="1"/>
  <c r="N88" i="49" a="1"/>
  <c r="N88" i="49" s="1"/>
  <c r="Q88" i="49" a="1"/>
  <c r="Q88" i="49" s="1"/>
  <c r="R41" i="49" a="1"/>
  <c r="R41" i="49" s="1"/>
  <c r="S41" i="49" a="1"/>
  <c r="S41" i="49" s="1"/>
  <c r="M41" i="49" a="1"/>
  <c r="M41" i="49" s="1"/>
  <c r="N41" i="49" a="1"/>
  <c r="N41" i="49" s="1"/>
  <c r="O41" i="49" a="1"/>
  <c r="O41" i="49" s="1"/>
  <c r="P41" i="49" a="1"/>
  <c r="P41" i="49" s="1"/>
  <c r="Q41" i="49" a="1"/>
  <c r="Q41" i="49" s="1"/>
  <c r="Q95" i="49" a="1"/>
  <c r="Q95" i="49" s="1"/>
  <c r="R95" i="49" a="1"/>
  <c r="R95" i="49" s="1"/>
  <c r="S95" i="49" a="1"/>
  <c r="S95" i="49" s="1"/>
  <c r="Q20" i="49" a="1"/>
  <c r="Q20" i="49" s="1"/>
  <c r="R20" i="49" a="1"/>
  <c r="R20" i="49" s="1"/>
  <c r="S20" i="49" a="1"/>
  <c r="S20" i="49" s="1"/>
  <c r="S105" i="49" a="1"/>
  <c r="S105" i="49" s="1"/>
  <c r="R105" i="49" a="1"/>
  <c r="R105" i="49" s="1"/>
  <c r="Q105" i="49" a="1"/>
  <c r="Q105" i="49" s="1"/>
  <c r="P105" i="49" a="1"/>
  <c r="P105" i="49" s="1"/>
  <c r="O105" i="49" a="1"/>
  <c r="O105" i="49" s="1"/>
  <c r="N105" i="49" a="1"/>
  <c r="N105" i="49" s="1"/>
  <c r="M105" i="49" a="1"/>
  <c r="M105" i="49" s="1"/>
  <c r="M31" i="49" a="1"/>
  <c r="M31" i="49" s="1"/>
  <c r="N31" i="49" a="1"/>
  <c r="N31" i="49" s="1"/>
  <c r="Q31" i="49" a="1"/>
  <c r="Q31" i="49" s="1"/>
  <c r="O31" i="49" a="1"/>
  <c r="O31" i="49" s="1"/>
  <c r="R31" i="49" a="1"/>
  <c r="R31" i="49" s="1"/>
  <c r="P31" i="49" a="1"/>
  <c r="P31" i="49" s="1"/>
  <c r="S31" i="49" a="1"/>
  <c r="S31" i="49" s="1"/>
  <c r="Q83" i="49" a="1"/>
  <c r="Q83" i="49" s="1"/>
  <c r="R83" i="49" a="1"/>
  <c r="R83" i="49" s="1"/>
  <c r="S83" i="49" a="1"/>
  <c r="S83" i="49" s="1"/>
  <c r="N83" i="49" a="1"/>
  <c r="N83" i="49" s="1"/>
  <c r="O83" i="49" a="1"/>
  <c r="O83" i="49" s="1"/>
  <c r="Q55" i="49" a="1"/>
  <c r="Q55" i="49" s="1"/>
  <c r="R55" i="49" a="1"/>
  <c r="R55" i="49" s="1"/>
  <c r="N55" i="49" a="1"/>
  <c r="N55" i="49" s="1"/>
  <c r="S55" i="49" a="1"/>
  <c r="S55" i="49" s="1"/>
  <c r="O55" i="49" a="1"/>
  <c r="O55" i="49" s="1"/>
  <c r="Q90" i="49" a="1"/>
  <c r="Q90" i="49" s="1"/>
  <c r="R90" i="49" a="1"/>
  <c r="R90" i="49" s="1"/>
  <c r="S90" i="49" a="1"/>
  <c r="S90" i="49" s="1"/>
  <c r="P119" i="49" a="1"/>
  <c r="P119" i="49" s="1"/>
  <c r="Q119" i="49" a="1"/>
  <c r="Q119" i="49" s="1"/>
  <c r="R119" i="49" a="1"/>
  <c r="R119" i="49" s="1"/>
  <c r="S119" i="49" a="1"/>
  <c r="S119" i="49" s="1"/>
  <c r="M119" i="49" a="1"/>
  <c r="M119" i="49" s="1"/>
  <c r="N119" i="49" a="1"/>
  <c r="N119" i="49" s="1"/>
  <c r="O119" i="49" a="1"/>
  <c r="O119" i="49" s="1"/>
  <c r="Q112" i="49" a="1"/>
  <c r="Q112" i="49" s="1"/>
  <c r="R112" i="49" a="1"/>
  <c r="R112" i="49" s="1"/>
  <c r="S112" i="49" a="1"/>
  <c r="S112" i="49" s="1"/>
  <c r="M112" i="49" a="1"/>
  <c r="M112" i="49" s="1"/>
  <c r="N112" i="49" a="1"/>
  <c r="N112" i="49" s="1"/>
  <c r="O112" i="49" a="1"/>
  <c r="O112" i="49" s="1"/>
  <c r="P112" i="49" a="1"/>
  <c r="P112" i="49" s="1"/>
  <c r="Q44" i="49" a="1"/>
  <c r="Q44" i="49" s="1"/>
  <c r="P44" i="49" a="1"/>
  <c r="P44" i="49" s="1"/>
  <c r="R44" i="49" a="1"/>
  <c r="R44" i="49" s="1"/>
  <c r="S44" i="49" a="1"/>
  <c r="S44" i="49" s="1"/>
  <c r="M44" i="49" a="1"/>
  <c r="M44" i="49" s="1"/>
  <c r="N44" i="49" a="1"/>
  <c r="N44" i="49" s="1"/>
  <c r="Q99" i="49" a="1"/>
  <c r="Q99" i="49" s="1"/>
  <c r="R99" i="49" a="1"/>
  <c r="R99" i="49" s="1"/>
  <c r="S99" i="49" a="1"/>
  <c r="S99" i="49" s="1"/>
  <c r="Q15" i="49" a="1"/>
  <c r="Q15" i="49" s="1"/>
  <c r="R15" i="49" a="1"/>
  <c r="R15" i="49" s="1"/>
  <c r="S15" i="49" a="1"/>
  <c r="S15" i="49" s="1"/>
  <c r="Q73" i="49" a="1"/>
  <c r="Q73" i="49" s="1"/>
  <c r="N73" i="49" a="1"/>
  <c r="N73" i="49" s="1"/>
  <c r="R73" i="49" a="1"/>
  <c r="R73" i="49" s="1"/>
  <c r="O73" i="49" a="1"/>
  <c r="O73" i="49" s="1"/>
  <c r="S73" i="49" a="1"/>
  <c r="S73" i="49" s="1"/>
  <c r="P62" i="49" a="1"/>
  <c r="P62" i="49" s="1"/>
  <c r="Q62" i="49" a="1"/>
  <c r="Q62" i="49" s="1"/>
  <c r="R62" i="49" a="1"/>
  <c r="R62" i="49" s="1"/>
  <c r="S62" i="49" a="1"/>
  <c r="S62" i="49" s="1"/>
  <c r="M62" i="49" a="1"/>
  <c r="M62" i="49" s="1"/>
  <c r="N62" i="49" a="1"/>
  <c r="N62" i="49" s="1"/>
  <c r="S54" i="49" a="1"/>
  <c r="S54" i="49" s="1"/>
  <c r="P54" i="49" a="1"/>
  <c r="P54" i="49" s="1"/>
  <c r="M54" i="49" a="1"/>
  <c r="M54" i="49" s="1"/>
  <c r="Q54" i="49" a="1"/>
  <c r="Q54" i="49" s="1"/>
  <c r="N54" i="49" a="1"/>
  <c r="N54" i="49" s="1"/>
  <c r="R54" i="49" a="1"/>
  <c r="R54" i="49" s="1"/>
  <c r="P74" i="49" a="1"/>
  <c r="P74" i="49" s="1"/>
  <c r="Q74" i="49" a="1"/>
  <c r="Q74" i="49" s="1"/>
  <c r="M74" i="49" a="1"/>
  <c r="M74" i="49" s="1"/>
  <c r="R74" i="49" a="1"/>
  <c r="R74" i="49" s="1"/>
  <c r="N74" i="49" a="1"/>
  <c r="N74" i="49" s="1"/>
  <c r="S74" i="49" a="1"/>
  <c r="S74" i="49" s="1"/>
  <c r="P101" i="49" a="1"/>
  <c r="P101" i="49" s="1"/>
  <c r="O101" i="49" a="1"/>
  <c r="O101" i="49" s="1"/>
  <c r="N101" i="49" a="1"/>
  <c r="N101" i="49" s="1"/>
  <c r="M101" i="49" a="1"/>
  <c r="M101" i="49" s="1"/>
  <c r="S101" i="49" a="1"/>
  <c r="S101" i="49" s="1"/>
  <c r="R101" i="49" a="1"/>
  <c r="R101" i="49" s="1"/>
  <c r="Q101" i="49" a="1"/>
  <c r="Q101" i="49" s="1"/>
  <c r="P110" i="49" a="1"/>
  <c r="P110" i="49" s="1"/>
  <c r="Q110" i="49" a="1"/>
  <c r="Q110" i="49" s="1"/>
  <c r="R110" i="49" a="1"/>
  <c r="R110" i="49" s="1"/>
  <c r="S110" i="49" a="1"/>
  <c r="S110" i="49" s="1"/>
  <c r="M110" i="49" a="1"/>
  <c r="M110" i="49" s="1"/>
  <c r="N110" i="49" a="1"/>
  <c r="N110" i="49" s="1"/>
  <c r="O110" i="49" a="1"/>
  <c r="O110" i="49" s="1"/>
  <c r="S38" i="49" a="1"/>
  <c r="S38" i="49" s="1"/>
  <c r="M38" i="49" a="1"/>
  <c r="M38" i="49" s="1"/>
  <c r="N38" i="49" a="1"/>
  <c r="N38" i="49" s="1"/>
  <c r="O38" i="49" a="1"/>
  <c r="O38" i="49" s="1"/>
  <c r="P38" i="49" a="1"/>
  <c r="P38" i="49" s="1"/>
  <c r="Q91" i="49" a="1"/>
  <c r="Q91" i="49" s="1"/>
  <c r="R91" i="49" a="1"/>
  <c r="R91" i="49" s="1"/>
  <c r="S91" i="49" a="1"/>
  <c r="S91" i="49" s="1"/>
  <c r="N91" i="49" a="1"/>
  <c r="N91" i="49" s="1"/>
  <c r="Q40" i="49" a="1"/>
  <c r="Q40" i="49" s="1"/>
  <c r="M116" i="49" a="1"/>
  <c r="M116" i="49" s="1"/>
  <c r="N116" i="49" a="1"/>
  <c r="N116" i="49" s="1"/>
  <c r="O116" i="49" a="1"/>
  <c r="O116" i="49" s="1"/>
  <c r="P116" i="49" a="1"/>
  <c r="P116" i="49" s="1"/>
  <c r="Q116" i="49" a="1"/>
  <c r="Q116" i="49" s="1"/>
  <c r="R116" i="49" a="1"/>
  <c r="R116" i="49" s="1"/>
  <c r="S116" i="49" a="1"/>
  <c r="S116" i="49" s="1"/>
  <c r="M125" i="49" a="1"/>
  <c r="M125" i="49" s="1"/>
  <c r="N125" i="49" a="1"/>
  <c r="N125" i="49" s="1"/>
  <c r="O125" i="49" a="1"/>
  <c r="O125" i="49" s="1"/>
  <c r="P125" i="49" a="1"/>
  <c r="P125" i="49" s="1"/>
  <c r="Q125" i="49" a="1"/>
  <c r="Q125" i="49" s="1"/>
  <c r="R125" i="49" a="1"/>
  <c r="R125" i="49" s="1"/>
  <c r="S125" i="49" a="1"/>
  <c r="S125" i="49" s="1"/>
  <c r="Q75" i="49" a="1"/>
  <c r="Q75" i="49" s="1"/>
  <c r="R75" i="49" a="1"/>
  <c r="R75" i="49" s="1"/>
  <c r="S75" i="49" a="1"/>
  <c r="S75" i="49" s="1"/>
  <c r="N75" i="49" a="1"/>
  <c r="N75" i="49" s="1"/>
  <c r="O75" i="49" a="1"/>
  <c r="O75" i="49" s="1"/>
  <c r="R102" i="49" a="1"/>
  <c r="R102" i="49" s="1"/>
  <c r="S103" i="49" a="1"/>
  <c r="S103" i="49" s="1"/>
  <c r="M126" i="49" a="1"/>
  <c r="M126" i="49" s="1"/>
  <c r="S124" i="49" a="1"/>
  <c r="S124" i="49" s="1"/>
  <c r="R123" i="49" a="1"/>
  <c r="R123" i="49" s="1"/>
  <c r="Q122" i="49" a="1"/>
  <c r="Q122" i="49" s="1"/>
  <c r="P121" i="49" a="1"/>
  <c r="P121" i="49" s="1"/>
  <c r="O120" i="49" a="1"/>
  <c r="O120" i="49" s="1"/>
  <c r="N118" i="49" a="1"/>
  <c r="N118" i="49" s="1"/>
  <c r="M117" i="49" a="1"/>
  <c r="M117" i="49" s="1"/>
  <c r="S115" i="49" a="1"/>
  <c r="S115" i="49" s="1"/>
  <c r="R114" i="49" a="1"/>
  <c r="R114" i="49" s="1"/>
  <c r="Q113" i="49" a="1"/>
  <c r="Q113" i="49" s="1"/>
  <c r="P111" i="49" a="1"/>
  <c r="P111" i="49" s="1"/>
  <c r="N109" i="49" a="1"/>
  <c r="N109" i="49" s="1"/>
  <c r="M108" i="49" a="1"/>
  <c r="M108" i="49" s="1"/>
  <c r="Q77" i="49" a="1"/>
  <c r="Q77" i="49" s="1"/>
  <c r="S71" i="49" a="1"/>
  <c r="S71" i="49" s="1"/>
  <c r="R66" i="49" a="1"/>
  <c r="R66" i="49" s="1"/>
  <c r="S63" i="49" a="1"/>
  <c r="S63" i="49" s="1"/>
  <c r="S102" i="49" a="1"/>
  <c r="S102" i="49" s="1"/>
  <c r="M104" i="49" a="1"/>
  <c r="M104" i="49" s="1"/>
  <c r="O106" i="49" a="1"/>
  <c r="O106" i="49" s="1"/>
  <c r="N128" i="49" a="1"/>
  <c r="N128" i="49" s="1"/>
  <c r="M127" i="49" a="1"/>
  <c r="M127" i="49" s="1"/>
  <c r="R124" i="49" a="1"/>
  <c r="R124" i="49" s="1"/>
  <c r="Q123" i="49" a="1"/>
  <c r="Q123" i="49" s="1"/>
  <c r="P122" i="49" a="1"/>
  <c r="P122" i="49" s="1"/>
  <c r="O121" i="49" a="1"/>
  <c r="O121" i="49" s="1"/>
  <c r="N120" i="49" a="1"/>
  <c r="N120" i="49" s="1"/>
  <c r="M118" i="49" a="1"/>
  <c r="M118" i="49" s="1"/>
  <c r="R115" i="49" a="1"/>
  <c r="R115" i="49" s="1"/>
  <c r="Q114" i="49" a="1"/>
  <c r="Q114" i="49" s="1"/>
  <c r="P113" i="49" a="1"/>
  <c r="P113" i="49" s="1"/>
  <c r="O111" i="49" a="1"/>
  <c r="O111" i="49" s="1"/>
  <c r="M109" i="49" a="1"/>
  <c r="M109" i="49" s="1"/>
  <c r="S107" i="49" a="1"/>
  <c r="S107" i="49" s="1"/>
  <c r="Q34" i="49" a="1"/>
  <c r="Q34" i="49" s="1"/>
  <c r="M103" i="49" a="1"/>
  <c r="M103" i="49" s="1"/>
  <c r="N104" i="49" a="1"/>
  <c r="N104" i="49" s="1"/>
  <c r="P106" i="49" a="1"/>
  <c r="P106" i="49" s="1"/>
  <c r="M128" i="49" a="1"/>
  <c r="M128" i="49" s="1"/>
  <c r="S126" i="49" a="1"/>
  <c r="S126" i="49" s="1"/>
  <c r="Q124" i="49" a="1"/>
  <c r="Q124" i="49" s="1"/>
  <c r="P123" i="49" a="1"/>
  <c r="P123" i="49" s="1"/>
  <c r="O122" i="49" a="1"/>
  <c r="O122" i="49" s="1"/>
  <c r="N121" i="49" a="1"/>
  <c r="N121" i="49" s="1"/>
  <c r="M120" i="49" a="1"/>
  <c r="M120" i="49" s="1"/>
  <c r="S117" i="49" a="1"/>
  <c r="S117" i="49" s="1"/>
  <c r="Q115" i="49" a="1"/>
  <c r="Q115" i="49" s="1"/>
  <c r="P114" i="49" a="1"/>
  <c r="P114" i="49" s="1"/>
  <c r="O113" i="49" a="1"/>
  <c r="O113" i="49" s="1"/>
  <c r="N111" i="49" a="1"/>
  <c r="N111" i="49" s="1"/>
  <c r="S108" i="49" a="1"/>
  <c r="S108" i="49" s="1"/>
  <c r="R107" i="49" a="1"/>
  <c r="R107" i="49" s="1"/>
  <c r="M102" i="49" a="1"/>
  <c r="M102" i="49" s="1"/>
  <c r="N103" i="49" a="1"/>
  <c r="N103" i="49" s="1"/>
  <c r="R126" i="49" a="1"/>
  <c r="R126" i="49" s="1"/>
  <c r="P124" i="49" a="1"/>
  <c r="P124" i="49" s="1"/>
  <c r="O123" i="49" a="1"/>
  <c r="O123" i="49" s="1"/>
  <c r="N122" i="49" a="1"/>
  <c r="N122" i="49" s="1"/>
  <c r="M121" i="49" a="1"/>
  <c r="M121" i="49" s="1"/>
  <c r="S118" i="49" a="1"/>
  <c r="S118" i="49" s="1"/>
  <c r="R117" i="49" a="1"/>
  <c r="R117" i="49" s="1"/>
  <c r="P115" i="49" a="1"/>
  <c r="P115" i="49" s="1"/>
  <c r="O114" i="49" a="1"/>
  <c r="O114" i="49" s="1"/>
  <c r="N113" i="49" a="1"/>
  <c r="N113" i="49" s="1"/>
  <c r="M111" i="49" a="1"/>
  <c r="M111" i="49" s="1"/>
  <c r="S109" i="49" a="1"/>
  <c r="S109" i="49" s="1"/>
  <c r="R108" i="49" a="1"/>
  <c r="R108" i="49" s="1"/>
  <c r="Q107" i="49" a="1"/>
  <c r="Q107" i="49" s="1"/>
  <c r="N102" i="49" a="1"/>
  <c r="N102" i="49" s="1"/>
  <c r="O103" i="49" a="1"/>
  <c r="O103" i="49" s="1"/>
  <c r="P104" i="49" a="1"/>
  <c r="P104" i="49" s="1"/>
  <c r="R106" i="49" a="1"/>
  <c r="R106" i="49" s="1"/>
  <c r="S128" i="49" a="1"/>
  <c r="S128" i="49" s="1"/>
  <c r="R127" i="49" a="1"/>
  <c r="R127" i="49" s="1"/>
  <c r="Q126" i="49" a="1"/>
  <c r="Q126" i="49" s="1"/>
  <c r="O124" i="49" a="1"/>
  <c r="O124" i="49" s="1"/>
  <c r="N123" i="49" a="1"/>
  <c r="N123" i="49" s="1"/>
  <c r="M122" i="49" a="1"/>
  <c r="M122" i="49" s="1"/>
  <c r="S120" i="49" a="1"/>
  <c r="S120" i="49" s="1"/>
  <c r="R118" i="49" a="1"/>
  <c r="R118" i="49" s="1"/>
  <c r="Q117" i="49" a="1"/>
  <c r="Q117" i="49" s="1"/>
  <c r="O115" i="49" a="1"/>
  <c r="O115" i="49" s="1"/>
  <c r="N114" i="49" a="1"/>
  <c r="N114" i="49" s="1"/>
  <c r="M113" i="49" a="1"/>
  <c r="M113" i="49" s="1"/>
  <c r="S111" i="49" a="1"/>
  <c r="S111" i="49" s="1"/>
  <c r="R109" i="49" a="1"/>
  <c r="R109" i="49" s="1"/>
  <c r="Q108" i="49" a="1"/>
  <c r="Q108" i="49" s="1"/>
  <c r="P107" i="49" a="1"/>
  <c r="P107" i="49" s="1"/>
  <c r="S67" i="49" a="1"/>
  <c r="S67" i="49" s="1"/>
  <c r="O102" i="49" a="1"/>
  <c r="O102" i="49" s="1"/>
  <c r="P103" i="49" a="1"/>
  <c r="P103" i="49" s="1"/>
  <c r="Q104" i="49" a="1"/>
  <c r="Q104" i="49" s="1"/>
  <c r="S106" i="49" a="1"/>
  <c r="S106" i="49" s="1"/>
  <c r="R128" i="49" a="1"/>
  <c r="R128" i="49" s="1"/>
  <c r="Q127" i="49" a="1"/>
  <c r="Q127" i="49" s="1"/>
  <c r="P126" i="49" a="1"/>
  <c r="P126" i="49" s="1"/>
  <c r="N124" i="49" a="1"/>
  <c r="N124" i="49" s="1"/>
  <c r="M123" i="49" a="1"/>
  <c r="M123" i="49" s="1"/>
  <c r="S121" i="49" a="1"/>
  <c r="S121" i="49" s="1"/>
  <c r="R120" i="49" a="1"/>
  <c r="R120" i="49" s="1"/>
  <c r="Q118" i="49" a="1"/>
  <c r="Q118" i="49" s="1"/>
  <c r="P117" i="49" a="1"/>
  <c r="P117" i="49" s="1"/>
  <c r="N115" i="49" a="1"/>
  <c r="N115" i="49" s="1"/>
  <c r="M114" i="49" a="1"/>
  <c r="M114" i="49" s="1"/>
  <c r="R111" i="49" a="1"/>
  <c r="R111" i="49" s="1"/>
  <c r="Q109" i="49" a="1"/>
  <c r="Q109" i="49" s="1"/>
  <c r="P108" i="49" a="1"/>
  <c r="P108" i="49" s="1"/>
  <c r="O107" i="49" a="1"/>
  <c r="O107" i="49" s="1"/>
  <c r="P102" i="49" a="1"/>
  <c r="P102" i="49" s="1"/>
  <c r="Q103" i="49" a="1"/>
  <c r="Q103" i="49" s="1"/>
  <c r="P127" i="49" a="1"/>
  <c r="P127" i="49" s="1"/>
  <c r="O126" i="49" a="1"/>
  <c r="O126" i="49" s="1"/>
  <c r="S122" i="49" a="1"/>
  <c r="S122" i="49" s="1"/>
  <c r="R121" i="49" a="1"/>
  <c r="R121" i="49" s="1"/>
  <c r="Q120" i="49" a="1"/>
  <c r="Q120" i="49" s="1"/>
  <c r="P118" i="49" a="1"/>
  <c r="P118" i="49" s="1"/>
  <c r="O117" i="49" a="1"/>
  <c r="O117" i="49" s="1"/>
  <c r="S113" i="49" a="1"/>
  <c r="S113" i="49" s="1"/>
  <c r="P109" i="49" a="1"/>
  <c r="P109" i="49" s="1"/>
  <c r="O108" i="49" a="1"/>
  <c r="O108" i="49" s="1"/>
  <c r="N107" i="49" a="1"/>
  <c r="N107" i="49" s="1"/>
  <c r="P40" i="49" a="1"/>
  <c r="P40" i="49" s="1"/>
  <c r="M40" i="49" a="1"/>
  <c r="M40" i="49" s="1"/>
  <c r="O37" i="49" a="1"/>
  <c r="O37" i="49" s="1"/>
  <c r="P36" i="49" a="1"/>
  <c r="P36" i="49" s="1"/>
  <c r="M36" i="49" a="1"/>
  <c r="M36" i="49" s="1"/>
  <c r="N35" i="49" a="1"/>
  <c r="N35" i="49" s="1"/>
  <c r="O34" i="49" a="1"/>
  <c r="O34" i="49" s="1"/>
  <c r="P33" i="49" a="1"/>
  <c r="P33" i="49" s="1"/>
  <c r="N33" i="49" a="1"/>
  <c r="N33" i="49" s="1"/>
  <c r="M32" i="49" a="1"/>
  <c r="M32" i="49" s="1"/>
  <c r="R40" i="49" a="1"/>
  <c r="R40" i="49" s="1"/>
  <c r="S39" i="49" a="1"/>
  <c r="S39" i="49" s="1"/>
  <c r="Q38" i="49" a="1"/>
  <c r="Q38" i="49" s="1"/>
  <c r="R37" i="49" a="1"/>
  <c r="R37" i="49" s="1"/>
  <c r="S36" i="49" a="1"/>
  <c r="S36" i="49" s="1"/>
  <c r="Q35" i="49" a="1"/>
  <c r="Q35" i="49" s="1"/>
  <c r="R34" i="49" a="1"/>
  <c r="R34" i="49" s="1"/>
  <c r="S33" i="49" a="1"/>
  <c r="S33" i="49" s="1"/>
  <c r="O40" i="49" a="1"/>
  <c r="O40" i="49" s="1"/>
  <c r="N37" i="49" a="1"/>
  <c r="N37" i="49" s="1"/>
  <c r="O36" i="49" a="1"/>
  <c r="O36" i="49" s="1"/>
  <c r="P35" i="49" a="1"/>
  <c r="P35" i="49" s="1"/>
  <c r="M35" i="49" a="1"/>
  <c r="M35" i="49" s="1"/>
  <c r="N34" i="49" a="1"/>
  <c r="N34" i="49" s="1"/>
  <c r="O33" i="49" a="1"/>
  <c r="O33" i="49" s="1"/>
  <c r="M33" i="49" a="1"/>
  <c r="M33" i="49" s="1"/>
  <c r="S40" i="49" a="1"/>
  <c r="S40" i="49" s="1"/>
  <c r="Q39" i="49" a="1"/>
  <c r="Q39" i="49" s="1"/>
  <c r="R38" i="49" a="1"/>
  <c r="R38" i="49" s="1"/>
  <c r="S37" i="49" a="1"/>
  <c r="S37" i="49" s="1"/>
  <c r="Q36" i="49" a="1"/>
  <c r="Q36" i="49" s="1"/>
  <c r="R35" i="49" a="1"/>
  <c r="R35" i="49" s="1"/>
  <c r="S34" i="49" a="1"/>
  <c r="S34" i="49" s="1"/>
  <c r="Q33" i="49" a="1"/>
  <c r="Q33" i="49" s="1"/>
  <c r="R32" i="49" a="1"/>
  <c r="R32" i="49" s="1"/>
  <c r="N40" i="49" a="1"/>
  <c r="N40" i="49" s="1"/>
  <c r="P37" i="49" a="1"/>
  <c r="P37" i="49" s="1"/>
  <c r="M37" i="49" a="1"/>
  <c r="M37" i="49" s="1"/>
  <c r="N36" i="49" a="1"/>
  <c r="N36" i="49" s="1"/>
  <c r="O35" i="49" a="1"/>
  <c r="O35" i="49" s="1"/>
  <c r="P34" i="49" a="1"/>
  <c r="P34" i="49" s="1"/>
  <c r="M34" i="49" a="1"/>
  <c r="M34" i="49" s="1"/>
  <c r="S32" i="49" a="1"/>
  <c r="S32" i="49" s="1"/>
  <c r="Q4" i="49" a="1"/>
  <c r="Q4" i="49" s="1"/>
  <c r="R4" i="49" a="1"/>
  <c r="R4" i="49" s="1"/>
  <c r="S4" i="49" a="1"/>
  <c r="S4" i="49" s="1"/>
  <c r="R3" i="49" a="1"/>
  <c r="R3" i="49" s="1"/>
  <c r="Q3" i="49" a="1"/>
  <c r="Q3" i="49" s="1"/>
  <c r="M3" i="49" a="1"/>
  <c r="M3" i="49" s="1"/>
  <c r="O3" i="49" a="1"/>
  <c r="O3" i="49" s="1"/>
  <c r="N3" i="49" a="1"/>
  <c r="N3" i="49" s="1"/>
  <c r="J1559" i="18"/>
  <c r="K1559" i="18"/>
  <c r="P1559" i="18"/>
  <c r="J1560" i="18"/>
  <c r="K1560" i="18"/>
  <c r="P1560" i="18"/>
  <c r="J1561" i="18"/>
  <c r="K1561" i="18"/>
  <c r="P1561" i="18"/>
  <c r="J1562" i="18"/>
  <c r="K1562" i="18"/>
  <c r="P1562" i="18"/>
  <c r="J1563" i="18"/>
  <c r="K1563" i="18"/>
  <c r="P1563" i="18"/>
  <c r="J1564" i="18"/>
  <c r="K1564" i="18"/>
  <c r="P1564" i="18"/>
  <c r="J1565" i="18"/>
  <c r="K1565" i="18"/>
  <c r="P1565" i="18"/>
  <c r="J1566" i="18"/>
  <c r="K1566" i="18"/>
  <c r="P1566" i="18"/>
  <c r="J1567" i="18"/>
  <c r="K1567" i="18"/>
  <c r="P1567" i="18"/>
  <c r="J1568" i="18"/>
  <c r="K1568" i="18"/>
  <c r="P1568" i="18"/>
  <c r="J1569" i="18"/>
  <c r="K1569" i="18"/>
  <c r="P1569" i="18"/>
  <c r="J1570" i="18"/>
  <c r="K1570" i="18"/>
  <c r="P1570" i="18"/>
  <c r="J1571" i="18"/>
  <c r="K1571" i="18"/>
  <c r="P1571" i="18"/>
  <c r="J1572" i="18"/>
  <c r="K1572" i="18"/>
  <c r="P1572" i="18"/>
  <c r="J1573" i="18"/>
  <c r="K1573" i="18"/>
  <c r="P1573" i="18"/>
  <c r="J1574" i="18"/>
  <c r="K1574" i="18"/>
  <c r="P1574" i="18"/>
  <c r="J1575" i="18"/>
  <c r="K1575" i="18"/>
  <c r="P1575" i="18"/>
  <c r="J1576" i="18"/>
  <c r="K1576" i="18"/>
  <c r="P1576" i="18"/>
  <c r="J1577" i="18"/>
  <c r="K1577" i="18"/>
  <c r="P1577" i="18"/>
  <c r="J1578" i="18"/>
  <c r="K1578" i="18"/>
  <c r="P1578" i="18"/>
  <c r="J1579" i="18"/>
  <c r="K1579" i="18"/>
  <c r="P1579" i="18"/>
  <c r="J1580" i="18"/>
  <c r="K1580" i="18"/>
  <c r="P1580" i="18"/>
  <c r="J1581" i="18"/>
  <c r="K1581" i="18"/>
  <c r="P1581" i="18"/>
  <c r="J1582" i="18"/>
  <c r="K1582" i="18"/>
  <c r="P1582" i="18"/>
  <c r="J1583" i="18"/>
  <c r="K1583" i="18"/>
  <c r="P1583" i="18"/>
  <c r="J1584" i="18"/>
  <c r="K1584" i="18"/>
  <c r="P1584" i="18"/>
  <c r="J1585" i="18"/>
  <c r="K1585" i="18"/>
  <c r="P1585" i="18"/>
  <c r="J1586" i="18"/>
  <c r="K1586" i="18"/>
  <c r="P1586" i="18"/>
  <c r="J1587" i="18"/>
  <c r="K1587" i="18"/>
  <c r="P1587" i="18"/>
  <c r="J1588" i="18"/>
  <c r="K1588" i="18"/>
  <c r="P1588" i="18"/>
  <c r="J1589" i="18"/>
  <c r="K1589" i="18"/>
  <c r="P1589" i="18"/>
  <c r="J1590" i="18"/>
  <c r="K1590" i="18"/>
  <c r="P1590" i="18"/>
  <c r="J1591" i="18"/>
  <c r="K1591" i="18"/>
  <c r="P1591" i="18"/>
  <c r="J1592" i="18"/>
  <c r="K1592" i="18"/>
  <c r="P1592" i="18"/>
  <c r="J1593" i="18"/>
  <c r="K1593" i="18"/>
  <c r="P1593" i="18"/>
  <c r="D1559" i="18"/>
  <c r="D1560" i="18"/>
  <c r="D1561" i="18"/>
  <c r="D1562" i="18"/>
  <c r="D1563" i="18"/>
  <c r="D1564" i="18"/>
  <c r="D1565" i="18"/>
  <c r="D1566" i="18"/>
  <c r="D1567" i="18"/>
  <c r="D1568" i="18"/>
  <c r="D1569" i="18"/>
  <c r="D1570" i="18"/>
  <c r="D1571" i="18"/>
  <c r="D1572" i="18"/>
  <c r="D1573" i="18"/>
  <c r="P1557" i="18"/>
  <c r="K1557" i="18"/>
  <c r="J1557" i="18"/>
  <c r="D1557" i="18"/>
  <c r="P1556" i="18"/>
  <c r="K1556" i="18"/>
  <c r="J1556" i="18"/>
  <c r="D1556" i="18"/>
  <c r="P1549" i="18"/>
  <c r="K1549" i="18"/>
  <c r="J1549" i="18"/>
  <c r="D1549" i="18"/>
  <c r="P1548" i="18"/>
  <c r="K1548" i="18"/>
  <c r="J1548" i="18"/>
  <c r="D1548" i="18"/>
  <c r="P1541" i="18"/>
  <c r="K1541" i="18"/>
  <c r="J1541" i="18"/>
  <c r="D1541" i="18"/>
  <c r="P1540" i="18"/>
  <c r="K1540" i="18"/>
  <c r="J1540" i="18"/>
  <c r="D1540" i="18"/>
  <c r="P1533" i="18"/>
  <c r="K1533" i="18"/>
  <c r="J1533" i="18"/>
  <c r="D1533" i="18"/>
  <c r="P1532" i="18"/>
  <c r="K1532" i="18"/>
  <c r="J1532" i="18"/>
  <c r="D1532" i="18"/>
  <c r="P1525" i="18"/>
  <c r="K1525" i="18"/>
  <c r="J1525" i="18"/>
  <c r="D1525" i="18"/>
  <c r="P1524" i="18"/>
  <c r="K1524" i="18"/>
  <c r="J1524" i="18"/>
  <c r="D1524" i="18"/>
  <c r="P1516" i="18"/>
  <c r="K1516" i="18"/>
  <c r="J1516" i="18"/>
  <c r="D1516" i="18"/>
  <c r="P1515" i="18"/>
  <c r="K1515" i="18"/>
  <c r="J1515" i="18"/>
  <c r="D1515" i="18"/>
  <c r="P1508" i="18"/>
  <c r="K1508" i="18"/>
  <c r="J1508" i="18"/>
  <c r="D1508" i="18"/>
  <c r="P1507" i="18"/>
  <c r="K1507" i="18"/>
  <c r="J1507" i="18"/>
  <c r="D1507" i="18"/>
  <c r="P1500" i="18"/>
  <c r="K1500" i="18"/>
  <c r="J1500" i="18"/>
  <c r="D1500" i="18"/>
  <c r="P1499" i="18"/>
  <c r="K1499" i="18"/>
  <c r="J1499" i="18"/>
  <c r="D1499" i="18"/>
  <c r="P1492" i="18"/>
  <c r="K1492" i="18"/>
  <c r="J1492" i="18"/>
  <c r="D1492" i="18"/>
  <c r="P1491" i="18"/>
  <c r="K1491" i="18"/>
  <c r="J1491" i="18"/>
  <c r="D1491" i="18"/>
  <c r="P1485" i="18"/>
  <c r="K1485" i="18"/>
  <c r="J1485" i="18"/>
  <c r="D1485" i="18"/>
  <c r="P1484" i="18"/>
  <c r="K1484" i="18"/>
  <c r="J1484" i="18"/>
  <c r="D1484" i="18"/>
  <c r="P1477" i="18"/>
  <c r="K1477" i="18"/>
  <c r="J1477" i="18"/>
  <c r="D1477" i="18"/>
  <c r="P1476" i="18"/>
  <c r="K1476" i="18"/>
  <c r="J1476" i="18"/>
  <c r="D1476" i="18"/>
  <c r="D1478" i="18"/>
  <c r="J1478" i="18"/>
  <c r="K1478" i="18"/>
  <c r="P1478" i="18"/>
  <c r="D1479" i="18"/>
  <c r="J1479" i="18"/>
  <c r="K1479" i="18"/>
  <c r="P1479" i="18"/>
  <c r="D1480" i="18"/>
  <c r="J1480" i="18"/>
  <c r="K1480" i="18"/>
  <c r="P1480" i="18"/>
  <c r="D1481" i="18"/>
  <c r="J1481" i="18"/>
  <c r="K1481" i="18"/>
  <c r="P1481" i="18"/>
  <c r="D1482" i="18"/>
  <c r="J1482" i="18"/>
  <c r="K1482" i="18"/>
  <c r="P1482" i="18"/>
  <c r="D1483" i="18"/>
  <c r="J1483" i="18"/>
  <c r="K1483" i="18"/>
  <c r="P1483" i="18"/>
  <c r="D1486" i="18"/>
  <c r="J1486" i="18"/>
  <c r="K1486" i="18"/>
  <c r="P1486" i="18"/>
  <c r="D1487" i="18"/>
  <c r="J1487" i="18"/>
  <c r="K1487" i="18"/>
  <c r="P1487" i="18"/>
  <c r="D1488" i="18"/>
  <c r="J1488" i="18"/>
  <c r="K1488" i="18"/>
  <c r="P1488" i="18"/>
  <c r="D1489" i="18"/>
  <c r="J1489" i="18"/>
  <c r="K1489" i="18"/>
  <c r="P1489" i="18"/>
  <c r="D1490" i="18"/>
  <c r="J1490" i="18"/>
  <c r="K1490" i="18"/>
  <c r="P1490" i="18"/>
  <c r="D1493" i="18"/>
  <c r="J1493" i="18"/>
  <c r="K1493" i="18"/>
  <c r="P1493" i="18"/>
  <c r="D1494" i="18"/>
  <c r="J1494" i="18"/>
  <c r="K1494" i="18"/>
  <c r="P1494" i="18"/>
  <c r="D1495" i="18"/>
  <c r="J1495" i="18"/>
  <c r="K1495" i="18"/>
  <c r="P1495" i="18"/>
  <c r="D1496" i="18"/>
  <c r="J1496" i="18"/>
  <c r="K1496" i="18"/>
  <c r="P1496" i="18"/>
  <c r="D1497" i="18"/>
  <c r="J1497" i="18"/>
  <c r="K1497" i="18"/>
  <c r="P1497" i="18"/>
  <c r="D1498" i="18"/>
  <c r="J1498" i="18"/>
  <c r="K1498" i="18"/>
  <c r="P1498" i="18"/>
  <c r="D1501" i="18"/>
  <c r="J1501" i="18"/>
  <c r="K1501" i="18"/>
  <c r="P1501" i="18"/>
  <c r="D1502" i="18"/>
  <c r="J1502" i="18"/>
  <c r="K1502" i="18"/>
  <c r="P1502" i="18"/>
  <c r="D1503" i="18"/>
  <c r="J1503" i="18"/>
  <c r="K1503" i="18"/>
  <c r="P1503" i="18"/>
  <c r="D1504" i="18"/>
  <c r="J1504" i="18"/>
  <c r="K1504" i="18"/>
  <c r="P1504" i="18"/>
  <c r="D1505" i="18"/>
  <c r="J1505" i="18"/>
  <c r="K1505" i="18"/>
  <c r="P1505" i="18"/>
  <c r="D1506" i="18"/>
  <c r="J1506" i="18"/>
  <c r="K1506" i="18"/>
  <c r="P1506" i="18"/>
  <c r="D1509" i="18"/>
  <c r="J1509" i="18"/>
  <c r="K1509" i="18"/>
  <c r="P1509" i="18"/>
  <c r="D1510" i="18"/>
  <c r="J1510" i="18"/>
  <c r="K1510" i="18"/>
  <c r="P1510" i="18"/>
  <c r="D1511" i="18"/>
  <c r="J1511" i="18"/>
  <c r="K1511" i="18"/>
  <c r="P1511" i="18"/>
  <c r="D1512" i="18"/>
  <c r="J1512" i="18"/>
  <c r="K1512" i="18"/>
  <c r="P1512" i="18"/>
  <c r="D1513" i="18"/>
  <c r="J1513" i="18"/>
  <c r="K1513" i="18"/>
  <c r="P1513" i="18"/>
  <c r="D1514" i="18"/>
  <c r="J1514" i="18"/>
  <c r="K1514" i="18"/>
  <c r="P1514" i="18"/>
  <c r="D1517" i="18"/>
  <c r="J1517" i="18"/>
  <c r="K1517" i="18"/>
  <c r="P1517" i="18"/>
  <c r="D1518" i="18"/>
  <c r="J1518" i="18"/>
  <c r="K1518" i="18"/>
  <c r="P1518" i="18"/>
  <c r="D1519" i="18"/>
  <c r="J1519" i="18"/>
  <c r="K1519" i="18"/>
  <c r="P1519" i="18"/>
  <c r="D1520" i="18"/>
  <c r="J1520" i="18"/>
  <c r="K1520" i="18"/>
  <c r="P1520" i="18"/>
  <c r="D1521" i="18"/>
  <c r="J1521" i="18"/>
  <c r="K1521" i="18"/>
  <c r="P1521" i="18"/>
  <c r="D1522" i="18"/>
  <c r="J1522" i="18"/>
  <c r="K1522" i="18"/>
  <c r="P1522" i="18"/>
  <c r="D1523" i="18"/>
  <c r="J1523" i="18"/>
  <c r="K1523" i="18"/>
  <c r="P1523" i="18"/>
  <c r="D1526" i="18"/>
  <c r="J1526" i="18"/>
  <c r="K1526" i="18"/>
  <c r="P1526" i="18"/>
  <c r="D1527" i="18"/>
  <c r="J1527" i="18"/>
  <c r="K1527" i="18"/>
  <c r="P1527" i="18"/>
  <c r="D1528" i="18"/>
  <c r="J1528" i="18"/>
  <c r="K1528" i="18"/>
  <c r="P1528" i="18"/>
  <c r="D1529" i="18"/>
  <c r="J1529" i="18"/>
  <c r="K1529" i="18"/>
  <c r="P1529" i="18"/>
  <c r="D1530" i="18"/>
  <c r="J1530" i="18"/>
  <c r="K1530" i="18"/>
  <c r="P1530" i="18"/>
  <c r="D1531" i="18"/>
  <c r="J1531" i="18"/>
  <c r="K1531" i="18"/>
  <c r="P1531" i="18"/>
  <c r="D1534" i="18"/>
  <c r="J1534" i="18"/>
  <c r="K1534" i="18"/>
  <c r="P1534" i="18"/>
  <c r="D1535" i="18"/>
  <c r="J1535" i="18"/>
  <c r="K1535" i="18"/>
  <c r="P1535" i="18"/>
  <c r="D1536" i="18"/>
  <c r="J1536" i="18"/>
  <c r="K1536" i="18"/>
  <c r="P1536" i="18"/>
  <c r="D1537" i="18"/>
  <c r="J1537" i="18"/>
  <c r="K1537" i="18"/>
  <c r="P1537" i="18"/>
  <c r="D1538" i="18"/>
  <c r="J1538" i="18"/>
  <c r="K1538" i="18"/>
  <c r="P1538" i="18"/>
  <c r="D1539" i="18"/>
  <c r="J1539" i="18"/>
  <c r="K1539" i="18"/>
  <c r="P1539" i="18"/>
  <c r="D1542" i="18"/>
  <c r="J1542" i="18"/>
  <c r="K1542" i="18"/>
  <c r="P1542" i="18"/>
  <c r="D1543" i="18"/>
  <c r="J1543" i="18"/>
  <c r="K1543" i="18"/>
  <c r="P1543" i="18"/>
  <c r="D1544" i="18"/>
  <c r="J1544" i="18"/>
  <c r="K1544" i="18"/>
  <c r="P1544" i="18"/>
  <c r="D1545" i="18"/>
  <c r="J1545" i="18"/>
  <c r="K1545" i="18"/>
  <c r="P1545" i="18"/>
  <c r="D1546" i="18"/>
  <c r="J1546" i="18"/>
  <c r="K1546" i="18"/>
  <c r="P1546" i="18"/>
  <c r="D1547" i="18"/>
  <c r="J1547" i="18"/>
  <c r="K1547" i="18"/>
  <c r="P1547" i="18"/>
  <c r="D1550" i="18"/>
  <c r="J1550" i="18"/>
  <c r="K1550" i="18"/>
  <c r="P1550" i="18"/>
  <c r="D1551" i="18"/>
  <c r="J1551" i="18"/>
  <c r="K1551" i="18"/>
  <c r="P1551" i="18"/>
  <c r="D1552" i="18"/>
  <c r="J1552" i="18"/>
  <c r="K1552" i="18"/>
  <c r="P1552" i="18"/>
  <c r="D1553" i="18"/>
  <c r="J1553" i="18"/>
  <c r="K1553" i="18"/>
  <c r="P1553" i="18"/>
  <c r="D1554" i="18"/>
  <c r="J1554" i="18"/>
  <c r="K1554" i="18"/>
  <c r="P1554" i="18"/>
  <c r="D1555" i="18"/>
  <c r="J1555" i="18"/>
  <c r="K1555" i="18"/>
  <c r="P1555" i="18"/>
  <c r="D1558" i="18"/>
  <c r="J1558" i="18"/>
  <c r="K1558" i="18"/>
  <c r="P1558" i="18"/>
  <c r="D1469" i="18"/>
  <c r="D1470" i="18"/>
  <c r="D1471" i="18"/>
  <c r="D1472" i="18"/>
  <c r="D1473" i="18"/>
  <c r="D1474" i="18"/>
  <c r="D1475" i="18"/>
  <c r="C61" i="48"/>
  <c r="C60" i="48"/>
  <c r="AD1597" i="29"/>
  <c r="AD1598" i="29"/>
  <c r="AD1599" i="29"/>
  <c r="J159" i="18"/>
  <c r="K159" i="18"/>
  <c r="P1332" i="18"/>
  <c r="P1333" i="18"/>
  <c r="P1334" i="18"/>
  <c r="P1335" i="18"/>
  <c r="P1336" i="18"/>
  <c r="P115" i="18"/>
  <c r="P116" i="18"/>
  <c r="P117" i="18"/>
  <c r="P118" i="18"/>
  <c r="P119" i="18"/>
  <c r="P120" i="18"/>
  <c r="P121" i="18"/>
  <c r="P122" i="18"/>
  <c r="P123" i="18"/>
  <c r="P124" i="18"/>
  <c r="P134" i="18"/>
  <c r="P135" i="18"/>
  <c r="P136" i="18"/>
  <c r="P137" i="18"/>
  <c r="P138" i="18"/>
  <c r="P139" i="18"/>
  <c r="P140" i="18"/>
  <c r="P141" i="18"/>
  <c r="P142" i="18"/>
  <c r="P125" i="18"/>
  <c r="P126" i="18"/>
  <c r="P127" i="18"/>
  <c r="P128" i="18"/>
  <c r="P129" i="18"/>
  <c r="P130" i="18"/>
  <c r="P131" i="18"/>
  <c r="P132" i="18"/>
  <c r="P133" i="18"/>
  <c r="P1337" i="18"/>
  <c r="P1338" i="18"/>
  <c r="P1339" i="18"/>
  <c r="P1340" i="18"/>
  <c r="P1341" i="18"/>
  <c r="P1342" i="18"/>
  <c r="P1343" i="18"/>
  <c r="P1344" i="18"/>
  <c r="P1345" i="18"/>
  <c r="P1346" i="18"/>
  <c r="P1347" i="18"/>
  <c r="P1348" i="18"/>
  <c r="P1349" i="18"/>
  <c r="P1350" i="18"/>
  <c r="P1351" i="18"/>
  <c r="P1352" i="18"/>
  <c r="P1353" i="18"/>
  <c r="P1354" i="18"/>
  <c r="P1355" i="18"/>
  <c r="P1356" i="18"/>
  <c r="P1357" i="18"/>
  <c r="P1358" i="18"/>
  <c r="P1359" i="18"/>
  <c r="P1360" i="18"/>
  <c r="P1361" i="18"/>
  <c r="P1362" i="18"/>
  <c r="P1363" i="18"/>
  <c r="P1364" i="18"/>
  <c r="P1365" i="18"/>
  <c r="P1366" i="18"/>
  <c r="P1367" i="18"/>
  <c r="P1368" i="18"/>
  <c r="P1369" i="18"/>
  <c r="P1370" i="18"/>
  <c r="P1371" i="18"/>
  <c r="P1372" i="18"/>
  <c r="P1373" i="18"/>
  <c r="P1374" i="18"/>
  <c r="P1375" i="18"/>
  <c r="P1376" i="18"/>
  <c r="P1377" i="18"/>
  <c r="P1378" i="18"/>
  <c r="P1379" i="18"/>
  <c r="P1380" i="18"/>
  <c r="P1381" i="18"/>
  <c r="P1382" i="18"/>
  <c r="P1383" i="18"/>
  <c r="P1384" i="18"/>
  <c r="P1385" i="18"/>
  <c r="P1386" i="18"/>
  <c r="P1387" i="18"/>
  <c r="P1388" i="18"/>
  <c r="P1389" i="18"/>
  <c r="P1390" i="18"/>
  <c r="P1391" i="18"/>
  <c r="P1392" i="18"/>
  <c r="P1393" i="18"/>
  <c r="P1394" i="18"/>
  <c r="P1395" i="18"/>
  <c r="P1396" i="18"/>
  <c r="P1397" i="18"/>
  <c r="P1398" i="18"/>
  <c r="P1399" i="18"/>
  <c r="P1400" i="18"/>
  <c r="P1401" i="18"/>
  <c r="P1402" i="18"/>
  <c r="P1403" i="18"/>
  <c r="P1404" i="18"/>
  <c r="P1405" i="18"/>
  <c r="P1406" i="18"/>
  <c r="P2" i="18"/>
  <c r="P3" i="18"/>
  <c r="P4" i="18"/>
  <c r="P1407" i="18"/>
  <c r="P1408" i="18"/>
  <c r="P1409" i="18"/>
  <c r="P1410" i="18"/>
  <c r="P1411" i="18"/>
  <c r="P1412" i="18"/>
  <c r="P1413" i="18"/>
  <c r="P1414" i="18"/>
  <c r="P1415" i="18"/>
  <c r="P1416" i="18"/>
  <c r="P1417" i="18"/>
  <c r="P1418" i="18"/>
  <c r="P1419" i="18"/>
  <c r="P1420" i="18"/>
  <c r="P1421" i="18"/>
  <c r="P1422" i="18"/>
  <c r="P1423" i="18"/>
  <c r="P1424" i="18"/>
  <c r="P1425" i="18"/>
  <c r="P1426" i="18"/>
  <c r="P1427" i="18"/>
  <c r="P1428" i="18"/>
  <c r="P1429" i="18"/>
  <c r="P1430" i="18"/>
  <c r="P1431" i="18"/>
  <c r="P1432" i="18"/>
  <c r="P1433" i="18"/>
  <c r="P1434" i="18"/>
  <c r="P1435" i="18"/>
  <c r="P1436" i="18"/>
  <c r="P1437" i="18"/>
  <c r="P1438" i="18"/>
  <c r="P1439" i="18"/>
  <c r="P1440" i="18"/>
  <c r="P1441" i="18"/>
  <c r="P1442" i="18"/>
  <c r="P1443" i="18"/>
  <c r="P1444" i="18"/>
  <c r="P1445" i="18"/>
  <c r="P1446" i="18"/>
  <c r="P1447" i="18"/>
  <c r="P1448" i="18"/>
  <c r="P1449" i="18"/>
  <c r="P1450" i="18"/>
  <c r="P1451" i="18"/>
  <c r="P1452" i="18"/>
  <c r="P1453" i="18"/>
  <c r="P1454" i="18"/>
  <c r="P1455" i="18"/>
  <c r="P1456" i="18"/>
  <c r="P1457" i="18"/>
  <c r="P1458" i="18"/>
  <c r="P1459" i="18"/>
  <c r="P1460" i="18"/>
  <c r="P1461" i="18"/>
  <c r="P1462" i="18"/>
  <c r="P1463" i="18"/>
  <c r="P1464" i="18"/>
  <c r="P1465" i="18"/>
  <c r="P1466" i="18"/>
  <c r="P1467" i="18"/>
  <c r="P1468" i="18"/>
  <c r="P158" i="18"/>
  <c r="P159" i="18"/>
  <c r="P160" i="18"/>
  <c r="P161" i="18"/>
  <c r="P162" i="18"/>
  <c r="P1469" i="18"/>
  <c r="P1470" i="18"/>
  <c r="P1471" i="18"/>
  <c r="P1472" i="18"/>
  <c r="P1473" i="18"/>
  <c r="P1474" i="18"/>
  <c r="P1475" i="18"/>
  <c r="P1325" i="18"/>
  <c r="P1326" i="18"/>
  <c r="P1327" i="18"/>
  <c r="P1328" i="18"/>
  <c r="P1329" i="18"/>
  <c r="P1330" i="18"/>
  <c r="P1331" i="18"/>
  <c r="AD1457" i="29"/>
  <c r="Y54" i="48"/>
  <c r="Y55" i="48"/>
  <c r="Y56" i="48"/>
  <c r="Y57" i="48"/>
  <c r="Y58" i="48"/>
  <c r="Y59" i="48"/>
  <c r="C47" i="48"/>
  <c r="C48" i="48"/>
  <c r="C49" i="48"/>
  <c r="C50" i="48"/>
  <c r="C51" i="48"/>
  <c r="C52" i="48"/>
  <c r="C53" i="48"/>
  <c r="C54" i="48"/>
  <c r="C55" i="48"/>
  <c r="C56" i="48"/>
  <c r="C57" i="48"/>
  <c r="C58" i="48"/>
  <c r="C59" i="48"/>
  <c r="C62" i="48"/>
  <c r="C63" i="48"/>
  <c r="C64" i="48"/>
  <c r="C65" i="48"/>
  <c r="C66" i="48"/>
  <c r="C67" i="48"/>
  <c r="C68" i="48"/>
  <c r="C69" i="48"/>
  <c r="C70" i="48"/>
  <c r="C71" i="48"/>
  <c r="C72" i="48"/>
  <c r="C73" i="48"/>
  <c r="C74" i="48"/>
  <c r="C75" i="48"/>
  <c r="C76" i="48"/>
  <c r="C77" i="48"/>
  <c r="C78" i="48"/>
  <c r="C79" i="48"/>
  <c r="C80" i="48"/>
  <c r="C81" i="48"/>
  <c r="C82" i="48"/>
  <c r="C83" i="48"/>
  <c r="C84" i="48"/>
  <c r="C85" i="48"/>
  <c r="C86" i="48"/>
  <c r="C87" i="48"/>
  <c r="C88" i="48"/>
  <c r="C89" i="48"/>
  <c r="C90" i="48"/>
  <c r="C91" i="48"/>
  <c r="A228" i="2"/>
  <c r="A226" i="2"/>
  <c r="A225" i="2"/>
  <c r="A224" i="2"/>
  <c r="A223" i="2"/>
  <c r="A222" i="2"/>
  <c r="A221" i="2"/>
  <c r="A220" i="2"/>
  <c r="A219" i="2"/>
  <c r="A227" i="2"/>
  <c r="A202" i="2"/>
  <c r="W175" i="2"/>
  <c r="X175" i="2"/>
  <c r="Y175" i="2"/>
  <c r="AA175" i="2"/>
  <c r="AB175" i="2"/>
  <c r="AC175" i="2"/>
  <c r="AE175" i="2"/>
  <c r="AF175" i="2"/>
  <c r="AG175" i="2"/>
  <c r="AI175" i="2"/>
  <c r="W176" i="2"/>
  <c r="X176" i="2"/>
  <c r="Y176" i="2"/>
  <c r="AA176" i="2"/>
  <c r="AB176" i="2"/>
  <c r="AC176" i="2"/>
  <c r="AE176" i="2"/>
  <c r="AF176" i="2"/>
  <c r="AG176" i="2"/>
  <c r="AI176" i="2"/>
  <c r="W177" i="2"/>
  <c r="X177" i="2"/>
  <c r="Y177" i="2"/>
  <c r="AA177" i="2"/>
  <c r="AB177" i="2"/>
  <c r="AC177" i="2"/>
  <c r="AE177" i="2"/>
  <c r="AF177" i="2"/>
  <c r="AG177" i="2"/>
  <c r="AI177" i="2"/>
  <c r="W178" i="2"/>
  <c r="X178" i="2"/>
  <c r="Y178" i="2"/>
  <c r="AA178" i="2"/>
  <c r="AB178" i="2"/>
  <c r="AC178" i="2"/>
  <c r="AE178" i="2"/>
  <c r="AF178" i="2"/>
  <c r="AG178" i="2"/>
  <c r="AI178" i="2"/>
  <c r="W179" i="2"/>
  <c r="X179" i="2"/>
  <c r="Y179" i="2"/>
  <c r="AA179" i="2"/>
  <c r="AB179" i="2"/>
  <c r="AC179" i="2"/>
  <c r="AE179" i="2"/>
  <c r="AF179" i="2"/>
  <c r="AG179" i="2"/>
  <c r="AI179" i="2"/>
  <c r="W180" i="2"/>
  <c r="X180" i="2"/>
  <c r="Y180" i="2"/>
  <c r="AA180" i="2"/>
  <c r="AB180" i="2"/>
  <c r="AC180" i="2"/>
  <c r="AE180" i="2"/>
  <c r="AF180" i="2"/>
  <c r="AG180" i="2"/>
  <c r="AI180" i="2"/>
  <c r="W181" i="2"/>
  <c r="X181" i="2"/>
  <c r="Y181" i="2"/>
  <c r="AA181" i="2"/>
  <c r="AB181" i="2"/>
  <c r="AC181" i="2"/>
  <c r="AE181" i="2"/>
  <c r="AF181" i="2"/>
  <c r="AG181" i="2"/>
  <c r="AI181" i="2"/>
  <c r="W182" i="2"/>
  <c r="X182" i="2"/>
  <c r="Y182" i="2"/>
  <c r="AA182" i="2"/>
  <c r="AB182" i="2"/>
  <c r="AC182" i="2"/>
  <c r="AE182" i="2"/>
  <c r="AF182" i="2"/>
  <c r="AG182" i="2"/>
  <c r="AI182" i="2"/>
  <c r="W183" i="2"/>
  <c r="X183" i="2"/>
  <c r="Y183" i="2"/>
  <c r="AA183" i="2"/>
  <c r="AB183" i="2"/>
  <c r="AC183" i="2"/>
  <c r="AE183" i="2"/>
  <c r="AF183" i="2"/>
  <c r="AG183" i="2"/>
  <c r="AI183" i="2"/>
  <c r="W184" i="2"/>
  <c r="X184" i="2"/>
  <c r="Y184" i="2"/>
  <c r="AA184" i="2"/>
  <c r="AB184" i="2"/>
  <c r="AC184" i="2"/>
  <c r="AE184" i="2"/>
  <c r="AF184" i="2"/>
  <c r="AG184" i="2"/>
  <c r="AI184" i="2"/>
  <c r="W185" i="2"/>
  <c r="X185" i="2"/>
  <c r="Y185" i="2"/>
  <c r="AA185" i="2"/>
  <c r="AB185" i="2"/>
  <c r="AC185" i="2"/>
  <c r="AE185" i="2"/>
  <c r="AF185" i="2"/>
  <c r="AG185" i="2"/>
  <c r="AI185" i="2"/>
  <c r="W186" i="2"/>
  <c r="X186" i="2"/>
  <c r="Y186" i="2"/>
  <c r="AA186" i="2"/>
  <c r="AB186" i="2"/>
  <c r="AC186" i="2"/>
  <c r="AE186" i="2"/>
  <c r="AF186" i="2"/>
  <c r="AG186" i="2"/>
  <c r="AI186" i="2"/>
  <c r="W187" i="2"/>
  <c r="X187" i="2"/>
  <c r="Y187" i="2"/>
  <c r="AA187" i="2"/>
  <c r="AB187" i="2"/>
  <c r="AC187" i="2"/>
  <c r="AE187" i="2"/>
  <c r="AF187" i="2"/>
  <c r="AG187" i="2"/>
  <c r="AI187" i="2"/>
  <c r="W188" i="2"/>
  <c r="X188" i="2"/>
  <c r="Y188" i="2"/>
  <c r="AA188" i="2"/>
  <c r="AB188" i="2"/>
  <c r="AC188" i="2"/>
  <c r="AE188" i="2"/>
  <c r="AF188" i="2"/>
  <c r="AG188" i="2"/>
  <c r="AI188" i="2"/>
  <c r="W189" i="2"/>
  <c r="X189" i="2"/>
  <c r="Y189" i="2"/>
  <c r="AA189" i="2"/>
  <c r="AB189" i="2"/>
  <c r="AC189" i="2"/>
  <c r="AE189" i="2"/>
  <c r="AF189" i="2"/>
  <c r="AG189" i="2"/>
  <c r="AI189" i="2"/>
  <c r="L176" i="2"/>
  <c r="P176" i="2"/>
  <c r="S176" i="2"/>
  <c r="T176" i="2"/>
  <c r="U176" i="2"/>
  <c r="L177" i="2"/>
  <c r="P177" i="2"/>
  <c r="S177" i="2"/>
  <c r="T177" i="2"/>
  <c r="U177" i="2"/>
  <c r="L178" i="2"/>
  <c r="P178" i="2"/>
  <c r="S178" i="2"/>
  <c r="T178" i="2"/>
  <c r="U178" i="2"/>
  <c r="L179" i="2"/>
  <c r="P179" i="2"/>
  <c r="S179" i="2"/>
  <c r="T179" i="2"/>
  <c r="U179" i="2"/>
  <c r="L180" i="2"/>
  <c r="P180" i="2"/>
  <c r="S180" i="2"/>
  <c r="T180" i="2"/>
  <c r="U180" i="2"/>
  <c r="L181" i="2"/>
  <c r="P181" i="2"/>
  <c r="S181" i="2"/>
  <c r="T181" i="2"/>
  <c r="U181" i="2"/>
  <c r="L182" i="2"/>
  <c r="P182" i="2"/>
  <c r="S182" i="2"/>
  <c r="T182" i="2"/>
  <c r="U182" i="2"/>
  <c r="L183" i="2"/>
  <c r="P183" i="2"/>
  <c r="S183" i="2"/>
  <c r="T183" i="2"/>
  <c r="U183" i="2"/>
  <c r="L184" i="2"/>
  <c r="P184" i="2"/>
  <c r="S184" i="2"/>
  <c r="T184" i="2"/>
  <c r="U184" i="2"/>
  <c r="L185" i="2"/>
  <c r="P185" i="2"/>
  <c r="S185" i="2"/>
  <c r="T185" i="2"/>
  <c r="U185" i="2"/>
  <c r="L186" i="2"/>
  <c r="P186" i="2"/>
  <c r="S186" i="2"/>
  <c r="T186" i="2"/>
  <c r="U186" i="2"/>
  <c r="L187" i="2"/>
  <c r="P187" i="2"/>
  <c r="S187" i="2"/>
  <c r="T187" i="2"/>
  <c r="U187" i="2"/>
  <c r="L188" i="2"/>
  <c r="P188" i="2"/>
  <c r="S188" i="2"/>
  <c r="T188" i="2"/>
  <c r="U188" i="2"/>
  <c r="L189" i="2"/>
  <c r="P189" i="2"/>
  <c r="S189" i="2"/>
  <c r="T189" i="2"/>
  <c r="U189" i="2"/>
  <c r="L190" i="2"/>
  <c r="P190" i="2"/>
  <c r="S190" i="2"/>
  <c r="T190" i="2"/>
  <c r="U190" i="2"/>
  <c r="W190" i="2"/>
  <c r="X190" i="2"/>
  <c r="Y190" i="2"/>
  <c r="AA190" i="2"/>
  <c r="AB190" i="2"/>
  <c r="AC190" i="2"/>
  <c r="AE190" i="2"/>
  <c r="AF190" i="2"/>
  <c r="AG190" i="2"/>
  <c r="AI190" i="2"/>
  <c r="L274" i="21"/>
  <c r="N553" i="35"/>
  <c r="N554" i="35"/>
  <c r="N555" i="35"/>
  <c r="N556" i="35"/>
  <c r="N557" i="35"/>
  <c r="N558" i="35"/>
  <c r="N559" i="35"/>
  <c r="N560" i="35"/>
  <c r="N561" i="35"/>
  <c r="N562" i="35"/>
  <c r="N563" i="35"/>
  <c r="N564" i="35"/>
  <c r="N565" i="35"/>
  <c r="N566" i="35"/>
  <c r="N567" i="35"/>
  <c r="N568" i="35"/>
  <c r="N569" i="35"/>
  <c r="N570" i="35"/>
  <c r="N571" i="35"/>
  <c r="N572" i="35"/>
  <c r="N573" i="35"/>
  <c r="N574" i="35"/>
  <c r="N575" i="35"/>
  <c r="N576" i="35"/>
  <c r="N577" i="35"/>
  <c r="N578" i="35"/>
  <c r="N579" i="35"/>
  <c r="N580" i="35"/>
  <c r="N581" i="35"/>
  <c r="N582" i="35"/>
  <c r="N583" i="35"/>
  <c r="N584" i="35"/>
  <c r="N585" i="35"/>
  <c r="N586" i="35"/>
  <c r="N587" i="35"/>
  <c r="N588" i="35"/>
  <c r="N589" i="35"/>
  <c r="N590" i="35"/>
  <c r="N591" i="35"/>
  <c r="N592" i="35"/>
  <c r="N593" i="35"/>
  <c r="N594" i="35"/>
  <c r="N595" i="35"/>
  <c r="N596" i="35"/>
  <c r="N597" i="35"/>
  <c r="N598" i="35"/>
  <c r="N599" i="35"/>
  <c r="N600" i="35"/>
  <c r="N601" i="35"/>
  <c r="N602" i="35"/>
  <c r="N603" i="35"/>
  <c r="N604" i="35"/>
  <c r="N605" i="35"/>
  <c r="N606" i="35"/>
  <c r="O176" i="21"/>
  <c r="O177" i="21"/>
  <c r="O178" i="21"/>
  <c r="O179" i="21"/>
  <c r="O180" i="21"/>
  <c r="O181" i="21"/>
  <c r="O182" i="21"/>
  <c r="O183" i="21"/>
  <c r="O184" i="21"/>
  <c r="O185" i="21"/>
  <c r="O186" i="21"/>
  <c r="O187" i="21"/>
  <c r="O188" i="21"/>
  <c r="O189" i="21"/>
  <c r="O190" i="21"/>
  <c r="O191" i="21"/>
  <c r="O192" i="21"/>
  <c r="O193" i="21"/>
  <c r="O194" i="21"/>
  <c r="O195" i="21"/>
  <c r="O196" i="21"/>
  <c r="O197" i="21"/>
  <c r="O198" i="21"/>
  <c r="O199" i="21"/>
  <c r="O200" i="21"/>
  <c r="O201" i="21"/>
  <c r="O202" i="21"/>
  <c r="O203" i="21"/>
  <c r="O204" i="21"/>
  <c r="O205" i="21"/>
  <c r="O206" i="21"/>
  <c r="O207" i="21"/>
  <c r="O208" i="21"/>
  <c r="O209" i="21"/>
  <c r="O210" i="21"/>
  <c r="O211" i="21"/>
  <c r="O212" i="21"/>
  <c r="O213" i="21"/>
  <c r="O214" i="21"/>
  <c r="O215" i="21"/>
  <c r="O216" i="21"/>
  <c r="O217" i="21"/>
  <c r="O218" i="21"/>
  <c r="O219" i="21"/>
  <c r="O220" i="21"/>
  <c r="O221" i="21"/>
  <c r="O222" i="21"/>
  <c r="O223" i="21"/>
  <c r="O224" i="21"/>
  <c r="O225" i="21"/>
  <c r="O226" i="21"/>
  <c r="O227" i="21"/>
  <c r="O228" i="21"/>
  <c r="O229" i="21"/>
  <c r="O230" i="21"/>
  <c r="O231" i="21"/>
  <c r="O232" i="21"/>
  <c r="O233" i="21"/>
  <c r="O234" i="21"/>
  <c r="O235" i="21"/>
  <c r="O236" i="21"/>
  <c r="O237" i="21"/>
  <c r="O238" i="21"/>
  <c r="O239" i="21"/>
  <c r="O240" i="21"/>
  <c r="O241" i="21"/>
  <c r="O242" i="21"/>
  <c r="O243" i="21"/>
  <c r="O244" i="21"/>
  <c r="O245" i="21"/>
  <c r="O246" i="21"/>
  <c r="O247" i="21"/>
  <c r="O248" i="21"/>
  <c r="O249" i="21"/>
  <c r="O250" i="21"/>
  <c r="O251" i="21"/>
  <c r="O252" i="21"/>
  <c r="O253" i="21"/>
  <c r="O254" i="21"/>
  <c r="O255" i="21"/>
  <c r="O256" i="21"/>
  <c r="O257" i="21"/>
  <c r="O258" i="21"/>
  <c r="O259" i="21"/>
  <c r="O260" i="21"/>
  <c r="O261" i="21"/>
  <c r="O262" i="21"/>
  <c r="O263" i="21"/>
  <c r="O264" i="21"/>
  <c r="O265" i="21"/>
  <c r="O266" i="21"/>
  <c r="O267" i="21"/>
  <c r="O268" i="21"/>
  <c r="O269" i="21"/>
  <c r="O270" i="21"/>
  <c r="O271" i="21"/>
  <c r="O272" i="21"/>
  <c r="O273" i="21"/>
  <c r="O274" i="21"/>
  <c r="O275" i="21"/>
  <c r="O276" i="21"/>
  <c r="O277" i="21"/>
  <c r="O278" i="21"/>
  <c r="O279" i="21"/>
  <c r="O280" i="21"/>
  <c r="L270" i="21"/>
  <c r="L271" i="21"/>
  <c r="L272" i="21"/>
  <c r="L273" i="21"/>
  <c r="L275" i="21"/>
  <c r="L276" i="21"/>
  <c r="L277" i="21"/>
  <c r="L278" i="21"/>
  <c r="L279" i="21"/>
  <c r="L280" i="21"/>
  <c r="L281" i="21"/>
  <c r="L282" i="21"/>
  <c r="L283" i="21"/>
  <c r="L284" i="21"/>
  <c r="L285" i="21"/>
  <c r="L286" i="21"/>
  <c r="L287" i="21"/>
  <c r="L288" i="21"/>
  <c r="L289" i="21"/>
  <c r="L290" i="21"/>
  <c r="L291" i="21"/>
  <c r="L292" i="21"/>
  <c r="L293" i="21"/>
  <c r="L294" i="21"/>
  <c r="L295" i="21"/>
  <c r="L296" i="21"/>
  <c r="L297" i="21"/>
  <c r="L298" i="21"/>
  <c r="L299" i="21"/>
  <c r="L300" i="21"/>
  <c r="L301" i="21"/>
  <c r="L302" i="21"/>
  <c r="L303" i="21"/>
  <c r="L304" i="21"/>
  <c r="L305" i="21"/>
  <c r="L306" i="21"/>
  <c r="L307" i="21"/>
  <c r="L308" i="21"/>
  <c r="L309" i="21"/>
  <c r="L310" i="21"/>
  <c r="L311" i="21"/>
  <c r="L312" i="21"/>
  <c r="L313" i="21"/>
  <c r="L256" i="21"/>
  <c r="L257" i="21"/>
  <c r="L258" i="21"/>
  <c r="L259" i="21"/>
  <c r="L260" i="21"/>
  <c r="L261" i="21"/>
  <c r="L262" i="21"/>
  <c r="L263" i="21"/>
  <c r="L264" i="21"/>
  <c r="L265" i="21"/>
  <c r="L266" i="21"/>
  <c r="L267" i="21"/>
  <c r="L268" i="21"/>
  <c r="L269" i="21"/>
  <c r="L233" i="21"/>
  <c r="L234" i="21"/>
  <c r="L235" i="21"/>
  <c r="L236" i="21"/>
  <c r="L237" i="21"/>
  <c r="L238" i="21"/>
  <c r="L239" i="21"/>
  <c r="L240" i="21"/>
  <c r="L241" i="21"/>
  <c r="L242" i="21"/>
  <c r="L243" i="21"/>
  <c r="L244" i="21"/>
  <c r="L245" i="21"/>
  <c r="L246" i="21"/>
  <c r="L247" i="21"/>
  <c r="L248" i="21"/>
  <c r="L249" i="21"/>
  <c r="L250" i="21"/>
  <c r="L251" i="21"/>
  <c r="L252" i="21"/>
  <c r="L253" i="21"/>
  <c r="L254" i="21"/>
  <c r="L255" i="21"/>
  <c r="L223" i="21"/>
  <c r="L224" i="21"/>
  <c r="L225" i="21"/>
  <c r="L226" i="21"/>
  <c r="L227" i="21"/>
  <c r="L228" i="21"/>
  <c r="L229" i="21"/>
  <c r="L230" i="21"/>
  <c r="L231" i="21"/>
  <c r="L232" i="21"/>
  <c r="AD1553" i="29"/>
  <c r="AD1554" i="29"/>
  <c r="AD1555" i="29"/>
  <c r="AD1556" i="29"/>
  <c r="AD1557" i="29"/>
  <c r="AD1558" i="29"/>
  <c r="AD1559" i="29"/>
  <c r="AD1560" i="29"/>
  <c r="AD1561" i="29"/>
  <c r="AD1562" i="29"/>
  <c r="AD1563" i="29"/>
  <c r="AD1564" i="29"/>
  <c r="AD1565" i="29"/>
  <c r="AD1566" i="29"/>
  <c r="AD1567" i="29"/>
  <c r="AD1568" i="29"/>
  <c r="AD1569" i="29"/>
  <c r="AD1570" i="29"/>
  <c r="AD1571" i="29"/>
  <c r="AD1572" i="29"/>
  <c r="AD1573" i="29"/>
  <c r="AD1574" i="29"/>
  <c r="AD1575" i="29"/>
  <c r="AD1576" i="29"/>
  <c r="AD1577" i="29"/>
  <c r="AD1578" i="29"/>
  <c r="AD1579" i="29"/>
  <c r="AD1580" i="29"/>
  <c r="AD1581" i="29"/>
  <c r="AD1582" i="29"/>
  <c r="AD1583" i="29"/>
  <c r="AD1584" i="29"/>
  <c r="AD1585" i="29"/>
  <c r="AD1586" i="29"/>
  <c r="AD1587" i="29"/>
  <c r="AD1588" i="29"/>
  <c r="AD1589" i="29"/>
  <c r="AD1590" i="29"/>
  <c r="AD1591" i="29"/>
  <c r="AD1550" i="29"/>
  <c r="AD1551" i="29"/>
  <c r="AD1552" i="29"/>
  <c r="AD1549" i="29"/>
  <c r="K1549" i="29"/>
  <c r="K1550" i="29"/>
  <c r="K1551" i="29"/>
  <c r="K1552" i="29"/>
  <c r="K1553" i="29"/>
  <c r="K1554" i="29"/>
  <c r="K1555" i="29"/>
  <c r="K1556" i="29"/>
  <c r="K1557" i="29"/>
  <c r="K1558" i="29"/>
  <c r="AD1592" i="29"/>
  <c r="AD1593" i="29"/>
  <c r="AD1594" i="29"/>
  <c r="AD1595" i="29"/>
  <c r="AD1596" i="29"/>
  <c r="K1559" i="29"/>
  <c r="K1560" i="29"/>
  <c r="K1561" i="29"/>
  <c r="K1562" i="29"/>
  <c r="K1563" i="29"/>
  <c r="K1564" i="29"/>
  <c r="K1565" i="29"/>
  <c r="K1566" i="29"/>
  <c r="K1567" i="29"/>
  <c r="K1568" i="29"/>
  <c r="K1569" i="29"/>
  <c r="K1570" i="29"/>
  <c r="K1571" i="29"/>
  <c r="K1572" i="29"/>
  <c r="K1573" i="29"/>
  <c r="K1574" i="29"/>
  <c r="K1575" i="29"/>
  <c r="K1576" i="29"/>
  <c r="K1577" i="29"/>
  <c r="K1578" i="29"/>
  <c r="K1579" i="29"/>
  <c r="K1580" i="29"/>
  <c r="K1581" i="29"/>
  <c r="K1582" i="29"/>
  <c r="K1588" i="29"/>
  <c r="K1589" i="29"/>
  <c r="K1590" i="29"/>
  <c r="K1591" i="29"/>
  <c r="K1592" i="29"/>
  <c r="K1593" i="29"/>
  <c r="K1594" i="29"/>
  <c r="K1595" i="29"/>
  <c r="K1596" i="29"/>
  <c r="K1532" i="29"/>
  <c r="K1533" i="29"/>
  <c r="K1534" i="29"/>
  <c r="K1535" i="29"/>
  <c r="K1536" i="29"/>
  <c r="K1537" i="29"/>
  <c r="K1538" i="29"/>
  <c r="K1539" i="29"/>
  <c r="K1540" i="29"/>
  <c r="K1541" i="29"/>
  <c r="K1542" i="29"/>
  <c r="K1543" i="29"/>
  <c r="K1544" i="29"/>
  <c r="K1545" i="29"/>
  <c r="K1546" i="29"/>
  <c r="K1547" i="29"/>
  <c r="K1548" i="29"/>
  <c r="AD1544" i="29"/>
  <c r="AD1545" i="29"/>
  <c r="AD1546" i="29"/>
  <c r="AD1547" i="29"/>
  <c r="AD1548" i="29"/>
  <c r="AD1492" i="29"/>
  <c r="AD1493" i="29"/>
  <c r="AD1494" i="29"/>
  <c r="AD1495" i="29"/>
  <c r="AD1496" i="29"/>
  <c r="AD1497" i="29"/>
  <c r="AD1498" i="29"/>
  <c r="AD1499" i="29"/>
  <c r="AD1500" i="29"/>
  <c r="AD1501" i="29"/>
  <c r="AD1502" i="29"/>
  <c r="AD1503" i="29"/>
  <c r="AD1504" i="29"/>
  <c r="AD1505" i="29"/>
  <c r="AD1506" i="29"/>
  <c r="AD1507" i="29"/>
  <c r="AD1508" i="29"/>
  <c r="K1508" i="29"/>
  <c r="K591" i="29"/>
  <c r="Y7" i="48"/>
  <c r="AC7" i="48"/>
  <c r="C2" i="48"/>
  <c r="C3" i="48"/>
  <c r="C4" i="48"/>
  <c r="C5" i="48"/>
  <c r="C6" i="48"/>
  <c r="C7" i="48"/>
  <c r="K1531" i="29"/>
  <c r="K1530" i="29"/>
  <c r="K1529" i="29"/>
  <c r="K1528" i="29"/>
  <c r="K1527" i="29"/>
  <c r="K1526" i="29"/>
  <c r="AD1531" i="29"/>
  <c r="AD1530" i="29"/>
  <c r="AD1529" i="29"/>
  <c r="AD1528" i="29"/>
  <c r="AD1361" i="29"/>
  <c r="AD1360" i="29"/>
  <c r="AD1359" i="29"/>
  <c r="AD1399" i="29"/>
  <c r="AD1398" i="29"/>
  <c r="AD1397" i="29"/>
  <c r="AD1410" i="29"/>
  <c r="AD1409" i="29"/>
  <c r="AD1408" i="29"/>
  <c r="AD1428" i="29"/>
  <c r="AD1427" i="29"/>
  <c r="AD1426" i="29"/>
  <c r="AD1425" i="29"/>
  <c r="AD1424" i="29"/>
  <c r="AD1423" i="29"/>
  <c r="AD1444" i="29"/>
  <c r="AD1443" i="29"/>
  <c r="AD1442" i="29"/>
  <c r="AD1446" i="29"/>
  <c r="AD1455" i="29"/>
  <c r="AD1454" i="29"/>
  <c r="AD1453" i="29"/>
  <c r="AD1491" i="29"/>
  <c r="AD1490" i="29"/>
  <c r="AD1489" i="29"/>
  <c r="AD1521" i="29"/>
  <c r="I1531" i="29"/>
  <c r="H1531" i="29"/>
  <c r="I1530" i="29"/>
  <c r="H1530" i="29"/>
  <c r="I1529" i="29"/>
  <c r="H1529" i="29"/>
  <c r="I1528" i="29"/>
  <c r="H1528" i="29"/>
  <c r="I1527" i="29"/>
  <c r="H1527" i="29"/>
  <c r="I1526" i="29"/>
  <c r="H1526" i="29"/>
  <c r="I1525" i="29"/>
  <c r="H1525" i="29"/>
  <c r="I1524" i="29"/>
  <c r="H1524" i="29"/>
  <c r="I1523" i="29"/>
  <c r="H1523" i="29"/>
  <c r="I1522" i="29"/>
  <c r="H1522" i="29"/>
  <c r="I1521" i="29"/>
  <c r="H1521" i="29"/>
  <c r="I1503" i="29"/>
  <c r="H1503" i="29"/>
  <c r="I1502" i="29"/>
  <c r="H1502" i="29"/>
  <c r="I1501" i="29"/>
  <c r="H1501" i="29"/>
  <c r="I1500" i="29"/>
  <c r="H1500" i="29"/>
  <c r="I1499" i="29"/>
  <c r="H1499" i="29"/>
  <c r="AD1487" i="29"/>
  <c r="AD1486" i="29"/>
  <c r="AD1485" i="29"/>
  <c r="AD1484" i="29"/>
  <c r="AD1483" i="29"/>
  <c r="AD1437" i="29"/>
  <c r="AD1436" i="29"/>
  <c r="AD1435" i="29"/>
  <c r="AD1526" i="29"/>
  <c r="AD1527" i="29"/>
  <c r="K1525" i="29"/>
  <c r="K1524" i="29"/>
  <c r="K1523" i="29"/>
  <c r="K1522" i="29"/>
  <c r="K1521" i="29"/>
  <c r="K1520" i="29"/>
  <c r="K1519" i="29"/>
  <c r="K1518" i="29"/>
  <c r="K1517" i="29"/>
  <c r="K1516" i="29"/>
  <c r="K1515" i="29"/>
  <c r="K1514" i="29"/>
  <c r="K1513" i="29"/>
  <c r="K1512" i="29"/>
  <c r="K1511" i="29"/>
  <c r="K1510" i="29"/>
  <c r="K1509" i="29"/>
  <c r="K1495" i="29"/>
  <c r="AD1523" i="29"/>
  <c r="AD1524" i="29"/>
  <c r="AD1525" i="29"/>
  <c r="AD1522" i="29"/>
  <c r="AD1520" i="29"/>
  <c r="AD1519" i="29"/>
  <c r="AD1518" i="29"/>
  <c r="AD1517" i="29"/>
  <c r="AD1516" i="29"/>
  <c r="AD1515" i="29"/>
  <c r="AD1514" i="29"/>
  <c r="AD1513" i="29"/>
  <c r="AD1512" i="29"/>
  <c r="AD1511" i="29"/>
  <c r="AD1510" i="29"/>
  <c r="AD1509" i="29"/>
  <c r="K1490" i="29"/>
  <c r="K1479" i="29"/>
  <c r="AC3" i="48"/>
  <c r="AC4" i="48"/>
  <c r="AC5" i="48"/>
  <c r="AC6" i="48"/>
  <c r="AC8" i="48"/>
  <c r="AC9" i="48"/>
  <c r="AC10" i="48"/>
  <c r="AC11" i="48"/>
  <c r="AC12" i="48"/>
  <c r="AC13" i="48"/>
  <c r="AC14" i="48"/>
  <c r="AC15" i="48"/>
  <c r="AC16" i="48"/>
  <c r="AC17" i="48"/>
  <c r="AC18" i="48"/>
  <c r="AC19" i="48"/>
  <c r="AC20" i="48"/>
  <c r="AC21" i="48"/>
  <c r="AC22" i="48"/>
  <c r="AC23" i="48"/>
  <c r="AC24" i="48"/>
  <c r="AC25" i="48"/>
  <c r="AC26" i="48"/>
  <c r="AC27" i="48"/>
  <c r="AC28" i="48"/>
  <c r="AC29" i="48"/>
  <c r="AC30" i="48"/>
  <c r="AC31" i="48"/>
  <c r="AC32" i="48"/>
  <c r="AC33" i="48"/>
  <c r="AC34" i="48"/>
  <c r="AC35" i="48"/>
  <c r="AC36" i="48"/>
  <c r="AC37" i="48"/>
  <c r="AC38" i="48"/>
  <c r="AC39" i="48"/>
  <c r="AC40" i="48"/>
  <c r="AC41" i="48"/>
  <c r="AC42" i="48"/>
  <c r="AC43" i="48"/>
  <c r="AC44" i="48"/>
  <c r="AC45" i="48"/>
  <c r="AC46" i="48"/>
  <c r="AC49" i="48"/>
  <c r="AC50" i="48"/>
  <c r="AC51" i="48"/>
  <c r="AC52" i="48"/>
  <c r="AC53" i="48"/>
  <c r="AC54" i="48"/>
  <c r="AC55" i="48"/>
  <c r="AC56" i="48"/>
  <c r="AC57" i="48"/>
  <c r="AC58" i="48"/>
  <c r="AC59" i="48"/>
  <c r="AC60" i="48"/>
  <c r="AC61" i="48"/>
  <c r="AC62" i="48"/>
  <c r="AC63" i="48"/>
  <c r="Y3" i="48"/>
  <c r="Y4" i="48"/>
  <c r="Y5" i="48"/>
  <c r="Y6" i="48"/>
  <c r="Y8" i="48"/>
  <c r="Y9" i="48"/>
  <c r="Y10" i="48"/>
  <c r="Y11" i="48"/>
  <c r="Y12" i="48"/>
  <c r="Y13" i="48"/>
  <c r="Y14" i="48"/>
  <c r="Y15" i="48"/>
  <c r="Y16" i="48"/>
  <c r="Y17" i="48"/>
  <c r="Y18" i="48"/>
  <c r="Y19" i="48"/>
  <c r="Y20" i="48"/>
  <c r="Y21" i="48"/>
  <c r="Y22" i="48"/>
  <c r="Y23" i="48"/>
  <c r="Y24" i="48"/>
  <c r="Y25" i="48"/>
  <c r="Y26" i="48"/>
  <c r="Y27" i="48"/>
  <c r="Y28" i="48"/>
  <c r="Y29" i="48"/>
  <c r="Y30" i="48"/>
  <c r="Y31" i="48"/>
  <c r="Y32" i="48"/>
  <c r="Y33" i="48"/>
  <c r="Y34" i="48"/>
  <c r="Y35" i="48"/>
  <c r="Y36" i="48"/>
  <c r="Y37" i="48"/>
  <c r="Y38" i="48"/>
  <c r="Y39" i="48"/>
  <c r="Y40" i="48"/>
  <c r="Y41" i="48"/>
  <c r="Y42" i="48"/>
  <c r="Y43" i="48"/>
  <c r="Y44" i="48"/>
  <c r="Y45" i="48"/>
  <c r="Y46" i="48"/>
  <c r="Y47" i="48"/>
  <c r="Y48" i="48"/>
  <c r="Y49" i="48"/>
  <c r="Y50" i="48"/>
  <c r="Y51" i="48"/>
  <c r="Y52" i="48"/>
  <c r="Y53" i="48"/>
  <c r="Y2" i="48"/>
  <c r="AC2" i="48"/>
  <c r="AD1462" i="29"/>
  <c r="AD1460" i="29"/>
  <c r="AD1458" i="29"/>
  <c r="AD1456" i="29"/>
  <c r="K1450" i="29"/>
  <c r="C12" i="48"/>
  <c r="C13" i="48"/>
  <c r="C14" i="48"/>
  <c r="C15" i="48"/>
  <c r="C16" i="48"/>
  <c r="C17" i="48"/>
  <c r="C18" i="48"/>
  <c r="C19" i="48"/>
  <c r="C20" i="48"/>
  <c r="C21" i="48"/>
  <c r="C22" i="48"/>
  <c r="C23" i="48"/>
  <c r="C24" i="48"/>
  <c r="C25" i="48"/>
  <c r="C26" i="48"/>
  <c r="C27" i="48"/>
  <c r="C28" i="48"/>
  <c r="C29" i="48"/>
  <c r="C30" i="48"/>
  <c r="C31" i="48"/>
  <c r="C32" i="48"/>
  <c r="C33" i="48"/>
  <c r="C34" i="48"/>
  <c r="C35" i="48"/>
  <c r="C36" i="48"/>
  <c r="C37" i="48"/>
  <c r="C38" i="48"/>
  <c r="C39" i="48"/>
  <c r="C40" i="48"/>
  <c r="C41" i="48"/>
  <c r="C42" i="48"/>
  <c r="K1349" i="29"/>
  <c r="K1350" i="29"/>
  <c r="K1351" i="29"/>
  <c r="K1352" i="29"/>
  <c r="K1353" i="29"/>
  <c r="K1354" i="29"/>
  <c r="K1355" i="29"/>
  <c r="K1356" i="29"/>
  <c r="K1357" i="29"/>
  <c r="K1358" i="29"/>
  <c r="K1359" i="29"/>
  <c r="K1360" i="29"/>
  <c r="K1361" i="29"/>
  <c r="K1362" i="29"/>
  <c r="K1363" i="29"/>
  <c r="K1364" i="29"/>
  <c r="K1365" i="29"/>
  <c r="K1366" i="29"/>
  <c r="K1367" i="29"/>
  <c r="K1368" i="29"/>
  <c r="K1369" i="29"/>
  <c r="K1370" i="29"/>
  <c r="K1371" i="29"/>
  <c r="K1372" i="29"/>
  <c r="K1373" i="29"/>
  <c r="K1374" i="29"/>
  <c r="K1375" i="29"/>
  <c r="K1376" i="29"/>
  <c r="K1377" i="29"/>
  <c r="K1378" i="29"/>
  <c r="K1379" i="29"/>
  <c r="K1380" i="29"/>
  <c r="K1381" i="29"/>
  <c r="K1382" i="29"/>
  <c r="K1383" i="29"/>
  <c r="K1384" i="29"/>
  <c r="K1385" i="29"/>
  <c r="K1386" i="29"/>
  <c r="K1387" i="29"/>
  <c r="K1388" i="29"/>
  <c r="K738" i="29"/>
  <c r="K1445" i="29"/>
  <c r="K1391" i="29"/>
  <c r="K1392" i="29"/>
  <c r="K1393" i="29"/>
  <c r="K1394" i="29"/>
  <c r="K1395" i="29"/>
  <c r="K1396" i="29"/>
  <c r="K1397" i="29"/>
  <c r="K1398" i="29"/>
  <c r="K1399" i="29"/>
  <c r="K1400" i="29"/>
  <c r="K1401" i="29"/>
  <c r="K1402" i="29"/>
  <c r="K1403" i="29"/>
  <c r="K1404" i="29"/>
  <c r="K1405" i="29"/>
  <c r="K1406" i="29"/>
  <c r="K1296" i="29"/>
  <c r="K1408" i="29"/>
  <c r="K1409" i="29"/>
  <c r="K1410" i="29"/>
  <c r="K1411" i="29"/>
  <c r="K1412" i="29"/>
  <c r="K1413" i="29"/>
  <c r="K1414" i="29"/>
  <c r="K1415" i="29"/>
  <c r="K1416" i="29"/>
  <c r="K1417" i="29"/>
  <c r="K1418" i="29"/>
  <c r="K1419" i="29"/>
  <c r="K1420" i="29"/>
  <c r="K1421" i="29"/>
  <c r="K1422" i="29"/>
  <c r="K1423" i="29"/>
  <c r="K1424" i="29"/>
  <c r="K1425" i="29"/>
  <c r="K1426" i="29"/>
  <c r="K1427" i="29"/>
  <c r="K1428" i="29"/>
  <c r="K1429" i="29"/>
  <c r="K1430" i="29"/>
  <c r="K1431" i="29"/>
  <c r="K1432" i="29"/>
  <c r="K1433" i="29"/>
  <c r="K1434" i="29"/>
  <c r="K1435" i="29"/>
  <c r="K1436" i="29"/>
  <c r="K1437" i="29"/>
  <c r="K1438" i="29"/>
  <c r="K1439" i="29"/>
  <c r="K1440" i="29"/>
  <c r="K1441" i="29"/>
  <c r="K1442" i="29"/>
  <c r="K1443" i="29"/>
  <c r="K1444" i="29"/>
  <c r="K1300" i="29"/>
  <c r="K1446" i="29"/>
  <c r="K1447" i="29"/>
  <c r="K1448" i="29"/>
  <c r="K1449" i="29"/>
  <c r="K1451" i="29"/>
  <c r="K1452" i="29"/>
  <c r="K1453" i="29"/>
  <c r="K1454" i="29"/>
  <c r="K1455" i="29"/>
  <c r="K1459" i="29"/>
  <c r="K1464" i="29"/>
  <c r="K1465" i="29"/>
  <c r="K1467" i="29"/>
  <c r="K1468" i="29"/>
  <c r="K1469" i="29"/>
  <c r="K1470" i="29"/>
  <c r="K1471" i="29"/>
  <c r="K1473" i="29"/>
  <c r="K1474" i="29"/>
  <c r="K1483" i="29"/>
  <c r="K1485" i="29"/>
  <c r="K1486" i="29"/>
  <c r="K1487" i="29"/>
  <c r="K1488" i="29"/>
  <c r="K1489" i="29"/>
  <c r="K1491" i="29"/>
  <c r="K1492" i="29"/>
  <c r="K1493" i="29"/>
  <c r="K1494" i="29"/>
  <c r="AD1438" i="29"/>
  <c r="AD1439" i="29"/>
  <c r="AD1440" i="29"/>
  <c r="AD1441" i="29"/>
  <c r="AD1300" i="29"/>
  <c r="AD1447" i="29"/>
  <c r="AD1448" i="29"/>
  <c r="AD1449" i="29"/>
  <c r="AD1450" i="29"/>
  <c r="AD1451" i="29"/>
  <c r="AD1452" i="29"/>
  <c r="AD1459" i="29"/>
  <c r="AD1461" i="29"/>
  <c r="AD1463" i="29"/>
  <c r="AD1464" i="29"/>
  <c r="AD1465" i="29"/>
  <c r="AD1466" i="29"/>
  <c r="AD1467" i="29"/>
  <c r="AD1468" i="29"/>
  <c r="AD1469" i="29"/>
  <c r="AD1470" i="29"/>
  <c r="AD1471" i="29"/>
  <c r="AD1472" i="29"/>
  <c r="AD1473" i="29"/>
  <c r="AD1474" i="29"/>
  <c r="AD1475" i="29"/>
  <c r="AD1476" i="29"/>
  <c r="AD1477" i="29"/>
  <c r="AD1478" i="29"/>
  <c r="AD1479" i="29"/>
  <c r="AD1480" i="29"/>
  <c r="AD1481" i="29"/>
  <c r="AD1482" i="29"/>
  <c r="C8" i="48"/>
  <c r="C9" i="48"/>
  <c r="C43" i="48"/>
  <c r="C44" i="48"/>
  <c r="C45" i="48"/>
  <c r="C46" i="48"/>
  <c r="L192" i="21"/>
  <c r="L193" i="21"/>
  <c r="L194" i="21"/>
  <c r="L195" i="21"/>
  <c r="L196" i="21"/>
  <c r="L197" i="21"/>
  <c r="L198" i="21"/>
  <c r="L199" i="21"/>
  <c r="L200" i="21"/>
  <c r="L201" i="21"/>
  <c r="L202" i="21"/>
  <c r="L203" i="21"/>
  <c r="L204" i="21"/>
  <c r="L205" i="21"/>
  <c r="L206" i="21"/>
  <c r="L207" i="21"/>
  <c r="L208" i="21"/>
  <c r="L209" i="21"/>
  <c r="L210" i="21"/>
  <c r="L211" i="21"/>
  <c r="L212" i="21"/>
  <c r="L213" i="21"/>
  <c r="L214" i="21"/>
  <c r="L215" i="21"/>
  <c r="L216" i="21"/>
  <c r="L217" i="21"/>
  <c r="L218" i="21"/>
  <c r="L219" i="21"/>
  <c r="L220" i="21"/>
  <c r="L221" i="21"/>
  <c r="L222" i="21"/>
  <c r="L183" i="21"/>
  <c r="L184" i="21"/>
  <c r="L185" i="21"/>
  <c r="L186" i="21"/>
  <c r="L187" i="21"/>
  <c r="L188" i="21"/>
  <c r="L189" i="21"/>
  <c r="L190" i="21"/>
  <c r="L191" i="21"/>
  <c r="L168" i="21"/>
  <c r="L169" i="21"/>
  <c r="L170" i="21"/>
  <c r="L171" i="21"/>
  <c r="L172" i="21"/>
  <c r="L173" i="21"/>
  <c r="L174" i="21"/>
  <c r="L175" i="21"/>
  <c r="L176" i="21"/>
  <c r="L177" i="21"/>
  <c r="L178" i="21"/>
  <c r="L179" i="21"/>
  <c r="L180" i="21"/>
  <c r="L181" i="21"/>
  <c r="L182" i="21"/>
  <c r="O174" i="21"/>
  <c r="O175" i="21"/>
  <c r="K631" i="29"/>
  <c r="K630" i="29"/>
  <c r="K618" i="29"/>
  <c r="L150" i="21"/>
  <c r="L151" i="21"/>
  <c r="L152" i="21"/>
  <c r="L153" i="21"/>
  <c r="L154" i="21"/>
  <c r="L155" i="21"/>
  <c r="L156" i="21"/>
  <c r="L157" i="21"/>
  <c r="L158" i="21"/>
  <c r="L159" i="21"/>
  <c r="L160" i="21"/>
  <c r="L161" i="21"/>
  <c r="L162" i="21"/>
  <c r="L163" i="21"/>
  <c r="L164" i="21"/>
  <c r="L165" i="21"/>
  <c r="L166" i="21"/>
  <c r="L167" i="21"/>
  <c r="O150" i="21"/>
  <c r="O151" i="21"/>
  <c r="O152" i="21"/>
  <c r="O153" i="21"/>
  <c r="O154" i="21"/>
  <c r="O155" i="21"/>
  <c r="O156" i="21"/>
  <c r="O157" i="21"/>
  <c r="O158" i="21"/>
  <c r="O159" i="21"/>
  <c r="O160" i="21"/>
  <c r="O161" i="21"/>
  <c r="O162" i="21"/>
  <c r="O163" i="21"/>
  <c r="O164" i="21"/>
  <c r="O165" i="21"/>
  <c r="O166" i="21"/>
  <c r="O167" i="21"/>
  <c r="O168" i="21"/>
  <c r="O169" i="21"/>
  <c r="O170" i="21"/>
  <c r="O171" i="21"/>
  <c r="O172" i="21"/>
  <c r="O173" i="21"/>
  <c r="O134" i="21"/>
  <c r="O135" i="21"/>
  <c r="O136" i="21"/>
  <c r="O137" i="21"/>
  <c r="O138" i="21"/>
  <c r="O139" i="21"/>
  <c r="O140" i="21"/>
  <c r="O141" i="21"/>
  <c r="O142" i="21"/>
  <c r="O143" i="21"/>
  <c r="O144" i="21"/>
  <c r="O145" i="21"/>
  <c r="O146" i="21"/>
  <c r="O147" i="21"/>
  <c r="O148" i="21"/>
  <c r="O149" i="21"/>
  <c r="L134" i="21"/>
  <c r="L135" i="21"/>
  <c r="L136" i="21"/>
  <c r="L137" i="21"/>
  <c r="L138" i="21"/>
  <c r="L139" i="21"/>
  <c r="L140" i="21"/>
  <c r="L141" i="21"/>
  <c r="L142" i="21"/>
  <c r="L143" i="21"/>
  <c r="L144" i="21"/>
  <c r="L145" i="21"/>
  <c r="L146" i="21"/>
  <c r="L147" i="21"/>
  <c r="L148" i="21"/>
  <c r="L149" i="21"/>
  <c r="L133" i="21"/>
  <c r="H5" i="29"/>
  <c r="L10" i="21"/>
  <c r="K49" i="20"/>
  <c r="A166" i="2"/>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362" i="20"/>
  <c r="O363" i="20"/>
  <c r="O364" i="20"/>
  <c r="O365" i="20"/>
  <c r="O366" i="20"/>
  <c r="V331" i="37"/>
  <c r="I1374" i="29"/>
  <c r="H1374" i="29"/>
  <c r="I1373" i="29"/>
  <c r="H1373" i="29"/>
  <c r="I1372" i="29"/>
  <c r="H1372" i="29"/>
  <c r="I1371" i="29"/>
  <c r="H1371" i="29"/>
  <c r="I1370" i="29"/>
  <c r="H1370" i="29"/>
  <c r="D1337" i="18"/>
  <c r="D1338" i="18"/>
  <c r="D1339" i="18"/>
  <c r="D1340" i="18"/>
  <c r="D1341" i="18"/>
  <c r="D1342" i="18"/>
  <c r="D1343" i="18"/>
  <c r="D1344" i="18"/>
  <c r="D1345" i="18"/>
  <c r="D1346" i="18"/>
  <c r="D1347" i="18"/>
  <c r="D1348" i="18"/>
  <c r="D1349" i="18"/>
  <c r="D1350" i="18"/>
  <c r="D1351" i="18"/>
  <c r="D1352" i="18"/>
  <c r="D1353" i="18"/>
  <c r="D1354" i="18"/>
  <c r="D1355" i="18"/>
  <c r="D1356" i="18"/>
  <c r="D1357" i="18"/>
  <c r="D1358" i="18"/>
  <c r="D1359" i="18"/>
  <c r="D1360" i="18"/>
  <c r="D1361" i="18"/>
  <c r="D1362" i="18"/>
  <c r="D1363" i="18"/>
  <c r="D1364" i="18"/>
  <c r="D1365" i="18"/>
  <c r="D1366" i="18"/>
  <c r="D1367" i="18"/>
  <c r="D1368" i="18"/>
  <c r="D1369" i="18"/>
  <c r="D1370" i="18"/>
  <c r="D1371" i="18"/>
  <c r="D1372" i="18"/>
  <c r="D1373" i="18"/>
  <c r="D1374" i="18"/>
  <c r="D1375" i="18"/>
  <c r="D1376" i="18"/>
  <c r="D1377" i="18"/>
  <c r="D1378" i="18"/>
  <c r="D1379" i="18"/>
  <c r="D1380" i="18"/>
  <c r="D1381" i="18"/>
  <c r="D1382" i="18"/>
  <c r="D1383" i="18"/>
  <c r="D1384" i="18"/>
  <c r="D1385" i="18"/>
  <c r="D1386" i="18"/>
  <c r="D1387" i="18"/>
  <c r="D1388" i="18"/>
  <c r="D1389" i="18"/>
  <c r="D1390" i="18"/>
  <c r="D1391" i="18"/>
  <c r="D1392" i="18"/>
  <c r="D1393" i="18"/>
  <c r="D1394" i="18"/>
  <c r="D1395" i="18"/>
  <c r="D1396" i="18"/>
  <c r="D1397" i="18"/>
  <c r="D1398" i="18"/>
  <c r="D1399" i="18"/>
  <c r="D1400" i="18"/>
  <c r="D1401" i="18"/>
  <c r="D1402" i="18"/>
  <c r="D1403" i="18"/>
  <c r="D1404" i="18"/>
  <c r="D1405" i="18"/>
  <c r="D1406" i="18"/>
  <c r="D2" i="18"/>
  <c r="D3" i="18"/>
  <c r="D4" i="18"/>
  <c r="D1407" i="18"/>
  <c r="D1408" i="18"/>
  <c r="D1409" i="18"/>
  <c r="D1410" i="18"/>
  <c r="D1411" i="18"/>
  <c r="D1412" i="18"/>
  <c r="D1413" i="18"/>
  <c r="D1414" i="18"/>
  <c r="D1415" i="18"/>
  <c r="D1416" i="18"/>
  <c r="D1417" i="18"/>
  <c r="D1418" i="18"/>
  <c r="D1419" i="18"/>
  <c r="D1420" i="18"/>
  <c r="D1421" i="18"/>
  <c r="D1422" i="18"/>
  <c r="D1423" i="18"/>
  <c r="D1424" i="18"/>
  <c r="D1425" i="18"/>
  <c r="D1426" i="18"/>
  <c r="D1427" i="18"/>
  <c r="D1428" i="18"/>
  <c r="D1429" i="18"/>
  <c r="D1430" i="18"/>
  <c r="D1431" i="18"/>
  <c r="D1432" i="18"/>
  <c r="D1433" i="18"/>
  <c r="D1434" i="18"/>
  <c r="D1435" i="18"/>
  <c r="D1436" i="18"/>
  <c r="D1437" i="18"/>
  <c r="D1438" i="18"/>
  <c r="D1439" i="18"/>
  <c r="D1440" i="18"/>
  <c r="D1441" i="18"/>
  <c r="D1442" i="18"/>
  <c r="D1443" i="18"/>
  <c r="D1444" i="18"/>
  <c r="D1445" i="18"/>
  <c r="D1446" i="18"/>
  <c r="D1447" i="18"/>
  <c r="D1448" i="18"/>
  <c r="D1449" i="18"/>
  <c r="D1450" i="18"/>
  <c r="D1451" i="18"/>
  <c r="D1452" i="18"/>
  <c r="D1453" i="18"/>
  <c r="D1454" i="18"/>
  <c r="D1455" i="18"/>
  <c r="D1456" i="18"/>
  <c r="D1457" i="18"/>
  <c r="D1458" i="18"/>
  <c r="D1459" i="18"/>
  <c r="D1460" i="18"/>
  <c r="D1461" i="18"/>
  <c r="D1462" i="18"/>
  <c r="D1463" i="18"/>
  <c r="D1464" i="18"/>
  <c r="D1465" i="18"/>
  <c r="D1466" i="18"/>
  <c r="D1467" i="18"/>
  <c r="D1468" i="18"/>
  <c r="N303" i="35"/>
  <c r="N304" i="35"/>
  <c r="N305" i="35"/>
  <c r="N306" i="35"/>
  <c r="N307" i="35"/>
  <c r="N308" i="35"/>
  <c r="N309" i="35"/>
  <c r="N310" i="35"/>
  <c r="N311" i="35"/>
  <c r="N312" i="35"/>
  <c r="N313" i="35"/>
  <c r="N314" i="35"/>
  <c r="N315" i="35"/>
  <c r="N316" i="35"/>
  <c r="N317" i="35"/>
  <c r="N318" i="35"/>
  <c r="N319" i="35"/>
  <c r="N320" i="35"/>
  <c r="N321" i="35"/>
  <c r="N322" i="35"/>
  <c r="N323" i="35"/>
  <c r="N324" i="35"/>
  <c r="N325" i="35"/>
  <c r="N326" i="35"/>
  <c r="N327" i="35"/>
  <c r="N328" i="35"/>
  <c r="N329" i="35"/>
  <c r="N330" i="35"/>
  <c r="N331" i="35"/>
  <c r="N332" i="35"/>
  <c r="N333" i="35"/>
  <c r="N334" i="35"/>
  <c r="N335" i="35"/>
  <c r="N336" i="35"/>
  <c r="N337" i="35"/>
  <c r="N338" i="35"/>
  <c r="N339" i="35"/>
  <c r="N340" i="35"/>
  <c r="N341" i="35"/>
  <c r="N342" i="35"/>
  <c r="N343" i="35"/>
  <c r="N344" i="35"/>
  <c r="N345" i="35"/>
  <c r="N346" i="35"/>
  <c r="N347" i="35"/>
  <c r="N348" i="35"/>
  <c r="N349" i="35"/>
  <c r="N350" i="35"/>
  <c r="N351" i="35"/>
  <c r="N352" i="35"/>
  <c r="N353" i="35"/>
  <c r="N354" i="35"/>
  <c r="N355" i="35"/>
  <c r="N356" i="35"/>
  <c r="N357" i="35"/>
  <c r="N358" i="35"/>
  <c r="N359" i="35"/>
  <c r="N360" i="35"/>
  <c r="N361" i="35"/>
  <c r="N362" i="35"/>
  <c r="N363" i="35"/>
  <c r="N364" i="35"/>
  <c r="N365" i="35"/>
  <c r="N366" i="35"/>
  <c r="N367" i="35"/>
  <c r="N368" i="35"/>
  <c r="N369" i="35"/>
  <c r="N370" i="35"/>
  <c r="N371" i="35"/>
  <c r="N372" i="35"/>
  <c r="N373" i="35"/>
  <c r="N374" i="35"/>
  <c r="N375" i="35"/>
  <c r="N376" i="35"/>
  <c r="N377" i="35"/>
  <c r="N378" i="35"/>
  <c r="N379" i="35"/>
  <c r="N380" i="35"/>
  <c r="N381" i="35"/>
  <c r="N382" i="35"/>
  <c r="N383" i="35"/>
  <c r="N384" i="35"/>
  <c r="N385" i="35"/>
  <c r="N386" i="35"/>
  <c r="N387" i="35"/>
  <c r="N388" i="35"/>
  <c r="N389" i="35"/>
  <c r="N390" i="35"/>
  <c r="N391" i="35"/>
  <c r="N392" i="35"/>
  <c r="N393" i="35"/>
  <c r="N394" i="35"/>
  <c r="N395" i="35"/>
  <c r="N396" i="35"/>
  <c r="N397" i="35"/>
  <c r="N398" i="35"/>
  <c r="N399" i="35"/>
  <c r="N400" i="35"/>
  <c r="N401" i="35"/>
  <c r="N402" i="35"/>
  <c r="N403" i="35"/>
  <c r="N404" i="35"/>
  <c r="N405" i="35"/>
  <c r="N406" i="35"/>
  <c r="N407" i="35"/>
  <c r="N408" i="35"/>
  <c r="N409" i="35"/>
  <c r="N410" i="35"/>
  <c r="N411" i="35"/>
  <c r="N412" i="35"/>
  <c r="N413" i="35"/>
  <c r="N414" i="35"/>
  <c r="N415" i="35"/>
  <c r="N416" i="35"/>
  <c r="N417" i="35"/>
  <c r="N418" i="35"/>
  <c r="N419" i="35"/>
  <c r="N420" i="35"/>
  <c r="N421" i="35"/>
  <c r="N422" i="35"/>
  <c r="N423" i="35"/>
  <c r="N424" i="35"/>
  <c r="N425" i="35"/>
  <c r="N426" i="35"/>
  <c r="N427" i="35"/>
  <c r="N428" i="35"/>
  <c r="N429" i="35"/>
  <c r="N430" i="35"/>
  <c r="N431" i="35"/>
  <c r="N432" i="35"/>
  <c r="N433" i="35"/>
  <c r="N434" i="35"/>
  <c r="N435" i="35"/>
  <c r="N436" i="35"/>
  <c r="N437" i="35"/>
  <c r="N438" i="35"/>
  <c r="N439" i="35"/>
  <c r="N440" i="35"/>
  <c r="N441" i="35"/>
  <c r="N442" i="35"/>
  <c r="N443" i="35"/>
  <c r="N444" i="35"/>
  <c r="N445" i="35"/>
  <c r="N446" i="35"/>
  <c r="N447" i="35"/>
  <c r="N448" i="35"/>
  <c r="N449" i="35"/>
  <c r="N450" i="35"/>
  <c r="N451" i="35"/>
  <c r="N452" i="35"/>
  <c r="N453" i="35"/>
  <c r="N454" i="35"/>
  <c r="N455" i="35"/>
  <c r="N456" i="35"/>
  <c r="N457" i="35"/>
  <c r="N458" i="35"/>
  <c r="N459" i="35"/>
  <c r="N460" i="35"/>
  <c r="N461" i="35"/>
  <c r="N462" i="35"/>
  <c r="N463" i="35"/>
  <c r="N464" i="35"/>
  <c r="N465" i="35"/>
  <c r="N466" i="35"/>
  <c r="N467" i="35"/>
  <c r="N468" i="35"/>
  <c r="N469" i="35"/>
  <c r="N470" i="35"/>
  <c r="N471" i="35"/>
  <c r="N472" i="35"/>
  <c r="N473" i="35"/>
  <c r="N474" i="35"/>
  <c r="N475" i="35"/>
  <c r="N476" i="35"/>
  <c r="N477" i="35"/>
  <c r="N478" i="35"/>
  <c r="N479" i="35"/>
  <c r="N480" i="35"/>
  <c r="N481" i="35"/>
  <c r="N482" i="35"/>
  <c r="N483" i="35"/>
  <c r="N484" i="35"/>
  <c r="N485" i="35"/>
  <c r="N486" i="35"/>
  <c r="N487" i="35"/>
  <c r="N488" i="35"/>
  <c r="N489" i="35"/>
  <c r="N490" i="35"/>
  <c r="N491" i="35"/>
  <c r="N492" i="35"/>
  <c r="N493" i="35"/>
  <c r="N494" i="35"/>
  <c r="N495" i="35"/>
  <c r="N496" i="35"/>
  <c r="N497" i="35"/>
  <c r="N498" i="35"/>
  <c r="N499" i="35"/>
  <c r="N500" i="35"/>
  <c r="N501" i="35"/>
  <c r="N502" i="35"/>
  <c r="N503" i="35"/>
  <c r="N504" i="35"/>
  <c r="N505" i="35"/>
  <c r="N506" i="35"/>
  <c r="N507" i="35"/>
  <c r="N508" i="35"/>
  <c r="N509" i="35"/>
  <c r="N510" i="35"/>
  <c r="N511" i="35"/>
  <c r="N512" i="35"/>
  <c r="N513" i="35"/>
  <c r="N514" i="35"/>
  <c r="N515" i="35"/>
  <c r="N516" i="35"/>
  <c r="N517" i="35"/>
  <c r="N518" i="35"/>
  <c r="N519" i="35"/>
  <c r="N520" i="35"/>
  <c r="N521" i="35"/>
  <c r="N522" i="35"/>
  <c r="N523" i="35"/>
  <c r="N524" i="35"/>
  <c r="N525" i="35"/>
  <c r="N526" i="35"/>
  <c r="N527" i="35"/>
  <c r="N528" i="35"/>
  <c r="N529" i="35"/>
  <c r="N530" i="35"/>
  <c r="N531" i="35"/>
  <c r="N532" i="35"/>
  <c r="N533" i="35"/>
  <c r="N534" i="35"/>
  <c r="N535" i="35"/>
  <c r="N536" i="35"/>
  <c r="N537" i="35"/>
  <c r="N538" i="35"/>
  <c r="N539" i="35"/>
  <c r="N540" i="35"/>
  <c r="N541" i="35"/>
  <c r="N542" i="35"/>
  <c r="N543" i="35"/>
  <c r="N544" i="35"/>
  <c r="N545" i="35"/>
  <c r="N546" i="35"/>
  <c r="N547" i="35"/>
  <c r="N548" i="35"/>
  <c r="N549" i="35"/>
  <c r="N550" i="35"/>
  <c r="N551" i="35"/>
  <c r="N552" i="35"/>
  <c r="AD1357" i="29"/>
  <c r="X1357" i="29"/>
  <c r="W1357" i="29"/>
  <c r="I1357" i="29"/>
  <c r="H1357" i="29"/>
  <c r="AD1356" i="29"/>
  <c r="X1356" i="29"/>
  <c r="W1356" i="29"/>
  <c r="I1356" i="29"/>
  <c r="H1356" i="29"/>
  <c r="K1445" i="18"/>
  <c r="K1446" i="18"/>
  <c r="K1447" i="18"/>
  <c r="K1448" i="18"/>
  <c r="K1449" i="18"/>
  <c r="K1450" i="18"/>
  <c r="K1451" i="18"/>
  <c r="K1452" i="18"/>
  <c r="K1453" i="18"/>
  <c r="K1454" i="18"/>
  <c r="K1455" i="18"/>
  <c r="K1456" i="18"/>
  <c r="K1457" i="18"/>
  <c r="K1458" i="18"/>
  <c r="K1459" i="18"/>
  <c r="K1460" i="18"/>
  <c r="K1461" i="18"/>
  <c r="K1462" i="18"/>
  <c r="K1463" i="18"/>
  <c r="K1464" i="18"/>
  <c r="K1465" i="18"/>
  <c r="K1466" i="18"/>
  <c r="K1467" i="18"/>
  <c r="K1468" i="18"/>
  <c r="K158" i="18"/>
  <c r="K160" i="18"/>
  <c r="K161" i="18"/>
  <c r="K162" i="18"/>
  <c r="K1469" i="18"/>
  <c r="K1470" i="18"/>
  <c r="K1471" i="18"/>
  <c r="K1472" i="18"/>
  <c r="K1473" i="18"/>
  <c r="K1474" i="18"/>
  <c r="K147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58" i="18"/>
  <c r="J160" i="18"/>
  <c r="J161" i="18"/>
  <c r="J162" i="18"/>
  <c r="J1469" i="18"/>
  <c r="J1470" i="18"/>
  <c r="J1471" i="18"/>
  <c r="J1472" i="18"/>
  <c r="J1473" i="18"/>
  <c r="J1474" i="18"/>
  <c r="J1475" i="18"/>
  <c r="J1416" i="18"/>
  <c r="K1416" i="18"/>
  <c r="J1417" i="18"/>
  <c r="K1417" i="18"/>
  <c r="J1418" i="18"/>
  <c r="K1418" i="18"/>
  <c r="J1419" i="18"/>
  <c r="K1419" i="18"/>
  <c r="J1420" i="18"/>
  <c r="K1420" i="18"/>
  <c r="J1421" i="18"/>
  <c r="K1421" i="18"/>
  <c r="J1422" i="18"/>
  <c r="K1422" i="18"/>
  <c r="J1423" i="18"/>
  <c r="K1423" i="18"/>
  <c r="J1424" i="18"/>
  <c r="K1424" i="18"/>
  <c r="J1425" i="18"/>
  <c r="K1425" i="18"/>
  <c r="J1426" i="18"/>
  <c r="K1426" i="18"/>
  <c r="J1427" i="18"/>
  <c r="K1427" i="18"/>
  <c r="J1428" i="18"/>
  <c r="K1428" i="18"/>
  <c r="J1429" i="18"/>
  <c r="K1429" i="18"/>
  <c r="J1430" i="18"/>
  <c r="K1430" i="18"/>
  <c r="J1431" i="18"/>
  <c r="K1431" i="18"/>
  <c r="J1432" i="18"/>
  <c r="K1432" i="18"/>
  <c r="J1433" i="18"/>
  <c r="K1433" i="18"/>
  <c r="J1434" i="18"/>
  <c r="K1434" i="18"/>
  <c r="J1435" i="18"/>
  <c r="K1435" i="18"/>
  <c r="J1436" i="18"/>
  <c r="K1436" i="18"/>
  <c r="J1437" i="18"/>
  <c r="K1437" i="18"/>
  <c r="J1438" i="18"/>
  <c r="K1438" i="18"/>
  <c r="J1439" i="18"/>
  <c r="K1439" i="18"/>
  <c r="J1440" i="18"/>
  <c r="K1440" i="18"/>
  <c r="J1441" i="18"/>
  <c r="K1441" i="18"/>
  <c r="J1442" i="18"/>
  <c r="K1442" i="18"/>
  <c r="J1443" i="18"/>
  <c r="K1443" i="18"/>
  <c r="J1444" i="18"/>
  <c r="K1444" i="18"/>
  <c r="J1445" i="18"/>
  <c r="K1393" i="18"/>
  <c r="K1394" i="18"/>
  <c r="K1395" i="18"/>
  <c r="K1396" i="18"/>
  <c r="K1397" i="18"/>
  <c r="K1398" i="18"/>
  <c r="K1399" i="18"/>
  <c r="K1400" i="18"/>
  <c r="K1401" i="18"/>
  <c r="K1402" i="18"/>
  <c r="K1403" i="18"/>
  <c r="K1404" i="18"/>
  <c r="K1405" i="18"/>
  <c r="K1406" i="18"/>
  <c r="K2" i="18"/>
  <c r="K3" i="18"/>
  <c r="K4" i="18"/>
  <c r="K1407" i="18"/>
  <c r="K1408" i="18"/>
  <c r="K1409" i="18"/>
  <c r="K1410" i="18"/>
  <c r="K1411" i="18"/>
  <c r="K1412" i="18"/>
  <c r="K1413" i="18"/>
  <c r="K1414" i="18"/>
  <c r="K1415" i="18"/>
  <c r="J1393" i="18"/>
  <c r="J1394" i="18"/>
  <c r="J1395" i="18"/>
  <c r="J1396" i="18"/>
  <c r="J1397" i="18"/>
  <c r="J1398" i="18"/>
  <c r="J1399" i="18"/>
  <c r="J1400" i="18"/>
  <c r="J1401" i="18"/>
  <c r="J1402" i="18"/>
  <c r="J1403" i="18"/>
  <c r="J1404" i="18"/>
  <c r="J1405" i="18"/>
  <c r="J1406" i="18"/>
  <c r="J2" i="18"/>
  <c r="J3" i="18"/>
  <c r="J4" i="18"/>
  <c r="J1407" i="18"/>
  <c r="J1408" i="18"/>
  <c r="J1409" i="18"/>
  <c r="J1410" i="18"/>
  <c r="J1411" i="18"/>
  <c r="J1412" i="18"/>
  <c r="J1413" i="18"/>
  <c r="J1414" i="18"/>
  <c r="J1415" i="18"/>
  <c r="K1369" i="18"/>
  <c r="K1370" i="18"/>
  <c r="K1371" i="18"/>
  <c r="K1372" i="18"/>
  <c r="K1373" i="18"/>
  <c r="K1374" i="18"/>
  <c r="K1375" i="18"/>
  <c r="K1376" i="18"/>
  <c r="K1377" i="18"/>
  <c r="K1378" i="18"/>
  <c r="K1379" i="18"/>
  <c r="K1380" i="18"/>
  <c r="K1381" i="18"/>
  <c r="K1382" i="18"/>
  <c r="K1383" i="18"/>
  <c r="K1384" i="18"/>
  <c r="K1385" i="18"/>
  <c r="K1386" i="18"/>
  <c r="K1387" i="18"/>
  <c r="K1388" i="18"/>
  <c r="K1389" i="18"/>
  <c r="J1384" i="18"/>
  <c r="J1385" i="18"/>
  <c r="J1386" i="18"/>
  <c r="J1387" i="18"/>
  <c r="J1373" i="18"/>
  <c r="J1374" i="18"/>
  <c r="J1375" i="18"/>
  <c r="J1376" i="18"/>
  <c r="J1377" i="18"/>
  <c r="J1378" i="18"/>
  <c r="J1379" i="18"/>
  <c r="J1380" i="18"/>
  <c r="J1381" i="18"/>
  <c r="J1382" i="18"/>
  <c r="J1383" i="18"/>
  <c r="K301" i="20"/>
  <c r="V2" i="37"/>
  <c r="AD1352" i="29"/>
  <c r="AD1350" i="29"/>
  <c r="H1341" i="29"/>
  <c r="H1342" i="29"/>
  <c r="H1343" i="29"/>
  <c r="H1344" i="29"/>
  <c r="H1345" i="29"/>
  <c r="H1346" i="29"/>
  <c r="H1347" i="29"/>
  <c r="H1348" i="29"/>
  <c r="H1349" i="29"/>
  <c r="H1351" i="29"/>
  <c r="H1352" i="29"/>
  <c r="K349" i="20"/>
  <c r="V319" i="37"/>
  <c r="V320" i="37"/>
  <c r="V321" i="37"/>
  <c r="V322" i="37"/>
  <c r="V323" i="37"/>
  <c r="V324" i="37"/>
  <c r="V325" i="37"/>
  <c r="V326" i="37"/>
  <c r="V327" i="37"/>
  <c r="V328" i="37"/>
  <c r="V329" i="37"/>
  <c r="V330" i="37"/>
  <c r="V332" i="37"/>
  <c r="V333" i="37"/>
  <c r="V334" i="37"/>
  <c r="V335" i="37"/>
  <c r="V336" i="37"/>
  <c r="V337" i="37"/>
  <c r="V338" i="37"/>
  <c r="V339" i="37"/>
  <c r="V347" i="37"/>
  <c r="V348" i="37"/>
  <c r="V349" i="37"/>
  <c r="O345" i="20"/>
  <c r="O346" i="20"/>
  <c r="O347" i="20"/>
  <c r="O348" i="20"/>
  <c r="O349" i="20"/>
  <c r="O350" i="20"/>
  <c r="O351" i="20"/>
  <c r="O352" i="20"/>
  <c r="O353" i="20"/>
  <c r="O354" i="20"/>
  <c r="O355" i="20"/>
  <c r="O356" i="20"/>
  <c r="O357" i="20"/>
  <c r="O358" i="20"/>
  <c r="O359" i="20"/>
  <c r="O360" i="20"/>
  <c r="O361" i="20"/>
  <c r="K348"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C326" i="37"/>
  <c r="C325" i="37"/>
  <c r="C324" i="37"/>
  <c r="C327" i="37"/>
  <c r="C328" i="37"/>
  <c r="C329" i="37"/>
  <c r="C330" i="37"/>
  <c r="C331" i="37"/>
  <c r="C332" i="37"/>
  <c r="C333" i="37"/>
  <c r="C334" i="37"/>
  <c r="C335" i="37"/>
  <c r="C336" i="37"/>
  <c r="C337" i="37"/>
  <c r="C338" i="37"/>
  <c r="C339" i="37"/>
  <c r="C340" i="37"/>
  <c r="C341" i="37"/>
  <c r="C342" i="37"/>
  <c r="C343" i="37"/>
  <c r="C344" i="37"/>
  <c r="C347" i="37"/>
  <c r="C348" i="37"/>
  <c r="C349" i="37"/>
  <c r="C350" i="37"/>
  <c r="C352" i="37"/>
  <c r="C353" i="37"/>
  <c r="C354" i="37"/>
  <c r="C355" i="37"/>
  <c r="C356" i="37"/>
  <c r="C357" i="37"/>
  <c r="C358" i="37"/>
  <c r="C359" i="37"/>
  <c r="C360" i="37"/>
  <c r="C388" i="37"/>
  <c r="C389" i="37"/>
  <c r="C390" i="37"/>
  <c r="C391" i="37"/>
  <c r="C392" i="37"/>
  <c r="C393" i="37"/>
  <c r="C322" i="37"/>
  <c r="C321" i="37"/>
  <c r="C320" i="37"/>
  <c r="C319" i="37"/>
  <c r="C318" i="37"/>
  <c r="C317" i="37"/>
  <c r="AD1347" i="29"/>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I1508" i="29"/>
  <c r="H1508" i="29"/>
  <c r="K1507" i="29"/>
  <c r="I1507" i="29"/>
  <c r="H1507" i="29"/>
  <c r="K1506" i="29"/>
  <c r="I1506" i="29"/>
  <c r="H1506" i="29"/>
  <c r="K1505" i="29"/>
  <c r="I1505" i="29"/>
  <c r="H1505" i="29"/>
  <c r="K1504" i="29"/>
  <c r="I1504" i="29"/>
  <c r="H1504" i="29"/>
  <c r="K1503" i="29"/>
  <c r="K1502" i="29"/>
  <c r="K1501" i="29"/>
  <c r="K1500" i="29"/>
  <c r="K1499" i="29"/>
  <c r="K1498" i="29"/>
  <c r="I1498" i="29"/>
  <c r="H1498" i="29"/>
  <c r="K1497" i="29"/>
  <c r="I1497" i="29"/>
  <c r="H1497" i="29"/>
  <c r="K1496" i="29"/>
  <c r="I1496" i="29"/>
  <c r="H1496" i="29"/>
  <c r="I1495" i="29"/>
  <c r="H1495" i="29"/>
  <c r="I1494" i="29"/>
  <c r="H1494" i="29"/>
  <c r="I1493" i="29"/>
  <c r="H1493" i="29"/>
  <c r="I1492" i="29"/>
  <c r="H1492" i="29"/>
  <c r="I1491" i="29"/>
  <c r="H1491" i="29"/>
  <c r="I1490" i="29"/>
  <c r="H1490" i="29"/>
  <c r="I1489" i="29"/>
  <c r="H1489" i="29"/>
  <c r="I1488" i="29"/>
  <c r="H1488" i="29"/>
  <c r="I1487" i="29"/>
  <c r="H1487" i="29"/>
  <c r="I1486" i="29"/>
  <c r="H1486" i="29"/>
  <c r="I1485" i="29"/>
  <c r="H1485" i="29"/>
  <c r="I1484" i="29"/>
  <c r="H1484" i="29"/>
  <c r="I1483" i="29"/>
  <c r="H1483" i="29"/>
  <c r="I1482" i="29"/>
  <c r="H1482" i="29"/>
  <c r="I1481" i="29"/>
  <c r="H1481" i="29"/>
  <c r="I1480" i="29"/>
  <c r="H1480" i="29"/>
  <c r="I1479" i="29"/>
  <c r="H1479" i="29"/>
  <c r="I1478" i="29"/>
  <c r="H1478" i="29"/>
  <c r="I1477" i="29"/>
  <c r="H1477" i="29"/>
  <c r="I1476" i="29"/>
  <c r="H1476" i="29"/>
  <c r="I1475" i="29"/>
  <c r="H1475" i="29"/>
  <c r="I1474" i="29"/>
  <c r="H1474" i="29"/>
  <c r="I1473" i="29"/>
  <c r="H1473" i="29"/>
  <c r="I1472" i="29"/>
  <c r="H1472" i="29"/>
  <c r="I1471" i="29"/>
  <c r="H1471" i="29"/>
  <c r="K1346" i="29"/>
  <c r="I1346" i="29"/>
  <c r="K1345" i="29"/>
  <c r="I1345" i="29"/>
  <c r="K1344" i="29"/>
  <c r="I1344" i="29"/>
  <c r="K1343" i="29"/>
  <c r="I1343" i="29"/>
  <c r="AD1346" i="29"/>
  <c r="P863" i="18"/>
  <c r="P864" i="18"/>
  <c r="P865" i="18"/>
  <c r="P866" i="18"/>
  <c r="P867" i="18"/>
  <c r="P868" i="18"/>
  <c r="P869" i="18"/>
  <c r="P870" i="18"/>
  <c r="P871" i="18"/>
  <c r="AD1345" i="29"/>
  <c r="K346" i="20"/>
  <c r="K347" i="20"/>
  <c r="V318" i="37"/>
  <c r="V317" i="37"/>
  <c r="AD1358" i="29"/>
  <c r="AD1362" i="29"/>
  <c r="AD1363" i="29"/>
  <c r="AD1364" i="29"/>
  <c r="AD1365" i="29"/>
  <c r="AD1366" i="29"/>
  <c r="AD1367" i="29"/>
  <c r="AD1368" i="29"/>
  <c r="AD1369" i="29"/>
  <c r="AD1370" i="29"/>
  <c r="AD1371" i="29"/>
  <c r="AD1372" i="29"/>
  <c r="AD1373" i="29"/>
  <c r="AD1374" i="29"/>
  <c r="AD1375" i="29"/>
  <c r="AD1376" i="29"/>
  <c r="AD1377" i="29"/>
  <c r="AD1378" i="29"/>
  <c r="AD1379" i="29"/>
  <c r="AD1380" i="29"/>
  <c r="AD1381" i="29"/>
  <c r="AD1382" i="29"/>
  <c r="AD1383" i="29"/>
  <c r="AD1384" i="29"/>
  <c r="AD1385" i="29"/>
  <c r="AD1386" i="29"/>
  <c r="AD1387" i="29"/>
  <c r="AD1388" i="29"/>
  <c r="AD738" i="29"/>
  <c r="AD1445" i="29"/>
  <c r="AD1391" i="29"/>
  <c r="AD1392" i="29"/>
  <c r="AD1393" i="29"/>
  <c r="AD1394" i="29"/>
  <c r="AD1395" i="29"/>
  <c r="AD1396" i="29"/>
  <c r="AD1400" i="29"/>
  <c r="AD1331" i="29"/>
  <c r="AD1332" i="29"/>
  <c r="AD1333" i="29"/>
  <c r="AD1334" i="29"/>
  <c r="AD1335" i="29"/>
  <c r="AD1336" i="29"/>
  <c r="AD1337" i="29"/>
  <c r="AD1338" i="29"/>
  <c r="AD1339" i="29"/>
  <c r="AD1340" i="29"/>
  <c r="AD1341" i="29"/>
  <c r="AD1342" i="29"/>
  <c r="AD1343" i="29"/>
  <c r="AD1344" i="29"/>
  <c r="AD1348" i="29"/>
  <c r="AD1349" i="29"/>
  <c r="AD1351" i="29"/>
  <c r="AD1353" i="29"/>
  <c r="AD1354" i="29"/>
  <c r="AD1355" i="29"/>
  <c r="N5" i="35"/>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581" i="29"/>
  <c r="K623" i="29"/>
  <c r="K622" i="29"/>
  <c r="K628" i="29"/>
  <c r="K627" i="29"/>
  <c r="K626" i="29"/>
  <c r="K625" i="29"/>
  <c r="K632" i="29"/>
  <c r="K633" i="29"/>
  <c r="AD1429" i="29"/>
  <c r="AD1430" i="29"/>
  <c r="AD1431" i="29"/>
  <c r="AD1432" i="29"/>
  <c r="AD1433" i="29"/>
  <c r="AD1434" i="29"/>
  <c r="K300" i="20"/>
  <c r="K302" i="20"/>
  <c r="K303" i="20"/>
  <c r="K304" i="20"/>
  <c r="K305" i="20"/>
  <c r="K306" i="20"/>
  <c r="K307" i="20"/>
  <c r="K308" i="20"/>
  <c r="K309" i="20"/>
  <c r="K310" i="20"/>
  <c r="K311" i="20"/>
  <c r="K312" i="20"/>
  <c r="K313" i="20"/>
  <c r="K314" i="20"/>
  <c r="K315" i="20"/>
  <c r="K316" i="20"/>
  <c r="K317" i="20"/>
  <c r="K318" i="20"/>
  <c r="L171" i="2"/>
  <c r="P171" i="2"/>
  <c r="S171" i="2"/>
  <c r="T171" i="2"/>
  <c r="U171" i="2"/>
  <c r="W171" i="2"/>
  <c r="X171" i="2"/>
  <c r="Y171" i="2"/>
  <c r="AA171" i="2"/>
  <c r="AB171" i="2"/>
  <c r="AC171" i="2"/>
  <c r="AE171" i="2"/>
  <c r="AF171" i="2"/>
  <c r="AG171" i="2"/>
  <c r="AI171" i="2"/>
  <c r="AR171" i="2"/>
  <c r="AT171" i="2"/>
  <c r="AV171" i="2"/>
  <c r="L172" i="2"/>
  <c r="P172" i="2"/>
  <c r="S172" i="2"/>
  <c r="T172" i="2"/>
  <c r="U172" i="2"/>
  <c r="W172" i="2"/>
  <c r="X172" i="2"/>
  <c r="Y172" i="2"/>
  <c r="AA172" i="2"/>
  <c r="AB172" i="2"/>
  <c r="AC172" i="2"/>
  <c r="AE172" i="2"/>
  <c r="AF172" i="2"/>
  <c r="AG172" i="2"/>
  <c r="AI172" i="2"/>
  <c r="AR172" i="2"/>
  <c r="AT172" i="2"/>
  <c r="AV172" i="2"/>
  <c r="L173" i="2"/>
  <c r="P173" i="2"/>
  <c r="S173" i="2"/>
  <c r="T173" i="2"/>
  <c r="U173" i="2"/>
  <c r="W173" i="2"/>
  <c r="X173" i="2"/>
  <c r="Y173" i="2"/>
  <c r="AA173" i="2"/>
  <c r="AB173" i="2"/>
  <c r="AC173" i="2"/>
  <c r="AE173" i="2"/>
  <c r="AF173" i="2"/>
  <c r="AG173" i="2"/>
  <c r="AI173" i="2"/>
  <c r="AR173" i="2"/>
  <c r="AT173" i="2"/>
  <c r="AV173" i="2"/>
  <c r="K288" i="20"/>
  <c r="K289" i="20"/>
  <c r="K290" i="20"/>
  <c r="K291" i="20"/>
  <c r="K292" i="20"/>
  <c r="K293" i="20"/>
  <c r="K294" i="20"/>
  <c r="K295" i="20"/>
  <c r="K296" i="20"/>
  <c r="K297" i="20"/>
  <c r="K298" i="20"/>
  <c r="K299" i="20"/>
  <c r="K287" i="20"/>
  <c r="P304" i="37"/>
  <c r="P301" i="37"/>
  <c r="P302" i="37"/>
  <c r="P303" i="37"/>
  <c r="P300" i="37"/>
  <c r="C296" i="37"/>
  <c r="C316" i="37"/>
  <c r="C315" i="37"/>
  <c r="C314" i="37"/>
  <c r="C313" i="37"/>
  <c r="C312" i="37"/>
  <c r="C311" i="37"/>
  <c r="C310" i="37"/>
  <c r="C309" i="37"/>
  <c r="C304" i="37"/>
  <c r="C303" i="37"/>
  <c r="C302" i="37"/>
  <c r="C301" i="37"/>
  <c r="C300" i="37"/>
  <c r="C299" i="37"/>
  <c r="C298" i="37"/>
  <c r="C297" i="37"/>
  <c r="C295" i="37"/>
  <c r="C294" i="37"/>
  <c r="C293" i="37"/>
  <c r="C292" i="37"/>
  <c r="C291" i="37"/>
  <c r="C290" i="37"/>
  <c r="C289" i="37"/>
  <c r="C288" i="37"/>
  <c r="C287" i="37"/>
  <c r="C286" i="37"/>
  <c r="C285" i="37"/>
  <c r="C284" i="37"/>
  <c r="C283" i="37"/>
  <c r="C282" i="37"/>
  <c r="C281" i="37"/>
  <c r="C280" i="37"/>
  <c r="C279" i="37"/>
  <c r="C278" i="37"/>
  <c r="C277" i="37"/>
  <c r="C276" i="37"/>
  <c r="C275" i="37"/>
  <c r="C274" i="37"/>
  <c r="C273" i="37"/>
  <c r="C272" i="37"/>
  <c r="C271" i="37"/>
  <c r="C270" i="37"/>
  <c r="C269" i="37"/>
  <c r="C268" i="37"/>
  <c r="C267" i="37"/>
  <c r="C266" i="37"/>
  <c r="C229" i="37"/>
  <c r="C228" i="37"/>
  <c r="C227" i="37"/>
  <c r="C226" i="37"/>
  <c r="C225" i="37"/>
  <c r="C224" i="37"/>
  <c r="C223" i="37"/>
  <c r="C222" i="37"/>
  <c r="C221" i="37"/>
  <c r="C220" i="37"/>
  <c r="C219" i="37"/>
  <c r="C218" i="37"/>
  <c r="C217" i="37"/>
  <c r="C216" i="37"/>
  <c r="C215" i="37"/>
  <c r="C214" i="37"/>
  <c r="C213" i="37"/>
  <c r="AD1422" i="29"/>
  <c r="AD1421" i="29"/>
  <c r="AD1420" i="29"/>
  <c r="AD1419" i="29"/>
  <c r="AD1418" i="29"/>
  <c r="I1347" i="29"/>
  <c r="I1348" i="29"/>
  <c r="I1349" i="29"/>
  <c r="I1351" i="29"/>
  <c r="I1352" i="29"/>
  <c r="H1353" i="29"/>
  <c r="I1353" i="29"/>
  <c r="H1354" i="29"/>
  <c r="I1354" i="29"/>
  <c r="H1355" i="29"/>
  <c r="I1355" i="29"/>
  <c r="H1358" i="29"/>
  <c r="I1358" i="29"/>
  <c r="H1359" i="29"/>
  <c r="I1359" i="29"/>
  <c r="H1360" i="29"/>
  <c r="I1360" i="29"/>
  <c r="H1361" i="29"/>
  <c r="I1361" i="29"/>
  <c r="H1362" i="29"/>
  <c r="I1362" i="29"/>
  <c r="H1363" i="29"/>
  <c r="I1363" i="29"/>
  <c r="H1364" i="29"/>
  <c r="I1364" i="29"/>
  <c r="H1365" i="29"/>
  <c r="I1365" i="29"/>
  <c r="H1366" i="29"/>
  <c r="I1366" i="29"/>
  <c r="H1367" i="29"/>
  <c r="I1367" i="29"/>
  <c r="H1368" i="29"/>
  <c r="I1368" i="29"/>
  <c r="H1369" i="29"/>
  <c r="I1369" i="29"/>
  <c r="H1375" i="29"/>
  <c r="I1375" i="29"/>
  <c r="H1376" i="29"/>
  <c r="I1376" i="29"/>
  <c r="H1377" i="29"/>
  <c r="I1377" i="29"/>
  <c r="H1378" i="29"/>
  <c r="I1378" i="29"/>
  <c r="H1379" i="29"/>
  <c r="I1379" i="29"/>
  <c r="H1380" i="29"/>
  <c r="I1380" i="29"/>
  <c r="H1381" i="29"/>
  <c r="I1381" i="29"/>
  <c r="H1382" i="29"/>
  <c r="I1382" i="29"/>
  <c r="H1383" i="29"/>
  <c r="I1383" i="29"/>
  <c r="H1384" i="29"/>
  <c r="I1384" i="29"/>
  <c r="H1385" i="29"/>
  <c r="I1385" i="29"/>
  <c r="H1386" i="29"/>
  <c r="I1386" i="29"/>
  <c r="H1387" i="29"/>
  <c r="I1387" i="29"/>
  <c r="H1388" i="29"/>
  <c r="I1388" i="29"/>
  <c r="H738" i="29"/>
  <c r="I738" i="29"/>
  <c r="H1445" i="29"/>
  <c r="I1445" i="29"/>
  <c r="H1391" i="29"/>
  <c r="I1391" i="29"/>
  <c r="H1392" i="29"/>
  <c r="I1392" i="29"/>
  <c r="H1393" i="29"/>
  <c r="I1393" i="29"/>
  <c r="H1394" i="29"/>
  <c r="I1394" i="29"/>
  <c r="H1395" i="29"/>
  <c r="I1395" i="29"/>
  <c r="H1396" i="29"/>
  <c r="I1396" i="29"/>
  <c r="H1397" i="29"/>
  <c r="I1397" i="29"/>
  <c r="H1398" i="29"/>
  <c r="I1398" i="29"/>
  <c r="H1399" i="29"/>
  <c r="I1399" i="29"/>
  <c r="H1400" i="29"/>
  <c r="I1400" i="29"/>
  <c r="H1401" i="29"/>
  <c r="I1401" i="29"/>
  <c r="H1402" i="29"/>
  <c r="I1402" i="29"/>
  <c r="H1403" i="29"/>
  <c r="I1403" i="29"/>
  <c r="H1404" i="29"/>
  <c r="I1404" i="29"/>
  <c r="H1405" i="29"/>
  <c r="I1405" i="29"/>
  <c r="H1406" i="29"/>
  <c r="I1406" i="29"/>
  <c r="H1296" i="29"/>
  <c r="I1296" i="29"/>
  <c r="H1408" i="29"/>
  <c r="I1408" i="29"/>
  <c r="H1409" i="29"/>
  <c r="I1409" i="29"/>
  <c r="H1410" i="29"/>
  <c r="I1410" i="29"/>
  <c r="H1411" i="29"/>
  <c r="I1411" i="29"/>
  <c r="H1412" i="29"/>
  <c r="I1412" i="29"/>
  <c r="H1413" i="29"/>
  <c r="I1413" i="29"/>
  <c r="H1414" i="29"/>
  <c r="I1414" i="29"/>
  <c r="H1415" i="29"/>
  <c r="I1415" i="29"/>
  <c r="H1416" i="29"/>
  <c r="I1416" i="29"/>
  <c r="H1417" i="29"/>
  <c r="I1417" i="29"/>
  <c r="H1418" i="29"/>
  <c r="I1418" i="29"/>
  <c r="H1419" i="29"/>
  <c r="I1419" i="29"/>
  <c r="H1420" i="29"/>
  <c r="I1420" i="29"/>
  <c r="H1421" i="29"/>
  <c r="I1421" i="29"/>
  <c r="H1422" i="29"/>
  <c r="I1422" i="29"/>
  <c r="I1342" i="29"/>
  <c r="I1341" i="29"/>
  <c r="I1340" i="29"/>
  <c r="H1340" i="29"/>
  <c r="I1339" i="29"/>
  <c r="H1339" i="29"/>
  <c r="AD1401" i="29"/>
  <c r="AD1402" i="29"/>
  <c r="AD1403" i="29"/>
  <c r="AD1404" i="29"/>
  <c r="AD1405" i="29"/>
  <c r="AD1406" i="29"/>
  <c r="AD1296" i="29"/>
  <c r="AD1411" i="29"/>
  <c r="AD1412" i="29"/>
  <c r="AD1413" i="29"/>
  <c r="AD1414" i="29"/>
  <c r="AD1415" i="29"/>
  <c r="AD1416" i="29"/>
  <c r="AD1417" i="29"/>
  <c r="K1347" i="29"/>
  <c r="K1348" i="29"/>
  <c r="K1323" i="29"/>
  <c r="K1324" i="29"/>
  <c r="K1325" i="29"/>
  <c r="K1326" i="29"/>
  <c r="K1327" i="29"/>
  <c r="K1328" i="29"/>
  <c r="K1329" i="29"/>
  <c r="K1330" i="29"/>
  <c r="K1331" i="29"/>
  <c r="K1332" i="29"/>
  <c r="K1333" i="29"/>
  <c r="K1334" i="29"/>
  <c r="K1335" i="29"/>
  <c r="K1336" i="29"/>
  <c r="K1337" i="29"/>
  <c r="K1338" i="29"/>
  <c r="K1339" i="29"/>
  <c r="K1340" i="29"/>
  <c r="K1341" i="29"/>
  <c r="K1342" i="29"/>
  <c r="K1245" i="29"/>
  <c r="K1246" i="29"/>
  <c r="K1247" i="29"/>
  <c r="K1248" i="29"/>
  <c r="K1249" i="29"/>
  <c r="K1250" i="29"/>
  <c r="K1251" i="29"/>
  <c r="K1252" i="29"/>
  <c r="K1253" i="29"/>
  <c r="K1254" i="29"/>
  <c r="K1255" i="29"/>
  <c r="K1256" i="29"/>
  <c r="K1257" i="29"/>
  <c r="K1258" i="29"/>
  <c r="K1259" i="29"/>
  <c r="K1260" i="29"/>
  <c r="K1261" i="29"/>
  <c r="K1262" i="29"/>
  <c r="K1263" i="29"/>
  <c r="K1264" i="29"/>
  <c r="K1265" i="29"/>
  <c r="K1266" i="29"/>
  <c r="K1267" i="29"/>
  <c r="K1268" i="29"/>
  <c r="K1269" i="29"/>
  <c r="K1270" i="29"/>
  <c r="K1271" i="29"/>
  <c r="K1272" i="29"/>
  <c r="K1273" i="29"/>
  <c r="K1274" i="29"/>
  <c r="K1275" i="29"/>
  <c r="K1276" i="29"/>
  <c r="K1277" i="29"/>
  <c r="K1278" i="29"/>
  <c r="K1279" i="29"/>
  <c r="K1280" i="29"/>
  <c r="K1281" i="29"/>
  <c r="K1282" i="29"/>
  <c r="K1283" i="29"/>
  <c r="K1284" i="29"/>
  <c r="K1285" i="29"/>
  <c r="K1286" i="29"/>
  <c r="K1287" i="29"/>
  <c r="K1288" i="29"/>
  <c r="K1289" i="29"/>
  <c r="K1290" i="29"/>
  <c r="K1291" i="29"/>
  <c r="K1292" i="29"/>
  <c r="K1293" i="29"/>
  <c r="K1294" i="29"/>
  <c r="K1295" i="29"/>
  <c r="K516" i="29"/>
  <c r="K1297" i="29"/>
  <c r="K1298" i="29"/>
  <c r="K1299" i="29"/>
  <c r="K737" i="29"/>
  <c r="K1301" i="29"/>
  <c r="K1302" i="29"/>
  <c r="K1303" i="29"/>
  <c r="K1304" i="29"/>
  <c r="K1305" i="29"/>
  <c r="K1306" i="29"/>
  <c r="K1307" i="29"/>
  <c r="K1308" i="29"/>
  <c r="K1309" i="29"/>
  <c r="K1310" i="29"/>
  <c r="K1311" i="29"/>
  <c r="K1312" i="29"/>
  <c r="K1313" i="29"/>
  <c r="K1314" i="29"/>
  <c r="K1315" i="29"/>
  <c r="K1316" i="29"/>
  <c r="K1317" i="29"/>
  <c r="K1318" i="29"/>
  <c r="K1319" i="29"/>
  <c r="K1320" i="29"/>
  <c r="K1321" i="29"/>
  <c r="K1322" i="29"/>
  <c r="AG267" i="37"/>
  <c r="AG266" i="37"/>
  <c r="AG286" i="37"/>
  <c r="AG285" i="37"/>
  <c r="AG284" i="37"/>
  <c r="AG283" i="37"/>
  <c r="AG282" i="37"/>
  <c r="AG281" i="37"/>
  <c r="AG280" i="37"/>
  <c r="AG279" i="37"/>
  <c r="AG278" i="37"/>
  <c r="AG277" i="37"/>
  <c r="AG276" i="37"/>
  <c r="AG275" i="37"/>
  <c r="AG274" i="37"/>
  <c r="AG273" i="37"/>
  <c r="AG272" i="37"/>
  <c r="AG271" i="37"/>
  <c r="AG270" i="37"/>
  <c r="AG269" i="37"/>
  <c r="O45" i="21"/>
  <c r="O118" i="21"/>
  <c r="O119" i="21"/>
  <c r="O120" i="21"/>
  <c r="O121" i="21"/>
  <c r="O123" i="21"/>
  <c r="O124" i="21"/>
  <c r="O126" i="21"/>
  <c r="O128" i="21"/>
  <c r="O130" i="21"/>
  <c r="O132" i="21"/>
  <c r="O122" i="21"/>
  <c r="O127" i="21"/>
  <c r="O129" i="21"/>
  <c r="O131" i="21"/>
  <c r="O133" i="21"/>
  <c r="V294" i="37"/>
  <c r="V295" i="37"/>
  <c r="V296" i="37"/>
  <c r="V297" i="37"/>
  <c r="V298" i="37"/>
  <c r="V299" i="37"/>
  <c r="V300" i="37"/>
  <c r="V301" i="37"/>
  <c r="V302" i="37"/>
  <c r="V303" i="37"/>
  <c r="V304" i="37"/>
  <c r="V305" i="37"/>
  <c r="V306" i="37"/>
  <c r="V307" i="37"/>
  <c r="V308" i="37"/>
  <c r="V309" i="37"/>
  <c r="V310" i="37"/>
  <c r="V311" i="37"/>
  <c r="V312" i="37"/>
  <c r="V313" i="37"/>
  <c r="V314" i="37"/>
  <c r="V315" i="37"/>
  <c r="V316" i="37"/>
  <c r="V293" i="37"/>
  <c r="V292" i="37"/>
  <c r="V291" i="37"/>
  <c r="V290" i="37"/>
  <c r="V289" i="37"/>
  <c r="V288" i="37"/>
  <c r="V287" i="37"/>
  <c r="V286" i="37"/>
  <c r="V285" i="37"/>
  <c r="V284" i="37"/>
  <c r="V283" i="37"/>
  <c r="V282" i="37"/>
  <c r="V281" i="37"/>
  <c r="V280" i="37"/>
  <c r="V279" i="37"/>
  <c r="V278" i="37"/>
  <c r="V277" i="37"/>
  <c r="V276" i="37"/>
  <c r="AD1315" i="29"/>
  <c r="AD1310" i="29"/>
  <c r="AD1311" i="29"/>
  <c r="AD1312" i="29"/>
  <c r="AD1313" i="29"/>
  <c r="AD1314" i="29"/>
  <c r="I1310" i="29"/>
  <c r="I1311" i="29"/>
  <c r="I1312" i="29"/>
  <c r="I1313" i="29"/>
  <c r="I1314" i="29"/>
  <c r="I1315" i="29"/>
  <c r="H1310" i="29"/>
  <c r="H1311" i="29"/>
  <c r="H1312" i="29"/>
  <c r="H1313" i="29"/>
  <c r="H1314" i="29"/>
  <c r="H1315" i="29"/>
  <c r="X1289" i="29"/>
  <c r="X1290" i="29"/>
  <c r="X1291" i="29"/>
  <c r="X1292" i="29"/>
  <c r="X1293" i="29"/>
  <c r="X1294" i="29"/>
  <c r="X1295" i="29"/>
  <c r="X516" i="29"/>
  <c r="X1297" i="29"/>
  <c r="X1298" i="29"/>
  <c r="X1299" i="29"/>
  <c r="X737" i="29"/>
  <c r="X1301" i="29"/>
  <c r="X1302" i="29"/>
  <c r="X1303" i="29"/>
  <c r="X1304" i="29"/>
  <c r="X1305" i="29"/>
  <c r="X1306" i="29"/>
  <c r="X1307" i="29"/>
  <c r="X1308" i="29"/>
  <c r="X1309" i="29"/>
  <c r="X1310" i="29"/>
  <c r="X1311" i="29"/>
  <c r="X1312" i="29"/>
  <c r="X1313" i="29"/>
  <c r="X1314" i="29"/>
  <c r="X1315" i="29"/>
  <c r="I1294" i="29"/>
  <c r="I1295" i="29"/>
  <c r="I516" i="29"/>
  <c r="I1297" i="29"/>
  <c r="I1298" i="29"/>
  <c r="I1299" i="29"/>
  <c r="I737" i="29"/>
  <c r="I1301" i="29"/>
  <c r="I1302" i="29"/>
  <c r="I1303" i="29"/>
  <c r="I1304" i="29"/>
  <c r="I1305" i="29"/>
  <c r="I1306" i="29"/>
  <c r="I1307" i="29"/>
  <c r="I1308" i="29"/>
  <c r="I1309" i="29"/>
  <c r="H1294" i="29"/>
  <c r="H1295" i="29"/>
  <c r="H516" i="29"/>
  <c r="H1297" i="29"/>
  <c r="H1298" i="29"/>
  <c r="H1299" i="29"/>
  <c r="H737" i="29"/>
  <c r="H1301" i="29"/>
  <c r="H1302" i="29"/>
  <c r="H1303" i="29"/>
  <c r="H1304" i="29"/>
  <c r="H1305" i="29"/>
  <c r="H1306" i="29"/>
  <c r="H1307" i="29"/>
  <c r="H1308" i="29"/>
  <c r="H1309" i="29"/>
  <c r="AD1306" i="29"/>
  <c r="AD1307" i="29"/>
  <c r="AD1308" i="29"/>
  <c r="AD1309" i="29"/>
  <c r="AD1302" i="29"/>
  <c r="AD1303" i="29"/>
  <c r="AD1304" i="29"/>
  <c r="AD1305" i="29"/>
  <c r="A76" i="2" l="1"/>
  <c r="L76" i="2"/>
  <c r="P76" i="2"/>
  <c r="S76" i="2"/>
  <c r="T76" i="2"/>
  <c r="U76" i="2"/>
  <c r="W76" i="2"/>
  <c r="X76" i="2"/>
  <c r="Y76" i="2"/>
  <c r="AA76" i="2"/>
  <c r="AB76" i="2"/>
  <c r="AC76" i="2"/>
  <c r="AE76" i="2"/>
  <c r="AF76" i="2"/>
  <c r="AG76" i="2"/>
  <c r="AI76" i="2"/>
  <c r="AR76" i="2"/>
  <c r="AT76" i="2"/>
  <c r="AV76" i="2"/>
  <c r="A82" i="2"/>
  <c r="L82" i="2"/>
  <c r="P82" i="2"/>
  <c r="S82" i="2"/>
  <c r="T82" i="2"/>
  <c r="U82" i="2"/>
  <c r="W82" i="2"/>
  <c r="X82" i="2"/>
  <c r="Y82" i="2"/>
  <c r="AA82" i="2"/>
  <c r="AB82" i="2"/>
  <c r="AC82" i="2"/>
  <c r="AE82" i="2"/>
  <c r="AF82" i="2"/>
  <c r="AG82" i="2"/>
  <c r="AI82" i="2"/>
  <c r="AR82" i="2"/>
  <c r="AT82" i="2"/>
  <c r="AV82" i="2"/>
  <c r="A83" i="2"/>
  <c r="L83" i="2"/>
  <c r="P83" i="2"/>
  <c r="S83" i="2"/>
  <c r="T83" i="2"/>
  <c r="U83" i="2"/>
  <c r="W83" i="2"/>
  <c r="X83" i="2"/>
  <c r="Y83" i="2"/>
  <c r="AA83" i="2"/>
  <c r="AB83" i="2"/>
  <c r="AC83" i="2"/>
  <c r="AE83" i="2"/>
  <c r="AF83" i="2"/>
  <c r="AG83" i="2"/>
  <c r="AI83" i="2"/>
  <c r="AR83" i="2"/>
  <c r="AT83" i="2"/>
  <c r="AV83" i="2"/>
  <c r="AD516" i="29"/>
  <c r="AD1297" i="29"/>
  <c r="AD1298" i="29"/>
  <c r="AD1299" i="29"/>
  <c r="AD737" i="29"/>
  <c r="AD1301" i="29"/>
  <c r="V275" i="37"/>
  <c r="V274" i="37"/>
  <c r="V273" i="37"/>
  <c r="V272" i="37"/>
  <c r="V271" i="37"/>
  <c r="AD1330" i="29"/>
  <c r="AD1328" i="29"/>
  <c r="AD1329" i="29"/>
  <c r="AD1324" i="29"/>
  <c r="AD1325" i="29"/>
  <c r="AD1326" i="29"/>
  <c r="AD1327" i="29"/>
  <c r="V225" i="37"/>
  <c r="V268" i="37"/>
  <c r="V267" i="37"/>
  <c r="V266" i="37"/>
  <c r="V270" i="37"/>
  <c r="AD1322" i="29"/>
  <c r="AD1323" i="29"/>
  <c r="AD1321" i="29"/>
  <c r="I1320" i="29"/>
  <c r="H1320" i="29"/>
  <c r="I1318" i="29"/>
  <c r="H1318" i="29"/>
  <c r="I1316" i="29"/>
  <c r="H1316" i="29"/>
  <c r="I1260" i="29"/>
  <c r="H1260" i="29"/>
  <c r="I1259" i="29"/>
  <c r="H1259" i="29"/>
  <c r="I1258" i="29"/>
  <c r="H1258" i="29"/>
  <c r="I1257" i="29"/>
  <c r="H1257" i="29"/>
  <c r="I1256" i="29"/>
  <c r="H1256" i="29"/>
  <c r="I1255" i="29"/>
  <c r="H1255" i="29"/>
  <c r="I1254" i="29"/>
  <c r="H1254" i="29"/>
  <c r="I1253" i="29"/>
  <c r="H1253" i="29"/>
  <c r="I1252" i="29"/>
  <c r="H1252" i="29"/>
  <c r="I1251" i="29"/>
  <c r="H1251" i="29"/>
  <c r="I1250" i="29"/>
  <c r="H1250" i="29"/>
  <c r="V269" i="37"/>
  <c r="AG268" i="37"/>
  <c r="AD1319" i="29"/>
  <c r="AD1317" i="29"/>
  <c r="AD1320" i="29"/>
  <c r="AD1318" i="29"/>
  <c r="AD1316" i="29"/>
  <c r="P872" i="18"/>
  <c r="V219" i="37"/>
  <c r="V228" i="37"/>
  <c r="H1293" i="29"/>
  <c r="AG265" i="37"/>
  <c r="V218" i="37"/>
  <c r="AG258" i="37"/>
  <c r="AG257" i="37"/>
  <c r="V217" i="37"/>
  <c r="H1289" i="29"/>
  <c r="I1289" i="29"/>
  <c r="H1290" i="29"/>
  <c r="I1290" i="29"/>
  <c r="H1291" i="29"/>
  <c r="I1291" i="29"/>
  <c r="H1292" i="29"/>
  <c r="I1292" i="29"/>
  <c r="I1293" i="29"/>
  <c r="W1298" i="29"/>
  <c r="W1299" i="29"/>
  <c r="W737" i="29"/>
  <c r="W1301" i="29"/>
  <c r="W1302" i="29"/>
  <c r="W1303" i="29"/>
  <c r="W1304" i="29"/>
  <c r="W1305" i="29"/>
  <c r="W1306" i="29"/>
  <c r="W1307" i="29"/>
  <c r="W1308" i="29"/>
  <c r="W1309" i="29"/>
  <c r="W1310" i="29"/>
  <c r="W1311" i="29"/>
  <c r="W1312" i="29"/>
  <c r="W1313" i="29"/>
  <c r="W1314" i="29"/>
  <c r="W1315" i="29"/>
  <c r="W512" i="29"/>
  <c r="X512" i="29"/>
  <c r="W513" i="29"/>
  <c r="X513" i="29"/>
  <c r="W514" i="29"/>
  <c r="X514" i="29"/>
  <c r="W515" i="29"/>
  <c r="X515" i="29"/>
  <c r="W267" i="29"/>
  <c r="X267" i="29"/>
  <c r="W517" i="29"/>
  <c r="X517" i="29"/>
  <c r="W518" i="29"/>
  <c r="X518" i="29"/>
  <c r="W519" i="29"/>
  <c r="X519" i="29"/>
  <c r="W520" i="29"/>
  <c r="X520" i="29"/>
  <c r="W1289" i="29"/>
  <c r="W1290" i="29"/>
  <c r="W1291" i="29"/>
  <c r="W1292" i="29"/>
  <c r="W1293" i="29"/>
  <c r="W1294" i="29"/>
  <c r="W1295" i="29"/>
  <c r="W516" i="29"/>
  <c r="W1297" i="29"/>
  <c r="AD1293" i="29"/>
  <c r="AD1295" i="29"/>
  <c r="H514" i="29"/>
  <c r="I514" i="29"/>
  <c r="H515" i="29"/>
  <c r="I515" i="29"/>
  <c r="H267" i="29"/>
  <c r="I267" i="29"/>
  <c r="H517" i="29"/>
  <c r="I517" i="29"/>
  <c r="H518" i="29"/>
  <c r="I518" i="29"/>
  <c r="H519" i="29"/>
  <c r="I519" i="29"/>
  <c r="H520" i="29"/>
  <c r="I520" i="29"/>
  <c r="AD408" i="29"/>
  <c r="AD409" i="29"/>
  <c r="AD410" i="29"/>
  <c r="AD411" i="29"/>
  <c r="AD412" i="29"/>
  <c r="AD413" i="29"/>
  <c r="AD420" i="29"/>
  <c r="AD421" i="29"/>
  <c r="AD422" i="29"/>
  <c r="AD423" i="29"/>
  <c r="AD424" i="29"/>
  <c r="AD425" i="29"/>
  <c r="AD426" i="29"/>
  <c r="AD427" i="29"/>
  <c r="AD428" i="29"/>
  <c r="AD508" i="29"/>
  <c r="AD509" i="29"/>
  <c r="AD510" i="29"/>
  <c r="AD511" i="29"/>
  <c r="AD512" i="29"/>
  <c r="AD513" i="29"/>
  <c r="AD514" i="29"/>
  <c r="AD515" i="29"/>
  <c r="AD267" i="29"/>
  <c r="AD517" i="29"/>
  <c r="AD518" i="29"/>
  <c r="AD519" i="29"/>
  <c r="AD520" i="29"/>
  <c r="AD766" i="29"/>
  <c r="AD1292" i="29"/>
  <c r="AD1291" i="29"/>
  <c r="AD1290" i="29"/>
  <c r="AD1289" i="29"/>
  <c r="K515" i="29"/>
  <c r="K267" i="29"/>
  <c r="K517" i="29"/>
  <c r="K518" i="29"/>
  <c r="K519" i="29"/>
  <c r="K520" i="29"/>
  <c r="AD1248" i="29"/>
  <c r="X1248" i="29"/>
  <c r="W1248" i="29"/>
  <c r="I1248" i="29"/>
  <c r="H1248" i="29"/>
  <c r="AD1249" i="29"/>
  <c r="AD1250" i="29"/>
  <c r="AD1251" i="29"/>
  <c r="AD1252" i="29"/>
  <c r="AD1253" i="29"/>
  <c r="AD1254" i="29"/>
  <c r="AD1255" i="29"/>
  <c r="AD1256" i="29"/>
  <c r="AD1257" i="29"/>
  <c r="AD1258" i="29"/>
  <c r="AD1259" i="29"/>
  <c r="AD1260" i="29"/>
  <c r="H2" i="29"/>
  <c r="I2" i="29"/>
  <c r="H3" i="29"/>
  <c r="I3" i="29"/>
  <c r="H4" i="29"/>
  <c r="I4" i="29"/>
  <c r="I5" i="29"/>
  <c r="H6" i="29"/>
  <c r="I6" i="29"/>
  <c r="H7" i="29"/>
  <c r="I7" i="29"/>
  <c r="H8" i="29"/>
  <c r="I8" i="29"/>
  <c r="H9" i="29"/>
  <c r="I9" i="29"/>
  <c r="H10" i="29"/>
  <c r="I10" i="29"/>
  <c r="H11" i="29"/>
  <c r="I11" i="29"/>
  <c r="H12" i="29"/>
  <c r="I12" i="29"/>
  <c r="H13" i="29"/>
  <c r="I13" i="29"/>
  <c r="H14" i="29"/>
  <c r="I14" i="29"/>
  <c r="H15" i="29"/>
  <c r="I15" i="29"/>
  <c r="H16" i="29"/>
  <c r="I16" i="29"/>
  <c r="H17" i="29"/>
  <c r="I17" i="29"/>
  <c r="H18" i="29"/>
  <c r="I18" i="29"/>
  <c r="H19" i="29"/>
  <c r="I19" i="29"/>
  <c r="H20" i="29"/>
  <c r="I20" i="29"/>
  <c r="H21" i="29"/>
  <c r="I21" i="29"/>
  <c r="H22" i="29"/>
  <c r="I22" i="29"/>
  <c r="H23" i="29"/>
  <c r="I23" i="29"/>
  <c r="H24" i="29"/>
  <c r="I24" i="29"/>
  <c r="H25" i="29"/>
  <c r="I25" i="29"/>
  <c r="H26" i="29"/>
  <c r="I26" i="29"/>
  <c r="H27" i="29"/>
  <c r="I27" i="29"/>
  <c r="H28" i="29"/>
  <c r="I28" i="29"/>
  <c r="H29" i="29"/>
  <c r="I29" i="29"/>
  <c r="H30" i="29"/>
  <c r="I30" i="29"/>
  <c r="H31" i="29"/>
  <c r="I31" i="29"/>
  <c r="H32" i="29"/>
  <c r="I32" i="29"/>
  <c r="H33" i="29"/>
  <c r="I33" i="29"/>
  <c r="H34" i="29"/>
  <c r="I34" i="29"/>
  <c r="H35" i="29"/>
  <c r="I35" i="29"/>
  <c r="H36" i="29"/>
  <c r="I36" i="29"/>
  <c r="H37" i="29"/>
  <c r="I37" i="29"/>
  <c r="H38" i="29"/>
  <c r="I38" i="29"/>
  <c r="H39" i="29"/>
  <c r="I39" i="29"/>
  <c r="H40" i="29"/>
  <c r="I40" i="29"/>
  <c r="H41" i="29"/>
  <c r="I41" i="29"/>
  <c r="H42" i="29"/>
  <c r="I42" i="29"/>
  <c r="H43" i="29"/>
  <c r="I43" i="29"/>
  <c r="H44" i="29"/>
  <c r="I44" i="29"/>
  <c r="H45" i="29"/>
  <c r="I45" i="29"/>
  <c r="H46" i="29"/>
  <c r="I46" i="29"/>
  <c r="H47" i="29"/>
  <c r="I47" i="29"/>
  <c r="H48" i="29"/>
  <c r="I48" i="29"/>
  <c r="H49" i="29"/>
  <c r="I49" i="29"/>
  <c r="H50" i="29"/>
  <c r="I50" i="29"/>
  <c r="H51" i="29"/>
  <c r="I51" i="29"/>
  <c r="H52" i="29"/>
  <c r="I52" i="29"/>
  <c r="H53" i="29"/>
  <c r="I53" i="29"/>
  <c r="H54" i="29"/>
  <c r="I54" i="29"/>
  <c r="H55" i="29"/>
  <c r="I55" i="29"/>
  <c r="H56" i="29"/>
  <c r="I56" i="29"/>
  <c r="H57" i="29"/>
  <c r="I57" i="29"/>
  <c r="H58" i="29"/>
  <c r="I58" i="29"/>
  <c r="H59" i="29"/>
  <c r="I59" i="29"/>
  <c r="H60" i="29"/>
  <c r="I60" i="29"/>
  <c r="H61" i="29"/>
  <c r="I61" i="29"/>
  <c r="H62" i="29"/>
  <c r="I62" i="29"/>
  <c r="H63" i="29"/>
  <c r="I63" i="29"/>
  <c r="H64" i="29"/>
  <c r="I64" i="29"/>
  <c r="H65" i="29"/>
  <c r="I65" i="29"/>
  <c r="H66" i="29"/>
  <c r="I66" i="29"/>
  <c r="H67" i="29"/>
  <c r="I67" i="29"/>
  <c r="H68" i="29"/>
  <c r="I68" i="29"/>
  <c r="H69" i="29"/>
  <c r="I69" i="29"/>
  <c r="H70" i="29"/>
  <c r="I70" i="29"/>
  <c r="H71" i="29"/>
  <c r="I71" i="29"/>
  <c r="H72" i="29"/>
  <c r="I72" i="29"/>
  <c r="H73" i="29"/>
  <c r="I73" i="29"/>
  <c r="H74" i="29"/>
  <c r="I74" i="29"/>
  <c r="H75" i="29"/>
  <c r="I75" i="29"/>
  <c r="H76" i="29"/>
  <c r="I76" i="29"/>
  <c r="H77" i="29"/>
  <c r="I77" i="29"/>
  <c r="H78" i="29"/>
  <c r="I78" i="29"/>
  <c r="H79" i="29"/>
  <c r="I79" i="29"/>
  <c r="H80" i="29"/>
  <c r="I80" i="29"/>
  <c r="H81" i="29"/>
  <c r="I81" i="29"/>
  <c r="H82" i="29"/>
  <c r="I82" i="29"/>
  <c r="H83" i="29"/>
  <c r="I83" i="29"/>
  <c r="H84" i="29"/>
  <c r="I84" i="29"/>
  <c r="H85" i="29"/>
  <c r="I85" i="29"/>
  <c r="H86" i="29"/>
  <c r="I86" i="29"/>
  <c r="H87" i="29"/>
  <c r="I87" i="29"/>
  <c r="H88" i="29"/>
  <c r="I88" i="29"/>
  <c r="H89" i="29"/>
  <c r="I89" i="29"/>
  <c r="H90" i="29"/>
  <c r="I90" i="29"/>
  <c r="H91" i="29"/>
  <c r="I91" i="29"/>
  <c r="H92" i="29"/>
  <c r="I92" i="29"/>
  <c r="H93" i="29"/>
  <c r="I93" i="29"/>
  <c r="H94" i="29"/>
  <c r="I94" i="29"/>
  <c r="H95" i="29"/>
  <c r="I95" i="29"/>
  <c r="H96" i="29"/>
  <c r="I96" i="29"/>
  <c r="H97" i="29"/>
  <c r="I97" i="29"/>
  <c r="H98" i="29"/>
  <c r="I98" i="29"/>
  <c r="H99" i="29"/>
  <c r="I99" i="29"/>
  <c r="H100" i="29"/>
  <c r="I100" i="29"/>
  <c r="H101" i="29"/>
  <c r="I101" i="29"/>
  <c r="H102" i="29"/>
  <c r="I102" i="29"/>
  <c r="H103" i="29"/>
  <c r="I103" i="29"/>
  <c r="H104" i="29"/>
  <c r="I104" i="29"/>
  <c r="H105" i="29"/>
  <c r="I105" i="29"/>
  <c r="H106" i="29"/>
  <c r="I106" i="29"/>
  <c r="H107" i="29"/>
  <c r="I107" i="29"/>
  <c r="H108" i="29"/>
  <c r="I108" i="29"/>
  <c r="H109" i="29"/>
  <c r="I109" i="29"/>
  <c r="H110" i="29"/>
  <c r="I110" i="29"/>
  <c r="H111" i="29"/>
  <c r="I111" i="29"/>
  <c r="H112" i="29"/>
  <c r="I112" i="29"/>
  <c r="H113" i="29"/>
  <c r="I113" i="29"/>
  <c r="H114" i="29"/>
  <c r="I114" i="29"/>
  <c r="H115" i="29"/>
  <c r="I115" i="29"/>
  <c r="H116" i="29"/>
  <c r="I116" i="29"/>
  <c r="H117" i="29"/>
  <c r="I117" i="29"/>
  <c r="H118" i="29"/>
  <c r="I118" i="29"/>
  <c r="H119" i="29"/>
  <c r="I119" i="29"/>
  <c r="H120" i="29"/>
  <c r="I120" i="29"/>
  <c r="H121" i="29"/>
  <c r="I121" i="29"/>
  <c r="H122" i="29"/>
  <c r="I122" i="29"/>
  <c r="H123" i="29"/>
  <c r="I123" i="29"/>
  <c r="H124" i="29"/>
  <c r="I124" i="29"/>
  <c r="H125" i="29"/>
  <c r="I125" i="29"/>
  <c r="H126" i="29"/>
  <c r="I126" i="29"/>
  <c r="H127" i="29"/>
  <c r="I127" i="29"/>
  <c r="H128" i="29"/>
  <c r="I128" i="29"/>
  <c r="H129" i="29"/>
  <c r="I129" i="29"/>
  <c r="H130" i="29"/>
  <c r="I130" i="29"/>
  <c r="H131" i="29"/>
  <c r="I131" i="29"/>
  <c r="H132" i="29"/>
  <c r="I132" i="29"/>
  <c r="H133" i="29"/>
  <c r="I133" i="29"/>
  <c r="H134" i="29"/>
  <c r="I134" i="29"/>
  <c r="H135" i="29"/>
  <c r="I135" i="29"/>
  <c r="H136" i="29"/>
  <c r="I136" i="29"/>
  <c r="H137" i="29"/>
  <c r="I137" i="29"/>
  <c r="H138" i="29"/>
  <c r="I138" i="29"/>
  <c r="H139" i="29"/>
  <c r="I139" i="29"/>
  <c r="H140" i="29"/>
  <c r="I140" i="29"/>
  <c r="H141" i="29"/>
  <c r="I141" i="29"/>
  <c r="H142" i="29"/>
  <c r="I142" i="29"/>
  <c r="H143" i="29"/>
  <c r="I143" i="29"/>
  <c r="H144" i="29"/>
  <c r="I144" i="29"/>
  <c r="H145" i="29"/>
  <c r="I145" i="29"/>
  <c r="H146" i="29"/>
  <c r="I146" i="29"/>
  <c r="H147" i="29"/>
  <c r="I147" i="29"/>
  <c r="H148" i="29"/>
  <c r="I148" i="29"/>
  <c r="H149" i="29"/>
  <c r="I149" i="29"/>
  <c r="H150" i="29"/>
  <c r="I150" i="29"/>
  <c r="H151" i="29"/>
  <c r="I151" i="29"/>
  <c r="H152" i="29"/>
  <c r="I152" i="29"/>
  <c r="H153" i="29"/>
  <c r="I153" i="29"/>
  <c r="H154" i="29"/>
  <c r="I154" i="29"/>
  <c r="H155" i="29"/>
  <c r="I155" i="29"/>
  <c r="H156" i="29"/>
  <c r="I156" i="29"/>
  <c r="H157" i="29"/>
  <c r="I157" i="29"/>
  <c r="H158" i="29"/>
  <c r="I158" i="29"/>
  <c r="H159" i="29"/>
  <c r="I159" i="29"/>
  <c r="H160" i="29"/>
  <c r="I160" i="29"/>
  <c r="H161" i="29"/>
  <c r="I161" i="29"/>
  <c r="H162" i="29"/>
  <c r="I162" i="29"/>
  <c r="H163" i="29"/>
  <c r="I163" i="29"/>
  <c r="H164" i="29"/>
  <c r="I164" i="29"/>
  <c r="H165" i="29"/>
  <c r="I165" i="29"/>
  <c r="H166" i="29"/>
  <c r="I166" i="29"/>
  <c r="H167" i="29"/>
  <c r="I167" i="29"/>
  <c r="H168" i="29"/>
  <c r="I168" i="29"/>
  <c r="H169" i="29"/>
  <c r="I169" i="29"/>
  <c r="H170" i="29"/>
  <c r="I170" i="29"/>
  <c r="H171" i="29"/>
  <c r="I171" i="29"/>
  <c r="H172" i="29"/>
  <c r="I172" i="29"/>
  <c r="H173" i="29"/>
  <c r="I173" i="29"/>
  <c r="H174" i="29"/>
  <c r="I174" i="29"/>
  <c r="H175" i="29"/>
  <c r="I175" i="29"/>
  <c r="H176" i="29"/>
  <c r="I176" i="29"/>
  <c r="H177" i="29"/>
  <c r="I177" i="29"/>
  <c r="H178" i="29"/>
  <c r="I178" i="29"/>
  <c r="H179" i="29"/>
  <c r="I179" i="29"/>
  <c r="H180" i="29"/>
  <c r="I180" i="29"/>
  <c r="H181" i="29"/>
  <c r="I181" i="29"/>
  <c r="H182" i="29"/>
  <c r="I182" i="29"/>
  <c r="H183" i="29"/>
  <c r="I183" i="29"/>
  <c r="H184" i="29"/>
  <c r="I184" i="29"/>
  <c r="H185" i="29"/>
  <c r="I185" i="29"/>
  <c r="H186" i="29"/>
  <c r="I186" i="29"/>
  <c r="H187" i="29"/>
  <c r="I187" i="29"/>
  <c r="H188" i="29"/>
  <c r="I188" i="29"/>
  <c r="H189" i="29"/>
  <c r="I189" i="29"/>
  <c r="H190" i="29"/>
  <c r="I190" i="29"/>
  <c r="H191" i="29"/>
  <c r="I191" i="29"/>
  <c r="H192" i="29"/>
  <c r="I192" i="29"/>
  <c r="H193" i="29"/>
  <c r="I193" i="29"/>
  <c r="H194" i="29"/>
  <c r="I194" i="29"/>
  <c r="H195" i="29"/>
  <c r="I195" i="29"/>
  <c r="H196" i="29"/>
  <c r="I196" i="29"/>
  <c r="H197" i="29"/>
  <c r="I197" i="29"/>
  <c r="H198" i="29"/>
  <c r="I198" i="29"/>
  <c r="H199" i="29"/>
  <c r="I199" i="29"/>
  <c r="H200" i="29"/>
  <c r="I200" i="29"/>
  <c r="H201" i="29"/>
  <c r="I201" i="29"/>
  <c r="H202" i="29"/>
  <c r="I202" i="29"/>
  <c r="H203" i="29"/>
  <c r="I203" i="29"/>
  <c r="H204" i="29"/>
  <c r="I204" i="29"/>
  <c r="H205" i="29"/>
  <c r="I205" i="29"/>
  <c r="H206" i="29"/>
  <c r="I206" i="29"/>
  <c r="H207" i="29"/>
  <c r="I207" i="29"/>
  <c r="H208" i="29"/>
  <c r="I208" i="29"/>
  <c r="H209" i="29"/>
  <c r="I209" i="29"/>
  <c r="H210" i="29"/>
  <c r="I210" i="29"/>
  <c r="H211" i="29"/>
  <c r="I211" i="29"/>
  <c r="H212" i="29"/>
  <c r="I212" i="29"/>
  <c r="H213" i="29"/>
  <c r="I213" i="29"/>
  <c r="H214" i="29"/>
  <c r="I214" i="29"/>
  <c r="H215" i="29"/>
  <c r="I215" i="29"/>
  <c r="H216" i="29"/>
  <c r="I216" i="29"/>
  <c r="H217" i="29"/>
  <c r="I217" i="29"/>
  <c r="H218" i="29"/>
  <c r="I218" i="29"/>
  <c r="H219" i="29"/>
  <c r="I219" i="29"/>
  <c r="H220" i="29"/>
  <c r="I220" i="29"/>
  <c r="H221" i="29"/>
  <c r="I221" i="29"/>
  <c r="H222" i="29"/>
  <c r="I222" i="29"/>
  <c r="H223" i="29"/>
  <c r="I223" i="29"/>
  <c r="H224" i="29"/>
  <c r="I224" i="29"/>
  <c r="H225" i="29"/>
  <c r="I225" i="29"/>
  <c r="H226" i="29"/>
  <c r="I226" i="29"/>
  <c r="H227" i="29"/>
  <c r="I227" i="29"/>
  <c r="H228" i="29"/>
  <c r="I228" i="29"/>
  <c r="H229" i="29"/>
  <c r="I229" i="29"/>
  <c r="H230" i="29"/>
  <c r="I230" i="29"/>
  <c r="H231" i="29"/>
  <c r="I231" i="29"/>
  <c r="H232" i="29"/>
  <c r="I232" i="29"/>
  <c r="H233" i="29"/>
  <c r="I233" i="29"/>
  <c r="H234" i="29"/>
  <c r="I234" i="29"/>
  <c r="H235" i="29"/>
  <c r="I235" i="29"/>
  <c r="H236" i="29"/>
  <c r="I236" i="29"/>
  <c r="H237" i="29"/>
  <c r="I237" i="29"/>
  <c r="H238" i="29"/>
  <c r="I238" i="29"/>
  <c r="H239" i="29"/>
  <c r="I239" i="29"/>
  <c r="H240" i="29"/>
  <c r="I240" i="29"/>
  <c r="H241" i="29"/>
  <c r="I241" i="29"/>
  <c r="H242" i="29"/>
  <c r="I242" i="29"/>
  <c r="H243" i="29"/>
  <c r="I243" i="29"/>
  <c r="H244" i="29"/>
  <c r="I244" i="29"/>
  <c r="H245" i="29"/>
  <c r="I245" i="29"/>
  <c r="H246" i="29"/>
  <c r="I246" i="29"/>
  <c r="H247" i="29"/>
  <c r="I247" i="29"/>
  <c r="H248" i="29"/>
  <c r="I248" i="29"/>
  <c r="H249" i="29"/>
  <c r="I249" i="29"/>
  <c r="H250" i="29"/>
  <c r="I250" i="29"/>
  <c r="H251" i="29"/>
  <c r="I251" i="29"/>
  <c r="H252" i="29"/>
  <c r="I252" i="29"/>
  <c r="H253" i="29"/>
  <c r="I253" i="29"/>
  <c r="H254" i="29"/>
  <c r="I254" i="29"/>
  <c r="H255" i="29"/>
  <c r="I255" i="29"/>
  <c r="H256" i="29"/>
  <c r="I256" i="29"/>
  <c r="H257" i="29"/>
  <c r="I257" i="29"/>
  <c r="H258" i="29"/>
  <c r="I258" i="29"/>
  <c r="H259" i="29"/>
  <c r="I259" i="29"/>
  <c r="H260" i="29"/>
  <c r="I260" i="29"/>
  <c r="H261" i="29"/>
  <c r="I261" i="29"/>
  <c r="H262" i="29"/>
  <c r="I262" i="29"/>
  <c r="H263" i="29"/>
  <c r="I263" i="29"/>
  <c r="H264" i="29"/>
  <c r="I264" i="29"/>
  <c r="H265" i="29"/>
  <c r="I265" i="29"/>
  <c r="H266" i="29"/>
  <c r="I266" i="29"/>
  <c r="H1099" i="29"/>
  <c r="I1099" i="29"/>
  <c r="H1100" i="29"/>
  <c r="I1100" i="29"/>
  <c r="H269" i="29"/>
  <c r="I269" i="29"/>
  <c r="H270" i="29"/>
  <c r="I270" i="29"/>
  <c r="H271" i="29"/>
  <c r="I271" i="29"/>
  <c r="H272" i="29"/>
  <c r="I272" i="29"/>
  <c r="H273" i="29"/>
  <c r="I273" i="29"/>
  <c r="H274" i="29"/>
  <c r="I274" i="29"/>
  <c r="H275" i="29"/>
  <c r="I275" i="29"/>
  <c r="H276" i="29"/>
  <c r="I276" i="29"/>
  <c r="H277" i="29"/>
  <c r="I277" i="29"/>
  <c r="H278" i="29"/>
  <c r="I278" i="29"/>
  <c r="H279" i="29"/>
  <c r="I279" i="29"/>
  <c r="H280" i="29"/>
  <c r="I280" i="29"/>
  <c r="H281" i="29"/>
  <c r="I281" i="29"/>
  <c r="H282" i="29"/>
  <c r="I282" i="29"/>
  <c r="H283" i="29"/>
  <c r="I283" i="29"/>
  <c r="H284" i="29"/>
  <c r="I284" i="29"/>
  <c r="H285" i="29"/>
  <c r="I285" i="29"/>
  <c r="H286" i="29"/>
  <c r="I286" i="29"/>
  <c r="H287" i="29"/>
  <c r="I287" i="29"/>
  <c r="H288" i="29"/>
  <c r="I288" i="29"/>
  <c r="H289" i="29"/>
  <c r="I289" i="29"/>
  <c r="H290" i="29"/>
  <c r="I290" i="29"/>
  <c r="H291" i="29"/>
  <c r="I291" i="29"/>
  <c r="H292" i="29"/>
  <c r="I292" i="29"/>
  <c r="H293" i="29"/>
  <c r="I293" i="29"/>
  <c r="H294" i="29"/>
  <c r="I294" i="29"/>
  <c r="H295" i="29"/>
  <c r="I295" i="29"/>
  <c r="H296" i="29"/>
  <c r="I296" i="29"/>
  <c r="H297" i="29"/>
  <c r="I297" i="29"/>
  <c r="H298" i="29"/>
  <c r="I298" i="29"/>
  <c r="H299" i="29"/>
  <c r="I299" i="29"/>
  <c r="H300" i="29"/>
  <c r="I300" i="29"/>
  <c r="H301" i="29"/>
  <c r="I301" i="29"/>
  <c r="H302" i="29"/>
  <c r="I302" i="29"/>
  <c r="H303" i="29"/>
  <c r="I303" i="29"/>
  <c r="H304" i="29"/>
  <c r="I304" i="29"/>
  <c r="H305" i="29"/>
  <c r="I305" i="29"/>
  <c r="H306" i="29"/>
  <c r="I306" i="29"/>
  <c r="H307" i="29"/>
  <c r="I307" i="29"/>
  <c r="H308" i="29"/>
  <c r="I308" i="29"/>
  <c r="H309" i="29"/>
  <c r="I309" i="29"/>
  <c r="H1101" i="29"/>
  <c r="I1101" i="29"/>
  <c r="H311" i="29"/>
  <c r="I311" i="29"/>
  <c r="H312" i="29"/>
  <c r="I312" i="29"/>
  <c r="H313" i="29"/>
  <c r="I313" i="29"/>
  <c r="H314" i="29"/>
  <c r="I314" i="29"/>
  <c r="H315" i="29"/>
  <c r="I315" i="29"/>
  <c r="H316" i="29"/>
  <c r="I316" i="29"/>
  <c r="H317" i="29"/>
  <c r="I317" i="29"/>
  <c r="H318" i="29"/>
  <c r="I318" i="29"/>
  <c r="H319" i="29"/>
  <c r="I319" i="29"/>
  <c r="H320" i="29"/>
  <c r="I320" i="29"/>
  <c r="H321" i="29"/>
  <c r="I321" i="29"/>
  <c r="H322" i="29"/>
  <c r="I322" i="29"/>
  <c r="H323" i="29"/>
  <c r="I323" i="29"/>
  <c r="H324" i="29"/>
  <c r="I324" i="29"/>
  <c r="H325" i="29"/>
  <c r="I325" i="29"/>
  <c r="H326" i="29"/>
  <c r="I326" i="29"/>
  <c r="H327" i="29"/>
  <c r="I327" i="29"/>
  <c r="H328" i="29"/>
  <c r="I328" i="29"/>
  <c r="H329" i="29"/>
  <c r="I329" i="29"/>
  <c r="H330" i="29"/>
  <c r="I330" i="29"/>
  <c r="H331" i="29"/>
  <c r="I331" i="29"/>
  <c r="H332" i="29"/>
  <c r="I332" i="29"/>
  <c r="H333" i="29"/>
  <c r="I333" i="29"/>
  <c r="H334" i="29"/>
  <c r="I334" i="29"/>
  <c r="H335" i="29"/>
  <c r="I335" i="29"/>
  <c r="H336" i="29"/>
  <c r="I336" i="29"/>
  <c r="H337" i="29"/>
  <c r="I337" i="29"/>
  <c r="H338" i="29"/>
  <c r="I338" i="29"/>
  <c r="H339" i="29"/>
  <c r="I339" i="29"/>
  <c r="H340" i="29"/>
  <c r="I340" i="29"/>
  <c r="H341" i="29"/>
  <c r="I341" i="29"/>
  <c r="H342" i="29"/>
  <c r="I342" i="29"/>
  <c r="H343" i="29"/>
  <c r="I343" i="29"/>
  <c r="H344" i="29"/>
  <c r="I344" i="29"/>
  <c r="H345" i="29"/>
  <c r="I345" i="29"/>
  <c r="H346" i="29"/>
  <c r="I346" i="29"/>
  <c r="H347" i="29"/>
  <c r="I347" i="29"/>
  <c r="H348" i="29"/>
  <c r="I348" i="29"/>
  <c r="H349" i="29"/>
  <c r="I349" i="29"/>
  <c r="H350" i="29"/>
  <c r="I350" i="29"/>
  <c r="H351" i="29"/>
  <c r="I351" i="29"/>
  <c r="H352" i="29"/>
  <c r="I352" i="29"/>
  <c r="H353" i="29"/>
  <c r="I353" i="29"/>
  <c r="H354" i="29"/>
  <c r="I354" i="29"/>
  <c r="H355" i="29"/>
  <c r="I355" i="29"/>
  <c r="H356" i="29"/>
  <c r="I356" i="29"/>
  <c r="H357" i="29"/>
  <c r="I357" i="29"/>
  <c r="H358" i="29"/>
  <c r="I358" i="29"/>
  <c r="H359" i="29"/>
  <c r="I359" i="29"/>
  <c r="H360" i="29"/>
  <c r="I360" i="29"/>
  <c r="H361" i="29"/>
  <c r="I361" i="29"/>
  <c r="H362" i="29"/>
  <c r="I362" i="29"/>
  <c r="H363" i="29"/>
  <c r="I363" i="29"/>
  <c r="H364" i="29"/>
  <c r="I364" i="29"/>
  <c r="H365" i="29"/>
  <c r="I365" i="29"/>
  <c r="H366" i="29"/>
  <c r="I366" i="29"/>
  <c r="H367" i="29"/>
  <c r="I367" i="29"/>
  <c r="H368" i="29"/>
  <c r="I368" i="29"/>
  <c r="H369" i="29"/>
  <c r="I369" i="29"/>
  <c r="H370" i="29"/>
  <c r="I370" i="29"/>
  <c r="H371" i="29"/>
  <c r="I371" i="29"/>
  <c r="H372" i="29"/>
  <c r="I372" i="29"/>
  <c r="H373" i="29"/>
  <c r="I373" i="29"/>
  <c r="H374" i="29"/>
  <c r="I374" i="29"/>
  <c r="H375" i="29"/>
  <c r="I375" i="29"/>
  <c r="H376" i="29"/>
  <c r="I376" i="29"/>
  <c r="H377" i="29"/>
  <c r="I377" i="29"/>
  <c r="H378" i="29"/>
  <c r="I378" i="29"/>
  <c r="H379" i="29"/>
  <c r="I379" i="29"/>
  <c r="H380" i="29"/>
  <c r="I380" i="29"/>
  <c r="H381" i="29"/>
  <c r="I381" i="29"/>
  <c r="H382" i="29"/>
  <c r="I382" i="29"/>
  <c r="H383" i="29"/>
  <c r="I383" i="29"/>
  <c r="H384" i="29"/>
  <c r="I384" i="29"/>
  <c r="H385" i="29"/>
  <c r="I385" i="29"/>
  <c r="H386" i="29"/>
  <c r="I386" i="29"/>
  <c r="H387" i="29"/>
  <c r="I387" i="29"/>
  <c r="H388" i="29"/>
  <c r="I388" i="29"/>
  <c r="H389" i="29"/>
  <c r="I389" i="29"/>
  <c r="H390" i="29"/>
  <c r="I390" i="29"/>
  <c r="H391" i="29"/>
  <c r="I391" i="29"/>
  <c r="H392" i="29"/>
  <c r="I392" i="29"/>
  <c r="H393" i="29"/>
  <c r="I393" i="29"/>
  <c r="H394" i="29"/>
  <c r="I394" i="29"/>
  <c r="H395" i="29"/>
  <c r="I395" i="29"/>
  <c r="H396" i="29"/>
  <c r="I396" i="29"/>
  <c r="H397" i="29"/>
  <c r="I397" i="29"/>
  <c r="H398" i="29"/>
  <c r="I398" i="29"/>
  <c r="H399" i="29"/>
  <c r="I399" i="29"/>
  <c r="H400" i="29"/>
  <c r="I400" i="29"/>
  <c r="H401" i="29"/>
  <c r="I401" i="29"/>
  <c r="H402" i="29"/>
  <c r="I402" i="29"/>
  <c r="H403" i="29"/>
  <c r="I403" i="29"/>
  <c r="H404" i="29"/>
  <c r="I404" i="29"/>
  <c r="H405" i="29"/>
  <c r="I405" i="29"/>
  <c r="H406" i="29"/>
  <c r="I406" i="29"/>
  <c r="H407" i="29"/>
  <c r="I407" i="29"/>
  <c r="H521" i="29"/>
  <c r="H522" i="29"/>
  <c r="H523" i="29"/>
  <c r="H524" i="29"/>
  <c r="H525" i="29"/>
  <c r="H526" i="29"/>
  <c r="H527" i="29"/>
  <c r="I527" i="29"/>
  <c r="H528" i="29"/>
  <c r="I528" i="29"/>
  <c r="H1261" i="29"/>
  <c r="I1261" i="29"/>
  <c r="H1262" i="29"/>
  <c r="I1262" i="29"/>
  <c r="H1263" i="29"/>
  <c r="I1263" i="29"/>
  <c r="H1264" i="29"/>
  <c r="I1264" i="29"/>
  <c r="H1265" i="29"/>
  <c r="I1265" i="29"/>
  <c r="H1266" i="29"/>
  <c r="I1266" i="29"/>
  <c r="H1267" i="29"/>
  <c r="I1267" i="29"/>
  <c r="H429" i="29"/>
  <c r="I429" i="29"/>
  <c r="H430" i="29"/>
  <c r="I430" i="29"/>
  <c r="H431" i="29"/>
  <c r="I431" i="29"/>
  <c r="H432" i="29"/>
  <c r="I432" i="29"/>
  <c r="H433" i="29"/>
  <c r="I433" i="29"/>
  <c r="H434" i="29"/>
  <c r="I434" i="29"/>
  <c r="H435" i="29"/>
  <c r="I435" i="29"/>
  <c r="H436" i="29"/>
  <c r="I436" i="29"/>
  <c r="H437" i="29"/>
  <c r="I437" i="29"/>
  <c r="H438" i="29"/>
  <c r="I438" i="29"/>
  <c r="H439" i="29"/>
  <c r="I439" i="29"/>
  <c r="H440" i="29"/>
  <c r="I440" i="29"/>
  <c r="H441" i="29"/>
  <c r="I441" i="29"/>
  <c r="H442" i="29"/>
  <c r="I442" i="29"/>
  <c r="H443" i="29"/>
  <c r="I443" i="29"/>
  <c r="H444" i="29"/>
  <c r="I444" i="29"/>
  <c r="H445" i="29"/>
  <c r="I445" i="29"/>
  <c r="H446" i="29"/>
  <c r="I446" i="29"/>
  <c r="H447" i="29"/>
  <c r="I447" i="29"/>
  <c r="H448" i="29"/>
  <c r="I448" i="29"/>
  <c r="H449" i="29"/>
  <c r="I449" i="29"/>
  <c r="H450" i="29"/>
  <c r="I450" i="29"/>
  <c r="H451" i="29"/>
  <c r="I451" i="29"/>
  <c r="H452" i="29"/>
  <c r="I452" i="29"/>
  <c r="H453" i="29"/>
  <c r="I453" i="29"/>
  <c r="H454" i="29"/>
  <c r="I454" i="29"/>
  <c r="H455" i="29"/>
  <c r="I455" i="29"/>
  <c r="H456" i="29"/>
  <c r="I456" i="29"/>
  <c r="H457" i="29"/>
  <c r="I457" i="29"/>
  <c r="H458" i="29"/>
  <c r="I458" i="29"/>
  <c r="H459" i="29"/>
  <c r="I459" i="29"/>
  <c r="H460" i="29"/>
  <c r="I460" i="29"/>
  <c r="H461" i="29"/>
  <c r="I461" i="29"/>
  <c r="H462" i="29"/>
  <c r="I462" i="29"/>
  <c r="H463" i="29"/>
  <c r="I463" i="29"/>
  <c r="H464" i="29"/>
  <c r="I464" i="29"/>
  <c r="H465" i="29"/>
  <c r="I465" i="29"/>
  <c r="H466" i="29"/>
  <c r="I466" i="29"/>
  <c r="H467" i="29"/>
  <c r="I467" i="29"/>
  <c r="H468" i="29"/>
  <c r="I468" i="29"/>
  <c r="H469" i="29"/>
  <c r="I469" i="29"/>
  <c r="H470" i="29"/>
  <c r="I470" i="29"/>
  <c r="H471" i="29"/>
  <c r="I471" i="29"/>
  <c r="H472" i="29"/>
  <c r="I472" i="29"/>
  <c r="H473" i="29"/>
  <c r="I473" i="29"/>
  <c r="H474" i="29"/>
  <c r="I474" i="29"/>
  <c r="H475" i="29"/>
  <c r="I475" i="29"/>
  <c r="H476" i="29"/>
  <c r="I476" i="29"/>
  <c r="H477" i="29"/>
  <c r="I477" i="29"/>
  <c r="H478" i="29"/>
  <c r="I478" i="29"/>
  <c r="H479" i="29"/>
  <c r="I479" i="29"/>
  <c r="H480" i="29"/>
  <c r="I480" i="29"/>
  <c r="H481" i="29"/>
  <c r="I481" i="29"/>
  <c r="H482" i="29"/>
  <c r="I482" i="29"/>
  <c r="H483" i="29"/>
  <c r="I483" i="29"/>
  <c r="H484" i="29"/>
  <c r="I484" i="29"/>
  <c r="H485" i="29"/>
  <c r="I485" i="29"/>
  <c r="H486" i="29"/>
  <c r="I486" i="29"/>
  <c r="H487" i="29"/>
  <c r="I487" i="29"/>
  <c r="H488" i="29"/>
  <c r="I488" i="29"/>
  <c r="H489" i="29"/>
  <c r="I489" i="29"/>
  <c r="H490" i="29"/>
  <c r="I490" i="29"/>
  <c r="H491" i="29"/>
  <c r="I491" i="29"/>
  <c r="H492" i="29"/>
  <c r="I492" i="29"/>
  <c r="H493" i="29"/>
  <c r="I493" i="29"/>
  <c r="H494" i="29"/>
  <c r="I494" i="29"/>
  <c r="H495" i="29"/>
  <c r="I495" i="29"/>
  <c r="H496" i="29"/>
  <c r="I496" i="29"/>
  <c r="H497" i="29"/>
  <c r="I497" i="29"/>
  <c r="H498" i="29"/>
  <c r="I498" i="29"/>
  <c r="H499" i="29"/>
  <c r="I499" i="29"/>
  <c r="H500" i="29"/>
  <c r="I500" i="29"/>
  <c r="H501" i="29"/>
  <c r="I501" i="29"/>
  <c r="H502" i="29"/>
  <c r="I502" i="29"/>
  <c r="H503" i="29"/>
  <c r="I503" i="29"/>
  <c r="H504" i="29"/>
  <c r="I504" i="29"/>
  <c r="H1268" i="29"/>
  <c r="I1268" i="29"/>
  <c r="H1269" i="29"/>
  <c r="I1269" i="29"/>
  <c r="H1270" i="29"/>
  <c r="I1270" i="29"/>
  <c r="H1271" i="29"/>
  <c r="I1271" i="29"/>
  <c r="H1272" i="29"/>
  <c r="I1272" i="29"/>
  <c r="H1273" i="29"/>
  <c r="I1273" i="29"/>
  <c r="H1274" i="29"/>
  <c r="I1274" i="29"/>
  <c r="H1275" i="29"/>
  <c r="I1275" i="29"/>
  <c r="H1276" i="29"/>
  <c r="I1276" i="29"/>
  <c r="H1277" i="29"/>
  <c r="I1277" i="29"/>
  <c r="H1278" i="29"/>
  <c r="I1278" i="29"/>
  <c r="H1279" i="29"/>
  <c r="I1279" i="29"/>
  <c r="H1280" i="29"/>
  <c r="I1280" i="29"/>
  <c r="H1281" i="29"/>
  <c r="I1281" i="29"/>
  <c r="H1282" i="29"/>
  <c r="I1282" i="29"/>
  <c r="H1283" i="29"/>
  <c r="I1283" i="29"/>
  <c r="H1284" i="29"/>
  <c r="I1284" i="29"/>
  <c r="H1285" i="29"/>
  <c r="I1285" i="29"/>
  <c r="H1286" i="29"/>
  <c r="I1286" i="29"/>
  <c r="H1287" i="29"/>
  <c r="I1287" i="29"/>
  <c r="H1288" i="29"/>
  <c r="I1288" i="29"/>
  <c r="H529" i="29"/>
  <c r="I529" i="29"/>
  <c r="H530" i="29"/>
  <c r="I530" i="29"/>
  <c r="H531" i="29"/>
  <c r="I531" i="29"/>
  <c r="H532" i="29"/>
  <c r="I532" i="29"/>
  <c r="H533" i="29"/>
  <c r="I533" i="29"/>
  <c r="H534" i="29"/>
  <c r="I534" i="29"/>
  <c r="H535" i="29"/>
  <c r="I535" i="29"/>
  <c r="H538" i="29"/>
  <c r="I538" i="29"/>
  <c r="H539" i="29"/>
  <c r="I539" i="29"/>
  <c r="H540" i="29"/>
  <c r="I540" i="29"/>
  <c r="H541" i="29"/>
  <c r="I541" i="29"/>
  <c r="H542" i="29"/>
  <c r="I542" i="29"/>
  <c r="H543" i="29"/>
  <c r="I543" i="29"/>
  <c r="H544" i="29"/>
  <c r="I544" i="29"/>
  <c r="H545" i="29"/>
  <c r="I545" i="29"/>
  <c r="H546" i="29"/>
  <c r="I546" i="29"/>
  <c r="H547" i="29"/>
  <c r="I547" i="29"/>
  <c r="H548" i="29"/>
  <c r="I548" i="29"/>
  <c r="H549" i="29"/>
  <c r="I549" i="29"/>
  <c r="H550" i="29"/>
  <c r="I550" i="29"/>
  <c r="H551" i="29"/>
  <c r="I551" i="29"/>
  <c r="H552" i="29"/>
  <c r="I552" i="29"/>
  <c r="H553" i="29"/>
  <c r="I553" i="29"/>
  <c r="H554" i="29"/>
  <c r="I554" i="29"/>
  <c r="H555" i="29"/>
  <c r="I555" i="29"/>
  <c r="H556" i="29"/>
  <c r="I556" i="29"/>
  <c r="H557" i="29"/>
  <c r="I557" i="29"/>
  <c r="H558" i="29"/>
  <c r="I558" i="29"/>
  <c r="H559" i="29"/>
  <c r="I559" i="29"/>
  <c r="H560" i="29"/>
  <c r="I560" i="29"/>
  <c r="H561" i="29"/>
  <c r="I561" i="29"/>
  <c r="H562" i="29"/>
  <c r="I562" i="29"/>
  <c r="H563" i="29"/>
  <c r="I563" i="29"/>
  <c r="H564" i="29"/>
  <c r="I564" i="29"/>
  <c r="H565" i="29"/>
  <c r="H566" i="29"/>
  <c r="I566" i="29"/>
  <c r="H567" i="29"/>
  <c r="I567" i="29"/>
  <c r="H568" i="29"/>
  <c r="H569" i="29"/>
  <c r="H573" i="29"/>
  <c r="I573" i="29"/>
  <c r="H574" i="29"/>
  <c r="I574" i="29"/>
  <c r="H575" i="29"/>
  <c r="I575" i="29"/>
  <c r="H576" i="29"/>
  <c r="I576" i="29"/>
  <c r="H577" i="29"/>
  <c r="H584" i="29"/>
  <c r="I584" i="29"/>
  <c r="H585" i="29"/>
  <c r="I585" i="29"/>
  <c r="H586" i="29"/>
  <c r="I586" i="29"/>
  <c r="H587" i="29"/>
  <c r="I587" i="29"/>
  <c r="H588" i="29"/>
  <c r="I588" i="29"/>
  <c r="H589" i="29"/>
  <c r="I589" i="29"/>
  <c r="H590" i="29"/>
  <c r="I590" i="29"/>
  <c r="H591" i="29"/>
  <c r="I591" i="29"/>
  <c r="H592" i="29"/>
  <c r="I592" i="29"/>
  <c r="H593" i="29"/>
  <c r="I593" i="29"/>
  <c r="H594" i="29"/>
  <c r="H595" i="29"/>
  <c r="I595" i="29"/>
  <c r="H596" i="29"/>
  <c r="I596" i="29"/>
  <c r="H597" i="29"/>
  <c r="I597" i="29"/>
  <c r="H598" i="29"/>
  <c r="I598" i="29"/>
  <c r="H599" i="29"/>
  <c r="I599" i="29"/>
  <c r="H600" i="29"/>
  <c r="I600" i="29"/>
  <c r="H601" i="29"/>
  <c r="I601" i="29"/>
  <c r="H602" i="29"/>
  <c r="I602" i="29"/>
  <c r="H603" i="29"/>
  <c r="I603" i="29"/>
  <c r="H604" i="29"/>
  <c r="I604" i="29"/>
  <c r="H605" i="29"/>
  <c r="I605" i="29"/>
  <c r="H606" i="29"/>
  <c r="I606" i="29"/>
  <c r="H607" i="29"/>
  <c r="I607" i="29"/>
  <c r="H608" i="29"/>
  <c r="I608" i="29"/>
  <c r="H609" i="29"/>
  <c r="I609" i="29"/>
  <c r="H610" i="29"/>
  <c r="I610" i="29"/>
  <c r="H611" i="29"/>
  <c r="I611" i="29"/>
  <c r="H612" i="29"/>
  <c r="I612" i="29"/>
  <c r="H613" i="29"/>
  <c r="I613" i="29"/>
  <c r="H614" i="29"/>
  <c r="I614" i="29"/>
  <c r="H615" i="29"/>
  <c r="I615" i="29"/>
  <c r="H616" i="29"/>
  <c r="I616" i="29"/>
  <c r="H617" i="29"/>
  <c r="I617" i="29"/>
  <c r="H618" i="29"/>
  <c r="I618" i="29"/>
  <c r="H619" i="29"/>
  <c r="I619" i="29"/>
  <c r="H620" i="29"/>
  <c r="I620" i="29"/>
  <c r="H621" i="29"/>
  <c r="I621" i="29"/>
  <c r="H622" i="29"/>
  <c r="I622" i="29"/>
  <c r="H623" i="29"/>
  <c r="I623" i="29"/>
  <c r="H624" i="29"/>
  <c r="I624" i="29"/>
  <c r="H625" i="29"/>
  <c r="I625" i="29"/>
  <c r="H626" i="29"/>
  <c r="I626" i="29"/>
  <c r="H627" i="29"/>
  <c r="I627" i="29"/>
  <c r="H630" i="29"/>
  <c r="I630" i="29"/>
  <c r="H631" i="29"/>
  <c r="I631" i="29"/>
  <c r="H632" i="29"/>
  <c r="I632" i="29"/>
  <c r="H635" i="29"/>
  <c r="I635" i="29"/>
  <c r="H636" i="29"/>
  <c r="I636" i="29"/>
  <c r="H637" i="29"/>
  <c r="I637" i="29"/>
  <c r="H638" i="29"/>
  <c r="I638" i="29"/>
  <c r="H639" i="29"/>
  <c r="I639" i="29"/>
  <c r="H640" i="29"/>
  <c r="I640" i="29"/>
  <c r="H641" i="29"/>
  <c r="I641" i="29"/>
  <c r="H644" i="29"/>
  <c r="I644" i="29"/>
  <c r="H645" i="29"/>
  <c r="I645" i="29"/>
  <c r="H646" i="29"/>
  <c r="I646" i="29"/>
  <c r="H647" i="29"/>
  <c r="I647" i="29"/>
  <c r="H648" i="29"/>
  <c r="I648" i="29"/>
  <c r="H649" i="29"/>
  <c r="I649" i="29"/>
  <c r="H650" i="29"/>
  <c r="I650" i="29"/>
  <c r="H651" i="29"/>
  <c r="I651" i="29"/>
  <c r="H652" i="29"/>
  <c r="I652" i="29"/>
  <c r="H653" i="29"/>
  <c r="I653" i="29"/>
  <c r="H654" i="29"/>
  <c r="I654" i="29"/>
  <c r="H655" i="29"/>
  <c r="I655" i="29"/>
  <c r="H656" i="29"/>
  <c r="I656" i="29"/>
  <c r="H657" i="29"/>
  <c r="I657" i="29"/>
  <c r="H658" i="29"/>
  <c r="I658" i="29"/>
  <c r="H659" i="29"/>
  <c r="I659" i="29"/>
  <c r="H660" i="29"/>
  <c r="I660" i="29"/>
  <c r="H661" i="29"/>
  <c r="I661" i="29"/>
  <c r="H662" i="29"/>
  <c r="I662" i="29"/>
  <c r="H663" i="29"/>
  <c r="I663" i="29"/>
  <c r="H664" i="29"/>
  <c r="I664" i="29"/>
  <c r="H665" i="29"/>
  <c r="I665" i="29"/>
  <c r="H666" i="29"/>
  <c r="I666" i="29"/>
  <c r="H667" i="29"/>
  <c r="I667" i="29"/>
  <c r="H668" i="29"/>
  <c r="I668" i="29"/>
  <c r="H669" i="29"/>
  <c r="I669" i="29"/>
  <c r="H670" i="29"/>
  <c r="I670" i="29"/>
  <c r="H671" i="29"/>
  <c r="I671" i="29"/>
  <c r="H672" i="29"/>
  <c r="I672" i="29"/>
  <c r="H673" i="29"/>
  <c r="I673" i="29"/>
  <c r="H674" i="29"/>
  <c r="I674" i="29"/>
  <c r="H675" i="29"/>
  <c r="I675" i="29"/>
  <c r="H676" i="29"/>
  <c r="I676" i="29"/>
  <c r="H677" i="29"/>
  <c r="I677" i="29"/>
  <c r="H678" i="29"/>
  <c r="I678" i="29"/>
  <c r="H679" i="29"/>
  <c r="I679" i="29"/>
  <c r="H680" i="29"/>
  <c r="I680" i="29"/>
  <c r="H681" i="29"/>
  <c r="I681" i="29"/>
  <c r="H682" i="29"/>
  <c r="I682" i="29"/>
  <c r="H683" i="29"/>
  <c r="I683" i="29"/>
  <c r="H684" i="29"/>
  <c r="I684" i="29"/>
  <c r="H685" i="29"/>
  <c r="I685" i="29"/>
  <c r="H686" i="29"/>
  <c r="I686" i="29"/>
  <c r="H687" i="29"/>
  <c r="I687" i="29"/>
  <c r="H688" i="29"/>
  <c r="I688" i="29"/>
  <c r="H689" i="29"/>
  <c r="I689" i="29"/>
  <c r="H690" i="29"/>
  <c r="I690" i="29"/>
  <c r="H691" i="29"/>
  <c r="I691" i="29"/>
  <c r="H692" i="29"/>
  <c r="I692" i="29"/>
  <c r="H693" i="29"/>
  <c r="I693" i="29"/>
  <c r="H694" i="29"/>
  <c r="I694" i="29"/>
  <c r="H695" i="29"/>
  <c r="I695" i="29"/>
  <c r="H696" i="29"/>
  <c r="I696" i="29"/>
  <c r="H697" i="29"/>
  <c r="I697" i="29"/>
  <c r="H698" i="29"/>
  <c r="I698" i="29"/>
  <c r="H699" i="29"/>
  <c r="I699" i="29"/>
  <c r="H700" i="29"/>
  <c r="I700" i="29"/>
  <c r="H701" i="29"/>
  <c r="I701" i="29"/>
  <c r="H702" i="29"/>
  <c r="I702" i="29"/>
  <c r="H703" i="29"/>
  <c r="I703" i="29"/>
  <c r="H704" i="29"/>
  <c r="I704" i="29"/>
  <c r="H705" i="29"/>
  <c r="I705" i="29"/>
  <c r="H706" i="29"/>
  <c r="I706" i="29"/>
  <c r="H707" i="29"/>
  <c r="I707" i="29"/>
  <c r="H708" i="29"/>
  <c r="I708" i="29"/>
  <c r="H709" i="29"/>
  <c r="I709" i="29"/>
  <c r="H712" i="29"/>
  <c r="I712" i="29"/>
  <c r="H713" i="29"/>
  <c r="I713" i="29"/>
  <c r="H714" i="29"/>
  <c r="I714" i="29"/>
  <c r="H715" i="29"/>
  <c r="I715" i="29"/>
  <c r="H716" i="29"/>
  <c r="I716" i="29"/>
  <c r="H717" i="29"/>
  <c r="I717" i="29"/>
  <c r="H718" i="29"/>
  <c r="I718" i="29"/>
  <c r="H719" i="29"/>
  <c r="I719" i="29"/>
  <c r="H720" i="29"/>
  <c r="I720" i="29"/>
  <c r="H721" i="29"/>
  <c r="I721" i="29"/>
  <c r="H722" i="29"/>
  <c r="I722" i="29"/>
  <c r="H723" i="29"/>
  <c r="I723" i="29"/>
  <c r="H724" i="29"/>
  <c r="I724" i="29"/>
  <c r="H725" i="29"/>
  <c r="I725" i="29"/>
  <c r="H726" i="29"/>
  <c r="I726" i="29"/>
  <c r="H727" i="29"/>
  <c r="I727" i="29"/>
  <c r="H728" i="29"/>
  <c r="I728" i="29"/>
  <c r="H729" i="29"/>
  <c r="I729" i="29"/>
  <c r="H730" i="29"/>
  <c r="I730" i="29"/>
  <c r="H731" i="29"/>
  <c r="I731" i="29"/>
  <c r="H732" i="29"/>
  <c r="I732" i="29"/>
  <c r="H733" i="29"/>
  <c r="I733" i="29"/>
  <c r="H734" i="29"/>
  <c r="I734" i="29"/>
  <c r="H735" i="29"/>
  <c r="I735" i="29"/>
  <c r="H736" i="29"/>
  <c r="I736" i="29"/>
  <c r="H268" i="29"/>
  <c r="I268" i="29"/>
  <c r="H310" i="29"/>
  <c r="I310" i="29"/>
  <c r="H739" i="29"/>
  <c r="I739" i="29"/>
  <c r="H740" i="29"/>
  <c r="I740" i="29"/>
  <c r="H741" i="29"/>
  <c r="I741" i="29"/>
  <c r="H742" i="29"/>
  <c r="I742" i="29"/>
  <c r="H743" i="29"/>
  <c r="I743" i="29"/>
  <c r="H744" i="29"/>
  <c r="I744" i="29"/>
  <c r="H745" i="29"/>
  <c r="I745" i="29"/>
  <c r="H746" i="29"/>
  <c r="I746" i="29"/>
  <c r="H747" i="29"/>
  <c r="I747" i="29"/>
  <c r="H748" i="29"/>
  <c r="I748" i="29"/>
  <c r="H749" i="29"/>
  <c r="I749" i="29"/>
  <c r="H750" i="29"/>
  <c r="I750" i="29"/>
  <c r="H751" i="29"/>
  <c r="I751" i="29"/>
  <c r="H752" i="29"/>
  <c r="I752" i="29"/>
  <c r="H753" i="29"/>
  <c r="I753" i="29"/>
  <c r="H754" i="29"/>
  <c r="I754" i="29"/>
  <c r="H755" i="29"/>
  <c r="I755" i="29"/>
  <c r="H756" i="29"/>
  <c r="I756" i="29"/>
  <c r="H757" i="29"/>
  <c r="I757" i="29"/>
  <c r="H758" i="29"/>
  <c r="I758" i="29"/>
  <c r="H759" i="29"/>
  <c r="I759" i="29"/>
  <c r="H760" i="29"/>
  <c r="I760" i="29"/>
  <c r="H761" i="29"/>
  <c r="I761" i="29"/>
  <c r="H762" i="29"/>
  <c r="I762" i="29"/>
  <c r="H763" i="29"/>
  <c r="I763" i="29"/>
  <c r="H764" i="29"/>
  <c r="I764" i="29"/>
  <c r="H765" i="29"/>
  <c r="I765" i="29"/>
  <c r="H766" i="29"/>
  <c r="I766" i="29"/>
  <c r="H767" i="29"/>
  <c r="I767" i="29"/>
  <c r="H768" i="29"/>
  <c r="I768" i="29"/>
  <c r="H769" i="29"/>
  <c r="I769" i="29"/>
  <c r="H770" i="29"/>
  <c r="I770" i="29"/>
  <c r="H771" i="29"/>
  <c r="I771" i="29"/>
  <c r="H772" i="29"/>
  <c r="I772" i="29"/>
  <c r="H773" i="29"/>
  <c r="I773" i="29"/>
  <c r="H774" i="29"/>
  <c r="I774" i="29"/>
  <c r="H775" i="29"/>
  <c r="I775" i="29"/>
  <c r="H776" i="29"/>
  <c r="I776" i="29"/>
  <c r="H777" i="29"/>
  <c r="I777" i="29"/>
  <c r="H778" i="29"/>
  <c r="I778" i="29"/>
  <c r="H779" i="29"/>
  <c r="I779" i="29"/>
  <c r="H780" i="29"/>
  <c r="I780" i="29"/>
  <c r="H781" i="29"/>
  <c r="I781" i="29"/>
  <c r="H782" i="29"/>
  <c r="I782" i="29"/>
  <c r="H783" i="29"/>
  <c r="I783" i="29"/>
  <c r="H784" i="29"/>
  <c r="I784" i="29"/>
  <c r="H785" i="29"/>
  <c r="I785" i="29"/>
  <c r="H786" i="29"/>
  <c r="I786" i="29"/>
  <c r="H787" i="29"/>
  <c r="I787" i="29"/>
  <c r="H788" i="29"/>
  <c r="I788" i="29"/>
  <c r="H789" i="29"/>
  <c r="I789" i="29"/>
  <c r="H790" i="29"/>
  <c r="I790" i="29"/>
  <c r="H791" i="29"/>
  <c r="I791" i="29"/>
  <c r="H792" i="29"/>
  <c r="I792" i="29"/>
  <c r="H793" i="29"/>
  <c r="I793" i="29"/>
  <c r="H794" i="29"/>
  <c r="I794" i="29"/>
  <c r="H795" i="29"/>
  <c r="I795" i="29"/>
  <c r="H796" i="29"/>
  <c r="I796" i="29"/>
  <c r="H797" i="29"/>
  <c r="I797" i="29"/>
  <c r="H798" i="29"/>
  <c r="I798" i="29"/>
  <c r="H799" i="29"/>
  <c r="I799" i="29"/>
  <c r="H800" i="29"/>
  <c r="I800" i="29"/>
  <c r="H801" i="29"/>
  <c r="I801" i="29"/>
  <c r="H802" i="29"/>
  <c r="I802" i="29"/>
  <c r="H803" i="29"/>
  <c r="I803" i="29"/>
  <c r="H804" i="29"/>
  <c r="I804" i="29"/>
  <c r="H805" i="29"/>
  <c r="I805" i="29"/>
  <c r="H806" i="29"/>
  <c r="I806" i="29"/>
  <c r="H807" i="29"/>
  <c r="I807" i="29"/>
  <c r="H808" i="29"/>
  <c r="I808" i="29"/>
  <c r="H809" i="29"/>
  <c r="I809" i="29"/>
  <c r="H810" i="29"/>
  <c r="I810" i="29"/>
  <c r="H821" i="29"/>
  <c r="H822" i="29"/>
  <c r="H823" i="29"/>
  <c r="H824" i="29"/>
  <c r="H825" i="29"/>
  <c r="H826" i="29"/>
  <c r="H827" i="29"/>
  <c r="H828" i="29"/>
  <c r="H829" i="29"/>
  <c r="H830" i="29"/>
  <c r="H831" i="29"/>
  <c r="I831" i="29"/>
  <c r="H832" i="29"/>
  <c r="I832" i="29"/>
  <c r="H839" i="29"/>
  <c r="H840" i="29"/>
  <c r="H841" i="29"/>
  <c r="H842" i="29"/>
  <c r="H843" i="29"/>
  <c r="H844" i="29"/>
  <c r="H845" i="29"/>
  <c r="I845" i="29"/>
  <c r="H846" i="29"/>
  <c r="I846" i="29"/>
  <c r="H847" i="29"/>
  <c r="I847" i="29"/>
  <c r="H848" i="29"/>
  <c r="I848" i="29"/>
  <c r="H849" i="29"/>
  <c r="I849" i="29"/>
  <c r="H850" i="29"/>
  <c r="I850" i="29"/>
  <c r="H851" i="29"/>
  <c r="I851" i="29"/>
  <c r="H852" i="29"/>
  <c r="I852" i="29"/>
  <c r="H853" i="29"/>
  <c r="I853" i="29"/>
  <c r="H854" i="29"/>
  <c r="I854" i="29"/>
  <c r="H855" i="29"/>
  <c r="I855" i="29"/>
  <c r="H856" i="29"/>
  <c r="I856" i="29"/>
  <c r="H857" i="29"/>
  <c r="I857" i="29"/>
  <c r="H858" i="29"/>
  <c r="I858" i="29"/>
  <c r="H859" i="29"/>
  <c r="I859" i="29"/>
  <c r="H860" i="29"/>
  <c r="I860" i="29"/>
  <c r="H861" i="29"/>
  <c r="I861" i="29"/>
  <c r="H862" i="29"/>
  <c r="I862" i="29"/>
  <c r="H863" i="29"/>
  <c r="I863" i="29"/>
  <c r="H864" i="29"/>
  <c r="I864" i="29"/>
  <c r="H865" i="29"/>
  <c r="I865" i="29"/>
  <c r="H866" i="29"/>
  <c r="I866" i="29"/>
  <c r="H867" i="29"/>
  <c r="I867" i="29"/>
  <c r="H868" i="29"/>
  <c r="I868" i="29"/>
  <c r="H869" i="29"/>
  <c r="I869" i="29"/>
  <c r="H870" i="29"/>
  <c r="I870" i="29"/>
  <c r="H871" i="29"/>
  <c r="I871" i="29"/>
  <c r="H872" i="29"/>
  <c r="I872" i="29"/>
  <c r="H873" i="29"/>
  <c r="I873" i="29"/>
  <c r="H874" i="29"/>
  <c r="I874" i="29"/>
  <c r="H875" i="29"/>
  <c r="I875" i="29"/>
  <c r="H876" i="29"/>
  <c r="I876" i="29"/>
  <c r="H877" i="29"/>
  <c r="I877" i="29"/>
  <c r="H878" i="29"/>
  <c r="I878" i="29"/>
  <c r="H879" i="29"/>
  <c r="I879" i="29"/>
  <c r="H880" i="29"/>
  <c r="I880" i="29"/>
  <c r="H881" i="29"/>
  <c r="I881" i="29"/>
  <c r="H882" i="29"/>
  <c r="I882" i="29"/>
  <c r="H883" i="29"/>
  <c r="I883" i="29"/>
  <c r="H884" i="29"/>
  <c r="I884" i="29"/>
  <c r="H885" i="29"/>
  <c r="I885" i="29"/>
  <c r="H886" i="29"/>
  <c r="I886" i="29"/>
  <c r="H887" i="29"/>
  <c r="I887" i="29"/>
  <c r="H888" i="29"/>
  <c r="I888" i="29"/>
  <c r="H889" i="29"/>
  <c r="I889" i="29"/>
  <c r="H890" i="29"/>
  <c r="I890" i="29"/>
  <c r="H891" i="29"/>
  <c r="I891" i="29"/>
  <c r="H892" i="29"/>
  <c r="I892" i="29"/>
  <c r="H893" i="29"/>
  <c r="I893" i="29"/>
  <c r="H894" i="29"/>
  <c r="I894" i="29"/>
  <c r="H895" i="29"/>
  <c r="I895" i="29"/>
  <c r="H896" i="29"/>
  <c r="I896" i="29"/>
  <c r="H897" i="29"/>
  <c r="I897" i="29"/>
  <c r="H898" i="29"/>
  <c r="I898" i="29"/>
  <c r="H899" i="29"/>
  <c r="I899" i="29"/>
  <c r="H900" i="29"/>
  <c r="I900" i="29"/>
  <c r="H901" i="29"/>
  <c r="I901" i="29"/>
  <c r="H902" i="29"/>
  <c r="I902" i="29"/>
  <c r="H903" i="29"/>
  <c r="I903" i="29"/>
  <c r="H904" i="29"/>
  <c r="I904" i="29"/>
  <c r="H905" i="29"/>
  <c r="I905" i="29"/>
  <c r="H906" i="29"/>
  <c r="I906" i="29"/>
  <c r="H907" i="29"/>
  <c r="I907" i="29"/>
  <c r="H908" i="29"/>
  <c r="I908" i="29"/>
  <c r="H909" i="29"/>
  <c r="I909" i="29"/>
  <c r="H910" i="29"/>
  <c r="I910" i="29"/>
  <c r="H911" i="29"/>
  <c r="I911" i="29"/>
  <c r="H912" i="29"/>
  <c r="I912" i="29"/>
  <c r="H913" i="29"/>
  <c r="I913" i="29"/>
  <c r="H914" i="29"/>
  <c r="I914" i="29"/>
  <c r="H915" i="29"/>
  <c r="I915" i="29"/>
  <c r="H916" i="29"/>
  <c r="I916" i="29"/>
  <c r="H917" i="29"/>
  <c r="I917" i="29"/>
  <c r="H918" i="29"/>
  <c r="I918" i="29"/>
  <c r="H919" i="29"/>
  <c r="I919" i="29"/>
  <c r="H920" i="29"/>
  <c r="I920" i="29"/>
  <c r="H921" i="29"/>
  <c r="I921" i="29"/>
  <c r="H922" i="29"/>
  <c r="I922" i="29"/>
  <c r="H923" i="29"/>
  <c r="I923" i="29"/>
  <c r="H924" i="29"/>
  <c r="I924" i="29"/>
  <c r="H925" i="29"/>
  <c r="I925" i="29"/>
  <c r="H926" i="29"/>
  <c r="I926" i="29"/>
  <c r="H927" i="29"/>
  <c r="I927" i="29"/>
  <c r="H928" i="29"/>
  <c r="I928" i="29"/>
  <c r="H929" i="29"/>
  <c r="I929" i="29"/>
  <c r="H930" i="29"/>
  <c r="I930" i="29"/>
  <c r="H931" i="29"/>
  <c r="I931" i="29"/>
  <c r="H932" i="29"/>
  <c r="I932" i="29"/>
  <c r="H933" i="29"/>
  <c r="I933" i="29"/>
  <c r="H934" i="29"/>
  <c r="I934" i="29"/>
  <c r="H935" i="29"/>
  <c r="I935" i="29"/>
  <c r="H936" i="29"/>
  <c r="I936" i="29"/>
  <c r="H937" i="29"/>
  <c r="I937" i="29"/>
  <c r="H938" i="29"/>
  <c r="I938" i="29"/>
  <c r="H939" i="29"/>
  <c r="I939" i="29"/>
  <c r="H940" i="29"/>
  <c r="I940" i="29"/>
  <c r="H941" i="29"/>
  <c r="I941" i="29"/>
  <c r="H942" i="29"/>
  <c r="I942" i="29"/>
  <c r="H943" i="29"/>
  <c r="I943" i="29"/>
  <c r="H944" i="29"/>
  <c r="I944" i="29"/>
  <c r="H945" i="29"/>
  <c r="I945" i="29"/>
  <c r="H946" i="29"/>
  <c r="I946" i="29"/>
  <c r="H947" i="29"/>
  <c r="I947" i="29"/>
  <c r="H948" i="29"/>
  <c r="I948" i="29"/>
  <c r="H949" i="29"/>
  <c r="I949" i="29"/>
  <c r="H950" i="29"/>
  <c r="I950" i="29"/>
  <c r="H951" i="29"/>
  <c r="I951" i="29"/>
  <c r="H952" i="29"/>
  <c r="I952" i="29"/>
  <c r="H953" i="29"/>
  <c r="I953" i="29"/>
  <c r="H954" i="29"/>
  <c r="I954" i="29"/>
  <c r="H955" i="29"/>
  <c r="I955" i="29"/>
  <c r="H956" i="29"/>
  <c r="I956" i="29"/>
  <c r="H957" i="29"/>
  <c r="I957" i="29"/>
  <c r="H958" i="29"/>
  <c r="I958" i="29"/>
  <c r="H959" i="29"/>
  <c r="I959" i="29"/>
  <c r="H960" i="29"/>
  <c r="I960" i="29"/>
  <c r="H961" i="29"/>
  <c r="I961" i="29"/>
  <c r="H962" i="29"/>
  <c r="I962" i="29"/>
  <c r="H963" i="29"/>
  <c r="I963" i="29"/>
  <c r="H964" i="29"/>
  <c r="I964" i="29"/>
  <c r="H965" i="29"/>
  <c r="I965" i="29"/>
  <c r="H966" i="29"/>
  <c r="I966" i="29"/>
  <c r="H967" i="29"/>
  <c r="I967" i="29"/>
  <c r="H968" i="29"/>
  <c r="I968" i="29"/>
  <c r="H969" i="29"/>
  <c r="I969" i="29"/>
  <c r="H970" i="29"/>
  <c r="I970" i="29"/>
  <c r="H971" i="29"/>
  <c r="I971" i="29"/>
  <c r="H972" i="29"/>
  <c r="I972" i="29"/>
  <c r="H973" i="29"/>
  <c r="I973" i="29"/>
  <c r="H974" i="29"/>
  <c r="I974" i="29"/>
  <c r="H975" i="29"/>
  <c r="I975" i="29"/>
  <c r="H976" i="29"/>
  <c r="I976" i="29"/>
  <c r="H977" i="29"/>
  <c r="I977" i="29"/>
  <c r="H978" i="29"/>
  <c r="I978" i="29"/>
  <c r="H979" i="29"/>
  <c r="I979" i="29"/>
  <c r="H980" i="29"/>
  <c r="I980" i="29"/>
  <c r="H981" i="29"/>
  <c r="I981" i="29"/>
  <c r="H982" i="29"/>
  <c r="I982" i="29"/>
  <c r="H983" i="29"/>
  <c r="I983" i="29"/>
  <c r="H984" i="29"/>
  <c r="I984" i="29"/>
  <c r="H985" i="29"/>
  <c r="I985" i="29"/>
  <c r="H986" i="29"/>
  <c r="I986" i="29"/>
  <c r="H987" i="29"/>
  <c r="I987" i="29"/>
  <c r="H988" i="29"/>
  <c r="I988" i="29"/>
  <c r="H989" i="29"/>
  <c r="I989" i="29"/>
  <c r="H990" i="29"/>
  <c r="I990" i="29"/>
  <c r="H991" i="29"/>
  <c r="I991" i="29"/>
  <c r="H992" i="29"/>
  <c r="I992" i="29"/>
  <c r="H993" i="29"/>
  <c r="I993" i="29"/>
  <c r="H994" i="29"/>
  <c r="I994" i="29"/>
  <c r="H995" i="29"/>
  <c r="I995" i="29"/>
  <c r="H996" i="29"/>
  <c r="I996" i="29"/>
  <c r="H997" i="29"/>
  <c r="I997" i="29"/>
  <c r="H998" i="29"/>
  <c r="I998" i="29"/>
  <c r="H999" i="29"/>
  <c r="I999" i="29"/>
  <c r="H1000" i="29"/>
  <c r="I1000" i="29"/>
  <c r="H1001" i="29"/>
  <c r="I1001" i="29"/>
  <c r="H1002" i="29"/>
  <c r="I1002" i="29"/>
  <c r="H1003" i="29"/>
  <c r="I1003" i="29"/>
  <c r="H1028" i="29"/>
  <c r="I1028" i="29"/>
  <c r="H1029" i="29"/>
  <c r="I1029" i="29"/>
  <c r="H1030" i="29"/>
  <c r="I1030" i="29"/>
  <c r="H1031" i="29"/>
  <c r="I1031" i="29"/>
  <c r="H1032" i="29"/>
  <c r="I1032" i="29"/>
  <c r="H1033" i="29"/>
  <c r="I1033" i="29"/>
  <c r="H1034" i="29"/>
  <c r="I1034" i="29"/>
  <c r="H1035" i="29"/>
  <c r="I1035" i="29"/>
  <c r="H1036" i="29"/>
  <c r="I1036" i="29"/>
  <c r="H1037" i="29"/>
  <c r="I1037" i="29"/>
  <c r="H1038" i="29"/>
  <c r="I1038" i="29"/>
  <c r="H1039" i="29"/>
  <c r="I1039" i="29"/>
  <c r="H1040" i="29"/>
  <c r="I1040" i="29"/>
  <c r="H1041" i="29"/>
  <c r="I1041" i="29"/>
  <c r="H1042" i="29"/>
  <c r="I1042" i="29"/>
  <c r="H1043" i="29"/>
  <c r="I1043" i="29"/>
  <c r="H1044" i="29"/>
  <c r="I1044" i="29"/>
  <c r="H1045" i="29"/>
  <c r="I1045" i="29"/>
  <c r="H1046" i="29"/>
  <c r="I1046" i="29"/>
  <c r="H1047" i="29"/>
  <c r="I1047" i="29"/>
  <c r="H1048" i="29"/>
  <c r="I1048" i="29"/>
  <c r="H1049" i="29"/>
  <c r="I1049" i="29"/>
  <c r="H1050" i="29"/>
  <c r="I1050" i="29"/>
  <c r="H1051" i="29"/>
  <c r="I1051" i="29"/>
  <c r="H1052" i="29"/>
  <c r="I1052" i="29"/>
  <c r="H1053" i="29"/>
  <c r="I1053" i="29"/>
  <c r="H1054" i="29"/>
  <c r="I1054" i="29"/>
  <c r="H1055" i="29"/>
  <c r="I1055" i="29"/>
  <c r="H1056" i="29"/>
  <c r="I1056" i="29"/>
  <c r="H1057" i="29"/>
  <c r="I1057" i="29"/>
  <c r="H1058" i="29"/>
  <c r="H1059" i="29"/>
  <c r="H1060" i="29"/>
  <c r="I1060" i="29"/>
  <c r="H1061" i="29"/>
  <c r="I1061" i="29"/>
  <c r="H1062" i="29"/>
  <c r="I1062" i="29"/>
  <c r="H1063" i="29"/>
  <c r="I1063" i="29"/>
  <c r="H1064" i="29"/>
  <c r="I1064" i="29"/>
  <c r="H1065" i="29"/>
  <c r="I1065" i="29"/>
  <c r="H1066" i="29"/>
  <c r="I1066" i="29"/>
  <c r="H1067" i="29"/>
  <c r="I1067" i="29"/>
  <c r="H1068" i="29"/>
  <c r="I1068" i="29"/>
  <c r="H1069" i="29"/>
  <c r="I1069" i="29"/>
  <c r="H1070" i="29"/>
  <c r="I1070" i="29"/>
  <c r="H1071" i="29"/>
  <c r="I1071" i="29"/>
  <c r="H1072" i="29"/>
  <c r="I1072" i="29"/>
  <c r="H1073" i="29"/>
  <c r="I1073" i="29"/>
  <c r="H1074" i="29"/>
  <c r="I1074" i="29"/>
  <c r="H1075" i="29"/>
  <c r="I1075" i="29"/>
  <c r="H1076" i="29"/>
  <c r="I1076" i="29"/>
  <c r="H1077" i="29"/>
  <c r="I1077" i="29"/>
  <c r="H1078" i="29"/>
  <c r="I1078" i="29"/>
  <c r="H1079" i="29"/>
  <c r="I1079" i="29"/>
  <c r="H1080" i="29"/>
  <c r="I1080" i="29"/>
  <c r="H1081" i="29"/>
  <c r="I1081" i="29"/>
  <c r="H1082" i="29"/>
  <c r="I1082" i="29"/>
  <c r="H1083" i="29"/>
  <c r="I1083" i="29"/>
  <c r="H1084" i="29"/>
  <c r="I1084" i="29"/>
  <c r="H1085" i="29"/>
  <c r="I1085" i="29"/>
  <c r="H1086" i="29"/>
  <c r="I1086" i="29"/>
  <c r="H1087" i="29"/>
  <c r="I1087" i="29"/>
  <c r="H1088" i="29"/>
  <c r="I1088" i="29"/>
  <c r="H1089" i="29"/>
  <c r="I1089" i="29"/>
  <c r="H1090" i="29"/>
  <c r="I1090" i="29"/>
  <c r="H1091" i="29"/>
  <c r="I1091" i="29"/>
  <c r="H1092" i="29"/>
  <c r="I1092" i="29"/>
  <c r="H1093" i="29"/>
  <c r="I1093" i="29"/>
  <c r="H1094" i="29"/>
  <c r="I1094" i="29"/>
  <c r="H1095" i="29"/>
  <c r="I1095" i="29"/>
  <c r="H1096" i="29"/>
  <c r="I1096" i="29"/>
  <c r="H1097" i="29"/>
  <c r="I1097" i="29"/>
  <c r="H1098" i="29"/>
  <c r="I1098" i="29"/>
  <c r="H1389" i="29"/>
  <c r="I1389" i="29"/>
  <c r="H1390" i="29"/>
  <c r="I1390" i="29"/>
  <c r="H1407" i="29"/>
  <c r="I1407" i="29"/>
  <c r="H1102" i="29"/>
  <c r="I1102" i="29"/>
  <c r="H1103" i="29"/>
  <c r="I1103" i="29"/>
  <c r="H1104" i="29"/>
  <c r="I1104" i="29"/>
  <c r="H1105" i="29"/>
  <c r="I1105" i="29"/>
  <c r="H1106" i="29"/>
  <c r="I1106" i="29"/>
  <c r="H1107" i="29"/>
  <c r="I1107" i="29"/>
  <c r="H1108" i="29"/>
  <c r="I1108" i="29"/>
  <c r="H1110" i="29"/>
  <c r="I1110" i="29"/>
  <c r="H1111" i="29"/>
  <c r="I1111" i="29"/>
  <c r="H1112" i="29"/>
  <c r="I1112" i="29"/>
  <c r="H1113" i="29"/>
  <c r="I1113" i="29"/>
  <c r="H1114" i="29"/>
  <c r="I1114" i="29"/>
  <c r="H1115" i="29"/>
  <c r="I1115" i="29"/>
  <c r="H1116" i="29"/>
  <c r="I1116" i="29"/>
  <c r="H1117" i="29"/>
  <c r="I1117" i="29"/>
  <c r="H1118" i="29"/>
  <c r="I1118" i="29"/>
  <c r="H1119" i="29"/>
  <c r="I1119" i="29"/>
  <c r="H1120" i="29"/>
  <c r="I1120" i="29"/>
  <c r="H1121" i="29"/>
  <c r="I1121" i="29"/>
  <c r="H1122" i="29"/>
  <c r="I1122" i="29"/>
  <c r="H1123" i="29"/>
  <c r="I1123" i="29"/>
  <c r="H1124" i="29"/>
  <c r="I1124" i="29"/>
  <c r="H1125" i="29"/>
  <c r="I1125" i="29"/>
  <c r="H1126" i="29"/>
  <c r="H1127" i="29"/>
  <c r="I1127" i="29"/>
  <c r="H1128" i="29"/>
  <c r="I1128" i="29"/>
  <c r="H1129" i="29"/>
  <c r="I1129" i="29"/>
  <c r="H1130" i="29"/>
  <c r="I1130" i="29"/>
  <c r="H1131" i="29"/>
  <c r="I1131" i="29"/>
  <c r="H1132" i="29"/>
  <c r="I1132" i="29"/>
  <c r="H1133" i="29"/>
  <c r="I1133" i="29"/>
  <c r="H1134" i="29"/>
  <c r="I1134" i="29"/>
  <c r="H1135" i="29"/>
  <c r="I1135" i="29"/>
  <c r="H1136" i="29"/>
  <c r="I1136" i="29"/>
  <c r="H1137" i="29"/>
  <c r="I1137" i="29"/>
  <c r="H1138" i="29"/>
  <c r="I1138" i="29"/>
  <c r="H1139" i="29"/>
  <c r="I1139" i="29"/>
  <c r="H1140" i="29"/>
  <c r="I1140" i="29"/>
  <c r="H1141" i="29"/>
  <c r="I1141" i="29"/>
  <c r="H1142" i="29"/>
  <c r="I1142" i="29"/>
  <c r="H1143" i="29"/>
  <c r="I1143" i="29"/>
  <c r="H1144" i="29"/>
  <c r="I1144" i="29"/>
  <c r="H1145" i="29"/>
  <c r="I1145" i="29"/>
  <c r="H1146" i="29"/>
  <c r="I1146" i="29"/>
  <c r="H1147" i="29"/>
  <c r="I1147" i="29"/>
  <c r="H1148" i="29"/>
  <c r="I1148" i="29"/>
  <c r="H1149" i="29"/>
  <c r="I1149" i="29"/>
  <c r="H1150" i="29"/>
  <c r="I1150" i="29"/>
  <c r="H1151" i="29"/>
  <c r="I1151" i="29"/>
  <c r="H1152" i="29"/>
  <c r="I1152" i="29"/>
  <c r="H1153" i="29"/>
  <c r="I1153" i="29"/>
  <c r="H1154" i="29"/>
  <c r="I1154" i="29"/>
  <c r="H1155" i="29"/>
  <c r="I1155" i="29"/>
  <c r="H1156" i="29"/>
  <c r="I1156" i="29"/>
  <c r="H1157" i="29"/>
  <c r="I1157" i="29"/>
  <c r="H1158" i="29"/>
  <c r="I1158" i="29"/>
  <c r="H1159" i="29"/>
  <c r="I1159" i="29"/>
  <c r="H1160" i="29"/>
  <c r="I1160" i="29"/>
  <c r="H1161" i="29"/>
  <c r="I1161" i="29"/>
  <c r="H1162" i="29"/>
  <c r="I1162" i="29"/>
  <c r="H1163" i="29"/>
  <c r="I1163" i="29"/>
  <c r="H1164" i="29"/>
  <c r="I1164" i="29"/>
  <c r="H1165" i="29"/>
  <c r="I1165" i="29"/>
  <c r="H1166" i="29"/>
  <c r="I1166" i="29"/>
  <c r="H1167" i="29"/>
  <c r="I1167" i="29"/>
  <c r="H1168" i="29"/>
  <c r="I1168" i="29"/>
  <c r="H1169" i="29"/>
  <c r="I1169" i="29"/>
  <c r="H1170" i="29"/>
  <c r="I1170" i="29"/>
  <c r="H1171" i="29"/>
  <c r="I1171" i="29"/>
  <c r="H1172" i="29"/>
  <c r="I1172" i="29"/>
  <c r="H1173" i="29"/>
  <c r="I1173" i="29"/>
  <c r="H1174" i="29"/>
  <c r="I1174" i="29"/>
  <c r="H1175" i="29"/>
  <c r="I1175" i="29"/>
  <c r="H1176" i="29"/>
  <c r="I1176" i="29"/>
  <c r="H1177" i="29"/>
  <c r="I1177" i="29"/>
  <c r="H1178" i="29"/>
  <c r="I1178" i="29"/>
  <c r="H1179" i="29"/>
  <c r="I1179" i="29"/>
  <c r="H1180" i="29"/>
  <c r="I1180" i="29"/>
  <c r="H1181" i="29"/>
  <c r="I1181" i="29"/>
  <c r="H1182" i="29"/>
  <c r="I1182" i="29"/>
  <c r="H1183" i="29"/>
  <c r="I1183" i="29"/>
  <c r="H1184" i="29"/>
  <c r="I1184" i="29"/>
  <c r="H1185" i="29"/>
  <c r="I1185" i="29"/>
  <c r="H1186" i="29"/>
  <c r="I1186" i="29"/>
  <c r="H1187" i="29"/>
  <c r="I1187" i="29"/>
  <c r="H1188" i="29"/>
  <c r="I1188" i="29"/>
  <c r="H1189" i="29"/>
  <c r="I1189" i="29"/>
  <c r="H1190" i="29"/>
  <c r="I1190" i="29"/>
  <c r="H1191" i="29"/>
  <c r="I1191" i="29"/>
  <c r="H1192" i="29"/>
  <c r="I1192" i="29"/>
  <c r="H1193" i="29"/>
  <c r="I1193" i="29"/>
  <c r="H1194" i="29"/>
  <c r="I1194" i="29"/>
  <c r="H1195" i="29"/>
  <c r="I1195" i="29"/>
  <c r="H1196" i="29"/>
  <c r="I1196" i="29"/>
  <c r="H1197" i="29"/>
  <c r="I1197" i="29"/>
  <c r="H1198" i="29"/>
  <c r="I1198" i="29"/>
  <c r="H1199" i="29"/>
  <c r="I1199" i="29"/>
  <c r="H1200" i="29"/>
  <c r="I1200" i="29"/>
  <c r="H1201" i="29"/>
  <c r="I1201" i="29"/>
  <c r="H1202" i="29"/>
  <c r="I1202" i="29"/>
  <c r="H1203" i="29"/>
  <c r="I1203" i="29"/>
  <c r="H1204" i="29"/>
  <c r="I1204" i="29"/>
  <c r="H1205" i="29"/>
  <c r="I1205" i="29"/>
  <c r="H1206" i="29"/>
  <c r="I1206" i="29"/>
  <c r="H1207" i="29"/>
  <c r="I1207" i="29"/>
  <c r="H1208" i="29"/>
  <c r="I1208" i="29"/>
  <c r="H1209" i="29"/>
  <c r="I1209" i="29"/>
  <c r="H1210" i="29"/>
  <c r="I1210" i="29"/>
  <c r="H1211" i="29"/>
  <c r="I1211" i="29"/>
  <c r="H1212" i="29"/>
  <c r="I1212" i="29"/>
  <c r="H1213" i="29"/>
  <c r="I1213" i="29"/>
  <c r="H1214" i="29"/>
  <c r="I1214" i="29"/>
  <c r="H1215" i="29"/>
  <c r="I1215" i="29"/>
  <c r="H1216" i="29"/>
  <c r="I1216" i="29"/>
  <c r="H1217" i="29"/>
  <c r="I1217" i="29"/>
  <c r="H1218" i="29"/>
  <c r="I1218" i="29"/>
  <c r="H1219" i="29"/>
  <c r="I1219" i="29"/>
  <c r="H1220" i="29"/>
  <c r="I1220" i="29"/>
  <c r="H1221" i="29"/>
  <c r="I1221" i="29"/>
  <c r="H1222" i="29"/>
  <c r="I1222" i="29"/>
  <c r="H1223" i="29"/>
  <c r="I1223" i="29"/>
  <c r="H1224" i="29"/>
  <c r="I1224" i="29"/>
  <c r="H1225" i="29"/>
  <c r="I1225" i="29"/>
  <c r="H1226" i="29"/>
  <c r="I1226" i="29"/>
  <c r="H1227" i="29"/>
  <c r="I1227" i="29"/>
  <c r="H1228" i="29"/>
  <c r="I1228" i="29"/>
  <c r="H1229" i="29"/>
  <c r="I1229" i="29"/>
  <c r="H1230" i="29"/>
  <c r="I1230" i="29"/>
  <c r="H1231" i="29"/>
  <c r="I1231" i="29"/>
  <c r="H1232" i="29"/>
  <c r="I1232" i="29"/>
  <c r="H1233" i="29"/>
  <c r="I1233" i="29"/>
  <c r="H1234" i="29"/>
  <c r="I1234" i="29"/>
  <c r="H1235" i="29"/>
  <c r="I1235" i="29"/>
  <c r="H1242" i="29"/>
  <c r="I1242" i="29"/>
  <c r="H1243" i="29"/>
  <c r="I1243" i="29"/>
  <c r="H1244" i="29"/>
  <c r="I1244" i="29"/>
  <c r="H1245" i="29"/>
  <c r="I1245" i="29"/>
  <c r="H1246" i="29"/>
  <c r="I1246" i="29"/>
  <c r="H1247" i="29"/>
  <c r="I1247" i="29"/>
  <c r="H1249" i="29"/>
  <c r="I1249" i="29"/>
  <c r="H408" i="29"/>
  <c r="I408" i="29"/>
  <c r="H409" i="29"/>
  <c r="I409" i="29"/>
  <c r="H410" i="29"/>
  <c r="I410" i="29"/>
  <c r="H411" i="29"/>
  <c r="I411" i="29"/>
  <c r="H412" i="29"/>
  <c r="I412" i="29"/>
  <c r="H413" i="29"/>
  <c r="I413" i="29"/>
  <c r="H420" i="29"/>
  <c r="I420" i="29"/>
  <c r="H421" i="29"/>
  <c r="I421" i="29"/>
  <c r="H422" i="29"/>
  <c r="I422" i="29"/>
  <c r="H423" i="29"/>
  <c r="I423" i="29"/>
  <c r="H424" i="29"/>
  <c r="I424" i="29"/>
  <c r="H425" i="29"/>
  <c r="I425" i="29"/>
  <c r="H426" i="29"/>
  <c r="I426" i="29"/>
  <c r="H427" i="29"/>
  <c r="I427" i="29"/>
  <c r="H428" i="29"/>
  <c r="I428" i="29"/>
  <c r="H508" i="29"/>
  <c r="I508" i="29"/>
  <c r="H509" i="29"/>
  <c r="I509" i="29"/>
  <c r="H510" i="29"/>
  <c r="I510" i="29"/>
  <c r="H511" i="29"/>
  <c r="I511" i="29"/>
  <c r="H512" i="29"/>
  <c r="I512" i="29"/>
  <c r="H513" i="29"/>
  <c r="I513" i="29"/>
  <c r="X511" i="29"/>
  <c r="W511" i="29"/>
  <c r="X510" i="29"/>
  <c r="W510" i="29"/>
  <c r="X509" i="29"/>
  <c r="W509" i="29"/>
  <c r="X508" i="29"/>
  <c r="W508" i="29"/>
  <c r="X428" i="29"/>
  <c r="W428" i="29"/>
  <c r="X427" i="29"/>
  <c r="W427" i="29"/>
  <c r="X426" i="29"/>
  <c r="W426" i="29"/>
  <c r="X425" i="29"/>
  <c r="W425" i="29"/>
  <c r="X424" i="29"/>
  <c r="W424" i="29"/>
  <c r="X423" i="29"/>
  <c r="W423" i="29"/>
  <c r="X422" i="29"/>
  <c r="W422" i="29"/>
  <c r="X421" i="29"/>
  <c r="W421" i="29"/>
  <c r="X420" i="29"/>
  <c r="W420" i="29"/>
  <c r="X413" i="29"/>
  <c r="W413" i="29"/>
  <c r="X412" i="29"/>
  <c r="W412" i="29"/>
  <c r="X411" i="29"/>
  <c r="W411" i="29"/>
  <c r="X410" i="29"/>
  <c r="W410" i="29"/>
  <c r="X409" i="29"/>
  <c r="W409" i="29"/>
  <c r="X408" i="29"/>
  <c r="W408" i="29"/>
  <c r="X1260" i="29"/>
  <c r="W1260" i="29"/>
  <c r="X1259" i="29"/>
  <c r="W1259" i="29"/>
  <c r="X1258" i="29"/>
  <c r="W1258" i="29"/>
  <c r="X1257" i="29"/>
  <c r="W1257" i="29"/>
  <c r="X1256" i="29"/>
  <c r="W1256" i="29"/>
  <c r="X1255" i="29"/>
  <c r="W1255" i="29"/>
  <c r="X1254" i="29"/>
  <c r="W1254" i="29"/>
  <c r="X1253" i="29"/>
  <c r="W1253" i="29"/>
  <c r="X1252" i="29"/>
  <c r="W1252" i="29"/>
  <c r="X1251" i="29"/>
  <c r="W1251" i="29"/>
  <c r="X1247" i="29"/>
  <c r="W1247" i="29"/>
  <c r="X1246" i="29"/>
  <c r="W1246" i="29"/>
  <c r="X1245" i="29"/>
  <c r="W1245" i="29"/>
  <c r="X1244" i="29"/>
  <c r="W1244" i="29"/>
  <c r="X1243" i="29"/>
  <c r="W1243" i="29"/>
  <c r="X1242" i="29"/>
  <c r="W1242" i="29"/>
  <c r="X1235" i="29"/>
  <c r="W1235" i="29"/>
  <c r="X1234" i="29"/>
  <c r="W1234" i="29"/>
  <c r="X1233" i="29"/>
  <c r="W1233" i="29"/>
  <c r="X1232" i="29"/>
  <c r="W1232" i="29"/>
  <c r="X1231" i="29"/>
  <c r="W1231" i="29"/>
  <c r="X1230" i="29"/>
  <c r="W1230" i="29"/>
  <c r="X1229" i="29"/>
  <c r="W1229" i="29"/>
  <c r="X1228" i="29"/>
  <c r="W1228" i="29"/>
  <c r="X1227" i="29"/>
  <c r="W1227" i="29"/>
  <c r="X1226" i="29"/>
  <c r="W1226" i="29"/>
  <c r="X1225" i="29"/>
  <c r="W1225" i="29"/>
  <c r="X1224" i="29"/>
  <c r="W1224" i="29"/>
  <c r="X1223" i="29"/>
  <c r="W1223" i="29"/>
  <c r="X1222" i="29"/>
  <c r="W1222" i="29"/>
  <c r="X1221" i="29"/>
  <c r="W1221" i="29"/>
  <c r="X1220" i="29"/>
  <c r="W1220" i="29"/>
  <c r="X1219" i="29"/>
  <c r="W1219" i="29"/>
  <c r="X1218" i="29"/>
  <c r="W1218" i="29"/>
  <c r="X1217" i="29"/>
  <c r="W1217" i="29"/>
  <c r="X1216" i="29"/>
  <c r="W1216" i="29"/>
  <c r="X1215" i="29"/>
  <c r="W1215" i="29"/>
  <c r="X1214" i="29"/>
  <c r="W1214" i="29"/>
  <c r="X1213" i="29"/>
  <c r="W1213" i="29"/>
  <c r="X1212" i="29"/>
  <c r="W1212" i="29"/>
  <c r="X1211" i="29"/>
  <c r="W1211" i="29"/>
  <c r="X1210" i="29"/>
  <c r="W1210" i="29"/>
  <c r="X1209" i="29"/>
  <c r="W1209" i="29"/>
  <c r="X1208" i="29"/>
  <c r="W1208" i="29"/>
  <c r="X1207" i="29"/>
  <c r="W1207" i="29"/>
  <c r="X1206" i="29"/>
  <c r="W1206" i="29"/>
  <c r="X1205" i="29"/>
  <c r="W1205" i="29"/>
  <c r="X1204" i="29"/>
  <c r="W1204" i="29"/>
  <c r="X1203" i="29"/>
  <c r="W1203" i="29"/>
  <c r="X1202" i="29"/>
  <c r="W1202" i="29"/>
  <c r="X1201" i="29"/>
  <c r="W1201" i="29"/>
  <c r="X1200" i="29"/>
  <c r="W1200" i="29"/>
  <c r="X1199" i="29"/>
  <c r="W1199" i="29"/>
  <c r="X1198" i="29"/>
  <c r="W1198" i="29"/>
  <c r="X1197" i="29"/>
  <c r="W1197" i="29"/>
  <c r="X1196" i="29"/>
  <c r="W1196" i="29"/>
  <c r="X1195" i="29"/>
  <c r="W1195" i="29"/>
  <c r="X1194" i="29"/>
  <c r="W1194" i="29"/>
  <c r="X1193" i="29"/>
  <c r="W1193" i="29"/>
  <c r="X1192" i="29"/>
  <c r="W1192" i="29"/>
  <c r="X1191" i="29"/>
  <c r="W1191" i="29"/>
  <c r="X1190" i="29"/>
  <c r="W1190" i="29"/>
  <c r="X1189" i="29"/>
  <c r="W1189" i="29"/>
  <c r="X1188" i="29"/>
  <c r="W1188" i="29"/>
  <c r="X1187" i="29"/>
  <c r="W1187" i="29"/>
  <c r="X1186" i="29"/>
  <c r="W1186" i="29"/>
  <c r="X1185" i="29"/>
  <c r="W1185" i="29"/>
  <c r="X1184" i="29"/>
  <c r="W1184" i="29"/>
  <c r="X1183" i="29"/>
  <c r="W1183" i="29"/>
  <c r="X1182" i="29"/>
  <c r="W1182" i="29"/>
  <c r="X1181" i="29"/>
  <c r="W1181" i="29"/>
  <c r="X1180" i="29"/>
  <c r="W1180" i="29"/>
  <c r="X1179" i="29"/>
  <c r="W1179" i="29"/>
  <c r="X1178" i="29"/>
  <c r="W1178" i="29"/>
  <c r="X1177" i="29"/>
  <c r="W1177" i="29"/>
  <c r="X1176" i="29"/>
  <c r="W1176" i="29"/>
  <c r="X1175" i="29"/>
  <c r="W1175" i="29"/>
  <c r="X1174" i="29"/>
  <c r="W1174" i="29"/>
  <c r="X1173" i="29"/>
  <c r="W1173" i="29"/>
  <c r="X1172" i="29"/>
  <c r="W1172" i="29"/>
  <c r="X1171" i="29"/>
  <c r="W1171" i="29"/>
  <c r="X1170" i="29"/>
  <c r="W1170" i="29"/>
  <c r="X1169" i="29"/>
  <c r="W1169" i="29"/>
  <c r="X1168" i="29"/>
  <c r="W1168" i="29"/>
  <c r="X1167" i="29"/>
  <c r="W1167" i="29"/>
  <c r="X1166" i="29"/>
  <c r="W1166" i="29"/>
  <c r="X1165" i="29"/>
  <c r="W1165" i="29"/>
  <c r="X1164" i="29"/>
  <c r="W1164" i="29"/>
  <c r="X1163" i="29"/>
  <c r="W1163" i="29"/>
  <c r="X1162" i="29"/>
  <c r="W1162" i="29"/>
  <c r="X1161" i="29"/>
  <c r="W1161" i="29"/>
  <c r="X1160" i="29"/>
  <c r="W1160" i="29"/>
  <c r="X1159" i="29"/>
  <c r="W1159" i="29"/>
  <c r="X1158" i="29"/>
  <c r="W1158" i="29"/>
  <c r="X1157" i="29"/>
  <c r="W1157" i="29"/>
  <c r="X1156" i="29"/>
  <c r="W1156" i="29"/>
  <c r="X1155" i="29"/>
  <c r="W1155" i="29"/>
  <c r="X1154" i="29"/>
  <c r="W1154" i="29"/>
  <c r="X1153" i="29"/>
  <c r="W1153" i="29"/>
  <c r="X1152" i="29"/>
  <c r="W1152" i="29"/>
  <c r="X1151" i="29"/>
  <c r="W1151" i="29"/>
  <c r="X1150" i="29"/>
  <c r="W1150" i="29"/>
  <c r="X1149" i="29"/>
  <c r="W1149" i="29"/>
  <c r="X1148" i="29"/>
  <c r="W1148" i="29"/>
  <c r="X1147" i="29"/>
  <c r="W1147" i="29"/>
  <c r="X1146" i="29"/>
  <c r="W1146" i="29"/>
  <c r="X1145" i="29"/>
  <c r="W1145" i="29"/>
  <c r="X1144" i="29"/>
  <c r="W1144" i="29"/>
  <c r="X1143" i="29"/>
  <c r="W1143" i="29"/>
  <c r="X1142" i="29"/>
  <c r="W1142" i="29"/>
  <c r="X1141" i="29"/>
  <c r="W1141" i="29"/>
  <c r="X1140" i="29"/>
  <c r="W1140" i="29"/>
  <c r="X1139" i="29"/>
  <c r="W1139" i="29"/>
  <c r="X1138" i="29"/>
  <c r="W1138" i="29"/>
  <c r="X1137" i="29"/>
  <c r="W1137" i="29"/>
  <c r="X1136" i="29"/>
  <c r="W1136" i="29"/>
  <c r="X1135" i="29"/>
  <c r="W1135" i="29"/>
  <c r="X1134" i="29"/>
  <c r="W1134" i="29"/>
  <c r="X1133" i="29"/>
  <c r="W1133" i="29"/>
  <c r="X1132" i="29"/>
  <c r="W1132" i="29"/>
  <c r="X1131" i="29"/>
  <c r="W1131" i="29"/>
  <c r="X1130" i="29"/>
  <c r="W1130" i="29"/>
  <c r="X1129" i="29"/>
  <c r="W1129" i="29"/>
  <c r="X1128" i="29"/>
  <c r="W1128" i="29"/>
  <c r="X1127" i="29"/>
  <c r="W1127" i="29"/>
  <c r="W1126" i="29"/>
  <c r="X1125" i="29"/>
  <c r="W1125" i="29"/>
  <c r="X1124" i="29"/>
  <c r="W1124" i="29"/>
  <c r="X1123" i="29"/>
  <c r="W1123" i="29"/>
  <c r="X1122" i="29"/>
  <c r="W1122" i="29"/>
  <c r="X1121" i="29"/>
  <c r="W1121" i="29"/>
  <c r="X1120" i="29"/>
  <c r="W1120" i="29"/>
  <c r="X1119" i="29"/>
  <c r="W1119" i="29"/>
  <c r="X1118" i="29"/>
  <c r="W1118" i="29"/>
  <c r="X1117" i="29"/>
  <c r="W1117" i="29"/>
  <c r="X1116" i="29"/>
  <c r="W1116" i="29"/>
  <c r="X1115" i="29"/>
  <c r="W1115" i="29"/>
  <c r="X1114" i="29"/>
  <c r="W1114" i="29"/>
  <c r="X1113" i="29"/>
  <c r="W1113" i="29"/>
  <c r="X1112" i="29"/>
  <c r="W1112" i="29"/>
  <c r="X1111" i="29"/>
  <c r="W1111" i="29"/>
  <c r="X1110" i="29"/>
  <c r="W1110" i="29"/>
  <c r="X1108" i="29"/>
  <c r="W1108" i="29"/>
  <c r="X1107" i="29"/>
  <c r="W1107" i="29"/>
  <c r="X1106" i="29"/>
  <c r="W1106" i="29"/>
  <c r="X1105" i="29"/>
  <c r="W1105" i="29"/>
  <c r="X1104" i="29"/>
  <c r="W1104" i="29"/>
  <c r="X1103" i="29"/>
  <c r="W1103" i="29"/>
  <c r="X1102" i="29"/>
  <c r="W1102" i="29"/>
  <c r="X1407" i="29"/>
  <c r="W1407" i="29"/>
  <c r="X1390" i="29"/>
  <c r="W1390" i="29"/>
  <c r="X1389" i="29"/>
  <c r="W1389" i="29"/>
  <c r="X1098" i="29"/>
  <c r="W1098" i="29"/>
  <c r="X1097" i="29"/>
  <c r="W1097" i="29"/>
  <c r="X1096" i="29"/>
  <c r="W1096" i="29"/>
  <c r="X1095" i="29"/>
  <c r="W1095" i="29"/>
  <c r="X1094" i="29"/>
  <c r="W1094" i="29"/>
  <c r="X1093" i="29"/>
  <c r="W1093" i="29"/>
  <c r="X1092" i="29"/>
  <c r="W1092" i="29"/>
  <c r="X1091" i="29"/>
  <c r="W1091" i="29"/>
  <c r="X1090" i="29"/>
  <c r="W1090" i="29"/>
  <c r="X1089" i="29"/>
  <c r="W1089" i="29"/>
  <c r="X1088" i="29"/>
  <c r="W1088" i="29"/>
  <c r="X1087" i="29"/>
  <c r="W1087" i="29"/>
  <c r="X1086" i="29"/>
  <c r="W1086" i="29"/>
  <c r="X1085" i="29"/>
  <c r="W1085" i="29"/>
  <c r="X1084" i="29"/>
  <c r="W1084" i="29"/>
  <c r="X1083" i="29"/>
  <c r="W1083" i="29"/>
  <c r="X1082" i="29"/>
  <c r="W1082" i="29"/>
  <c r="X1081" i="29"/>
  <c r="W1081" i="29"/>
  <c r="X1080" i="29"/>
  <c r="W1080" i="29"/>
  <c r="X1079" i="29"/>
  <c r="W1079" i="29"/>
  <c r="X1078" i="29"/>
  <c r="W1078" i="29"/>
  <c r="X1077" i="29"/>
  <c r="W1077" i="29"/>
  <c r="X1076" i="29"/>
  <c r="W1076" i="29"/>
  <c r="X1075" i="29"/>
  <c r="W1075" i="29"/>
  <c r="X1074" i="29"/>
  <c r="W1074" i="29"/>
  <c r="X1073" i="29"/>
  <c r="W1073" i="29"/>
  <c r="X1072" i="29"/>
  <c r="W1072" i="29"/>
  <c r="X1071" i="29"/>
  <c r="W1071" i="29"/>
  <c r="X1070" i="29"/>
  <c r="W1070" i="29"/>
  <c r="X1069" i="29"/>
  <c r="W1069" i="29"/>
  <c r="X1068" i="29"/>
  <c r="W1068" i="29"/>
  <c r="X1067" i="29"/>
  <c r="W1067" i="29"/>
  <c r="X1066" i="29"/>
  <c r="W1066" i="29"/>
  <c r="X1065" i="29"/>
  <c r="W1065" i="29"/>
  <c r="X1064" i="29"/>
  <c r="W1064" i="29"/>
  <c r="X1063" i="29"/>
  <c r="W1063" i="29"/>
  <c r="X1062" i="29"/>
  <c r="W1062" i="29"/>
  <c r="X1061" i="29"/>
  <c r="W1061" i="29"/>
  <c r="X1060" i="29"/>
  <c r="W1060" i="29"/>
  <c r="W1059" i="29"/>
  <c r="W1058" i="29"/>
  <c r="X1057" i="29"/>
  <c r="W1057" i="29"/>
  <c r="X1056" i="29"/>
  <c r="W1056" i="29"/>
  <c r="X1055" i="29"/>
  <c r="W1055" i="29"/>
  <c r="X1054" i="29"/>
  <c r="W1054" i="29"/>
  <c r="X1053" i="29"/>
  <c r="W1053" i="29"/>
  <c r="X1052" i="29"/>
  <c r="W1052" i="29"/>
  <c r="X1051" i="29"/>
  <c r="W1051" i="29"/>
  <c r="X1050" i="29"/>
  <c r="W1050" i="29"/>
  <c r="X1049" i="29"/>
  <c r="W1049" i="29"/>
  <c r="X1048" i="29"/>
  <c r="W1048" i="29"/>
  <c r="X1047" i="29"/>
  <c r="W1047" i="29"/>
  <c r="X1046" i="29"/>
  <c r="W1046" i="29"/>
  <c r="X1045" i="29"/>
  <c r="W1045" i="29"/>
  <c r="X1044" i="29"/>
  <c r="W1044" i="29"/>
  <c r="X1043" i="29"/>
  <c r="W1043" i="29"/>
  <c r="X1042" i="29"/>
  <c r="W1042" i="29"/>
  <c r="X1041" i="29"/>
  <c r="W1041" i="29"/>
  <c r="X1040" i="29"/>
  <c r="W1040" i="29"/>
  <c r="X1039" i="29"/>
  <c r="W1039" i="29"/>
  <c r="X1038" i="29"/>
  <c r="W1038" i="29"/>
  <c r="X1037" i="29"/>
  <c r="W1037" i="29"/>
  <c r="X1036" i="29"/>
  <c r="W1036" i="29"/>
  <c r="X1035" i="29"/>
  <c r="W1035" i="29"/>
  <c r="X1034" i="29"/>
  <c r="W1034" i="29"/>
  <c r="X1033" i="29"/>
  <c r="W1033" i="29"/>
  <c r="X1032" i="29"/>
  <c r="W1032" i="29"/>
  <c r="X1031" i="29"/>
  <c r="W1031" i="29"/>
  <c r="X1030" i="29"/>
  <c r="W1030" i="29"/>
  <c r="X1029" i="29"/>
  <c r="W1029" i="29"/>
  <c r="X1028" i="29"/>
  <c r="W1028" i="29"/>
  <c r="X1003" i="29"/>
  <c r="W1003" i="29"/>
  <c r="X1002" i="29"/>
  <c r="W1002" i="29"/>
  <c r="X1001" i="29"/>
  <c r="W1001" i="29"/>
  <c r="X1000" i="29"/>
  <c r="W1000" i="29"/>
  <c r="X999" i="29"/>
  <c r="W999" i="29"/>
  <c r="X998" i="29"/>
  <c r="W998" i="29"/>
  <c r="X997" i="29"/>
  <c r="W997" i="29"/>
  <c r="X996" i="29"/>
  <c r="W996" i="29"/>
  <c r="X995" i="29"/>
  <c r="W995" i="29"/>
  <c r="X994" i="29"/>
  <c r="W994" i="29"/>
  <c r="X993" i="29"/>
  <c r="W993" i="29"/>
  <c r="X992" i="29"/>
  <c r="W992" i="29"/>
  <c r="X991" i="29"/>
  <c r="W991" i="29"/>
  <c r="X990" i="29"/>
  <c r="W990" i="29"/>
  <c r="X989" i="29"/>
  <c r="W989" i="29"/>
  <c r="X988" i="29"/>
  <c r="W988" i="29"/>
  <c r="X987" i="29"/>
  <c r="W987" i="29"/>
  <c r="X986" i="29"/>
  <c r="W986" i="29"/>
  <c r="X985" i="29"/>
  <c r="W985" i="29"/>
  <c r="X984" i="29"/>
  <c r="W984" i="29"/>
  <c r="X983" i="29"/>
  <c r="W983" i="29"/>
  <c r="X982" i="29"/>
  <c r="W982" i="29"/>
  <c r="X981" i="29"/>
  <c r="W981" i="29"/>
  <c r="X980" i="29"/>
  <c r="W980" i="29"/>
  <c r="X979" i="29"/>
  <c r="W979" i="29"/>
  <c r="X978" i="29"/>
  <c r="W978" i="29"/>
  <c r="X977" i="29"/>
  <c r="W977" i="29"/>
  <c r="X976" i="29"/>
  <c r="W976" i="29"/>
  <c r="X975" i="29"/>
  <c r="W975" i="29"/>
  <c r="X974" i="29"/>
  <c r="W974" i="29"/>
  <c r="X973" i="29"/>
  <c r="W973" i="29"/>
  <c r="X972" i="29"/>
  <c r="W972" i="29"/>
  <c r="X971" i="29"/>
  <c r="W971" i="29"/>
  <c r="X970" i="29"/>
  <c r="W970" i="29"/>
  <c r="X969" i="29"/>
  <c r="W969" i="29"/>
  <c r="X968" i="29"/>
  <c r="W968" i="29"/>
  <c r="X967" i="29"/>
  <c r="W967" i="29"/>
  <c r="X966" i="29"/>
  <c r="W966" i="29"/>
  <c r="X965" i="29"/>
  <c r="W965" i="29"/>
  <c r="X964" i="29"/>
  <c r="W964" i="29"/>
  <c r="X963" i="29"/>
  <c r="W963" i="29"/>
  <c r="X962" i="29"/>
  <c r="W962" i="29"/>
  <c r="X961" i="29"/>
  <c r="W961" i="29"/>
  <c r="X960" i="29"/>
  <c r="W960" i="29"/>
  <c r="X959" i="29"/>
  <c r="W959" i="29"/>
  <c r="X958" i="29"/>
  <c r="W958" i="29"/>
  <c r="X957" i="29"/>
  <c r="W957" i="29"/>
  <c r="X956" i="29"/>
  <c r="W956" i="29"/>
  <c r="X955" i="29"/>
  <c r="W955" i="29"/>
  <c r="X954" i="29"/>
  <c r="W954" i="29"/>
  <c r="X953" i="29"/>
  <c r="W953" i="29"/>
  <c r="X952" i="29"/>
  <c r="W952" i="29"/>
  <c r="X951" i="29"/>
  <c r="W951" i="29"/>
  <c r="X950" i="29"/>
  <c r="W950" i="29"/>
  <c r="X949" i="29"/>
  <c r="W949" i="29"/>
  <c r="X948" i="29"/>
  <c r="W948" i="29"/>
  <c r="X947" i="29"/>
  <c r="W947" i="29"/>
  <c r="X946" i="29"/>
  <c r="W946" i="29"/>
  <c r="X945" i="29"/>
  <c r="W945" i="29"/>
  <c r="X944" i="29"/>
  <c r="W944" i="29"/>
  <c r="X943" i="29"/>
  <c r="W943" i="29"/>
  <c r="X942" i="29"/>
  <c r="W942" i="29"/>
  <c r="X941" i="29"/>
  <c r="W941" i="29"/>
  <c r="X940" i="29"/>
  <c r="W940" i="29"/>
  <c r="X939" i="29"/>
  <c r="W939" i="29"/>
  <c r="X938" i="29"/>
  <c r="W938" i="29"/>
  <c r="X937" i="29"/>
  <c r="W937" i="29"/>
  <c r="X936" i="29"/>
  <c r="W936" i="29"/>
  <c r="X935" i="29"/>
  <c r="W935" i="29"/>
  <c r="X934" i="29"/>
  <c r="W934" i="29"/>
  <c r="X933" i="29"/>
  <c r="W933" i="29"/>
  <c r="X932" i="29"/>
  <c r="W932" i="29"/>
  <c r="X931" i="29"/>
  <c r="W931" i="29"/>
  <c r="X930" i="29"/>
  <c r="W930" i="29"/>
  <c r="X929" i="29"/>
  <c r="W929" i="29"/>
  <c r="X928" i="29"/>
  <c r="W928" i="29"/>
  <c r="X927" i="29"/>
  <c r="W927" i="29"/>
  <c r="X926" i="29"/>
  <c r="W926" i="29"/>
  <c r="X925" i="29"/>
  <c r="W925" i="29"/>
  <c r="X924" i="29"/>
  <c r="W924" i="29"/>
  <c r="X923" i="29"/>
  <c r="W923" i="29"/>
  <c r="X922" i="29"/>
  <c r="W922" i="29"/>
  <c r="X921" i="29"/>
  <c r="W921" i="29"/>
  <c r="X920" i="29"/>
  <c r="W920" i="29"/>
  <c r="X919" i="29"/>
  <c r="W919" i="29"/>
  <c r="X918" i="29"/>
  <c r="W918" i="29"/>
  <c r="X917" i="29"/>
  <c r="W917" i="29"/>
  <c r="X916" i="29"/>
  <c r="W916" i="29"/>
  <c r="X915" i="29"/>
  <c r="W915" i="29"/>
  <c r="X914" i="29"/>
  <c r="W914" i="29"/>
  <c r="X913" i="29"/>
  <c r="W913" i="29"/>
  <c r="X912" i="29"/>
  <c r="W912" i="29"/>
  <c r="X911" i="29"/>
  <c r="W911" i="29"/>
  <c r="X910" i="29"/>
  <c r="W910" i="29"/>
  <c r="X909" i="29"/>
  <c r="W909" i="29"/>
  <c r="X908" i="29"/>
  <c r="W908" i="29"/>
  <c r="X907" i="29"/>
  <c r="W907" i="29"/>
  <c r="X906" i="29"/>
  <c r="W906" i="29"/>
  <c r="X905" i="29"/>
  <c r="W905" i="29"/>
  <c r="X904" i="29"/>
  <c r="W904" i="29"/>
  <c r="X903" i="29"/>
  <c r="W903" i="29"/>
  <c r="X902" i="29"/>
  <c r="W902" i="29"/>
  <c r="X901" i="29"/>
  <c r="W901" i="29"/>
  <c r="X900" i="29"/>
  <c r="W900" i="29"/>
  <c r="X899" i="29"/>
  <c r="W899" i="29"/>
  <c r="X898" i="29"/>
  <c r="W898" i="29"/>
  <c r="X897" i="29"/>
  <c r="W897" i="29"/>
  <c r="X896" i="29"/>
  <c r="W896" i="29"/>
  <c r="X895" i="29"/>
  <c r="W895" i="29"/>
  <c r="X894" i="29"/>
  <c r="W894" i="29"/>
  <c r="X893" i="29"/>
  <c r="W893" i="29"/>
  <c r="X892" i="29"/>
  <c r="W892" i="29"/>
  <c r="X891" i="29"/>
  <c r="W891" i="29"/>
  <c r="X890" i="29"/>
  <c r="W890" i="29"/>
  <c r="X889" i="29"/>
  <c r="W889" i="29"/>
  <c r="X888" i="29"/>
  <c r="W888" i="29"/>
  <c r="X887" i="29"/>
  <c r="W887" i="29"/>
  <c r="X886" i="29"/>
  <c r="W886" i="29"/>
  <c r="X885" i="29"/>
  <c r="W885" i="29"/>
  <c r="X884" i="29"/>
  <c r="W884" i="29"/>
  <c r="X883" i="29"/>
  <c r="W883" i="29"/>
  <c r="X882" i="29"/>
  <c r="W882" i="29"/>
  <c r="X881" i="29"/>
  <c r="W881" i="29"/>
  <c r="X880" i="29"/>
  <c r="W880" i="29"/>
  <c r="X879" i="29"/>
  <c r="W879" i="29"/>
  <c r="X878" i="29"/>
  <c r="W878" i="29"/>
  <c r="X877" i="29"/>
  <c r="W877" i="29"/>
  <c r="X876" i="29"/>
  <c r="W876" i="29"/>
  <c r="X875" i="29"/>
  <c r="W875" i="29"/>
  <c r="X874" i="29"/>
  <c r="W874" i="29"/>
  <c r="X873" i="29"/>
  <c r="W873" i="29"/>
  <c r="X872" i="29"/>
  <c r="W872" i="29"/>
  <c r="X871" i="29"/>
  <c r="W871" i="29"/>
  <c r="X870" i="29"/>
  <c r="W870" i="29"/>
  <c r="X869" i="29"/>
  <c r="W869" i="29"/>
  <c r="X868" i="29"/>
  <c r="W868" i="29"/>
  <c r="X867" i="29"/>
  <c r="W867" i="29"/>
  <c r="X866" i="29"/>
  <c r="W866" i="29"/>
  <c r="X865" i="29"/>
  <c r="W865" i="29"/>
  <c r="X864" i="29"/>
  <c r="W864" i="29"/>
  <c r="X863" i="29"/>
  <c r="W863" i="29"/>
  <c r="X862" i="29"/>
  <c r="W862" i="29"/>
  <c r="X861" i="29"/>
  <c r="W861" i="29"/>
  <c r="X860" i="29"/>
  <c r="W860" i="29"/>
  <c r="X859" i="29"/>
  <c r="W859" i="29"/>
  <c r="X858" i="29"/>
  <c r="W858" i="29"/>
  <c r="X857" i="29"/>
  <c r="W857" i="29"/>
  <c r="X856" i="29"/>
  <c r="W856" i="29"/>
  <c r="X855" i="29"/>
  <c r="W855" i="29"/>
  <c r="X854" i="29"/>
  <c r="W854" i="29"/>
  <c r="X853" i="29"/>
  <c r="W853" i="29"/>
  <c r="X852" i="29"/>
  <c r="W852" i="29"/>
  <c r="X851" i="29"/>
  <c r="W851" i="29"/>
  <c r="X850" i="29"/>
  <c r="W850" i="29"/>
  <c r="X849" i="29"/>
  <c r="W849" i="29"/>
  <c r="X848" i="29"/>
  <c r="W848" i="29"/>
  <c r="X847" i="29"/>
  <c r="W847" i="29"/>
  <c r="X846" i="29"/>
  <c r="W846" i="29"/>
  <c r="X845" i="29"/>
  <c r="W845" i="29"/>
  <c r="W844" i="29"/>
  <c r="W843" i="29"/>
  <c r="W842" i="29"/>
  <c r="W841" i="29"/>
  <c r="W840" i="29"/>
  <c r="W839" i="29"/>
  <c r="X832" i="29"/>
  <c r="W832" i="29"/>
  <c r="X831" i="29"/>
  <c r="W831" i="29"/>
  <c r="W830" i="29"/>
  <c r="W829" i="29"/>
  <c r="W828" i="29"/>
  <c r="W827" i="29"/>
  <c r="W826" i="29"/>
  <c r="W825" i="29"/>
  <c r="W824" i="29"/>
  <c r="W823" i="29"/>
  <c r="W822" i="29"/>
  <c r="W821" i="29"/>
  <c r="X810" i="29"/>
  <c r="W810" i="29"/>
  <c r="X809" i="29"/>
  <c r="W809" i="29"/>
  <c r="X808" i="29"/>
  <c r="W808" i="29"/>
  <c r="X807" i="29"/>
  <c r="W807" i="29"/>
  <c r="X806" i="29"/>
  <c r="W806" i="29"/>
  <c r="X805" i="29"/>
  <c r="W805" i="29"/>
  <c r="X804" i="29"/>
  <c r="W804" i="29"/>
  <c r="X803" i="29"/>
  <c r="W803" i="29"/>
  <c r="X802" i="29"/>
  <c r="W802" i="29"/>
  <c r="X801" i="29"/>
  <c r="W801" i="29"/>
  <c r="X800" i="29"/>
  <c r="W800" i="29"/>
  <c r="X799" i="29"/>
  <c r="W799" i="29"/>
  <c r="X798" i="29"/>
  <c r="W798" i="29"/>
  <c r="X797" i="29"/>
  <c r="W797" i="29"/>
  <c r="X796" i="29"/>
  <c r="W796" i="29"/>
  <c r="X795" i="29"/>
  <c r="W795" i="29"/>
  <c r="X794" i="29"/>
  <c r="W794" i="29"/>
  <c r="X793" i="29"/>
  <c r="W793" i="29"/>
  <c r="X792" i="29"/>
  <c r="W792" i="29"/>
  <c r="X791" i="29"/>
  <c r="W791" i="29"/>
  <c r="X790" i="29"/>
  <c r="W790" i="29"/>
  <c r="X789" i="29"/>
  <c r="W789" i="29"/>
  <c r="X788" i="29"/>
  <c r="W788" i="29"/>
  <c r="X787" i="29"/>
  <c r="W787" i="29"/>
  <c r="X786" i="29"/>
  <c r="W786" i="29"/>
  <c r="X785" i="29"/>
  <c r="W785" i="29"/>
  <c r="X784" i="29"/>
  <c r="W784" i="29"/>
  <c r="X783" i="29"/>
  <c r="W783" i="29"/>
  <c r="X782" i="29"/>
  <c r="W782" i="29"/>
  <c r="X781" i="29"/>
  <c r="W781" i="29"/>
  <c r="X780" i="29"/>
  <c r="W780" i="29"/>
  <c r="X779" i="29"/>
  <c r="W779" i="29"/>
  <c r="X778" i="29"/>
  <c r="W778" i="29"/>
  <c r="X777" i="29"/>
  <c r="W777" i="29"/>
  <c r="X776" i="29"/>
  <c r="W776" i="29"/>
  <c r="X775" i="29"/>
  <c r="W775" i="29"/>
  <c r="X774" i="29"/>
  <c r="W774" i="29"/>
  <c r="X773" i="29"/>
  <c r="W773" i="29"/>
  <c r="X772" i="29"/>
  <c r="W772" i="29"/>
  <c r="X771" i="29"/>
  <c r="W771" i="29"/>
  <c r="X770" i="29"/>
  <c r="W770" i="29"/>
  <c r="X769" i="29"/>
  <c r="W769" i="29"/>
  <c r="X768" i="29"/>
  <c r="W768" i="29"/>
  <c r="X767" i="29"/>
  <c r="W767" i="29"/>
  <c r="X766" i="29"/>
  <c r="W766" i="29"/>
  <c r="X765" i="29"/>
  <c r="W765" i="29"/>
  <c r="X764" i="29"/>
  <c r="W764" i="29"/>
  <c r="X763" i="29"/>
  <c r="W763" i="29"/>
  <c r="X762" i="29"/>
  <c r="W762" i="29"/>
  <c r="X761" i="29"/>
  <c r="W761" i="29"/>
  <c r="X760" i="29"/>
  <c r="W760" i="29"/>
  <c r="X759" i="29"/>
  <c r="W759" i="29"/>
  <c r="X758" i="29"/>
  <c r="W758" i="29"/>
  <c r="X757" i="29"/>
  <c r="W757" i="29"/>
  <c r="X756" i="29"/>
  <c r="W756" i="29"/>
  <c r="X755" i="29"/>
  <c r="W755" i="29"/>
  <c r="X754" i="29"/>
  <c r="W754" i="29"/>
  <c r="X753" i="29"/>
  <c r="W753" i="29"/>
  <c r="X752" i="29"/>
  <c r="W752" i="29"/>
  <c r="X751" i="29"/>
  <c r="W751" i="29"/>
  <c r="X750" i="29"/>
  <c r="W750" i="29"/>
  <c r="X749" i="29"/>
  <c r="W749" i="29"/>
  <c r="X748" i="29"/>
  <c r="W748" i="29"/>
  <c r="X747" i="29"/>
  <c r="W747" i="29"/>
  <c r="X746" i="29"/>
  <c r="W746" i="29"/>
  <c r="X745" i="29"/>
  <c r="W745" i="29"/>
  <c r="X744" i="29"/>
  <c r="W744" i="29"/>
  <c r="X743" i="29"/>
  <c r="W743" i="29"/>
  <c r="X742" i="29"/>
  <c r="W742" i="29"/>
  <c r="X741" i="29"/>
  <c r="W741" i="29"/>
  <c r="X740" i="29"/>
  <c r="W740" i="29"/>
  <c r="X739" i="29"/>
  <c r="W739" i="29"/>
  <c r="X310" i="29"/>
  <c r="W310" i="29"/>
  <c r="X268" i="29"/>
  <c r="W268" i="29"/>
  <c r="X736" i="29"/>
  <c r="W736" i="29"/>
  <c r="X735" i="29"/>
  <c r="W735" i="29"/>
  <c r="X734" i="29"/>
  <c r="W734" i="29"/>
  <c r="X733" i="29"/>
  <c r="W733" i="29"/>
  <c r="X732" i="29"/>
  <c r="W732" i="29"/>
  <c r="X731" i="29"/>
  <c r="W731" i="29"/>
  <c r="X730" i="29"/>
  <c r="W730" i="29"/>
  <c r="X729" i="29"/>
  <c r="W729" i="29"/>
  <c r="X728" i="29"/>
  <c r="W728" i="29"/>
  <c r="X727" i="29"/>
  <c r="W727" i="29"/>
  <c r="X726" i="29"/>
  <c r="W726" i="29"/>
  <c r="X725" i="29"/>
  <c r="W725" i="29"/>
  <c r="X724" i="29"/>
  <c r="W724" i="29"/>
  <c r="X723" i="29"/>
  <c r="W723" i="29"/>
  <c r="X722" i="29"/>
  <c r="W722" i="29"/>
  <c r="X721" i="29"/>
  <c r="W721" i="29"/>
  <c r="X720" i="29"/>
  <c r="W720" i="29"/>
  <c r="X719" i="29"/>
  <c r="W719" i="29"/>
  <c r="X718" i="29"/>
  <c r="W718" i="29"/>
  <c r="X717" i="29"/>
  <c r="W717" i="29"/>
  <c r="X716" i="29"/>
  <c r="W716" i="29"/>
  <c r="X715" i="29"/>
  <c r="W715" i="29"/>
  <c r="X714" i="29"/>
  <c r="W714" i="29"/>
  <c r="X713" i="29"/>
  <c r="W713" i="29"/>
  <c r="X712" i="29"/>
  <c r="W712" i="29"/>
  <c r="X709" i="29"/>
  <c r="W709" i="29"/>
  <c r="X708" i="29"/>
  <c r="W708" i="29"/>
  <c r="X707" i="29"/>
  <c r="W707" i="29"/>
  <c r="X706" i="29"/>
  <c r="W706" i="29"/>
  <c r="X705" i="29"/>
  <c r="W705" i="29"/>
  <c r="X704" i="29"/>
  <c r="W704" i="29"/>
  <c r="X703" i="29"/>
  <c r="W703" i="29"/>
  <c r="X702" i="29"/>
  <c r="W702" i="29"/>
  <c r="X701" i="29"/>
  <c r="W701" i="29"/>
  <c r="X700" i="29"/>
  <c r="W700" i="29"/>
  <c r="X699" i="29"/>
  <c r="W699" i="29"/>
  <c r="X698" i="29"/>
  <c r="W698" i="29"/>
  <c r="X697" i="29"/>
  <c r="W697" i="29"/>
  <c r="X696" i="29"/>
  <c r="W696" i="29"/>
  <c r="X695" i="29"/>
  <c r="W695" i="29"/>
  <c r="X694" i="29"/>
  <c r="W694" i="29"/>
  <c r="X693" i="29"/>
  <c r="W693" i="29"/>
  <c r="X692" i="29"/>
  <c r="W692" i="29"/>
  <c r="X691" i="29"/>
  <c r="W691" i="29"/>
  <c r="X690" i="29"/>
  <c r="W690" i="29"/>
  <c r="X689" i="29"/>
  <c r="W689" i="29"/>
  <c r="X688" i="29"/>
  <c r="W688" i="29"/>
  <c r="X687" i="29"/>
  <c r="W687" i="29"/>
  <c r="X686" i="29"/>
  <c r="W686" i="29"/>
  <c r="X685" i="29"/>
  <c r="W685" i="29"/>
  <c r="X684" i="29"/>
  <c r="W684" i="29"/>
  <c r="X683" i="29"/>
  <c r="W683" i="29"/>
  <c r="X682" i="29"/>
  <c r="W682" i="29"/>
  <c r="X681" i="29"/>
  <c r="W681" i="29"/>
  <c r="X680" i="29"/>
  <c r="W680" i="29"/>
  <c r="X679" i="29"/>
  <c r="W679" i="29"/>
  <c r="X678" i="29"/>
  <c r="W678" i="29"/>
  <c r="X677" i="29"/>
  <c r="W677" i="29"/>
  <c r="X676" i="29"/>
  <c r="W676" i="29"/>
  <c r="X675" i="29"/>
  <c r="W675" i="29"/>
  <c r="X674" i="29"/>
  <c r="W674" i="29"/>
  <c r="X673" i="29"/>
  <c r="W673" i="29"/>
  <c r="X672" i="29"/>
  <c r="W672" i="29"/>
  <c r="X671" i="29"/>
  <c r="W671" i="29"/>
  <c r="X670" i="29"/>
  <c r="W670" i="29"/>
  <c r="X669" i="29"/>
  <c r="W669" i="29"/>
  <c r="X668" i="29"/>
  <c r="W668" i="29"/>
  <c r="X667" i="29"/>
  <c r="W667" i="29"/>
  <c r="X666" i="29"/>
  <c r="W666" i="29"/>
  <c r="X665" i="29"/>
  <c r="W665" i="29"/>
  <c r="X664" i="29"/>
  <c r="W664" i="29"/>
  <c r="X663" i="29"/>
  <c r="W663" i="29"/>
  <c r="X662" i="29"/>
  <c r="W662" i="29"/>
  <c r="X661" i="29"/>
  <c r="W661" i="29"/>
  <c r="X660" i="29"/>
  <c r="W660" i="29"/>
  <c r="X659" i="29"/>
  <c r="W659" i="29"/>
  <c r="X658" i="29"/>
  <c r="W658" i="29"/>
  <c r="X657" i="29"/>
  <c r="W657" i="29"/>
  <c r="X656" i="29"/>
  <c r="W656" i="29"/>
  <c r="X655" i="29"/>
  <c r="W655" i="29"/>
  <c r="X654" i="29"/>
  <c r="W654" i="29"/>
  <c r="X653" i="29"/>
  <c r="W653" i="29"/>
  <c r="X652" i="29"/>
  <c r="W652" i="29"/>
  <c r="X651" i="29"/>
  <c r="W651" i="29"/>
  <c r="X650" i="29"/>
  <c r="W650" i="29"/>
  <c r="X649" i="29"/>
  <c r="W649" i="29"/>
  <c r="X648" i="29"/>
  <c r="W648" i="29"/>
  <c r="X647" i="29"/>
  <c r="W647" i="29"/>
  <c r="X646" i="29"/>
  <c r="W646" i="29"/>
  <c r="X645" i="29"/>
  <c r="W645" i="29"/>
  <c r="X644" i="29"/>
  <c r="W644" i="29"/>
  <c r="X641" i="29"/>
  <c r="W641" i="29"/>
  <c r="X640" i="29"/>
  <c r="W640" i="29"/>
  <c r="X639" i="29"/>
  <c r="W639" i="29"/>
  <c r="X638" i="29"/>
  <c r="W638" i="29"/>
  <c r="X637" i="29"/>
  <c r="W637" i="29"/>
  <c r="X636" i="29"/>
  <c r="W636" i="29"/>
  <c r="X635" i="29"/>
  <c r="W635" i="29"/>
  <c r="X632" i="29"/>
  <c r="W632" i="29"/>
  <c r="X631" i="29"/>
  <c r="W631" i="29"/>
  <c r="X630" i="29"/>
  <c r="W630" i="29"/>
  <c r="X627" i="29"/>
  <c r="W627" i="29"/>
  <c r="X626" i="29"/>
  <c r="W626" i="29"/>
  <c r="X625" i="29"/>
  <c r="W625" i="29"/>
  <c r="X624" i="29"/>
  <c r="W624" i="29"/>
  <c r="X623" i="29"/>
  <c r="W623" i="29"/>
  <c r="X622" i="29"/>
  <c r="W622" i="29"/>
  <c r="X621" i="29"/>
  <c r="W621" i="29"/>
  <c r="X620" i="29"/>
  <c r="W620" i="29"/>
  <c r="X619" i="29"/>
  <c r="W619" i="29"/>
  <c r="X618" i="29"/>
  <c r="W618" i="29"/>
  <c r="X617" i="29"/>
  <c r="W617" i="29"/>
  <c r="X616" i="29"/>
  <c r="W616" i="29"/>
  <c r="X615" i="29"/>
  <c r="W615" i="29"/>
  <c r="X614" i="29"/>
  <c r="W614" i="29"/>
  <c r="X613" i="29"/>
  <c r="W613" i="29"/>
  <c r="X612" i="29"/>
  <c r="W612" i="29"/>
  <c r="X611" i="29"/>
  <c r="W611" i="29"/>
  <c r="X610" i="29"/>
  <c r="W610" i="29"/>
  <c r="X609" i="29"/>
  <c r="W609" i="29"/>
  <c r="X608" i="29"/>
  <c r="W608" i="29"/>
  <c r="X607" i="29"/>
  <c r="W607" i="29"/>
  <c r="X606" i="29"/>
  <c r="W606" i="29"/>
  <c r="X605" i="29"/>
  <c r="W605" i="29"/>
  <c r="X604" i="29"/>
  <c r="W604" i="29"/>
  <c r="X603" i="29"/>
  <c r="W603" i="29"/>
  <c r="X602" i="29"/>
  <c r="W602" i="29"/>
  <c r="X601" i="29"/>
  <c r="W601" i="29"/>
  <c r="X600" i="29"/>
  <c r="W600" i="29"/>
  <c r="X599" i="29"/>
  <c r="W599" i="29"/>
  <c r="X598" i="29"/>
  <c r="W598" i="29"/>
  <c r="X597" i="29"/>
  <c r="W597" i="29"/>
  <c r="X596" i="29"/>
  <c r="W596" i="29"/>
  <c r="X595" i="29"/>
  <c r="W595" i="29"/>
  <c r="W594" i="29"/>
  <c r="X593" i="29"/>
  <c r="W593" i="29"/>
  <c r="X592" i="29"/>
  <c r="W592" i="29"/>
  <c r="X591" i="29"/>
  <c r="W591" i="29"/>
  <c r="X590" i="29"/>
  <c r="W590" i="29"/>
  <c r="X589" i="29"/>
  <c r="W589" i="29"/>
  <c r="X588" i="29"/>
  <c r="W588" i="29"/>
  <c r="X587" i="29"/>
  <c r="W587" i="29"/>
  <c r="X586" i="29"/>
  <c r="W586" i="29"/>
  <c r="X585" i="29"/>
  <c r="W585" i="29"/>
  <c r="X584" i="29"/>
  <c r="W584" i="29"/>
  <c r="W577" i="29"/>
  <c r="X576" i="29"/>
  <c r="W576" i="29"/>
  <c r="X575" i="29"/>
  <c r="W575" i="29"/>
  <c r="X574" i="29"/>
  <c r="W574" i="29"/>
  <c r="X573" i="29"/>
  <c r="W573" i="29"/>
  <c r="W569" i="29"/>
  <c r="W568" i="29"/>
  <c r="X567" i="29"/>
  <c r="W567" i="29"/>
  <c r="X566" i="29"/>
  <c r="W566" i="29"/>
  <c r="W565" i="29"/>
  <c r="X564" i="29"/>
  <c r="W564" i="29"/>
  <c r="X563" i="29"/>
  <c r="W563" i="29"/>
  <c r="X562" i="29"/>
  <c r="W562" i="29"/>
  <c r="X561" i="29"/>
  <c r="W561" i="29"/>
  <c r="X560" i="29"/>
  <c r="W560" i="29"/>
  <c r="X559" i="29"/>
  <c r="W559" i="29"/>
  <c r="X558" i="29"/>
  <c r="W558" i="29"/>
  <c r="X557" i="29"/>
  <c r="W557" i="29"/>
  <c r="X556" i="29"/>
  <c r="W556" i="29"/>
  <c r="X555" i="29"/>
  <c r="W555" i="29"/>
  <c r="X554" i="29"/>
  <c r="W554" i="29"/>
  <c r="X553" i="29"/>
  <c r="W553" i="29"/>
  <c r="X552" i="29"/>
  <c r="W552" i="29"/>
  <c r="X551" i="29"/>
  <c r="W551" i="29"/>
  <c r="X550" i="29"/>
  <c r="W550" i="29"/>
  <c r="X549" i="29"/>
  <c r="W549" i="29"/>
  <c r="X548" i="29"/>
  <c r="W548" i="29"/>
  <c r="X547" i="29"/>
  <c r="W547" i="29"/>
  <c r="X546" i="29"/>
  <c r="W546" i="29"/>
  <c r="X545" i="29"/>
  <c r="W545" i="29"/>
  <c r="X544" i="29"/>
  <c r="W544" i="29"/>
  <c r="X543" i="29"/>
  <c r="W543" i="29"/>
  <c r="X542" i="29"/>
  <c r="W542" i="29"/>
  <c r="X541" i="29"/>
  <c r="W541" i="29"/>
  <c r="X540" i="29"/>
  <c r="W540" i="29"/>
  <c r="X539" i="29"/>
  <c r="W539" i="29"/>
  <c r="X538" i="29"/>
  <c r="W538" i="29"/>
  <c r="X535" i="29"/>
  <c r="W535" i="29"/>
  <c r="X534" i="29"/>
  <c r="W534" i="29"/>
  <c r="X533" i="29"/>
  <c r="W533" i="29"/>
  <c r="X532" i="29"/>
  <c r="W532" i="29"/>
  <c r="X531" i="29"/>
  <c r="W531" i="29"/>
  <c r="X530" i="29"/>
  <c r="W530" i="29"/>
  <c r="X529" i="29"/>
  <c r="W529" i="29"/>
  <c r="X1288" i="29"/>
  <c r="W1288" i="29"/>
  <c r="X1287" i="29"/>
  <c r="W1287" i="29"/>
  <c r="X1286" i="29"/>
  <c r="W1286" i="29"/>
  <c r="X1285" i="29"/>
  <c r="W1285" i="29"/>
  <c r="X1284" i="29"/>
  <c r="W1284" i="29"/>
  <c r="X1283" i="29"/>
  <c r="W1283" i="29"/>
  <c r="X1282" i="29"/>
  <c r="W1282" i="29"/>
  <c r="X1281" i="29"/>
  <c r="W1281" i="29"/>
  <c r="X1280" i="29"/>
  <c r="W1280" i="29"/>
  <c r="X1279" i="29"/>
  <c r="W1279" i="29"/>
  <c r="X1278" i="29"/>
  <c r="W1278" i="29"/>
  <c r="X1277" i="29"/>
  <c r="W1277" i="29"/>
  <c r="X1276" i="29"/>
  <c r="W1276" i="29"/>
  <c r="X1275" i="29"/>
  <c r="W1275" i="29"/>
  <c r="X1274" i="29"/>
  <c r="W1274" i="29"/>
  <c r="X1273" i="29"/>
  <c r="W1273" i="29"/>
  <c r="X1272" i="29"/>
  <c r="W1272" i="29"/>
  <c r="X1271" i="29"/>
  <c r="W1271" i="29"/>
  <c r="X1270" i="29"/>
  <c r="W1270" i="29"/>
  <c r="X1269" i="29"/>
  <c r="W1269" i="29"/>
  <c r="X1268" i="29"/>
  <c r="W1268" i="29"/>
  <c r="X504" i="29"/>
  <c r="W504" i="29"/>
  <c r="X503" i="29"/>
  <c r="W503" i="29"/>
  <c r="X502" i="29"/>
  <c r="W502" i="29"/>
  <c r="X501" i="29"/>
  <c r="W501" i="29"/>
  <c r="X500" i="29"/>
  <c r="W500" i="29"/>
  <c r="X499" i="29"/>
  <c r="W499" i="29"/>
  <c r="X498" i="29"/>
  <c r="W498" i="29"/>
  <c r="X497" i="29"/>
  <c r="W497" i="29"/>
  <c r="X496" i="29"/>
  <c r="W496" i="29"/>
  <c r="X495" i="29"/>
  <c r="W495" i="29"/>
  <c r="X494" i="29"/>
  <c r="W494" i="29"/>
  <c r="X493" i="29"/>
  <c r="W493" i="29"/>
  <c r="X492" i="29"/>
  <c r="W492" i="29"/>
  <c r="X491" i="29"/>
  <c r="W491" i="29"/>
  <c r="X490" i="29"/>
  <c r="W490" i="29"/>
  <c r="X489" i="29"/>
  <c r="W489" i="29"/>
  <c r="X488" i="29"/>
  <c r="W488" i="29"/>
  <c r="X487" i="29"/>
  <c r="W487" i="29"/>
  <c r="X486" i="29"/>
  <c r="W486" i="29"/>
  <c r="X485" i="29"/>
  <c r="W485" i="29"/>
  <c r="X484" i="29"/>
  <c r="W484" i="29"/>
  <c r="X483" i="29"/>
  <c r="W483" i="29"/>
  <c r="X482" i="29"/>
  <c r="W482" i="29"/>
  <c r="X481" i="29"/>
  <c r="W481" i="29"/>
  <c r="X480" i="29"/>
  <c r="W480" i="29"/>
  <c r="X479" i="29"/>
  <c r="W479" i="29"/>
  <c r="X478" i="29"/>
  <c r="W478" i="29"/>
  <c r="X477" i="29"/>
  <c r="W477" i="29"/>
  <c r="X476" i="29"/>
  <c r="W476" i="29"/>
  <c r="X475" i="29"/>
  <c r="W475" i="29"/>
  <c r="X474" i="29"/>
  <c r="W474" i="29"/>
  <c r="X473" i="29"/>
  <c r="W473" i="29"/>
  <c r="X472" i="29"/>
  <c r="W472" i="29"/>
  <c r="X471" i="29"/>
  <c r="W471" i="29"/>
  <c r="X470" i="29"/>
  <c r="W470" i="29"/>
  <c r="X469" i="29"/>
  <c r="W469" i="29"/>
  <c r="X468" i="29"/>
  <c r="W468" i="29"/>
  <c r="X467" i="29"/>
  <c r="W467" i="29"/>
  <c r="X466" i="29"/>
  <c r="W466" i="29"/>
  <c r="X465" i="29"/>
  <c r="W465" i="29"/>
  <c r="X464" i="29"/>
  <c r="W464" i="29"/>
  <c r="X463" i="29"/>
  <c r="W463" i="29"/>
  <c r="X462" i="29"/>
  <c r="W462" i="29"/>
  <c r="X461" i="29"/>
  <c r="W461" i="29"/>
  <c r="X460" i="29"/>
  <c r="W460" i="29"/>
  <c r="X459" i="29"/>
  <c r="W459" i="29"/>
  <c r="X458" i="29"/>
  <c r="W458" i="29"/>
  <c r="X457" i="29"/>
  <c r="W457" i="29"/>
  <c r="X456" i="29"/>
  <c r="W456" i="29"/>
  <c r="X455" i="29"/>
  <c r="W455" i="29"/>
  <c r="X454" i="29"/>
  <c r="W454" i="29"/>
  <c r="X453" i="29"/>
  <c r="W453" i="29"/>
  <c r="X452" i="29"/>
  <c r="W452" i="29"/>
  <c r="X451" i="29"/>
  <c r="W451" i="29"/>
  <c r="X450" i="29"/>
  <c r="W450" i="29"/>
  <c r="X449" i="29"/>
  <c r="W449" i="29"/>
  <c r="X448" i="29"/>
  <c r="W448" i="29"/>
  <c r="X447" i="29"/>
  <c r="W447" i="29"/>
  <c r="X446" i="29"/>
  <c r="W446" i="29"/>
  <c r="X445" i="29"/>
  <c r="W445" i="29"/>
  <c r="X444" i="29"/>
  <c r="W444" i="29"/>
  <c r="X443" i="29"/>
  <c r="W443" i="29"/>
  <c r="X442" i="29"/>
  <c r="W442" i="29"/>
  <c r="X441" i="29"/>
  <c r="W441" i="29"/>
  <c r="X440" i="29"/>
  <c r="W440" i="29"/>
  <c r="X439" i="29"/>
  <c r="W439" i="29"/>
  <c r="X438" i="29"/>
  <c r="W438" i="29"/>
  <c r="X437" i="29"/>
  <c r="W437" i="29"/>
  <c r="X436" i="29"/>
  <c r="W436" i="29"/>
  <c r="X435" i="29"/>
  <c r="W435" i="29"/>
  <c r="X434" i="29"/>
  <c r="W434" i="29"/>
  <c r="X433" i="29"/>
  <c r="W433" i="29"/>
  <c r="X432" i="29"/>
  <c r="W432" i="29"/>
  <c r="X431" i="29"/>
  <c r="W431" i="29"/>
  <c r="X430" i="29"/>
  <c r="W430" i="29"/>
  <c r="X429" i="29"/>
  <c r="W429" i="29"/>
  <c r="X1267" i="29"/>
  <c r="W1267" i="29"/>
  <c r="X1266" i="29"/>
  <c r="W1266" i="29"/>
  <c r="X1265" i="29"/>
  <c r="W1265" i="29"/>
  <c r="X1264" i="29"/>
  <c r="W1264" i="29"/>
  <c r="X1263" i="29"/>
  <c r="W1263" i="29"/>
  <c r="X1262" i="29"/>
  <c r="W1262" i="29"/>
  <c r="X1261" i="29"/>
  <c r="W1261" i="29"/>
  <c r="X528" i="29"/>
  <c r="W528" i="29"/>
  <c r="X527" i="29"/>
  <c r="W527" i="29"/>
  <c r="W526" i="29"/>
  <c r="W525" i="29"/>
  <c r="W524" i="29"/>
  <c r="W523" i="29"/>
  <c r="W522" i="29"/>
  <c r="W521" i="29"/>
  <c r="X407" i="29"/>
  <c r="W407" i="29"/>
  <c r="X406" i="29"/>
  <c r="W406" i="29"/>
  <c r="X405" i="29"/>
  <c r="W405" i="29"/>
  <c r="X404" i="29"/>
  <c r="W404" i="29"/>
  <c r="X403" i="29"/>
  <c r="W403" i="29"/>
  <c r="X402" i="29"/>
  <c r="W402" i="29"/>
  <c r="X401" i="29"/>
  <c r="W401" i="29"/>
  <c r="X400" i="29"/>
  <c r="W400" i="29"/>
  <c r="X399" i="29"/>
  <c r="W399" i="29"/>
  <c r="X398" i="29"/>
  <c r="W398" i="29"/>
  <c r="X397" i="29"/>
  <c r="W397" i="29"/>
  <c r="X396" i="29"/>
  <c r="W396" i="29"/>
  <c r="X395" i="29"/>
  <c r="W395" i="29"/>
  <c r="X394" i="29"/>
  <c r="W394" i="29"/>
  <c r="X393" i="29"/>
  <c r="W393" i="29"/>
  <c r="X392" i="29"/>
  <c r="W392" i="29"/>
  <c r="X391" i="29"/>
  <c r="W391" i="29"/>
  <c r="X390" i="29"/>
  <c r="W390" i="29"/>
  <c r="X389" i="29"/>
  <c r="W389" i="29"/>
  <c r="X388" i="29"/>
  <c r="W388" i="29"/>
  <c r="X387" i="29"/>
  <c r="W387" i="29"/>
  <c r="X386" i="29"/>
  <c r="W386" i="29"/>
  <c r="X385" i="29"/>
  <c r="W385" i="29"/>
  <c r="X384" i="29"/>
  <c r="W384" i="29"/>
  <c r="X383" i="29"/>
  <c r="W383" i="29"/>
  <c r="X382" i="29"/>
  <c r="W382" i="29"/>
  <c r="X381" i="29"/>
  <c r="W381" i="29"/>
  <c r="X380" i="29"/>
  <c r="W380" i="29"/>
  <c r="X379" i="29"/>
  <c r="W379" i="29"/>
  <c r="X378" i="29"/>
  <c r="W378" i="29"/>
  <c r="X377" i="29"/>
  <c r="W377" i="29"/>
  <c r="X376" i="29"/>
  <c r="W376" i="29"/>
  <c r="X375" i="29"/>
  <c r="W375" i="29"/>
  <c r="X374" i="29"/>
  <c r="W374" i="29"/>
  <c r="X373" i="29"/>
  <c r="W373" i="29"/>
  <c r="X372" i="29"/>
  <c r="W372" i="29"/>
  <c r="X371" i="29"/>
  <c r="W371" i="29"/>
  <c r="X370" i="29"/>
  <c r="W370" i="29"/>
  <c r="X369" i="29"/>
  <c r="W369" i="29"/>
  <c r="X368" i="29"/>
  <c r="W368" i="29"/>
  <c r="X367" i="29"/>
  <c r="W367" i="29"/>
  <c r="X366" i="29"/>
  <c r="W366" i="29"/>
  <c r="X365" i="29"/>
  <c r="W365" i="29"/>
  <c r="X364" i="29"/>
  <c r="W364" i="29"/>
  <c r="X363" i="29"/>
  <c r="W363" i="29"/>
  <c r="X362" i="29"/>
  <c r="W362" i="29"/>
  <c r="X361" i="29"/>
  <c r="W361" i="29"/>
  <c r="X360" i="29"/>
  <c r="W360" i="29"/>
  <c r="X359" i="29"/>
  <c r="W359" i="29"/>
  <c r="X358" i="29"/>
  <c r="W358" i="29"/>
  <c r="X357" i="29"/>
  <c r="W357" i="29"/>
  <c r="X356" i="29"/>
  <c r="W356" i="29"/>
  <c r="X355" i="29"/>
  <c r="W355" i="29"/>
  <c r="X354" i="29"/>
  <c r="W354" i="29"/>
  <c r="X353" i="29"/>
  <c r="W353" i="29"/>
  <c r="X352" i="29"/>
  <c r="W352" i="29"/>
  <c r="X351" i="29"/>
  <c r="W351" i="29"/>
  <c r="X350" i="29"/>
  <c r="W350" i="29"/>
  <c r="X349" i="29"/>
  <c r="W349" i="29"/>
  <c r="X348" i="29"/>
  <c r="W348" i="29"/>
  <c r="X347" i="29"/>
  <c r="W347" i="29"/>
  <c r="X346" i="29"/>
  <c r="W346" i="29"/>
  <c r="X345" i="29"/>
  <c r="W345" i="29"/>
  <c r="X344" i="29"/>
  <c r="W344" i="29"/>
  <c r="X343" i="29"/>
  <c r="W343" i="29"/>
  <c r="X342" i="29"/>
  <c r="W342" i="29"/>
  <c r="X341" i="29"/>
  <c r="W341" i="29"/>
  <c r="X340" i="29"/>
  <c r="W340" i="29"/>
  <c r="X339" i="29"/>
  <c r="W339" i="29"/>
  <c r="X338" i="29"/>
  <c r="W338" i="29"/>
  <c r="X337" i="29"/>
  <c r="W337" i="29"/>
  <c r="X336" i="29"/>
  <c r="W336" i="29"/>
  <c r="X335" i="29"/>
  <c r="W335" i="29"/>
  <c r="X334" i="29"/>
  <c r="W334" i="29"/>
  <c r="X333" i="29"/>
  <c r="W333" i="29"/>
  <c r="X332" i="29"/>
  <c r="W332" i="29"/>
  <c r="X331" i="29"/>
  <c r="W331" i="29"/>
  <c r="X330" i="29"/>
  <c r="W330" i="29"/>
  <c r="X329" i="29"/>
  <c r="W329" i="29"/>
  <c r="X328" i="29"/>
  <c r="W328" i="29"/>
  <c r="X327" i="29"/>
  <c r="W327" i="29"/>
  <c r="X326" i="29"/>
  <c r="W326" i="29"/>
  <c r="X325" i="29"/>
  <c r="W325" i="29"/>
  <c r="X324" i="29"/>
  <c r="W324" i="29"/>
  <c r="X323" i="29"/>
  <c r="W323" i="29"/>
  <c r="X322" i="29"/>
  <c r="W322" i="29"/>
  <c r="X321" i="29"/>
  <c r="W321" i="29"/>
  <c r="X320" i="29"/>
  <c r="W320" i="29"/>
  <c r="X319" i="29"/>
  <c r="W319" i="29"/>
  <c r="X318" i="29"/>
  <c r="W318" i="29"/>
  <c r="X317" i="29"/>
  <c r="W317" i="29"/>
  <c r="X316" i="29"/>
  <c r="W316" i="29"/>
  <c r="X315" i="29"/>
  <c r="W315" i="29"/>
  <c r="X314" i="29"/>
  <c r="W314" i="29"/>
  <c r="X313" i="29"/>
  <c r="W313" i="29"/>
  <c r="X312" i="29"/>
  <c r="W312" i="29"/>
  <c r="X311" i="29"/>
  <c r="W311" i="29"/>
  <c r="X1101" i="29"/>
  <c r="W1101" i="29"/>
  <c r="X309" i="29"/>
  <c r="W309" i="29"/>
  <c r="X308" i="29"/>
  <c r="W308" i="29"/>
  <c r="X307" i="29"/>
  <c r="W307" i="29"/>
  <c r="X306" i="29"/>
  <c r="W306" i="29"/>
  <c r="X305" i="29"/>
  <c r="W305" i="29"/>
  <c r="X304" i="29"/>
  <c r="W304" i="29"/>
  <c r="X303" i="29"/>
  <c r="W303" i="29"/>
  <c r="X302" i="29"/>
  <c r="W302" i="29"/>
  <c r="X301" i="29"/>
  <c r="W301" i="29"/>
  <c r="X300" i="29"/>
  <c r="W300" i="29"/>
  <c r="X299" i="29"/>
  <c r="W299" i="29"/>
  <c r="X298" i="29"/>
  <c r="W298" i="29"/>
  <c r="X297" i="29"/>
  <c r="W297" i="29"/>
  <c r="X296" i="29"/>
  <c r="W296" i="29"/>
  <c r="X295" i="29"/>
  <c r="W295" i="29"/>
  <c r="X294" i="29"/>
  <c r="W294" i="29"/>
  <c r="X293" i="29"/>
  <c r="W293" i="29"/>
  <c r="X292" i="29"/>
  <c r="W292" i="29"/>
  <c r="X291" i="29"/>
  <c r="W291" i="29"/>
  <c r="X290" i="29"/>
  <c r="W290" i="29"/>
  <c r="X289" i="29"/>
  <c r="W289" i="29"/>
  <c r="X288" i="29"/>
  <c r="W288" i="29"/>
  <c r="X287" i="29"/>
  <c r="W287" i="29"/>
  <c r="X286" i="29"/>
  <c r="W286" i="29"/>
  <c r="X285" i="29"/>
  <c r="W285" i="29"/>
  <c r="X284" i="29"/>
  <c r="W284" i="29"/>
  <c r="X283" i="29"/>
  <c r="W283" i="29"/>
  <c r="X282" i="29"/>
  <c r="W282" i="29"/>
  <c r="X281" i="29"/>
  <c r="W281" i="29"/>
  <c r="X280" i="29"/>
  <c r="W280" i="29"/>
  <c r="X279" i="29"/>
  <c r="W279" i="29"/>
  <c r="X278" i="29"/>
  <c r="W278" i="29"/>
  <c r="X277" i="29"/>
  <c r="W277" i="29"/>
  <c r="X276" i="29"/>
  <c r="W276" i="29"/>
  <c r="X275" i="29"/>
  <c r="W275" i="29"/>
  <c r="X274" i="29"/>
  <c r="W274" i="29"/>
  <c r="X273" i="29"/>
  <c r="W273" i="29"/>
  <c r="X272" i="29"/>
  <c r="W272" i="29"/>
  <c r="X271" i="29"/>
  <c r="W271" i="29"/>
  <c r="X270" i="29"/>
  <c r="W270" i="29"/>
  <c r="X269" i="29"/>
  <c r="W269" i="29"/>
  <c r="X1100" i="29"/>
  <c r="W1100" i="29"/>
  <c r="X1099" i="29"/>
  <c r="W1099" i="29"/>
  <c r="X266" i="29"/>
  <c r="W266" i="29"/>
  <c r="X265" i="29"/>
  <c r="W265" i="29"/>
  <c r="X264" i="29"/>
  <c r="W264" i="29"/>
  <c r="X263" i="29"/>
  <c r="W263" i="29"/>
  <c r="X262" i="29"/>
  <c r="W262" i="29"/>
  <c r="X261" i="29"/>
  <c r="W261" i="29"/>
  <c r="X260" i="29"/>
  <c r="W260" i="29"/>
  <c r="X259" i="29"/>
  <c r="W259" i="29"/>
  <c r="X258" i="29"/>
  <c r="W258" i="29"/>
  <c r="X257" i="29"/>
  <c r="W257" i="29"/>
  <c r="X256" i="29"/>
  <c r="W256" i="29"/>
  <c r="X255" i="29"/>
  <c r="W255" i="29"/>
  <c r="X254" i="29"/>
  <c r="W254" i="29"/>
  <c r="X253" i="29"/>
  <c r="W253" i="29"/>
  <c r="X252" i="29"/>
  <c r="W252" i="29"/>
  <c r="X251" i="29"/>
  <c r="W251" i="29"/>
  <c r="X250" i="29"/>
  <c r="W250" i="29"/>
  <c r="X249" i="29"/>
  <c r="W249" i="29"/>
  <c r="X248" i="29"/>
  <c r="W248" i="29"/>
  <c r="X247" i="29"/>
  <c r="W247" i="29"/>
  <c r="X246" i="29"/>
  <c r="W246" i="29"/>
  <c r="X245" i="29"/>
  <c r="W245" i="29"/>
  <c r="X244" i="29"/>
  <c r="W244" i="29"/>
  <c r="X243" i="29"/>
  <c r="W243" i="29"/>
  <c r="X242" i="29"/>
  <c r="W242" i="29"/>
  <c r="X241" i="29"/>
  <c r="W241" i="29"/>
  <c r="X240" i="29"/>
  <c r="W240" i="29"/>
  <c r="X239" i="29"/>
  <c r="W239" i="29"/>
  <c r="X238" i="29"/>
  <c r="W238" i="29"/>
  <c r="X237" i="29"/>
  <c r="W237" i="29"/>
  <c r="X236" i="29"/>
  <c r="W236" i="29"/>
  <c r="X235" i="29"/>
  <c r="W235" i="29"/>
  <c r="X234" i="29"/>
  <c r="W234" i="29"/>
  <c r="X233" i="29"/>
  <c r="W233" i="29"/>
  <c r="X232" i="29"/>
  <c r="W232" i="29"/>
  <c r="X231" i="29"/>
  <c r="W231" i="29"/>
  <c r="X230" i="29"/>
  <c r="W230" i="29"/>
  <c r="X229" i="29"/>
  <c r="W229" i="29"/>
  <c r="X228" i="29"/>
  <c r="W228" i="29"/>
  <c r="X227" i="29"/>
  <c r="W227" i="29"/>
  <c r="X226" i="29"/>
  <c r="W226" i="29"/>
  <c r="X225" i="29"/>
  <c r="W225" i="29"/>
  <c r="X224" i="29"/>
  <c r="W224" i="29"/>
  <c r="X223" i="29"/>
  <c r="W223" i="29"/>
  <c r="X222" i="29"/>
  <c r="W222" i="29"/>
  <c r="X221" i="29"/>
  <c r="W221" i="29"/>
  <c r="X220" i="29"/>
  <c r="W220" i="29"/>
  <c r="X219" i="29"/>
  <c r="W219" i="29"/>
  <c r="X218" i="29"/>
  <c r="W218" i="29"/>
  <c r="X217" i="29"/>
  <c r="W217" i="29"/>
  <c r="X216" i="29"/>
  <c r="W216" i="29"/>
  <c r="X215" i="29"/>
  <c r="W215" i="29"/>
  <c r="X214" i="29"/>
  <c r="W214" i="29"/>
  <c r="X213" i="29"/>
  <c r="W213" i="29"/>
  <c r="X212" i="29"/>
  <c r="W212" i="29"/>
  <c r="X211" i="29"/>
  <c r="W211" i="29"/>
  <c r="X210" i="29"/>
  <c r="W210" i="29"/>
  <c r="X209" i="29"/>
  <c r="W209" i="29"/>
  <c r="X208" i="29"/>
  <c r="W208" i="29"/>
  <c r="X207" i="29"/>
  <c r="W207" i="29"/>
  <c r="X206" i="29"/>
  <c r="W206" i="29"/>
  <c r="X205" i="29"/>
  <c r="W205" i="29"/>
  <c r="X204" i="29"/>
  <c r="W204" i="29"/>
  <c r="X203" i="29"/>
  <c r="W203" i="29"/>
  <c r="X202" i="29"/>
  <c r="W202" i="29"/>
  <c r="X201" i="29"/>
  <c r="W201" i="29"/>
  <c r="X200" i="29"/>
  <c r="W200" i="29"/>
  <c r="X199" i="29"/>
  <c r="W199" i="29"/>
  <c r="X198" i="29"/>
  <c r="W198" i="29"/>
  <c r="X197" i="29"/>
  <c r="W197" i="29"/>
  <c r="X196" i="29"/>
  <c r="W196" i="29"/>
  <c r="X195" i="29"/>
  <c r="W195" i="29"/>
  <c r="X194" i="29"/>
  <c r="W194" i="29"/>
  <c r="X193" i="29"/>
  <c r="W193" i="29"/>
  <c r="X192" i="29"/>
  <c r="W192" i="29"/>
  <c r="X191" i="29"/>
  <c r="W191" i="29"/>
  <c r="X190" i="29"/>
  <c r="W190" i="29"/>
  <c r="X189" i="29"/>
  <c r="W189" i="29"/>
  <c r="X188" i="29"/>
  <c r="W188" i="29"/>
  <c r="X187" i="29"/>
  <c r="W187" i="29"/>
  <c r="X186" i="29"/>
  <c r="W186" i="29"/>
  <c r="X185" i="29"/>
  <c r="W185" i="29"/>
  <c r="X184" i="29"/>
  <c r="W184" i="29"/>
  <c r="X183" i="29"/>
  <c r="W183" i="29"/>
  <c r="X182" i="29"/>
  <c r="W182" i="29"/>
  <c r="X181" i="29"/>
  <c r="W181" i="29"/>
  <c r="X180" i="29"/>
  <c r="W180" i="29"/>
  <c r="X179" i="29"/>
  <c r="W179" i="29"/>
  <c r="X178" i="29"/>
  <c r="W178" i="29"/>
  <c r="X177" i="29"/>
  <c r="W177" i="29"/>
  <c r="X176" i="29"/>
  <c r="W176" i="29"/>
  <c r="X175" i="29"/>
  <c r="W175" i="29"/>
  <c r="X174" i="29"/>
  <c r="W174" i="29"/>
  <c r="X173" i="29"/>
  <c r="W173" i="29"/>
  <c r="X172" i="29"/>
  <c r="W172" i="29"/>
  <c r="X171" i="29"/>
  <c r="W171" i="29"/>
  <c r="X170" i="29"/>
  <c r="W170" i="29"/>
  <c r="X169" i="29"/>
  <c r="W169" i="29"/>
  <c r="X168" i="29"/>
  <c r="W168" i="29"/>
  <c r="X167" i="29"/>
  <c r="W167" i="29"/>
  <c r="X166" i="29"/>
  <c r="W166" i="29"/>
  <c r="X165" i="29"/>
  <c r="W165" i="29"/>
  <c r="X164" i="29"/>
  <c r="W164" i="29"/>
  <c r="X163" i="29"/>
  <c r="W163" i="29"/>
  <c r="X162" i="29"/>
  <c r="W162" i="29"/>
  <c r="X161" i="29"/>
  <c r="W161" i="29"/>
  <c r="X160" i="29"/>
  <c r="W160" i="29"/>
  <c r="X159" i="29"/>
  <c r="W159" i="29"/>
  <c r="X158" i="29"/>
  <c r="W158" i="29"/>
  <c r="X157" i="29"/>
  <c r="W157" i="29"/>
  <c r="X156" i="29"/>
  <c r="W156" i="29"/>
  <c r="X155" i="29"/>
  <c r="W155" i="29"/>
  <c r="X154" i="29"/>
  <c r="W154" i="29"/>
  <c r="X153" i="29"/>
  <c r="W153" i="29"/>
  <c r="X152" i="29"/>
  <c r="W152" i="29"/>
  <c r="X151" i="29"/>
  <c r="W151" i="29"/>
  <c r="X150" i="29"/>
  <c r="W150" i="29"/>
  <c r="X149" i="29"/>
  <c r="W149" i="29"/>
  <c r="X148" i="29"/>
  <c r="W148" i="29"/>
  <c r="X147" i="29"/>
  <c r="W147" i="29"/>
  <c r="X146" i="29"/>
  <c r="W146" i="29"/>
  <c r="X145" i="29"/>
  <c r="W145" i="29"/>
  <c r="X144" i="29"/>
  <c r="W144" i="29"/>
  <c r="X143" i="29"/>
  <c r="W143" i="29"/>
  <c r="X142" i="29"/>
  <c r="W142" i="29"/>
  <c r="X141" i="29"/>
  <c r="W141" i="29"/>
  <c r="X140" i="29"/>
  <c r="W140" i="29"/>
  <c r="X139" i="29"/>
  <c r="W139" i="29"/>
  <c r="X138" i="29"/>
  <c r="W138" i="29"/>
  <c r="X137" i="29"/>
  <c r="W137" i="29"/>
  <c r="X136" i="29"/>
  <c r="W136" i="29"/>
  <c r="X135" i="29"/>
  <c r="W135" i="29"/>
  <c r="X134" i="29"/>
  <c r="W134" i="29"/>
  <c r="X133" i="29"/>
  <c r="W133" i="29"/>
  <c r="X132" i="29"/>
  <c r="W132" i="29"/>
  <c r="X131" i="29"/>
  <c r="W131" i="29"/>
  <c r="X130" i="29"/>
  <c r="W130" i="29"/>
  <c r="X129" i="29"/>
  <c r="W129" i="29"/>
  <c r="X128" i="29"/>
  <c r="W128" i="29"/>
  <c r="X127" i="29"/>
  <c r="W127" i="29"/>
  <c r="X126" i="29"/>
  <c r="W126" i="29"/>
  <c r="X125" i="29"/>
  <c r="W125" i="29"/>
  <c r="X124" i="29"/>
  <c r="W124" i="29"/>
  <c r="X123" i="29"/>
  <c r="W123" i="29"/>
  <c r="X122" i="29"/>
  <c r="W122" i="29"/>
  <c r="X121" i="29"/>
  <c r="W121" i="29"/>
  <c r="X120" i="29"/>
  <c r="W120" i="29"/>
  <c r="X119" i="29"/>
  <c r="W119" i="29"/>
  <c r="X118" i="29"/>
  <c r="W118" i="29"/>
  <c r="X117" i="29"/>
  <c r="W117" i="29"/>
  <c r="X116" i="29"/>
  <c r="W116" i="29"/>
  <c r="X115" i="29"/>
  <c r="W115" i="29"/>
  <c r="X114" i="29"/>
  <c r="W114" i="29"/>
  <c r="X113" i="29"/>
  <c r="W113" i="29"/>
  <c r="X112" i="29"/>
  <c r="W112" i="29"/>
  <c r="X111" i="29"/>
  <c r="W111" i="29"/>
  <c r="X110" i="29"/>
  <c r="W110" i="29"/>
  <c r="X109" i="29"/>
  <c r="W109" i="29"/>
  <c r="X108" i="29"/>
  <c r="W108" i="29"/>
  <c r="X107" i="29"/>
  <c r="W107" i="29"/>
  <c r="X106" i="29"/>
  <c r="W106" i="29"/>
  <c r="X105" i="29"/>
  <c r="W105" i="29"/>
  <c r="X104" i="29"/>
  <c r="W104" i="29"/>
  <c r="X103" i="29"/>
  <c r="W103" i="29"/>
  <c r="X102" i="29"/>
  <c r="W102" i="29"/>
  <c r="X101" i="29"/>
  <c r="W101" i="29"/>
  <c r="X100" i="29"/>
  <c r="W100" i="29"/>
  <c r="X99" i="29"/>
  <c r="W99" i="29"/>
  <c r="X98" i="29"/>
  <c r="W98" i="29"/>
  <c r="X97" i="29"/>
  <c r="W97" i="29"/>
  <c r="X96" i="29"/>
  <c r="W96" i="29"/>
  <c r="X95" i="29"/>
  <c r="W95" i="29"/>
  <c r="X94" i="29"/>
  <c r="W94" i="29"/>
  <c r="X93" i="29"/>
  <c r="W93" i="29"/>
  <c r="X92" i="29"/>
  <c r="W92" i="29"/>
  <c r="X91" i="29"/>
  <c r="W91" i="29"/>
  <c r="X90" i="29"/>
  <c r="W90" i="29"/>
  <c r="X89" i="29"/>
  <c r="W89" i="29"/>
  <c r="X88" i="29"/>
  <c r="W88" i="29"/>
  <c r="X87" i="29"/>
  <c r="W87" i="29"/>
  <c r="X86" i="29"/>
  <c r="W86" i="29"/>
  <c r="X85" i="29"/>
  <c r="W85" i="29"/>
  <c r="X84" i="29"/>
  <c r="W84" i="29"/>
  <c r="X83" i="29"/>
  <c r="W83" i="29"/>
  <c r="X82" i="29"/>
  <c r="W82" i="29"/>
  <c r="X81" i="29"/>
  <c r="W81" i="29"/>
  <c r="X80" i="29"/>
  <c r="W80" i="29"/>
  <c r="X79" i="29"/>
  <c r="W79" i="29"/>
  <c r="X78" i="29"/>
  <c r="W78" i="29"/>
  <c r="X77" i="29"/>
  <c r="W77" i="29"/>
  <c r="X76" i="29"/>
  <c r="W76" i="29"/>
  <c r="X75" i="29"/>
  <c r="W75" i="29"/>
  <c r="X74" i="29"/>
  <c r="W74" i="29"/>
  <c r="X73" i="29"/>
  <c r="W73" i="29"/>
  <c r="X72" i="29"/>
  <c r="W72" i="29"/>
  <c r="X71" i="29"/>
  <c r="W71" i="29"/>
  <c r="X70" i="29"/>
  <c r="W70" i="29"/>
  <c r="X69" i="29"/>
  <c r="W69" i="29"/>
  <c r="X68" i="29"/>
  <c r="W68" i="29"/>
  <c r="X67" i="29"/>
  <c r="W67" i="29"/>
  <c r="X66" i="29"/>
  <c r="W66" i="29"/>
  <c r="X65" i="29"/>
  <c r="W65" i="29"/>
  <c r="X64" i="29"/>
  <c r="W64" i="29"/>
  <c r="X63" i="29"/>
  <c r="W63" i="29"/>
  <c r="X62" i="29"/>
  <c r="W62" i="29"/>
  <c r="X61" i="29"/>
  <c r="W61" i="29"/>
  <c r="X60" i="29"/>
  <c r="W60" i="29"/>
  <c r="X59" i="29"/>
  <c r="W59" i="29"/>
  <c r="X58" i="29"/>
  <c r="W58" i="29"/>
  <c r="X57" i="29"/>
  <c r="W57" i="29"/>
  <c r="X56" i="29"/>
  <c r="W56" i="29"/>
  <c r="X55" i="29"/>
  <c r="W55" i="29"/>
  <c r="X54" i="29"/>
  <c r="W54" i="29"/>
  <c r="X53" i="29"/>
  <c r="W53" i="29"/>
  <c r="X52" i="29"/>
  <c r="W52" i="29"/>
  <c r="X51" i="29"/>
  <c r="W51" i="29"/>
  <c r="X50" i="29"/>
  <c r="W50" i="29"/>
  <c r="X49" i="29"/>
  <c r="W49" i="29"/>
  <c r="X48" i="29"/>
  <c r="W48" i="29"/>
  <c r="X47" i="29"/>
  <c r="W47" i="29"/>
  <c r="X46" i="29"/>
  <c r="W46" i="29"/>
  <c r="X45" i="29"/>
  <c r="W45" i="29"/>
  <c r="X44" i="29"/>
  <c r="W44" i="29"/>
  <c r="X43" i="29"/>
  <c r="W43" i="29"/>
  <c r="X42" i="29"/>
  <c r="W42" i="29"/>
  <c r="X41" i="29"/>
  <c r="W41" i="29"/>
  <c r="X40" i="29"/>
  <c r="W40" i="29"/>
  <c r="X39" i="29"/>
  <c r="W39" i="29"/>
  <c r="X38" i="29"/>
  <c r="W38" i="29"/>
  <c r="X37" i="29"/>
  <c r="W37" i="29"/>
  <c r="X36" i="29"/>
  <c r="W36" i="29"/>
  <c r="X35" i="29"/>
  <c r="W35" i="29"/>
  <c r="X34" i="29"/>
  <c r="W34" i="29"/>
  <c r="X33" i="29"/>
  <c r="W33" i="29"/>
  <c r="X32" i="29"/>
  <c r="W32" i="29"/>
  <c r="X31" i="29"/>
  <c r="W31" i="29"/>
  <c r="X30" i="29"/>
  <c r="W30" i="29"/>
  <c r="X29" i="29"/>
  <c r="W29" i="29"/>
  <c r="X28" i="29"/>
  <c r="W28" i="29"/>
  <c r="X27" i="29"/>
  <c r="W27" i="29"/>
  <c r="X26" i="29"/>
  <c r="W26" i="29"/>
  <c r="X25" i="29"/>
  <c r="W25" i="29"/>
  <c r="X24" i="29"/>
  <c r="W24" i="29"/>
  <c r="X23" i="29"/>
  <c r="W23" i="29"/>
  <c r="X22" i="29"/>
  <c r="W22" i="29"/>
  <c r="X21" i="29"/>
  <c r="W21" i="29"/>
  <c r="X20" i="29"/>
  <c r="W20" i="29"/>
  <c r="X19" i="29"/>
  <c r="W19" i="29"/>
  <c r="X18" i="29"/>
  <c r="W18" i="29"/>
  <c r="X17" i="29"/>
  <c r="W17" i="29"/>
  <c r="X16" i="29"/>
  <c r="W16" i="29"/>
  <c r="X15" i="29"/>
  <c r="W15" i="29"/>
  <c r="X14" i="29"/>
  <c r="W14" i="29"/>
  <c r="X13" i="29"/>
  <c r="W13" i="29"/>
  <c r="X12" i="29"/>
  <c r="W12" i="29"/>
  <c r="X11" i="29"/>
  <c r="W11" i="29"/>
  <c r="X10" i="29"/>
  <c r="W10" i="29"/>
  <c r="X9" i="29"/>
  <c r="W9" i="29"/>
  <c r="X8" i="29"/>
  <c r="W8" i="29"/>
  <c r="X7" i="29"/>
  <c r="W7" i="29"/>
  <c r="X6" i="29"/>
  <c r="W6" i="29"/>
  <c r="X5" i="29"/>
  <c r="W5" i="29"/>
  <c r="X4" i="29"/>
  <c r="W4" i="29"/>
  <c r="X3" i="29"/>
  <c r="W3" i="29"/>
  <c r="X2" i="29"/>
  <c r="W2" i="29"/>
  <c r="AG256" i="37"/>
  <c r="V216" i="37"/>
  <c r="AG255" i="37"/>
  <c r="V215" i="37"/>
  <c r="P6" i="18"/>
  <c r="P7" i="18"/>
  <c r="P8" i="18"/>
  <c r="P9" i="18"/>
  <c r="P10" i="18"/>
  <c r="P11" i="18"/>
  <c r="P12" i="18"/>
  <c r="P13" i="18"/>
  <c r="P14" i="18"/>
  <c r="P15" i="18"/>
  <c r="P16" i="18"/>
  <c r="P17" i="18"/>
  <c r="P18" i="18"/>
  <c r="P19" i="18"/>
  <c r="P20" i="18"/>
  <c r="P21" i="18"/>
  <c r="P22" i="18"/>
  <c r="P23" i="18"/>
  <c r="P24" i="18"/>
  <c r="P25" i="18"/>
  <c r="P26" i="18"/>
  <c r="P27" i="18"/>
  <c r="P28" i="18"/>
  <c r="P29" i="18"/>
  <c r="P30" i="18"/>
  <c r="P529" i="18"/>
  <c r="P530" i="18"/>
  <c r="P531" i="18"/>
  <c r="P532" i="18"/>
  <c r="P533" i="18"/>
  <c r="P534" i="18"/>
  <c r="P535" i="18"/>
  <c r="P31" i="18"/>
  <c r="P32" i="18"/>
  <c r="P33" i="18"/>
  <c r="P34" i="18"/>
  <c r="P35" i="18"/>
  <c r="P36" i="18"/>
  <c r="P37" i="18"/>
  <c r="P536" i="18"/>
  <c r="P537" i="18"/>
  <c r="P38" i="18"/>
  <c r="P39" i="18"/>
  <c r="P40" i="18"/>
  <c r="P41" i="18"/>
  <c r="P42" i="18"/>
  <c r="P43" i="18"/>
  <c r="P44" i="18"/>
  <c r="P45" i="18"/>
  <c r="P46" i="18"/>
  <c r="P47" i="18"/>
  <c r="P48" i="18"/>
  <c r="P49" i="18"/>
  <c r="P50" i="18"/>
  <c r="P51" i="18"/>
  <c r="P52" i="18"/>
  <c r="P53" i="18"/>
  <c r="P54" i="18"/>
  <c r="P55" i="18"/>
  <c r="P56" i="18"/>
  <c r="P57" i="18"/>
  <c r="P58" i="18"/>
  <c r="P59" i="18"/>
  <c r="P60" i="18"/>
  <c r="P538" i="18"/>
  <c r="P61" i="18"/>
  <c r="P62" i="18"/>
  <c r="P63" i="18"/>
  <c r="P64" i="18"/>
  <c r="P65" i="18"/>
  <c r="P66" i="18"/>
  <c r="P67" i="18"/>
  <c r="P68" i="18"/>
  <c r="P69" i="18"/>
  <c r="P70" i="18"/>
  <c r="P71" i="18"/>
  <c r="P72" i="18"/>
  <c r="P73" i="18"/>
  <c r="P74" i="18"/>
  <c r="P75" i="18"/>
  <c r="P76" i="18"/>
  <c r="P77" i="18"/>
  <c r="P78" i="18"/>
  <c r="P79" i="18"/>
  <c r="P539" i="18"/>
  <c r="P540" i="18"/>
  <c r="P541" i="18"/>
  <c r="P542" i="18"/>
  <c r="P80" i="18"/>
  <c r="P81" i="18"/>
  <c r="P82" i="18"/>
  <c r="P83" i="18"/>
  <c r="P84" i="18"/>
  <c r="P85" i="18"/>
  <c r="P86" i="18"/>
  <c r="P87" i="18"/>
  <c r="P88" i="18"/>
  <c r="P89" i="18"/>
  <c r="P90" i="18"/>
  <c r="P91" i="18"/>
  <c r="P92" i="18"/>
  <c r="P93" i="18"/>
  <c r="P543" i="18"/>
  <c r="P544" i="18"/>
  <c r="P545" i="18"/>
  <c r="P546" i="18"/>
  <c r="P547" i="18"/>
  <c r="P548" i="18"/>
  <c r="P549" i="18"/>
  <c r="P94" i="18"/>
  <c r="P95" i="18"/>
  <c r="P96" i="18"/>
  <c r="P97" i="18"/>
  <c r="P98" i="18"/>
  <c r="P99" i="18"/>
  <c r="P100" i="18"/>
  <c r="P101" i="18"/>
  <c r="P102" i="18"/>
  <c r="P103" i="18"/>
  <c r="P104" i="18"/>
  <c r="P105" i="18"/>
  <c r="P106" i="18"/>
  <c r="P107" i="18"/>
  <c r="P550" i="18"/>
  <c r="P108" i="18"/>
  <c r="P109" i="18"/>
  <c r="P110" i="18"/>
  <c r="P111" i="18"/>
  <c r="P112" i="18"/>
  <c r="P113" i="18"/>
  <c r="P114" i="18"/>
  <c r="P551" i="18"/>
  <c r="P552" i="18"/>
  <c r="P553" i="18"/>
  <c r="P554" i="18"/>
  <c r="P555" i="18"/>
  <c r="P556" i="18"/>
  <c r="P557" i="18"/>
  <c r="P558" i="18"/>
  <c r="P559" i="18"/>
  <c r="P560" i="18"/>
  <c r="P561" i="18"/>
  <c r="P562" i="18"/>
  <c r="P563" i="18"/>
  <c r="P564" i="18"/>
  <c r="P565" i="18"/>
  <c r="P566" i="18"/>
  <c r="P567" i="18"/>
  <c r="P143" i="18"/>
  <c r="P568" i="18"/>
  <c r="P569" i="18"/>
  <c r="P570" i="18"/>
  <c r="P571" i="18"/>
  <c r="P572" i="18"/>
  <c r="P573" i="18"/>
  <c r="P574" i="18"/>
  <c r="P575" i="18"/>
  <c r="P144" i="18"/>
  <c r="P576" i="18"/>
  <c r="P577" i="18"/>
  <c r="P578" i="18"/>
  <c r="P579" i="18"/>
  <c r="P580" i="18"/>
  <c r="P581" i="18"/>
  <c r="P582" i="18"/>
  <c r="P583" i="18"/>
  <c r="P584" i="18"/>
  <c r="P585" i="18"/>
  <c r="P586" i="18"/>
  <c r="P587" i="18"/>
  <c r="P588" i="18"/>
  <c r="P589" i="18"/>
  <c r="P590" i="18"/>
  <c r="P591" i="18"/>
  <c r="P592" i="18"/>
  <c r="P593" i="18"/>
  <c r="P594" i="18"/>
  <c r="P595" i="18"/>
  <c r="P596" i="18"/>
  <c r="P597" i="18"/>
  <c r="P598" i="18"/>
  <c r="P599" i="18"/>
  <c r="P600" i="18"/>
  <c r="P601" i="18"/>
  <c r="P602" i="18"/>
  <c r="P603" i="18"/>
  <c r="P604" i="18"/>
  <c r="P605" i="18"/>
  <c r="P606" i="18"/>
  <c r="P607" i="18"/>
  <c r="P608" i="18"/>
  <c r="P609" i="18"/>
  <c r="P610" i="18"/>
  <c r="P611" i="18"/>
  <c r="P612" i="18"/>
  <c r="P613" i="18"/>
  <c r="P614" i="18"/>
  <c r="P615" i="18"/>
  <c r="P616" i="18"/>
  <c r="P617" i="18"/>
  <c r="P618" i="18"/>
  <c r="P619" i="18"/>
  <c r="P620" i="18"/>
  <c r="P621" i="18"/>
  <c r="P622" i="18"/>
  <c r="P623" i="18"/>
  <c r="P624" i="18"/>
  <c r="P625" i="18"/>
  <c r="P626" i="18"/>
  <c r="P627" i="18"/>
  <c r="P628" i="18"/>
  <c r="P629" i="18"/>
  <c r="P630" i="18"/>
  <c r="P631" i="18"/>
  <c r="P632" i="18"/>
  <c r="P633" i="18"/>
  <c r="P634" i="18"/>
  <c r="P635" i="18"/>
  <c r="P636" i="18"/>
  <c r="P637" i="18"/>
  <c r="P638" i="18"/>
  <c r="P639" i="18"/>
  <c r="P640" i="18"/>
  <c r="P641" i="18"/>
  <c r="P642" i="18"/>
  <c r="P643" i="18"/>
  <c r="P644" i="18"/>
  <c r="P645" i="18"/>
  <c r="P646" i="18"/>
  <c r="P647" i="18"/>
  <c r="P648" i="18"/>
  <c r="P649" i="18"/>
  <c r="P650" i="18"/>
  <c r="P651" i="18"/>
  <c r="P652" i="18"/>
  <c r="P653" i="18"/>
  <c r="P654" i="18"/>
  <c r="P655" i="18"/>
  <c r="P656" i="18"/>
  <c r="P657" i="18"/>
  <c r="P658" i="18"/>
  <c r="P176" i="18"/>
  <c r="P659" i="18"/>
  <c r="P660" i="18"/>
  <c r="P661" i="18"/>
  <c r="P662" i="18"/>
  <c r="P663" i="18"/>
  <c r="P664" i="18"/>
  <c r="P665" i="18"/>
  <c r="P666" i="18"/>
  <c r="P667" i="18"/>
  <c r="P668" i="18"/>
  <c r="P669" i="18"/>
  <c r="P670" i="18"/>
  <c r="P671" i="18"/>
  <c r="P672" i="18"/>
  <c r="P673" i="18"/>
  <c r="P674" i="18"/>
  <c r="P675" i="18"/>
  <c r="P676" i="18"/>
  <c r="P677" i="18"/>
  <c r="P678" i="18"/>
  <c r="P679" i="18"/>
  <c r="P680" i="18"/>
  <c r="P681" i="18"/>
  <c r="P682" i="18"/>
  <c r="P683" i="18"/>
  <c r="P684" i="18"/>
  <c r="P685" i="18"/>
  <c r="P686" i="18"/>
  <c r="P687" i="18"/>
  <c r="P688" i="18"/>
  <c r="P689" i="18"/>
  <c r="P690" i="18"/>
  <c r="P691" i="18"/>
  <c r="P692" i="18"/>
  <c r="P693" i="18"/>
  <c r="P694" i="18"/>
  <c r="P695" i="18"/>
  <c r="P696" i="18"/>
  <c r="P697" i="18"/>
  <c r="P698" i="18"/>
  <c r="P699" i="18"/>
  <c r="P700" i="18"/>
  <c r="P701" i="18"/>
  <c r="P702" i="18"/>
  <c r="P703" i="18"/>
  <c r="P704" i="18"/>
  <c r="P705" i="18"/>
  <c r="P706" i="18"/>
  <c r="P707" i="18"/>
  <c r="P708" i="18"/>
  <c r="P709" i="18"/>
  <c r="P710" i="18"/>
  <c r="P711" i="18"/>
  <c r="P164" i="18"/>
  <c r="P165" i="18"/>
  <c r="P166" i="18"/>
  <c r="P167" i="18"/>
  <c r="P168" i="18"/>
  <c r="P169" i="18"/>
  <c r="P170" i="18"/>
  <c r="P171" i="18"/>
  <c r="P172" i="18"/>
  <c r="P173" i="18"/>
  <c r="P174" i="18"/>
  <c r="P712" i="18"/>
  <c r="P713" i="18"/>
  <c r="P714" i="18"/>
  <c r="P715" i="18"/>
  <c r="P716" i="18"/>
  <c r="P717" i="18"/>
  <c r="P718" i="18"/>
  <c r="P719" i="18"/>
  <c r="P720" i="18"/>
  <c r="P721" i="18"/>
  <c r="P722" i="18"/>
  <c r="P723" i="18"/>
  <c r="P724" i="18"/>
  <c r="P725" i="18"/>
  <c r="P726" i="18"/>
  <c r="P727" i="18"/>
  <c r="P728" i="18"/>
  <c r="P729" i="18"/>
  <c r="P730" i="18"/>
  <c r="P731" i="18"/>
  <c r="P732" i="18"/>
  <c r="P733" i="18"/>
  <c r="P734" i="18"/>
  <c r="P735" i="18"/>
  <c r="P736" i="18"/>
  <c r="P737" i="18"/>
  <c r="P738" i="18"/>
  <c r="P739" i="18"/>
  <c r="P740" i="18"/>
  <c r="P741" i="18"/>
  <c r="P742" i="18"/>
  <c r="P743" i="18"/>
  <c r="P744" i="18"/>
  <c r="P745" i="18"/>
  <c r="P746" i="18"/>
  <c r="P747" i="18"/>
  <c r="P748" i="18"/>
  <c r="P749" i="18"/>
  <c r="P750" i="18"/>
  <c r="P751" i="18"/>
  <c r="P752" i="18"/>
  <c r="P753" i="18"/>
  <c r="P754" i="18"/>
  <c r="P755" i="18"/>
  <c r="P756" i="18"/>
  <c r="P757" i="18"/>
  <c r="P758" i="18"/>
  <c r="P759" i="18"/>
  <c r="P760" i="18"/>
  <c r="P761" i="18"/>
  <c r="P762" i="18"/>
  <c r="P763" i="18"/>
  <c r="P765" i="18"/>
  <c r="P766" i="18"/>
  <c r="P767" i="18"/>
  <c r="P768" i="18"/>
  <c r="P770" i="18"/>
  <c r="P771" i="18"/>
  <c r="P772" i="18"/>
  <c r="P773" i="18"/>
  <c r="P774" i="18"/>
  <c r="P146" i="18"/>
  <c r="P775" i="18"/>
  <c r="P776" i="18"/>
  <c r="P777" i="18"/>
  <c r="P778" i="18"/>
  <c r="P780" i="18"/>
  <c r="P148" i="18"/>
  <c r="P781" i="18"/>
  <c r="P782" i="18"/>
  <c r="P783" i="18"/>
  <c r="P784" i="18"/>
  <c r="P785" i="18"/>
  <c r="P786" i="18"/>
  <c r="P787" i="18"/>
  <c r="P788" i="18"/>
  <c r="P789" i="18"/>
  <c r="P790" i="18"/>
  <c r="P791" i="18"/>
  <c r="P149" i="18"/>
  <c r="P792" i="18"/>
  <c r="P793" i="18"/>
  <c r="P794" i="18"/>
  <c r="P795" i="18"/>
  <c r="P796" i="18"/>
  <c r="P797" i="18"/>
  <c r="P798" i="18"/>
  <c r="P799" i="18"/>
  <c r="P800" i="18"/>
  <c r="P801" i="18"/>
  <c r="P802" i="18"/>
  <c r="P803" i="18"/>
  <c r="P804" i="18"/>
  <c r="P805" i="18"/>
  <c r="P806" i="18"/>
  <c r="P807" i="18"/>
  <c r="P808" i="18"/>
  <c r="P809" i="18"/>
  <c r="P810" i="18"/>
  <c r="P811" i="18"/>
  <c r="P812" i="18"/>
  <c r="P813" i="18"/>
  <c r="P150" i="18"/>
  <c r="P814" i="18"/>
  <c r="P815" i="18"/>
  <c r="P816" i="18"/>
  <c r="P817" i="18"/>
  <c r="P818" i="18"/>
  <c r="P819" i="18"/>
  <c r="P820" i="18"/>
  <c r="P821" i="18"/>
  <c r="P822" i="18"/>
  <c r="P823" i="18"/>
  <c r="P824" i="18"/>
  <c r="P825" i="18"/>
  <c r="P826" i="18"/>
  <c r="P827" i="18"/>
  <c r="P828" i="18"/>
  <c r="P829" i="18"/>
  <c r="P830" i="18"/>
  <c r="P831" i="18"/>
  <c r="P832" i="18"/>
  <c r="P833" i="18"/>
  <c r="P834" i="18"/>
  <c r="P835" i="18"/>
  <c r="P836" i="18"/>
  <c r="P837" i="18"/>
  <c r="P838" i="18"/>
  <c r="P840" i="18"/>
  <c r="P841" i="18"/>
  <c r="P842" i="18"/>
  <c r="P843" i="18"/>
  <c r="P844" i="18"/>
  <c r="P845" i="18"/>
  <c r="P846" i="18"/>
  <c r="P847" i="18"/>
  <c r="P848" i="18"/>
  <c r="P849" i="18"/>
  <c r="P850" i="18"/>
  <c r="P851" i="18"/>
  <c r="P852" i="18"/>
  <c r="P853" i="18"/>
  <c r="P854" i="18"/>
  <c r="P855" i="18"/>
  <c r="P856" i="18"/>
  <c r="P857" i="18"/>
  <c r="P858" i="18"/>
  <c r="P860" i="18"/>
  <c r="P861" i="18"/>
  <c r="P862" i="18"/>
  <c r="P873" i="18"/>
  <c r="P874" i="18"/>
  <c r="P875" i="18"/>
  <c r="P876" i="18"/>
  <c r="P877" i="18"/>
  <c r="P878" i="18"/>
  <c r="P879" i="18"/>
  <c r="P880" i="18"/>
  <c r="P881" i="18"/>
  <c r="P882" i="18"/>
  <c r="P883" i="18"/>
  <c r="P884" i="18"/>
  <c r="P885" i="18"/>
  <c r="P886" i="18"/>
  <c r="P887" i="18"/>
  <c r="P888" i="18"/>
  <c r="P889" i="18"/>
  <c r="P890" i="18"/>
  <c r="P891" i="18"/>
  <c r="P892" i="18"/>
  <c r="P893" i="18"/>
  <c r="P894" i="18"/>
  <c r="P895" i="18"/>
  <c r="P896" i="18"/>
  <c r="P897" i="18"/>
  <c r="P898" i="18"/>
  <c r="P899" i="18"/>
  <c r="P900" i="18"/>
  <c r="P901" i="18"/>
  <c r="P902" i="18"/>
  <c r="P903" i="18"/>
  <c r="P904" i="18"/>
  <c r="P905" i="18"/>
  <c r="P906" i="18"/>
  <c r="P907" i="18"/>
  <c r="P908" i="18"/>
  <c r="P909" i="18"/>
  <c r="P910" i="18"/>
  <c r="P911" i="18"/>
  <c r="P912" i="18"/>
  <c r="P913" i="18"/>
  <c r="P914" i="18"/>
  <c r="P915" i="18"/>
  <c r="P916" i="18"/>
  <c r="P917" i="18"/>
  <c r="P918" i="18"/>
  <c r="P919" i="18"/>
  <c r="P920" i="18"/>
  <c r="P921" i="18"/>
  <c r="P922" i="18"/>
  <c r="P923" i="18"/>
  <c r="P924" i="18"/>
  <c r="P925" i="18"/>
  <c r="P927" i="18"/>
  <c r="P928" i="18"/>
  <c r="P929" i="18"/>
  <c r="P930" i="18"/>
  <c r="P931" i="18"/>
  <c r="P932" i="18"/>
  <c r="P933" i="18"/>
  <c r="P934" i="18"/>
  <c r="P935" i="18"/>
  <c r="P936" i="18"/>
  <c r="P937" i="18"/>
  <c r="P938" i="18"/>
  <c r="P939" i="18"/>
  <c r="P940" i="18"/>
  <c r="P941" i="18"/>
  <c r="P942" i="18"/>
  <c r="P943" i="18"/>
  <c r="P944" i="18"/>
  <c r="P945" i="18"/>
  <c r="P946" i="18"/>
  <c r="P947" i="18"/>
  <c r="P948" i="18"/>
  <c r="P949" i="18"/>
  <c r="P950" i="18"/>
  <c r="P954" i="18"/>
  <c r="P955" i="18"/>
  <c r="P956" i="18"/>
  <c r="P957" i="18"/>
  <c r="P958" i="18"/>
  <c r="P959" i="18"/>
  <c r="P960" i="18"/>
  <c r="P961" i="18"/>
  <c r="P962" i="18"/>
  <c r="P963" i="18"/>
  <c r="P964" i="18"/>
  <c r="P965" i="18"/>
  <c r="P966" i="18"/>
  <c r="P967" i="18"/>
  <c r="P968" i="18"/>
  <c r="P969" i="18"/>
  <c r="P970" i="18"/>
  <c r="P971" i="18"/>
  <c r="P972" i="18"/>
  <c r="P973" i="18"/>
  <c r="P951" i="18"/>
  <c r="P952" i="18"/>
  <c r="P151" i="18"/>
  <c r="P976" i="18"/>
  <c r="P977" i="18"/>
  <c r="P978" i="18"/>
  <c r="P152" i="18"/>
  <c r="P979" i="18"/>
  <c r="P980" i="18"/>
  <c r="P981" i="18"/>
  <c r="P982" i="18"/>
  <c r="P983" i="18"/>
  <c r="P984" i="18"/>
  <c r="P153" i="18"/>
  <c r="P154" i="18"/>
  <c r="P985" i="18"/>
  <c r="P986" i="18"/>
  <c r="P987" i="18"/>
  <c r="P988" i="18"/>
  <c r="P989" i="18"/>
  <c r="P990" i="18"/>
  <c r="P991" i="18"/>
  <c r="P992" i="18"/>
  <c r="P993" i="18"/>
  <c r="P994" i="18"/>
  <c r="P995" i="18"/>
  <c r="P953" i="18"/>
  <c r="P996" i="18"/>
  <c r="P997" i="18"/>
  <c r="P998" i="18"/>
  <c r="P999" i="18"/>
  <c r="P1000" i="18"/>
  <c r="P1001" i="18"/>
  <c r="P1002" i="18"/>
  <c r="P1003" i="18"/>
  <c r="P1004" i="18"/>
  <c r="P1005" i="18"/>
  <c r="P1006" i="18"/>
  <c r="P1007" i="18"/>
  <c r="P1008" i="18"/>
  <c r="P1009" i="18"/>
  <c r="P1010" i="18"/>
  <c r="P1011" i="18"/>
  <c r="P1012" i="18"/>
  <c r="P1013" i="18"/>
  <c r="P1014" i="18"/>
  <c r="P1015" i="18"/>
  <c r="P1016" i="18"/>
  <c r="P1017" i="18"/>
  <c r="P1018" i="18"/>
  <c r="P1019" i="18"/>
  <c r="P1020" i="18"/>
  <c r="P1021" i="18"/>
  <c r="P1022" i="18"/>
  <c r="P1023" i="18"/>
  <c r="P1024" i="18"/>
  <c r="P1025" i="18"/>
  <c r="P1026" i="18"/>
  <c r="P1027" i="18"/>
  <c r="P1028" i="18"/>
  <c r="P1029" i="18"/>
  <c r="P1030" i="18"/>
  <c r="P1031" i="18"/>
  <c r="P1032" i="18"/>
  <c r="P1033" i="18"/>
  <c r="P1034" i="18"/>
  <c r="P1035" i="18"/>
  <c r="P1036" i="18"/>
  <c r="P1037" i="18"/>
  <c r="P1038" i="18"/>
  <c r="P1039" i="18"/>
  <c r="P1040" i="18"/>
  <c r="P1041" i="18"/>
  <c r="P1042" i="18"/>
  <c r="P1043" i="18"/>
  <c r="P1044" i="18"/>
  <c r="P1045" i="18"/>
  <c r="P1046" i="18"/>
  <c r="P1047" i="18"/>
  <c r="P1048" i="18"/>
  <c r="P1049" i="18"/>
  <c r="P1050" i="18"/>
  <c r="P1051" i="18"/>
  <c r="P1052" i="18"/>
  <c r="P1053" i="18"/>
  <c r="P1054" i="18"/>
  <c r="P1055" i="18"/>
  <c r="P1056" i="18"/>
  <c r="P1057" i="18"/>
  <c r="P1058" i="18"/>
  <c r="P1059" i="18"/>
  <c r="P1060" i="18"/>
  <c r="P1061" i="18"/>
  <c r="P1062" i="18"/>
  <c r="P1063" i="18"/>
  <c r="P1064" i="18"/>
  <c r="P1065" i="18"/>
  <c r="P1066" i="18"/>
  <c r="P1067" i="18"/>
  <c r="P1068" i="18"/>
  <c r="P1069" i="18"/>
  <c r="P1070" i="18"/>
  <c r="P1071" i="18"/>
  <c r="P1072" i="18"/>
  <c r="P1073" i="18"/>
  <c r="P1074" i="18"/>
  <c r="P1075" i="18"/>
  <c r="P1076" i="18"/>
  <c r="P1077" i="18"/>
  <c r="P1078" i="18"/>
  <c r="P1079" i="18"/>
  <c r="P1080" i="18"/>
  <c r="P1081" i="18"/>
  <c r="P1082" i="18"/>
  <c r="P1083" i="18"/>
  <c r="P1084" i="18"/>
  <c r="P1085" i="18"/>
  <c r="P1086" i="18"/>
  <c r="P1087" i="18"/>
  <c r="P1088" i="18"/>
  <c r="P1089" i="18"/>
  <c r="P1090" i="18"/>
  <c r="P1091" i="18"/>
  <c r="P1092" i="18"/>
  <c r="P1093" i="18"/>
  <c r="P1094" i="18"/>
  <c r="P1095" i="18"/>
  <c r="P1096" i="18"/>
  <c r="P1097" i="18"/>
  <c r="P1098" i="18"/>
  <c r="P1099" i="18"/>
  <c r="P1100" i="18"/>
  <c r="P1101" i="18"/>
  <c r="P1102" i="18"/>
  <c r="P1103" i="18"/>
  <c r="P1104" i="18"/>
  <c r="P1105" i="18"/>
  <c r="P1106" i="18"/>
  <c r="P1107" i="18"/>
  <c r="P1108" i="18"/>
  <c r="P1109" i="18"/>
  <c r="P1110" i="18"/>
  <c r="P1111" i="18"/>
  <c r="P1112" i="18"/>
  <c r="P1113" i="18"/>
  <c r="P1114" i="18"/>
  <c r="P1115" i="18"/>
  <c r="P1116" i="18"/>
  <c r="P1117" i="18"/>
  <c r="P1118" i="18"/>
  <c r="P1119" i="18"/>
  <c r="P155" i="18"/>
  <c r="P1120" i="18"/>
  <c r="P1121" i="18"/>
  <c r="P1122" i="18"/>
  <c r="P1123" i="18"/>
  <c r="P1124" i="18"/>
  <c r="P1125" i="18"/>
  <c r="P1126" i="18"/>
  <c r="P1127" i="18"/>
  <c r="P1128" i="18"/>
  <c r="P1129" i="18"/>
  <c r="P1130" i="18"/>
  <c r="P1131" i="18"/>
  <c r="P1132" i="18"/>
  <c r="P1133" i="18"/>
  <c r="P156" i="18"/>
  <c r="P1134" i="18"/>
  <c r="P1135" i="18"/>
  <c r="P1136" i="18"/>
  <c r="P1137" i="18"/>
  <c r="P1138" i="18"/>
  <c r="P1139" i="18"/>
  <c r="P1140" i="18"/>
  <c r="P1141" i="18"/>
  <c r="P1142" i="18"/>
  <c r="P1143" i="18"/>
  <c r="P1144" i="18"/>
  <c r="P1145" i="18"/>
  <c r="P1146" i="18"/>
  <c r="P1147" i="18"/>
  <c r="P1148" i="18"/>
  <c r="P1149" i="18"/>
  <c r="P1150" i="18"/>
  <c r="P1151" i="18"/>
  <c r="P1152" i="18"/>
  <c r="P1153" i="18"/>
  <c r="P1154" i="18"/>
  <c r="P1155" i="18"/>
  <c r="P1156" i="18"/>
  <c r="P1157" i="18"/>
  <c r="P1158" i="18"/>
  <c r="P1159" i="18"/>
  <c r="P1160" i="18"/>
  <c r="P1161" i="18"/>
  <c r="P1162" i="18"/>
  <c r="P1163" i="18"/>
  <c r="P1164" i="18"/>
  <c r="P1165" i="18"/>
  <c r="P1166" i="18"/>
  <c r="P1167" i="18"/>
  <c r="P1168" i="18"/>
  <c r="P1169" i="18"/>
  <c r="P1170" i="18"/>
  <c r="P1171" i="18"/>
  <c r="P1172" i="18"/>
  <c r="P1173" i="18"/>
  <c r="P1174" i="18"/>
  <c r="P1175" i="18"/>
  <c r="P1176" i="18"/>
  <c r="P1177" i="18"/>
  <c r="P1178" i="18"/>
  <c r="P1179" i="18"/>
  <c r="P1180" i="18"/>
  <c r="P1181" i="18"/>
  <c r="P1182" i="18"/>
  <c r="P1183" i="18"/>
  <c r="P1184" i="18"/>
  <c r="P1185" i="18"/>
  <c r="P1186" i="18"/>
  <c r="P1187" i="18"/>
  <c r="P1188" i="18"/>
  <c r="P1189" i="18"/>
  <c r="P1190" i="18"/>
  <c r="P1191" i="18"/>
  <c r="P1192" i="18"/>
  <c r="P1193" i="18"/>
  <c r="P1194" i="18"/>
  <c r="P1195" i="18"/>
  <c r="P1196" i="18"/>
  <c r="P1197" i="18"/>
  <c r="P1198" i="18"/>
  <c r="P177" i="18"/>
  <c r="P1199" i="18"/>
  <c r="P1200" i="18"/>
  <c r="P1201" i="18"/>
  <c r="P1202" i="18"/>
  <c r="P1203" i="18"/>
  <c r="P1204" i="18"/>
  <c r="P1205" i="18"/>
  <c r="P1206" i="18"/>
  <c r="P1207" i="18"/>
  <c r="P1208" i="18"/>
  <c r="P1209" i="18"/>
  <c r="P1210" i="18"/>
  <c r="P1211" i="18"/>
  <c r="P1212" i="18"/>
  <c r="P1213" i="18"/>
  <c r="P1214" i="18"/>
  <c r="P1215" i="18"/>
  <c r="P1216" i="18"/>
  <c r="P1217" i="18"/>
  <c r="P1218" i="18"/>
  <c r="P1219" i="18"/>
  <c r="P1220" i="18"/>
  <c r="P1221" i="18"/>
  <c r="P1222" i="18"/>
  <c r="P1223" i="18"/>
  <c r="P1224" i="18"/>
  <c r="P1225" i="18"/>
  <c r="P1226" i="18"/>
  <c r="P157" i="18"/>
  <c r="P1227" i="18"/>
  <c r="P1228" i="18"/>
  <c r="P1229" i="18"/>
  <c r="P1230" i="18"/>
  <c r="P1231" i="18"/>
  <c r="P1232" i="18"/>
  <c r="P1233" i="18"/>
  <c r="P1234" i="18"/>
  <c r="P1235" i="18"/>
  <c r="P1236" i="18"/>
  <c r="P1237" i="18"/>
  <c r="P1238" i="18"/>
  <c r="P1239" i="18"/>
  <c r="P1240" i="18"/>
  <c r="P1241" i="18"/>
  <c r="P1242" i="18"/>
  <c r="P1243" i="18"/>
  <c r="P1244" i="18"/>
  <c r="P1245" i="18"/>
  <c r="P1246" i="18"/>
  <c r="P1247" i="18"/>
  <c r="P1248" i="18"/>
  <c r="P1249" i="18"/>
  <c r="P1250" i="18"/>
  <c r="P1251" i="18"/>
  <c r="P1252" i="18"/>
  <c r="P1253" i="18"/>
  <c r="P1254" i="18"/>
  <c r="P1255" i="18"/>
  <c r="P1256" i="18"/>
  <c r="P1257" i="18"/>
  <c r="P1258" i="18"/>
  <c r="P163" i="18"/>
  <c r="P1260" i="18"/>
  <c r="P1261" i="18"/>
  <c r="P1262" i="18"/>
  <c r="P1263" i="18"/>
  <c r="P1264" i="18"/>
  <c r="P1265" i="18"/>
  <c r="P1266" i="18"/>
  <c r="P1267" i="18"/>
  <c r="P1268" i="18"/>
  <c r="P1269" i="18"/>
  <c r="P1270" i="18"/>
  <c r="P1271" i="18"/>
  <c r="P1272" i="18"/>
  <c r="P1273" i="18"/>
  <c r="P1274" i="18"/>
  <c r="P1275" i="18"/>
  <c r="P1276" i="18"/>
  <c r="P1277" i="18"/>
  <c r="P1278" i="18"/>
  <c r="P1279" i="18"/>
  <c r="P1280" i="18"/>
  <c r="P1281" i="18"/>
  <c r="P1282" i="18"/>
  <c r="P1283" i="18"/>
  <c r="P1284" i="18"/>
  <c r="P1285" i="18"/>
  <c r="P1286" i="18"/>
  <c r="P1287" i="18"/>
  <c r="P1288" i="18"/>
  <c r="P1289" i="18"/>
  <c r="P1290" i="18"/>
  <c r="P1291" i="18"/>
  <c r="P1292" i="18"/>
  <c r="P1293" i="18"/>
  <c r="P1294" i="18"/>
  <c r="P1295" i="18"/>
  <c r="P1296" i="18"/>
  <c r="P1297" i="18"/>
  <c r="P1298" i="18"/>
  <c r="P1299" i="18"/>
  <c r="P1300" i="18"/>
  <c r="P1301" i="18"/>
  <c r="P1302" i="18"/>
  <c r="P1303" i="18"/>
  <c r="P1304" i="18"/>
  <c r="P1305" i="18"/>
  <c r="P1306" i="18"/>
  <c r="P1307" i="18"/>
  <c r="P1308" i="18"/>
  <c r="P1309" i="18"/>
  <c r="P1310" i="18"/>
  <c r="P1311" i="18"/>
  <c r="P1312" i="18"/>
  <c r="P1313" i="18"/>
  <c r="P1314" i="18"/>
  <c r="P1315" i="18"/>
  <c r="P1316" i="18"/>
  <c r="P1317" i="18"/>
  <c r="P1318" i="18"/>
  <c r="P1319" i="18"/>
  <c r="P1320" i="18"/>
  <c r="P1321" i="18"/>
  <c r="D1262" i="18"/>
  <c r="D1263" i="18"/>
  <c r="D1264" i="18"/>
  <c r="D1265" i="18"/>
  <c r="D1266" i="18"/>
  <c r="D1267" i="18"/>
  <c r="D1268" i="18"/>
  <c r="D1269" i="18"/>
  <c r="D1270" i="18"/>
  <c r="D1271" i="18"/>
  <c r="D1272" i="18"/>
  <c r="D1273" i="18"/>
  <c r="D1274" i="18"/>
  <c r="D1275" i="18"/>
  <c r="D1276" i="18"/>
  <c r="D1277" i="18"/>
  <c r="D1278" i="18"/>
  <c r="D1279" i="18"/>
  <c r="D1280" i="18"/>
  <c r="D1281" i="18"/>
  <c r="D1282" i="18"/>
  <c r="D1283" i="18"/>
  <c r="D1284" i="18"/>
  <c r="D1285" i="18"/>
  <c r="D1286" i="18"/>
  <c r="D1287" i="18"/>
  <c r="D1288" i="18"/>
  <c r="D1289" i="18"/>
  <c r="D1290" i="18"/>
  <c r="D1291" i="18"/>
  <c r="D1292" i="18"/>
  <c r="D1293" i="18"/>
  <c r="D1294" i="18"/>
  <c r="D1295" i="18"/>
  <c r="D1296" i="18"/>
  <c r="D1297" i="18"/>
  <c r="D1298" i="18"/>
  <c r="D1299" i="18"/>
  <c r="D1300" i="18"/>
  <c r="D1301" i="18"/>
  <c r="D1302" i="18"/>
  <c r="D1303" i="18"/>
  <c r="D1304" i="18"/>
  <c r="D1305" i="18"/>
  <c r="D1306" i="18"/>
  <c r="D1307" i="18"/>
  <c r="D1308" i="18"/>
  <c r="D1309" i="18"/>
  <c r="D1310" i="18"/>
  <c r="D1311" i="18"/>
  <c r="D1312" i="18"/>
  <c r="D1313" i="18"/>
  <c r="D1314" i="18"/>
  <c r="D1315" i="18"/>
  <c r="D1316" i="18"/>
  <c r="D1317" i="18"/>
  <c r="D1318" i="18"/>
  <c r="D1319" i="18"/>
  <c r="D1325" i="18"/>
  <c r="D1326" i="18"/>
  <c r="D1327" i="18"/>
  <c r="D1328" i="18"/>
  <c r="D1329" i="18"/>
  <c r="D1330" i="18"/>
  <c r="D1331" i="18"/>
  <c r="D1332" i="18"/>
  <c r="D1333" i="18"/>
  <c r="D1334" i="18"/>
  <c r="D1335" i="18"/>
  <c r="D1336" i="18"/>
  <c r="D115" i="18"/>
  <c r="D116" i="18"/>
  <c r="D117" i="18"/>
  <c r="D118" i="18"/>
  <c r="D119" i="18"/>
  <c r="D120" i="18"/>
  <c r="D121" i="18"/>
  <c r="D122" i="18"/>
  <c r="D123" i="18"/>
  <c r="D124" i="18"/>
  <c r="D134" i="18"/>
  <c r="D135" i="18"/>
  <c r="D136" i="18"/>
  <c r="D137" i="18"/>
  <c r="D138" i="18"/>
  <c r="D139" i="18"/>
  <c r="D140" i="18"/>
  <c r="D141" i="18"/>
  <c r="D142" i="18"/>
  <c r="D125" i="18"/>
  <c r="D126" i="18"/>
  <c r="D127" i="18"/>
  <c r="D128" i="18"/>
  <c r="D129" i="18"/>
  <c r="D130" i="18"/>
  <c r="D131" i="18"/>
  <c r="D132" i="18"/>
  <c r="D133" i="18"/>
  <c r="D163" i="18"/>
  <c r="D1260" i="18"/>
  <c r="D1261" i="18"/>
  <c r="AD1247" i="29"/>
  <c r="D1227" i="18"/>
  <c r="D1228" i="18"/>
  <c r="D1229" i="18"/>
  <c r="D1230" i="18"/>
  <c r="D1231" i="18"/>
  <c r="D1232" i="18"/>
  <c r="D1233" i="18"/>
  <c r="D1234" i="18"/>
  <c r="D1235" i="18"/>
  <c r="D1236" i="18"/>
  <c r="D1237" i="18"/>
  <c r="D1238" i="18"/>
  <c r="D1239" i="18"/>
  <c r="D1240" i="18"/>
  <c r="D1241" i="18"/>
  <c r="D1242" i="18"/>
  <c r="D1243" i="18"/>
  <c r="D1244" i="18"/>
  <c r="D1245" i="18"/>
  <c r="D1246" i="18"/>
  <c r="D1247" i="18"/>
  <c r="D1248" i="18"/>
  <c r="D1249" i="18"/>
  <c r="D1250" i="18"/>
  <c r="D1251" i="18"/>
  <c r="D1252" i="18"/>
  <c r="D1253" i="18"/>
  <c r="D1254" i="18"/>
  <c r="D1255" i="18"/>
  <c r="D1256" i="18"/>
  <c r="D1257" i="18"/>
  <c r="D1186" i="18"/>
  <c r="D1187" i="18"/>
  <c r="D1188" i="18"/>
  <c r="D1189" i="18"/>
  <c r="D1190" i="18"/>
  <c r="D1191" i="18"/>
  <c r="D1192" i="18"/>
  <c r="D1193" i="18"/>
  <c r="D1194" i="18"/>
  <c r="D1195" i="18"/>
  <c r="D1196" i="18"/>
  <c r="D1197" i="18"/>
  <c r="D1198" i="18"/>
  <c r="D177" i="18"/>
  <c r="D1199" i="18"/>
  <c r="D1200" i="18"/>
  <c r="D1201" i="18"/>
  <c r="D1202" i="18"/>
  <c r="D1203" i="18"/>
  <c r="D1204" i="18"/>
  <c r="D1205" i="18"/>
  <c r="D1206" i="18"/>
  <c r="D1207" i="18"/>
  <c r="D1208" i="18"/>
  <c r="D1209" i="18"/>
  <c r="D1210" i="18"/>
  <c r="D1211" i="18"/>
  <c r="D1212" i="18"/>
  <c r="D1213" i="18"/>
  <c r="D1214" i="18"/>
  <c r="D1215" i="18"/>
  <c r="D1216" i="18"/>
  <c r="D1217" i="18"/>
  <c r="D1218" i="18"/>
  <c r="D1219" i="18"/>
  <c r="D1220" i="18"/>
  <c r="D1221" i="18"/>
  <c r="D1222" i="18"/>
  <c r="D1223" i="18"/>
  <c r="D1224" i="18"/>
  <c r="D1225" i="18"/>
  <c r="D1039" i="18"/>
  <c r="D1040" i="18"/>
  <c r="D1041" i="18"/>
  <c r="D1042" i="18"/>
  <c r="D1043" i="18"/>
  <c r="D1044" i="18"/>
  <c r="D1045" i="18"/>
  <c r="D1046" i="18"/>
  <c r="D1047" i="18"/>
  <c r="D1048" i="18"/>
  <c r="D1049" i="18"/>
  <c r="D1050" i="18"/>
  <c r="D1051" i="18"/>
  <c r="D1052" i="18"/>
  <c r="D1053" i="18"/>
  <c r="D1054" i="18"/>
  <c r="D1055" i="18"/>
  <c r="D1056" i="18"/>
  <c r="D1057" i="18"/>
  <c r="D1058" i="18"/>
  <c r="D1059" i="18"/>
  <c r="D1060" i="18"/>
  <c r="D1061" i="18"/>
  <c r="D1062" i="18"/>
  <c r="D1063" i="18"/>
  <c r="D1064" i="18"/>
  <c r="D1065" i="18"/>
  <c r="D1066" i="18"/>
  <c r="D1067" i="18"/>
  <c r="D1068" i="18"/>
  <c r="D1069" i="18"/>
  <c r="D1070" i="18"/>
  <c r="D1071" i="18"/>
  <c r="D1072" i="18"/>
  <c r="D1073" i="18"/>
  <c r="D1134" i="18"/>
  <c r="D1135" i="18"/>
  <c r="D1136" i="18"/>
  <c r="D1137" i="18"/>
  <c r="D1138" i="18"/>
  <c r="D1139" i="18"/>
  <c r="D1140" i="18"/>
  <c r="D1141" i="18"/>
  <c r="D1142" i="18"/>
  <c r="D1143" i="18"/>
  <c r="D1144" i="18"/>
  <c r="D1145" i="18"/>
  <c r="D1146" i="18"/>
  <c r="D1147" i="18"/>
  <c r="D1148" i="18"/>
  <c r="D1149" i="18"/>
  <c r="D1150" i="18"/>
  <c r="D1151" i="18"/>
  <c r="D1152" i="18"/>
  <c r="D1153" i="18"/>
  <c r="D1154" i="18"/>
  <c r="D1155" i="18"/>
  <c r="D1156" i="18"/>
  <c r="D1157" i="18"/>
  <c r="D1158" i="18"/>
  <c r="D1159" i="18"/>
  <c r="D1160" i="18"/>
  <c r="D1161" i="18"/>
  <c r="D1162" i="18"/>
  <c r="D1163" i="18"/>
  <c r="D1164" i="18"/>
  <c r="D1165" i="18"/>
  <c r="D1166" i="18"/>
  <c r="D1167" i="18"/>
  <c r="D1168" i="18"/>
  <c r="D1169" i="18"/>
  <c r="D1170" i="18"/>
  <c r="D1171" i="18"/>
  <c r="D1172" i="18"/>
  <c r="D1173" i="18"/>
  <c r="D1174" i="18"/>
  <c r="D1175" i="18"/>
  <c r="D1176" i="18"/>
  <c r="D1177" i="18"/>
  <c r="D1178" i="18"/>
  <c r="D1179" i="18"/>
  <c r="D1180" i="18"/>
  <c r="D1181" i="18"/>
  <c r="D1182" i="18"/>
  <c r="D1183" i="18"/>
  <c r="D1184" i="18"/>
  <c r="D1185" i="18"/>
  <c r="C212" i="37"/>
  <c r="AD1243" i="29"/>
  <c r="AD1244" i="29"/>
  <c r="AD1245" i="29"/>
  <c r="AD1246" i="29"/>
  <c r="AD1237" i="29"/>
  <c r="AD1238" i="29"/>
  <c r="AD1239" i="29"/>
  <c r="AD1240" i="29"/>
  <c r="AD1241" i="29"/>
  <c r="AD1242" i="29"/>
  <c r="K1240" i="29"/>
  <c r="K1241" i="29"/>
  <c r="K1242" i="29"/>
  <c r="K1243" i="29"/>
  <c r="K1244" i="29"/>
  <c r="AD1236" i="29"/>
  <c r="AD1235" i="29"/>
  <c r="AD1234" i="29"/>
  <c r="AD1232" i="29"/>
  <c r="AD1233" i="29"/>
  <c r="AD1229" i="29"/>
  <c r="AD1230" i="29"/>
  <c r="AD1231" i="29"/>
  <c r="K1221" i="29"/>
  <c r="K1222" i="29"/>
  <c r="K1223" i="29"/>
  <c r="K1224" i="29"/>
  <c r="K1225" i="29"/>
  <c r="K1226" i="29"/>
  <c r="K1227" i="29"/>
  <c r="K1228" i="29"/>
  <c r="K1229" i="29"/>
  <c r="K1230" i="29"/>
  <c r="K1231" i="29"/>
  <c r="K1232" i="29"/>
  <c r="K1233" i="29"/>
  <c r="K1234" i="29"/>
  <c r="K1235" i="29"/>
  <c r="K1236" i="29"/>
  <c r="K1237" i="29"/>
  <c r="K1238" i="29"/>
  <c r="K1239" i="29"/>
  <c r="AD1206" i="29"/>
  <c r="AD1207" i="29"/>
  <c r="AD1208" i="29"/>
  <c r="AD1209" i="29"/>
  <c r="AD1210" i="29"/>
  <c r="AD1211" i="29"/>
  <c r="AD1212" i="29"/>
  <c r="AD1213" i="29"/>
  <c r="AD1214" i="29"/>
  <c r="AD1215" i="29"/>
  <c r="AD1216" i="29"/>
  <c r="AD1217" i="29"/>
  <c r="AD1218" i="29"/>
  <c r="AD1219" i="29"/>
  <c r="AD1220" i="29"/>
  <c r="AD1221" i="29"/>
  <c r="AD1222" i="29"/>
  <c r="AD1223" i="29"/>
  <c r="AD1224" i="29"/>
  <c r="AD1225" i="29"/>
  <c r="AD1226" i="29"/>
  <c r="AD1227" i="29"/>
  <c r="K1128" i="29"/>
  <c r="K1129" i="29"/>
  <c r="K1130" i="29"/>
  <c r="K1131" i="29"/>
  <c r="K1132" i="29"/>
  <c r="K1133" i="29"/>
  <c r="K1134" i="29"/>
  <c r="K1135" i="29"/>
  <c r="K1136" i="29"/>
  <c r="K1137" i="29"/>
  <c r="K1138" i="29"/>
  <c r="K1139" i="29"/>
  <c r="K1140" i="29"/>
  <c r="K1141" i="29"/>
  <c r="K1142" i="29"/>
  <c r="K1143" i="29"/>
  <c r="K1144" i="29"/>
  <c r="K1145" i="29"/>
  <c r="K1146" i="29"/>
  <c r="K1147" i="29"/>
  <c r="K1148" i="29"/>
  <c r="K1149" i="29"/>
  <c r="K1150" i="29"/>
  <c r="K1151" i="29"/>
  <c r="K1152" i="29"/>
  <c r="K1153" i="29"/>
  <c r="K1154" i="29"/>
  <c r="K1155" i="29"/>
  <c r="K1156" i="29"/>
  <c r="K1157" i="29"/>
  <c r="K1158" i="29"/>
  <c r="K1159" i="29"/>
  <c r="K1160" i="29"/>
  <c r="K1161" i="29"/>
  <c r="K1162" i="29"/>
  <c r="K1163" i="29"/>
  <c r="K1164" i="29"/>
  <c r="K1165" i="29"/>
  <c r="K1166" i="29"/>
  <c r="K1167" i="29"/>
  <c r="K1168" i="29"/>
  <c r="K1169" i="29"/>
  <c r="K1170" i="29"/>
  <c r="K1171" i="29"/>
  <c r="K1172" i="29"/>
  <c r="K1173" i="29"/>
  <c r="K1174" i="29"/>
  <c r="K1175" i="29"/>
  <c r="K1176" i="29"/>
  <c r="K1177" i="29"/>
  <c r="K1178" i="29"/>
  <c r="K1179" i="29"/>
  <c r="K1180" i="29"/>
  <c r="K1181" i="29"/>
  <c r="K1182" i="29"/>
  <c r="K1183" i="29"/>
  <c r="K1184" i="29"/>
  <c r="K1185" i="29"/>
  <c r="K1186" i="29"/>
  <c r="K1187" i="29"/>
  <c r="K1188" i="29"/>
  <c r="K1189" i="29"/>
  <c r="K1190" i="29"/>
  <c r="K1191" i="29"/>
  <c r="K1192" i="29"/>
  <c r="K1193" i="29"/>
  <c r="K1194" i="29"/>
  <c r="K1195" i="29"/>
  <c r="K1196" i="29"/>
  <c r="K1197" i="29"/>
  <c r="K1198" i="29"/>
  <c r="K1199" i="29"/>
  <c r="K1200" i="29"/>
  <c r="K1201" i="29"/>
  <c r="K1202" i="29"/>
  <c r="K1203" i="29"/>
  <c r="K1204" i="29"/>
  <c r="K1205" i="29"/>
  <c r="K1206" i="29"/>
  <c r="K1207" i="29"/>
  <c r="K1208" i="29"/>
  <c r="K1209" i="29"/>
  <c r="K1210" i="29"/>
  <c r="K1211" i="29"/>
  <c r="K1212" i="29"/>
  <c r="K1213" i="29"/>
  <c r="K1214" i="29"/>
  <c r="K1215" i="29"/>
  <c r="K1216" i="29"/>
  <c r="K1217" i="29"/>
  <c r="K1218" i="29"/>
  <c r="K1219" i="29"/>
  <c r="K1220" i="29"/>
  <c r="K408" i="29"/>
  <c r="K409" i="29"/>
  <c r="K410" i="29"/>
  <c r="K411" i="29"/>
  <c r="K412" i="29"/>
  <c r="K413" i="29"/>
  <c r="K420" i="29"/>
  <c r="K421" i="29"/>
  <c r="K422" i="29"/>
  <c r="K423" i="29"/>
  <c r="K424" i="29"/>
  <c r="K425" i="29"/>
  <c r="K426" i="29"/>
  <c r="K427" i="29"/>
  <c r="K428" i="29"/>
  <c r="K508" i="29"/>
  <c r="K509" i="29"/>
  <c r="K510" i="29"/>
  <c r="K511" i="29"/>
  <c r="K512" i="29"/>
  <c r="K513" i="29"/>
  <c r="K514" i="29"/>
  <c r="AD1128" i="29"/>
  <c r="AD1129" i="29"/>
  <c r="AD1130" i="29"/>
  <c r="AD1131" i="29"/>
  <c r="AD1132" i="29"/>
  <c r="AD1133" i="29"/>
  <c r="AD1134" i="29"/>
  <c r="AD1135" i="29"/>
  <c r="AD1136" i="29"/>
  <c r="AD1137" i="29"/>
  <c r="AD1138" i="29"/>
  <c r="AD1139" i="29"/>
  <c r="AD1140" i="29"/>
  <c r="AD1141" i="29"/>
  <c r="AD1142" i="29"/>
  <c r="AD1143" i="29"/>
  <c r="AD1144" i="29"/>
  <c r="AD1145" i="29"/>
  <c r="AD1146" i="29"/>
  <c r="AD1147" i="29"/>
  <c r="AD1148" i="29"/>
  <c r="AD1149" i="29"/>
  <c r="AD1150" i="29"/>
  <c r="AD1151" i="29"/>
  <c r="AD1152" i="29"/>
  <c r="AD1153" i="29"/>
  <c r="AD1154" i="29"/>
  <c r="AD1155" i="29"/>
  <c r="AD1156" i="29"/>
  <c r="AD1157" i="29"/>
  <c r="AD1158" i="29"/>
  <c r="AD1159" i="29"/>
  <c r="AD1160" i="29"/>
  <c r="AD1161" i="29"/>
  <c r="AD1162" i="29"/>
  <c r="AD1163" i="29"/>
  <c r="AD1164" i="29"/>
  <c r="AD1165" i="29"/>
  <c r="AD1166" i="29"/>
  <c r="AD1167" i="29"/>
  <c r="AD1168" i="29"/>
  <c r="AD1169" i="29"/>
  <c r="AD1170" i="29"/>
  <c r="AD1171" i="29"/>
  <c r="AD1172" i="29"/>
  <c r="AD1173" i="29"/>
  <c r="AD1174" i="29"/>
  <c r="AD1175" i="29"/>
  <c r="AD1176" i="29"/>
  <c r="AD1177" i="29"/>
  <c r="AD1178" i="29"/>
  <c r="AD1179" i="29"/>
  <c r="AD1180" i="29"/>
  <c r="AD1181" i="29"/>
  <c r="AD1182" i="29"/>
  <c r="AD1183" i="29"/>
  <c r="AD1184" i="29"/>
  <c r="AD1185" i="29"/>
  <c r="AD1186" i="29"/>
  <c r="AD1187" i="29"/>
  <c r="AD1188" i="29"/>
  <c r="AD1189" i="29"/>
  <c r="AD1190" i="29"/>
  <c r="AD1191" i="29"/>
  <c r="AD1192" i="29"/>
  <c r="AD1193" i="29"/>
  <c r="AD1194" i="29"/>
  <c r="AD1195" i="29"/>
  <c r="AD1196" i="29"/>
  <c r="AD1197" i="29"/>
  <c r="AD1198" i="29"/>
  <c r="AD1199" i="29"/>
  <c r="AD1200" i="29"/>
  <c r="AD1201" i="29"/>
  <c r="AD1202" i="29"/>
  <c r="AD1203" i="29"/>
  <c r="AD1204" i="29"/>
  <c r="AD1205" i="29"/>
  <c r="K775" i="29"/>
  <c r="K774" i="29"/>
  <c r="K772" i="29"/>
  <c r="K771" i="29"/>
  <c r="K770" i="29"/>
  <c r="K801" i="29"/>
  <c r="K797" i="29"/>
  <c r="K796" i="29"/>
  <c r="K795" i="29"/>
  <c r="K794" i="29"/>
  <c r="K793" i="29"/>
  <c r="K792" i="29"/>
  <c r="K791" i="29"/>
  <c r="K790" i="29"/>
  <c r="K789" i="29"/>
  <c r="K788" i="29"/>
  <c r="K787" i="29"/>
  <c r="K786" i="29"/>
  <c r="K785" i="29"/>
  <c r="K784" i="29"/>
  <c r="K783" i="29"/>
  <c r="K782" i="29"/>
  <c r="K781" i="29"/>
  <c r="AD1127" i="29"/>
  <c r="K1127" i="29"/>
  <c r="AD1126" i="29"/>
  <c r="K1126" i="29"/>
  <c r="AD1125" i="29"/>
  <c r="K1125" i="29"/>
  <c r="AD1124" i="29"/>
  <c r="K1124" i="29"/>
  <c r="AD1123" i="29"/>
  <c r="K1123" i="29"/>
  <c r="AD1122" i="29"/>
  <c r="K1122" i="29"/>
  <c r="AD1121" i="29"/>
  <c r="K1121" i="29"/>
  <c r="AD1120" i="29"/>
  <c r="K1120" i="29"/>
  <c r="AD1119" i="29"/>
  <c r="K1119" i="29"/>
  <c r="K1118" i="29"/>
  <c r="K1117" i="29"/>
  <c r="AD1116" i="29"/>
  <c r="K1116" i="29"/>
  <c r="AD1115" i="29"/>
  <c r="K1115" i="29"/>
  <c r="AD1114" i="29"/>
  <c r="K1114" i="29"/>
  <c r="AD1105" i="29"/>
  <c r="AD1106" i="29"/>
  <c r="AD1107" i="29"/>
  <c r="AD1108" i="29"/>
  <c r="AD1109" i="29"/>
  <c r="AD1110" i="29"/>
  <c r="AD1111" i="29"/>
  <c r="AD1112" i="29"/>
  <c r="AD1113" i="29"/>
  <c r="K1113" i="29"/>
  <c r="AD1104" i="29"/>
  <c r="AD1103" i="29"/>
  <c r="AD1102" i="29"/>
  <c r="AD1407" i="29"/>
  <c r="AD1390" i="29"/>
  <c r="AD1389" i="29"/>
  <c r="AD1098" i="29"/>
  <c r="AD1097" i="29"/>
  <c r="AD1096" i="29"/>
  <c r="AD1095" i="29"/>
  <c r="AD1094" i="29"/>
  <c r="AD1093" i="29"/>
  <c r="AD1092" i="29"/>
  <c r="AD1091" i="29"/>
  <c r="AD1090" i="29"/>
  <c r="AD1089" i="29"/>
  <c r="AD1088" i="29"/>
  <c r="AD1087" i="29"/>
  <c r="AD1086" i="29"/>
  <c r="AD1085" i="29"/>
  <c r="AD1084" i="29"/>
  <c r="AD1083" i="29"/>
  <c r="AD1048" i="29"/>
  <c r="AD1049" i="29"/>
  <c r="AD1050" i="29"/>
  <c r="AD1051" i="29"/>
  <c r="AD1070" i="29"/>
  <c r="AD1071" i="29"/>
  <c r="AD1072" i="29"/>
  <c r="AD1073" i="29"/>
  <c r="AD1074" i="29"/>
  <c r="AD1075" i="29"/>
  <c r="AD1076" i="29"/>
  <c r="AD1077" i="29"/>
  <c r="AD1078" i="29"/>
  <c r="AD1079" i="29"/>
  <c r="AD1080" i="29"/>
  <c r="AD1081" i="29"/>
  <c r="AD1082" i="29"/>
  <c r="K1070" i="29"/>
  <c r="K1071" i="29"/>
  <c r="K1072" i="29"/>
  <c r="K1073" i="29"/>
  <c r="K1074" i="29"/>
  <c r="K1075" i="29"/>
  <c r="K1076" i="29"/>
  <c r="K1077" i="29"/>
  <c r="K1078" i="29"/>
  <c r="K1079" i="29"/>
  <c r="K1080" i="29"/>
  <c r="K1081" i="29"/>
  <c r="K1082" i="29"/>
  <c r="K1083" i="29"/>
  <c r="K1084" i="29"/>
  <c r="K1085" i="29"/>
  <c r="K1086" i="29"/>
  <c r="K1087" i="29"/>
  <c r="K1091" i="29"/>
  <c r="K1092" i="29"/>
  <c r="K1093" i="29"/>
  <c r="K1094" i="29"/>
  <c r="K1095" i="29"/>
  <c r="K1096" i="29"/>
  <c r="K1097" i="29"/>
  <c r="K1098" i="29"/>
  <c r="K1389" i="29"/>
  <c r="K1390" i="29"/>
  <c r="K1407" i="29"/>
  <c r="K1102" i="29"/>
  <c r="K1103" i="29"/>
  <c r="K1104" i="29"/>
  <c r="K1105" i="29"/>
  <c r="K1106" i="29"/>
  <c r="K1107" i="29"/>
  <c r="K1108" i="29"/>
  <c r="K1110" i="29"/>
  <c r="K1111" i="29"/>
  <c r="K1112" i="29"/>
  <c r="AD1069" i="29"/>
  <c r="K1069" i="29"/>
  <c r="AD1068" i="29"/>
  <c r="K1068" i="29"/>
  <c r="AD1067" i="29"/>
  <c r="K1067" i="29"/>
  <c r="AD1066" i="29"/>
  <c r="K1066" i="29"/>
  <c r="AD1065" i="29"/>
  <c r="K1065" i="29"/>
  <c r="AD1064" i="29"/>
  <c r="K1064" i="29"/>
  <c r="AD1063" i="29"/>
  <c r="K1063" i="29"/>
  <c r="AD1062" i="29"/>
  <c r="K1062" i="29"/>
  <c r="AD1061" i="29"/>
  <c r="K1061" i="29"/>
  <c r="AD1060" i="29"/>
  <c r="K1060" i="29"/>
  <c r="AD1059" i="29"/>
  <c r="K1059" i="29"/>
  <c r="AD1058" i="29"/>
  <c r="K1058" i="29"/>
  <c r="AD1057" i="29"/>
  <c r="K1057" i="29"/>
  <c r="AD1056" i="29"/>
  <c r="K1056" i="29"/>
  <c r="AD1055" i="29"/>
  <c r="K1055" i="29"/>
  <c r="AD1054" i="29"/>
  <c r="K1054" i="29"/>
  <c r="AD1053" i="29"/>
  <c r="K1053" i="29"/>
  <c r="AD1052" i="29"/>
  <c r="K1052" i="29"/>
  <c r="K1051" i="29"/>
  <c r="K1050" i="29"/>
  <c r="K1049" i="29"/>
  <c r="K1048" i="29"/>
  <c r="AD1047" i="29"/>
  <c r="K1047" i="29"/>
  <c r="AD1046" i="29"/>
  <c r="K1046" i="29"/>
  <c r="AD1045" i="29"/>
  <c r="K1045" i="29"/>
  <c r="AD1044" i="29"/>
  <c r="K1044" i="29"/>
  <c r="AD1043" i="29"/>
  <c r="K1043" i="29"/>
  <c r="AD1042" i="29"/>
  <c r="K1042" i="29"/>
  <c r="AD1041" i="29"/>
  <c r="K1041" i="29"/>
  <c r="AD1040" i="29"/>
  <c r="K1040" i="29"/>
  <c r="AD1039" i="29"/>
  <c r="K1039" i="29"/>
  <c r="AD1038" i="29"/>
  <c r="K1038" i="29"/>
  <c r="AD1037" i="29"/>
  <c r="K1037" i="29"/>
  <c r="AD1036" i="29"/>
  <c r="K1036" i="29"/>
  <c r="AD1035" i="29"/>
  <c r="K1035" i="29"/>
  <c r="AD1034" i="29"/>
  <c r="K1034" i="29"/>
  <c r="AD1033" i="29"/>
  <c r="K1033" i="29"/>
  <c r="AD1032" i="29"/>
  <c r="K1032" i="29"/>
  <c r="AD1031" i="29"/>
  <c r="K1031" i="29"/>
  <c r="AD1030" i="29"/>
  <c r="K1030" i="29"/>
  <c r="AD1029" i="29"/>
  <c r="K1029" i="29"/>
  <c r="AD1028" i="29"/>
  <c r="K1028" i="29"/>
  <c r="K1027" i="29"/>
  <c r="K969" i="29"/>
  <c r="K970" i="29"/>
  <c r="K971" i="29"/>
  <c r="K972" i="29"/>
  <c r="K973" i="29"/>
  <c r="K974" i="29"/>
  <c r="K975" i="29"/>
  <c r="K976" i="29"/>
  <c r="K977" i="29"/>
  <c r="K978" i="29"/>
  <c r="K979" i="29"/>
  <c r="K980" i="29"/>
  <c r="K981" i="29"/>
  <c r="K982" i="29"/>
  <c r="K983" i="29"/>
  <c r="K984" i="29"/>
  <c r="K985" i="29"/>
  <c r="K986" i="29"/>
  <c r="K987" i="29"/>
  <c r="K988" i="29"/>
  <c r="K989" i="29"/>
  <c r="K990" i="29"/>
  <c r="K991" i="29"/>
  <c r="K992" i="29"/>
  <c r="K993" i="29"/>
  <c r="K994" i="29"/>
  <c r="K995" i="29"/>
  <c r="K996" i="29"/>
  <c r="K997" i="29"/>
  <c r="K998" i="29"/>
  <c r="K999" i="29"/>
  <c r="K1000" i="29"/>
  <c r="K1001" i="29"/>
  <c r="K1002" i="29"/>
  <c r="K1003" i="29"/>
  <c r="K1004" i="29"/>
  <c r="K1005" i="29"/>
  <c r="K1006" i="29"/>
  <c r="K1007" i="29"/>
  <c r="K1008" i="29"/>
  <c r="K1009" i="29"/>
  <c r="K1010" i="29"/>
  <c r="K1011" i="29"/>
  <c r="K1012" i="29"/>
  <c r="K1013" i="29"/>
  <c r="K1014" i="29"/>
  <c r="K1015" i="29"/>
  <c r="K1016" i="29"/>
  <c r="K1017" i="29"/>
  <c r="K1018" i="29"/>
  <c r="K1019" i="29"/>
  <c r="K1020" i="29"/>
  <c r="K1021" i="29"/>
  <c r="K1022" i="29"/>
  <c r="K1023" i="29"/>
  <c r="K1024" i="29"/>
  <c r="K1025" i="29"/>
  <c r="K1026" i="29"/>
  <c r="AD1002" i="29"/>
  <c r="AD1003" i="29"/>
  <c r="AD981" i="29"/>
  <c r="AD982" i="29"/>
  <c r="AD983" i="29"/>
  <c r="AD984" i="29"/>
  <c r="AD985" i="29"/>
  <c r="AD986" i="29"/>
  <c r="AD987" i="29"/>
  <c r="AD988" i="29"/>
  <c r="AD989" i="29"/>
  <c r="AD990" i="29"/>
  <c r="AD991" i="29"/>
  <c r="AD992" i="29"/>
  <c r="AD993" i="29"/>
  <c r="AD994" i="29"/>
  <c r="AD995" i="29"/>
  <c r="AD996" i="29"/>
  <c r="AD997" i="29"/>
  <c r="AD998" i="29"/>
  <c r="AD999" i="29"/>
  <c r="AD1000" i="29"/>
  <c r="AD1001" i="29"/>
  <c r="AD967" i="29"/>
  <c r="AD968" i="29"/>
  <c r="AD969" i="29"/>
  <c r="AD970" i="29"/>
  <c r="AD971" i="29"/>
  <c r="AD972" i="29"/>
  <c r="AD973" i="29"/>
  <c r="AD974" i="29"/>
  <c r="AD975" i="29"/>
  <c r="AD976" i="29"/>
  <c r="AD977" i="29"/>
  <c r="AD978" i="29"/>
  <c r="AD979" i="29"/>
  <c r="AD980" i="29"/>
  <c r="AD956" i="29"/>
  <c r="AD957" i="29"/>
  <c r="AD958" i="29"/>
  <c r="AD959" i="29"/>
  <c r="AD960" i="29"/>
  <c r="AD961" i="29"/>
  <c r="AD962" i="29"/>
  <c r="AD963" i="29"/>
  <c r="AD964" i="29"/>
  <c r="AD965" i="29"/>
  <c r="AD966" i="29"/>
  <c r="AD949" i="29"/>
  <c r="AD950" i="29"/>
  <c r="AD951" i="29"/>
  <c r="AD952" i="29"/>
  <c r="AD953" i="29"/>
  <c r="AD954" i="29"/>
  <c r="AD955" i="29"/>
  <c r="K949" i="29"/>
  <c r="K950" i="29"/>
  <c r="K951" i="29"/>
  <c r="K952" i="29"/>
  <c r="K953" i="29"/>
  <c r="K954" i="29"/>
  <c r="K955" i="29"/>
  <c r="K956" i="29"/>
  <c r="K957" i="29"/>
  <c r="K958" i="29"/>
  <c r="K959" i="29"/>
  <c r="K960" i="29"/>
  <c r="K961" i="29"/>
  <c r="K962" i="29"/>
  <c r="K963" i="29"/>
  <c r="K964" i="29"/>
  <c r="K965" i="29"/>
  <c r="K966" i="29"/>
  <c r="K967" i="29"/>
  <c r="K968" i="29"/>
  <c r="V226" i="37"/>
  <c r="AG244" i="37"/>
  <c r="V227" i="37"/>
  <c r="AG245" i="37"/>
  <c r="C207" i="37"/>
  <c r="V207" i="37"/>
  <c r="AG246" i="37"/>
  <c r="C206" i="37"/>
  <c r="V206" i="37"/>
  <c r="AG247" i="37"/>
  <c r="C208" i="37"/>
  <c r="C209" i="37"/>
  <c r="C210" i="37"/>
  <c r="C211" i="37"/>
  <c r="AD948" i="29"/>
  <c r="K948" i="29"/>
  <c r="AD947" i="29"/>
  <c r="K947" i="29"/>
  <c r="AD946" i="29"/>
  <c r="K946" i="29"/>
  <c r="AD945" i="29"/>
  <c r="K945" i="29"/>
  <c r="AD944" i="29"/>
  <c r="K944" i="29"/>
  <c r="AD943" i="29"/>
  <c r="K943" i="29"/>
  <c r="AD942" i="29"/>
  <c r="K942" i="29"/>
  <c r="AD941" i="29"/>
  <c r="K941" i="29"/>
  <c r="AD940" i="29"/>
  <c r="K940" i="29"/>
  <c r="AD939" i="29"/>
  <c r="K939" i="29"/>
  <c r="AD938" i="29"/>
  <c r="K938" i="29"/>
  <c r="AD937" i="29"/>
  <c r="K937" i="29"/>
  <c r="AD936" i="29"/>
  <c r="K936" i="29"/>
  <c r="AD935" i="29"/>
  <c r="K935" i="29"/>
  <c r="AD934" i="29"/>
  <c r="K934" i="29"/>
  <c r="AD933" i="29"/>
  <c r="K933" i="29"/>
  <c r="AD932" i="29"/>
  <c r="K932" i="29"/>
  <c r="AD931" i="29"/>
  <c r="K931" i="29"/>
  <c r="AD930" i="29"/>
  <c r="K930" i="29"/>
  <c r="AD929" i="29"/>
  <c r="K929" i="29"/>
  <c r="AD928" i="29"/>
  <c r="K928" i="29"/>
  <c r="AD927" i="29"/>
  <c r="K927" i="29"/>
  <c r="AD926" i="29"/>
  <c r="K926" i="29"/>
  <c r="AD925" i="29"/>
  <c r="K925" i="29"/>
  <c r="AD924" i="29"/>
  <c r="K924" i="29"/>
  <c r="AD923" i="29"/>
  <c r="K923" i="29"/>
  <c r="AD922" i="29"/>
  <c r="K922" i="29"/>
  <c r="AD921" i="29"/>
  <c r="K921" i="29"/>
  <c r="AD916" i="29"/>
  <c r="AD917" i="29"/>
  <c r="AD918" i="29"/>
  <c r="AD919" i="29"/>
  <c r="AD920" i="29"/>
  <c r="K920" i="29"/>
  <c r="K919" i="29"/>
  <c r="K918" i="29"/>
  <c r="AD915" i="29"/>
  <c r="AD914" i="29"/>
  <c r="AD913" i="29"/>
  <c r="AD912" i="29"/>
  <c r="AD911" i="29"/>
  <c r="AD910" i="29"/>
  <c r="AD909" i="29"/>
  <c r="AD908" i="29"/>
  <c r="AD907" i="29"/>
  <c r="P44" i="2"/>
  <c r="AD903" i="29"/>
  <c r="AD904" i="29"/>
  <c r="AD905" i="29"/>
  <c r="AD906" i="29"/>
  <c r="AD900" i="29"/>
  <c r="AD901" i="29"/>
  <c r="AD902" i="29"/>
  <c r="AD899" i="29"/>
  <c r="AD898" i="29"/>
  <c r="AD897" i="29"/>
  <c r="AD896" i="29"/>
  <c r="AD895" i="29"/>
  <c r="AD855" i="29"/>
  <c r="AD856" i="29"/>
  <c r="AD857" i="29"/>
  <c r="AD858" i="29"/>
  <c r="AD859" i="29"/>
  <c r="AD860" i="29"/>
  <c r="AD861" i="29"/>
  <c r="AD862" i="29"/>
  <c r="AD863" i="29"/>
  <c r="AD864" i="29"/>
  <c r="AD865" i="29"/>
  <c r="AD866" i="29"/>
  <c r="AD867" i="29"/>
  <c r="AD868" i="29"/>
  <c r="AD869" i="29"/>
  <c r="AD870" i="29"/>
  <c r="AD871" i="29"/>
  <c r="AD872" i="29"/>
  <c r="AD873" i="29"/>
  <c r="AD874" i="29"/>
  <c r="AD875" i="29"/>
  <c r="AD876" i="29"/>
  <c r="AD877" i="29"/>
  <c r="AD878" i="29"/>
  <c r="AD879" i="29"/>
  <c r="AD880" i="29"/>
  <c r="AD881" i="29"/>
  <c r="AD882" i="29"/>
  <c r="AD883" i="29"/>
  <c r="AD884" i="29"/>
  <c r="AD885" i="29"/>
  <c r="AD886" i="29"/>
  <c r="AD887" i="29"/>
  <c r="AD888" i="29"/>
  <c r="AD889" i="29"/>
  <c r="AD890" i="29"/>
  <c r="AD891" i="29"/>
  <c r="AD892" i="29"/>
  <c r="AD893" i="29"/>
  <c r="AD894" i="29"/>
  <c r="K855" i="29"/>
  <c r="K856" i="29"/>
  <c r="K857" i="29"/>
  <c r="K858" i="29"/>
  <c r="K859" i="29"/>
  <c r="K860" i="29"/>
  <c r="K861" i="29"/>
  <c r="K862" i="29"/>
  <c r="K863" i="29"/>
  <c r="K864" i="29"/>
  <c r="K865" i="29"/>
  <c r="K866" i="29"/>
  <c r="K867" i="29"/>
  <c r="K868" i="29"/>
  <c r="K869" i="29"/>
  <c r="K870" i="29"/>
  <c r="K871" i="29"/>
  <c r="K872" i="29"/>
  <c r="K873" i="29"/>
  <c r="K874" i="29"/>
  <c r="K875" i="29"/>
  <c r="K876" i="29"/>
  <c r="K877" i="29"/>
  <c r="K878" i="29"/>
  <c r="K879" i="29"/>
  <c r="K880" i="29"/>
  <c r="K881" i="29"/>
  <c r="K882" i="29"/>
  <c r="K883" i="29"/>
  <c r="K884" i="29"/>
  <c r="K885" i="29"/>
  <c r="K886" i="29"/>
  <c r="K887" i="29"/>
  <c r="K888" i="29"/>
  <c r="K889" i="29"/>
  <c r="K890" i="29"/>
  <c r="K891" i="29"/>
  <c r="K892" i="29"/>
  <c r="K893" i="29"/>
  <c r="K894" i="29"/>
  <c r="K895" i="29"/>
  <c r="K896" i="29"/>
  <c r="K897" i="29"/>
  <c r="K898" i="29"/>
  <c r="K899" i="29"/>
  <c r="K900" i="29"/>
  <c r="K901" i="29"/>
  <c r="K902" i="29"/>
  <c r="K903" i="29"/>
  <c r="K904" i="29"/>
  <c r="K905" i="29"/>
  <c r="K906" i="29"/>
  <c r="K907" i="29"/>
  <c r="K908" i="29"/>
  <c r="K909" i="29"/>
  <c r="K910" i="29"/>
  <c r="K911" i="29"/>
  <c r="K912" i="29"/>
  <c r="K913" i="29"/>
  <c r="K914" i="29"/>
  <c r="K915" i="29"/>
  <c r="K916" i="29"/>
  <c r="K917" i="29"/>
  <c r="K209" i="29"/>
  <c r="K210" i="29"/>
  <c r="K211" i="29"/>
  <c r="K212" i="29"/>
  <c r="K213" i="29"/>
  <c r="K214" i="29"/>
  <c r="K215" i="29"/>
  <c r="K216" i="29"/>
  <c r="K217" i="29"/>
  <c r="K218" i="29"/>
  <c r="K219" i="29"/>
  <c r="K220" i="29"/>
  <c r="K221" i="29"/>
  <c r="K222" i="29"/>
  <c r="K223" i="29"/>
  <c r="K224" i="29"/>
  <c r="K225" i="29"/>
  <c r="K226" i="29"/>
  <c r="K227" i="29"/>
  <c r="K228" i="29"/>
  <c r="K229" i="29"/>
  <c r="K230" i="29"/>
  <c r="K231" i="29"/>
  <c r="K232" i="29"/>
  <c r="K233" i="29"/>
  <c r="K234" i="29"/>
  <c r="K235" i="29"/>
  <c r="K236" i="29"/>
  <c r="K237" i="29"/>
  <c r="K238" i="29"/>
  <c r="K239" i="29"/>
  <c r="K240" i="29"/>
  <c r="K241" i="29"/>
  <c r="K242" i="29"/>
  <c r="K243" i="29"/>
  <c r="K244" i="29"/>
  <c r="K245" i="29"/>
  <c r="K246" i="29"/>
  <c r="K247" i="29"/>
  <c r="K248" i="29"/>
  <c r="K249" i="29"/>
  <c r="K250" i="29"/>
  <c r="K251" i="29"/>
  <c r="K252" i="29"/>
  <c r="K253" i="29"/>
  <c r="K254" i="29"/>
  <c r="K255" i="29"/>
  <c r="K256" i="29"/>
  <c r="K257" i="29"/>
  <c r="K258" i="29"/>
  <c r="K259" i="29"/>
  <c r="K260" i="29"/>
  <c r="K261" i="29"/>
  <c r="K262" i="29"/>
  <c r="K263" i="29"/>
  <c r="K264" i="29"/>
  <c r="K265" i="29"/>
  <c r="K266" i="29"/>
  <c r="K1099" i="29"/>
  <c r="K1100" i="29"/>
  <c r="K269" i="29"/>
  <c r="K270" i="29"/>
  <c r="K271" i="29"/>
  <c r="K272" i="29"/>
  <c r="K273" i="29"/>
  <c r="K274" i="29"/>
  <c r="K275" i="29"/>
  <c r="K276" i="29"/>
  <c r="K277" i="29"/>
  <c r="K278" i="29"/>
  <c r="K279" i="29"/>
  <c r="K280" i="29"/>
  <c r="K281" i="29"/>
  <c r="K282" i="29"/>
  <c r="K283" i="29"/>
  <c r="K284" i="29"/>
  <c r="K285" i="29"/>
  <c r="K286" i="29"/>
  <c r="K287" i="29"/>
  <c r="K288" i="29"/>
  <c r="K289" i="29"/>
  <c r="K290" i="29"/>
  <c r="K291" i="29"/>
  <c r="K292" i="29"/>
  <c r="K293" i="29"/>
  <c r="K294" i="29"/>
  <c r="K295" i="29"/>
  <c r="K296" i="29"/>
  <c r="K297" i="29"/>
  <c r="K298" i="29"/>
  <c r="K299" i="29"/>
  <c r="K300" i="29"/>
  <c r="K301" i="29"/>
  <c r="K302" i="29"/>
  <c r="K303" i="29"/>
  <c r="K304" i="29"/>
  <c r="K305" i="29"/>
  <c r="K306" i="29"/>
  <c r="K307" i="29"/>
  <c r="K308" i="29"/>
  <c r="K309" i="29"/>
  <c r="K1101" i="29"/>
  <c r="K311" i="29"/>
  <c r="K312" i="29"/>
  <c r="K313" i="29"/>
  <c r="K314" i="29"/>
  <c r="K315" i="29"/>
  <c r="K316" i="29"/>
  <c r="K317" i="29"/>
  <c r="K318" i="29"/>
  <c r="K319" i="29"/>
  <c r="K320" i="29"/>
  <c r="K321" i="29"/>
  <c r="K322" i="29"/>
  <c r="K323" i="29"/>
  <c r="K324" i="29"/>
  <c r="K325" i="29"/>
  <c r="K326" i="29"/>
  <c r="K327" i="29"/>
  <c r="K328" i="29"/>
  <c r="K329" i="29"/>
  <c r="K330" i="29"/>
  <c r="K331" i="29"/>
  <c r="K332" i="29"/>
  <c r="K333" i="29"/>
  <c r="K334" i="29"/>
  <c r="K335" i="29"/>
  <c r="K336" i="29"/>
  <c r="K337" i="29"/>
  <c r="K338" i="29"/>
  <c r="K339" i="29"/>
  <c r="K340" i="29"/>
  <c r="K341" i="29"/>
  <c r="K342" i="29"/>
  <c r="K343" i="29"/>
  <c r="K344" i="29"/>
  <c r="K345" i="29"/>
  <c r="K346" i="29"/>
  <c r="K347" i="29"/>
  <c r="K348" i="29"/>
  <c r="K349" i="29"/>
  <c r="K350" i="29"/>
  <c r="K351" i="29"/>
  <c r="K352" i="29"/>
  <c r="K353" i="29"/>
  <c r="K354" i="29"/>
  <c r="K355" i="29"/>
  <c r="K356" i="29"/>
  <c r="K357" i="29"/>
  <c r="K358" i="29"/>
  <c r="K359" i="29"/>
  <c r="K360" i="29"/>
  <c r="K361" i="29"/>
  <c r="K362" i="29"/>
  <c r="K363" i="29"/>
  <c r="K364" i="29"/>
  <c r="K365" i="29"/>
  <c r="K366" i="29"/>
  <c r="K367" i="29"/>
  <c r="K368" i="29"/>
  <c r="K369" i="29"/>
  <c r="K370" i="29"/>
  <c r="K371" i="29"/>
  <c r="K372" i="29"/>
  <c r="K373" i="29"/>
  <c r="K374" i="29"/>
  <c r="K375" i="29"/>
  <c r="K376" i="29"/>
  <c r="K377" i="29"/>
  <c r="K378" i="29"/>
  <c r="K379" i="29"/>
  <c r="K380" i="29"/>
  <c r="K381" i="29"/>
  <c r="K382" i="29"/>
  <c r="K383" i="29"/>
  <c r="K384" i="29"/>
  <c r="K385" i="29"/>
  <c r="K386" i="29"/>
  <c r="K387" i="29"/>
  <c r="K388" i="29"/>
  <c r="K389" i="29"/>
  <c r="K390" i="29"/>
  <c r="K391" i="29"/>
  <c r="K392" i="29"/>
  <c r="K393" i="29"/>
  <c r="K394" i="29"/>
  <c r="K395" i="29"/>
  <c r="K396" i="29"/>
  <c r="K397" i="29"/>
  <c r="K398" i="29"/>
  <c r="K399" i="29"/>
  <c r="K400" i="29"/>
  <c r="K401" i="29"/>
  <c r="K402" i="29"/>
  <c r="K403" i="29"/>
  <c r="K404" i="29"/>
  <c r="K405" i="29"/>
  <c r="K406" i="29"/>
  <c r="K407" i="29"/>
  <c r="K521" i="29"/>
  <c r="K522" i="29"/>
  <c r="K523" i="29"/>
  <c r="K524" i="29"/>
  <c r="K525" i="29"/>
  <c r="K526" i="29"/>
  <c r="K414" i="29"/>
  <c r="K415" i="29"/>
  <c r="K416" i="29"/>
  <c r="K417" i="29"/>
  <c r="K418" i="29"/>
  <c r="K419" i="29"/>
  <c r="K527" i="29"/>
  <c r="K528" i="29"/>
  <c r="K429" i="29"/>
  <c r="K430" i="29"/>
  <c r="K431" i="29"/>
  <c r="K432" i="29"/>
  <c r="K433" i="29"/>
  <c r="K434" i="29"/>
  <c r="K435" i="29"/>
  <c r="K436" i="29"/>
  <c r="K437" i="29"/>
  <c r="K438" i="29"/>
  <c r="K439" i="29"/>
  <c r="K440" i="29"/>
  <c r="K441" i="29"/>
  <c r="K442" i="29"/>
  <c r="K443" i="29"/>
  <c r="K444" i="29"/>
  <c r="K445" i="29"/>
  <c r="K446" i="29"/>
  <c r="K447" i="29"/>
  <c r="K448" i="29"/>
  <c r="K449" i="29"/>
  <c r="K450" i="29"/>
  <c r="K451" i="29"/>
  <c r="K452" i="29"/>
  <c r="K453" i="29"/>
  <c r="K454" i="29"/>
  <c r="K455" i="29"/>
  <c r="K456" i="29"/>
  <c r="K457" i="29"/>
  <c r="K458" i="29"/>
  <c r="K459" i="29"/>
  <c r="K460" i="29"/>
  <c r="K461" i="29"/>
  <c r="K462" i="29"/>
  <c r="K463" i="29"/>
  <c r="K464" i="29"/>
  <c r="K465" i="29"/>
  <c r="K466" i="29"/>
  <c r="K467" i="29"/>
  <c r="K468" i="29"/>
  <c r="K469" i="29"/>
  <c r="K470" i="29"/>
  <c r="K471" i="29"/>
  <c r="K472" i="29"/>
  <c r="K473" i="29"/>
  <c r="K474" i="29"/>
  <c r="K475" i="29"/>
  <c r="K476" i="29"/>
  <c r="K477" i="29"/>
  <c r="K478" i="29"/>
  <c r="K479" i="29"/>
  <c r="K480" i="29"/>
  <c r="K481" i="29"/>
  <c r="K482" i="29"/>
  <c r="K483" i="29"/>
  <c r="K484" i="29"/>
  <c r="K485" i="29"/>
  <c r="K486" i="29"/>
  <c r="K487" i="29"/>
  <c r="K488" i="29"/>
  <c r="K489" i="29"/>
  <c r="K490" i="29"/>
  <c r="K491" i="29"/>
  <c r="K492" i="29"/>
  <c r="K493" i="29"/>
  <c r="K494" i="29"/>
  <c r="K495" i="29"/>
  <c r="K496" i="29"/>
  <c r="K497" i="29"/>
  <c r="K498" i="29"/>
  <c r="K499" i="29"/>
  <c r="K500" i="29"/>
  <c r="K501" i="29"/>
  <c r="K502" i="29"/>
  <c r="K503" i="29"/>
  <c r="K504" i="29"/>
  <c r="K505" i="29"/>
  <c r="K506" i="29"/>
  <c r="K507" i="29"/>
  <c r="K529" i="29"/>
  <c r="K530" i="29"/>
  <c r="K531" i="29"/>
  <c r="K532" i="29"/>
  <c r="K533" i="29"/>
  <c r="K534" i="29"/>
  <c r="K535" i="29"/>
  <c r="K536" i="29"/>
  <c r="K537" i="29"/>
  <c r="K538" i="29"/>
  <c r="K539" i="29"/>
  <c r="K540" i="29"/>
  <c r="K541" i="29"/>
  <c r="K542" i="29"/>
  <c r="K543" i="29"/>
  <c r="K544" i="29"/>
  <c r="K545" i="29"/>
  <c r="K546" i="29"/>
  <c r="K547" i="29"/>
  <c r="K548" i="29"/>
  <c r="K549" i="29"/>
  <c r="K550" i="29"/>
  <c r="K551" i="29"/>
  <c r="K552" i="29"/>
  <c r="K553" i="29"/>
  <c r="K554" i="29"/>
  <c r="K555" i="29"/>
  <c r="K556" i="29"/>
  <c r="K557" i="29"/>
  <c r="K558" i="29"/>
  <c r="K559" i="29"/>
  <c r="K560" i="29"/>
  <c r="K561" i="29"/>
  <c r="K562" i="29"/>
  <c r="K563" i="29"/>
  <c r="K564" i="29"/>
  <c r="K821" i="29"/>
  <c r="K652" i="29"/>
  <c r="K651" i="29"/>
  <c r="K650" i="29"/>
  <c r="K649" i="29"/>
  <c r="K648" i="29"/>
  <c r="K647" i="29"/>
  <c r="K646" i="29"/>
  <c r="K844" i="29"/>
  <c r="K843" i="29"/>
  <c r="K842" i="29"/>
  <c r="K841" i="29"/>
  <c r="K840" i="29"/>
  <c r="K839" i="29"/>
  <c r="K838" i="29"/>
  <c r="K837" i="29"/>
  <c r="K836" i="29"/>
  <c r="K835" i="29"/>
  <c r="K834" i="29"/>
  <c r="K833" i="29"/>
  <c r="K830" i="29"/>
  <c r="K829" i="29"/>
  <c r="K828" i="29"/>
  <c r="K827" i="29"/>
  <c r="K826" i="29"/>
  <c r="K825" i="29"/>
  <c r="K824" i="29"/>
  <c r="K823" i="29"/>
  <c r="K822" i="29"/>
  <c r="K820" i="29"/>
  <c r="K819" i="29"/>
  <c r="K818" i="29"/>
  <c r="K817" i="29"/>
  <c r="K816" i="29"/>
  <c r="K815" i="29"/>
  <c r="K814" i="29"/>
  <c r="K813" i="29"/>
  <c r="K812" i="29"/>
  <c r="K811" i="29"/>
  <c r="K711" i="29"/>
  <c r="K710" i="29"/>
  <c r="K643" i="29"/>
  <c r="K642" i="29"/>
  <c r="K629" i="29"/>
  <c r="K594" i="29"/>
  <c r="K583" i="29"/>
  <c r="K582" i="29"/>
  <c r="K580" i="29"/>
  <c r="K579" i="29"/>
  <c r="K578" i="29"/>
  <c r="K570" i="29"/>
  <c r="K571" i="29"/>
  <c r="K572" i="29"/>
  <c r="V122" i="37"/>
  <c r="V159" i="37"/>
  <c r="V160" i="37"/>
  <c r="V139" i="37"/>
  <c r="V123" i="37"/>
  <c r="V140" i="37"/>
  <c r="V126" i="37"/>
  <c r="V127" i="37"/>
  <c r="V141" i="37"/>
  <c r="V142" i="37"/>
  <c r="V88" i="37"/>
  <c r="V6" i="37"/>
  <c r="V91" i="37"/>
  <c r="V45" i="37"/>
  <c r="V46" i="37"/>
  <c r="V47" i="37"/>
  <c r="V73" i="37"/>
  <c r="V48" i="37"/>
  <c r="V16" i="37"/>
  <c r="V12" i="37"/>
  <c r="V17" i="37"/>
  <c r="V74" i="37"/>
  <c r="V13" i="37"/>
  <c r="V37" i="37"/>
  <c r="V38" i="37"/>
  <c r="V41" i="37"/>
  <c r="V71" i="37"/>
  <c r="V42" i="37"/>
  <c r="V49" i="37"/>
  <c r="V43" i="37"/>
  <c r="V44" i="37"/>
  <c r="V203" i="37"/>
  <c r="V75" i="37"/>
  <c r="V51" i="37"/>
  <c r="V89" i="37"/>
  <c r="V7" i="37"/>
  <c r="V90" i="37"/>
  <c r="V34" i="37"/>
  <c r="V28" i="37"/>
  <c r="V77" i="37"/>
  <c r="V29" i="37"/>
  <c r="V35" i="37"/>
  <c r="V193" i="37"/>
  <c r="V194" i="37"/>
  <c r="V201" i="37"/>
  <c r="V93" i="37"/>
  <c r="V173" i="37"/>
  <c r="V170" i="37"/>
  <c r="V174" i="37"/>
  <c r="V100" i="37"/>
  <c r="V101" i="37"/>
  <c r="V104" i="37"/>
  <c r="V105" i="37"/>
  <c r="V153" i="37"/>
  <c r="V154" i="37"/>
  <c r="V40" i="37"/>
  <c r="V200" i="37"/>
  <c r="V167" i="37"/>
  <c r="V168" i="37"/>
  <c r="V130" i="37"/>
  <c r="V131" i="37"/>
  <c r="V36" i="37"/>
  <c r="V94" i="37"/>
  <c r="V53" i="37"/>
  <c r="V55" i="37"/>
  <c r="V57" i="37"/>
  <c r="V78" i="37"/>
  <c r="V59" i="37"/>
  <c r="V61" i="37"/>
  <c r="V62" i="37"/>
  <c r="V64" i="37"/>
  <c r="V79" i="37"/>
  <c r="V66" i="37"/>
  <c r="V231" i="37"/>
  <c r="V232" i="37"/>
  <c r="V233" i="37"/>
  <c r="V234" i="37"/>
  <c r="V235" i="37"/>
  <c r="V236" i="37"/>
  <c r="V237" i="37"/>
  <c r="V238" i="37"/>
  <c r="V239" i="37"/>
  <c r="V240" i="37"/>
  <c r="V241" i="37"/>
  <c r="V242" i="37"/>
  <c r="V243" i="37"/>
  <c r="V244" i="37"/>
  <c r="V245" i="37"/>
  <c r="V246" i="37"/>
  <c r="V247" i="37"/>
  <c r="V248" i="37"/>
  <c r="V249" i="37"/>
  <c r="V250" i="37"/>
  <c r="V251" i="37"/>
  <c r="V252" i="37"/>
  <c r="V253" i="37"/>
  <c r="V254" i="37"/>
  <c r="V255" i="37"/>
  <c r="V256" i="37"/>
  <c r="V257" i="37"/>
  <c r="V258" i="37"/>
  <c r="V259" i="37"/>
  <c r="V260" i="37"/>
  <c r="V261" i="37"/>
  <c r="V262" i="37"/>
  <c r="V263" i="37"/>
  <c r="V264" i="37"/>
  <c r="V265" i="37"/>
  <c r="V208" i="37"/>
  <c r="V209" i="37"/>
  <c r="V210" i="37"/>
  <c r="V211" i="37"/>
  <c r="V212" i="37"/>
  <c r="V213" i="37"/>
  <c r="V214" i="37"/>
  <c r="V220" i="37"/>
  <c r="V221" i="37"/>
  <c r="V222" i="37"/>
  <c r="V223" i="37"/>
  <c r="V224" i="37"/>
  <c r="V229" i="37"/>
  <c r="V187" i="37"/>
  <c r="V188" i="37"/>
  <c r="V92" i="37"/>
  <c r="V111" i="37"/>
  <c r="V110" i="37"/>
  <c r="V183" i="37"/>
  <c r="V58" i="37"/>
  <c r="V189" i="37"/>
  <c r="V190" i="37"/>
  <c r="V155" i="37"/>
  <c r="V120" i="37"/>
  <c r="V121" i="37"/>
  <c r="V156" i="37"/>
  <c r="V157" i="37"/>
  <c r="V158" i="37"/>
  <c r="V84" i="37"/>
  <c r="V80" i="37"/>
  <c r="V3" i="37"/>
  <c r="V85" i="37"/>
  <c r="V81" i="37"/>
  <c r="V30" i="37"/>
  <c r="V10" i="37"/>
  <c r="V31" i="37"/>
  <c r="V68" i="37"/>
  <c r="V11" i="37"/>
  <c r="V161" i="37"/>
  <c r="V112" i="37"/>
  <c r="V132" i="37"/>
  <c r="V133" i="37"/>
  <c r="V162" i="37"/>
  <c r="V113" i="37"/>
  <c r="V151" i="37"/>
  <c r="V128" i="37"/>
  <c r="V152" i="37"/>
  <c r="V129" i="37"/>
  <c r="V18" i="37"/>
  <c r="V22" i="37"/>
  <c r="V23" i="37"/>
  <c r="V69" i="37"/>
  <c r="V19" i="37"/>
  <c r="V5" i="37"/>
  <c r="V86" i="37"/>
  <c r="V82" i="37"/>
  <c r="V14" i="37"/>
  <c r="V8" i="37"/>
  <c r="V15" i="37"/>
  <c r="V9" i="37"/>
  <c r="V72" i="37"/>
  <c r="V145" i="37"/>
  <c r="V137" i="37"/>
  <c r="V146" i="37"/>
  <c r="V138" i="37"/>
  <c r="V20" i="37"/>
  <c r="V24" i="37"/>
  <c r="V25" i="37"/>
  <c r="V70" i="37"/>
  <c r="V21" i="37"/>
  <c r="V198" i="37"/>
  <c r="V230" i="37"/>
  <c r="V134" i="37"/>
  <c r="V199" i="37"/>
  <c r="V26" i="37"/>
  <c r="V32" i="37"/>
  <c r="V33" i="37"/>
  <c r="V27" i="37"/>
  <c r="V76" i="37"/>
  <c r="V87" i="37"/>
  <c r="V83" i="37"/>
  <c r="V97" i="37"/>
  <c r="V4" i="37"/>
  <c r="V177" i="37"/>
  <c r="V205" i="37"/>
  <c r="AD854" i="29"/>
  <c r="K854" i="29"/>
  <c r="AD853" i="29"/>
  <c r="K853" i="29"/>
  <c r="AD852" i="29"/>
  <c r="K852" i="29"/>
  <c r="AD851" i="29"/>
  <c r="K851" i="29"/>
  <c r="AD850" i="29"/>
  <c r="K850" i="29"/>
  <c r="AD849" i="29"/>
  <c r="K849" i="29"/>
  <c r="AD848" i="29"/>
  <c r="K848" i="29"/>
  <c r="AD847" i="29"/>
  <c r="K847" i="29"/>
  <c r="AD846" i="29"/>
  <c r="K846" i="29"/>
  <c r="AD845" i="29"/>
  <c r="K845" i="29"/>
  <c r="AD832" i="29"/>
  <c r="K832" i="29"/>
  <c r="AD831" i="29"/>
  <c r="K831" i="29"/>
  <c r="AD810" i="29"/>
  <c r="K810" i="29"/>
  <c r="K574" i="29"/>
  <c r="AD809" i="29"/>
  <c r="AD808" i="29"/>
  <c r="K798" i="29"/>
  <c r="AD807" i="29"/>
  <c r="AD806" i="29"/>
  <c r="K806" i="29"/>
  <c r="AD805" i="29"/>
  <c r="K805" i="29"/>
  <c r="AD804" i="29"/>
  <c r="AD803" i="29"/>
  <c r="AD802" i="29"/>
  <c r="K802" i="29"/>
  <c r="AD801" i="29"/>
  <c r="AD800" i="29"/>
  <c r="AD799" i="29"/>
  <c r="AD798" i="29"/>
  <c r="AD797" i="29"/>
  <c r="K244" i="20"/>
  <c r="O281" i="20"/>
  <c r="K281" i="20"/>
  <c r="K640" i="29"/>
  <c r="K639" i="29"/>
  <c r="D910" i="18"/>
  <c r="D911" i="18"/>
  <c r="D912" i="18"/>
  <c r="D913" i="18"/>
  <c r="D914" i="18"/>
  <c r="D915" i="18"/>
  <c r="D916" i="18"/>
  <c r="D917" i="18"/>
  <c r="D918" i="18"/>
  <c r="D919" i="18"/>
  <c r="D920" i="18"/>
  <c r="D921" i="18"/>
  <c r="D922" i="18"/>
  <c r="D923" i="18"/>
  <c r="D924" i="18"/>
  <c r="D925" i="18"/>
  <c r="D927" i="18"/>
  <c r="D928" i="18"/>
  <c r="D929" i="18"/>
  <c r="D930" i="18"/>
  <c r="D931" i="18"/>
  <c r="D932" i="18"/>
  <c r="D933" i="18"/>
  <c r="D934" i="18"/>
  <c r="D935" i="18"/>
  <c r="D936" i="18"/>
  <c r="D937" i="18"/>
  <c r="D938" i="18"/>
  <c r="D939" i="18"/>
  <c r="D940" i="18"/>
  <c r="D941" i="18"/>
  <c r="D942" i="18"/>
  <c r="D943" i="18"/>
  <c r="D944" i="18"/>
  <c r="D945" i="18"/>
  <c r="D946" i="18"/>
  <c r="D947" i="18"/>
  <c r="D948" i="18"/>
  <c r="D949" i="18"/>
  <c r="D950" i="18"/>
  <c r="D954" i="18"/>
  <c r="D955" i="18"/>
  <c r="D956" i="18"/>
  <c r="D957" i="18"/>
  <c r="D958" i="18"/>
  <c r="D959" i="18"/>
  <c r="D960" i="18"/>
  <c r="D961" i="18"/>
  <c r="D962" i="18"/>
  <c r="D963" i="18"/>
  <c r="D964" i="18"/>
  <c r="D965" i="18"/>
  <c r="D966" i="18"/>
  <c r="D967" i="18"/>
  <c r="D968" i="18"/>
  <c r="D969" i="18"/>
  <c r="D970" i="18"/>
  <c r="D971" i="18"/>
  <c r="D972" i="18"/>
  <c r="D973" i="18"/>
  <c r="D951" i="18"/>
  <c r="D952" i="18"/>
  <c r="D151" i="18"/>
  <c r="D976" i="18"/>
  <c r="D977" i="18"/>
  <c r="D978" i="18"/>
  <c r="D152" i="18"/>
  <c r="D979" i="18"/>
  <c r="D980" i="18"/>
  <c r="D981" i="18"/>
  <c r="D982" i="18"/>
  <c r="D983" i="18"/>
  <c r="D984" i="18"/>
  <c r="D153" i="18"/>
  <c r="D154" i="18"/>
  <c r="D985" i="18"/>
  <c r="D986" i="18"/>
  <c r="D987" i="18"/>
  <c r="D988" i="18"/>
  <c r="D989" i="18"/>
  <c r="D990" i="18"/>
  <c r="D975" i="18"/>
  <c r="D991" i="18"/>
  <c r="D992" i="18"/>
  <c r="D993" i="18"/>
  <c r="D994" i="18"/>
  <c r="D995" i="18"/>
  <c r="D953" i="18"/>
  <c r="D996" i="18"/>
  <c r="D997" i="18"/>
  <c r="D998" i="18"/>
  <c r="D999" i="18"/>
  <c r="D1000" i="18"/>
  <c r="D1001" i="18"/>
  <c r="D1002" i="18"/>
  <c r="D1003" i="18"/>
  <c r="D1004" i="18"/>
  <c r="D777" i="18"/>
  <c r="D778" i="18"/>
  <c r="D780" i="18"/>
  <c r="D148" i="18"/>
  <c r="D781" i="18"/>
  <c r="D782" i="18"/>
  <c r="D783" i="18"/>
  <c r="D784" i="18"/>
  <c r="D785" i="18"/>
  <c r="D786" i="18"/>
  <c r="D787" i="18"/>
  <c r="D788" i="18"/>
  <c r="D789" i="18"/>
  <c r="D790" i="18"/>
  <c r="D791" i="18"/>
  <c r="D149" i="18"/>
  <c r="D792" i="18"/>
  <c r="D793" i="18"/>
  <c r="D794" i="18"/>
  <c r="D795" i="18"/>
  <c r="D796" i="18"/>
  <c r="D797" i="18"/>
  <c r="D798" i="18"/>
  <c r="D799" i="18"/>
  <c r="D800" i="18"/>
  <c r="D801" i="18"/>
  <c r="D802" i="18"/>
  <c r="D803" i="18"/>
  <c r="D804" i="18"/>
  <c r="D805" i="18"/>
  <c r="D806" i="18"/>
  <c r="D807" i="18"/>
  <c r="D808" i="18"/>
  <c r="D809" i="18"/>
  <c r="D810" i="18"/>
  <c r="D811" i="18"/>
  <c r="D812" i="18"/>
  <c r="D813" i="18"/>
  <c r="D150" i="18"/>
  <c r="D814" i="18"/>
  <c r="D815" i="18"/>
  <c r="D816" i="18"/>
  <c r="D817" i="18"/>
  <c r="D818" i="18"/>
  <c r="D819" i="18"/>
  <c r="D820" i="18"/>
  <c r="D821" i="18"/>
  <c r="D822" i="18"/>
  <c r="D823" i="18"/>
  <c r="D824" i="18"/>
  <c r="D825" i="18"/>
  <c r="D826" i="18"/>
  <c r="D827" i="18"/>
  <c r="D828" i="18"/>
  <c r="D829" i="18"/>
  <c r="D830" i="18"/>
  <c r="D831" i="18"/>
  <c r="D832" i="18"/>
  <c r="D833" i="18"/>
  <c r="D834" i="18"/>
  <c r="D835" i="18"/>
  <c r="D836" i="18"/>
  <c r="D837" i="18"/>
  <c r="D838" i="18"/>
  <c r="D840" i="18"/>
  <c r="D841" i="18"/>
  <c r="D842" i="18"/>
  <c r="D843" i="18"/>
  <c r="D844" i="18"/>
  <c r="D845" i="18"/>
  <c r="D846" i="18"/>
  <c r="D847" i="18"/>
  <c r="D848" i="18"/>
  <c r="D849" i="18"/>
  <c r="D850" i="18"/>
  <c r="D851" i="18"/>
  <c r="D852" i="18"/>
  <c r="D853" i="18"/>
  <c r="D854" i="18"/>
  <c r="D855" i="18"/>
  <c r="D856" i="18"/>
  <c r="D857" i="18"/>
  <c r="D858" i="18"/>
  <c r="D860" i="18"/>
  <c r="D861" i="18"/>
  <c r="D862" i="18"/>
  <c r="D863" i="18"/>
  <c r="D864" i="18"/>
  <c r="D865" i="18"/>
  <c r="D866" i="18"/>
  <c r="D867" i="18"/>
  <c r="D868" i="18"/>
  <c r="D869" i="18"/>
  <c r="D870" i="18"/>
  <c r="D871" i="18"/>
  <c r="D872" i="18"/>
  <c r="D873" i="18"/>
  <c r="D874" i="18"/>
  <c r="D875" i="18"/>
  <c r="D876" i="18"/>
  <c r="D877" i="18"/>
  <c r="D878" i="18"/>
  <c r="D879" i="18"/>
  <c r="D880" i="18"/>
  <c r="D881" i="18"/>
  <c r="D882" i="18"/>
  <c r="D883" i="18"/>
  <c r="D884" i="18"/>
  <c r="D885" i="18"/>
  <c r="D886" i="18"/>
  <c r="D887" i="18"/>
  <c r="D888" i="18"/>
  <c r="D889" i="18"/>
  <c r="D890" i="18"/>
  <c r="D891" i="18"/>
  <c r="D892" i="18"/>
  <c r="D893" i="18"/>
  <c r="D894" i="18"/>
  <c r="D895" i="18"/>
  <c r="D896" i="18"/>
  <c r="D897" i="18"/>
  <c r="D898" i="18"/>
  <c r="D899" i="18"/>
  <c r="D900" i="18"/>
  <c r="D901" i="18"/>
  <c r="D902" i="18"/>
  <c r="D903" i="18"/>
  <c r="D904" i="18"/>
  <c r="D905" i="18"/>
  <c r="D906" i="18"/>
  <c r="D907" i="18"/>
  <c r="D908" i="18"/>
  <c r="D909" i="18"/>
  <c r="D774" i="18"/>
  <c r="D146" i="18"/>
  <c r="D775" i="18"/>
  <c r="D776" i="18"/>
  <c r="D768" i="18"/>
  <c r="D770" i="18"/>
  <c r="D771" i="18"/>
  <c r="D772" i="18"/>
  <c r="D773" i="18"/>
  <c r="K850" i="18"/>
  <c r="J850" i="18"/>
  <c r="K849" i="18"/>
  <c r="J849" i="18"/>
  <c r="K848" i="18"/>
  <c r="J848" i="18"/>
  <c r="K847" i="18"/>
  <c r="J847" i="18"/>
  <c r="K846" i="18"/>
  <c r="J846" i="18"/>
  <c r="K845" i="18"/>
  <c r="J845" i="18"/>
  <c r="K844" i="18"/>
  <c r="J844" i="18"/>
  <c r="K843" i="18"/>
  <c r="J843" i="18"/>
  <c r="K842" i="18"/>
  <c r="J842" i="18"/>
  <c r="K841" i="18"/>
  <c r="J841" i="18"/>
  <c r="K840" i="18"/>
  <c r="J840" i="18"/>
  <c r="K838" i="18"/>
  <c r="J838" i="18"/>
  <c r="K837" i="18"/>
  <c r="J837" i="18"/>
  <c r="K836" i="18"/>
  <c r="J836" i="18"/>
  <c r="K835" i="18"/>
  <c r="J835" i="18"/>
  <c r="K834" i="18"/>
  <c r="J834" i="18"/>
  <c r="K833" i="18"/>
  <c r="J833" i="18"/>
  <c r="K832" i="18"/>
  <c r="J832" i="18"/>
  <c r="K831" i="18"/>
  <c r="J831" i="18"/>
  <c r="K830" i="18"/>
  <c r="J830" i="18"/>
  <c r="K829" i="18"/>
  <c r="J829" i="18"/>
  <c r="K828" i="18"/>
  <c r="J828" i="18"/>
  <c r="K827" i="18"/>
  <c r="J827" i="18"/>
  <c r="K826" i="18"/>
  <c r="J826" i="18"/>
  <c r="K825" i="18"/>
  <c r="J825" i="18"/>
  <c r="K824" i="18"/>
  <c r="J824" i="18"/>
  <c r="K823" i="18"/>
  <c r="J823" i="18"/>
  <c r="K822" i="18"/>
  <c r="J822" i="18"/>
  <c r="K821" i="18"/>
  <c r="J821" i="18"/>
  <c r="K820" i="18"/>
  <c r="J820" i="18"/>
  <c r="K819" i="18"/>
  <c r="J819" i="18"/>
  <c r="K818" i="18"/>
  <c r="J818" i="18"/>
  <c r="K817" i="18"/>
  <c r="J817" i="18"/>
  <c r="K816" i="18"/>
  <c r="J816" i="18"/>
  <c r="K815" i="18"/>
  <c r="J815" i="18"/>
  <c r="K814" i="18"/>
  <c r="J814" i="18"/>
  <c r="K150" i="18"/>
  <c r="J150" i="18"/>
  <c r="K813" i="18"/>
  <c r="J813" i="18"/>
  <c r="K812" i="18"/>
  <c r="J812" i="18"/>
  <c r="K811" i="18"/>
  <c r="J811" i="18"/>
  <c r="K810" i="18"/>
  <c r="J810" i="18"/>
  <c r="K809" i="18"/>
  <c r="J809" i="18"/>
  <c r="K808" i="18"/>
  <c r="J808" i="18"/>
  <c r="K807" i="18"/>
  <c r="J807" i="18"/>
  <c r="K806" i="18"/>
  <c r="J806" i="18"/>
  <c r="K805" i="18"/>
  <c r="J805" i="18"/>
  <c r="K804" i="18"/>
  <c r="J804" i="18"/>
  <c r="K803" i="18"/>
  <c r="J803" i="18"/>
  <c r="K802" i="18"/>
  <c r="J802" i="18"/>
  <c r="K801" i="18"/>
  <c r="J801" i="18"/>
  <c r="K800" i="18"/>
  <c r="J800" i="18"/>
  <c r="K799" i="18"/>
  <c r="J799" i="18"/>
  <c r="K798" i="18"/>
  <c r="J798" i="18"/>
  <c r="K797" i="18"/>
  <c r="J797" i="18"/>
  <c r="K796" i="18"/>
  <c r="J796" i="18"/>
  <c r="K795" i="18"/>
  <c r="J795" i="18"/>
  <c r="K794" i="18"/>
  <c r="J794" i="18"/>
  <c r="K793" i="18"/>
  <c r="J793" i="18"/>
  <c r="K792" i="18"/>
  <c r="J792" i="18"/>
  <c r="K149" i="18"/>
  <c r="J149" i="18"/>
  <c r="K791" i="18"/>
  <c r="J791" i="18"/>
  <c r="K790" i="18"/>
  <c r="J790" i="18"/>
  <c r="K789" i="18"/>
  <c r="J789" i="18"/>
  <c r="K788" i="18"/>
  <c r="J788" i="18"/>
  <c r="K787" i="18"/>
  <c r="J787" i="18"/>
  <c r="K786" i="18"/>
  <c r="J786" i="18"/>
  <c r="K785" i="18"/>
  <c r="J785" i="18"/>
  <c r="K784" i="18"/>
  <c r="J784" i="18"/>
  <c r="K783" i="18"/>
  <c r="J783" i="18"/>
  <c r="K782" i="18"/>
  <c r="J782" i="18"/>
  <c r="K781" i="18"/>
  <c r="J781" i="18"/>
  <c r="K148" i="18"/>
  <c r="J148" i="18"/>
  <c r="K780" i="18"/>
  <c r="J780" i="18"/>
  <c r="K778" i="18"/>
  <c r="J778" i="18"/>
  <c r="K777" i="18"/>
  <c r="J777" i="18"/>
  <c r="K776" i="18"/>
  <c r="J776" i="18"/>
  <c r="K775" i="18"/>
  <c r="J775" i="18"/>
  <c r="K146" i="18"/>
  <c r="J146" i="18"/>
  <c r="K774" i="18"/>
  <c r="J774" i="18"/>
  <c r="K773" i="18"/>
  <c r="J773" i="18"/>
  <c r="K772" i="18"/>
  <c r="J772" i="18"/>
  <c r="K771" i="18"/>
  <c r="J771" i="18"/>
  <c r="K770" i="18"/>
  <c r="J770" i="18"/>
  <c r="K768" i="18"/>
  <c r="J768" i="18"/>
  <c r="K936" i="18"/>
  <c r="J936" i="18"/>
  <c r="K935" i="18"/>
  <c r="J935" i="18"/>
  <c r="K934" i="18"/>
  <c r="J934" i="18"/>
  <c r="K933" i="18"/>
  <c r="J933" i="18"/>
  <c r="K932" i="18"/>
  <c r="J932" i="18"/>
  <c r="K931" i="18"/>
  <c r="J931" i="18"/>
  <c r="K930" i="18"/>
  <c r="J930" i="18"/>
  <c r="K929" i="18"/>
  <c r="J929" i="18"/>
  <c r="K928" i="18"/>
  <c r="J928" i="18"/>
  <c r="K927" i="18"/>
  <c r="J927" i="18"/>
  <c r="K925" i="18"/>
  <c r="J925" i="18"/>
  <c r="K924" i="18"/>
  <c r="J924" i="18"/>
  <c r="K923" i="18"/>
  <c r="J923" i="18"/>
  <c r="K922" i="18"/>
  <c r="J922" i="18"/>
  <c r="K921" i="18"/>
  <c r="J921" i="18"/>
  <c r="K920" i="18"/>
  <c r="J920" i="18"/>
  <c r="K919" i="18"/>
  <c r="J919" i="18"/>
  <c r="K918" i="18"/>
  <c r="J918" i="18"/>
  <c r="K917" i="18"/>
  <c r="J917" i="18"/>
  <c r="K916" i="18"/>
  <c r="J916" i="18"/>
  <c r="K915" i="18"/>
  <c r="J915" i="18"/>
  <c r="K914" i="18"/>
  <c r="J914" i="18"/>
  <c r="K913" i="18"/>
  <c r="J913" i="18"/>
  <c r="K912" i="18"/>
  <c r="J912" i="18"/>
  <c r="K911" i="18"/>
  <c r="J911" i="18"/>
  <c r="K910" i="18"/>
  <c r="J910" i="18"/>
  <c r="K909" i="18"/>
  <c r="J909" i="18"/>
  <c r="K908" i="18"/>
  <c r="J908" i="18"/>
  <c r="K907" i="18"/>
  <c r="J907" i="18"/>
  <c r="K906" i="18"/>
  <c r="J906" i="18"/>
  <c r="K905" i="18"/>
  <c r="J905" i="18"/>
  <c r="K904" i="18"/>
  <c r="J904" i="18"/>
  <c r="K903" i="18"/>
  <c r="J903" i="18"/>
  <c r="K902" i="18"/>
  <c r="J902" i="18"/>
  <c r="K901" i="18"/>
  <c r="J901" i="18"/>
  <c r="K900" i="18"/>
  <c r="J900" i="18"/>
  <c r="K899" i="18"/>
  <c r="J899" i="18"/>
  <c r="K898" i="18"/>
  <c r="J898" i="18"/>
  <c r="K897" i="18"/>
  <c r="J897" i="18"/>
  <c r="K896" i="18"/>
  <c r="J896" i="18"/>
  <c r="K895" i="18"/>
  <c r="J895" i="18"/>
  <c r="K894" i="18"/>
  <c r="J894" i="18"/>
  <c r="K893" i="18"/>
  <c r="J893" i="18"/>
  <c r="K892" i="18"/>
  <c r="J892" i="18"/>
  <c r="K891" i="18"/>
  <c r="J891" i="18"/>
  <c r="K890" i="18"/>
  <c r="J890" i="18"/>
  <c r="K889" i="18"/>
  <c r="J889" i="18"/>
  <c r="K888" i="18"/>
  <c r="J888" i="18"/>
  <c r="K887" i="18"/>
  <c r="J887" i="18"/>
  <c r="K886" i="18"/>
  <c r="J886" i="18"/>
  <c r="K885" i="18"/>
  <c r="J885" i="18"/>
  <c r="K884" i="18"/>
  <c r="J884" i="18"/>
  <c r="K883" i="18"/>
  <c r="J883" i="18"/>
  <c r="K882" i="18"/>
  <c r="J882" i="18"/>
  <c r="K881" i="18"/>
  <c r="J881" i="18"/>
  <c r="K880" i="18"/>
  <c r="J880" i="18"/>
  <c r="K879" i="18"/>
  <c r="J879" i="18"/>
  <c r="K878" i="18"/>
  <c r="J878" i="18"/>
  <c r="K877" i="18"/>
  <c r="J877" i="18"/>
  <c r="K876" i="18"/>
  <c r="J876" i="18"/>
  <c r="K875" i="18"/>
  <c r="J875" i="18"/>
  <c r="K874" i="18"/>
  <c r="J874" i="18"/>
  <c r="K873" i="18"/>
  <c r="J873" i="18"/>
  <c r="K872" i="18"/>
  <c r="J872" i="18"/>
  <c r="K871" i="18"/>
  <c r="J871" i="18"/>
  <c r="K870" i="18"/>
  <c r="J870" i="18"/>
  <c r="K869" i="18"/>
  <c r="J869" i="18"/>
  <c r="K868" i="18"/>
  <c r="J868" i="18"/>
  <c r="K867" i="18"/>
  <c r="J867" i="18"/>
  <c r="K866" i="18"/>
  <c r="J866" i="18"/>
  <c r="K865" i="18"/>
  <c r="J865" i="18"/>
  <c r="K864" i="18"/>
  <c r="J864" i="18"/>
  <c r="K863" i="18"/>
  <c r="J863" i="18"/>
  <c r="K862" i="18"/>
  <c r="J862" i="18"/>
  <c r="K861" i="18"/>
  <c r="J861" i="18"/>
  <c r="K860" i="18"/>
  <c r="J860" i="18"/>
  <c r="K858" i="18"/>
  <c r="J858" i="18"/>
  <c r="K857" i="18"/>
  <c r="J857" i="18"/>
  <c r="K856" i="18"/>
  <c r="J856" i="18"/>
  <c r="K855" i="18"/>
  <c r="J855" i="18"/>
  <c r="K854" i="18"/>
  <c r="J854" i="18"/>
  <c r="K853" i="18"/>
  <c r="J853" i="18"/>
  <c r="K852" i="18"/>
  <c r="J852" i="18"/>
  <c r="K851" i="18"/>
  <c r="J851" i="18"/>
  <c r="K1008" i="18"/>
  <c r="J1008" i="18"/>
  <c r="K1007" i="18"/>
  <c r="J1007" i="18"/>
  <c r="K1006" i="18"/>
  <c r="J1006" i="18"/>
  <c r="K1005" i="18"/>
  <c r="J1005" i="18"/>
  <c r="K1004" i="18"/>
  <c r="J1004" i="18"/>
  <c r="K1003" i="18"/>
  <c r="J1003" i="18"/>
  <c r="K1002" i="18"/>
  <c r="J1002" i="18"/>
  <c r="K1001" i="18"/>
  <c r="J1001" i="18"/>
  <c r="K1000" i="18"/>
  <c r="J1000" i="18"/>
  <c r="K999" i="18"/>
  <c r="J999" i="18"/>
  <c r="K998" i="18"/>
  <c r="J998" i="18"/>
  <c r="K997" i="18"/>
  <c r="J997" i="18"/>
  <c r="K996" i="18"/>
  <c r="J996" i="18"/>
  <c r="K953" i="18"/>
  <c r="J953" i="18"/>
  <c r="K995" i="18"/>
  <c r="J995" i="18"/>
  <c r="K994" i="18"/>
  <c r="J994" i="18"/>
  <c r="K993" i="18"/>
  <c r="J993" i="18"/>
  <c r="K992" i="18"/>
  <c r="J992" i="18"/>
  <c r="K991" i="18"/>
  <c r="J991" i="18"/>
  <c r="K990" i="18"/>
  <c r="J990" i="18"/>
  <c r="K989" i="18"/>
  <c r="J989" i="18"/>
  <c r="K988" i="18"/>
  <c r="J988" i="18"/>
  <c r="K987" i="18"/>
  <c r="J987" i="18"/>
  <c r="K986" i="18"/>
  <c r="J986" i="18"/>
  <c r="K985" i="18"/>
  <c r="J985" i="18"/>
  <c r="K154" i="18"/>
  <c r="J154" i="18"/>
  <c r="K153" i="18"/>
  <c r="J153" i="18"/>
  <c r="K984" i="18"/>
  <c r="J984" i="18"/>
  <c r="K983" i="18"/>
  <c r="J983" i="18"/>
  <c r="K982" i="18"/>
  <c r="J982" i="18"/>
  <c r="K981" i="18"/>
  <c r="J981" i="18"/>
  <c r="K980" i="18"/>
  <c r="J980" i="18"/>
  <c r="K979" i="18"/>
  <c r="J979" i="18"/>
  <c r="K152" i="18"/>
  <c r="J152" i="18"/>
  <c r="K978" i="18"/>
  <c r="J978" i="18"/>
  <c r="K977" i="18"/>
  <c r="J977" i="18"/>
  <c r="K976" i="18"/>
  <c r="J976" i="18"/>
  <c r="K151" i="18"/>
  <c r="J151" i="18"/>
  <c r="K952" i="18"/>
  <c r="J952" i="18"/>
  <c r="K951" i="18"/>
  <c r="J951" i="18"/>
  <c r="K973" i="18"/>
  <c r="J973" i="18"/>
  <c r="K972" i="18"/>
  <c r="J972" i="18"/>
  <c r="K971" i="18"/>
  <c r="J971" i="18"/>
  <c r="K970" i="18"/>
  <c r="J970" i="18"/>
  <c r="K969" i="18"/>
  <c r="J969" i="18"/>
  <c r="K968" i="18"/>
  <c r="J968" i="18"/>
  <c r="K967" i="18"/>
  <c r="J967" i="18"/>
  <c r="K966" i="18"/>
  <c r="J966" i="18"/>
  <c r="K965" i="18"/>
  <c r="J965" i="18"/>
  <c r="K964" i="18"/>
  <c r="J964" i="18"/>
  <c r="K963" i="18"/>
  <c r="J963" i="18"/>
  <c r="K962" i="18"/>
  <c r="J962" i="18"/>
  <c r="K961" i="18"/>
  <c r="J961" i="18"/>
  <c r="K960" i="18"/>
  <c r="J960" i="18"/>
  <c r="K959" i="18"/>
  <c r="J959" i="18"/>
  <c r="K958" i="18"/>
  <c r="J958" i="18"/>
  <c r="K957" i="18"/>
  <c r="J957" i="18"/>
  <c r="K956" i="18"/>
  <c r="J956" i="18"/>
  <c r="K955" i="18"/>
  <c r="J955" i="18"/>
  <c r="K954" i="18"/>
  <c r="J954" i="18"/>
  <c r="K950" i="18"/>
  <c r="J950" i="18"/>
  <c r="K949" i="18"/>
  <c r="J949" i="18"/>
  <c r="K948" i="18"/>
  <c r="J948" i="18"/>
  <c r="K947" i="18"/>
  <c r="J947" i="18"/>
  <c r="K946" i="18"/>
  <c r="J946" i="18"/>
  <c r="K945" i="18"/>
  <c r="J945" i="18"/>
  <c r="K944" i="18"/>
  <c r="J944" i="18"/>
  <c r="K943" i="18"/>
  <c r="J943" i="18"/>
  <c r="K942" i="18"/>
  <c r="J942" i="18"/>
  <c r="K941" i="18"/>
  <c r="J941" i="18"/>
  <c r="K940" i="18"/>
  <c r="J940" i="18"/>
  <c r="K939" i="18"/>
  <c r="J939" i="18"/>
  <c r="K938" i="18"/>
  <c r="J938" i="18"/>
  <c r="K937" i="18"/>
  <c r="J937" i="18"/>
  <c r="K1091" i="18"/>
  <c r="J1091" i="18"/>
  <c r="D1091" i="18"/>
  <c r="K1090" i="18"/>
  <c r="J1090" i="18"/>
  <c r="D1090" i="18"/>
  <c r="K1089" i="18"/>
  <c r="J1089" i="18"/>
  <c r="D1089" i="18"/>
  <c r="K1088" i="18"/>
  <c r="J1088" i="18"/>
  <c r="D1088" i="18"/>
  <c r="K1087" i="18"/>
  <c r="J1087" i="18"/>
  <c r="D1087" i="18"/>
  <c r="K1086" i="18"/>
  <c r="J1086" i="18"/>
  <c r="D1086" i="18"/>
  <c r="K1085" i="18"/>
  <c r="J1085" i="18"/>
  <c r="K1084" i="18"/>
  <c r="J1084" i="18"/>
  <c r="D1084" i="18"/>
  <c r="K1083" i="18"/>
  <c r="J1083" i="18"/>
  <c r="D1083" i="18"/>
  <c r="K1082" i="18"/>
  <c r="J1082" i="18"/>
  <c r="D1082" i="18"/>
  <c r="K1081" i="18"/>
  <c r="J1081" i="18"/>
  <c r="D1081" i="18"/>
  <c r="K1080" i="18"/>
  <c r="J1080" i="18"/>
  <c r="D1080" i="18"/>
  <c r="K1079" i="18"/>
  <c r="J1079" i="18"/>
  <c r="D1079" i="18"/>
  <c r="K1078" i="18"/>
  <c r="J1078" i="18"/>
  <c r="K1077" i="18"/>
  <c r="J1077" i="18"/>
  <c r="D1077" i="18"/>
  <c r="K1076" i="18"/>
  <c r="J1076" i="18"/>
  <c r="D1076" i="18"/>
  <c r="K1075" i="18"/>
  <c r="J1075" i="18"/>
  <c r="D1075" i="18"/>
  <c r="K1074" i="18"/>
  <c r="J1074" i="18"/>
  <c r="D1074" i="18"/>
  <c r="K1073" i="18"/>
  <c r="J1073" i="18"/>
  <c r="K1072" i="18"/>
  <c r="J1072" i="18"/>
  <c r="K1071" i="18"/>
  <c r="J1071" i="18"/>
  <c r="K1070" i="18"/>
  <c r="J1070" i="18"/>
  <c r="K1069" i="18"/>
  <c r="J1069" i="18"/>
  <c r="K1068" i="18"/>
  <c r="J1068" i="18"/>
  <c r="K1067" i="18"/>
  <c r="J1067" i="18"/>
  <c r="K1066" i="18"/>
  <c r="J1066" i="18"/>
  <c r="K1065" i="18"/>
  <c r="J1065" i="18"/>
  <c r="K1064" i="18"/>
  <c r="J1064" i="18"/>
  <c r="K1063" i="18"/>
  <c r="J1063" i="18"/>
  <c r="K1062" i="18"/>
  <c r="J1062" i="18"/>
  <c r="K1061" i="18"/>
  <c r="J1061" i="18"/>
  <c r="K1060" i="18"/>
  <c r="J1060" i="18"/>
  <c r="K1059" i="18"/>
  <c r="J1059" i="18"/>
  <c r="K1058" i="18"/>
  <c r="J1058" i="18"/>
  <c r="K1057" i="18"/>
  <c r="J1057" i="18"/>
  <c r="K1056" i="18"/>
  <c r="J1056" i="18"/>
  <c r="K1055" i="18"/>
  <c r="J1055" i="18"/>
  <c r="K1054" i="18"/>
  <c r="J1054" i="18"/>
  <c r="K1053" i="18"/>
  <c r="J1053" i="18"/>
  <c r="K1052" i="18"/>
  <c r="J1052" i="18"/>
  <c r="K1051" i="18"/>
  <c r="J1051" i="18"/>
  <c r="K1050" i="18"/>
  <c r="J1050" i="18"/>
  <c r="K1049" i="18"/>
  <c r="J1049" i="18"/>
  <c r="K1048" i="18"/>
  <c r="J1048" i="18"/>
  <c r="K1047" i="18"/>
  <c r="J1047" i="18"/>
  <c r="K1046" i="18"/>
  <c r="J1046" i="18"/>
  <c r="K1045" i="18"/>
  <c r="J1045" i="18"/>
  <c r="K1044" i="18"/>
  <c r="J1044" i="18"/>
  <c r="K1043" i="18"/>
  <c r="J1043" i="18"/>
  <c r="K1042" i="18"/>
  <c r="J1042" i="18"/>
  <c r="K1041" i="18"/>
  <c r="J1041" i="18"/>
  <c r="K1040" i="18"/>
  <c r="J1040" i="18"/>
  <c r="K1039" i="18"/>
  <c r="J1039" i="18"/>
  <c r="K1038" i="18"/>
  <c r="J1038" i="18"/>
  <c r="K1037" i="18"/>
  <c r="J1037" i="18"/>
  <c r="K1036" i="18"/>
  <c r="J1036" i="18"/>
  <c r="K1035" i="18"/>
  <c r="J1035" i="18"/>
  <c r="K1034" i="18"/>
  <c r="J1034" i="18"/>
  <c r="K1033" i="18"/>
  <c r="J1033" i="18"/>
  <c r="K1032" i="18"/>
  <c r="J1032" i="18"/>
  <c r="K1031" i="18"/>
  <c r="J1031" i="18"/>
  <c r="K1030" i="18"/>
  <c r="J1030" i="18"/>
  <c r="K1029" i="18"/>
  <c r="J1029" i="18"/>
  <c r="K1028" i="18"/>
  <c r="J1028" i="18"/>
  <c r="K1027" i="18"/>
  <c r="J1027" i="18"/>
  <c r="K1026" i="18"/>
  <c r="J1026" i="18"/>
  <c r="K1025" i="18"/>
  <c r="J1025" i="18"/>
  <c r="K1024" i="18"/>
  <c r="J1024" i="18"/>
  <c r="K1023" i="18"/>
  <c r="J1023" i="18"/>
  <c r="K1022" i="18"/>
  <c r="J1022" i="18"/>
  <c r="K1021" i="18"/>
  <c r="J1021" i="18"/>
  <c r="K1020" i="18"/>
  <c r="J1020" i="18"/>
  <c r="K1019" i="18"/>
  <c r="J1019" i="18"/>
  <c r="K1018" i="18"/>
  <c r="J1018" i="18"/>
  <c r="K1017" i="18"/>
  <c r="J1017" i="18"/>
  <c r="K1016" i="18"/>
  <c r="J1016" i="18"/>
  <c r="K1015" i="18"/>
  <c r="J1015" i="18"/>
  <c r="K1014" i="18"/>
  <c r="J1014" i="18"/>
  <c r="K1013" i="18"/>
  <c r="J1013" i="18"/>
  <c r="K1012" i="18"/>
  <c r="J1012" i="18"/>
  <c r="K1011" i="18"/>
  <c r="J1011" i="18"/>
  <c r="K1010" i="18"/>
  <c r="J1010" i="18"/>
  <c r="K1009" i="18"/>
  <c r="J1009" i="18"/>
  <c r="K1173" i="18"/>
  <c r="J1173" i="18"/>
  <c r="K1172" i="18"/>
  <c r="J1172" i="18"/>
  <c r="K1171" i="18"/>
  <c r="J1171" i="18"/>
  <c r="K1170" i="18"/>
  <c r="J1170" i="18"/>
  <c r="K1169" i="18"/>
  <c r="J1169" i="18"/>
  <c r="K1168" i="18"/>
  <c r="J1168" i="18"/>
  <c r="K1167" i="18"/>
  <c r="J1167" i="18"/>
  <c r="K1166" i="18"/>
  <c r="J1166" i="18"/>
  <c r="K1165" i="18"/>
  <c r="J1165" i="18"/>
  <c r="K1164" i="18"/>
  <c r="J1164" i="18"/>
  <c r="K1163" i="18"/>
  <c r="J1163" i="18"/>
  <c r="K1162" i="18"/>
  <c r="J1162" i="18"/>
  <c r="K1161" i="18"/>
  <c r="J1161" i="18"/>
  <c r="K1160" i="18"/>
  <c r="J1160" i="18"/>
  <c r="K1159" i="18"/>
  <c r="J1159" i="18"/>
  <c r="K1158" i="18"/>
  <c r="J1158" i="18"/>
  <c r="K1157" i="18"/>
  <c r="J1157" i="18"/>
  <c r="K1156" i="18"/>
  <c r="J1156" i="18"/>
  <c r="K1155" i="18"/>
  <c r="J1155" i="18"/>
  <c r="K1154" i="18"/>
  <c r="J1154" i="18"/>
  <c r="K1153" i="18"/>
  <c r="J1153" i="18"/>
  <c r="K1152" i="18"/>
  <c r="J1152" i="18"/>
  <c r="K1151" i="18"/>
  <c r="J1151" i="18"/>
  <c r="K1150" i="18"/>
  <c r="J1150" i="18"/>
  <c r="K1149" i="18"/>
  <c r="J1149" i="18"/>
  <c r="K1148" i="18"/>
  <c r="J1148" i="18"/>
  <c r="K1147" i="18"/>
  <c r="J1147" i="18"/>
  <c r="K1146" i="18"/>
  <c r="J1146" i="18"/>
  <c r="K1145" i="18"/>
  <c r="J1145" i="18"/>
  <c r="K1144" i="18"/>
  <c r="J1144" i="18"/>
  <c r="K1143" i="18"/>
  <c r="J1143" i="18"/>
  <c r="K1142" i="18"/>
  <c r="J1142" i="18"/>
  <c r="K1141" i="18"/>
  <c r="J1141" i="18"/>
  <c r="K1140" i="18"/>
  <c r="J1140" i="18"/>
  <c r="K1139" i="18"/>
  <c r="J1139" i="18"/>
  <c r="K1138" i="18"/>
  <c r="J1138" i="18"/>
  <c r="K1137" i="18"/>
  <c r="J1137" i="18"/>
  <c r="K1136" i="18"/>
  <c r="J1136" i="18"/>
  <c r="K1135" i="18"/>
  <c r="J1135" i="18"/>
  <c r="K1134" i="18"/>
  <c r="J1134" i="18"/>
  <c r="K156" i="18"/>
  <c r="J156" i="18"/>
  <c r="D156" i="18"/>
  <c r="K1133" i="18"/>
  <c r="J1133" i="18"/>
  <c r="K1132" i="18"/>
  <c r="J1132" i="18"/>
  <c r="K1131" i="18"/>
  <c r="J1131" i="18"/>
  <c r="K1130" i="18"/>
  <c r="J1130" i="18"/>
  <c r="K1129" i="18"/>
  <c r="J1129" i="18"/>
  <c r="K1128" i="18"/>
  <c r="J1128" i="18"/>
  <c r="K1127" i="18"/>
  <c r="J1127" i="18"/>
  <c r="K1126" i="18"/>
  <c r="J1126" i="18"/>
  <c r="K1125" i="18"/>
  <c r="J1125" i="18"/>
  <c r="K1124" i="18"/>
  <c r="J1124" i="18"/>
  <c r="K1123" i="18"/>
  <c r="J1123" i="18"/>
  <c r="K1122" i="18"/>
  <c r="J1122" i="18"/>
  <c r="K1121" i="18"/>
  <c r="J1121" i="18"/>
  <c r="K1120" i="18"/>
  <c r="J1120" i="18"/>
  <c r="K155" i="18"/>
  <c r="J155" i="18"/>
  <c r="K1119" i="18"/>
  <c r="J1119" i="18"/>
  <c r="K1118" i="18"/>
  <c r="J1118" i="18"/>
  <c r="K1117" i="18"/>
  <c r="J1117" i="18"/>
  <c r="K1116" i="18"/>
  <c r="J1116" i="18"/>
  <c r="K1115" i="18"/>
  <c r="J1115" i="18"/>
  <c r="K1114" i="18"/>
  <c r="J1114" i="18"/>
  <c r="K1113" i="18"/>
  <c r="J1113" i="18"/>
  <c r="K1112" i="18"/>
  <c r="J1112" i="18"/>
  <c r="K1111" i="18"/>
  <c r="J1111" i="18"/>
  <c r="K1110" i="18"/>
  <c r="J1110" i="18"/>
  <c r="K1109" i="18"/>
  <c r="J1109" i="18"/>
  <c r="K1108" i="18"/>
  <c r="J1108" i="18"/>
  <c r="K1107" i="18"/>
  <c r="J1107" i="18"/>
  <c r="K1106" i="18"/>
  <c r="J1106" i="18"/>
  <c r="K1105" i="18"/>
  <c r="J1105" i="18"/>
  <c r="D1105" i="18"/>
  <c r="K1104" i="18"/>
  <c r="J1104" i="18"/>
  <c r="D1104" i="18"/>
  <c r="K1103" i="18"/>
  <c r="J1103" i="18"/>
  <c r="D1103" i="18"/>
  <c r="K1102" i="18"/>
  <c r="J1102" i="18"/>
  <c r="D1102" i="18"/>
  <c r="K1101" i="18"/>
  <c r="J1101" i="18"/>
  <c r="D1101" i="18"/>
  <c r="K1100" i="18"/>
  <c r="J1100" i="18"/>
  <c r="D1100" i="18"/>
  <c r="K1099" i="18"/>
  <c r="J1099" i="18"/>
  <c r="K1098" i="18"/>
  <c r="J1098" i="18"/>
  <c r="D1098" i="18"/>
  <c r="K1097" i="18"/>
  <c r="J1097" i="18"/>
  <c r="D1097" i="18"/>
  <c r="K1096" i="18"/>
  <c r="J1096" i="18"/>
  <c r="D1096" i="18"/>
  <c r="K1095" i="18"/>
  <c r="J1095" i="18"/>
  <c r="D1095" i="18"/>
  <c r="K1094" i="18"/>
  <c r="J1094" i="18"/>
  <c r="D1094" i="18"/>
  <c r="K1093" i="18"/>
  <c r="J1093" i="18"/>
  <c r="D1093" i="18"/>
  <c r="K1092" i="18"/>
  <c r="J1092" i="18"/>
  <c r="K1255" i="18"/>
  <c r="J1255" i="18"/>
  <c r="K1254" i="18"/>
  <c r="J1254" i="18"/>
  <c r="K1253" i="18"/>
  <c r="J1253" i="18"/>
  <c r="K1252" i="18"/>
  <c r="J1252" i="18"/>
  <c r="K1251" i="18"/>
  <c r="J1251" i="18"/>
  <c r="K1250" i="18"/>
  <c r="J1250" i="18"/>
  <c r="K1249" i="18"/>
  <c r="J1249" i="18"/>
  <c r="K1248" i="18"/>
  <c r="J1248" i="18"/>
  <c r="K1247" i="18"/>
  <c r="J1247" i="18"/>
  <c r="K1246" i="18"/>
  <c r="J1246" i="18"/>
  <c r="K1245" i="18"/>
  <c r="J1245" i="18"/>
  <c r="K1244" i="18"/>
  <c r="J1244" i="18"/>
  <c r="K1243" i="18"/>
  <c r="J1243" i="18"/>
  <c r="K1242" i="18"/>
  <c r="J1242" i="18"/>
  <c r="K1241" i="18"/>
  <c r="J1241" i="18"/>
  <c r="K1240" i="18"/>
  <c r="J1240" i="18"/>
  <c r="K1239" i="18"/>
  <c r="J1239" i="18"/>
  <c r="K1238" i="18"/>
  <c r="J1238" i="18"/>
  <c r="K1237" i="18"/>
  <c r="J1237" i="18"/>
  <c r="K1236" i="18"/>
  <c r="J1236" i="18"/>
  <c r="K1235" i="18"/>
  <c r="J1235" i="18"/>
  <c r="K1234" i="18"/>
  <c r="J1234" i="18"/>
  <c r="K1233" i="18"/>
  <c r="J1233" i="18"/>
  <c r="K1232" i="18"/>
  <c r="J1232" i="18"/>
  <c r="K1231" i="18"/>
  <c r="J1231" i="18"/>
  <c r="K1230" i="18"/>
  <c r="J1230" i="18"/>
  <c r="K1229" i="18"/>
  <c r="J1229" i="18"/>
  <c r="K1228" i="18"/>
  <c r="J1228" i="18"/>
  <c r="K1227" i="18"/>
  <c r="J1227" i="18"/>
  <c r="K157" i="18"/>
  <c r="J157" i="18"/>
  <c r="D157" i="18"/>
  <c r="K1226" i="18"/>
  <c r="J1226" i="18"/>
  <c r="D1226" i="18"/>
  <c r="K1225" i="18"/>
  <c r="J1225" i="18"/>
  <c r="K1224" i="18"/>
  <c r="J1224" i="18"/>
  <c r="K1223" i="18"/>
  <c r="J1223" i="18"/>
  <c r="K1222" i="18"/>
  <c r="J1222" i="18"/>
  <c r="K1221" i="18"/>
  <c r="J1221" i="18"/>
  <c r="K1220" i="18"/>
  <c r="J1220" i="18"/>
  <c r="K1219" i="18"/>
  <c r="J1219" i="18"/>
  <c r="K1218" i="18"/>
  <c r="J1218" i="18"/>
  <c r="K1217" i="18"/>
  <c r="J1217" i="18"/>
  <c r="K1216" i="18"/>
  <c r="J1216" i="18"/>
  <c r="K1215" i="18"/>
  <c r="J1215" i="18"/>
  <c r="K1214" i="18"/>
  <c r="J1214" i="18"/>
  <c r="K1213" i="18"/>
  <c r="J1213" i="18"/>
  <c r="K1212" i="18"/>
  <c r="J1212" i="18"/>
  <c r="K1211" i="18"/>
  <c r="J1211" i="18"/>
  <c r="K1210" i="18"/>
  <c r="J1210" i="18"/>
  <c r="K1209" i="18"/>
  <c r="J1209" i="18"/>
  <c r="K1208" i="18"/>
  <c r="J1208" i="18"/>
  <c r="K1207" i="18"/>
  <c r="J1207" i="18"/>
  <c r="K1206" i="18"/>
  <c r="J1206" i="18"/>
  <c r="K1205" i="18"/>
  <c r="J1205" i="18"/>
  <c r="K1204" i="18"/>
  <c r="J1204" i="18"/>
  <c r="K1203" i="18"/>
  <c r="J1203" i="18"/>
  <c r="K1202" i="18"/>
  <c r="J1202" i="18"/>
  <c r="K1201" i="18"/>
  <c r="J1201" i="18"/>
  <c r="K1200" i="18"/>
  <c r="J1200" i="18"/>
  <c r="K1199" i="18"/>
  <c r="J1199" i="18"/>
  <c r="K177" i="18"/>
  <c r="J177" i="18"/>
  <c r="K1198" i="18"/>
  <c r="J1198" i="18"/>
  <c r="K1197" i="18"/>
  <c r="J1197" i="18"/>
  <c r="K1196" i="18"/>
  <c r="J1196" i="18"/>
  <c r="K1195" i="18"/>
  <c r="J1195" i="18"/>
  <c r="K1194" i="18"/>
  <c r="J1194" i="18"/>
  <c r="K1193" i="18"/>
  <c r="J1193" i="18"/>
  <c r="K1192" i="18"/>
  <c r="J1192" i="18"/>
  <c r="K1191" i="18"/>
  <c r="J1191" i="18"/>
  <c r="K1190" i="18"/>
  <c r="J1190" i="18"/>
  <c r="K1189" i="18"/>
  <c r="J1189" i="18"/>
  <c r="K1188" i="18"/>
  <c r="J1188" i="18"/>
  <c r="K1187" i="18"/>
  <c r="J1187" i="18"/>
  <c r="K1186" i="18"/>
  <c r="J1186" i="18"/>
  <c r="K1185" i="18"/>
  <c r="J1185" i="18"/>
  <c r="K1184" i="18"/>
  <c r="J1184" i="18"/>
  <c r="K1183" i="18"/>
  <c r="J1183" i="18"/>
  <c r="K1182" i="18"/>
  <c r="J1182" i="18"/>
  <c r="K1181" i="18"/>
  <c r="J1181" i="18"/>
  <c r="K1180" i="18"/>
  <c r="J1180" i="18"/>
  <c r="K1179" i="18"/>
  <c r="J1179" i="18"/>
  <c r="K1178" i="18"/>
  <c r="J1178" i="18"/>
  <c r="K1177" i="18"/>
  <c r="J1177" i="18"/>
  <c r="K1176" i="18"/>
  <c r="J1176" i="18"/>
  <c r="K1175" i="18"/>
  <c r="J1175" i="18"/>
  <c r="K1174" i="18"/>
  <c r="J1174" i="18"/>
  <c r="K116" i="18"/>
  <c r="J116" i="18"/>
  <c r="K115" i="18"/>
  <c r="J115" i="18"/>
  <c r="K1336" i="18"/>
  <c r="J1336" i="18"/>
  <c r="K1335" i="18"/>
  <c r="J1335" i="18"/>
  <c r="K1334" i="18"/>
  <c r="J1334" i="18"/>
  <c r="K1333" i="18"/>
  <c r="J1333" i="18"/>
  <c r="K1332" i="18"/>
  <c r="J1332" i="18"/>
  <c r="K1331" i="18"/>
  <c r="J1331" i="18"/>
  <c r="K1330" i="18"/>
  <c r="J1330" i="18"/>
  <c r="K1329" i="18"/>
  <c r="J1329" i="18"/>
  <c r="K1328" i="18"/>
  <c r="J1328" i="18"/>
  <c r="K1327" i="18"/>
  <c r="J1327" i="18"/>
  <c r="K1326" i="18"/>
  <c r="J1326" i="18"/>
  <c r="K1325" i="18"/>
  <c r="J1325" i="18"/>
  <c r="K1322" i="18"/>
  <c r="J1322" i="18"/>
  <c r="K1321" i="18"/>
  <c r="J1321" i="18"/>
  <c r="K1320" i="18"/>
  <c r="J1320" i="18"/>
  <c r="K1319" i="18"/>
  <c r="J1319" i="18"/>
  <c r="K1318" i="18"/>
  <c r="J1318" i="18"/>
  <c r="K1317" i="18"/>
  <c r="J1317" i="18"/>
  <c r="K1316" i="18"/>
  <c r="J1316" i="18"/>
  <c r="K1315" i="18"/>
  <c r="J1315" i="18"/>
  <c r="K1314" i="18"/>
  <c r="J1314" i="18"/>
  <c r="K1313" i="18"/>
  <c r="J1313" i="18"/>
  <c r="K1312" i="18"/>
  <c r="J1312" i="18"/>
  <c r="K1311" i="18"/>
  <c r="J1311" i="18"/>
  <c r="K1310" i="18"/>
  <c r="J1310" i="18"/>
  <c r="K1309" i="18"/>
  <c r="J1309" i="18"/>
  <c r="K1308" i="18"/>
  <c r="J1308" i="18"/>
  <c r="K1307" i="18"/>
  <c r="J1307" i="18"/>
  <c r="K1306" i="18"/>
  <c r="J1306" i="18"/>
  <c r="K1305" i="18"/>
  <c r="J1305" i="18"/>
  <c r="K1304" i="18"/>
  <c r="J1304" i="18"/>
  <c r="K1303" i="18"/>
  <c r="J1303" i="18"/>
  <c r="K1302" i="18"/>
  <c r="J1302" i="18"/>
  <c r="K1301" i="18"/>
  <c r="J1301" i="18"/>
  <c r="K1300" i="18"/>
  <c r="J1300" i="18"/>
  <c r="K1299" i="18"/>
  <c r="J1299" i="18"/>
  <c r="K1298" i="18"/>
  <c r="J1298" i="18"/>
  <c r="K1297" i="18"/>
  <c r="J1297" i="18"/>
  <c r="K1296" i="18"/>
  <c r="J1296" i="18"/>
  <c r="K1295" i="18"/>
  <c r="J1295" i="18"/>
  <c r="K1294" i="18"/>
  <c r="J1294" i="18"/>
  <c r="K1293" i="18"/>
  <c r="J1293" i="18"/>
  <c r="K1292" i="18"/>
  <c r="J1292" i="18"/>
  <c r="K1291" i="18"/>
  <c r="J1291" i="18"/>
  <c r="K1290" i="18"/>
  <c r="J1290" i="18"/>
  <c r="K1289" i="18"/>
  <c r="J1289" i="18"/>
  <c r="K1288" i="18"/>
  <c r="J1288" i="18"/>
  <c r="K1287" i="18"/>
  <c r="J1287" i="18"/>
  <c r="K1286" i="18"/>
  <c r="J1286" i="18"/>
  <c r="K1285" i="18"/>
  <c r="J1285" i="18"/>
  <c r="K1284" i="18"/>
  <c r="J1284" i="18"/>
  <c r="K1283" i="18"/>
  <c r="J1283" i="18"/>
  <c r="K1282" i="18"/>
  <c r="J1282" i="18"/>
  <c r="K1281" i="18"/>
  <c r="J1281" i="18"/>
  <c r="K1280" i="18"/>
  <c r="J1280" i="18"/>
  <c r="K1279" i="18"/>
  <c r="J1279" i="18"/>
  <c r="K1278" i="18"/>
  <c r="J1278" i="18"/>
  <c r="K1277" i="18"/>
  <c r="J1277" i="18"/>
  <c r="K1276" i="18"/>
  <c r="J1276" i="18"/>
  <c r="K1275" i="18"/>
  <c r="J1275" i="18"/>
  <c r="K1274" i="18"/>
  <c r="J1274" i="18"/>
  <c r="K1273" i="18"/>
  <c r="J1273" i="18"/>
  <c r="K1272" i="18"/>
  <c r="J1272" i="18"/>
  <c r="K1271" i="18"/>
  <c r="J1271" i="18"/>
  <c r="K1270" i="18"/>
  <c r="J1270" i="18"/>
  <c r="K1269" i="18"/>
  <c r="J1269" i="18"/>
  <c r="K1268" i="18"/>
  <c r="J1268" i="18"/>
  <c r="K1267" i="18"/>
  <c r="J1267" i="18"/>
  <c r="K1266" i="18"/>
  <c r="J1266" i="18"/>
  <c r="K1265" i="18"/>
  <c r="J1265" i="18"/>
  <c r="K1264" i="18"/>
  <c r="J1264" i="18"/>
  <c r="K1263" i="18"/>
  <c r="J1263" i="18"/>
  <c r="K1262" i="18"/>
  <c r="J1262" i="18"/>
  <c r="K1261" i="18"/>
  <c r="J1261" i="18"/>
  <c r="K1260" i="18"/>
  <c r="J1260" i="18"/>
  <c r="K163" i="18"/>
  <c r="J163" i="18"/>
  <c r="K1258" i="18"/>
  <c r="J1258" i="18"/>
  <c r="D1258" i="18"/>
  <c r="K1257" i="18"/>
  <c r="J1257" i="18"/>
  <c r="K1256" i="18"/>
  <c r="J1256" i="18"/>
  <c r="J118" i="18"/>
  <c r="K118" i="18"/>
  <c r="J119" i="18"/>
  <c r="K119" i="18"/>
  <c r="J120" i="18"/>
  <c r="K120" i="18"/>
  <c r="J121" i="18"/>
  <c r="K121" i="18"/>
  <c r="J122" i="18"/>
  <c r="K122" i="18"/>
  <c r="J123" i="18"/>
  <c r="K123" i="18"/>
  <c r="J124" i="18"/>
  <c r="K124" i="18"/>
  <c r="J134" i="18"/>
  <c r="K134" i="18"/>
  <c r="J135" i="18"/>
  <c r="K135" i="18"/>
  <c r="J136" i="18"/>
  <c r="K136" i="18"/>
  <c r="J137" i="18"/>
  <c r="K137" i="18"/>
  <c r="J138" i="18"/>
  <c r="K138" i="18"/>
  <c r="J139" i="18"/>
  <c r="K139" i="18"/>
  <c r="J140" i="18"/>
  <c r="K140" i="18"/>
  <c r="J141" i="18"/>
  <c r="K141" i="18"/>
  <c r="J142" i="18"/>
  <c r="K142" i="18"/>
  <c r="J125" i="18"/>
  <c r="K125" i="18"/>
  <c r="J126" i="18"/>
  <c r="K126" i="18"/>
  <c r="J127" i="18"/>
  <c r="K127" i="18"/>
  <c r="J128" i="18"/>
  <c r="K128" i="18"/>
  <c r="J129" i="18"/>
  <c r="K129" i="18"/>
  <c r="J130" i="18"/>
  <c r="K130" i="18"/>
  <c r="J131" i="18"/>
  <c r="K131" i="18"/>
  <c r="J132" i="18"/>
  <c r="K132" i="18"/>
  <c r="J133" i="18"/>
  <c r="K133" i="18"/>
  <c r="J1337" i="18"/>
  <c r="K1337" i="18"/>
  <c r="J1338" i="18"/>
  <c r="K1338" i="18"/>
  <c r="J1339" i="18"/>
  <c r="K1339" i="18"/>
  <c r="J1340" i="18"/>
  <c r="K1340" i="18"/>
  <c r="J1341" i="18"/>
  <c r="K1341" i="18"/>
  <c r="J1342" i="18"/>
  <c r="K1342" i="18"/>
  <c r="J1343" i="18"/>
  <c r="K1343" i="18"/>
  <c r="J1344" i="18"/>
  <c r="K1344" i="18"/>
  <c r="J1345" i="18"/>
  <c r="K1345" i="18"/>
  <c r="J1346" i="18"/>
  <c r="K1346" i="18"/>
  <c r="J1347" i="18"/>
  <c r="K1347" i="18"/>
  <c r="J1348" i="18"/>
  <c r="K1348" i="18"/>
  <c r="J1349" i="18"/>
  <c r="K1349" i="18"/>
  <c r="J1350" i="18"/>
  <c r="K1350" i="18"/>
  <c r="J1351" i="18"/>
  <c r="K1351" i="18"/>
  <c r="J1352" i="18"/>
  <c r="K1352" i="18"/>
  <c r="J1353" i="18"/>
  <c r="K1353" i="18"/>
  <c r="J1354" i="18"/>
  <c r="K1354" i="18"/>
  <c r="J1355" i="18"/>
  <c r="K1355" i="18"/>
  <c r="J1356" i="18"/>
  <c r="K1356" i="18"/>
  <c r="J1357" i="18"/>
  <c r="K1357" i="18"/>
  <c r="J1358" i="18"/>
  <c r="K1358" i="18"/>
  <c r="J1359" i="18"/>
  <c r="K1359" i="18"/>
  <c r="J1360" i="18"/>
  <c r="K1360" i="18"/>
  <c r="J1361" i="18"/>
  <c r="K1361" i="18"/>
  <c r="J1362" i="18"/>
  <c r="K1362" i="18"/>
  <c r="J1363" i="18"/>
  <c r="K1363" i="18"/>
  <c r="J1364" i="18"/>
  <c r="K1364" i="18"/>
  <c r="J1365" i="18"/>
  <c r="K1365" i="18"/>
  <c r="J1366" i="18"/>
  <c r="K1366" i="18"/>
  <c r="J1367" i="18"/>
  <c r="K1367" i="18"/>
  <c r="J1368" i="18"/>
  <c r="K1368" i="18"/>
  <c r="J1369" i="18"/>
  <c r="J1370" i="18"/>
  <c r="J1371" i="18"/>
  <c r="J1372" i="18"/>
  <c r="J1388" i="18"/>
  <c r="J1389" i="18"/>
  <c r="J1390" i="18"/>
  <c r="K1390" i="18"/>
  <c r="J1391" i="18"/>
  <c r="K1391" i="18"/>
  <c r="J1392" i="18"/>
  <c r="K1392" i="18"/>
  <c r="K117" i="18"/>
  <c r="J117" i="18"/>
  <c r="K621" i="29"/>
  <c r="K620" i="29"/>
  <c r="K619" i="29"/>
  <c r="K617" i="29"/>
  <c r="AD790" i="29"/>
  <c r="AD791" i="29"/>
  <c r="AD792" i="29"/>
  <c r="AD793" i="29"/>
  <c r="AD794" i="29"/>
  <c r="AD795" i="29"/>
  <c r="AD796" i="29"/>
  <c r="K78" i="20"/>
  <c r="K79" i="20"/>
  <c r="K282" i="20"/>
  <c r="K283" i="20"/>
  <c r="K284" i="20"/>
  <c r="K285" i="20"/>
  <c r="K286" i="20"/>
  <c r="K70" i="20"/>
  <c r="K276" i="20"/>
  <c r="K261" i="20"/>
  <c r="K262" i="20"/>
  <c r="K263" i="20"/>
  <c r="K264" i="20"/>
  <c r="K265" i="20"/>
  <c r="K234" i="20"/>
  <c r="K235" i="20"/>
  <c r="K68" i="20"/>
  <c r="K46" i="20"/>
  <c r="K45" i="20"/>
  <c r="K239" i="20"/>
  <c r="K51" i="20"/>
  <c r="K59" i="20"/>
  <c r="K72" i="20"/>
  <c r="K74" i="20"/>
  <c r="K84" i="20"/>
  <c r="K257" i="20"/>
  <c r="K258" i="20"/>
  <c r="K259" i="20"/>
  <c r="K248" i="20"/>
  <c r="K253" i="20"/>
  <c r="K237" i="20"/>
  <c r="K250" i="20"/>
  <c r="K95" i="20"/>
  <c r="K232" i="20"/>
  <c r="K231" i="20"/>
  <c r="K229" i="20"/>
  <c r="K66" i="20"/>
  <c r="K227" i="20"/>
  <c r="K65" i="20"/>
  <c r="O222" i="20"/>
  <c r="K222" i="20"/>
  <c r="AD787" i="29"/>
  <c r="AD788" i="29"/>
  <c r="AD789" i="29"/>
  <c r="AD786" i="29"/>
  <c r="AD785" i="29"/>
  <c r="AD784" i="29"/>
  <c r="AD720" i="29"/>
  <c r="N265" i="35"/>
  <c r="N266" i="35"/>
  <c r="N267" i="35"/>
  <c r="N268" i="35"/>
  <c r="N269" i="35"/>
  <c r="N270" i="35"/>
  <c r="N271" i="35"/>
  <c r="N272" i="35"/>
  <c r="N273" i="35"/>
  <c r="N274" i="35"/>
  <c r="N275" i="35"/>
  <c r="N276" i="35"/>
  <c r="N277" i="35"/>
  <c r="N278" i="35"/>
  <c r="N279" i="35"/>
  <c r="N280" i="35"/>
  <c r="N281" i="35"/>
  <c r="N282" i="35"/>
  <c r="N264" i="35"/>
  <c r="N263" i="35"/>
  <c r="N204" i="35"/>
  <c r="N205" i="35"/>
  <c r="N206" i="35"/>
  <c r="N207" i="35"/>
  <c r="N208" i="35"/>
  <c r="N209" i="35"/>
  <c r="N210" i="35"/>
  <c r="N211" i="35"/>
  <c r="N212" i="35"/>
  <c r="N213" i="35"/>
  <c r="N214" i="35"/>
  <c r="N215" i="35"/>
  <c r="N216" i="35"/>
  <c r="N217" i="35"/>
  <c r="N218" i="35"/>
  <c r="N219" i="35"/>
  <c r="N220" i="35"/>
  <c r="N221" i="35"/>
  <c r="N222" i="35"/>
  <c r="N223" i="35"/>
  <c r="N224" i="35"/>
  <c r="N225" i="35"/>
  <c r="N226" i="35"/>
  <c r="N227" i="35"/>
  <c r="N228" i="35"/>
  <c r="N229" i="35"/>
  <c r="N230" i="35"/>
  <c r="N231" i="35"/>
  <c r="N232" i="35"/>
  <c r="N233" i="35"/>
  <c r="N234" i="35"/>
  <c r="N235" i="35"/>
  <c r="N236" i="35"/>
  <c r="N237" i="35"/>
  <c r="N238" i="35"/>
  <c r="N239" i="35"/>
  <c r="N240" i="35"/>
  <c r="N241" i="35"/>
  <c r="N242" i="35"/>
  <c r="N243" i="35"/>
  <c r="N244" i="35"/>
  <c r="N245" i="35"/>
  <c r="N246" i="35"/>
  <c r="N247" i="35"/>
  <c r="N248" i="35"/>
  <c r="N249" i="35"/>
  <c r="N250" i="35"/>
  <c r="N251" i="35"/>
  <c r="N252" i="35"/>
  <c r="N253" i="35"/>
  <c r="N254" i="35"/>
  <c r="N255" i="35"/>
  <c r="N256" i="35"/>
  <c r="N257" i="35"/>
  <c r="N258" i="35"/>
  <c r="N203" i="35"/>
  <c r="N202" i="35"/>
  <c r="K55" i="20"/>
  <c r="J766" i="18"/>
  <c r="K766" i="18"/>
  <c r="J767" i="18"/>
  <c r="K767" i="18"/>
  <c r="J758" i="18"/>
  <c r="K758" i="18"/>
  <c r="J759" i="18"/>
  <c r="K759" i="18"/>
  <c r="J760" i="18"/>
  <c r="K760" i="18"/>
  <c r="J761" i="18"/>
  <c r="K761" i="18"/>
  <c r="J762" i="18"/>
  <c r="K762" i="18"/>
  <c r="J763" i="18"/>
  <c r="K763" i="18"/>
  <c r="J765" i="18"/>
  <c r="K765" i="18"/>
  <c r="D6" i="18"/>
  <c r="D7" i="18"/>
  <c r="D8" i="18"/>
  <c r="D9" i="18"/>
  <c r="D10" i="18"/>
  <c r="D11" i="18"/>
  <c r="D12" i="18"/>
  <c r="D13" i="18"/>
  <c r="D14" i="18"/>
  <c r="D15" i="18"/>
  <c r="D16" i="18"/>
  <c r="D17" i="18"/>
  <c r="D18" i="18"/>
  <c r="D19" i="18"/>
  <c r="D20" i="18"/>
  <c r="D21" i="18"/>
  <c r="D22" i="18"/>
  <c r="D23" i="18"/>
  <c r="D24" i="18"/>
  <c r="D25" i="18"/>
  <c r="D26" i="18"/>
  <c r="D27" i="18"/>
  <c r="D28" i="18"/>
  <c r="D29" i="18"/>
  <c r="D30" i="18"/>
  <c r="D529" i="18"/>
  <c r="D530" i="18"/>
  <c r="D531" i="18"/>
  <c r="D532" i="18"/>
  <c r="D533" i="18"/>
  <c r="D534" i="18"/>
  <c r="D535" i="18"/>
  <c r="D31" i="18"/>
  <c r="D32" i="18"/>
  <c r="D33" i="18"/>
  <c r="D34" i="18"/>
  <c r="D35" i="18"/>
  <c r="D36" i="18"/>
  <c r="D37" i="18"/>
  <c r="D536" i="18"/>
  <c r="D537" i="18"/>
  <c r="D38" i="18"/>
  <c r="D39" i="18"/>
  <c r="D40" i="18"/>
  <c r="D41" i="18"/>
  <c r="D42" i="18"/>
  <c r="D43" i="18"/>
  <c r="D44" i="18"/>
  <c r="D45" i="18"/>
  <c r="D46" i="18"/>
  <c r="D47" i="18"/>
  <c r="D48" i="18"/>
  <c r="D49" i="18"/>
  <c r="D50" i="18"/>
  <c r="D51" i="18"/>
  <c r="D52" i="18"/>
  <c r="D53" i="18"/>
  <c r="D54" i="18"/>
  <c r="D55" i="18"/>
  <c r="D56" i="18"/>
  <c r="D57" i="18"/>
  <c r="D58" i="18"/>
  <c r="D59" i="18"/>
  <c r="D60" i="18"/>
  <c r="D538" i="18"/>
  <c r="D61" i="18"/>
  <c r="D62" i="18"/>
  <c r="D63" i="18"/>
  <c r="D64" i="18"/>
  <c r="D65" i="18"/>
  <c r="D66" i="18"/>
  <c r="D67" i="18"/>
  <c r="D68" i="18"/>
  <c r="D69" i="18"/>
  <c r="D70" i="18"/>
  <c r="D71" i="18"/>
  <c r="D72" i="18"/>
  <c r="D73" i="18"/>
  <c r="D74" i="18"/>
  <c r="D75" i="18"/>
  <c r="D76" i="18"/>
  <c r="D77" i="18"/>
  <c r="D78" i="18"/>
  <c r="D79" i="18"/>
  <c r="D539" i="18"/>
  <c r="D540" i="18"/>
  <c r="D541" i="18"/>
  <c r="D542" i="18"/>
  <c r="D80" i="18"/>
  <c r="D81" i="18"/>
  <c r="D82" i="18"/>
  <c r="D83" i="18"/>
  <c r="D84" i="18"/>
  <c r="D85" i="18"/>
  <c r="D86" i="18"/>
  <c r="D87" i="18"/>
  <c r="D88" i="18"/>
  <c r="D89" i="18"/>
  <c r="D90" i="18"/>
  <c r="D91" i="18"/>
  <c r="D92" i="18"/>
  <c r="D93" i="18"/>
  <c r="D543" i="18"/>
  <c r="D544" i="18"/>
  <c r="D545" i="18"/>
  <c r="D546" i="18"/>
  <c r="D547" i="18"/>
  <c r="D548" i="18"/>
  <c r="D549" i="18"/>
  <c r="D94" i="18"/>
  <c r="D95" i="18"/>
  <c r="D96" i="18"/>
  <c r="D97" i="18"/>
  <c r="D98" i="18"/>
  <c r="D99" i="18"/>
  <c r="D100" i="18"/>
  <c r="D101" i="18"/>
  <c r="D102" i="18"/>
  <c r="D103" i="18"/>
  <c r="D104" i="18"/>
  <c r="D105" i="18"/>
  <c r="D106" i="18"/>
  <c r="D107" i="18"/>
  <c r="D550" i="18"/>
  <c r="D108" i="18"/>
  <c r="D109" i="18"/>
  <c r="D110" i="18"/>
  <c r="D111" i="18"/>
  <c r="D112" i="18"/>
  <c r="D113" i="18"/>
  <c r="D114" i="18"/>
  <c r="D551" i="18"/>
  <c r="D552" i="18"/>
  <c r="D553" i="18"/>
  <c r="D554" i="18"/>
  <c r="D555" i="18"/>
  <c r="D556" i="18"/>
  <c r="D557" i="18"/>
  <c r="D558" i="18"/>
  <c r="D559" i="18"/>
  <c r="D560" i="18"/>
  <c r="D561" i="18"/>
  <c r="D562" i="18"/>
  <c r="D563" i="18"/>
  <c r="D564" i="18"/>
  <c r="D565" i="18"/>
  <c r="D566" i="18"/>
  <c r="D567" i="18"/>
  <c r="D143" i="18"/>
  <c r="D568" i="18"/>
  <c r="D569" i="18"/>
  <c r="D570" i="18"/>
  <c r="D571" i="18"/>
  <c r="D572" i="18"/>
  <c r="D573" i="18"/>
  <c r="D574" i="18"/>
  <c r="D575" i="18"/>
  <c r="D144"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D621" i="18"/>
  <c r="D622" i="18"/>
  <c r="D623" i="18"/>
  <c r="D624" i="18"/>
  <c r="D625" i="18"/>
  <c r="D626" i="18"/>
  <c r="D627" i="18"/>
  <c r="D628" i="18"/>
  <c r="D629" i="18"/>
  <c r="D630" i="18"/>
  <c r="D631" i="18"/>
  <c r="D632" i="18"/>
  <c r="D633" i="18"/>
  <c r="D634" i="18"/>
  <c r="D635" i="18"/>
  <c r="D636" i="18"/>
  <c r="D637" i="18"/>
  <c r="D638" i="18"/>
  <c r="D639" i="18"/>
  <c r="D640" i="18"/>
  <c r="D641" i="18"/>
  <c r="D642" i="18"/>
  <c r="D643" i="18"/>
  <c r="D644" i="18"/>
  <c r="D645" i="18"/>
  <c r="D646" i="18"/>
  <c r="D647" i="18"/>
  <c r="D648" i="18"/>
  <c r="D649" i="18"/>
  <c r="D650" i="18"/>
  <c r="D651" i="18"/>
  <c r="D652" i="18"/>
  <c r="D653" i="18"/>
  <c r="D654" i="18"/>
  <c r="D655" i="18"/>
  <c r="D656" i="18"/>
  <c r="D657" i="18"/>
  <c r="D658" i="18"/>
  <c r="D176" i="18"/>
  <c r="D659" i="18"/>
  <c r="D660" i="18"/>
  <c r="D661" i="18"/>
  <c r="D662" i="18"/>
  <c r="D663" i="18"/>
  <c r="D664" i="18"/>
  <c r="D665" i="18"/>
  <c r="D666" i="18"/>
  <c r="D667" i="18"/>
  <c r="D668" i="18"/>
  <c r="D669" i="18"/>
  <c r="D670" i="18"/>
  <c r="D671" i="18"/>
  <c r="D672" i="18"/>
  <c r="D673" i="18"/>
  <c r="D674" i="18"/>
  <c r="D675" i="18"/>
  <c r="D676" i="18"/>
  <c r="D677" i="18"/>
  <c r="D678" i="18"/>
  <c r="D679" i="18"/>
  <c r="D680" i="18"/>
  <c r="D681" i="18"/>
  <c r="D682" i="18"/>
  <c r="D683" i="18"/>
  <c r="D684" i="18"/>
  <c r="D685" i="18"/>
  <c r="D686" i="18"/>
  <c r="D687" i="18"/>
  <c r="D688" i="18"/>
  <c r="D689" i="18"/>
  <c r="D690" i="18"/>
  <c r="D691" i="18"/>
  <c r="D692" i="18"/>
  <c r="D693" i="18"/>
  <c r="D694" i="18"/>
  <c r="D695" i="18"/>
  <c r="D696" i="18"/>
  <c r="D697" i="18"/>
  <c r="D698" i="18"/>
  <c r="D699" i="18"/>
  <c r="D700" i="18"/>
  <c r="D701" i="18"/>
  <c r="D702" i="18"/>
  <c r="D703" i="18"/>
  <c r="D704" i="18"/>
  <c r="D705" i="18"/>
  <c r="D706" i="18"/>
  <c r="D707" i="18"/>
  <c r="D708" i="18"/>
  <c r="D709" i="18"/>
  <c r="D710" i="18"/>
  <c r="D711" i="18"/>
  <c r="D164" i="18"/>
  <c r="D165" i="18"/>
  <c r="D166" i="18"/>
  <c r="D167" i="18"/>
  <c r="D168" i="18"/>
  <c r="D169" i="18"/>
  <c r="D170" i="18"/>
  <c r="D171" i="18"/>
  <c r="D172" i="18"/>
  <c r="D173" i="18"/>
  <c r="D174" i="18"/>
  <c r="D712" i="18"/>
  <c r="D713" i="18"/>
  <c r="D714" i="18"/>
  <c r="D715" i="18"/>
  <c r="D716" i="18"/>
  <c r="D717" i="18"/>
  <c r="D718" i="18"/>
  <c r="D719" i="18"/>
  <c r="D720" i="18"/>
  <c r="D721" i="18"/>
  <c r="D722" i="18"/>
  <c r="D723" i="18"/>
  <c r="D724" i="18"/>
  <c r="D725" i="18"/>
  <c r="D726" i="18"/>
  <c r="D727" i="18"/>
  <c r="D728" i="18"/>
  <c r="D729" i="18"/>
  <c r="D730" i="18"/>
  <c r="D731" i="18"/>
  <c r="D732" i="18"/>
  <c r="D733" i="18"/>
  <c r="D734" i="18"/>
  <c r="D735" i="18"/>
  <c r="D736" i="18"/>
  <c r="D737" i="18"/>
  <c r="D738" i="18"/>
  <c r="D739" i="18"/>
  <c r="D740" i="18"/>
  <c r="D741" i="18"/>
  <c r="D742" i="18"/>
  <c r="D743" i="18"/>
  <c r="D744" i="18"/>
  <c r="D745" i="18"/>
  <c r="D746" i="18"/>
  <c r="D747" i="18"/>
  <c r="D748" i="18"/>
  <c r="D749" i="18"/>
  <c r="D750" i="18"/>
  <c r="D751" i="18"/>
  <c r="D752" i="18"/>
  <c r="D753" i="18"/>
  <c r="D754" i="18"/>
  <c r="D755" i="18"/>
  <c r="D756" i="18"/>
  <c r="D757" i="18"/>
  <c r="D758" i="18"/>
  <c r="D759" i="18"/>
  <c r="D760" i="18"/>
  <c r="D761" i="18"/>
  <c r="D762" i="18"/>
  <c r="D763" i="18"/>
  <c r="D765" i="18"/>
  <c r="D766" i="18"/>
  <c r="D767" i="18"/>
  <c r="K684" i="29"/>
  <c r="K683" i="29"/>
  <c r="K682" i="29"/>
  <c r="K637" i="29"/>
  <c r="K681" i="29"/>
  <c r="K680" i="29"/>
  <c r="K679" i="29"/>
  <c r="K678" i="29"/>
  <c r="K677" i="29"/>
  <c r="K676" i="29"/>
  <c r="K593" i="29"/>
  <c r="K592" i="29"/>
  <c r="K589" i="29"/>
  <c r="K569" i="29"/>
  <c r="K568" i="29"/>
  <c r="K577" i="29"/>
  <c r="K565" i="29"/>
  <c r="K675" i="29"/>
  <c r="K674" i="29"/>
  <c r="K673" i="29"/>
  <c r="K672" i="29"/>
  <c r="K671" i="29"/>
  <c r="K670" i="29"/>
  <c r="K669" i="29"/>
  <c r="K5" i="29"/>
  <c r="K14" i="29"/>
  <c r="K11" i="29"/>
  <c r="K19" i="29"/>
  <c r="K84" i="29"/>
  <c r="K99" i="29"/>
  <c r="K18" i="29"/>
  <c r="K71" i="29"/>
  <c r="K70" i="29"/>
  <c r="K25" i="29"/>
  <c r="K98" i="29"/>
  <c r="K97" i="29"/>
  <c r="K40" i="29"/>
  <c r="K8" i="29"/>
  <c r="K176" i="29"/>
  <c r="K645" i="29"/>
  <c r="K175" i="29"/>
  <c r="K200" i="29"/>
  <c r="K184" i="29"/>
  <c r="K183" i="29"/>
  <c r="K748" i="29"/>
  <c r="K747" i="29"/>
  <c r="K746" i="29"/>
  <c r="K744" i="29"/>
  <c r="K156" i="29"/>
  <c r="K205" i="29"/>
  <c r="K167" i="29"/>
  <c r="K743" i="29"/>
  <c r="K742" i="29"/>
  <c r="K182" i="29"/>
  <c r="K155" i="29"/>
  <c r="K204" i="29"/>
  <c r="K741" i="29"/>
  <c r="K740" i="29"/>
  <c r="K739" i="29"/>
  <c r="K310" i="29"/>
  <c r="K268" i="29"/>
  <c r="K736" i="29"/>
  <c r="K735" i="29"/>
  <c r="K154" i="29"/>
  <c r="K199" i="29"/>
  <c r="K198" i="29"/>
  <c r="K197" i="29"/>
  <c r="K196" i="29"/>
  <c r="K195" i="29"/>
  <c r="K120" i="29"/>
  <c r="K153" i="29"/>
  <c r="K152" i="29"/>
  <c r="K151" i="29"/>
  <c r="K208" i="29"/>
  <c r="K137" i="29"/>
  <c r="K734" i="29"/>
  <c r="K733" i="29"/>
  <c r="K732" i="29"/>
  <c r="K110" i="29"/>
  <c r="K136" i="29"/>
  <c r="K109" i="29"/>
  <c r="K731" i="29"/>
  <c r="K730" i="29"/>
  <c r="K194" i="29"/>
  <c r="K193" i="29"/>
  <c r="K192" i="29"/>
  <c r="K106" i="29"/>
  <c r="K729" i="29"/>
  <c r="K728" i="29"/>
  <c r="K119" i="29"/>
  <c r="K105" i="29"/>
  <c r="K727" i="29"/>
  <c r="K726" i="29"/>
  <c r="K725" i="29"/>
  <c r="K724" i="29"/>
  <c r="K723" i="29"/>
  <c r="K722" i="29"/>
  <c r="K135" i="29"/>
  <c r="K134" i="29"/>
  <c r="K133" i="29"/>
  <c r="K150" i="29"/>
  <c r="K207" i="29"/>
  <c r="K132" i="29"/>
  <c r="K131" i="29"/>
  <c r="K130" i="29"/>
  <c r="K721" i="29"/>
  <c r="K720" i="29"/>
  <c r="K719" i="29"/>
  <c r="K718" i="29"/>
  <c r="K118" i="29"/>
  <c r="K117" i="29"/>
  <c r="K116" i="29"/>
  <c r="K149" i="29"/>
  <c r="K148" i="29"/>
  <c r="K129" i="29"/>
  <c r="K147" i="29"/>
  <c r="K181" i="29"/>
  <c r="K180" i="29"/>
  <c r="K717" i="29"/>
  <c r="K716" i="29"/>
  <c r="K715" i="29"/>
  <c r="K115" i="29"/>
  <c r="K114" i="29"/>
  <c r="K113" i="29"/>
  <c r="K800" i="29"/>
  <c r="K799" i="29"/>
  <c r="K92" i="29"/>
  <c r="K83" i="29"/>
  <c r="K91" i="29"/>
  <c r="K780" i="29"/>
  <c r="K777" i="29"/>
  <c r="K768" i="29"/>
  <c r="K39" i="29"/>
  <c r="K38" i="29"/>
  <c r="K34" i="29"/>
  <c r="K69" i="29"/>
  <c r="K68" i="29"/>
  <c r="K764" i="29"/>
  <c r="K760" i="29"/>
  <c r="K668" i="29"/>
  <c r="K37" i="29"/>
  <c r="K667" i="29"/>
  <c r="K90" i="29"/>
  <c r="K30" i="29"/>
  <c r="K89" i="29"/>
  <c r="K754" i="29"/>
  <c r="K758" i="29"/>
  <c r="K576" i="29"/>
  <c r="K638" i="29"/>
  <c r="K80" i="29"/>
  <c r="K79" i="29"/>
  <c r="K636" i="29"/>
  <c r="K36" i="29"/>
  <c r="K35" i="29"/>
  <c r="K753" i="29"/>
  <c r="K666" i="29"/>
  <c r="K78" i="29"/>
  <c r="K665" i="29"/>
  <c r="K779" i="29"/>
  <c r="K67" i="29"/>
  <c r="K66" i="29"/>
  <c r="K65" i="29"/>
  <c r="K567" i="29"/>
  <c r="K566" i="29"/>
  <c r="K778" i="29"/>
  <c r="K47" i="29"/>
  <c r="K50" i="29"/>
  <c r="K49" i="29"/>
  <c r="K61" i="29"/>
  <c r="K60" i="29"/>
  <c r="K59" i="29"/>
  <c r="K712" i="29"/>
  <c r="K776" i="29"/>
  <c r="K58" i="29"/>
  <c r="K29" i="29"/>
  <c r="K64" i="29"/>
  <c r="K57" i="29"/>
  <c r="K56" i="29"/>
  <c r="K54" i="29"/>
  <c r="K103" i="29"/>
  <c r="K28" i="29"/>
  <c r="K53" i="29"/>
  <c r="K43" i="29"/>
  <c r="K42" i="29"/>
  <c r="K41" i="29"/>
  <c r="J738" i="18"/>
  <c r="K738" i="18"/>
  <c r="J739" i="18"/>
  <c r="K739" i="18"/>
  <c r="J740" i="18"/>
  <c r="K740" i="18"/>
  <c r="J741" i="18"/>
  <c r="K741" i="18"/>
  <c r="J742" i="18"/>
  <c r="K742" i="18"/>
  <c r="J743" i="18"/>
  <c r="K743" i="18"/>
  <c r="J744" i="18"/>
  <c r="K744" i="18"/>
  <c r="J745" i="18"/>
  <c r="K745" i="18"/>
  <c r="J746" i="18"/>
  <c r="K746" i="18"/>
  <c r="J747" i="18"/>
  <c r="K747" i="18"/>
  <c r="J748" i="18"/>
  <c r="K748" i="18"/>
  <c r="J749" i="18"/>
  <c r="K749" i="18"/>
  <c r="J750" i="18"/>
  <c r="K750" i="18"/>
  <c r="J751" i="18"/>
  <c r="K751" i="18"/>
  <c r="J752" i="18"/>
  <c r="K752" i="18"/>
  <c r="J753" i="18"/>
  <c r="K753" i="18"/>
  <c r="J754" i="18"/>
  <c r="K754" i="18"/>
  <c r="J755" i="18"/>
  <c r="K755" i="18"/>
  <c r="J756" i="18"/>
  <c r="K756" i="18"/>
  <c r="J757" i="18"/>
  <c r="K757" i="18"/>
  <c r="J712" i="18"/>
  <c r="K712" i="18"/>
  <c r="J713" i="18"/>
  <c r="K713" i="18"/>
  <c r="J714" i="18"/>
  <c r="K714" i="18"/>
  <c r="J715" i="18"/>
  <c r="K715" i="18"/>
  <c r="J716" i="18"/>
  <c r="K716" i="18"/>
  <c r="J717" i="18"/>
  <c r="K717" i="18"/>
  <c r="J718" i="18"/>
  <c r="K718" i="18"/>
  <c r="J719" i="18"/>
  <c r="K719" i="18"/>
  <c r="J720" i="18"/>
  <c r="K720" i="18"/>
  <c r="J721" i="18"/>
  <c r="K721" i="18"/>
  <c r="J722" i="18"/>
  <c r="K722" i="18"/>
  <c r="J723" i="18"/>
  <c r="K723" i="18"/>
  <c r="J724" i="18"/>
  <c r="K724" i="18"/>
  <c r="J725" i="18"/>
  <c r="K725" i="18"/>
  <c r="J726" i="18"/>
  <c r="K726" i="18"/>
  <c r="J727" i="18"/>
  <c r="K727" i="18"/>
  <c r="J728" i="18"/>
  <c r="K728" i="18"/>
  <c r="J729" i="18"/>
  <c r="K729" i="18"/>
  <c r="J730" i="18"/>
  <c r="K730" i="18"/>
  <c r="J731" i="18"/>
  <c r="K731" i="18"/>
  <c r="J732" i="18"/>
  <c r="K732" i="18"/>
  <c r="J733" i="18"/>
  <c r="K733" i="18"/>
  <c r="J734" i="18"/>
  <c r="K734" i="18"/>
  <c r="J735" i="18"/>
  <c r="K735" i="18"/>
  <c r="J736" i="18"/>
  <c r="K736" i="18"/>
  <c r="J737" i="18"/>
  <c r="K737" i="18"/>
  <c r="P149" i="2"/>
  <c r="L149" i="2"/>
  <c r="K588" i="29"/>
  <c r="K587" i="29"/>
  <c r="K586" i="29"/>
  <c r="K584" i="29"/>
  <c r="Q568" i="29"/>
  <c r="Q578" i="29"/>
  <c r="Q579" i="29"/>
  <c r="Q580" i="29"/>
  <c r="Q569" i="29"/>
  <c r="Q581" i="29"/>
  <c r="Q582" i="29"/>
  <c r="Q583" i="29"/>
  <c r="C5" i="45"/>
  <c r="O486" i="44"/>
  <c r="J486" i="44"/>
  <c r="H486" i="44"/>
  <c r="F486" i="44"/>
  <c r="D486" i="44"/>
  <c r="O485" i="44"/>
  <c r="J485" i="44"/>
  <c r="H485" i="44"/>
  <c r="F485" i="44"/>
  <c r="D485" i="44"/>
  <c r="W484" i="44"/>
  <c r="O484" i="44"/>
  <c r="J484" i="44"/>
  <c r="H484" i="44"/>
  <c r="F484" i="44"/>
  <c r="D484" i="44"/>
  <c r="W483" i="44"/>
  <c r="S483" i="44"/>
  <c r="O483" i="44"/>
  <c r="J483" i="44"/>
  <c r="H483" i="44"/>
  <c r="F483" i="44"/>
  <c r="D483" i="44"/>
  <c r="S482" i="44"/>
  <c r="O478" i="44"/>
  <c r="J478" i="44"/>
  <c r="H478" i="44"/>
  <c r="F478" i="44"/>
  <c r="D478" i="44"/>
  <c r="O477" i="44"/>
  <c r="J477" i="44"/>
  <c r="H477" i="44"/>
  <c r="F477" i="44"/>
  <c r="D477" i="44"/>
  <c r="W476" i="44"/>
  <c r="O476" i="44"/>
  <c r="J476" i="44"/>
  <c r="H476" i="44"/>
  <c r="F476" i="44"/>
  <c r="D476" i="44"/>
  <c r="W475" i="44"/>
  <c r="S475" i="44"/>
  <c r="O475" i="44"/>
  <c r="J475" i="44"/>
  <c r="H475" i="44"/>
  <c r="F475" i="44"/>
  <c r="D475" i="44"/>
  <c r="S474" i="44"/>
  <c r="O470" i="44"/>
  <c r="J470" i="44"/>
  <c r="H470" i="44"/>
  <c r="F470" i="44"/>
  <c r="D470" i="44"/>
  <c r="O469" i="44"/>
  <c r="J469" i="44"/>
  <c r="H469" i="44"/>
  <c r="F469" i="44"/>
  <c r="D469" i="44"/>
  <c r="W468" i="44"/>
  <c r="O468" i="44"/>
  <c r="J468" i="44"/>
  <c r="H468" i="44"/>
  <c r="F468" i="44"/>
  <c r="D468" i="44"/>
  <c r="W467" i="44"/>
  <c r="S467" i="44"/>
  <c r="O467" i="44"/>
  <c r="J467" i="44"/>
  <c r="H467" i="44"/>
  <c r="F467" i="44"/>
  <c r="D467" i="44"/>
  <c r="S466" i="44"/>
  <c r="O462" i="44"/>
  <c r="J462" i="44"/>
  <c r="H462" i="44"/>
  <c r="F462" i="44"/>
  <c r="D462" i="44"/>
  <c r="O461" i="44"/>
  <c r="J461" i="44"/>
  <c r="H461" i="44"/>
  <c r="F461" i="44"/>
  <c r="D461" i="44"/>
  <c r="W460" i="44"/>
  <c r="O460" i="44"/>
  <c r="J460" i="44"/>
  <c r="H460" i="44"/>
  <c r="F460" i="44"/>
  <c r="D460" i="44"/>
  <c r="W459" i="44"/>
  <c r="S459" i="44"/>
  <c r="O459" i="44"/>
  <c r="J459" i="44"/>
  <c r="J451" i="44" s="1"/>
  <c r="H459" i="44"/>
  <c r="F459" i="44"/>
  <c r="D459" i="44"/>
  <c r="S458" i="44"/>
  <c r="O444" i="44"/>
  <c r="J444" i="44"/>
  <c r="H444" i="44"/>
  <c r="F444" i="44"/>
  <c r="D444" i="44"/>
  <c r="O443" i="44"/>
  <c r="J443" i="44"/>
  <c r="H443" i="44"/>
  <c r="F443" i="44"/>
  <c r="D443" i="44"/>
  <c r="W442" i="44"/>
  <c r="O442" i="44"/>
  <c r="J442" i="44"/>
  <c r="H442" i="44"/>
  <c r="F442" i="44"/>
  <c r="D442" i="44"/>
  <c r="W441" i="44"/>
  <c r="S441" i="44"/>
  <c r="O441" i="44"/>
  <c r="J441" i="44"/>
  <c r="H441" i="44"/>
  <c r="F441" i="44"/>
  <c r="D441" i="44"/>
  <c r="S440" i="44"/>
  <c r="O436" i="44"/>
  <c r="J436" i="44"/>
  <c r="H436" i="44"/>
  <c r="F436" i="44"/>
  <c r="D436" i="44"/>
  <c r="O435" i="44"/>
  <c r="J435" i="44"/>
  <c r="H435" i="44"/>
  <c r="F435" i="44"/>
  <c r="D435" i="44"/>
  <c r="W434" i="44"/>
  <c r="O434" i="44"/>
  <c r="J434" i="44"/>
  <c r="H434" i="44"/>
  <c r="F434" i="44"/>
  <c r="D434" i="44"/>
  <c r="W433" i="44"/>
  <c r="S433" i="44"/>
  <c r="O433" i="44"/>
  <c r="J433" i="44"/>
  <c r="H433" i="44"/>
  <c r="F433" i="44"/>
  <c r="D433" i="44"/>
  <c r="S432" i="44"/>
  <c r="O428" i="44"/>
  <c r="J428" i="44"/>
  <c r="H428" i="44"/>
  <c r="F428" i="44"/>
  <c r="D428" i="44"/>
  <c r="O427" i="44"/>
  <c r="J427" i="44"/>
  <c r="H427" i="44"/>
  <c r="F427" i="44"/>
  <c r="D427" i="44"/>
  <c r="W426" i="44"/>
  <c r="O426" i="44"/>
  <c r="J426" i="44"/>
  <c r="H426" i="44"/>
  <c r="F426" i="44"/>
  <c r="D426" i="44"/>
  <c r="W425" i="44"/>
  <c r="S425" i="44"/>
  <c r="O425" i="44"/>
  <c r="J425" i="44"/>
  <c r="H425" i="44"/>
  <c r="F425" i="44"/>
  <c r="D425" i="44"/>
  <c r="S424" i="44"/>
  <c r="O420" i="44"/>
  <c r="J420" i="44"/>
  <c r="H420" i="44"/>
  <c r="F420" i="44"/>
  <c r="D420" i="44"/>
  <c r="O419" i="44"/>
  <c r="J419" i="44"/>
  <c r="H419" i="44"/>
  <c r="F419" i="44"/>
  <c r="D419" i="44"/>
  <c r="W418" i="44"/>
  <c r="O418" i="44"/>
  <c r="J418" i="44"/>
  <c r="H418" i="44"/>
  <c r="F418" i="44"/>
  <c r="D418" i="44"/>
  <c r="W417" i="44"/>
  <c r="S417" i="44"/>
  <c r="O417" i="44"/>
  <c r="J417" i="44"/>
  <c r="H417" i="44"/>
  <c r="F417" i="44"/>
  <c r="D417" i="44"/>
  <c r="S416" i="44"/>
  <c r="O412" i="44"/>
  <c r="J412" i="44"/>
  <c r="H412" i="44"/>
  <c r="F412" i="44"/>
  <c r="D412" i="44"/>
  <c r="O411" i="44"/>
  <c r="J411" i="44"/>
  <c r="H411" i="44"/>
  <c r="F411" i="44"/>
  <c r="D411" i="44"/>
  <c r="W410" i="44"/>
  <c r="O410" i="44"/>
  <c r="J410" i="44"/>
  <c r="H410" i="44"/>
  <c r="F410" i="44"/>
  <c r="D410" i="44"/>
  <c r="W409" i="44"/>
  <c r="S409" i="44"/>
  <c r="O409" i="44"/>
  <c r="J409" i="44"/>
  <c r="H409" i="44"/>
  <c r="F409" i="44"/>
  <c r="D409" i="44"/>
  <c r="S408" i="44"/>
  <c r="O404" i="44"/>
  <c r="J404" i="44"/>
  <c r="H404" i="44"/>
  <c r="F404" i="44"/>
  <c r="D404" i="44"/>
  <c r="O403" i="44"/>
  <c r="J403" i="44"/>
  <c r="H403" i="44"/>
  <c r="F403" i="44"/>
  <c r="D403" i="44"/>
  <c r="W402" i="44"/>
  <c r="O402" i="44"/>
  <c r="J402" i="44"/>
  <c r="H402" i="44"/>
  <c r="F402" i="44"/>
  <c r="D402" i="44"/>
  <c r="W401" i="44"/>
  <c r="S401" i="44"/>
  <c r="O401" i="44"/>
  <c r="J401" i="44"/>
  <c r="H401" i="44"/>
  <c r="F401" i="44"/>
  <c r="D401" i="44"/>
  <c r="S400" i="44"/>
  <c r="O396" i="44"/>
  <c r="J396" i="44"/>
  <c r="H396" i="44"/>
  <c r="F396" i="44"/>
  <c r="D396" i="44"/>
  <c r="O395" i="44"/>
  <c r="J395" i="44"/>
  <c r="H395" i="44"/>
  <c r="F395" i="44"/>
  <c r="D395" i="44"/>
  <c r="W394" i="44"/>
  <c r="O394" i="44"/>
  <c r="J394" i="44"/>
  <c r="H394" i="44"/>
  <c r="F394" i="44"/>
  <c r="D394" i="44"/>
  <c r="W393" i="44"/>
  <c r="S393" i="44"/>
  <c r="O393" i="44"/>
  <c r="J393" i="44"/>
  <c r="H393" i="44"/>
  <c r="F393" i="44"/>
  <c r="D393" i="44"/>
  <c r="S392" i="44"/>
  <c r="O388" i="44"/>
  <c r="J388" i="44"/>
  <c r="H388" i="44"/>
  <c r="F388" i="44"/>
  <c r="D388" i="44"/>
  <c r="O387" i="44"/>
  <c r="J387" i="44"/>
  <c r="H387" i="44"/>
  <c r="F387" i="44"/>
  <c r="D387" i="44"/>
  <c r="W386" i="44"/>
  <c r="O386" i="44"/>
  <c r="J386" i="44"/>
  <c r="H386" i="44"/>
  <c r="F386" i="44"/>
  <c r="D386" i="44"/>
  <c r="W385" i="44"/>
  <c r="S385" i="44"/>
  <c r="O385" i="44"/>
  <c r="J385" i="44"/>
  <c r="H385" i="44"/>
  <c r="F385" i="44"/>
  <c r="D385" i="44"/>
  <c r="S384" i="44"/>
  <c r="O380" i="44"/>
  <c r="J380" i="44"/>
  <c r="H380" i="44"/>
  <c r="F380" i="44"/>
  <c r="D380" i="44"/>
  <c r="O379" i="44"/>
  <c r="J379" i="44"/>
  <c r="H379" i="44"/>
  <c r="F379" i="44"/>
  <c r="D379" i="44"/>
  <c r="W378" i="44"/>
  <c r="O378" i="44"/>
  <c r="J378" i="44"/>
  <c r="H378" i="44"/>
  <c r="F378" i="44"/>
  <c r="D378" i="44"/>
  <c r="W377" i="44"/>
  <c r="S377" i="44"/>
  <c r="O377" i="44"/>
  <c r="J377" i="44"/>
  <c r="H377" i="44"/>
  <c r="F377" i="44"/>
  <c r="D377" i="44"/>
  <c r="S376" i="44"/>
  <c r="O372" i="44"/>
  <c r="J372" i="44"/>
  <c r="H372" i="44"/>
  <c r="F372" i="44"/>
  <c r="D372" i="44"/>
  <c r="O371" i="44"/>
  <c r="J371" i="44"/>
  <c r="H371" i="44"/>
  <c r="F371" i="44"/>
  <c r="D371" i="44"/>
  <c r="W370" i="44"/>
  <c r="O370" i="44"/>
  <c r="J370" i="44"/>
  <c r="H370" i="44"/>
  <c r="F370" i="44"/>
  <c r="D370" i="44"/>
  <c r="W369" i="44"/>
  <c r="S369" i="44"/>
  <c r="O369" i="44"/>
  <c r="J369" i="44"/>
  <c r="H369" i="44"/>
  <c r="F369" i="44"/>
  <c r="D369" i="44"/>
  <c r="S368" i="44"/>
  <c r="O354" i="44"/>
  <c r="J354" i="44"/>
  <c r="H354" i="44"/>
  <c r="F354" i="44"/>
  <c r="D354" i="44"/>
  <c r="O353" i="44"/>
  <c r="J353" i="44"/>
  <c r="H353" i="44"/>
  <c r="F353" i="44"/>
  <c r="D353" i="44"/>
  <c r="W352" i="44"/>
  <c r="O352" i="44"/>
  <c r="J352" i="44"/>
  <c r="H352" i="44"/>
  <c r="F352" i="44"/>
  <c r="D352" i="44"/>
  <c r="W351" i="44"/>
  <c r="S351" i="44"/>
  <c r="O351" i="44"/>
  <c r="J351" i="44"/>
  <c r="H351" i="44"/>
  <c r="F351" i="44"/>
  <c r="D351" i="44"/>
  <c r="S350" i="44"/>
  <c r="O346" i="44"/>
  <c r="J346" i="44"/>
  <c r="H346" i="44"/>
  <c r="F346" i="44"/>
  <c r="D346" i="44"/>
  <c r="O345" i="44"/>
  <c r="J345" i="44"/>
  <c r="H345" i="44"/>
  <c r="F345" i="44"/>
  <c r="D345" i="44"/>
  <c r="W344" i="44"/>
  <c r="O344" i="44"/>
  <c r="J344" i="44"/>
  <c r="H344" i="44"/>
  <c r="F344" i="44"/>
  <c r="D344" i="44"/>
  <c r="W343" i="44"/>
  <c r="S343" i="44"/>
  <c r="O343" i="44"/>
  <c r="J343" i="44"/>
  <c r="H343" i="44"/>
  <c r="F343" i="44"/>
  <c r="D343" i="44"/>
  <c r="S342" i="44"/>
  <c r="O338" i="44"/>
  <c r="J338" i="44"/>
  <c r="H338" i="44"/>
  <c r="F338" i="44"/>
  <c r="D338" i="44"/>
  <c r="O337" i="44"/>
  <c r="J337" i="44"/>
  <c r="H337" i="44"/>
  <c r="F337" i="44"/>
  <c r="D337" i="44"/>
  <c r="W336" i="44"/>
  <c r="O336" i="44"/>
  <c r="J336" i="44"/>
  <c r="H336" i="44"/>
  <c r="F336" i="44"/>
  <c r="D336" i="44"/>
  <c r="W335" i="44"/>
  <c r="S335" i="44"/>
  <c r="O335" i="44"/>
  <c r="J335" i="44"/>
  <c r="H335" i="44"/>
  <c r="F335" i="44"/>
  <c r="D335" i="44"/>
  <c r="S334" i="44"/>
  <c r="O320" i="44"/>
  <c r="J320" i="44"/>
  <c r="H320" i="44"/>
  <c r="F320" i="44"/>
  <c r="D320" i="44"/>
  <c r="O319" i="44"/>
  <c r="J319" i="44"/>
  <c r="H319" i="44"/>
  <c r="F319" i="44"/>
  <c r="D319" i="44"/>
  <c r="W318" i="44"/>
  <c r="O318" i="44"/>
  <c r="J318" i="44"/>
  <c r="H318" i="44"/>
  <c r="F318" i="44"/>
  <c r="D318" i="44"/>
  <c r="W317" i="44"/>
  <c r="S317" i="44"/>
  <c r="O317" i="44"/>
  <c r="J317" i="44"/>
  <c r="H317" i="44"/>
  <c r="F317" i="44"/>
  <c r="D317" i="44"/>
  <c r="S316" i="44"/>
  <c r="O312" i="44"/>
  <c r="J312" i="44"/>
  <c r="H312" i="44"/>
  <c r="F312" i="44"/>
  <c r="D312" i="44"/>
  <c r="O311" i="44"/>
  <c r="J311" i="44"/>
  <c r="H311" i="44"/>
  <c r="F311" i="44"/>
  <c r="D311" i="44"/>
  <c r="W310" i="44"/>
  <c r="O310" i="44"/>
  <c r="J310" i="44"/>
  <c r="H310" i="44"/>
  <c r="F310" i="44"/>
  <c r="D310" i="44"/>
  <c r="W309" i="44"/>
  <c r="S309" i="44"/>
  <c r="O309" i="44"/>
  <c r="J309" i="44"/>
  <c r="H309" i="44"/>
  <c r="F309" i="44"/>
  <c r="D309" i="44"/>
  <c r="S308" i="44"/>
  <c r="O304" i="44"/>
  <c r="J304" i="44"/>
  <c r="H304" i="44"/>
  <c r="F304" i="44"/>
  <c r="D304" i="44"/>
  <c r="O303" i="44"/>
  <c r="J303" i="44"/>
  <c r="H303" i="44"/>
  <c r="F303" i="44"/>
  <c r="D303" i="44"/>
  <c r="W302" i="44"/>
  <c r="O302" i="44"/>
  <c r="J302" i="44"/>
  <c r="H302" i="44"/>
  <c r="F302" i="44"/>
  <c r="D302" i="44"/>
  <c r="W301" i="44"/>
  <c r="S301" i="44"/>
  <c r="O301" i="44"/>
  <c r="J301" i="44"/>
  <c r="H301" i="44"/>
  <c r="F301" i="44"/>
  <c r="D301" i="44"/>
  <c r="S300" i="44"/>
  <c r="O296" i="44"/>
  <c r="J296" i="44"/>
  <c r="H296" i="44"/>
  <c r="F296" i="44"/>
  <c r="D296" i="44"/>
  <c r="O295" i="44"/>
  <c r="J295" i="44"/>
  <c r="H295" i="44"/>
  <c r="F295" i="44"/>
  <c r="D295" i="44"/>
  <c r="W294" i="44"/>
  <c r="O294" i="44"/>
  <c r="J294" i="44"/>
  <c r="H294" i="44"/>
  <c r="F294" i="44"/>
  <c r="D294" i="44"/>
  <c r="W293" i="44"/>
  <c r="S293" i="44"/>
  <c r="O293" i="44"/>
  <c r="J293" i="44"/>
  <c r="H293" i="44"/>
  <c r="F293" i="44"/>
  <c r="D293" i="44"/>
  <c r="S292" i="44"/>
  <c r="O288" i="44"/>
  <c r="J288" i="44"/>
  <c r="H288" i="44"/>
  <c r="F288" i="44"/>
  <c r="D288" i="44"/>
  <c r="O287" i="44"/>
  <c r="J287" i="44"/>
  <c r="H287" i="44"/>
  <c r="F287" i="44"/>
  <c r="D287" i="44"/>
  <c r="W286" i="44"/>
  <c r="O286" i="44"/>
  <c r="J286" i="44"/>
  <c r="H286" i="44"/>
  <c r="F286" i="44"/>
  <c r="D286" i="44"/>
  <c r="W285" i="44"/>
  <c r="S285" i="44"/>
  <c r="O285" i="44"/>
  <c r="J285" i="44"/>
  <c r="H285" i="44"/>
  <c r="F285" i="44"/>
  <c r="D285" i="44"/>
  <c r="S284" i="44"/>
  <c r="O280" i="44"/>
  <c r="J280" i="44"/>
  <c r="H280" i="44"/>
  <c r="F280" i="44"/>
  <c r="D280" i="44"/>
  <c r="O279" i="44"/>
  <c r="J279" i="44"/>
  <c r="H279" i="44"/>
  <c r="F279" i="44"/>
  <c r="D279" i="44"/>
  <c r="W278" i="44"/>
  <c r="O278" i="44"/>
  <c r="J278" i="44"/>
  <c r="H278" i="44"/>
  <c r="F278" i="44"/>
  <c r="D278" i="44"/>
  <c r="W277" i="44"/>
  <c r="S277" i="44"/>
  <c r="O277" i="44"/>
  <c r="J277" i="44"/>
  <c r="H277" i="44"/>
  <c r="F277" i="44"/>
  <c r="D277" i="44"/>
  <c r="S276" i="44"/>
  <c r="O262" i="44"/>
  <c r="J262" i="44"/>
  <c r="H262" i="44"/>
  <c r="F262" i="44"/>
  <c r="D262" i="44"/>
  <c r="O261" i="44"/>
  <c r="J261" i="44"/>
  <c r="H261" i="44"/>
  <c r="F261" i="44"/>
  <c r="D261" i="44"/>
  <c r="W260" i="44"/>
  <c r="O260" i="44"/>
  <c r="J260" i="44"/>
  <c r="H260" i="44"/>
  <c r="F260" i="44"/>
  <c r="D260" i="44"/>
  <c r="W259" i="44"/>
  <c r="S259" i="44"/>
  <c r="O259" i="44"/>
  <c r="J259" i="44"/>
  <c r="H259" i="44"/>
  <c r="F259" i="44"/>
  <c r="D259" i="44"/>
  <c r="S258" i="44"/>
  <c r="O254" i="44"/>
  <c r="J254" i="44"/>
  <c r="H254" i="44"/>
  <c r="F254" i="44"/>
  <c r="D254" i="44"/>
  <c r="O253" i="44"/>
  <c r="J253" i="44"/>
  <c r="H253" i="44"/>
  <c r="F253" i="44"/>
  <c r="D253" i="44"/>
  <c r="W252" i="44"/>
  <c r="O252" i="44"/>
  <c r="J252" i="44"/>
  <c r="H252" i="44"/>
  <c r="F252" i="44"/>
  <c r="D252" i="44"/>
  <c r="W251" i="44"/>
  <c r="S251" i="44"/>
  <c r="O251" i="44"/>
  <c r="J251" i="44"/>
  <c r="H251" i="44"/>
  <c r="F251" i="44"/>
  <c r="D251" i="44"/>
  <c r="S250" i="44"/>
  <c r="O246" i="44"/>
  <c r="J246" i="44"/>
  <c r="H246" i="44"/>
  <c r="F246" i="44"/>
  <c r="D246" i="44"/>
  <c r="O245" i="44"/>
  <c r="J245" i="44"/>
  <c r="H245" i="44"/>
  <c r="F245" i="44"/>
  <c r="D245" i="44"/>
  <c r="W244" i="44"/>
  <c r="O244" i="44"/>
  <c r="J244" i="44"/>
  <c r="H244" i="44"/>
  <c r="F244" i="44"/>
  <c r="D244" i="44"/>
  <c r="W243" i="44"/>
  <c r="S243" i="44"/>
  <c r="O243" i="44"/>
  <c r="J243" i="44"/>
  <c r="H243" i="44"/>
  <c r="F243" i="44"/>
  <c r="D243" i="44"/>
  <c r="S242" i="44"/>
  <c r="O238" i="44"/>
  <c r="J238" i="44"/>
  <c r="H238" i="44"/>
  <c r="F238" i="44"/>
  <c r="D238" i="44"/>
  <c r="O237" i="44"/>
  <c r="J237" i="44"/>
  <c r="H237" i="44"/>
  <c r="F237" i="44"/>
  <c r="D237" i="44"/>
  <c r="W236" i="44"/>
  <c r="O236" i="44"/>
  <c r="J236" i="44"/>
  <c r="H236" i="44"/>
  <c r="F236" i="44"/>
  <c r="D236" i="44"/>
  <c r="W235" i="44"/>
  <c r="S235" i="44"/>
  <c r="O235" i="44"/>
  <c r="J235" i="44"/>
  <c r="H235" i="44"/>
  <c r="F235" i="44"/>
  <c r="D235" i="44"/>
  <c r="S234" i="44"/>
  <c r="O230" i="44"/>
  <c r="J230" i="44"/>
  <c r="H230" i="44"/>
  <c r="F230" i="44"/>
  <c r="D230" i="44"/>
  <c r="O229" i="44"/>
  <c r="J229" i="44"/>
  <c r="H229" i="44"/>
  <c r="F229" i="44"/>
  <c r="D229" i="44"/>
  <c r="W228" i="44"/>
  <c r="O228" i="44"/>
  <c r="J228" i="44"/>
  <c r="H228" i="44"/>
  <c r="F228" i="44"/>
  <c r="D228" i="44"/>
  <c r="W227" i="44"/>
  <c r="S227" i="44"/>
  <c r="O227" i="44"/>
  <c r="J227" i="44"/>
  <c r="H227" i="44"/>
  <c r="F227" i="44"/>
  <c r="D227" i="44"/>
  <c r="S226" i="44"/>
  <c r="O222" i="44"/>
  <c r="J222" i="44"/>
  <c r="H222" i="44"/>
  <c r="F222" i="44"/>
  <c r="D222" i="44"/>
  <c r="O221" i="44"/>
  <c r="J221" i="44"/>
  <c r="H221" i="44"/>
  <c r="F221" i="44"/>
  <c r="D221" i="44"/>
  <c r="W220" i="44"/>
  <c r="O220" i="44"/>
  <c r="J220" i="44"/>
  <c r="H220" i="44"/>
  <c r="F220" i="44"/>
  <c r="D220" i="44"/>
  <c r="W219" i="44"/>
  <c r="S219" i="44"/>
  <c r="O219" i="44"/>
  <c r="J219" i="44"/>
  <c r="H219" i="44"/>
  <c r="F219" i="44"/>
  <c r="D219" i="44"/>
  <c r="S218" i="44"/>
  <c r="O214" i="44"/>
  <c r="J214" i="44"/>
  <c r="H214" i="44"/>
  <c r="F214" i="44"/>
  <c r="D214" i="44"/>
  <c r="O213" i="44"/>
  <c r="J213" i="44"/>
  <c r="H213" i="44"/>
  <c r="F213" i="44"/>
  <c r="D213" i="44"/>
  <c r="W212" i="44"/>
  <c r="O212" i="44"/>
  <c r="J212" i="44"/>
  <c r="H212" i="44"/>
  <c r="F212" i="44"/>
  <c r="D212" i="44"/>
  <c r="W211" i="44"/>
  <c r="S211" i="44"/>
  <c r="O211" i="44"/>
  <c r="J211" i="44"/>
  <c r="H211" i="44"/>
  <c r="F211" i="44"/>
  <c r="D211" i="44"/>
  <c r="S210" i="44"/>
  <c r="O206" i="44"/>
  <c r="J206" i="44"/>
  <c r="H206" i="44"/>
  <c r="F206" i="44"/>
  <c r="D206" i="44"/>
  <c r="O205" i="44"/>
  <c r="J205" i="44"/>
  <c r="H205" i="44"/>
  <c r="F205" i="44"/>
  <c r="D205" i="44"/>
  <c r="W204" i="44"/>
  <c r="O204" i="44"/>
  <c r="J204" i="44"/>
  <c r="H204" i="44"/>
  <c r="F204" i="44"/>
  <c r="D204" i="44"/>
  <c r="W203" i="44"/>
  <c r="S203" i="44"/>
  <c r="O203" i="44"/>
  <c r="J203" i="44"/>
  <c r="H203" i="44"/>
  <c r="F203" i="44"/>
  <c r="D203" i="44"/>
  <c r="S202" i="44"/>
  <c r="O188" i="44"/>
  <c r="J188" i="44"/>
  <c r="H188" i="44"/>
  <c r="F188" i="44"/>
  <c r="D188" i="44"/>
  <c r="O187" i="44"/>
  <c r="J187" i="44"/>
  <c r="H187" i="44"/>
  <c r="F187" i="44"/>
  <c r="D187" i="44"/>
  <c r="W186" i="44"/>
  <c r="O186" i="44"/>
  <c r="J186" i="44"/>
  <c r="H186" i="44"/>
  <c r="F186" i="44"/>
  <c r="D186" i="44"/>
  <c r="W185" i="44"/>
  <c r="S185" i="44"/>
  <c r="O185" i="44"/>
  <c r="J185" i="44"/>
  <c r="H185" i="44"/>
  <c r="F185" i="44"/>
  <c r="D185" i="44"/>
  <c r="S184" i="44"/>
  <c r="O180" i="44"/>
  <c r="J180" i="44"/>
  <c r="H180" i="44"/>
  <c r="F180" i="44"/>
  <c r="D180" i="44"/>
  <c r="O179" i="44"/>
  <c r="J179" i="44"/>
  <c r="H179" i="44"/>
  <c r="F179" i="44"/>
  <c r="D179" i="44"/>
  <c r="W178" i="44"/>
  <c r="O178" i="44"/>
  <c r="J178" i="44"/>
  <c r="H178" i="44"/>
  <c r="F178" i="44"/>
  <c r="D178" i="44"/>
  <c r="W177" i="44"/>
  <c r="S177" i="44"/>
  <c r="O177" i="44"/>
  <c r="J177" i="44"/>
  <c r="H177" i="44"/>
  <c r="F177" i="44"/>
  <c r="D177" i="44"/>
  <c r="S176" i="44"/>
  <c r="O172" i="44"/>
  <c r="J172" i="44"/>
  <c r="H172" i="44"/>
  <c r="F172" i="44"/>
  <c r="D172" i="44"/>
  <c r="O171" i="44"/>
  <c r="J171" i="44"/>
  <c r="H171" i="44"/>
  <c r="F171" i="44"/>
  <c r="D171" i="44"/>
  <c r="W170" i="44"/>
  <c r="O170" i="44"/>
  <c r="J170" i="44"/>
  <c r="H170" i="44"/>
  <c r="F170" i="44"/>
  <c r="D170" i="44"/>
  <c r="W169" i="44"/>
  <c r="S169" i="44"/>
  <c r="O169" i="44"/>
  <c r="J169" i="44"/>
  <c r="H169" i="44"/>
  <c r="F169" i="44"/>
  <c r="D169" i="44"/>
  <c r="S168" i="44"/>
  <c r="O164" i="44"/>
  <c r="J164" i="44"/>
  <c r="H164" i="44"/>
  <c r="F164" i="44"/>
  <c r="D164" i="44"/>
  <c r="O163" i="44"/>
  <c r="J163" i="44"/>
  <c r="H163" i="44"/>
  <c r="F163" i="44"/>
  <c r="D163" i="44"/>
  <c r="W162" i="44"/>
  <c r="O162" i="44"/>
  <c r="J162" i="44"/>
  <c r="H162" i="44"/>
  <c r="F162" i="44"/>
  <c r="D162" i="44"/>
  <c r="W161" i="44"/>
  <c r="S161" i="44"/>
  <c r="O161" i="44"/>
  <c r="J161" i="44"/>
  <c r="H161" i="44"/>
  <c r="F161" i="44"/>
  <c r="D161" i="44"/>
  <c r="S160" i="44"/>
  <c r="O156" i="44"/>
  <c r="J156" i="44"/>
  <c r="H156" i="44"/>
  <c r="F156" i="44"/>
  <c r="D156" i="44"/>
  <c r="O155" i="44"/>
  <c r="J155" i="44"/>
  <c r="H155" i="44"/>
  <c r="F155" i="44"/>
  <c r="D155" i="44"/>
  <c r="W154" i="44"/>
  <c r="O154" i="44"/>
  <c r="J154" i="44"/>
  <c r="H154" i="44"/>
  <c r="F154" i="44"/>
  <c r="D154" i="44"/>
  <c r="W153" i="44"/>
  <c r="S153" i="44"/>
  <c r="O153" i="44"/>
  <c r="J153" i="44"/>
  <c r="H153" i="44"/>
  <c r="F153" i="44"/>
  <c r="D153" i="44"/>
  <c r="S152" i="44"/>
  <c r="O148" i="44"/>
  <c r="J148" i="44"/>
  <c r="H148" i="44"/>
  <c r="F148" i="44"/>
  <c r="D148" i="44"/>
  <c r="O147" i="44"/>
  <c r="J147" i="44"/>
  <c r="H147" i="44"/>
  <c r="F147" i="44"/>
  <c r="D147" i="44"/>
  <c r="W146" i="44"/>
  <c r="O146" i="44"/>
  <c r="J146" i="44"/>
  <c r="H146" i="44"/>
  <c r="F146" i="44"/>
  <c r="D146" i="44"/>
  <c r="W145" i="44"/>
  <c r="S145" i="44"/>
  <c r="O145" i="44"/>
  <c r="J145" i="44"/>
  <c r="H145" i="44"/>
  <c r="F145" i="44"/>
  <c r="D145" i="44"/>
  <c r="S144" i="44"/>
  <c r="O140" i="44"/>
  <c r="J140" i="44"/>
  <c r="H140" i="44"/>
  <c r="F140" i="44"/>
  <c r="D140" i="44"/>
  <c r="O139" i="44"/>
  <c r="J139" i="44"/>
  <c r="H139" i="44"/>
  <c r="F139" i="44"/>
  <c r="D139" i="44"/>
  <c r="W138" i="44"/>
  <c r="O138" i="44"/>
  <c r="J138" i="44"/>
  <c r="H138" i="44"/>
  <c r="F138" i="44"/>
  <c r="D138" i="44"/>
  <c r="W137" i="44"/>
  <c r="S137" i="44"/>
  <c r="O137" i="44"/>
  <c r="J137" i="44"/>
  <c r="H137" i="44"/>
  <c r="F137" i="44"/>
  <c r="D137" i="44"/>
  <c r="S136" i="44"/>
  <c r="O132" i="44"/>
  <c r="J132" i="44"/>
  <c r="H132" i="44"/>
  <c r="F132" i="44"/>
  <c r="D132" i="44"/>
  <c r="O131" i="44"/>
  <c r="J131" i="44"/>
  <c r="H131" i="44"/>
  <c r="F131" i="44"/>
  <c r="D131" i="44"/>
  <c r="W130" i="44"/>
  <c r="O130" i="44"/>
  <c r="J130" i="44"/>
  <c r="H130" i="44"/>
  <c r="F130" i="44"/>
  <c r="D130" i="44"/>
  <c r="W129" i="44"/>
  <c r="S129" i="44"/>
  <c r="O129" i="44"/>
  <c r="J129" i="44"/>
  <c r="H129" i="44"/>
  <c r="F129" i="44"/>
  <c r="D129" i="44"/>
  <c r="S128" i="44"/>
  <c r="O124" i="44"/>
  <c r="J124" i="44"/>
  <c r="H124" i="44"/>
  <c r="F124" i="44"/>
  <c r="D124" i="44"/>
  <c r="O123" i="44"/>
  <c r="J123" i="44"/>
  <c r="H123" i="44"/>
  <c r="F123" i="44"/>
  <c r="D123" i="44"/>
  <c r="W122" i="44"/>
  <c r="O122" i="44"/>
  <c r="J122" i="44"/>
  <c r="H122" i="44"/>
  <c r="F122" i="44"/>
  <c r="D122" i="44"/>
  <c r="W121" i="44"/>
  <c r="S121" i="44"/>
  <c r="O121" i="44"/>
  <c r="J121" i="44"/>
  <c r="H121" i="44"/>
  <c r="F121" i="44"/>
  <c r="D121" i="44"/>
  <c r="S120" i="44"/>
  <c r="O116" i="44"/>
  <c r="J116" i="44"/>
  <c r="H116" i="44"/>
  <c r="F116" i="44"/>
  <c r="D116" i="44"/>
  <c r="O115" i="44"/>
  <c r="J115" i="44"/>
  <c r="H115" i="44"/>
  <c r="F115" i="44"/>
  <c r="D115" i="44"/>
  <c r="W114" i="44"/>
  <c r="O114" i="44"/>
  <c r="J114" i="44"/>
  <c r="H114" i="44"/>
  <c r="F114" i="44"/>
  <c r="D114" i="44"/>
  <c r="W113" i="44"/>
  <c r="S113" i="44"/>
  <c r="O113" i="44"/>
  <c r="J113" i="44"/>
  <c r="H113" i="44"/>
  <c r="F113" i="44"/>
  <c r="D113" i="44"/>
  <c r="S112" i="44"/>
  <c r="O108" i="44"/>
  <c r="J108" i="44"/>
  <c r="H108" i="44"/>
  <c r="F108" i="44"/>
  <c r="D108" i="44"/>
  <c r="O107" i="44"/>
  <c r="J107" i="44"/>
  <c r="H107" i="44"/>
  <c r="F107" i="44"/>
  <c r="D107" i="44"/>
  <c r="W106" i="44"/>
  <c r="O106" i="44"/>
  <c r="J106" i="44"/>
  <c r="H106" i="44"/>
  <c r="F106" i="44"/>
  <c r="D106" i="44"/>
  <c r="W105" i="44"/>
  <c r="S105" i="44"/>
  <c r="O105" i="44"/>
  <c r="J105" i="44"/>
  <c r="H105" i="44"/>
  <c r="F105" i="44"/>
  <c r="D105" i="44"/>
  <c r="S104" i="44"/>
  <c r="O100" i="44"/>
  <c r="J100" i="44"/>
  <c r="H100" i="44"/>
  <c r="F100" i="44"/>
  <c r="D100" i="44"/>
  <c r="O99" i="44"/>
  <c r="J99" i="44"/>
  <c r="H99" i="44"/>
  <c r="F99" i="44"/>
  <c r="D99" i="44"/>
  <c r="W98" i="44"/>
  <c r="O98" i="44"/>
  <c r="J98" i="44"/>
  <c r="H98" i="44"/>
  <c r="F98" i="44"/>
  <c r="D98" i="44"/>
  <c r="W97" i="44"/>
  <c r="S97" i="44"/>
  <c r="O97" i="44"/>
  <c r="J97" i="44"/>
  <c r="H97" i="44"/>
  <c r="F97" i="44"/>
  <c r="D97" i="44"/>
  <c r="S96" i="44"/>
  <c r="O82" i="44"/>
  <c r="J82" i="44"/>
  <c r="H82" i="44"/>
  <c r="F82" i="44"/>
  <c r="D82" i="44"/>
  <c r="O81" i="44"/>
  <c r="J81" i="44"/>
  <c r="H81" i="44"/>
  <c r="F81" i="44"/>
  <c r="D81" i="44"/>
  <c r="W80" i="44"/>
  <c r="O80" i="44"/>
  <c r="J80" i="44"/>
  <c r="H80" i="44"/>
  <c r="F80" i="44"/>
  <c r="D80" i="44"/>
  <c r="W79" i="44"/>
  <c r="S79" i="44"/>
  <c r="O79" i="44"/>
  <c r="J79" i="44"/>
  <c r="H79" i="44"/>
  <c r="F79" i="44"/>
  <c r="D79" i="44"/>
  <c r="S78" i="44"/>
  <c r="O74" i="44"/>
  <c r="J74" i="44"/>
  <c r="H74" i="44"/>
  <c r="F74" i="44"/>
  <c r="D74" i="44"/>
  <c r="O73" i="44"/>
  <c r="J73" i="44"/>
  <c r="H73" i="44"/>
  <c r="F73" i="44"/>
  <c r="D73" i="44"/>
  <c r="W72" i="44"/>
  <c r="O72" i="44"/>
  <c r="J72" i="44"/>
  <c r="H72" i="44"/>
  <c r="F72" i="44"/>
  <c r="D72" i="44"/>
  <c r="W71" i="44"/>
  <c r="S71" i="44"/>
  <c r="O71" i="44"/>
  <c r="J71" i="44"/>
  <c r="H71" i="44"/>
  <c r="F71" i="44"/>
  <c r="D71" i="44"/>
  <c r="S70" i="44"/>
  <c r="O66" i="44"/>
  <c r="J66" i="44"/>
  <c r="H66" i="44"/>
  <c r="F66" i="44"/>
  <c r="D66" i="44"/>
  <c r="O65" i="44"/>
  <c r="J65" i="44"/>
  <c r="H65" i="44"/>
  <c r="F65" i="44"/>
  <c r="D65" i="44"/>
  <c r="W64" i="44"/>
  <c r="O64" i="44"/>
  <c r="J64" i="44"/>
  <c r="H64" i="44"/>
  <c r="F64" i="44"/>
  <c r="D64" i="44"/>
  <c r="W63" i="44"/>
  <c r="S63" i="44"/>
  <c r="O63" i="44"/>
  <c r="J63" i="44"/>
  <c r="H63" i="44"/>
  <c r="F63" i="44"/>
  <c r="D63" i="44"/>
  <c r="S62" i="44"/>
  <c r="O58" i="44"/>
  <c r="J58" i="44"/>
  <c r="H58" i="44"/>
  <c r="F58" i="44"/>
  <c r="D58" i="44"/>
  <c r="O57" i="44"/>
  <c r="J57" i="44"/>
  <c r="H57" i="44"/>
  <c r="F57" i="44"/>
  <c r="D57" i="44"/>
  <c r="W56" i="44"/>
  <c r="O56" i="44"/>
  <c r="J56" i="44"/>
  <c r="H56" i="44"/>
  <c r="F56" i="44"/>
  <c r="D56" i="44"/>
  <c r="W55" i="44"/>
  <c r="S55" i="44"/>
  <c r="O55" i="44"/>
  <c r="J55" i="44"/>
  <c r="H55" i="44"/>
  <c r="F55" i="44"/>
  <c r="D55" i="44"/>
  <c r="S54" i="44"/>
  <c r="O50" i="44"/>
  <c r="J50" i="44"/>
  <c r="H50" i="44"/>
  <c r="F50" i="44"/>
  <c r="D50" i="44"/>
  <c r="O49" i="44"/>
  <c r="J49" i="44"/>
  <c r="H49" i="44"/>
  <c r="F49" i="44"/>
  <c r="D49" i="44"/>
  <c r="W48" i="44"/>
  <c r="O48" i="44"/>
  <c r="J48" i="44"/>
  <c r="H48" i="44"/>
  <c r="F48" i="44"/>
  <c r="D48" i="44"/>
  <c r="W47" i="44"/>
  <c r="S47" i="44"/>
  <c r="O47" i="44"/>
  <c r="J47" i="44"/>
  <c r="H47" i="44"/>
  <c r="F47" i="44"/>
  <c r="D47" i="44"/>
  <c r="S46" i="44"/>
  <c r="O42" i="44"/>
  <c r="J42" i="44"/>
  <c r="H42" i="44"/>
  <c r="F42" i="44"/>
  <c r="D42" i="44"/>
  <c r="O41" i="44"/>
  <c r="J41" i="44"/>
  <c r="H41" i="44"/>
  <c r="F41" i="44"/>
  <c r="D41" i="44"/>
  <c r="W40" i="44"/>
  <c r="O40" i="44"/>
  <c r="J40" i="44"/>
  <c r="H40" i="44"/>
  <c r="F40" i="44"/>
  <c r="D40" i="44"/>
  <c r="W39" i="44"/>
  <c r="S39" i="44"/>
  <c r="O39" i="44"/>
  <c r="J39" i="44"/>
  <c r="H39" i="44"/>
  <c r="F39" i="44"/>
  <c r="D39" i="44"/>
  <c r="S38" i="44"/>
  <c r="O34" i="44"/>
  <c r="J34" i="44"/>
  <c r="H34" i="44"/>
  <c r="F34" i="44"/>
  <c r="D34" i="44"/>
  <c r="O33" i="44"/>
  <c r="J33" i="44"/>
  <c r="H33" i="44"/>
  <c r="F33" i="44"/>
  <c r="D33" i="44"/>
  <c r="W32" i="44"/>
  <c r="O32" i="44"/>
  <c r="J32" i="44"/>
  <c r="H32" i="44"/>
  <c r="F32" i="44"/>
  <c r="D32" i="44"/>
  <c r="W31" i="44"/>
  <c r="S31" i="44"/>
  <c r="O31" i="44"/>
  <c r="J31" i="44"/>
  <c r="H31" i="44"/>
  <c r="F31" i="44"/>
  <c r="D31" i="44"/>
  <c r="S30" i="44"/>
  <c r="C16" i="44"/>
  <c r="C15" i="44"/>
  <c r="W14" i="44"/>
  <c r="C14" i="44"/>
  <c r="W13" i="44"/>
  <c r="C13" i="44"/>
  <c r="W12" i="44"/>
  <c r="O12" i="44"/>
  <c r="G12" i="44"/>
  <c r="C12" i="44"/>
  <c r="W11" i="44"/>
  <c r="O11" i="44"/>
  <c r="G11" i="44"/>
  <c r="C11" i="44"/>
  <c r="W10" i="44"/>
  <c r="O10" i="44"/>
  <c r="K10" i="44"/>
  <c r="G10" i="44"/>
  <c r="C10" i="44"/>
  <c r="W9" i="44"/>
  <c r="O9" i="44"/>
  <c r="K9" i="44"/>
  <c r="G9" i="44"/>
  <c r="C9" i="44"/>
  <c r="AA8" i="44"/>
  <c r="W8" i="44"/>
  <c r="O8" i="44"/>
  <c r="K8" i="44"/>
  <c r="G8" i="44"/>
  <c r="C8" i="44"/>
  <c r="AA7" i="44"/>
  <c r="W7" i="44"/>
  <c r="S7" i="44"/>
  <c r="O7" i="44"/>
  <c r="K7" i="44"/>
  <c r="G7" i="44"/>
  <c r="C7" i="44"/>
  <c r="AA6" i="44"/>
  <c r="W6" i="44"/>
  <c r="S6" i="44"/>
  <c r="O6" i="44"/>
  <c r="K6" i="44"/>
  <c r="G6" i="44"/>
  <c r="C6" i="44"/>
  <c r="AA5" i="44"/>
  <c r="W5" i="44"/>
  <c r="S5" i="44"/>
  <c r="O5" i="44"/>
  <c r="K5" i="44"/>
  <c r="G5" i="44"/>
  <c r="O462" i="43"/>
  <c r="J462" i="43"/>
  <c r="H462" i="43"/>
  <c r="F462" i="43"/>
  <c r="D462" i="43"/>
  <c r="O461" i="43"/>
  <c r="J461" i="43"/>
  <c r="H461" i="43"/>
  <c r="F461" i="43"/>
  <c r="D461" i="43"/>
  <c r="W460" i="43"/>
  <c r="O460" i="43"/>
  <c r="J460" i="43"/>
  <c r="H460" i="43"/>
  <c r="F460" i="43"/>
  <c r="D460" i="43"/>
  <c r="W459" i="43"/>
  <c r="S459" i="43"/>
  <c r="O459" i="43"/>
  <c r="J459" i="43"/>
  <c r="H459" i="43"/>
  <c r="F459" i="43"/>
  <c r="D459" i="43"/>
  <c r="S458" i="43"/>
  <c r="O486" i="43"/>
  <c r="J486" i="43"/>
  <c r="H486" i="43"/>
  <c r="F486" i="43"/>
  <c r="D486" i="43"/>
  <c r="O485" i="43"/>
  <c r="J485" i="43"/>
  <c r="H485" i="43"/>
  <c r="F485" i="43"/>
  <c r="D485" i="43"/>
  <c r="W484" i="43"/>
  <c r="O484" i="43"/>
  <c r="J484" i="43"/>
  <c r="H484" i="43"/>
  <c r="F484" i="43"/>
  <c r="D484" i="43"/>
  <c r="W483" i="43"/>
  <c r="S483" i="43"/>
  <c r="O483" i="43"/>
  <c r="J483" i="43"/>
  <c r="H483" i="43"/>
  <c r="F483" i="43"/>
  <c r="D483" i="43"/>
  <c r="S482" i="43"/>
  <c r="O478" i="43"/>
  <c r="J478" i="43"/>
  <c r="H478" i="43"/>
  <c r="F478" i="43"/>
  <c r="D478" i="43"/>
  <c r="O477" i="43"/>
  <c r="J477" i="43"/>
  <c r="H477" i="43"/>
  <c r="F477" i="43"/>
  <c r="D477" i="43"/>
  <c r="W476" i="43"/>
  <c r="O476" i="43"/>
  <c r="J476" i="43"/>
  <c r="H476" i="43"/>
  <c r="F476" i="43"/>
  <c r="D476" i="43"/>
  <c r="W475" i="43"/>
  <c r="S475" i="43"/>
  <c r="O475" i="43"/>
  <c r="J475" i="43"/>
  <c r="H475" i="43"/>
  <c r="F475" i="43"/>
  <c r="D475" i="43"/>
  <c r="S474" i="43"/>
  <c r="O470" i="43"/>
  <c r="J470" i="43"/>
  <c r="H470" i="43"/>
  <c r="F470" i="43"/>
  <c r="D470" i="43"/>
  <c r="O469" i="43"/>
  <c r="J469" i="43"/>
  <c r="H469" i="43"/>
  <c r="F469" i="43"/>
  <c r="D469" i="43"/>
  <c r="W468" i="43"/>
  <c r="O468" i="43"/>
  <c r="J468" i="43"/>
  <c r="H468" i="43"/>
  <c r="F468" i="43"/>
  <c r="D468" i="43"/>
  <c r="W467" i="43"/>
  <c r="S467" i="43"/>
  <c r="O467" i="43"/>
  <c r="J467" i="43"/>
  <c r="H467" i="43"/>
  <c r="F467" i="43"/>
  <c r="D467" i="43"/>
  <c r="S466" i="43"/>
  <c r="O444" i="43"/>
  <c r="J444" i="43"/>
  <c r="H444" i="43"/>
  <c r="F444" i="43"/>
  <c r="D444" i="43"/>
  <c r="O443" i="43"/>
  <c r="J443" i="43"/>
  <c r="H443" i="43"/>
  <c r="F443" i="43"/>
  <c r="D443" i="43"/>
  <c r="W442" i="43"/>
  <c r="O442" i="43"/>
  <c r="J442" i="43"/>
  <c r="H442" i="43"/>
  <c r="F442" i="43"/>
  <c r="D442" i="43"/>
  <c r="W441" i="43"/>
  <c r="O441" i="43"/>
  <c r="J441" i="43"/>
  <c r="H441" i="43"/>
  <c r="F441" i="43"/>
  <c r="D441" i="43"/>
  <c r="O436" i="43"/>
  <c r="J436" i="43"/>
  <c r="H436" i="43"/>
  <c r="F436" i="43"/>
  <c r="D436" i="43"/>
  <c r="O435" i="43"/>
  <c r="J435" i="43"/>
  <c r="H435" i="43"/>
  <c r="F435" i="43"/>
  <c r="D435" i="43"/>
  <c r="W434" i="43"/>
  <c r="O434" i="43"/>
  <c r="J434" i="43"/>
  <c r="H434" i="43"/>
  <c r="H434" i="45" s="1"/>
  <c r="F434" i="43"/>
  <c r="D434" i="43"/>
  <c r="W433" i="43"/>
  <c r="O433" i="43"/>
  <c r="J433" i="43"/>
  <c r="H433" i="43"/>
  <c r="F433" i="43"/>
  <c r="D433" i="43"/>
  <c r="O428" i="43"/>
  <c r="J428" i="43"/>
  <c r="H428" i="43"/>
  <c r="F428" i="43"/>
  <c r="D428" i="43"/>
  <c r="O427" i="43"/>
  <c r="J427" i="43"/>
  <c r="H427" i="43"/>
  <c r="F427" i="43"/>
  <c r="D427" i="43"/>
  <c r="W426" i="43"/>
  <c r="O426" i="43"/>
  <c r="J426" i="43"/>
  <c r="H426" i="43"/>
  <c r="F426" i="43"/>
  <c r="D426" i="43"/>
  <c r="W425" i="43"/>
  <c r="O425" i="43"/>
  <c r="J425" i="43"/>
  <c r="H425" i="43"/>
  <c r="F425" i="43"/>
  <c r="D425" i="43"/>
  <c r="O420" i="43"/>
  <c r="J420" i="43"/>
  <c r="H420" i="43"/>
  <c r="F420" i="43"/>
  <c r="D420" i="43"/>
  <c r="O419" i="43"/>
  <c r="J419" i="43"/>
  <c r="H419" i="43"/>
  <c r="F419" i="43"/>
  <c r="D419" i="43"/>
  <c r="W418" i="43"/>
  <c r="O418" i="43"/>
  <c r="J418" i="43"/>
  <c r="H418" i="43"/>
  <c r="F418" i="43"/>
  <c r="D418" i="43"/>
  <c r="W417" i="43"/>
  <c r="O417" i="43"/>
  <c r="J417" i="43"/>
  <c r="H417" i="43"/>
  <c r="F417" i="43"/>
  <c r="D417" i="43"/>
  <c r="O412" i="43"/>
  <c r="J412" i="43"/>
  <c r="H412" i="43"/>
  <c r="F412" i="43"/>
  <c r="D412" i="43"/>
  <c r="O411" i="43"/>
  <c r="J411" i="43"/>
  <c r="H411" i="43"/>
  <c r="F411" i="43"/>
  <c r="D411" i="43"/>
  <c r="W410" i="43"/>
  <c r="O410" i="43"/>
  <c r="J410" i="43"/>
  <c r="H410" i="43"/>
  <c r="F410" i="43"/>
  <c r="D410" i="43"/>
  <c r="W409" i="43"/>
  <c r="O409" i="43"/>
  <c r="J409" i="43"/>
  <c r="H409" i="43"/>
  <c r="F409" i="43"/>
  <c r="D409" i="43"/>
  <c r="O404" i="43"/>
  <c r="J404" i="43"/>
  <c r="H404" i="43"/>
  <c r="F404" i="43"/>
  <c r="D404" i="43"/>
  <c r="O403" i="43"/>
  <c r="O403" i="45" s="1"/>
  <c r="J403" i="43"/>
  <c r="H403" i="43"/>
  <c r="F403" i="43"/>
  <c r="D403" i="43"/>
  <c r="W402" i="43"/>
  <c r="O402" i="43"/>
  <c r="J402" i="43"/>
  <c r="H402" i="43"/>
  <c r="H402" i="45" s="1"/>
  <c r="F402" i="43"/>
  <c r="D402" i="43"/>
  <c r="W401" i="43"/>
  <c r="O401" i="43"/>
  <c r="J401" i="43"/>
  <c r="H401" i="43"/>
  <c r="F401" i="43"/>
  <c r="D401" i="43"/>
  <c r="O396" i="43"/>
  <c r="J396" i="43"/>
  <c r="H396" i="43"/>
  <c r="F396" i="43"/>
  <c r="D396" i="43"/>
  <c r="O395" i="43"/>
  <c r="J395" i="43"/>
  <c r="H395" i="43"/>
  <c r="F395" i="43"/>
  <c r="D395" i="43"/>
  <c r="W394" i="43"/>
  <c r="O394" i="43"/>
  <c r="J394" i="43"/>
  <c r="H394" i="43"/>
  <c r="F394" i="43"/>
  <c r="D394" i="43"/>
  <c r="W393" i="43"/>
  <c r="O393" i="43"/>
  <c r="J393" i="43"/>
  <c r="H393" i="43"/>
  <c r="F393" i="43"/>
  <c r="D393" i="43"/>
  <c r="O380" i="43"/>
  <c r="J380" i="43"/>
  <c r="H380" i="43"/>
  <c r="F380" i="43"/>
  <c r="D380" i="43"/>
  <c r="O379" i="43"/>
  <c r="J379" i="43"/>
  <c r="H379" i="43"/>
  <c r="F379" i="43"/>
  <c r="D379" i="43"/>
  <c r="W378" i="43"/>
  <c r="O378" i="43"/>
  <c r="J378" i="43"/>
  <c r="H378" i="43"/>
  <c r="F378" i="43"/>
  <c r="D378" i="43"/>
  <c r="W377" i="43"/>
  <c r="O377" i="43"/>
  <c r="J377" i="43"/>
  <c r="H377" i="43"/>
  <c r="F377" i="43"/>
  <c r="D377" i="43"/>
  <c r="O372" i="43"/>
  <c r="J372" i="43"/>
  <c r="H372" i="43"/>
  <c r="F372" i="43"/>
  <c r="D372" i="43"/>
  <c r="O371" i="43"/>
  <c r="J371" i="43"/>
  <c r="H371" i="43"/>
  <c r="F371" i="43"/>
  <c r="D371" i="43"/>
  <c r="W370" i="43"/>
  <c r="O370" i="43"/>
  <c r="J370" i="43"/>
  <c r="H370" i="43"/>
  <c r="F370" i="43"/>
  <c r="D370" i="43"/>
  <c r="W369" i="43"/>
  <c r="O369" i="43"/>
  <c r="J369" i="43"/>
  <c r="H369" i="43"/>
  <c r="F369" i="43"/>
  <c r="D369" i="43"/>
  <c r="O388" i="43"/>
  <c r="J388" i="43"/>
  <c r="H388" i="43"/>
  <c r="F388" i="43"/>
  <c r="D388" i="43"/>
  <c r="O387" i="43"/>
  <c r="J387" i="43"/>
  <c r="H387" i="43"/>
  <c r="F387" i="43"/>
  <c r="D387" i="43"/>
  <c r="W386" i="43"/>
  <c r="O386" i="43"/>
  <c r="J386" i="43"/>
  <c r="H386" i="43"/>
  <c r="H386" i="45" s="1"/>
  <c r="F386" i="43"/>
  <c r="D386" i="43"/>
  <c r="W385" i="43"/>
  <c r="O385" i="43"/>
  <c r="J385" i="43"/>
  <c r="H385" i="43"/>
  <c r="F385" i="43"/>
  <c r="D385" i="43"/>
  <c r="S385" i="43"/>
  <c r="S384" i="43"/>
  <c r="S441" i="43"/>
  <c r="S440" i="43"/>
  <c r="S433" i="43"/>
  <c r="S432" i="43"/>
  <c r="S425" i="43"/>
  <c r="S424" i="43"/>
  <c r="S417" i="43"/>
  <c r="S416" i="43"/>
  <c r="S409" i="43"/>
  <c r="S408" i="43"/>
  <c r="S401" i="43"/>
  <c r="S400" i="43"/>
  <c r="S393" i="43"/>
  <c r="S392" i="43"/>
  <c r="S377" i="43"/>
  <c r="S376" i="43"/>
  <c r="S369" i="43"/>
  <c r="S368" i="43"/>
  <c r="O354" i="43"/>
  <c r="J354" i="43"/>
  <c r="H354" i="43"/>
  <c r="F354" i="43"/>
  <c r="D354" i="43"/>
  <c r="O353" i="43"/>
  <c r="J353" i="43"/>
  <c r="H353" i="43"/>
  <c r="F353" i="43"/>
  <c r="D353" i="43"/>
  <c r="W352" i="43"/>
  <c r="O352" i="43"/>
  <c r="J352" i="43"/>
  <c r="H352" i="43"/>
  <c r="F352" i="43"/>
  <c r="D352" i="43"/>
  <c r="W351" i="43"/>
  <c r="S351" i="43"/>
  <c r="O351" i="43"/>
  <c r="J351" i="43"/>
  <c r="H351" i="43"/>
  <c r="F351" i="43"/>
  <c r="D351" i="43"/>
  <c r="S350" i="43"/>
  <c r="O346" i="43"/>
  <c r="J346" i="43"/>
  <c r="H346" i="43"/>
  <c r="F346" i="43"/>
  <c r="D346" i="43"/>
  <c r="O345" i="43"/>
  <c r="J345" i="43"/>
  <c r="H345" i="43"/>
  <c r="F345" i="43"/>
  <c r="D345" i="43"/>
  <c r="W344" i="43"/>
  <c r="O344" i="43"/>
  <c r="J344" i="43"/>
  <c r="H344" i="43"/>
  <c r="F344" i="43"/>
  <c r="D344" i="43"/>
  <c r="W343" i="43"/>
  <c r="S343" i="43"/>
  <c r="O343" i="43"/>
  <c r="J343" i="43"/>
  <c r="H343" i="43"/>
  <c r="F343" i="43"/>
  <c r="D343" i="43"/>
  <c r="S342" i="43"/>
  <c r="O338" i="43"/>
  <c r="J338" i="43"/>
  <c r="H338" i="43"/>
  <c r="F338" i="43"/>
  <c r="D338" i="43"/>
  <c r="O337" i="43"/>
  <c r="J337" i="43"/>
  <c r="H337" i="43"/>
  <c r="F337" i="43"/>
  <c r="D337" i="43"/>
  <c r="W336" i="43"/>
  <c r="O336" i="43"/>
  <c r="J336" i="43"/>
  <c r="H336" i="43"/>
  <c r="F336" i="43"/>
  <c r="D336" i="43"/>
  <c r="W335" i="43"/>
  <c r="S335" i="43"/>
  <c r="O335" i="43"/>
  <c r="J335" i="43"/>
  <c r="H335" i="43"/>
  <c r="F335" i="43"/>
  <c r="D335" i="43"/>
  <c r="S334" i="43"/>
  <c r="O320" i="43"/>
  <c r="J320" i="43"/>
  <c r="H320" i="43"/>
  <c r="F320" i="43"/>
  <c r="D320" i="43"/>
  <c r="O319" i="43"/>
  <c r="J319" i="43"/>
  <c r="H319" i="43"/>
  <c r="F319" i="43"/>
  <c r="D319" i="43"/>
  <c r="W318" i="43"/>
  <c r="O318" i="43"/>
  <c r="J318" i="43"/>
  <c r="H318" i="43"/>
  <c r="F318" i="43"/>
  <c r="D318" i="43"/>
  <c r="W317" i="43"/>
  <c r="S317" i="43"/>
  <c r="O317" i="43"/>
  <c r="J317" i="43"/>
  <c r="H317" i="43"/>
  <c r="F317" i="43"/>
  <c r="D317" i="43"/>
  <c r="S316" i="43"/>
  <c r="O312" i="43"/>
  <c r="J312" i="43"/>
  <c r="H312" i="43"/>
  <c r="F312" i="43"/>
  <c r="D312" i="43"/>
  <c r="O311" i="43"/>
  <c r="J311" i="43"/>
  <c r="H311" i="43"/>
  <c r="F311" i="43"/>
  <c r="D311" i="43"/>
  <c r="W310" i="43"/>
  <c r="O310" i="43"/>
  <c r="J310" i="43"/>
  <c r="H310" i="43"/>
  <c r="F310" i="43"/>
  <c r="D310" i="43"/>
  <c r="W309" i="43"/>
  <c r="S309" i="43"/>
  <c r="O309" i="43"/>
  <c r="J309" i="43"/>
  <c r="H309" i="43"/>
  <c r="F309" i="43"/>
  <c r="D309" i="43"/>
  <c r="S308" i="43"/>
  <c r="O304" i="43"/>
  <c r="J304" i="43"/>
  <c r="H304" i="43"/>
  <c r="F304" i="43"/>
  <c r="D304" i="43"/>
  <c r="O303" i="43"/>
  <c r="J303" i="43"/>
  <c r="H303" i="43"/>
  <c r="F303" i="43"/>
  <c r="D303" i="43"/>
  <c r="W302" i="43"/>
  <c r="O302" i="43"/>
  <c r="J302" i="43"/>
  <c r="H302" i="43"/>
  <c r="F302" i="43"/>
  <c r="D302" i="43"/>
  <c r="W301" i="43"/>
  <c r="S301" i="43"/>
  <c r="O301" i="43"/>
  <c r="J301" i="43"/>
  <c r="H301" i="43"/>
  <c r="F301" i="43"/>
  <c r="D301" i="43"/>
  <c r="S300" i="43"/>
  <c r="O296" i="43"/>
  <c r="J296" i="43"/>
  <c r="H296" i="43"/>
  <c r="F296" i="43"/>
  <c r="D296" i="43"/>
  <c r="O295" i="43"/>
  <c r="J295" i="43"/>
  <c r="H295" i="43"/>
  <c r="F295" i="43"/>
  <c r="D295" i="43"/>
  <c r="W294" i="43"/>
  <c r="O294" i="43"/>
  <c r="J294" i="43"/>
  <c r="H294" i="43"/>
  <c r="F294" i="43"/>
  <c r="D294" i="43"/>
  <c r="W293" i="43"/>
  <c r="S293" i="43"/>
  <c r="O293" i="43"/>
  <c r="J293" i="43"/>
  <c r="H293" i="43"/>
  <c r="F293" i="43"/>
  <c r="D293" i="43"/>
  <c r="S292" i="43"/>
  <c r="O288" i="43"/>
  <c r="J288" i="43"/>
  <c r="H288" i="43"/>
  <c r="F288" i="43"/>
  <c r="D288" i="43"/>
  <c r="O287" i="43"/>
  <c r="J287" i="43"/>
  <c r="H287" i="43"/>
  <c r="F287" i="43"/>
  <c r="D287" i="43"/>
  <c r="W286" i="43"/>
  <c r="O286" i="43"/>
  <c r="J286" i="43"/>
  <c r="H286" i="43"/>
  <c r="F286" i="43"/>
  <c r="D286" i="43"/>
  <c r="W285" i="43"/>
  <c r="S285" i="43"/>
  <c r="O285" i="43"/>
  <c r="J285" i="43"/>
  <c r="H285" i="43"/>
  <c r="F285" i="43"/>
  <c r="D285" i="43"/>
  <c r="S284" i="43"/>
  <c r="O280" i="43"/>
  <c r="J280" i="43"/>
  <c r="H280" i="43"/>
  <c r="F280" i="43"/>
  <c r="D280" i="43"/>
  <c r="O279" i="43"/>
  <c r="J279" i="43"/>
  <c r="H279" i="43"/>
  <c r="F279" i="43"/>
  <c r="D279" i="43"/>
  <c r="W278" i="43"/>
  <c r="O278" i="43"/>
  <c r="J278" i="43"/>
  <c r="H278" i="43"/>
  <c r="F278" i="43"/>
  <c r="D278" i="43"/>
  <c r="W277" i="43"/>
  <c r="S277" i="43"/>
  <c r="O277" i="43"/>
  <c r="J277" i="43"/>
  <c r="H277" i="43"/>
  <c r="F277" i="43"/>
  <c r="D277" i="43"/>
  <c r="S276" i="43"/>
  <c r="S259" i="43"/>
  <c r="S258" i="43"/>
  <c r="S251" i="43"/>
  <c r="S250" i="43"/>
  <c r="S243" i="43"/>
  <c r="S242" i="43"/>
  <c r="S235" i="43"/>
  <c r="S234" i="43"/>
  <c r="S227" i="43"/>
  <c r="S226" i="43"/>
  <c r="S219" i="43"/>
  <c r="S218" i="43"/>
  <c r="S211" i="43"/>
  <c r="S210" i="43"/>
  <c r="S203" i="43"/>
  <c r="S202" i="43"/>
  <c r="S97" i="43"/>
  <c r="S185" i="43"/>
  <c r="S177" i="43"/>
  <c r="S169" i="43"/>
  <c r="S161" i="43"/>
  <c r="S153" i="43"/>
  <c r="S145" i="43"/>
  <c r="S137" i="43"/>
  <c r="S129" i="43"/>
  <c r="S121" i="43"/>
  <c r="S113" i="43"/>
  <c r="S105" i="43"/>
  <c r="S79" i="43"/>
  <c r="S71" i="43"/>
  <c r="S63" i="43"/>
  <c r="S55" i="43"/>
  <c r="S47" i="43"/>
  <c r="S39" i="43"/>
  <c r="S31" i="43"/>
  <c r="O262" i="43"/>
  <c r="J262" i="43"/>
  <c r="H262" i="43"/>
  <c r="F262" i="43"/>
  <c r="D262" i="43"/>
  <c r="O261" i="43"/>
  <c r="J261" i="43"/>
  <c r="H261" i="43"/>
  <c r="F261" i="43"/>
  <c r="D261" i="43"/>
  <c r="W260" i="43"/>
  <c r="O260" i="43"/>
  <c r="J260" i="43"/>
  <c r="H260" i="43"/>
  <c r="F260" i="43"/>
  <c r="D260" i="43"/>
  <c r="W259" i="43"/>
  <c r="O259" i="43"/>
  <c r="J259" i="43"/>
  <c r="H259" i="43"/>
  <c r="F259" i="43"/>
  <c r="D259" i="43"/>
  <c r="S96" i="43"/>
  <c r="O100" i="43"/>
  <c r="J100" i="43"/>
  <c r="H100" i="43"/>
  <c r="F100" i="43"/>
  <c r="D100" i="43"/>
  <c r="O99" i="43"/>
  <c r="J99" i="43"/>
  <c r="H99" i="43"/>
  <c r="F99" i="43"/>
  <c r="D99" i="43"/>
  <c r="W98" i="43"/>
  <c r="O98" i="43"/>
  <c r="J98" i="43"/>
  <c r="H98" i="43"/>
  <c r="F98" i="43"/>
  <c r="D98" i="43"/>
  <c r="W97" i="43"/>
  <c r="O97" i="43"/>
  <c r="J97" i="43"/>
  <c r="H97" i="43"/>
  <c r="F97" i="43"/>
  <c r="D97" i="43"/>
  <c r="O206" i="43"/>
  <c r="J206" i="43"/>
  <c r="H206" i="43"/>
  <c r="F206" i="43"/>
  <c r="D206" i="43"/>
  <c r="O205" i="43"/>
  <c r="J205" i="43"/>
  <c r="H205" i="43"/>
  <c r="F205" i="43"/>
  <c r="D205" i="43"/>
  <c r="W204" i="43"/>
  <c r="O204" i="43"/>
  <c r="J204" i="43"/>
  <c r="H204" i="43"/>
  <c r="F204" i="43"/>
  <c r="D204" i="43"/>
  <c r="W203" i="43"/>
  <c r="O203" i="43"/>
  <c r="J203" i="43"/>
  <c r="H203" i="43"/>
  <c r="F203" i="43"/>
  <c r="D203" i="43"/>
  <c r="O254" i="43"/>
  <c r="J254" i="43"/>
  <c r="H254" i="43"/>
  <c r="F254" i="43"/>
  <c r="D254" i="43"/>
  <c r="O253" i="43"/>
  <c r="J253" i="43"/>
  <c r="H253" i="43"/>
  <c r="F253" i="43"/>
  <c r="D253" i="43"/>
  <c r="W252" i="43"/>
  <c r="O252" i="43"/>
  <c r="J252" i="43"/>
  <c r="H252" i="43"/>
  <c r="F252" i="43"/>
  <c r="D252" i="43"/>
  <c r="W251" i="43"/>
  <c r="O251" i="43"/>
  <c r="J251" i="43"/>
  <c r="H251" i="43"/>
  <c r="F251" i="43"/>
  <c r="D251" i="43"/>
  <c r="O246" i="43"/>
  <c r="J246" i="43"/>
  <c r="H246" i="43"/>
  <c r="F246" i="43"/>
  <c r="D246" i="43"/>
  <c r="O245" i="43"/>
  <c r="J245" i="43"/>
  <c r="H245" i="43"/>
  <c r="F245" i="43"/>
  <c r="D245" i="43"/>
  <c r="W244" i="43"/>
  <c r="O244" i="43"/>
  <c r="J244" i="43"/>
  <c r="H244" i="43"/>
  <c r="F244" i="43"/>
  <c r="D244" i="43"/>
  <c r="W243" i="43"/>
  <c r="O243" i="43"/>
  <c r="J243" i="43"/>
  <c r="H243" i="43"/>
  <c r="F243" i="43"/>
  <c r="D243" i="43"/>
  <c r="O238" i="43"/>
  <c r="J238" i="43"/>
  <c r="H238" i="43"/>
  <c r="F238" i="43"/>
  <c r="D238" i="43"/>
  <c r="O237" i="43"/>
  <c r="J237" i="43"/>
  <c r="H237" i="43"/>
  <c r="F237" i="43"/>
  <c r="D237" i="43"/>
  <c r="W236" i="43"/>
  <c r="O236" i="43"/>
  <c r="J236" i="43"/>
  <c r="H236" i="43"/>
  <c r="F236" i="43"/>
  <c r="D236" i="43"/>
  <c r="W235" i="43"/>
  <c r="O235" i="43"/>
  <c r="J235" i="43"/>
  <c r="H235" i="43"/>
  <c r="F235" i="43"/>
  <c r="D235" i="43"/>
  <c r="O230" i="43"/>
  <c r="J230" i="43"/>
  <c r="H230" i="43"/>
  <c r="F230" i="43"/>
  <c r="D230" i="43"/>
  <c r="O229" i="43"/>
  <c r="J229" i="43"/>
  <c r="H229" i="43"/>
  <c r="F229" i="43"/>
  <c r="D229" i="43"/>
  <c r="W228" i="43"/>
  <c r="O228" i="43"/>
  <c r="J228" i="43"/>
  <c r="H228" i="43"/>
  <c r="F228" i="43"/>
  <c r="D228" i="43"/>
  <c r="W227" i="43"/>
  <c r="O227" i="43"/>
  <c r="J227" i="43"/>
  <c r="H227" i="43"/>
  <c r="F227" i="43"/>
  <c r="D227" i="43"/>
  <c r="O222" i="43"/>
  <c r="J222" i="43"/>
  <c r="H222" i="43"/>
  <c r="F222" i="43"/>
  <c r="D222" i="43"/>
  <c r="O221" i="43"/>
  <c r="O221" i="45" s="1"/>
  <c r="J221" i="43"/>
  <c r="H221" i="43"/>
  <c r="F221" i="43"/>
  <c r="D221" i="43"/>
  <c r="W220" i="43"/>
  <c r="O220" i="43"/>
  <c r="J220" i="43"/>
  <c r="H220" i="43"/>
  <c r="H220" i="45" s="1"/>
  <c r="F220" i="43"/>
  <c r="D220" i="43"/>
  <c r="W219" i="43"/>
  <c r="O219" i="43"/>
  <c r="J219" i="43"/>
  <c r="H219" i="43"/>
  <c r="F219" i="43"/>
  <c r="D219" i="43"/>
  <c r="O214" i="43"/>
  <c r="J214" i="43"/>
  <c r="H214" i="43"/>
  <c r="F214" i="43"/>
  <c r="D214" i="43"/>
  <c r="O213" i="43"/>
  <c r="J213" i="43"/>
  <c r="H213" i="43"/>
  <c r="F213" i="43"/>
  <c r="D213" i="43"/>
  <c r="W212" i="43"/>
  <c r="O212" i="43"/>
  <c r="J212" i="43"/>
  <c r="H212" i="43"/>
  <c r="F212" i="43"/>
  <c r="D212" i="43"/>
  <c r="W211" i="43"/>
  <c r="O211" i="43"/>
  <c r="J211" i="43"/>
  <c r="H211" i="43"/>
  <c r="F211" i="43"/>
  <c r="D211" i="43"/>
  <c r="O188" i="43"/>
  <c r="J188" i="43"/>
  <c r="H188" i="43"/>
  <c r="F188" i="43"/>
  <c r="D188" i="43"/>
  <c r="O187" i="43"/>
  <c r="J187" i="43"/>
  <c r="H187" i="43"/>
  <c r="F187" i="43"/>
  <c r="D187" i="43"/>
  <c r="W186" i="43"/>
  <c r="O186" i="43"/>
  <c r="J186" i="43"/>
  <c r="H186" i="43"/>
  <c r="F186" i="43"/>
  <c r="D186" i="43"/>
  <c r="W185" i="43"/>
  <c r="O185" i="43"/>
  <c r="J185" i="43"/>
  <c r="H185" i="43"/>
  <c r="F185" i="43"/>
  <c r="D185" i="43"/>
  <c r="S184" i="43"/>
  <c r="O180" i="43"/>
  <c r="J180" i="43"/>
  <c r="H180" i="43"/>
  <c r="F180" i="43"/>
  <c r="D180" i="43"/>
  <c r="O179" i="43"/>
  <c r="J179" i="43"/>
  <c r="H179" i="43"/>
  <c r="F179" i="43"/>
  <c r="D179" i="43"/>
  <c r="W178" i="43"/>
  <c r="O178" i="43"/>
  <c r="J178" i="43"/>
  <c r="H178" i="43"/>
  <c r="F178" i="43"/>
  <c r="D178" i="43"/>
  <c r="W177" i="43"/>
  <c r="O177" i="43"/>
  <c r="J177" i="43"/>
  <c r="H177" i="43"/>
  <c r="F177" i="43"/>
  <c r="D177" i="43"/>
  <c r="S176" i="43"/>
  <c r="O172" i="43"/>
  <c r="J172" i="43"/>
  <c r="H172" i="43"/>
  <c r="F172" i="43"/>
  <c r="D172" i="43"/>
  <c r="O171" i="43"/>
  <c r="J171" i="43"/>
  <c r="H171" i="43"/>
  <c r="F171" i="43"/>
  <c r="D171" i="43"/>
  <c r="W170" i="43"/>
  <c r="O170" i="43"/>
  <c r="J170" i="43"/>
  <c r="H170" i="43"/>
  <c r="F170" i="43"/>
  <c r="D170" i="43"/>
  <c r="W169" i="43"/>
  <c r="O169" i="43"/>
  <c r="J169" i="43"/>
  <c r="H169" i="43"/>
  <c r="F169" i="43"/>
  <c r="D169" i="43"/>
  <c r="S168" i="43"/>
  <c r="O164" i="43"/>
  <c r="J164" i="43"/>
  <c r="H164" i="43"/>
  <c r="F164" i="43"/>
  <c r="D164" i="43"/>
  <c r="O163" i="43"/>
  <c r="J163" i="43"/>
  <c r="H163" i="43"/>
  <c r="F163" i="43"/>
  <c r="D163" i="43"/>
  <c r="W162" i="43"/>
  <c r="O162" i="43"/>
  <c r="J162" i="43"/>
  <c r="H162" i="43"/>
  <c r="F162" i="43"/>
  <c r="D162" i="43"/>
  <c r="W161" i="43"/>
  <c r="O161" i="43"/>
  <c r="J161" i="43"/>
  <c r="H161" i="43"/>
  <c r="F161" i="43"/>
  <c r="F161" i="45" s="1"/>
  <c r="D161" i="43"/>
  <c r="S160" i="43"/>
  <c r="O156" i="43"/>
  <c r="J156" i="43"/>
  <c r="H156" i="43"/>
  <c r="F156" i="43"/>
  <c r="D156" i="43"/>
  <c r="O155" i="43"/>
  <c r="J155" i="43"/>
  <c r="H155" i="43"/>
  <c r="F155" i="43"/>
  <c r="D155" i="43"/>
  <c r="W154" i="43"/>
  <c r="O154" i="43"/>
  <c r="J154" i="43"/>
  <c r="H154" i="43"/>
  <c r="H154" i="45" s="1"/>
  <c r="F154" i="43"/>
  <c r="D154" i="43"/>
  <c r="W153" i="43"/>
  <c r="O153" i="43"/>
  <c r="J153" i="43"/>
  <c r="H153" i="43"/>
  <c r="F153" i="43"/>
  <c r="D153" i="43"/>
  <c r="S152" i="43"/>
  <c r="O148" i="43"/>
  <c r="J148" i="43"/>
  <c r="H148" i="43"/>
  <c r="F148" i="43"/>
  <c r="D148" i="43"/>
  <c r="O147" i="43"/>
  <c r="J147" i="43"/>
  <c r="H147" i="43"/>
  <c r="F147" i="43"/>
  <c r="D147" i="43"/>
  <c r="W146" i="43"/>
  <c r="O146" i="43"/>
  <c r="J146" i="43"/>
  <c r="H146" i="43"/>
  <c r="F146" i="43"/>
  <c r="D146" i="43"/>
  <c r="W145" i="43"/>
  <c r="O145" i="43"/>
  <c r="J145" i="43"/>
  <c r="H145" i="43"/>
  <c r="F145" i="43"/>
  <c r="D145" i="43"/>
  <c r="S144" i="43"/>
  <c r="O140" i="43"/>
  <c r="J140" i="43"/>
  <c r="H140" i="43"/>
  <c r="F140" i="43"/>
  <c r="D140" i="43"/>
  <c r="O139" i="43"/>
  <c r="J139" i="43"/>
  <c r="H139" i="43"/>
  <c r="F139" i="43"/>
  <c r="D139" i="43"/>
  <c r="W138" i="43"/>
  <c r="O138" i="43"/>
  <c r="J138" i="43"/>
  <c r="H138" i="43"/>
  <c r="F138" i="43"/>
  <c r="D138" i="43"/>
  <c r="W137" i="43"/>
  <c r="O137" i="43"/>
  <c r="J137" i="43"/>
  <c r="H137" i="43"/>
  <c r="F137" i="43"/>
  <c r="D137" i="43"/>
  <c r="S136" i="43"/>
  <c r="O132" i="43"/>
  <c r="J132" i="43"/>
  <c r="H132" i="43"/>
  <c r="F132" i="43"/>
  <c r="D132" i="43"/>
  <c r="O131" i="43"/>
  <c r="J131" i="43"/>
  <c r="H131" i="43"/>
  <c r="F131" i="43"/>
  <c r="D131" i="43"/>
  <c r="W130" i="43"/>
  <c r="O130" i="43"/>
  <c r="J130" i="43"/>
  <c r="H130" i="43"/>
  <c r="F130" i="43"/>
  <c r="D130" i="43"/>
  <c r="W129" i="43"/>
  <c r="O129" i="43"/>
  <c r="J129" i="43"/>
  <c r="H129" i="43"/>
  <c r="F129" i="43"/>
  <c r="D129" i="43"/>
  <c r="S128" i="43"/>
  <c r="O124" i="43"/>
  <c r="J124" i="43"/>
  <c r="H124" i="43"/>
  <c r="F124" i="43"/>
  <c r="D124" i="43"/>
  <c r="O123" i="43"/>
  <c r="J123" i="43"/>
  <c r="H123" i="43"/>
  <c r="F123" i="43"/>
  <c r="D123" i="43"/>
  <c r="W122" i="43"/>
  <c r="O122" i="43"/>
  <c r="J122" i="43"/>
  <c r="H122" i="43"/>
  <c r="F122" i="43"/>
  <c r="D122" i="43"/>
  <c r="W121" i="43"/>
  <c r="O121" i="43"/>
  <c r="J121" i="43"/>
  <c r="H121" i="43"/>
  <c r="F121" i="43"/>
  <c r="D121" i="43"/>
  <c r="S120" i="43"/>
  <c r="O116" i="43"/>
  <c r="J116" i="43"/>
  <c r="H116" i="43"/>
  <c r="F116" i="43"/>
  <c r="D116" i="43"/>
  <c r="O115" i="43"/>
  <c r="J115" i="43"/>
  <c r="H115" i="43"/>
  <c r="F115" i="43"/>
  <c r="D115" i="43"/>
  <c r="W114" i="43"/>
  <c r="O114" i="43"/>
  <c r="J114" i="43"/>
  <c r="H114" i="43"/>
  <c r="F114" i="43"/>
  <c r="D114" i="43"/>
  <c r="W113" i="43"/>
  <c r="O113" i="43"/>
  <c r="J113" i="43"/>
  <c r="H113" i="43"/>
  <c r="F113" i="43"/>
  <c r="D113" i="43"/>
  <c r="S112" i="43"/>
  <c r="AA5" i="43"/>
  <c r="O108" i="43"/>
  <c r="J108" i="43"/>
  <c r="H108" i="43"/>
  <c r="F108" i="43"/>
  <c r="D108" i="43"/>
  <c r="O107" i="43"/>
  <c r="J107" i="43"/>
  <c r="H107" i="43"/>
  <c r="F107" i="43"/>
  <c r="D107" i="43"/>
  <c r="W106" i="43"/>
  <c r="O106" i="43"/>
  <c r="J106" i="43"/>
  <c r="H106" i="43"/>
  <c r="F106" i="43"/>
  <c r="D106" i="43"/>
  <c r="W105" i="43"/>
  <c r="O105" i="43"/>
  <c r="J105" i="43"/>
  <c r="H105" i="43"/>
  <c r="F105" i="43"/>
  <c r="D105" i="43"/>
  <c r="S104" i="43"/>
  <c r="F79" i="43"/>
  <c r="D79" i="43"/>
  <c r="O82" i="43"/>
  <c r="J82" i="43"/>
  <c r="H82" i="43"/>
  <c r="F82" i="43"/>
  <c r="D82" i="43"/>
  <c r="O81" i="43"/>
  <c r="J81" i="43"/>
  <c r="H81" i="43"/>
  <c r="F81" i="43"/>
  <c r="D81" i="43"/>
  <c r="W80" i="43"/>
  <c r="O80" i="43"/>
  <c r="J80" i="43"/>
  <c r="H80" i="43"/>
  <c r="F80" i="43"/>
  <c r="D80" i="43"/>
  <c r="W79" i="43"/>
  <c r="O79" i="43"/>
  <c r="J79" i="43"/>
  <c r="H79" i="43"/>
  <c r="S78" i="43"/>
  <c r="O74" i="43"/>
  <c r="J74" i="43"/>
  <c r="H74" i="43"/>
  <c r="F74" i="43"/>
  <c r="D74" i="43"/>
  <c r="O73" i="43"/>
  <c r="J73" i="43"/>
  <c r="H73" i="43"/>
  <c r="F73" i="43"/>
  <c r="D73" i="43"/>
  <c r="W72" i="43"/>
  <c r="O72" i="43"/>
  <c r="J72" i="43"/>
  <c r="H72" i="43"/>
  <c r="F72" i="43"/>
  <c r="D72" i="43"/>
  <c r="W71" i="43"/>
  <c r="O71" i="43"/>
  <c r="J71" i="43"/>
  <c r="H71" i="43"/>
  <c r="F71" i="43"/>
  <c r="F71" i="45" s="1"/>
  <c r="D71" i="43"/>
  <c r="S70" i="43"/>
  <c r="O66" i="43"/>
  <c r="J66" i="43"/>
  <c r="H66" i="43"/>
  <c r="F66" i="43"/>
  <c r="D66" i="43"/>
  <c r="O65" i="43"/>
  <c r="J65" i="43"/>
  <c r="H65" i="43"/>
  <c r="F65" i="43"/>
  <c r="D65" i="43"/>
  <c r="W64" i="43"/>
  <c r="O64" i="43"/>
  <c r="J64" i="43"/>
  <c r="H64" i="43"/>
  <c r="H64" i="45" s="1"/>
  <c r="F64" i="43"/>
  <c r="D64" i="43"/>
  <c r="W63" i="43"/>
  <c r="O63" i="43"/>
  <c r="J63" i="43"/>
  <c r="H63" i="43"/>
  <c r="F63" i="43"/>
  <c r="D63" i="43"/>
  <c r="S62" i="43"/>
  <c r="O58" i="43"/>
  <c r="J58" i="43"/>
  <c r="H58" i="43"/>
  <c r="F58" i="43"/>
  <c r="D58" i="43"/>
  <c r="O57" i="43"/>
  <c r="J57" i="43"/>
  <c r="H57" i="43"/>
  <c r="F57" i="43"/>
  <c r="D57" i="43"/>
  <c r="W56" i="43"/>
  <c r="O56" i="43"/>
  <c r="J56" i="43"/>
  <c r="H56" i="43"/>
  <c r="F56" i="43"/>
  <c r="D56" i="43"/>
  <c r="W55" i="43"/>
  <c r="O55" i="43"/>
  <c r="J55" i="43"/>
  <c r="H55" i="43"/>
  <c r="F55" i="43"/>
  <c r="D55" i="43"/>
  <c r="S54" i="43"/>
  <c r="O50" i="43"/>
  <c r="J50" i="43"/>
  <c r="H50" i="43"/>
  <c r="F50" i="43"/>
  <c r="D50" i="43"/>
  <c r="O49" i="43"/>
  <c r="J49" i="43"/>
  <c r="H49" i="43"/>
  <c r="F49" i="43"/>
  <c r="D49" i="43"/>
  <c r="W48" i="43"/>
  <c r="O48" i="43"/>
  <c r="J48" i="43"/>
  <c r="H48" i="43"/>
  <c r="F48" i="43"/>
  <c r="D48" i="43"/>
  <c r="W47" i="43"/>
  <c r="O47" i="43"/>
  <c r="J47" i="43"/>
  <c r="H47" i="43"/>
  <c r="F47" i="43"/>
  <c r="D47" i="43"/>
  <c r="S46" i="43"/>
  <c r="O42" i="43"/>
  <c r="J42" i="43"/>
  <c r="H42" i="43"/>
  <c r="F42" i="43"/>
  <c r="D42" i="43"/>
  <c r="O41" i="43"/>
  <c r="J41" i="43"/>
  <c r="H41" i="43"/>
  <c r="F41" i="43"/>
  <c r="D41" i="43"/>
  <c r="W40" i="43"/>
  <c r="O40" i="43"/>
  <c r="J40" i="43"/>
  <c r="H40" i="43"/>
  <c r="F40" i="43"/>
  <c r="D40" i="43"/>
  <c r="W39" i="43"/>
  <c r="O39" i="43"/>
  <c r="J39" i="43"/>
  <c r="H39" i="43"/>
  <c r="F39" i="43"/>
  <c r="D39" i="43"/>
  <c r="S38" i="43"/>
  <c r="W32" i="43"/>
  <c r="W31" i="43"/>
  <c r="S30" i="43"/>
  <c r="O34" i="43"/>
  <c r="O33" i="43"/>
  <c r="O32" i="43"/>
  <c r="O31" i="43"/>
  <c r="J34" i="43"/>
  <c r="H34" i="43"/>
  <c r="F34" i="43"/>
  <c r="D34" i="43"/>
  <c r="J33" i="43"/>
  <c r="H33" i="43"/>
  <c r="F33" i="43"/>
  <c r="D33" i="43"/>
  <c r="J32" i="43"/>
  <c r="H32" i="43"/>
  <c r="F32" i="43"/>
  <c r="D32" i="43"/>
  <c r="J31" i="43"/>
  <c r="H31" i="43"/>
  <c r="F31" i="43"/>
  <c r="D31" i="43"/>
  <c r="S5" i="43"/>
  <c r="AA6" i="43"/>
  <c r="AA7" i="43"/>
  <c r="AA8" i="43"/>
  <c r="W5" i="43"/>
  <c r="W7" i="43"/>
  <c r="W8" i="43"/>
  <c r="W9" i="43"/>
  <c r="W10" i="43"/>
  <c r="W11" i="43"/>
  <c r="W12" i="43"/>
  <c r="W13" i="43"/>
  <c r="W14" i="43"/>
  <c r="W6" i="43"/>
  <c r="O7" i="43"/>
  <c r="O8" i="43"/>
  <c r="O9" i="43"/>
  <c r="O10" i="43"/>
  <c r="O11" i="43"/>
  <c r="O12" i="43"/>
  <c r="O5" i="43"/>
  <c r="K5" i="43"/>
  <c r="G5" i="43"/>
  <c r="K6" i="43"/>
  <c r="S7" i="43"/>
  <c r="S6" i="43"/>
  <c r="O6" i="43"/>
  <c r="K7" i="43"/>
  <c r="K8" i="43"/>
  <c r="K9" i="43"/>
  <c r="K10" i="43"/>
  <c r="G7" i="43"/>
  <c r="G8" i="43"/>
  <c r="G9" i="43"/>
  <c r="G10" i="43"/>
  <c r="G11" i="43"/>
  <c r="G12" i="43"/>
  <c r="G6" i="43"/>
  <c r="C7" i="43"/>
  <c r="C8" i="43"/>
  <c r="C9" i="43"/>
  <c r="C10" i="43"/>
  <c r="C11" i="43"/>
  <c r="C11" i="45" s="1"/>
  <c r="C12" i="43"/>
  <c r="C13" i="43"/>
  <c r="C14" i="43"/>
  <c r="C15" i="43"/>
  <c r="C16" i="43"/>
  <c r="C6" i="43"/>
  <c r="Q570" i="29"/>
  <c r="Q571" i="29"/>
  <c r="Q572" i="29"/>
  <c r="Q577" i="29"/>
  <c r="Q628" i="29"/>
  <c r="Q629" i="29"/>
  <c r="Q594" i="29"/>
  <c r="Q643" i="29"/>
  <c r="Q710" i="29"/>
  <c r="Q565" i="29"/>
  <c r="L124" i="21"/>
  <c r="L126" i="21"/>
  <c r="L128" i="21"/>
  <c r="L130" i="21"/>
  <c r="L132" i="21"/>
  <c r="L122" i="21"/>
  <c r="L127" i="21"/>
  <c r="L129" i="21"/>
  <c r="L131" i="21"/>
  <c r="L113" i="21"/>
  <c r="L114" i="21"/>
  <c r="L115" i="21"/>
  <c r="L116" i="21"/>
  <c r="L117" i="21"/>
  <c r="L45" i="21"/>
  <c r="L118" i="21"/>
  <c r="L119" i="21"/>
  <c r="L120" i="21"/>
  <c r="L121" i="21"/>
  <c r="L123" i="21"/>
  <c r="L105" i="21"/>
  <c r="J174" i="18"/>
  <c r="K174" i="18"/>
  <c r="J172" i="18"/>
  <c r="K172" i="18"/>
  <c r="J173" i="18"/>
  <c r="K173"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529" i="18"/>
  <c r="K530" i="18"/>
  <c r="K531" i="18"/>
  <c r="K532" i="18"/>
  <c r="K533" i="18"/>
  <c r="K534" i="18"/>
  <c r="K535" i="18"/>
  <c r="K31" i="18"/>
  <c r="K32" i="18"/>
  <c r="K33" i="18"/>
  <c r="K34" i="18"/>
  <c r="K35" i="18"/>
  <c r="K36" i="18"/>
  <c r="K37" i="18"/>
  <c r="K536" i="18"/>
  <c r="K537" i="18"/>
  <c r="K38" i="18"/>
  <c r="K39" i="18"/>
  <c r="K40" i="18"/>
  <c r="K41" i="18"/>
  <c r="K42" i="18"/>
  <c r="K43" i="18"/>
  <c r="K44" i="18"/>
  <c r="K45" i="18"/>
  <c r="K46" i="18"/>
  <c r="K47" i="18"/>
  <c r="K48" i="18"/>
  <c r="K49" i="18"/>
  <c r="K50" i="18"/>
  <c r="K51" i="18"/>
  <c r="K52" i="18"/>
  <c r="K53" i="18"/>
  <c r="K54" i="18"/>
  <c r="K55" i="18"/>
  <c r="K56" i="18"/>
  <c r="K57" i="18"/>
  <c r="K58" i="18"/>
  <c r="K59" i="18"/>
  <c r="K60" i="18"/>
  <c r="K538" i="18"/>
  <c r="K61" i="18"/>
  <c r="K62" i="18"/>
  <c r="K63" i="18"/>
  <c r="K64" i="18"/>
  <c r="K65" i="18"/>
  <c r="K66" i="18"/>
  <c r="K67" i="18"/>
  <c r="K68" i="18"/>
  <c r="K69" i="18"/>
  <c r="K70" i="18"/>
  <c r="K71" i="18"/>
  <c r="K72" i="18"/>
  <c r="K73" i="18"/>
  <c r="K74" i="18"/>
  <c r="K75" i="18"/>
  <c r="K76" i="18"/>
  <c r="K77" i="18"/>
  <c r="K78" i="18"/>
  <c r="K79" i="18"/>
  <c r="K539" i="18"/>
  <c r="K540" i="18"/>
  <c r="K541" i="18"/>
  <c r="K542" i="18"/>
  <c r="K80" i="18"/>
  <c r="K81" i="18"/>
  <c r="K82" i="18"/>
  <c r="K83" i="18"/>
  <c r="K84" i="18"/>
  <c r="K85" i="18"/>
  <c r="K86" i="18"/>
  <c r="K87" i="18"/>
  <c r="K88" i="18"/>
  <c r="K89" i="18"/>
  <c r="K90" i="18"/>
  <c r="K91" i="18"/>
  <c r="K92" i="18"/>
  <c r="K93" i="18"/>
  <c r="K543" i="18"/>
  <c r="K544" i="18"/>
  <c r="K545" i="18"/>
  <c r="K546" i="18"/>
  <c r="K547" i="18"/>
  <c r="K548" i="18"/>
  <c r="K549" i="18"/>
  <c r="K94" i="18"/>
  <c r="K95" i="18"/>
  <c r="K96" i="18"/>
  <c r="K97" i="18"/>
  <c r="K98" i="18"/>
  <c r="K99" i="18"/>
  <c r="K100" i="18"/>
  <c r="K101" i="18"/>
  <c r="K102" i="18"/>
  <c r="K103" i="18"/>
  <c r="K104" i="18"/>
  <c r="K105" i="18"/>
  <c r="K106" i="18"/>
  <c r="K107" i="18"/>
  <c r="K550" i="18"/>
  <c r="K108" i="18"/>
  <c r="K109" i="18"/>
  <c r="K110" i="18"/>
  <c r="K111" i="18"/>
  <c r="K112" i="18"/>
  <c r="K113" i="18"/>
  <c r="K114" i="18"/>
  <c r="K551" i="18"/>
  <c r="K552" i="18"/>
  <c r="K553" i="18"/>
  <c r="K554" i="18"/>
  <c r="K555" i="18"/>
  <c r="K556" i="18"/>
  <c r="K557" i="18"/>
  <c r="K558" i="18"/>
  <c r="K559" i="18"/>
  <c r="K560" i="18"/>
  <c r="K561" i="18"/>
  <c r="K562" i="18"/>
  <c r="K563" i="18"/>
  <c r="K564" i="18"/>
  <c r="K565" i="18"/>
  <c r="K566" i="18"/>
  <c r="K567" i="18"/>
  <c r="K143" i="18"/>
  <c r="K568" i="18"/>
  <c r="K569" i="18"/>
  <c r="K570" i="18"/>
  <c r="K571" i="18"/>
  <c r="K572" i="18"/>
  <c r="K573" i="18"/>
  <c r="K574" i="18"/>
  <c r="K575" i="18"/>
  <c r="K144"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K625" i="18"/>
  <c r="K626" i="18"/>
  <c r="K627" i="18"/>
  <c r="K628" i="18"/>
  <c r="K629" i="18"/>
  <c r="K630" i="18"/>
  <c r="K631" i="18"/>
  <c r="K632" i="18"/>
  <c r="K633" i="18"/>
  <c r="K634" i="18"/>
  <c r="K635" i="18"/>
  <c r="K636" i="18"/>
  <c r="K637" i="18"/>
  <c r="K638" i="18"/>
  <c r="K639" i="18"/>
  <c r="K640" i="18"/>
  <c r="K641" i="18"/>
  <c r="K642" i="18"/>
  <c r="K643" i="18"/>
  <c r="K644" i="18"/>
  <c r="K645" i="18"/>
  <c r="K646" i="18"/>
  <c r="K647" i="18"/>
  <c r="K648" i="18"/>
  <c r="K649" i="18"/>
  <c r="K650" i="18"/>
  <c r="K651" i="18"/>
  <c r="K652" i="18"/>
  <c r="K653" i="18"/>
  <c r="K654" i="18"/>
  <c r="K655" i="18"/>
  <c r="K656" i="18"/>
  <c r="K657" i="18"/>
  <c r="K658" i="18"/>
  <c r="K176" i="18"/>
  <c r="K659" i="18"/>
  <c r="K660" i="18"/>
  <c r="K661" i="18"/>
  <c r="K662" i="18"/>
  <c r="K663" i="18"/>
  <c r="K664" i="18"/>
  <c r="K665" i="18"/>
  <c r="K666" i="18"/>
  <c r="K667" i="18"/>
  <c r="K668" i="18"/>
  <c r="K669" i="18"/>
  <c r="K670" i="18"/>
  <c r="K671" i="18"/>
  <c r="K672" i="18"/>
  <c r="K673" i="18"/>
  <c r="K674" i="18"/>
  <c r="K675" i="18"/>
  <c r="K676" i="18"/>
  <c r="K677" i="18"/>
  <c r="K678" i="18"/>
  <c r="K679" i="18"/>
  <c r="K680" i="18"/>
  <c r="K681" i="18"/>
  <c r="K682" i="18"/>
  <c r="K683" i="18"/>
  <c r="K684" i="18"/>
  <c r="K685" i="18"/>
  <c r="K686" i="18"/>
  <c r="K687" i="18"/>
  <c r="K688" i="18"/>
  <c r="K689" i="18"/>
  <c r="K690" i="18"/>
  <c r="K691" i="18"/>
  <c r="K692" i="18"/>
  <c r="K693" i="18"/>
  <c r="K694" i="18"/>
  <c r="K695" i="18"/>
  <c r="K696" i="18"/>
  <c r="K697" i="18"/>
  <c r="K698" i="18"/>
  <c r="K699" i="18"/>
  <c r="K700" i="18"/>
  <c r="K701" i="18"/>
  <c r="K702" i="18"/>
  <c r="K703" i="18"/>
  <c r="K704" i="18"/>
  <c r="K705" i="18"/>
  <c r="K706" i="18"/>
  <c r="K707" i="18"/>
  <c r="K708" i="18"/>
  <c r="K709" i="18"/>
  <c r="K710" i="18"/>
  <c r="K711" i="18"/>
  <c r="K164" i="18"/>
  <c r="K165" i="18"/>
  <c r="K166" i="18"/>
  <c r="K167" i="18"/>
  <c r="K168" i="18"/>
  <c r="K169" i="18"/>
  <c r="K170" i="18"/>
  <c r="K171" i="18"/>
  <c r="J14" i="18"/>
  <c r="J15" i="18"/>
  <c r="J16" i="18"/>
  <c r="J17" i="18"/>
  <c r="J18" i="18"/>
  <c r="J19" i="18"/>
  <c r="J20" i="18"/>
  <c r="J21" i="18"/>
  <c r="J22" i="18"/>
  <c r="J23" i="18"/>
  <c r="J24" i="18"/>
  <c r="J25" i="18"/>
  <c r="J26" i="18"/>
  <c r="J27" i="18"/>
  <c r="J28" i="18"/>
  <c r="J29" i="18"/>
  <c r="J30" i="18"/>
  <c r="J529" i="18"/>
  <c r="J530" i="18"/>
  <c r="J531" i="18"/>
  <c r="J532" i="18"/>
  <c r="J533" i="18"/>
  <c r="J534" i="18"/>
  <c r="J535" i="18"/>
  <c r="J31" i="18"/>
  <c r="J32" i="18"/>
  <c r="J33" i="18"/>
  <c r="J34" i="18"/>
  <c r="J35" i="18"/>
  <c r="J36" i="18"/>
  <c r="J37" i="18"/>
  <c r="J536" i="18"/>
  <c r="J537" i="18"/>
  <c r="J38" i="18"/>
  <c r="J39" i="18"/>
  <c r="J40" i="18"/>
  <c r="J41" i="18"/>
  <c r="J42" i="18"/>
  <c r="J43" i="18"/>
  <c r="J44" i="18"/>
  <c r="J45" i="18"/>
  <c r="J46" i="18"/>
  <c r="J47" i="18"/>
  <c r="J48" i="18"/>
  <c r="J49" i="18"/>
  <c r="J50" i="18"/>
  <c r="J51" i="18"/>
  <c r="J52" i="18"/>
  <c r="J53" i="18"/>
  <c r="J54" i="18"/>
  <c r="J55" i="18"/>
  <c r="J56" i="18"/>
  <c r="J57" i="18"/>
  <c r="J58" i="18"/>
  <c r="J59" i="18"/>
  <c r="J60" i="18"/>
  <c r="J538" i="18"/>
  <c r="J61" i="18"/>
  <c r="J62" i="18"/>
  <c r="J63" i="18"/>
  <c r="J64" i="18"/>
  <c r="J65" i="18"/>
  <c r="J66" i="18"/>
  <c r="J67" i="18"/>
  <c r="J68" i="18"/>
  <c r="J69" i="18"/>
  <c r="J70" i="18"/>
  <c r="J71" i="18"/>
  <c r="J72" i="18"/>
  <c r="J73" i="18"/>
  <c r="J74" i="18"/>
  <c r="J75" i="18"/>
  <c r="J76" i="18"/>
  <c r="J77" i="18"/>
  <c r="J78" i="18"/>
  <c r="J79" i="18"/>
  <c r="J539" i="18"/>
  <c r="J540" i="18"/>
  <c r="J541" i="18"/>
  <c r="J542" i="18"/>
  <c r="J80" i="18"/>
  <c r="J81" i="18"/>
  <c r="J82" i="18"/>
  <c r="J83" i="18"/>
  <c r="J84" i="18"/>
  <c r="J85" i="18"/>
  <c r="J86" i="18"/>
  <c r="J87" i="18"/>
  <c r="J88" i="18"/>
  <c r="J89" i="18"/>
  <c r="J90" i="18"/>
  <c r="J91" i="18"/>
  <c r="J92" i="18"/>
  <c r="J93" i="18"/>
  <c r="J543" i="18"/>
  <c r="J544" i="18"/>
  <c r="J545" i="18"/>
  <c r="J546" i="18"/>
  <c r="J547" i="18"/>
  <c r="J548" i="18"/>
  <c r="J549" i="18"/>
  <c r="J94" i="18"/>
  <c r="J95" i="18"/>
  <c r="J96" i="18"/>
  <c r="J97" i="18"/>
  <c r="J98" i="18"/>
  <c r="J99" i="18"/>
  <c r="J100" i="18"/>
  <c r="J101" i="18"/>
  <c r="J102" i="18"/>
  <c r="J103" i="18"/>
  <c r="J104" i="18"/>
  <c r="J105" i="18"/>
  <c r="J106" i="18"/>
  <c r="J107" i="18"/>
  <c r="J550" i="18"/>
  <c r="J108" i="18"/>
  <c r="J109" i="18"/>
  <c r="J110" i="18"/>
  <c r="J111" i="18"/>
  <c r="J112" i="18"/>
  <c r="J113" i="18"/>
  <c r="J114" i="18"/>
  <c r="J551" i="18"/>
  <c r="J552" i="18"/>
  <c r="J553" i="18"/>
  <c r="J554" i="18"/>
  <c r="J555" i="18"/>
  <c r="J556" i="18"/>
  <c r="J557" i="18"/>
  <c r="J558" i="18"/>
  <c r="J559" i="18"/>
  <c r="J560" i="18"/>
  <c r="J561" i="18"/>
  <c r="J562" i="18"/>
  <c r="J563" i="18"/>
  <c r="J564" i="18"/>
  <c r="J565" i="18"/>
  <c r="J566" i="18"/>
  <c r="J567" i="18"/>
  <c r="J143" i="18"/>
  <c r="J568" i="18"/>
  <c r="J569" i="18"/>
  <c r="J570" i="18"/>
  <c r="J571" i="18"/>
  <c r="J572" i="18"/>
  <c r="J573" i="18"/>
  <c r="J574" i="18"/>
  <c r="J575" i="18"/>
  <c r="J144"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176"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164" i="18"/>
  <c r="J165" i="18"/>
  <c r="J166" i="18"/>
  <c r="J167" i="18"/>
  <c r="J168" i="18"/>
  <c r="J169" i="18"/>
  <c r="J170" i="18"/>
  <c r="J171" i="18"/>
  <c r="J12" i="18"/>
  <c r="J13" i="18"/>
  <c r="J6" i="18"/>
  <c r="J7" i="18"/>
  <c r="J8" i="18"/>
  <c r="J9" i="18"/>
  <c r="J10" i="18"/>
  <c r="J11" i="18"/>
  <c r="AG264" i="37"/>
  <c r="AG263" i="37"/>
  <c r="AG262" i="37"/>
  <c r="AG261" i="37"/>
  <c r="AG260" i="37"/>
  <c r="AG259" i="37"/>
  <c r="AG254" i="37"/>
  <c r="AG253" i="37"/>
  <c r="AG252" i="37"/>
  <c r="AG251" i="37"/>
  <c r="AG250" i="37"/>
  <c r="AG249" i="37"/>
  <c r="AG248" i="37"/>
  <c r="AG243" i="37"/>
  <c r="AG242" i="37"/>
  <c r="AG241" i="37"/>
  <c r="AG240" i="37"/>
  <c r="AG239" i="37"/>
  <c r="AG238" i="37"/>
  <c r="AG237" i="37"/>
  <c r="AG236" i="37"/>
  <c r="AG235" i="37"/>
  <c r="AG234" i="37"/>
  <c r="AG233" i="37"/>
  <c r="AG232" i="37"/>
  <c r="AG231" i="37"/>
  <c r="M708" i="18"/>
  <c r="M709" i="18"/>
  <c r="M710" i="18"/>
  <c r="M711" i="18"/>
  <c r="M704" i="18"/>
  <c r="M705" i="18"/>
  <c r="M706" i="18"/>
  <c r="M707" i="18"/>
  <c r="M700" i="18"/>
  <c r="M701" i="18"/>
  <c r="M702" i="18"/>
  <c r="M703" i="18"/>
  <c r="M696" i="18"/>
  <c r="M697" i="18"/>
  <c r="M698" i="18"/>
  <c r="M699" i="18"/>
  <c r="M692" i="18"/>
  <c r="M693" i="18"/>
  <c r="M694" i="18"/>
  <c r="M695" i="18"/>
  <c r="M688" i="18"/>
  <c r="M689" i="18"/>
  <c r="M690" i="18"/>
  <c r="M691" i="18"/>
  <c r="M684" i="18"/>
  <c r="M685" i="18"/>
  <c r="M686" i="18"/>
  <c r="M687" i="18"/>
  <c r="M680" i="18"/>
  <c r="M681" i="18"/>
  <c r="M682" i="18"/>
  <c r="M683" i="18"/>
  <c r="M676" i="18"/>
  <c r="M677" i="18"/>
  <c r="M678" i="18"/>
  <c r="M679" i="18"/>
  <c r="M672" i="18"/>
  <c r="M673" i="18"/>
  <c r="M674" i="18"/>
  <c r="M675" i="18"/>
  <c r="M668" i="18"/>
  <c r="M669" i="18"/>
  <c r="M670" i="18"/>
  <c r="M671" i="18"/>
  <c r="M665" i="18"/>
  <c r="M666" i="18"/>
  <c r="M667" i="18"/>
  <c r="M662" i="18"/>
  <c r="M663" i="18"/>
  <c r="M664" i="18"/>
  <c r="M176" i="18"/>
  <c r="M659" i="18"/>
  <c r="M660" i="18"/>
  <c r="M661" i="18"/>
  <c r="M655" i="18"/>
  <c r="M656" i="18"/>
  <c r="M657" i="18"/>
  <c r="M658" i="18"/>
  <c r="M651" i="18"/>
  <c r="M652" i="18"/>
  <c r="M653" i="18"/>
  <c r="M654" i="18"/>
  <c r="M647" i="18"/>
  <c r="M648" i="18"/>
  <c r="M649" i="18"/>
  <c r="M650" i="18"/>
  <c r="M643" i="18"/>
  <c r="M644" i="18"/>
  <c r="M645" i="18"/>
  <c r="M646" i="18"/>
  <c r="M639" i="18"/>
  <c r="M640" i="18"/>
  <c r="M641" i="18"/>
  <c r="M642" i="18"/>
  <c r="M635" i="18"/>
  <c r="M636" i="18"/>
  <c r="M637" i="18"/>
  <c r="M638" i="18"/>
  <c r="M631" i="18"/>
  <c r="M632" i="18"/>
  <c r="M633" i="18"/>
  <c r="M634" i="18"/>
  <c r="M629" i="18"/>
  <c r="M630" i="18"/>
  <c r="M625" i="18"/>
  <c r="M626" i="18"/>
  <c r="M627" i="18"/>
  <c r="M628" i="18"/>
  <c r="M623" i="18"/>
  <c r="M624" i="18"/>
  <c r="M619" i="18"/>
  <c r="M620" i="18"/>
  <c r="M621" i="18"/>
  <c r="M622" i="18"/>
  <c r="M615" i="18"/>
  <c r="M616" i="18"/>
  <c r="M617" i="18"/>
  <c r="M618" i="18"/>
  <c r="M611" i="18"/>
  <c r="M612" i="18"/>
  <c r="M613" i="18"/>
  <c r="M614" i="18"/>
  <c r="M608" i="18"/>
  <c r="M609" i="18"/>
  <c r="M610" i="18"/>
  <c r="M604" i="18"/>
  <c r="M605" i="18"/>
  <c r="M606" i="18"/>
  <c r="M607" i="18"/>
  <c r="M600" i="18"/>
  <c r="M601" i="18"/>
  <c r="M602" i="18"/>
  <c r="M603" i="18"/>
  <c r="M596" i="18"/>
  <c r="M597" i="18"/>
  <c r="M598" i="18"/>
  <c r="M599" i="18"/>
  <c r="M595" i="18"/>
  <c r="M592" i="18"/>
  <c r="M593" i="18"/>
  <c r="M594" i="18"/>
  <c r="M588" i="18"/>
  <c r="M589" i="18"/>
  <c r="M590" i="18"/>
  <c r="M591" i="18"/>
  <c r="M584" i="18"/>
  <c r="M585" i="18"/>
  <c r="M586" i="18"/>
  <c r="M587" i="18"/>
  <c r="M582" i="18"/>
  <c r="M583" i="18"/>
  <c r="M578" i="18"/>
  <c r="M579" i="18"/>
  <c r="M580" i="18"/>
  <c r="M581" i="18"/>
  <c r="M575" i="18"/>
  <c r="M144" i="18"/>
  <c r="M576" i="18"/>
  <c r="M577" i="18"/>
  <c r="M571" i="18"/>
  <c r="M572" i="18"/>
  <c r="M573" i="18"/>
  <c r="M574" i="18"/>
  <c r="M143" i="18"/>
  <c r="M568" i="18"/>
  <c r="M569" i="18"/>
  <c r="M570" i="18"/>
  <c r="M564" i="18"/>
  <c r="M565" i="18"/>
  <c r="M566" i="18"/>
  <c r="M567" i="18"/>
  <c r="M560" i="18"/>
  <c r="M561" i="18"/>
  <c r="M562" i="18"/>
  <c r="M563" i="18"/>
  <c r="M556" i="18"/>
  <c r="M557" i="18"/>
  <c r="M558" i="18"/>
  <c r="M559" i="18"/>
  <c r="M553" i="18"/>
  <c r="M554" i="18"/>
  <c r="M555" i="18"/>
  <c r="M552" i="18"/>
  <c r="P126" i="2"/>
  <c r="S126" i="2"/>
  <c r="T126" i="2"/>
  <c r="U126" i="2"/>
  <c r="W126" i="2"/>
  <c r="X126" i="2"/>
  <c r="Y126" i="2"/>
  <c r="AA126" i="2"/>
  <c r="AB126" i="2"/>
  <c r="AC126" i="2"/>
  <c r="AE126" i="2"/>
  <c r="AF126" i="2"/>
  <c r="AG126" i="2"/>
  <c r="P127" i="2"/>
  <c r="S127" i="2"/>
  <c r="T127" i="2"/>
  <c r="U127" i="2"/>
  <c r="W127" i="2"/>
  <c r="X127" i="2"/>
  <c r="Y127" i="2"/>
  <c r="AA127" i="2"/>
  <c r="AB127" i="2"/>
  <c r="AC127" i="2"/>
  <c r="AE127" i="2"/>
  <c r="AF127" i="2"/>
  <c r="AG127" i="2"/>
  <c r="P128" i="2"/>
  <c r="S128" i="2"/>
  <c r="T128" i="2"/>
  <c r="U128" i="2"/>
  <c r="W128" i="2"/>
  <c r="X128" i="2"/>
  <c r="Y128" i="2"/>
  <c r="AA128" i="2"/>
  <c r="AB128" i="2"/>
  <c r="AC128" i="2"/>
  <c r="AE128" i="2"/>
  <c r="AF128" i="2"/>
  <c r="AG128" i="2"/>
  <c r="P129" i="2"/>
  <c r="S129" i="2"/>
  <c r="T129" i="2"/>
  <c r="U129" i="2"/>
  <c r="W129" i="2"/>
  <c r="X129" i="2"/>
  <c r="Y129" i="2"/>
  <c r="AA129" i="2"/>
  <c r="AB129" i="2"/>
  <c r="AC129" i="2"/>
  <c r="AE129" i="2"/>
  <c r="AF129" i="2"/>
  <c r="AG129" i="2"/>
  <c r="P130" i="2"/>
  <c r="S130" i="2"/>
  <c r="T130" i="2"/>
  <c r="U130" i="2"/>
  <c r="W130" i="2"/>
  <c r="X130" i="2"/>
  <c r="Y130" i="2"/>
  <c r="AA130" i="2"/>
  <c r="AB130" i="2"/>
  <c r="AC130" i="2"/>
  <c r="AE130" i="2"/>
  <c r="AF130" i="2"/>
  <c r="AG130" i="2"/>
  <c r="P131" i="2"/>
  <c r="S131" i="2"/>
  <c r="T131" i="2"/>
  <c r="U131" i="2"/>
  <c r="W131" i="2"/>
  <c r="X131" i="2"/>
  <c r="Y131" i="2"/>
  <c r="AA131" i="2"/>
  <c r="AB131" i="2"/>
  <c r="AC131" i="2"/>
  <c r="AE131" i="2"/>
  <c r="AF131" i="2"/>
  <c r="AG131" i="2"/>
  <c r="P132" i="2"/>
  <c r="S132" i="2"/>
  <c r="T132" i="2"/>
  <c r="U132" i="2"/>
  <c r="W132" i="2"/>
  <c r="X132" i="2"/>
  <c r="Y132" i="2"/>
  <c r="AA132" i="2"/>
  <c r="AB132" i="2"/>
  <c r="AC132" i="2"/>
  <c r="AE132" i="2"/>
  <c r="AF132" i="2"/>
  <c r="AG132" i="2"/>
  <c r="P133" i="2"/>
  <c r="S133" i="2"/>
  <c r="T133" i="2"/>
  <c r="U133" i="2"/>
  <c r="W133" i="2"/>
  <c r="X133" i="2"/>
  <c r="Y133" i="2"/>
  <c r="AA133" i="2"/>
  <c r="AB133" i="2"/>
  <c r="AC133" i="2"/>
  <c r="AE133" i="2"/>
  <c r="AF133" i="2"/>
  <c r="AG133" i="2"/>
  <c r="P118" i="2"/>
  <c r="S118" i="2"/>
  <c r="T118" i="2"/>
  <c r="U118" i="2"/>
  <c r="W118" i="2"/>
  <c r="X118" i="2"/>
  <c r="Y118" i="2"/>
  <c r="AA118" i="2"/>
  <c r="AB118" i="2"/>
  <c r="AC118" i="2"/>
  <c r="AE118" i="2"/>
  <c r="AF118" i="2"/>
  <c r="AG118" i="2"/>
  <c r="P119" i="2"/>
  <c r="S119" i="2"/>
  <c r="T119" i="2"/>
  <c r="U119" i="2"/>
  <c r="W119" i="2"/>
  <c r="X119" i="2"/>
  <c r="Y119" i="2"/>
  <c r="AA119" i="2"/>
  <c r="AB119" i="2"/>
  <c r="AC119" i="2"/>
  <c r="AE119" i="2"/>
  <c r="AF119" i="2"/>
  <c r="AG119" i="2"/>
  <c r="P120" i="2"/>
  <c r="S120" i="2"/>
  <c r="T120" i="2"/>
  <c r="U120" i="2"/>
  <c r="W120" i="2"/>
  <c r="X120" i="2"/>
  <c r="Y120" i="2"/>
  <c r="AA120" i="2"/>
  <c r="AB120" i="2"/>
  <c r="AC120" i="2"/>
  <c r="AE120" i="2"/>
  <c r="AF120" i="2"/>
  <c r="AG120" i="2"/>
  <c r="P121" i="2"/>
  <c r="S121" i="2"/>
  <c r="T121" i="2"/>
  <c r="U121" i="2"/>
  <c r="W121" i="2"/>
  <c r="X121" i="2"/>
  <c r="Y121" i="2"/>
  <c r="AA121" i="2"/>
  <c r="AB121" i="2"/>
  <c r="AC121" i="2"/>
  <c r="AE121" i="2"/>
  <c r="AF121" i="2"/>
  <c r="AG121" i="2"/>
  <c r="P122" i="2"/>
  <c r="S122" i="2"/>
  <c r="T122" i="2"/>
  <c r="U122" i="2"/>
  <c r="W122" i="2"/>
  <c r="X122" i="2"/>
  <c r="Y122" i="2"/>
  <c r="AA122" i="2"/>
  <c r="AB122" i="2"/>
  <c r="AC122" i="2"/>
  <c r="AE122" i="2"/>
  <c r="AF122" i="2"/>
  <c r="AG122" i="2"/>
  <c r="P123" i="2"/>
  <c r="S123" i="2"/>
  <c r="T123" i="2"/>
  <c r="U123" i="2"/>
  <c r="W123" i="2"/>
  <c r="X123" i="2"/>
  <c r="Y123" i="2"/>
  <c r="AA123" i="2"/>
  <c r="AB123" i="2"/>
  <c r="AC123" i="2"/>
  <c r="AE123" i="2"/>
  <c r="AF123" i="2"/>
  <c r="AG123" i="2"/>
  <c r="P124" i="2"/>
  <c r="S124" i="2"/>
  <c r="T124" i="2"/>
  <c r="U124" i="2"/>
  <c r="W124" i="2"/>
  <c r="X124" i="2"/>
  <c r="Y124" i="2"/>
  <c r="AA124" i="2"/>
  <c r="AB124" i="2"/>
  <c r="AC124" i="2"/>
  <c r="AE124" i="2"/>
  <c r="AF124" i="2"/>
  <c r="AG124" i="2"/>
  <c r="P125" i="2"/>
  <c r="S125" i="2"/>
  <c r="T125" i="2"/>
  <c r="U125" i="2"/>
  <c r="W125" i="2"/>
  <c r="X125" i="2"/>
  <c r="Y125" i="2"/>
  <c r="AA125" i="2"/>
  <c r="AB125" i="2"/>
  <c r="AC125" i="2"/>
  <c r="AE125" i="2"/>
  <c r="AF125" i="2"/>
  <c r="AG125" i="2"/>
  <c r="A126" i="2"/>
  <c r="L126" i="2"/>
  <c r="AI126" i="2"/>
  <c r="AR126" i="2"/>
  <c r="AT126" i="2"/>
  <c r="AV126" i="2"/>
  <c r="A127" i="2"/>
  <c r="L127" i="2"/>
  <c r="AI127" i="2"/>
  <c r="AR127" i="2"/>
  <c r="AT127" i="2"/>
  <c r="AV127" i="2"/>
  <c r="A128" i="2"/>
  <c r="L128" i="2"/>
  <c r="AI128" i="2"/>
  <c r="AR128" i="2"/>
  <c r="AT128" i="2"/>
  <c r="AV128" i="2"/>
  <c r="A129" i="2"/>
  <c r="L129" i="2"/>
  <c r="AI129" i="2"/>
  <c r="AR129" i="2"/>
  <c r="AT129" i="2"/>
  <c r="AV129" i="2"/>
  <c r="A130" i="2"/>
  <c r="L130" i="2"/>
  <c r="AI130" i="2"/>
  <c r="AR130" i="2"/>
  <c r="AT130" i="2"/>
  <c r="AV130" i="2"/>
  <c r="A131" i="2"/>
  <c r="L131" i="2"/>
  <c r="AI131" i="2"/>
  <c r="AR131" i="2"/>
  <c r="AT131" i="2"/>
  <c r="AV131" i="2"/>
  <c r="A132" i="2"/>
  <c r="L132" i="2"/>
  <c r="AI132" i="2"/>
  <c r="AR132" i="2"/>
  <c r="AT132" i="2"/>
  <c r="AV132" i="2"/>
  <c r="A133" i="2"/>
  <c r="L133" i="2"/>
  <c r="AI133" i="2"/>
  <c r="AR133" i="2"/>
  <c r="AT133" i="2"/>
  <c r="AV133" i="2"/>
  <c r="A118" i="2"/>
  <c r="L118" i="2"/>
  <c r="AI118" i="2"/>
  <c r="AR118" i="2"/>
  <c r="AT118" i="2"/>
  <c r="AV118" i="2"/>
  <c r="A119" i="2"/>
  <c r="L119" i="2"/>
  <c r="AI119" i="2"/>
  <c r="AR119" i="2"/>
  <c r="AT119" i="2"/>
  <c r="AV119" i="2"/>
  <c r="A120" i="2"/>
  <c r="L120" i="2"/>
  <c r="AI120" i="2"/>
  <c r="AR120" i="2"/>
  <c r="AT120" i="2"/>
  <c r="AV120" i="2"/>
  <c r="A121" i="2"/>
  <c r="L121" i="2"/>
  <c r="AI121" i="2"/>
  <c r="AR121" i="2"/>
  <c r="AT121" i="2"/>
  <c r="AV121" i="2"/>
  <c r="A122" i="2"/>
  <c r="L122" i="2"/>
  <c r="AI122" i="2"/>
  <c r="AR122" i="2"/>
  <c r="AT122" i="2"/>
  <c r="AV122" i="2"/>
  <c r="A123" i="2"/>
  <c r="L123" i="2"/>
  <c r="AI123" i="2"/>
  <c r="AR123" i="2"/>
  <c r="AT123" i="2"/>
  <c r="AV123" i="2"/>
  <c r="A124" i="2"/>
  <c r="L124" i="2"/>
  <c r="AI124" i="2"/>
  <c r="AR124" i="2"/>
  <c r="AT124" i="2"/>
  <c r="AV124" i="2"/>
  <c r="A125" i="2"/>
  <c r="L125" i="2"/>
  <c r="AI125" i="2"/>
  <c r="AR125" i="2"/>
  <c r="AT125" i="2"/>
  <c r="AV125" i="2"/>
  <c r="A3" i="2"/>
  <c r="A4" i="2"/>
  <c r="A5" i="2"/>
  <c r="A6" i="2"/>
  <c r="A8" i="2"/>
  <c r="A7" i="2"/>
  <c r="A9" i="2"/>
  <c r="A10" i="2"/>
  <c r="A11" i="2"/>
  <c r="A2" i="2"/>
  <c r="A138" i="2"/>
  <c r="L138" i="2"/>
  <c r="P138" i="2"/>
  <c r="S138" i="2"/>
  <c r="T138" i="2"/>
  <c r="U138" i="2"/>
  <c r="W138" i="2"/>
  <c r="X138" i="2"/>
  <c r="Y138" i="2"/>
  <c r="AA138" i="2"/>
  <c r="AB138" i="2"/>
  <c r="AC138" i="2"/>
  <c r="AE138" i="2"/>
  <c r="AF138" i="2"/>
  <c r="AG138" i="2"/>
  <c r="AI138" i="2"/>
  <c r="AR138" i="2"/>
  <c r="AT138" i="2"/>
  <c r="AV138" i="2"/>
  <c r="A136" i="2"/>
  <c r="L136" i="2"/>
  <c r="P136" i="2"/>
  <c r="S136" i="2"/>
  <c r="T136" i="2"/>
  <c r="U136" i="2"/>
  <c r="W136" i="2"/>
  <c r="X136" i="2"/>
  <c r="Y136" i="2"/>
  <c r="AA136" i="2"/>
  <c r="AB136" i="2"/>
  <c r="AC136" i="2"/>
  <c r="AE136" i="2"/>
  <c r="AF136" i="2"/>
  <c r="AG136" i="2"/>
  <c r="AI136" i="2"/>
  <c r="AR136" i="2"/>
  <c r="AT136" i="2"/>
  <c r="AV136" i="2"/>
  <c r="A135" i="2"/>
  <c r="L135" i="2"/>
  <c r="P135" i="2"/>
  <c r="S135" i="2"/>
  <c r="T135" i="2"/>
  <c r="U135" i="2"/>
  <c r="W135" i="2"/>
  <c r="X135" i="2"/>
  <c r="Y135" i="2"/>
  <c r="AA135" i="2"/>
  <c r="AB135" i="2"/>
  <c r="AC135" i="2"/>
  <c r="AE135" i="2"/>
  <c r="AF135" i="2"/>
  <c r="AG135" i="2"/>
  <c r="AI135" i="2"/>
  <c r="AR135" i="2"/>
  <c r="AT135" i="2"/>
  <c r="AV135" i="2"/>
  <c r="A143" i="2"/>
  <c r="L143" i="2"/>
  <c r="P143" i="2"/>
  <c r="S143" i="2"/>
  <c r="T143" i="2"/>
  <c r="U143" i="2"/>
  <c r="W143" i="2"/>
  <c r="X143" i="2"/>
  <c r="Y143" i="2"/>
  <c r="AA143" i="2"/>
  <c r="AB143" i="2"/>
  <c r="AC143" i="2"/>
  <c r="AE143" i="2"/>
  <c r="AF143" i="2"/>
  <c r="AG143" i="2"/>
  <c r="AI143" i="2"/>
  <c r="AR143" i="2"/>
  <c r="AT143" i="2"/>
  <c r="AV143" i="2"/>
  <c r="A139" i="2"/>
  <c r="L139" i="2"/>
  <c r="P139" i="2"/>
  <c r="S139" i="2"/>
  <c r="T139" i="2"/>
  <c r="U139" i="2"/>
  <c r="W139" i="2"/>
  <c r="X139" i="2"/>
  <c r="Y139" i="2"/>
  <c r="AA139" i="2"/>
  <c r="AB139" i="2"/>
  <c r="AC139" i="2"/>
  <c r="AE139" i="2"/>
  <c r="AF139" i="2"/>
  <c r="AG139" i="2"/>
  <c r="AI139" i="2"/>
  <c r="AR139" i="2"/>
  <c r="AT139" i="2"/>
  <c r="AV139" i="2"/>
  <c r="A134" i="2"/>
  <c r="L134" i="2"/>
  <c r="P134" i="2"/>
  <c r="S134" i="2"/>
  <c r="T134" i="2"/>
  <c r="U134" i="2"/>
  <c r="W134" i="2"/>
  <c r="X134" i="2"/>
  <c r="Y134" i="2"/>
  <c r="AA134" i="2"/>
  <c r="AB134" i="2"/>
  <c r="AC134" i="2"/>
  <c r="AE134" i="2"/>
  <c r="AF134" i="2"/>
  <c r="AG134" i="2"/>
  <c r="AI134" i="2"/>
  <c r="AR134" i="2"/>
  <c r="AT134" i="2"/>
  <c r="AV134" i="2"/>
  <c r="A142" i="2"/>
  <c r="L142" i="2"/>
  <c r="P142" i="2"/>
  <c r="S142" i="2"/>
  <c r="T142" i="2"/>
  <c r="U142" i="2"/>
  <c r="W142" i="2"/>
  <c r="X142" i="2"/>
  <c r="Y142" i="2"/>
  <c r="AA142" i="2"/>
  <c r="AB142" i="2"/>
  <c r="AC142" i="2"/>
  <c r="AE142" i="2"/>
  <c r="AF142" i="2"/>
  <c r="AG142" i="2"/>
  <c r="AI142" i="2"/>
  <c r="AR142" i="2"/>
  <c r="AT142" i="2"/>
  <c r="AV142" i="2"/>
  <c r="A147" i="2"/>
  <c r="L147" i="2"/>
  <c r="P147" i="2"/>
  <c r="S147" i="2"/>
  <c r="T147" i="2"/>
  <c r="U147" i="2"/>
  <c r="W147" i="2"/>
  <c r="X147" i="2"/>
  <c r="Y147" i="2"/>
  <c r="AA147" i="2"/>
  <c r="AB147" i="2"/>
  <c r="AC147" i="2"/>
  <c r="AE147" i="2"/>
  <c r="AF147" i="2"/>
  <c r="AG147" i="2"/>
  <c r="AI147" i="2"/>
  <c r="AR147" i="2"/>
  <c r="AT147" i="2"/>
  <c r="AV147" i="2"/>
  <c r="A148" i="2"/>
  <c r="S148" i="2"/>
  <c r="T148" i="2"/>
  <c r="U148" i="2"/>
  <c r="W148" i="2"/>
  <c r="X148" i="2"/>
  <c r="Y148" i="2"/>
  <c r="AA148" i="2"/>
  <c r="AB148" i="2"/>
  <c r="AC148" i="2"/>
  <c r="AE148" i="2"/>
  <c r="AF148" i="2"/>
  <c r="AG148" i="2"/>
  <c r="AI148" i="2"/>
  <c r="AR148" i="2"/>
  <c r="AT148" i="2"/>
  <c r="AV148" i="2"/>
  <c r="A149" i="2"/>
  <c r="S149" i="2"/>
  <c r="T149" i="2"/>
  <c r="U149" i="2"/>
  <c r="W149" i="2"/>
  <c r="X149" i="2"/>
  <c r="Y149" i="2"/>
  <c r="AA149" i="2"/>
  <c r="AB149" i="2"/>
  <c r="AC149" i="2"/>
  <c r="AE149" i="2"/>
  <c r="AF149" i="2"/>
  <c r="AG149" i="2"/>
  <c r="AI149" i="2"/>
  <c r="AR149" i="2"/>
  <c r="AT149" i="2"/>
  <c r="AV149" i="2"/>
  <c r="A150" i="2"/>
  <c r="L150" i="2"/>
  <c r="P150" i="2"/>
  <c r="S150" i="2"/>
  <c r="T150" i="2"/>
  <c r="U150" i="2"/>
  <c r="W150" i="2"/>
  <c r="X150" i="2"/>
  <c r="Y150" i="2"/>
  <c r="AA150" i="2"/>
  <c r="AB150" i="2"/>
  <c r="AC150" i="2"/>
  <c r="AE150" i="2"/>
  <c r="AF150" i="2"/>
  <c r="AG150" i="2"/>
  <c r="AI150" i="2"/>
  <c r="AR150" i="2"/>
  <c r="AT150" i="2"/>
  <c r="AV150" i="2"/>
  <c r="A151" i="2"/>
  <c r="L151" i="2"/>
  <c r="P151" i="2"/>
  <c r="S151" i="2"/>
  <c r="T151" i="2"/>
  <c r="U151" i="2"/>
  <c r="W151" i="2"/>
  <c r="X151" i="2"/>
  <c r="Y151" i="2"/>
  <c r="AA151" i="2"/>
  <c r="AB151" i="2"/>
  <c r="AC151" i="2"/>
  <c r="AE151" i="2"/>
  <c r="AF151" i="2"/>
  <c r="AG151" i="2"/>
  <c r="AI151" i="2"/>
  <c r="AR151" i="2"/>
  <c r="AT151" i="2"/>
  <c r="AV151" i="2"/>
  <c r="A152" i="2"/>
  <c r="L152" i="2"/>
  <c r="P152" i="2"/>
  <c r="S152" i="2"/>
  <c r="T152" i="2"/>
  <c r="U152" i="2"/>
  <c r="W152" i="2"/>
  <c r="X152" i="2"/>
  <c r="Y152" i="2"/>
  <c r="AA152" i="2"/>
  <c r="AB152" i="2"/>
  <c r="AC152" i="2"/>
  <c r="AE152" i="2"/>
  <c r="AF152" i="2"/>
  <c r="AG152" i="2"/>
  <c r="AI152" i="2"/>
  <c r="AR152" i="2"/>
  <c r="AT152" i="2"/>
  <c r="AV152" i="2"/>
  <c r="A153" i="2"/>
  <c r="L153" i="2"/>
  <c r="P153" i="2"/>
  <c r="S153" i="2"/>
  <c r="T153" i="2"/>
  <c r="U153" i="2"/>
  <c r="W153" i="2"/>
  <c r="X153" i="2"/>
  <c r="Y153" i="2"/>
  <c r="AA153" i="2"/>
  <c r="AB153" i="2"/>
  <c r="AC153" i="2"/>
  <c r="AE153" i="2"/>
  <c r="AF153" i="2"/>
  <c r="AG153" i="2"/>
  <c r="AI153" i="2"/>
  <c r="AR153" i="2"/>
  <c r="AT153" i="2"/>
  <c r="AV153" i="2"/>
  <c r="A154" i="2"/>
  <c r="L154" i="2"/>
  <c r="P154" i="2"/>
  <c r="S154" i="2"/>
  <c r="T154" i="2"/>
  <c r="U154" i="2"/>
  <c r="W154" i="2"/>
  <c r="X154" i="2"/>
  <c r="Y154" i="2"/>
  <c r="AA154" i="2"/>
  <c r="AB154" i="2"/>
  <c r="AC154" i="2"/>
  <c r="AE154" i="2"/>
  <c r="AF154" i="2"/>
  <c r="AG154" i="2"/>
  <c r="AI154" i="2"/>
  <c r="AR154" i="2"/>
  <c r="AT154" i="2"/>
  <c r="AV154" i="2"/>
  <c r="A155" i="2"/>
  <c r="L155" i="2"/>
  <c r="P155" i="2"/>
  <c r="S155" i="2"/>
  <c r="T155" i="2"/>
  <c r="U155" i="2"/>
  <c r="W155" i="2"/>
  <c r="X155" i="2"/>
  <c r="Y155" i="2"/>
  <c r="AA155" i="2"/>
  <c r="AB155" i="2"/>
  <c r="AC155" i="2"/>
  <c r="AE155" i="2"/>
  <c r="AF155" i="2"/>
  <c r="AG155" i="2"/>
  <c r="AI155" i="2"/>
  <c r="AR155" i="2"/>
  <c r="AT155" i="2"/>
  <c r="AV155" i="2"/>
  <c r="A156" i="2"/>
  <c r="L156" i="2"/>
  <c r="P156" i="2"/>
  <c r="S156" i="2"/>
  <c r="T156" i="2"/>
  <c r="U156" i="2"/>
  <c r="W156" i="2"/>
  <c r="X156" i="2"/>
  <c r="Y156" i="2"/>
  <c r="AA156" i="2"/>
  <c r="AB156" i="2"/>
  <c r="AC156" i="2"/>
  <c r="AE156" i="2"/>
  <c r="AF156" i="2"/>
  <c r="AG156" i="2"/>
  <c r="AI156" i="2"/>
  <c r="AR156" i="2"/>
  <c r="AT156" i="2"/>
  <c r="AV156" i="2"/>
  <c r="A157" i="2"/>
  <c r="L157" i="2"/>
  <c r="P157" i="2"/>
  <c r="S157" i="2"/>
  <c r="T157" i="2"/>
  <c r="U157" i="2"/>
  <c r="W157" i="2"/>
  <c r="X157" i="2"/>
  <c r="Y157" i="2"/>
  <c r="AA157" i="2"/>
  <c r="AB157" i="2"/>
  <c r="AC157" i="2"/>
  <c r="AE157" i="2"/>
  <c r="AF157" i="2"/>
  <c r="AG157" i="2"/>
  <c r="AI157" i="2"/>
  <c r="AR157" i="2"/>
  <c r="AT157" i="2"/>
  <c r="AV157" i="2"/>
  <c r="A158" i="2"/>
  <c r="L158" i="2"/>
  <c r="P158" i="2"/>
  <c r="S158" i="2"/>
  <c r="T158" i="2"/>
  <c r="U158" i="2"/>
  <c r="W158" i="2"/>
  <c r="X158" i="2"/>
  <c r="Y158" i="2"/>
  <c r="AA158" i="2"/>
  <c r="AB158" i="2"/>
  <c r="AC158" i="2"/>
  <c r="AE158" i="2"/>
  <c r="AF158" i="2"/>
  <c r="AG158" i="2"/>
  <c r="AI158" i="2"/>
  <c r="AR158" i="2"/>
  <c r="AT158" i="2"/>
  <c r="AV158" i="2"/>
  <c r="A159" i="2"/>
  <c r="L159" i="2"/>
  <c r="P159" i="2"/>
  <c r="S159" i="2"/>
  <c r="T159" i="2"/>
  <c r="U159" i="2"/>
  <c r="W159" i="2"/>
  <c r="X159" i="2"/>
  <c r="Y159" i="2"/>
  <c r="AA159" i="2"/>
  <c r="AB159" i="2"/>
  <c r="AC159" i="2"/>
  <c r="AE159" i="2"/>
  <c r="AF159" i="2"/>
  <c r="AG159" i="2"/>
  <c r="AI159" i="2"/>
  <c r="AR159" i="2"/>
  <c r="AT159" i="2"/>
  <c r="AV159" i="2"/>
  <c r="A160" i="2"/>
  <c r="L160" i="2"/>
  <c r="P160" i="2"/>
  <c r="S160" i="2"/>
  <c r="T160" i="2"/>
  <c r="U160" i="2"/>
  <c r="W160" i="2"/>
  <c r="X160" i="2"/>
  <c r="Y160" i="2"/>
  <c r="AA160" i="2"/>
  <c r="AB160" i="2"/>
  <c r="AC160" i="2"/>
  <c r="AE160" i="2"/>
  <c r="AF160" i="2"/>
  <c r="AG160" i="2"/>
  <c r="AI160" i="2"/>
  <c r="AR160" i="2"/>
  <c r="AT160" i="2"/>
  <c r="AV160" i="2"/>
  <c r="A161" i="2"/>
  <c r="L161" i="2"/>
  <c r="P161" i="2"/>
  <c r="S161" i="2"/>
  <c r="T161" i="2"/>
  <c r="U161" i="2"/>
  <c r="W161" i="2"/>
  <c r="X161" i="2"/>
  <c r="Y161" i="2"/>
  <c r="AA161" i="2"/>
  <c r="AB161" i="2"/>
  <c r="AC161" i="2"/>
  <c r="AE161" i="2"/>
  <c r="AF161" i="2"/>
  <c r="AG161" i="2"/>
  <c r="AI161" i="2"/>
  <c r="AR161" i="2"/>
  <c r="AT161" i="2"/>
  <c r="AV161" i="2"/>
  <c r="A162" i="2"/>
  <c r="L162" i="2"/>
  <c r="P162" i="2"/>
  <c r="S162" i="2"/>
  <c r="T162" i="2"/>
  <c r="U162" i="2"/>
  <c r="W162" i="2"/>
  <c r="X162" i="2"/>
  <c r="Y162" i="2"/>
  <c r="AA162" i="2"/>
  <c r="AB162" i="2"/>
  <c r="AC162" i="2"/>
  <c r="AE162" i="2"/>
  <c r="AF162" i="2"/>
  <c r="AG162" i="2"/>
  <c r="AI162" i="2"/>
  <c r="AR162" i="2"/>
  <c r="AT162" i="2"/>
  <c r="AV162" i="2"/>
  <c r="A163" i="2"/>
  <c r="L163" i="2"/>
  <c r="P163" i="2"/>
  <c r="S163" i="2"/>
  <c r="T163" i="2"/>
  <c r="U163" i="2"/>
  <c r="W163" i="2"/>
  <c r="X163" i="2"/>
  <c r="Y163" i="2"/>
  <c r="AA163" i="2"/>
  <c r="AB163" i="2"/>
  <c r="AC163" i="2"/>
  <c r="AE163" i="2"/>
  <c r="AF163" i="2"/>
  <c r="AG163" i="2"/>
  <c r="AI163" i="2"/>
  <c r="AR163" i="2"/>
  <c r="AT163" i="2"/>
  <c r="AV163" i="2"/>
  <c r="A164" i="2"/>
  <c r="L164" i="2"/>
  <c r="P164" i="2"/>
  <c r="S164" i="2"/>
  <c r="T164" i="2"/>
  <c r="U164" i="2"/>
  <c r="W164" i="2"/>
  <c r="X164" i="2"/>
  <c r="Y164" i="2"/>
  <c r="AA164" i="2"/>
  <c r="AB164" i="2"/>
  <c r="AC164" i="2"/>
  <c r="AE164" i="2"/>
  <c r="AF164" i="2"/>
  <c r="AG164" i="2"/>
  <c r="AI164" i="2"/>
  <c r="AR164" i="2"/>
  <c r="AT164" i="2"/>
  <c r="AV164" i="2"/>
  <c r="A165" i="2"/>
  <c r="L165" i="2"/>
  <c r="P165" i="2"/>
  <c r="S165" i="2"/>
  <c r="T165" i="2"/>
  <c r="U165" i="2"/>
  <c r="W165" i="2"/>
  <c r="X165" i="2"/>
  <c r="Y165" i="2"/>
  <c r="AA165" i="2"/>
  <c r="AB165" i="2"/>
  <c r="AC165" i="2"/>
  <c r="AE165" i="2"/>
  <c r="AF165" i="2"/>
  <c r="AG165" i="2"/>
  <c r="AI165" i="2"/>
  <c r="AR165" i="2"/>
  <c r="AT165" i="2"/>
  <c r="AV165" i="2"/>
  <c r="L166" i="2"/>
  <c r="P166" i="2"/>
  <c r="S166" i="2"/>
  <c r="T166" i="2"/>
  <c r="U166" i="2"/>
  <c r="W166" i="2"/>
  <c r="X166" i="2"/>
  <c r="Y166" i="2"/>
  <c r="AA166" i="2"/>
  <c r="AB166" i="2"/>
  <c r="AC166" i="2"/>
  <c r="AE166" i="2"/>
  <c r="AF166" i="2"/>
  <c r="AG166" i="2"/>
  <c r="AI166" i="2"/>
  <c r="AR166" i="2"/>
  <c r="AT166" i="2"/>
  <c r="AV166" i="2"/>
  <c r="A167" i="2"/>
  <c r="L167" i="2"/>
  <c r="P167" i="2"/>
  <c r="S167" i="2"/>
  <c r="T167" i="2"/>
  <c r="U167" i="2"/>
  <c r="W167" i="2"/>
  <c r="X167" i="2"/>
  <c r="Y167" i="2"/>
  <c r="AA167" i="2"/>
  <c r="AB167" i="2"/>
  <c r="AC167" i="2"/>
  <c r="AE167" i="2"/>
  <c r="AF167" i="2"/>
  <c r="AG167" i="2"/>
  <c r="AI167" i="2"/>
  <c r="AR167" i="2"/>
  <c r="AT167" i="2"/>
  <c r="AV167" i="2"/>
  <c r="A168" i="2"/>
  <c r="L168" i="2"/>
  <c r="P168" i="2"/>
  <c r="S168" i="2"/>
  <c r="T168" i="2"/>
  <c r="U168" i="2"/>
  <c r="W168" i="2"/>
  <c r="X168" i="2"/>
  <c r="Y168" i="2"/>
  <c r="AA168" i="2"/>
  <c r="AB168" i="2"/>
  <c r="AC168" i="2"/>
  <c r="AE168" i="2"/>
  <c r="AF168" i="2"/>
  <c r="AG168" i="2"/>
  <c r="AI168" i="2"/>
  <c r="AR168" i="2"/>
  <c r="AT168" i="2"/>
  <c r="AV168" i="2"/>
  <c r="A169" i="2"/>
  <c r="L169" i="2"/>
  <c r="P169" i="2"/>
  <c r="S169" i="2"/>
  <c r="T169" i="2"/>
  <c r="U169" i="2"/>
  <c r="W169" i="2"/>
  <c r="X169" i="2"/>
  <c r="Y169" i="2"/>
  <c r="AA169" i="2"/>
  <c r="AB169" i="2"/>
  <c r="AC169" i="2"/>
  <c r="AE169" i="2"/>
  <c r="AF169" i="2"/>
  <c r="AG169" i="2"/>
  <c r="AI169" i="2"/>
  <c r="AR169" i="2"/>
  <c r="AT169" i="2"/>
  <c r="AV169" i="2"/>
  <c r="A170" i="2"/>
  <c r="L170" i="2"/>
  <c r="P170" i="2"/>
  <c r="S170" i="2"/>
  <c r="T170" i="2"/>
  <c r="U170" i="2"/>
  <c r="W170" i="2"/>
  <c r="X170" i="2"/>
  <c r="Y170" i="2"/>
  <c r="AA170" i="2"/>
  <c r="AB170" i="2"/>
  <c r="AC170" i="2"/>
  <c r="AE170" i="2"/>
  <c r="AF170" i="2"/>
  <c r="AG170" i="2"/>
  <c r="AI170" i="2"/>
  <c r="AR170" i="2"/>
  <c r="AT170" i="2"/>
  <c r="AV170" i="2"/>
  <c r="A174" i="2"/>
  <c r="L174" i="2"/>
  <c r="P174" i="2"/>
  <c r="S174" i="2"/>
  <c r="T174" i="2"/>
  <c r="U174" i="2"/>
  <c r="W174" i="2"/>
  <c r="X174" i="2"/>
  <c r="Y174" i="2"/>
  <c r="AA174" i="2"/>
  <c r="AB174" i="2"/>
  <c r="AC174" i="2"/>
  <c r="AE174" i="2"/>
  <c r="AF174" i="2"/>
  <c r="AG174" i="2"/>
  <c r="AI174" i="2"/>
  <c r="AR174" i="2"/>
  <c r="AT174" i="2"/>
  <c r="AV174" i="2"/>
  <c r="A175" i="2"/>
  <c r="P175" i="2"/>
  <c r="S175" i="2"/>
  <c r="T175" i="2"/>
  <c r="U175" i="2"/>
  <c r="AR175" i="2"/>
  <c r="AT175" i="2"/>
  <c r="AV175" i="2"/>
  <c r="A176" i="2"/>
  <c r="AR176" i="2"/>
  <c r="AT176" i="2"/>
  <c r="AV176" i="2"/>
  <c r="A177" i="2"/>
  <c r="AR177" i="2"/>
  <c r="AT177" i="2"/>
  <c r="AV177" i="2"/>
  <c r="A178" i="2"/>
  <c r="AR178" i="2"/>
  <c r="AT178" i="2"/>
  <c r="AV178" i="2"/>
  <c r="A179" i="2"/>
  <c r="AR179" i="2"/>
  <c r="AT179" i="2"/>
  <c r="AV179" i="2"/>
  <c r="A180" i="2"/>
  <c r="AR180" i="2"/>
  <c r="AT180" i="2"/>
  <c r="AV180" i="2"/>
  <c r="A181" i="2"/>
  <c r="AR181" i="2"/>
  <c r="AT181" i="2"/>
  <c r="AV181" i="2"/>
  <c r="A182" i="2"/>
  <c r="AR182" i="2"/>
  <c r="AT182" i="2"/>
  <c r="AV182" i="2"/>
  <c r="A183" i="2"/>
  <c r="AR183" i="2"/>
  <c r="AT183" i="2"/>
  <c r="AV183" i="2"/>
  <c r="A184" i="2"/>
  <c r="AR184" i="2"/>
  <c r="AT184" i="2"/>
  <c r="AV184" i="2"/>
  <c r="A185" i="2"/>
  <c r="AR185" i="2"/>
  <c r="AT185" i="2"/>
  <c r="AV185" i="2"/>
  <c r="A186" i="2"/>
  <c r="AR186" i="2"/>
  <c r="AT186" i="2"/>
  <c r="AV186" i="2"/>
  <c r="A187" i="2"/>
  <c r="AR187" i="2"/>
  <c r="AT187" i="2"/>
  <c r="AV187" i="2"/>
  <c r="A188" i="2"/>
  <c r="AR188" i="2"/>
  <c r="AT188" i="2"/>
  <c r="AV188" i="2"/>
  <c r="A189" i="2"/>
  <c r="AR189" i="2"/>
  <c r="AT189" i="2"/>
  <c r="AV189" i="2"/>
  <c r="A190" i="2"/>
  <c r="AR190" i="2"/>
  <c r="AT190" i="2"/>
  <c r="AV190" i="2"/>
  <c r="A191" i="2"/>
  <c r="L191" i="2"/>
  <c r="P191" i="2"/>
  <c r="S191" i="2"/>
  <c r="T191" i="2"/>
  <c r="U191" i="2"/>
  <c r="W191" i="2"/>
  <c r="X191" i="2"/>
  <c r="Y191" i="2"/>
  <c r="AA191" i="2"/>
  <c r="AB191" i="2"/>
  <c r="AC191" i="2"/>
  <c r="AE191" i="2"/>
  <c r="AF191" i="2"/>
  <c r="AG191" i="2"/>
  <c r="AI191" i="2"/>
  <c r="AR191" i="2"/>
  <c r="AT191" i="2"/>
  <c r="AV191" i="2"/>
  <c r="A192" i="2"/>
  <c r="L192" i="2"/>
  <c r="P192" i="2"/>
  <c r="S192" i="2"/>
  <c r="T192" i="2"/>
  <c r="U192" i="2"/>
  <c r="W192" i="2"/>
  <c r="X192" i="2"/>
  <c r="Y192" i="2"/>
  <c r="AA192" i="2"/>
  <c r="AB192" i="2"/>
  <c r="AC192" i="2"/>
  <c r="AE192" i="2"/>
  <c r="AF192" i="2"/>
  <c r="AG192" i="2"/>
  <c r="AI192" i="2"/>
  <c r="AR192" i="2"/>
  <c r="AT192" i="2"/>
  <c r="AV192" i="2"/>
  <c r="A193" i="2"/>
  <c r="L193" i="2"/>
  <c r="P193" i="2"/>
  <c r="S193" i="2"/>
  <c r="T193" i="2"/>
  <c r="U193" i="2"/>
  <c r="W193" i="2"/>
  <c r="X193" i="2"/>
  <c r="Y193" i="2"/>
  <c r="AA193" i="2"/>
  <c r="AB193" i="2"/>
  <c r="AC193" i="2"/>
  <c r="AE193" i="2"/>
  <c r="AF193" i="2"/>
  <c r="AG193" i="2"/>
  <c r="AI193" i="2"/>
  <c r="AR193" i="2"/>
  <c r="AT193" i="2"/>
  <c r="AV193" i="2"/>
  <c r="A194" i="2"/>
  <c r="L194" i="2"/>
  <c r="P194" i="2"/>
  <c r="S194" i="2"/>
  <c r="T194" i="2"/>
  <c r="U194" i="2"/>
  <c r="W194" i="2"/>
  <c r="X194" i="2"/>
  <c r="Y194" i="2"/>
  <c r="AA194" i="2"/>
  <c r="AB194" i="2"/>
  <c r="AC194" i="2"/>
  <c r="AE194" i="2"/>
  <c r="AF194" i="2"/>
  <c r="AG194" i="2"/>
  <c r="AI194" i="2"/>
  <c r="AR194" i="2"/>
  <c r="AT194" i="2"/>
  <c r="AV194" i="2"/>
  <c r="A195" i="2"/>
  <c r="L195" i="2"/>
  <c r="P195" i="2"/>
  <c r="S195" i="2"/>
  <c r="T195" i="2"/>
  <c r="U195" i="2"/>
  <c r="W195" i="2"/>
  <c r="X195" i="2"/>
  <c r="Y195" i="2"/>
  <c r="AA195" i="2"/>
  <c r="AB195" i="2"/>
  <c r="AC195" i="2"/>
  <c r="AE195" i="2"/>
  <c r="AF195" i="2"/>
  <c r="AG195" i="2"/>
  <c r="AI195" i="2"/>
  <c r="AR195" i="2"/>
  <c r="AT195" i="2"/>
  <c r="AV195" i="2"/>
  <c r="A196" i="2"/>
  <c r="L196" i="2"/>
  <c r="P196" i="2"/>
  <c r="S196" i="2"/>
  <c r="T196" i="2"/>
  <c r="U196" i="2"/>
  <c r="W196" i="2"/>
  <c r="X196" i="2"/>
  <c r="Y196" i="2"/>
  <c r="AA196" i="2"/>
  <c r="AB196" i="2"/>
  <c r="AC196" i="2"/>
  <c r="AE196" i="2"/>
  <c r="AF196" i="2"/>
  <c r="AG196" i="2"/>
  <c r="AI196" i="2"/>
  <c r="AR196" i="2"/>
  <c r="AT196" i="2"/>
  <c r="AV196" i="2"/>
  <c r="A197" i="2"/>
  <c r="L197" i="2"/>
  <c r="P197" i="2"/>
  <c r="S197" i="2"/>
  <c r="T197" i="2"/>
  <c r="U197" i="2"/>
  <c r="W197" i="2"/>
  <c r="X197" i="2"/>
  <c r="Y197" i="2"/>
  <c r="AA197" i="2"/>
  <c r="AB197" i="2"/>
  <c r="AC197" i="2"/>
  <c r="AE197" i="2"/>
  <c r="AF197" i="2"/>
  <c r="AG197" i="2"/>
  <c r="AI197" i="2"/>
  <c r="AR197" i="2"/>
  <c r="AT197" i="2"/>
  <c r="AV197" i="2"/>
  <c r="A198" i="2"/>
  <c r="L198" i="2"/>
  <c r="P198" i="2"/>
  <c r="S198" i="2"/>
  <c r="T198" i="2"/>
  <c r="U198" i="2"/>
  <c r="W198" i="2"/>
  <c r="X198" i="2"/>
  <c r="Y198" i="2"/>
  <c r="AA198" i="2"/>
  <c r="AB198" i="2"/>
  <c r="AC198" i="2"/>
  <c r="AE198" i="2"/>
  <c r="AF198" i="2"/>
  <c r="AG198" i="2"/>
  <c r="AI198" i="2"/>
  <c r="AR198" i="2"/>
  <c r="AT198" i="2"/>
  <c r="AV198" i="2"/>
  <c r="A199" i="2"/>
  <c r="L199" i="2"/>
  <c r="P199" i="2"/>
  <c r="S199" i="2"/>
  <c r="T199" i="2"/>
  <c r="U199" i="2"/>
  <c r="W199" i="2"/>
  <c r="X199" i="2"/>
  <c r="Y199" i="2"/>
  <c r="AA199" i="2"/>
  <c r="AB199" i="2"/>
  <c r="AC199" i="2"/>
  <c r="AE199" i="2"/>
  <c r="AF199" i="2"/>
  <c r="AG199" i="2"/>
  <c r="AI199" i="2"/>
  <c r="AR199" i="2"/>
  <c r="AT199" i="2"/>
  <c r="AV199" i="2"/>
  <c r="A200" i="2"/>
  <c r="L200" i="2"/>
  <c r="P200" i="2"/>
  <c r="S200" i="2"/>
  <c r="T200" i="2"/>
  <c r="U200" i="2"/>
  <c r="W200" i="2"/>
  <c r="X200" i="2"/>
  <c r="Y200" i="2"/>
  <c r="AA200" i="2"/>
  <c r="AB200" i="2"/>
  <c r="AC200" i="2"/>
  <c r="AE200" i="2"/>
  <c r="AF200" i="2"/>
  <c r="AG200" i="2"/>
  <c r="AI200" i="2"/>
  <c r="AR200" i="2"/>
  <c r="AT200" i="2"/>
  <c r="AV200" i="2"/>
  <c r="A201" i="2"/>
  <c r="L201" i="2"/>
  <c r="P201" i="2"/>
  <c r="S201" i="2"/>
  <c r="T201" i="2"/>
  <c r="U201" i="2"/>
  <c r="W201" i="2"/>
  <c r="X201" i="2"/>
  <c r="Y201" i="2"/>
  <c r="AA201" i="2"/>
  <c r="AB201" i="2"/>
  <c r="AC201" i="2"/>
  <c r="AE201" i="2"/>
  <c r="AF201" i="2"/>
  <c r="AG201" i="2"/>
  <c r="AI201" i="2"/>
  <c r="AR201" i="2"/>
  <c r="AT201" i="2"/>
  <c r="AV201" i="2"/>
  <c r="L202" i="2"/>
  <c r="P202" i="2"/>
  <c r="S202" i="2"/>
  <c r="T202" i="2"/>
  <c r="U202" i="2"/>
  <c r="W202" i="2"/>
  <c r="X202" i="2"/>
  <c r="Y202" i="2"/>
  <c r="AA202" i="2"/>
  <c r="AB202" i="2"/>
  <c r="AC202" i="2"/>
  <c r="AE202" i="2"/>
  <c r="AF202" i="2"/>
  <c r="AG202" i="2"/>
  <c r="AI202" i="2"/>
  <c r="AR202" i="2"/>
  <c r="AT202" i="2"/>
  <c r="AV202" i="2"/>
  <c r="A203" i="2"/>
  <c r="L203" i="2"/>
  <c r="P203" i="2"/>
  <c r="S203" i="2"/>
  <c r="T203" i="2"/>
  <c r="U203" i="2"/>
  <c r="W203" i="2"/>
  <c r="X203" i="2"/>
  <c r="Y203" i="2"/>
  <c r="AA203" i="2"/>
  <c r="AB203" i="2"/>
  <c r="AC203" i="2"/>
  <c r="AE203" i="2"/>
  <c r="AF203" i="2"/>
  <c r="AG203" i="2"/>
  <c r="AI203" i="2"/>
  <c r="AR203" i="2"/>
  <c r="AT203" i="2"/>
  <c r="AV203" i="2"/>
  <c r="A204" i="2"/>
  <c r="L204" i="2"/>
  <c r="P204" i="2"/>
  <c r="S204" i="2"/>
  <c r="T204" i="2"/>
  <c r="U204" i="2"/>
  <c r="W204" i="2"/>
  <c r="X204" i="2"/>
  <c r="Y204" i="2"/>
  <c r="AA204" i="2"/>
  <c r="AB204" i="2"/>
  <c r="AC204" i="2"/>
  <c r="AE204" i="2"/>
  <c r="AF204" i="2"/>
  <c r="AG204" i="2"/>
  <c r="AI204" i="2"/>
  <c r="AR204" i="2"/>
  <c r="AT204" i="2"/>
  <c r="AV204" i="2"/>
  <c r="A205" i="2"/>
  <c r="L205" i="2"/>
  <c r="P205" i="2"/>
  <c r="S205" i="2"/>
  <c r="T205" i="2"/>
  <c r="U205" i="2"/>
  <c r="W205" i="2"/>
  <c r="X205" i="2"/>
  <c r="Y205" i="2"/>
  <c r="AA205" i="2"/>
  <c r="AB205" i="2"/>
  <c r="AC205" i="2"/>
  <c r="AE205" i="2"/>
  <c r="AF205" i="2"/>
  <c r="AG205" i="2"/>
  <c r="AI205" i="2"/>
  <c r="AR205" i="2"/>
  <c r="AT205" i="2"/>
  <c r="AV205" i="2"/>
  <c r="A206" i="2"/>
  <c r="L206" i="2"/>
  <c r="P206" i="2"/>
  <c r="S206" i="2"/>
  <c r="T206" i="2"/>
  <c r="U206" i="2"/>
  <c r="W206" i="2"/>
  <c r="X206" i="2"/>
  <c r="Y206" i="2"/>
  <c r="AA206" i="2"/>
  <c r="AB206" i="2"/>
  <c r="AC206" i="2"/>
  <c r="AE206" i="2"/>
  <c r="AF206" i="2"/>
  <c r="AG206" i="2"/>
  <c r="AI206" i="2"/>
  <c r="AR206" i="2"/>
  <c r="AT206" i="2"/>
  <c r="AV206" i="2"/>
  <c r="A207" i="2"/>
  <c r="L207" i="2"/>
  <c r="P207" i="2"/>
  <c r="S207" i="2"/>
  <c r="T207" i="2"/>
  <c r="U207" i="2"/>
  <c r="W207" i="2"/>
  <c r="X207" i="2"/>
  <c r="Y207" i="2"/>
  <c r="AA207" i="2"/>
  <c r="AB207" i="2"/>
  <c r="AC207" i="2"/>
  <c r="AE207" i="2"/>
  <c r="AF207" i="2"/>
  <c r="AG207" i="2"/>
  <c r="AI207" i="2"/>
  <c r="AR207" i="2"/>
  <c r="AT207" i="2"/>
  <c r="AV207" i="2"/>
  <c r="A208" i="2"/>
  <c r="L208" i="2"/>
  <c r="P208" i="2"/>
  <c r="S208" i="2"/>
  <c r="T208" i="2"/>
  <c r="U208" i="2"/>
  <c r="W208" i="2"/>
  <c r="X208" i="2"/>
  <c r="Y208" i="2"/>
  <c r="AA208" i="2"/>
  <c r="AB208" i="2"/>
  <c r="AC208" i="2"/>
  <c r="AE208" i="2"/>
  <c r="AF208" i="2"/>
  <c r="AG208" i="2"/>
  <c r="AI208" i="2"/>
  <c r="AR208" i="2"/>
  <c r="AT208" i="2"/>
  <c r="AV208" i="2"/>
  <c r="A209" i="2"/>
  <c r="L209" i="2"/>
  <c r="P209" i="2"/>
  <c r="S209" i="2"/>
  <c r="T209" i="2"/>
  <c r="U209" i="2"/>
  <c r="W209" i="2"/>
  <c r="X209" i="2"/>
  <c r="Y209" i="2"/>
  <c r="AA209" i="2"/>
  <c r="AB209" i="2"/>
  <c r="AC209" i="2"/>
  <c r="AE209" i="2"/>
  <c r="AF209" i="2"/>
  <c r="AG209" i="2"/>
  <c r="AI209" i="2"/>
  <c r="AR209" i="2"/>
  <c r="AT209" i="2"/>
  <c r="AV209" i="2"/>
  <c r="A210" i="2"/>
  <c r="L210" i="2"/>
  <c r="P210" i="2"/>
  <c r="S210" i="2"/>
  <c r="T210" i="2"/>
  <c r="U210" i="2"/>
  <c r="W210" i="2"/>
  <c r="X210" i="2"/>
  <c r="Y210" i="2"/>
  <c r="AA210" i="2"/>
  <c r="AB210" i="2"/>
  <c r="AC210" i="2"/>
  <c r="AE210" i="2"/>
  <c r="AF210" i="2"/>
  <c r="AG210" i="2"/>
  <c r="AI210" i="2"/>
  <c r="AR210" i="2"/>
  <c r="AT210" i="2"/>
  <c r="AV210" i="2"/>
  <c r="A211" i="2"/>
  <c r="L211" i="2"/>
  <c r="P211" i="2"/>
  <c r="S211" i="2"/>
  <c r="T211" i="2"/>
  <c r="U211" i="2"/>
  <c r="W211" i="2"/>
  <c r="X211" i="2"/>
  <c r="Y211" i="2"/>
  <c r="AA211" i="2"/>
  <c r="AB211" i="2"/>
  <c r="AC211" i="2"/>
  <c r="AE211" i="2"/>
  <c r="AF211" i="2"/>
  <c r="AG211" i="2"/>
  <c r="AI211" i="2"/>
  <c r="AR211" i="2"/>
  <c r="AT211" i="2"/>
  <c r="AV211" i="2"/>
  <c r="A212" i="2"/>
  <c r="L212" i="2"/>
  <c r="P212" i="2"/>
  <c r="S212" i="2"/>
  <c r="T212" i="2"/>
  <c r="U212" i="2"/>
  <c r="W212" i="2"/>
  <c r="X212" i="2"/>
  <c r="Y212" i="2"/>
  <c r="AA212" i="2"/>
  <c r="AB212" i="2"/>
  <c r="AC212" i="2"/>
  <c r="AE212" i="2"/>
  <c r="AF212" i="2"/>
  <c r="AG212" i="2"/>
  <c r="AI212" i="2"/>
  <c r="AR212" i="2"/>
  <c r="AT212" i="2"/>
  <c r="AV212" i="2"/>
  <c r="A213" i="2"/>
  <c r="L213" i="2"/>
  <c r="P213" i="2"/>
  <c r="S213" i="2"/>
  <c r="T213" i="2"/>
  <c r="U213" i="2"/>
  <c r="W213" i="2"/>
  <c r="X213" i="2"/>
  <c r="Y213" i="2"/>
  <c r="AA213" i="2"/>
  <c r="AB213" i="2"/>
  <c r="AC213" i="2"/>
  <c r="AE213" i="2"/>
  <c r="AF213" i="2"/>
  <c r="AG213" i="2"/>
  <c r="AI213" i="2"/>
  <c r="AR213" i="2"/>
  <c r="AT213" i="2"/>
  <c r="AV213" i="2"/>
  <c r="A214" i="2"/>
  <c r="L214" i="2"/>
  <c r="P214" i="2"/>
  <c r="S214" i="2"/>
  <c r="T214" i="2"/>
  <c r="U214" i="2"/>
  <c r="W214" i="2"/>
  <c r="X214" i="2"/>
  <c r="Y214" i="2"/>
  <c r="AA214" i="2"/>
  <c r="AB214" i="2"/>
  <c r="AC214" i="2"/>
  <c r="AE214" i="2"/>
  <c r="AF214" i="2"/>
  <c r="AG214" i="2"/>
  <c r="AI214" i="2"/>
  <c r="AR214" i="2"/>
  <c r="AT214" i="2"/>
  <c r="AV214" i="2"/>
  <c r="A215" i="2"/>
  <c r="L215" i="2"/>
  <c r="P215" i="2"/>
  <c r="S215" i="2"/>
  <c r="T215" i="2"/>
  <c r="U215" i="2"/>
  <c r="W215" i="2"/>
  <c r="X215" i="2"/>
  <c r="Y215" i="2"/>
  <c r="AA215" i="2"/>
  <c r="AB215" i="2"/>
  <c r="AC215" i="2"/>
  <c r="AE215" i="2"/>
  <c r="AF215" i="2"/>
  <c r="AG215" i="2"/>
  <c r="AI215" i="2"/>
  <c r="AR215" i="2"/>
  <c r="AT215" i="2"/>
  <c r="AV215" i="2"/>
  <c r="A216" i="2"/>
  <c r="L216" i="2"/>
  <c r="P216" i="2"/>
  <c r="S216" i="2"/>
  <c r="T216" i="2"/>
  <c r="U216" i="2"/>
  <c r="W216" i="2"/>
  <c r="X216" i="2"/>
  <c r="Y216" i="2"/>
  <c r="AA216" i="2"/>
  <c r="AB216" i="2"/>
  <c r="AC216" i="2"/>
  <c r="AE216" i="2"/>
  <c r="AF216" i="2"/>
  <c r="AG216" i="2"/>
  <c r="AI216" i="2"/>
  <c r="AR216" i="2"/>
  <c r="AT216" i="2"/>
  <c r="AV216" i="2"/>
  <c r="A217" i="2"/>
  <c r="L217" i="2"/>
  <c r="P217" i="2"/>
  <c r="S217" i="2"/>
  <c r="T217" i="2"/>
  <c r="U217" i="2"/>
  <c r="W217" i="2"/>
  <c r="X217" i="2"/>
  <c r="Y217" i="2"/>
  <c r="AA217" i="2"/>
  <c r="AB217" i="2"/>
  <c r="AC217" i="2"/>
  <c r="AE217" i="2"/>
  <c r="AF217" i="2"/>
  <c r="AG217" i="2"/>
  <c r="AI217" i="2"/>
  <c r="AR217" i="2"/>
  <c r="AT217" i="2"/>
  <c r="AV217" i="2"/>
  <c r="A218" i="2"/>
  <c r="L218" i="2"/>
  <c r="P218" i="2"/>
  <c r="S218" i="2"/>
  <c r="T218" i="2"/>
  <c r="U218" i="2"/>
  <c r="W218" i="2"/>
  <c r="X218" i="2"/>
  <c r="Y218" i="2"/>
  <c r="AA218" i="2"/>
  <c r="AB218" i="2"/>
  <c r="AC218" i="2"/>
  <c r="AE218" i="2"/>
  <c r="AF218" i="2"/>
  <c r="AG218" i="2"/>
  <c r="AI218" i="2"/>
  <c r="AR218" i="2"/>
  <c r="AT218" i="2"/>
  <c r="AV218" i="2"/>
  <c r="L227" i="2"/>
  <c r="P227" i="2"/>
  <c r="S227" i="2"/>
  <c r="T227" i="2"/>
  <c r="U227" i="2"/>
  <c r="W227" i="2"/>
  <c r="X227" i="2"/>
  <c r="Y227" i="2"/>
  <c r="AA227" i="2"/>
  <c r="AB227" i="2"/>
  <c r="AC227" i="2"/>
  <c r="AE227" i="2"/>
  <c r="AF227" i="2"/>
  <c r="AG227" i="2"/>
  <c r="AI227" i="2"/>
  <c r="AR227" i="2"/>
  <c r="AT227" i="2"/>
  <c r="AV227" i="2"/>
  <c r="L219" i="2"/>
  <c r="P219" i="2"/>
  <c r="S219" i="2"/>
  <c r="T219" i="2"/>
  <c r="U219" i="2"/>
  <c r="W219" i="2"/>
  <c r="X219" i="2"/>
  <c r="Y219" i="2"/>
  <c r="AA219" i="2"/>
  <c r="AB219" i="2"/>
  <c r="AC219" i="2"/>
  <c r="AE219" i="2"/>
  <c r="AF219" i="2"/>
  <c r="AG219" i="2"/>
  <c r="AI219" i="2"/>
  <c r="AR219" i="2"/>
  <c r="AT219" i="2"/>
  <c r="AV219" i="2"/>
  <c r="L220" i="2"/>
  <c r="P220" i="2"/>
  <c r="S220" i="2"/>
  <c r="T220" i="2"/>
  <c r="U220" i="2"/>
  <c r="W220" i="2"/>
  <c r="X220" i="2"/>
  <c r="Y220" i="2"/>
  <c r="AA220" i="2"/>
  <c r="AB220" i="2"/>
  <c r="AC220" i="2"/>
  <c r="AE220" i="2"/>
  <c r="AF220" i="2"/>
  <c r="AG220" i="2"/>
  <c r="AI220" i="2"/>
  <c r="AR220" i="2"/>
  <c r="AT220" i="2"/>
  <c r="AV220" i="2"/>
  <c r="L221" i="2"/>
  <c r="P221" i="2"/>
  <c r="S221" i="2"/>
  <c r="T221" i="2"/>
  <c r="U221" i="2"/>
  <c r="W221" i="2"/>
  <c r="X221" i="2"/>
  <c r="Y221" i="2"/>
  <c r="AA221" i="2"/>
  <c r="AB221" i="2"/>
  <c r="AC221" i="2"/>
  <c r="AE221" i="2"/>
  <c r="AF221" i="2"/>
  <c r="AG221" i="2"/>
  <c r="AI221" i="2"/>
  <c r="AR221" i="2"/>
  <c r="AT221" i="2"/>
  <c r="AV221" i="2"/>
  <c r="L222" i="2"/>
  <c r="P222" i="2"/>
  <c r="S222" i="2"/>
  <c r="T222" i="2"/>
  <c r="U222" i="2"/>
  <c r="W222" i="2"/>
  <c r="X222" i="2"/>
  <c r="Y222" i="2"/>
  <c r="AA222" i="2"/>
  <c r="AB222" i="2"/>
  <c r="AC222" i="2"/>
  <c r="AE222" i="2"/>
  <c r="AF222" i="2"/>
  <c r="AG222" i="2"/>
  <c r="AI222" i="2"/>
  <c r="AR222" i="2"/>
  <c r="AT222" i="2"/>
  <c r="AV222" i="2"/>
  <c r="L223" i="2"/>
  <c r="P223" i="2"/>
  <c r="S223" i="2"/>
  <c r="T223" i="2"/>
  <c r="U223" i="2"/>
  <c r="W223" i="2"/>
  <c r="X223" i="2"/>
  <c r="Y223" i="2"/>
  <c r="AA223" i="2"/>
  <c r="AB223" i="2"/>
  <c r="AC223" i="2"/>
  <c r="AE223" i="2"/>
  <c r="AF223" i="2"/>
  <c r="AG223" i="2"/>
  <c r="AI223" i="2"/>
  <c r="AR223" i="2"/>
  <c r="AT223" i="2"/>
  <c r="AV223" i="2"/>
  <c r="L224" i="2"/>
  <c r="P224" i="2"/>
  <c r="S224" i="2"/>
  <c r="T224" i="2"/>
  <c r="U224" i="2"/>
  <c r="W224" i="2"/>
  <c r="X224" i="2"/>
  <c r="Y224" i="2"/>
  <c r="AA224" i="2"/>
  <c r="AB224" i="2"/>
  <c r="AC224" i="2"/>
  <c r="AE224" i="2"/>
  <c r="AF224" i="2"/>
  <c r="AG224" i="2"/>
  <c r="AI224" i="2"/>
  <c r="AR224" i="2"/>
  <c r="AT224" i="2"/>
  <c r="AV224" i="2"/>
  <c r="L225" i="2"/>
  <c r="P225" i="2"/>
  <c r="S225" i="2"/>
  <c r="T225" i="2"/>
  <c r="U225" i="2"/>
  <c r="W225" i="2"/>
  <c r="X225" i="2"/>
  <c r="Y225" i="2"/>
  <c r="AA225" i="2"/>
  <c r="AB225" i="2"/>
  <c r="AC225" i="2"/>
  <c r="AE225" i="2"/>
  <c r="AF225" i="2"/>
  <c r="AG225" i="2"/>
  <c r="AI225" i="2"/>
  <c r="AR225" i="2"/>
  <c r="AT225" i="2"/>
  <c r="AV225" i="2"/>
  <c r="L226" i="2"/>
  <c r="P226" i="2"/>
  <c r="S226" i="2"/>
  <c r="T226" i="2"/>
  <c r="U226" i="2"/>
  <c r="W226" i="2"/>
  <c r="X226" i="2"/>
  <c r="Y226" i="2"/>
  <c r="AA226" i="2"/>
  <c r="AB226" i="2"/>
  <c r="AC226" i="2"/>
  <c r="AE226" i="2"/>
  <c r="AF226" i="2"/>
  <c r="AG226" i="2"/>
  <c r="AI226" i="2"/>
  <c r="AR226" i="2"/>
  <c r="AT226" i="2"/>
  <c r="AV226" i="2"/>
  <c r="L228" i="2"/>
  <c r="P228" i="2"/>
  <c r="S228" i="2"/>
  <c r="T228" i="2"/>
  <c r="U228" i="2"/>
  <c r="W228" i="2"/>
  <c r="X228" i="2"/>
  <c r="Y228" i="2"/>
  <c r="AA228" i="2"/>
  <c r="AB228" i="2"/>
  <c r="AC228" i="2"/>
  <c r="AE228" i="2"/>
  <c r="AF228" i="2"/>
  <c r="AG228" i="2"/>
  <c r="AI228" i="2"/>
  <c r="AR228" i="2"/>
  <c r="AT228" i="2"/>
  <c r="AV228" i="2"/>
  <c r="A230" i="2"/>
  <c r="P230" i="2"/>
  <c r="AG230" i="2"/>
  <c r="AI230" i="2"/>
  <c r="AR230" i="2"/>
  <c r="AT230" i="2"/>
  <c r="AV230" i="2"/>
  <c r="A231" i="2"/>
  <c r="P231" i="2"/>
  <c r="AG231" i="2"/>
  <c r="AI231" i="2"/>
  <c r="AR231" i="2"/>
  <c r="AT231" i="2"/>
  <c r="A232" i="2"/>
  <c r="P232" i="2"/>
  <c r="AG232" i="2"/>
  <c r="AI232" i="2"/>
  <c r="AR232" i="2"/>
  <c r="AT232" i="2"/>
  <c r="AG236" i="2"/>
  <c r="AI236" i="2"/>
  <c r="AR236" i="2"/>
  <c r="AT236" i="2"/>
  <c r="AV117" i="2"/>
  <c r="AT117" i="2"/>
  <c r="AR117" i="2"/>
  <c r="AI117" i="2"/>
  <c r="AG117" i="2"/>
  <c r="AF117" i="2"/>
  <c r="AE117" i="2"/>
  <c r="AC117" i="2"/>
  <c r="AB117" i="2"/>
  <c r="AA117" i="2"/>
  <c r="Y117" i="2"/>
  <c r="X117" i="2"/>
  <c r="W117" i="2"/>
  <c r="U117" i="2"/>
  <c r="T117" i="2"/>
  <c r="S117" i="2"/>
  <c r="P117" i="2"/>
  <c r="L117" i="2"/>
  <c r="A117" i="2"/>
  <c r="C94" i="37"/>
  <c r="C78" i="37"/>
  <c r="C59" i="37"/>
  <c r="C79" i="37"/>
  <c r="C66" i="37"/>
  <c r="N167" i="35"/>
  <c r="N168" i="35"/>
  <c r="N169" i="35"/>
  <c r="N170" i="35"/>
  <c r="N171" i="35"/>
  <c r="N172" i="35"/>
  <c r="N173" i="35"/>
  <c r="N174" i="35"/>
  <c r="N175" i="35"/>
  <c r="N176" i="35"/>
  <c r="N177" i="35"/>
  <c r="N178" i="35"/>
  <c r="N179" i="35"/>
  <c r="N180" i="35"/>
  <c r="N181" i="35"/>
  <c r="N182" i="35"/>
  <c r="N183" i="35"/>
  <c r="N184" i="35"/>
  <c r="N185" i="35"/>
  <c r="N186" i="35"/>
  <c r="N187" i="35"/>
  <c r="N188" i="35"/>
  <c r="N189" i="35"/>
  <c r="N190" i="35"/>
  <c r="N259" i="35"/>
  <c r="N260" i="35"/>
  <c r="N261" i="35"/>
  <c r="N262" i="35"/>
  <c r="N283" i="35"/>
  <c r="N284" i="35"/>
  <c r="N285" i="35"/>
  <c r="N286" i="35"/>
  <c r="N287" i="35"/>
  <c r="N288" i="35"/>
  <c r="N289" i="35"/>
  <c r="N290" i="35"/>
  <c r="N291" i="35"/>
  <c r="N292" i="35"/>
  <c r="N293" i="35"/>
  <c r="N294" i="35"/>
  <c r="N295" i="35"/>
  <c r="N296" i="35"/>
  <c r="N297" i="35"/>
  <c r="N298" i="35"/>
  <c r="N299" i="35"/>
  <c r="N300" i="35"/>
  <c r="N301" i="35"/>
  <c r="N302" i="35"/>
  <c r="L109" i="21"/>
  <c r="O109" i="21"/>
  <c r="L110" i="21"/>
  <c r="O110" i="21"/>
  <c r="L111" i="21"/>
  <c r="O111" i="21"/>
  <c r="L112" i="21"/>
  <c r="O112" i="21"/>
  <c r="O113" i="21"/>
  <c r="O114" i="21"/>
  <c r="O115" i="21"/>
  <c r="O116" i="21"/>
  <c r="O117" i="21"/>
  <c r="K104" i="20"/>
  <c r="O104" i="20"/>
  <c r="K105" i="20"/>
  <c r="O105" i="20"/>
  <c r="K56" i="20"/>
  <c r="O56" i="20"/>
  <c r="K106" i="20"/>
  <c r="O106" i="20"/>
  <c r="K107" i="20"/>
  <c r="O107" i="20"/>
  <c r="K38" i="20"/>
  <c r="O38" i="20"/>
  <c r="K140" i="20"/>
  <c r="O140" i="20"/>
  <c r="K144" i="20"/>
  <c r="O144" i="20"/>
  <c r="K89" i="20"/>
  <c r="O89" i="20"/>
  <c r="K114" i="20"/>
  <c r="O114" i="20"/>
  <c r="K115" i="20"/>
  <c r="O115" i="20"/>
  <c r="O66" i="20"/>
  <c r="K120" i="20"/>
  <c r="O120" i="20"/>
  <c r="K121" i="20"/>
  <c r="O121" i="20"/>
  <c r="K15" i="20"/>
  <c r="O15" i="20"/>
  <c r="K122" i="20"/>
  <c r="O122" i="20"/>
  <c r="K123" i="20"/>
  <c r="O123" i="20"/>
  <c r="K42" i="20"/>
  <c r="O42" i="20"/>
  <c r="K132" i="20"/>
  <c r="O132" i="20"/>
  <c r="K133" i="20"/>
  <c r="O133" i="20"/>
  <c r="O239" i="20"/>
  <c r="K134" i="20"/>
  <c r="O134" i="20"/>
  <c r="K25" i="20"/>
  <c r="O25" i="20"/>
  <c r="K43" i="20"/>
  <c r="O43" i="20"/>
  <c r="K35" i="20"/>
  <c r="O35" i="20"/>
  <c r="K268" i="20"/>
  <c r="O268" i="20"/>
  <c r="K2" i="20"/>
  <c r="O2" i="20"/>
  <c r="K269" i="20"/>
  <c r="O269" i="20"/>
  <c r="K8" i="20"/>
  <c r="O8" i="20"/>
  <c r="K26" i="20"/>
  <c r="O26" i="20"/>
  <c r="K16" i="20"/>
  <c r="O16" i="20"/>
  <c r="K9" i="20"/>
  <c r="O9" i="20"/>
  <c r="K17" i="20"/>
  <c r="O17" i="20"/>
  <c r="K27" i="20"/>
  <c r="O27" i="20"/>
  <c r="K4" i="20"/>
  <c r="O4" i="20"/>
  <c r="K3" i="20"/>
  <c r="O3" i="20"/>
  <c r="O250" i="20"/>
  <c r="K141" i="20"/>
  <c r="O141" i="20"/>
  <c r="K142" i="20"/>
  <c r="O142" i="20"/>
  <c r="K37" i="20"/>
  <c r="O37" i="20"/>
  <c r="K10" i="20"/>
  <c r="O10" i="20"/>
  <c r="K18" i="20"/>
  <c r="O18" i="20"/>
  <c r="K85" i="20"/>
  <c r="O85" i="20"/>
  <c r="K185" i="20"/>
  <c r="O185" i="20"/>
  <c r="K81" i="20"/>
  <c r="O81" i="20"/>
  <c r="K30" i="20"/>
  <c r="O30" i="20"/>
  <c r="K20" i="20"/>
  <c r="O20" i="20"/>
  <c r="K21" i="20"/>
  <c r="O21" i="20"/>
  <c r="K189" i="20"/>
  <c r="O189" i="20"/>
  <c r="K191" i="20"/>
  <c r="O191" i="20"/>
  <c r="K31" i="20"/>
  <c r="O31" i="20"/>
  <c r="K193" i="20"/>
  <c r="O193" i="20"/>
  <c r="K195" i="20"/>
  <c r="O195" i="20"/>
  <c r="K197" i="20"/>
  <c r="O197" i="20"/>
  <c r="K32" i="20"/>
  <c r="O32" i="20"/>
  <c r="K199" i="20"/>
  <c r="O199" i="20"/>
  <c r="K280" i="20"/>
  <c r="O280" i="20"/>
  <c r="K80" i="20"/>
  <c r="O80" i="20"/>
  <c r="K82" i="20"/>
  <c r="O82" i="20"/>
  <c r="K83" i="20"/>
  <c r="O83" i="20"/>
  <c r="K36" i="20"/>
  <c r="O36" i="20"/>
  <c r="K256" i="20"/>
  <c r="O256" i="20"/>
  <c r="K260" i="20"/>
  <c r="O260" i="20"/>
  <c r="K266" i="20"/>
  <c r="O266" i="20"/>
  <c r="K12" i="20"/>
  <c r="O12" i="20"/>
  <c r="K13" i="20"/>
  <c r="O13" i="20"/>
  <c r="K23" i="20"/>
  <c r="O23" i="20"/>
  <c r="O55" i="20"/>
  <c r="K163" i="20"/>
  <c r="O163" i="20"/>
  <c r="K164" i="20"/>
  <c r="O164" i="20"/>
  <c r="K14" i="20"/>
  <c r="O14" i="20"/>
  <c r="K88" i="20"/>
  <c r="O88" i="20"/>
  <c r="K223" i="20"/>
  <c r="O223" i="20"/>
  <c r="K224" i="20"/>
  <c r="O224" i="20"/>
  <c r="K267" i="20"/>
  <c r="O267" i="20"/>
  <c r="K236" i="20"/>
  <c r="O236" i="20"/>
  <c r="K238" i="20"/>
  <c r="O238" i="20"/>
  <c r="K93" i="20"/>
  <c r="O93" i="20"/>
  <c r="K94" i="20"/>
  <c r="O94" i="20"/>
  <c r="K96" i="20"/>
  <c r="O96" i="20"/>
  <c r="K167" i="20"/>
  <c r="O167" i="20"/>
  <c r="K183" i="20"/>
  <c r="O183" i="20"/>
  <c r="K5" i="20"/>
  <c r="O5" i="20"/>
  <c r="K270" i="20"/>
  <c r="O270" i="20"/>
  <c r="K47" i="20"/>
  <c r="O47" i="20"/>
  <c r="K170" i="20"/>
  <c r="O170" i="20"/>
  <c r="K188" i="20"/>
  <c r="O188" i="20"/>
  <c r="K40" i="20"/>
  <c r="O40" i="20"/>
  <c r="K171" i="20"/>
  <c r="O171" i="20"/>
  <c r="K190" i="20"/>
  <c r="O190" i="20"/>
  <c r="K11" i="20"/>
  <c r="O11" i="20"/>
  <c r="K34" i="20"/>
  <c r="O34" i="20"/>
  <c r="K87" i="20"/>
  <c r="O87" i="20"/>
  <c r="K6" i="20"/>
  <c r="O6" i="20"/>
  <c r="K52" i="20"/>
  <c r="O52" i="20"/>
  <c r="K103" i="20"/>
  <c r="O103" i="20"/>
  <c r="K22" i="20"/>
  <c r="O22" i="20"/>
  <c r="K271" i="20"/>
  <c r="O271" i="20"/>
  <c r="K218" i="20"/>
  <c r="O218" i="20"/>
  <c r="K176" i="20"/>
  <c r="O176" i="20"/>
  <c r="K200" i="20"/>
  <c r="O200" i="20"/>
  <c r="K7" i="20"/>
  <c r="O7" i="20"/>
  <c r="K92" i="20"/>
  <c r="O92" i="20"/>
  <c r="K53" i="20"/>
  <c r="O53" i="20"/>
  <c r="K28" i="20"/>
  <c r="O28" i="20"/>
  <c r="K182" i="20"/>
  <c r="O182" i="20"/>
  <c r="K166" i="20"/>
  <c r="O166" i="20"/>
  <c r="K19" i="20"/>
  <c r="O19" i="20"/>
  <c r="K29" i="20"/>
  <c r="O29" i="20"/>
  <c r="K272" i="20"/>
  <c r="O272" i="20"/>
  <c r="K249" i="20"/>
  <c r="O249" i="20"/>
  <c r="K242" i="20"/>
  <c r="O242" i="20"/>
  <c r="K247" i="20"/>
  <c r="O247" i="20"/>
  <c r="K241" i="20"/>
  <c r="O241" i="20"/>
  <c r="K252" i="20"/>
  <c r="O252" i="20"/>
  <c r="K254" i="20"/>
  <c r="O254" i="20"/>
  <c r="K127" i="20"/>
  <c r="O127" i="20"/>
  <c r="K131" i="20"/>
  <c r="O131" i="20"/>
  <c r="K129" i="20"/>
  <c r="O129" i="20"/>
  <c r="K273" i="20"/>
  <c r="O273" i="20"/>
  <c r="K274" i="20"/>
  <c r="O274" i="20"/>
  <c r="K275" i="20"/>
  <c r="O275" i="20"/>
  <c r="K119" i="20"/>
  <c r="O119" i="20"/>
  <c r="K111" i="20"/>
  <c r="O111" i="20"/>
  <c r="K117" i="20"/>
  <c r="O117" i="20"/>
  <c r="K110" i="20"/>
  <c r="O110" i="20"/>
  <c r="K113" i="20"/>
  <c r="O113" i="20"/>
  <c r="K41" i="20"/>
  <c r="O41" i="20"/>
  <c r="K277" i="20"/>
  <c r="O277" i="20"/>
  <c r="K278" i="20"/>
  <c r="O278" i="20"/>
  <c r="K279" i="20"/>
  <c r="O279" i="20"/>
  <c r="K91" i="20"/>
  <c r="O91" i="20"/>
  <c r="K187" i="20"/>
  <c r="O187" i="20"/>
  <c r="K169" i="20"/>
  <c r="O169" i="20"/>
  <c r="K54" i="20"/>
  <c r="O54" i="20"/>
  <c r="K109" i="20"/>
  <c r="K76" i="20"/>
  <c r="K77" i="20"/>
  <c r="K207" i="20"/>
  <c r="O207" i="20"/>
  <c r="K161" i="20"/>
  <c r="O161" i="20"/>
  <c r="K162" i="20"/>
  <c r="O162" i="20"/>
  <c r="K216" i="20"/>
  <c r="O216" i="20"/>
  <c r="K174" i="20"/>
  <c r="O174" i="20"/>
  <c r="K196" i="20"/>
  <c r="O196" i="20"/>
  <c r="K210" i="20"/>
  <c r="O210" i="20"/>
  <c r="K230" i="20"/>
  <c r="O230" i="20"/>
  <c r="K233" i="20"/>
  <c r="O233" i="20"/>
  <c r="K208" i="20"/>
  <c r="O208" i="20"/>
  <c r="K225" i="20"/>
  <c r="O225" i="20"/>
  <c r="K226" i="20"/>
  <c r="O226" i="20"/>
  <c r="K211" i="20"/>
  <c r="O211" i="20"/>
  <c r="K165" i="20"/>
  <c r="O165" i="20"/>
  <c r="K181" i="20"/>
  <c r="O181" i="20"/>
  <c r="K221" i="20"/>
  <c r="O221" i="20"/>
  <c r="K180" i="20"/>
  <c r="O180" i="20"/>
  <c r="K204" i="20"/>
  <c r="O204" i="20"/>
  <c r="K212" i="20"/>
  <c r="O212" i="20"/>
  <c r="K184" i="20"/>
  <c r="O184" i="20"/>
  <c r="K217" i="20"/>
  <c r="O217" i="20"/>
  <c r="K175" i="20"/>
  <c r="O175" i="20"/>
  <c r="K198" i="20"/>
  <c r="O198" i="20"/>
  <c r="K215" i="20"/>
  <c r="O215" i="20"/>
  <c r="K173" i="20"/>
  <c r="O173" i="20"/>
  <c r="K194" i="20"/>
  <c r="O194" i="20"/>
  <c r="K219" i="20"/>
  <c r="O219" i="20"/>
  <c r="K201" i="20"/>
  <c r="O201" i="20"/>
  <c r="K177" i="20"/>
  <c r="O177" i="20"/>
  <c r="K220" i="20"/>
  <c r="O220" i="20"/>
  <c r="K203" i="20"/>
  <c r="O203" i="20"/>
  <c r="K179" i="20"/>
  <c r="O179" i="20"/>
  <c r="K214" i="20"/>
  <c r="O214" i="20"/>
  <c r="K172" i="20"/>
  <c r="O172" i="20"/>
  <c r="K192" i="20"/>
  <c r="O192" i="20"/>
  <c r="K33" i="20"/>
  <c r="O33" i="20"/>
  <c r="K178" i="20"/>
  <c r="O178" i="20"/>
  <c r="K202" i="20"/>
  <c r="O202" i="20"/>
  <c r="K213" i="20"/>
  <c r="O213" i="20"/>
  <c r="K168" i="20"/>
  <c r="O168" i="20"/>
  <c r="K186" i="20"/>
  <c r="O186" i="20"/>
  <c r="K209" i="20"/>
  <c r="O209" i="20"/>
  <c r="K228" i="20"/>
  <c r="O228" i="20"/>
  <c r="K160" i="20"/>
  <c r="O160" i="20"/>
  <c r="K206" i="20"/>
  <c r="O206" i="20"/>
  <c r="K158" i="20"/>
  <c r="O158" i="20"/>
  <c r="K159" i="20"/>
  <c r="O159" i="20"/>
  <c r="K205" i="20"/>
  <c r="O205" i="20"/>
  <c r="K156" i="20"/>
  <c r="O156" i="20"/>
  <c r="K157" i="20"/>
  <c r="O157" i="20"/>
  <c r="K97" i="20"/>
  <c r="O97" i="20"/>
  <c r="K108" i="20"/>
  <c r="O108" i="20"/>
  <c r="K138" i="20"/>
  <c r="O138" i="20"/>
  <c r="O227" i="20"/>
  <c r="K112" i="20"/>
  <c r="O112" i="20"/>
  <c r="K146" i="20"/>
  <c r="O146" i="20"/>
  <c r="O65" i="20"/>
  <c r="K116" i="20"/>
  <c r="O116" i="20"/>
  <c r="K147" i="20"/>
  <c r="O147" i="20"/>
  <c r="O229" i="20"/>
  <c r="K118" i="20"/>
  <c r="O118" i="20"/>
  <c r="K148" i="20"/>
  <c r="O148" i="20"/>
  <c r="K98" i="20"/>
  <c r="O98" i="20"/>
  <c r="K124" i="20"/>
  <c r="O124" i="20"/>
  <c r="K125" i="20"/>
  <c r="O125" i="20"/>
  <c r="O231" i="20"/>
  <c r="K126" i="20"/>
  <c r="O126" i="20"/>
  <c r="K149" i="20"/>
  <c r="O149" i="20"/>
  <c r="O232" i="20"/>
  <c r="K128" i="20"/>
  <c r="O128" i="20"/>
  <c r="K150" i="20"/>
  <c r="O150" i="20"/>
  <c r="K67" i="20"/>
  <c r="O67" i="20"/>
  <c r="K130" i="20"/>
  <c r="O130" i="20"/>
  <c r="K151" i="20"/>
  <c r="O151" i="20"/>
  <c r="O234" i="20"/>
  <c r="O235" i="20"/>
  <c r="O68" i="20"/>
  <c r="K39" i="20"/>
  <c r="O39" i="20"/>
  <c r="O46" i="20"/>
  <c r="O45" i="20"/>
  <c r="O263" i="20"/>
  <c r="O264" i="20"/>
  <c r="O265" i="20"/>
  <c r="O259" i="20"/>
  <c r="K75" i="20"/>
  <c r="O75" i="20"/>
  <c r="K64" i="20"/>
  <c r="O64" i="20"/>
  <c r="K145" i="20"/>
  <c r="O145" i="20"/>
  <c r="K155" i="20"/>
  <c r="O155" i="20"/>
  <c r="K48" i="20"/>
  <c r="O48" i="20"/>
  <c r="K143" i="20"/>
  <c r="O143" i="20"/>
  <c r="K154" i="20"/>
  <c r="O154" i="20"/>
  <c r="K100" i="20"/>
  <c r="O100" i="20"/>
  <c r="O253" i="20"/>
  <c r="K73" i="20"/>
  <c r="O73" i="20"/>
  <c r="K71" i="20"/>
  <c r="O71" i="20"/>
  <c r="K139" i="20"/>
  <c r="O139" i="20"/>
  <c r="K153" i="20"/>
  <c r="O153" i="20"/>
  <c r="K137" i="20"/>
  <c r="O137" i="20"/>
  <c r="K152" i="20"/>
  <c r="O152" i="20"/>
  <c r="K50" i="20"/>
  <c r="O50" i="20"/>
  <c r="O49" i="20"/>
  <c r="O51" i="20"/>
  <c r="K57" i="20"/>
  <c r="O57" i="20"/>
  <c r="K58" i="20"/>
  <c r="O58" i="20"/>
  <c r="O59" i="20"/>
  <c r="K60" i="20"/>
  <c r="O60" i="20"/>
  <c r="K61" i="20"/>
  <c r="O61" i="20"/>
  <c r="K69" i="20"/>
  <c r="O69" i="20"/>
  <c r="O72" i="20"/>
  <c r="O74" i="20"/>
  <c r="O84" i="20"/>
  <c r="O70" i="20"/>
  <c r="K135" i="20"/>
  <c r="O135" i="20"/>
  <c r="K136" i="20"/>
  <c r="O136" i="20"/>
  <c r="K86" i="20"/>
  <c r="O86" i="20"/>
  <c r="K90" i="20"/>
  <c r="O90" i="20"/>
  <c r="O95" i="20"/>
  <c r="K99" i="20"/>
  <c r="O99" i="20"/>
  <c r="O237" i="20"/>
  <c r="K101" i="20"/>
  <c r="O101" i="20"/>
  <c r="K240" i="20"/>
  <c r="O240" i="20"/>
  <c r="K243" i="20"/>
  <c r="O243" i="20"/>
  <c r="O244" i="20"/>
  <c r="K44" i="20"/>
  <c r="O44" i="20"/>
  <c r="K62" i="20"/>
  <c r="O62" i="20"/>
  <c r="K63" i="20"/>
  <c r="O63" i="20"/>
  <c r="K245" i="20"/>
  <c r="O245" i="20"/>
  <c r="K246" i="20"/>
  <c r="O246" i="20"/>
  <c r="O248" i="20"/>
  <c r="K102" i="20"/>
  <c r="O102" i="20"/>
  <c r="O261" i="20"/>
  <c r="O262" i="20"/>
  <c r="K255" i="20"/>
  <c r="O255" i="20"/>
  <c r="O257" i="20"/>
  <c r="O258" i="20"/>
  <c r="K251" i="20"/>
  <c r="O251" i="20"/>
  <c r="O24" i="20"/>
  <c r="K24" i="20"/>
  <c r="AD765" i="29"/>
  <c r="AD764" i="29"/>
  <c r="AD763" i="29"/>
  <c r="AD762" i="29"/>
  <c r="AD761" i="29"/>
  <c r="AD760" i="29"/>
  <c r="AD759" i="29"/>
  <c r="AD758" i="29"/>
  <c r="AD757" i="29"/>
  <c r="AD756" i="29"/>
  <c r="AD755" i="29"/>
  <c r="AD754" i="29"/>
  <c r="AD753" i="29"/>
  <c r="AD752" i="29"/>
  <c r="AD751" i="29"/>
  <c r="AD750" i="29"/>
  <c r="AD749" i="29"/>
  <c r="AD748" i="29"/>
  <c r="AD747" i="29"/>
  <c r="AD746" i="29"/>
  <c r="AD745" i="29"/>
  <c r="AD744" i="29"/>
  <c r="AD743" i="29"/>
  <c r="AD742" i="29"/>
  <c r="AD741" i="29"/>
  <c r="AD740" i="29"/>
  <c r="AD739" i="29"/>
  <c r="AD310" i="29"/>
  <c r="AD268" i="29"/>
  <c r="AD736" i="29"/>
  <c r="AD735" i="29"/>
  <c r="AD734" i="29"/>
  <c r="AD733" i="29"/>
  <c r="AD732" i="29"/>
  <c r="AD731" i="29"/>
  <c r="AD730" i="29"/>
  <c r="AD729" i="29"/>
  <c r="AD728" i="29"/>
  <c r="AD727" i="29"/>
  <c r="AD726" i="29"/>
  <c r="AD725" i="29"/>
  <c r="AD724" i="29"/>
  <c r="AD723" i="29"/>
  <c r="AD722" i="29"/>
  <c r="AD721" i="29"/>
  <c r="AD719" i="29"/>
  <c r="AD718" i="29"/>
  <c r="AD717" i="29"/>
  <c r="AD716" i="29"/>
  <c r="AD715" i="29"/>
  <c r="AD714" i="29"/>
  <c r="AD713" i="29"/>
  <c r="AD712" i="29"/>
  <c r="AD711" i="29"/>
  <c r="AD710" i="29"/>
  <c r="AD709" i="29"/>
  <c r="AD708" i="29"/>
  <c r="AD707" i="29"/>
  <c r="AD706" i="29"/>
  <c r="AD705" i="29"/>
  <c r="AD704" i="29"/>
  <c r="AD703" i="29"/>
  <c r="AD702" i="29"/>
  <c r="AD701" i="29"/>
  <c r="AD700" i="29"/>
  <c r="AD699" i="29"/>
  <c r="AD698" i="29"/>
  <c r="AD697" i="29"/>
  <c r="AD696" i="29"/>
  <c r="AD695" i="29"/>
  <c r="AD694" i="29"/>
  <c r="AD693" i="29"/>
  <c r="AD692" i="29"/>
  <c r="AD691" i="29"/>
  <c r="AD690" i="29"/>
  <c r="AD689" i="29"/>
  <c r="AD688" i="29"/>
  <c r="AD687" i="29"/>
  <c r="AD686" i="29"/>
  <c r="AD685" i="29"/>
  <c r="AD684" i="29"/>
  <c r="AD683" i="29"/>
  <c r="AD682" i="29"/>
  <c r="AD681" i="29"/>
  <c r="AD680" i="29"/>
  <c r="AD679" i="29"/>
  <c r="AD678" i="29"/>
  <c r="AD677" i="29"/>
  <c r="AD676" i="29"/>
  <c r="AD675" i="29"/>
  <c r="AD674" i="29"/>
  <c r="AD673" i="29"/>
  <c r="AD672" i="29"/>
  <c r="AD671" i="29"/>
  <c r="AD670" i="29"/>
  <c r="AD669" i="29"/>
  <c r="AD668" i="29"/>
  <c r="AD667" i="29"/>
  <c r="AD666" i="29"/>
  <c r="AD665" i="29"/>
  <c r="AD664" i="29"/>
  <c r="AD663" i="29"/>
  <c r="AD662" i="29"/>
  <c r="AD661" i="29"/>
  <c r="AD660" i="29"/>
  <c r="AD659" i="29"/>
  <c r="AD658" i="29"/>
  <c r="AD657" i="29"/>
  <c r="AD656" i="29"/>
  <c r="AD655" i="29"/>
  <c r="AD654" i="29"/>
  <c r="AD653" i="29"/>
  <c r="AD652" i="29"/>
  <c r="AD651" i="29"/>
  <c r="AD650" i="29"/>
  <c r="AD649" i="29"/>
  <c r="AD648" i="29"/>
  <c r="AD647" i="29"/>
  <c r="AD646" i="29"/>
  <c r="AD645" i="29"/>
  <c r="AD644" i="29"/>
  <c r="AD643" i="29"/>
  <c r="AD642" i="29"/>
  <c r="AD641" i="29"/>
  <c r="AD640" i="29"/>
  <c r="AD639" i="29"/>
  <c r="AD638" i="29"/>
  <c r="AD637" i="29"/>
  <c r="AD636" i="29"/>
  <c r="AD635" i="29"/>
  <c r="AD634" i="29"/>
  <c r="AD633" i="29"/>
  <c r="AD632" i="29"/>
  <c r="AD631" i="29"/>
  <c r="AD630" i="29"/>
  <c r="AD629" i="29"/>
  <c r="AD628" i="29"/>
  <c r="AD627" i="29"/>
  <c r="AD626" i="29"/>
  <c r="AD625" i="29"/>
  <c r="AD624" i="29"/>
  <c r="AD623" i="29"/>
  <c r="AD622" i="29"/>
  <c r="AD621" i="29"/>
  <c r="AD620" i="29"/>
  <c r="AD619" i="29"/>
  <c r="AD618" i="29"/>
  <c r="AD617" i="29"/>
  <c r="AD616" i="29"/>
  <c r="AD615" i="29"/>
  <c r="AD614" i="29"/>
  <c r="AD613" i="29"/>
  <c r="AD612" i="29"/>
  <c r="AD611" i="29"/>
  <c r="AD610" i="29"/>
  <c r="AD609" i="29"/>
  <c r="AD608" i="29"/>
  <c r="AD607" i="29"/>
  <c r="AD606" i="29"/>
  <c r="AD605" i="29"/>
  <c r="AD604" i="29"/>
  <c r="AD603" i="29"/>
  <c r="AD602" i="29"/>
  <c r="AD601" i="29"/>
  <c r="AD600" i="29"/>
  <c r="AD599" i="29"/>
  <c r="AD598" i="29"/>
  <c r="AD597" i="29"/>
  <c r="AD596" i="29"/>
  <c r="AD595" i="29"/>
  <c r="AD594" i="29"/>
  <c r="AD593" i="29"/>
  <c r="AD592" i="29"/>
  <c r="AD591" i="29"/>
  <c r="AD590" i="29"/>
  <c r="AD589" i="29"/>
  <c r="AD588" i="29"/>
  <c r="AD587" i="29"/>
  <c r="AD586" i="29"/>
  <c r="AD585" i="29"/>
  <c r="AD584" i="29"/>
  <c r="AD583" i="29"/>
  <c r="AD582" i="29"/>
  <c r="AD581" i="29"/>
  <c r="AD580" i="29"/>
  <c r="AD579" i="29"/>
  <c r="AD578" i="29"/>
  <c r="AD577" i="29"/>
  <c r="AD576" i="29"/>
  <c r="AD575" i="29"/>
  <c r="AD574" i="29"/>
  <c r="AD573" i="29"/>
  <c r="AD572" i="29"/>
  <c r="AD571" i="29"/>
  <c r="AD570" i="29"/>
  <c r="AD569" i="29"/>
  <c r="AD568" i="29"/>
  <c r="AD567" i="29"/>
  <c r="AD566" i="29"/>
  <c r="AD565" i="29"/>
  <c r="AD564" i="29"/>
  <c r="AD563" i="29"/>
  <c r="AD562" i="29"/>
  <c r="AD561" i="29"/>
  <c r="AD560" i="29"/>
  <c r="AD559" i="29"/>
  <c r="AD558" i="29"/>
  <c r="AD557" i="29"/>
  <c r="AD556" i="29"/>
  <c r="AD555" i="29"/>
  <c r="AD554" i="29"/>
  <c r="AD553" i="29"/>
  <c r="AD552" i="29"/>
  <c r="AD551" i="29"/>
  <c r="AD550" i="29"/>
  <c r="AD549" i="29"/>
  <c r="AD548" i="29"/>
  <c r="AD547" i="29"/>
  <c r="AD546" i="29"/>
  <c r="AD545" i="29"/>
  <c r="AD544" i="29"/>
  <c r="AD543" i="29"/>
  <c r="AD542" i="29"/>
  <c r="AD541" i="29"/>
  <c r="AD540" i="29"/>
  <c r="AD539" i="29"/>
  <c r="AD538" i="29"/>
  <c r="AD537" i="29"/>
  <c r="AD536" i="29"/>
  <c r="AD535" i="29"/>
  <c r="AD534" i="29"/>
  <c r="AD533" i="29"/>
  <c r="AD532" i="29"/>
  <c r="AD531" i="29"/>
  <c r="AD530" i="29"/>
  <c r="AD529" i="29"/>
  <c r="AD1288" i="29"/>
  <c r="AD1287" i="29"/>
  <c r="AD1286" i="29"/>
  <c r="AD1285" i="29"/>
  <c r="AD1284" i="29"/>
  <c r="AD1283" i="29"/>
  <c r="AD1282" i="29"/>
  <c r="AD1281" i="29"/>
  <c r="AD1280" i="29"/>
  <c r="AD1279" i="29"/>
  <c r="AD1278" i="29"/>
  <c r="AD1277" i="29"/>
  <c r="AD1276" i="29"/>
  <c r="AD1275" i="29"/>
  <c r="AD1274" i="29"/>
  <c r="AD1273" i="29"/>
  <c r="AD1272" i="29"/>
  <c r="AD1271" i="29"/>
  <c r="AD1270" i="29"/>
  <c r="AD1269" i="29"/>
  <c r="AD1268" i="29"/>
  <c r="AD507" i="29"/>
  <c r="AD506" i="29"/>
  <c r="AD505" i="29"/>
  <c r="AD504" i="29"/>
  <c r="AD503" i="29"/>
  <c r="AD502" i="29"/>
  <c r="AD501" i="29"/>
  <c r="AD500" i="29"/>
  <c r="AD499" i="29"/>
  <c r="AD498" i="29"/>
  <c r="AD497" i="29"/>
  <c r="AD496" i="29"/>
  <c r="AD495" i="29"/>
  <c r="AD494" i="29"/>
  <c r="AD493" i="29"/>
  <c r="AD492" i="29"/>
  <c r="AD491" i="29"/>
  <c r="AD490" i="29"/>
  <c r="AD489" i="29"/>
  <c r="AD488" i="29"/>
  <c r="AD487" i="29"/>
  <c r="AD486" i="29"/>
  <c r="AD485" i="29"/>
  <c r="AD484" i="29"/>
  <c r="AD483" i="29"/>
  <c r="AD482" i="29"/>
  <c r="AD481" i="29"/>
  <c r="AD480" i="29"/>
  <c r="AD479" i="29"/>
  <c r="AD478" i="29"/>
  <c r="AD477" i="29"/>
  <c r="AD476" i="29"/>
  <c r="AD475" i="29"/>
  <c r="AD474" i="29"/>
  <c r="AD473" i="29"/>
  <c r="AD472" i="29"/>
  <c r="AD471" i="29"/>
  <c r="AD470" i="29"/>
  <c r="AD469" i="29"/>
  <c r="AD468" i="29"/>
  <c r="AD467" i="29"/>
  <c r="AD466" i="29"/>
  <c r="AD465" i="29"/>
  <c r="AD464" i="29"/>
  <c r="AD463" i="29"/>
  <c r="AD462" i="29"/>
  <c r="AD461" i="29"/>
  <c r="AD460" i="29"/>
  <c r="AD459" i="29"/>
  <c r="AD458" i="29"/>
  <c r="AD457" i="29"/>
  <c r="AD456" i="29"/>
  <c r="AD455" i="29"/>
  <c r="AD454" i="29"/>
  <c r="AD453" i="29"/>
  <c r="AD452" i="29"/>
  <c r="AD451" i="29"/>
  <c r="AD450" i="29"/>
  <c r="AD449" i="29"/>
  <c r="AD448" i="29"/>
  <c r="AD447" i="29"/>
  <c r="AD446" i="29"/>
  <c r="AD445" i="29"/>
  <c r="AD444" i="29"/>
  <c r="AD443" i="29"/>
  <c r="AD442" i="29"/>
  <c r="AD441" i="29"/>
  <c r="AD440" i="29"/>
  <c r="AD439" i="29"/>
  <c r="AD438" i="29"/>
  <c r="AD437" i="29"/>
  <c r="AD436" i="29"/>
  <c r="AD435" i="29"/>
  <c r="AD434" i="29"/>
  <c r="AD433" i="29"/>
  <c r="AD432" i="29"/>
  <c r="AD431" i="29"/>
  <c r="AD430" i="29"/>
  <c r="AD429" i="29"/>
  <c r="AD1267" i="29"/>
  <c r="AD1266" i="29"/>
  <c r="AD1265" i="29"/>
  <c r="AD1264" i="29"/>
  <c r="AD1263" i="29"/>
  <c r="AD1262" i="29"/>
  <c r="AD1261" i="29"/>
  <c r="AD528" i="29"/>
  <c r="AD527" i="29"/>
  <c r="AD419" i="29"/>
  <c r="AD418" i="29"/>
  <c r="AD417" i="29"/>
  <c r="AD416" i="29"/>
  <c r="AD415" i="29"/>
  <c r="AD414" i="29"/>
  <c r="AD526" i="29"/>
  <c r="AD525" i="29"/>
  <c r="AD524" i="29"/>
  <c r="AD523" i="29"/>
  <c r="AD522" i="29"/>
  <c r="AD521" i="29"/>
  <c r="AD407" i="29"/>
  <c r="AD406" i="29"/>
  <c r="AD405" i="29"/>
  <c r="AD404" i="29"/>
  <c r="AD403" i="29"/>
  <c r="AD402" i="29"/>
  <c r="AD401" i="29"/>
  <c r="AD400" i="29"/>
  <c r="AD399" i="29"/>
  <c r="AD398" i="29"/>
  <c r="AD397" i="29"/>
  <c r="AD396" i="29"/>
  <c r="AD395" i="29"/>
  <c r="AD394" i="29"/>
  <c r="AD393" i="29"/>
  <c r="AD392" i="29"/>
  <c r="AD391" i="29"/>
  <c r="AD390" i="29"/>
  <c r="AD389" i="29"/>
  <c r="AD388" i="29"/>
  <c r="AD387" i="29"/>
  <c r="AD386" i="29"/>
  <c r="AD385" i="29"/>
  <c r="AD384" i="29"/>
  <c r="AD383" i="29"/>
  <c r="AD382" i="29"/>
  <c r="AD381" i="29"/>
  <c r="AD380" i="29"/>
  <c r="AD379" i="29"/>
  <c r="AD378" i="29"/>
  <c r="AD377" i="29"/>
  <c r="AD376" i="29"/>
  <c r="AD375" i="29"/>
  <c r="AD374" i="29"/>
  <c r="AD373" i="29"/>
  <c r="AD372" i="29"/>
  <c r="AD371" i="29"/>
  <c r="AD370" i="29"/>
  <c r="AD369" i="29"/>
  <c r="AD368" i="29"/>
  <c r="AD367" i="29"/>
  <c r="AD366" i="29"/>
  <c r="AD365" i="29"/>
  <c r="AD364" i="29"/>
  <c r="AD363" i="29"/>
  <c r="AD362" i="29"/>
  <c r="AD361" i="29"/>
  <c r="AD360" i="29"/>
  <c r="AD359" i="29"/>
  <c r="AD358" i="29"/>
  <c r="AD357" i="29"/>
  <c r="AD356" i="29"/>
  <c r="AD355" i="29"/>
  <c r="AD354" i="29"/>
  <c r="AD353" i="29"/>
  <c r="AD352" i="29"/>
  <c r="AD351" i="29"/>
  <c r="AD350" i="29"/>
  <c r="AD349" i="29"/>
  <c r="AD348" i="29"/>
  <c r="AD347" i="29"/>
  <c r="AD346" i="29"/>
  <c r="AD345" i="29"/>
  <c r="AD344" i="29"/>
  <c r="AD343" i="29"/>
  <c r="AD342" i="29"/>
  <c r="AD341" i="29"/>
  <c r="AD340" i="29"/>
  <c r="AD339" i="29"/>
  <c r="AD338" i="29"/>
  <c r="AD337" i="29"/>
  <c r="AD336" i="29"/>
  <c r="AD335" i="29"/>
  <c r="AD334" i="29"/>
  <c r="AD333" i="29"/>
  <c r="AD332" i="29"/>
  <c r="AD331" i="29"/>
  <c r="AD330" i="29"/>
  <c r="AD329" i="29"/>
  <c r="AD328" i="29"/>
  <c r="AD327" i="29"/>
  <c r="AD326" i="29"/>
  <c r="AD325" i="29"/>
  <c r="AD324" i="29"/>
  <c r="AD323" i="29"/>
  <c r="AD322" i="29"/>
  <c r="AD321" i="29"/>
  <c r="AD320" i="29"/>
  <c r="AD319" i="29"/>
  <c r="AD318" i="29"/>
  <c r="AD317" i="29"/>
  <c r="AD316" i="29"/>
  <c r="AD315" i="29"/>
  <c r="AD314" i="29"/>
  <c r="AD313" i="29"/>
  <c r="AD312" i="29"/>
  <c r="AD311" i="29"/>
  <c r="AD1101" i="29"/>
  <c r="AD309" i="29"/>
  <c r="AD308" i="29"/>
  <c r="AD307" i="29"/>
  <c r="AD306" i="29"/>
  <c r="AD305" i="29"/>
  <c r="AD304" i="29"/>
  <c r="AD303" i="29"/>
  <c r="AD302" i="29"/>
  <c r="AD301" i="29"/>
  <c r="AD300" i="29"/>
  <c r="AD299" i="29"/>
  <c r="AD298" i="29"/>
  <c r="AD297" i="29"/>
  <c r="AD296" i="29"/>
  <c r="AD295" i="29"/>
  <c r="AD294" i="29"/>
  <c r="AD293" i="29"/>
  <c r="AD292" i="29"/>
  <c r="AD291" i="29"/>
  <c r="AD290" i="29"/>
  <c r="AD289" i="29"/>
  <c r="AD288" i="29"/>
  <c r="AD287" i="29"/>
  <c r="AD286" i="29"/>
  <c r="AD285" i="29"/>
  <c r="AD284" i="29"/>
  <c r="AD283" i="29"/>
  <c r="AD282" i="29"/>
  <c r="AD281" i="29"/>
  <c r="AD280" i="29"/>
  <c r="AD279" i="29"/>
  <c r="AD278" i="29"/>
  <c r="AD277" i="29"/>
  <c r="AD276" i="29"/>
  <c r="AD275" i="29"/>
  <c r="AD274" i="29"/>
  <c r="AD273" i="29"/>
  <c r="AD272" i="29"/>
  <c r="AD271" i="29"/>
  <c r="AD270" i="29"/>
  <c r="AD269" i="29"/>
  <c r="AD1100" i="29"/>
  <c r="AD1099" i="29"/>
  <c r="AD266" i="29"/>
  <c r="AD265" i="29"/>
  <c r="AD264" i="29"/>
  <c r="AD263" i="29"/>
  <c r="AD262" i="29"/>
  <c r="AD261" i="29"/>
  <c r="AD260" i="29"/>
  <c r="AD259" i="29"/>
  <c r="AD258" i="29"/>
  <c r="AD257" i="29"/>
  <c r="AD256" i="29"/>
  <c r="AD255" i="29"/>
  <c r="AD254" i="29"/>
  <c r="AD253" i="29"/>
  <c r="AD252" i="29"/>
  <c r="AD251" i="29"/>
  <c r="AD250" i="29"/>
  <c r="AD249" i="29"/>
  <c r="AD248" i="29"/>
  <c r="AD247" i="29"/>
  <c r="AD246" i="29"/>
  <c r="AD245" i="29"/>
  <c r="AD244" i="29"/>
  <c r="AD243" i="29"/>
  <c r="AD242" i="29"/>
  <c r="AD241" i="29"/>
  <c r="AD240" i="29"/>
  <c r="AD239" i="29"/>
  <c r="AD238" i="29"/>
  <c r="AD237" i="29"/>
  <c r="AD236" i="29"/>
  <c r="K575" i="29"/>
  <c r="K10" i="29"/>
  <c r="K26" i="29"/>
  <c r="K21" i="29"/>
  <c r="K24" i="29"/>
  <c r="K17" i="29"/>
  <c r="K12" i="29"/>
  <c r="K15" i="29"/>
  <c r="K6" i="29"/>
  <c r="K654" i="29"/>
  <c r="K655" i="29"/>
  <c r="K641" i="29"/>
  <c r="K702" i="29"/>
  <c r="K656" i="29"/>
  <c r="K657" i="29"/>
  <c r="K658" i="29"/>
  <c r="K585" i="29"/>
  <c r="K756" i="29"/>
  <c r="K759" i="29"/>
  <c r="K714" i="29"/>
  <c r="K762" i="29"/>
  <c r="K763" i="29"/>
  <c r="K769" i="29"/>
  <c r="K773" i="29"/>
  <c r="K807" i="29"/>
  <c r="K809" i="29"/>
  <c r="K808" i="29"/>
  <c r="K703" i="29"/>
  <c r="K704" i="29"/>
  <c r="K705" i="29"/>
  <c r="K706" i="29"/>
  <c r="K707" i="29"/>
  <c r="K708" i="29"/>
  <c r="K709" i="29"/>
  <c r="K44" i="29"/>
  <c r="K45" i="29"/>
  <c r="K46" i="29"/>
  <c r="K31" i="29"/>
  <c r="K170" i="29"/>
  <c r="K661" i="29"/>
  <c r="K662" i="29"/>
  <c r="K664" i="29"/>
  <c r="K659" i="29"/>
  <c r="K171" i="29"/>
  <c r="K687" i="29"/>
  <c r="K696" i="29"/>
  <c r="K697" i="29"/>
  <c r="K698" i="29"/>
  <c r="K699" i="29"/>
  <c r="K700" i="29"/>
  <c r="K701" i="29"/>
  <c r="K688" i="29"/>
  <c r="K689" i="29"/>
  <c r="K694" i="29"/>
  <c r="K695" i="29"/>
  <c r="K685" i="29"/>
  <c r="K690" i="29"/>
  <c r="K691" i="29"/>
  <c r="K692" i="29"/>
  <c r="K693" i="29"/>
  <c r="K72" i="29"/>
  <c r="K32" i="29"/>
  <c r="K635" i="29"/>
  <c r="K757" i="29"/>
  <c r="K55" i="29"/>
  <c r="K51" i="29"/>
  <c r="K52" i="29"/>
  <c r="K48" i="29"/>
  <c r="K573" i="29"/>
  <c r="K62" i="29"/>
  <c r="K63" i="29"/>
  <c r="K74" i="29"/>
  <c r="K749" i="29"/>
  <c r="K104" i="29"/>
  <c r="K750" i="29"/>
  <c r="K94" i="29"/>
  <c r="K751" i="29"/>
  <c r="K75" i="29"/>
  <c r="K76" i="29"/>
  <c r="K77" i="29"/>
  <c r="K755" i="29"/>
  <c r="K713" i="29"/>
  <c r="K85" i="29"/>
  <c r="K33" i="29"/>
  <c r="K86" i="29"/>
  <c r="K95" i="29"/>
  <c r="K761" i="29"/>
  <c r="K766" i="29"/>
  <c r="K663" i="29"/>
  <c r="K73" i="29"/>
  <c r="K102" i="29"/>
  <c r="K20" i="29"/>
  <c r="K752" i="29"/>
  <c r="K767" i="29"/>
  <c r="K87" i="29"/>
  <c r="K81" i="29"/>
  <c r="K88" i="29"/>
  <c r="K660" i="29"/>
  <c r="K803" i="29"/>
  <c r="K804" i="29"/>
  <c r="K644" i="29"/>
  <c r="K121" i="29"/>
  <c r="K122" i="29"/>
  <c r="K185" i="29"/>
  <c r="K186" i="29"/>
  <c r="K157" i="29"/>
  <c r="K138" i="29"/>
  <c r="K158" i="29"/>
  <c r="K159" i="29"/>
  <c r="K123" i="29"/>
  <c r="K124" i="29"/>
  <c r="K125" i="29"/>
  <c r="K139" i="29"/>
  <c r="K140" i="29"/>
  <c r="K141" i="29"/>
  <c r="K168" i="29"/>
  <c r="K206" i="29"/>
  <c r="K160" i="29"/>
  <c r="K142" i="29"/>
  <c r="K143" i="29"/>
  <c r="K144" i="29"/>
  <c r="K107" i="29"/>
  <c r="K126" i="29"/>
  <c r="K201" i="29"/>
  <c r="K202" i="29"/>
  <c r="K203" i="29"/>
  <c r="K111" i="29"/>
  <c r="K145" i="29"/>
  <c r="K112" i="29"/>
  <c r="K146" i="29"/>
  <c r="K161" i="29"/>
  <c r="K162" i="29"/>
  <c r="K163" i="29"/>
  <c r="K127" i="29"/>
  <c r="K128" i="29"/>
  <c r="K187" i="29"/>
  <c r="K188" i="29"/>
  <c r="K189" i="29"/>
  <c r="K190" i="29"/>
  <c r="K191" i="29"/>
  <c r="K164" i="29"/>
  <c r="K165" i="29"/>
  <c r="K169" i="29"/>
  <c r="K166" i="29"/>
  <c r="K177" i="29"/>
  <c r="K178" i="29"/>
  <c r="K179" i="29"/>
  <c r="K172" i="29"/>
  <c r="K173" i="29"/>
  <c r="K174" i="29"/>
  <c r="K9" i="29"/>
  <c r="K3" i="29"/>
  <c r="K100" i="29"/>
  <c r="K96" i="29"/>
  <c r="K27" i="29"/>
  <c r="K108" i="29"/>
  <c r="K2" i="29"/>
  <c r="K4" i="29"/>
  <c r="K22" i="29"/>
  <c r="K101" i="29"/>
  <c r="K653" i="29"/>
  <c r="K23" i="29"/>
  <c r="K82" i="29"/>
  <c r="K13" i="29"/>
  <c r="K16" i="29"/>
  <c r="K7" i="29"/>
  <c r="K93" i="29"/>
  <c r="K686" i="29"/>
  <c r="AD224" i="29"/>
  <c r="AD225" i="29"/>
  <c r="AD226" i="29"/>
  <c r="AD227" i="29"/>
  <c r="AD228" i="29"/>
  <c r="AD229" i="29"/>
  <c r="AD230" i="29"/>
  <c r="AD231" i="29"/>
  <c r="AD232" i="29"/>
  <c r="AD233" i="29"/>
  <c r="AD234" i="29"/>
  <c r="AD235" i="29"/>
  <c r="L114" i="2"/>
  <c r="P114" i="2"/>
  <c r="S114" i="2"/>
  <c r="T114" i="2"/>
  <c r="U114" i="2"/>
  <c r="W114" i="2"/>
  <c r="X114" i="2"/>
  <c r="Y114" i="2"/>
  <c r="AA114" i="2"/>
  <c r="AB114" i="2"/>
  <c r="AC114" i="2"/>
  <c r="AE114" i="2"/>
  <c r="AF114" i="2"/>
  <c r="AG114" i="2"/>
  <c r="AI114" i="2"/>
  <c r="AR114" i="2"/>
  <c r="AT114" i="2"/>
  <c r="AV114" i="2"/>
  <c r="L115" i="2"/>
  <c r="P115" i="2"/>
  <c r="S115" i="2"/>
  <c r="T115" i="2"/>
  <c r="U115" i="2"/>
  <c r="W115" i="2"/>
  <c r="X115" i="2"/>
  <c r="Y115" i="2"/>
  <c r="AA115" i="2"/>
  <c r="AB115" i="2"/>
  <c r="AC115" i="2"/>
  <c r="AE115" i="2"/>
  <c r="AF115" i="2"/>
  <c r="AG115" i="2"/>
  <c r="AI115" i="2"/>
  <c r="AR115" i="2"/>
  <c r="AT115" i="2"/>
  <c r="AV115" i="2"/>
  <c r="L116" i="2"/>
  <c r="P116" i="2"/>
  <c r="S116" i="2"/>
  <c r="T116" i="2"/>
  <c r="U116" i="2"/>
  <c r="W116" i="2"/>
  <c r="X116" i="2"/>
  <c r="Y116" i="2"/>
  <c r="AA116" i="2"/>
  <c r="AB116" i="2"/>
  <c r="AC116" i="2"/>
  <c r="AE116" i="2"/>
  <c r="AF116" i="2"/>
  <c r="AG116" i="2"/>
  <c r="AI116" i="2"/>
  <c r="AR116" i="2"/>
  <c r="AT116" i="2"/>
  <c r="AV116" i="2"/>
  <c r="L137" i="2"/>
  <c r="P137" i="2"/>
  <c r="S137" i="2"/>
  <c r="T137" i="2"/>
  <c r="U137" i="2"/>
  <c r="W137" i="2"/>
  <c r="X137" i="2"/>
  <c r="Y137" i="2"/>
  <c r="AA137" i="2"/>
  <c r="AB137" i="2"/>
  <c r="AC137" i="2"/>
  <c r="AE137" i="2"/>
  <c r="AF137" i="2"/>
  <c r="AG137" i="2"/>
  <c r="AI137" i="2"/>
  <c r="AR137" i="2"/>
  <c r="AT137" i="2"/>
  <c r="AV137" i="2"/>
  <c r="L140" i="2"/>
  <c r="P140" i="2"/>
  <c r="S140" i="2"/>
  <c r="T140" i="2"/>
  <c r="U140" i="2"/>
  <c r="W140" i="2"/>
  <c r="X140" i="2"/>
  <c r="Y140" i="2"/>
  <c r="AA140" i="2"/>
  <c r="AB140" i="2"/>
  <c r="AC140" i="2"/>
  <c r="AE140" i="2"/>
  <c r="AF140" i="2"/>
  <c r="AG140" i="2"/>
  <c r="AI140" i="2"/>
  <c r="AR140" i="2"/>
  <c r="AT140" i="2"/>
  <c r="AV140" i="2"/>
  <c r="L141" i="2"/>
  <c r="P141" i="2"/>
  <c r="S141" i="2"/>
  <c r="T141" i="2"/>
  <c r="U141" i="2"/>
  <c r="W141" i="2"/>
  <c r="X141" i="2"/>
  <c r="Y141" i="2"/>
  <c r="AA141" i="2"/>
  <c r="AB141" i="2"/>
  <c r="AC141" i="2"/>
  <c r="AE141" i="2"/>
  <c r="AF141" i="2"/>
  <c r="AG141" i="2"/>
  <c r="AI141" i="2"/>
  <c r="AR141" i="2"/>
  <c r="AT141" i="2"/>
  <c r="AV141" i="2"/>
  <c r="L13" i="2"/>
  <c r="P13" i="2"/>
  <c r="S13" i="2"/>
  <c r="T13" i="2"/>
  <c r="U13" i="2"/>
  <c r="W13" i="2"/>
  <c r="X13" i="2"/>
  <c r="Y13" i="2"/>
  <c r="AA13" i="2"/>
  <c r="AB13" i="2"/>
  <c r="AC13" i="2"/>
  <c r="AE13" i="2"/>
  <c r="AF13" i="2"/>
  <c r="AG13" i="2"/>
  <c r="AI13" i="2"/>
  <c r="AR13" i="2"/>
  <c r="AT13" i="2"/>
  <c r="AV13" i="2"/>
  <c r="L14" i="2"/>
  <c r="P14" i="2"/>
  <c r="S14" i="2"/>
  <c r="T14" i="2"/>
  <c r="U14" i="2"/>
  <c r="W14" i="2"/>
  <c r="X14" i="2"/>
  <c r="Y14" i="2"/>
  <c r="AA14" i="2"/>
  <c r="AB14" i="2"/>
  <c r="AC14" i="2"/>
  <c r="AE14" i="2"/>
  <c r="AF14" i="2"/>
  <c r="AG14" i="2"/>
  <c r="AI14" i="2"/>
  <c r="AR14" i="2"/>
  <c r="AT14" i="2"/>
  <c r="AV14" i="2"/>
  <c r="L15" i="2"/>
  <c r="P15" i="2"/>
  <c r="S15" i="2"/>
  <c r="T15" i="2"/>
  <c r="U15" i="2"/>
  <c r="W15" i="2"/>
  <c r="X15" i="2"/>
  <c r="Y15" i="2"/>
  <c r="AA15" i="2"/>
  <c r="AB15" i="2"/>
  <c r="AC15" i="2"/>
  <c r="AE15" i="2"/>
  <c r="AF15" i="2"/>
  <c r="AG15" i="2"/>
  <c r="AI15" i="2"/>
  <c r="AR15" i="2"/>
  <c r="AT15" i="2"/>
  <c r="AV15" i="2"/>
  <c r="L16" i="2"/>
  <c r="P16" i="2"/>
  <c r="S16" i="2"/>
  <c r="T16" i="2"/>
  <c r="U16" i="2"/>
  <c r="W16" i="2"/>
  <c r="X16" i="2"/>
  <c r="Y16" i="2"/>
  <c r="AA16" i="2"/>
  <c r="AB16" i="2"/>
  <c r="AC16" i="2"/>
  <c r="AE16" i="2"/>
  <c r="AF16" i="2"/>
  <c r="AG16" i="2"/>
  <c r="AI16" i="2"/>
  <c r="AR16" i="2"/>
  <c r="AT16" i="2"/>
  <c r="AV16" i="2"/>
  <c r="L17" i="2"/>
  <c r="P17" i="2"/>
  <c r="S17" i="2"/>
  <c r="T17" i="2"/>
  <c r="U17" i="2"/>
  <c r="W17" i="2"/>
  <c r="X17" i="2"/>
  <c r="Y17" i="2"/>
  <c r="AA17" i="2"/>
  <c r="AB17" i="2"/>
  <c r="AC17" i="2"/>
  <c r="AE17" i="2"/>
  <c r="AF17" i="2"/>
  <c r="AG17" i="2"/>
  <c r="AI17" i="2"/>
  <c r="AR17" i="2"/>
  <c r="AT17" i="2"/>
  <c r="AV17" i="2"/>
  <c r="L18" i="2"/>
  <c r="P18" i="2"/>
  <c r="S18" i="2"/>
  <c r="T18" i="2"/>
  <c r="U18" i="2"/>
  <c r="W18" i="2"/>
  <c r="X18" i="2"/>
  <c r="Y18" i="2"/>
  <c r="AA18" i="2"/>
  <c r="AB18" i="2"/>
  <c r="AC18" i="2"/>
  <c r="AE18" i="2"/>
  <c r="AF18" i="2"/>
  <c r="AG18" i="2"/>
  <c r="AI18" i="2"/>
  <c r="AR18" i="2"/>
  <c r="AT18" i="2"/>
  <c r="AV18" i="2"/>
  <c r="L19" i="2"/>
  <c r="P19" i="2"/>
  <c r="S19" i="2"/>
  <c r="T19" i="2"/>
  <c r="U19" i="2"/>
  <c r="W19" i="2"/>
  <c r="X19" i="2"/>
  <c r="Y19" i="2"/>
  <c r="AA19" i="2"/>
  <c r="AB19" i="2"/>
  <c r="AC19" i="2"/>
  <c r="AE19" i="2"/>
  <c r="AF19" i="2"/>
  <c r="AG19" i="2"/>
  <c r="AI19" i="2"/>
  <c r="AR19" i="2"/>
  <c r="AT19" i="2"/>
  <c r="AV19" i="2"/>
  <c r="L20" i="2"/>
  <c r="P20" i="2"/>
  <c r="S20" i="2"/>
  <c r="T20" i="2"/>
  <c r="U20" i="2"/>
  <c r="W20" i="2"/>
  <c r="X20" i="2"/>
  <c r="Y20" i="2"/>
  <c r="AA20" i="2"/>
  <c r="AB20" i="2"/>
  <c r="AC20" i="2"/>
  <c r="AE20" i="2"/>
  <c r="AF20" i="2"/>
  <c r="AG20" i="2"/>
  <c r="AI20" i="2"/>
  <c r="AR20" i="2"/>
  <c r="AT20" i="2"/>
  <c r="AV20" i="2"/>
  <c r="L21" i="2"/>
  <c r="P21" i="2"/>
  <c r="S21" i="2"/>
  <c r="T21" i="2"/>
  <c r="U21" i="2"/>
  <c r="W21" i="2"/>
  <c r="X21" i="2"/>
  <c r="Y21" i="2"/>
  <c r="AA21" i="2"/>
  <c r="AB21" i="2"/>
  <c r="AC21" i="2"/>
  <c r="AE21" i="2"/>
  <c r="AF21" i="2"/>
  <c r="AG21" i="2"/>
  <c r="AI21" i="2"/>
  <c r="AR21" i="2"/>
  <c r="AT21" i="2"/>
  <c r="AV21" i="2"/>
  <c r="L22" i="2"/>
  <c r="P22" i="2"/>
  <c r="S22" i="2"/>
  <c r="T22" i="2"/>
  <c r="U22" i="2"/>
  <c r="W22" i="2"/>
  <c r="X22" i="2"/>
  <c r="Y22" i="2"/>
  <c r="AA22" i="2"/>
  <c r="AB22" i="2"/>
  <c r="AC22" i="2"/>
  <c r="AE22" i="2"/>
  <c r="AF22" i="2"/>
  <c r="AG22" i="2"/>
  <c r="AI22" i="2"/>
  <c r="AR22" i="2"/>
  <c r="AT22" i="2"/>
  <c r="AV22" i="2"/>
  <c r="L23" i="2"/>
  <c r="P23" i="2"/>
  <c r="S23" i="2"/>
  <c r="T23" i="2"/>
  <c r="U23" i="2"/>
  <c r="W23" i="2"/>
  <c r="X23" i="2"/>
  <c r="Y23" i="2"/>
  <c r="AA23" i="2"/>
  <c r="AB23" i="2"/>
  <c r="AC23" i="2"/>
  <c r="AE23" i="2"/>
  <c r="AF23" i="2"/>
  <c r="AG23" i="2"/>
  <c r="AI23" i="2"/>
  <c r="AR23" i="2"/>
  <c r="AT23" i="2"/>
  <c r="AV23" i="2"/>
  <c r="L24" i="2"/>
  <c r="P24" i="2"/>
  <c r="S24" i="2"/>
  <c r="T24" i="2"/>
  <c r="U24" i="2"/>
  <c r="W24" i="2"/>
  <c r="X24" i="2"/>
  <c r="Y24" i="2"/>
  <c r="AA24" i="2"/>
  <c r="AB24" i="2"/>
  <c r="AC24" i="2"/>
  <c r="AE24" i="2"/>
  <c r="AF24" i="2"/>
  <c r="AG24" i="2"/>
  <c r="AI24" i="2"/>
  <c r="AR24" i="2"/>
  <c r="AT24" i="2"/>
  <c r="AV24" i="2"/>
  <c r="L25" i="2"/>
  <c r="P25" i="2"/>
  <c r="S25" i="2"/>
  <c r="T25" i="2"/>
  <c r="U25" i="2"/>
  <c r="W25" i="2"/>
  <c r="X25" i="2"/>
  <c r="Y25" i="2"/>
  <c r="AA25" i="2"/>
  <c r="AB25" i="2"/>
  <c r="AC25" i="2"/>
  <c r="AE25" i="2"/>
  <c r="AF25" i="2"/>
  <c r="AG25" i="2"/>
  <c r="AI25" i="2"/>
  <c r="AR25" i="2"/>
  <c r="AT25" i="2"/>
  <c r="AV25" i="2"/>
  <c r="L26" i="2"/>
  <c r="P26" i="2"/>
  <c r="S26" i="2"/>
  <c r="T26" i="2"/>
  <c r="U26" i="2"/>
  <c r="W26" i="2"/>
  <c r="X26" i="2"/>
  <c r="Y26" i="2"/>
  <c r="AA26" i="2"/>
  <c r="AB26" i="2"/>
  <c r="AC26" i="2"/>
  <c r="AE26" i="2"/>
  <c r="AF26" i="2"/>
  <c r="AG26" i="2"/>
  <c r="AI26" i="2"/>
  <c r="AR26" i="2"/>
  <c r="AT26" i="2"/>
  <c r="AV26" i="2"/>
  <c r="L27" i="2"/>
  <c r="P27" i="2"/>
  <c r="S27" i="2"/>
  <c r="T27" i="2"/>
  <c r="U27" i="2"/>
  <c r="W27" i="2"/>
  <c r="X27" i="2"/>
  <c r="Y27" i="2"/>
  <c r="AA27" i="2"/>
  <c r="AB27" i="2"/>
  <c r="AC27" i="2"/>
  <c r="AE27" i="2"/>
  <c r="AF27" i="2"/>
  <c r="AG27" i="2"/>
  <c r="AI27" i="2"/>
  <c r="AR27" i="2"/>
  <c r="AT27" i="2"/>
  <c r="AV27" i="2"/>
  <c r="L28" i="2"/>
  <c r="P28" i="2"/>
  <c r="S28" i="2"/>
  <c r="T28" i="2"/>
  <c r="U28" i="2"/>
  <c r="W28" i="2"/>
  <c r="X28" i="2"/>
  <c r="Y28" i="2"/>
  <c r="AA28" i="2"/>
  <c r="AB28" i="2"/>
  <c r="AC28" i="2"/>
  <c r="AE28" i="2"/>
  <c r="AF28" i="2"/>
  <c r="AG28" i="2"/>
  <c r="AI28" i="2"/>
  <c r="AR28" i="2"/>
  <c r="AT28" i="2"/>
  <c r="AV28" i="2"/>
  <c r="L29" i="2"/>
  <c r="P29" i="2"/>
  <c r="S29" i="2"/>
  <c r="T29" i="2"/>
  <c r="U29" i="2"/>
  <c r="W29" i="2"/>
  <c r="X29" i="2"/>
  <c r="Y29" i="2"/>
  <c r="AA29" i="2"/>
  <c r="AB29" i="2"/>
  <c r="AC29" i="2"/>
  <c r="AE29" i="2"/>
  <c r="AF29" i="2"/>
  <c r="AG29" i="2"/>
  <c r="AI29" i="2"/>
  <c r="AR29" i="2"/>
  <c r="AT29" i="2"/>
  <c r="AV29" i="2"/>
  <c r="L30" i="2"/>
  <c r="P30" i="2"/>
  <c r="S30" i="2"/>
  <c r="T30" i="2"/>
  <c r="U30" i="2"/>
  <c r="W30" i="2"/>
  <c r="X30" i="2"/>
  <c r="Y30" i="2"/>
  <c r="AA30" i="2"/>
  <c r="AB30" i="2"/>
  <c r="AC30" i="2"/>
  <c r="AE30" i="2"/>
  <c r="AF30" i="2"/>
  <c r="AG30" i="2"/>
  <c r="AI30" i="2"/>
  <c r="AR30" i="2"/>
  <c r="AT30" i="2"/>
  <c r="AV30" i="2"/>
  <c r="L31" i="2"/>
  <c r="P31" i="2"/>
  <c r="S31" i="2"/>
  <c r="T31" i="2"/>
  <c r="U31" i="2"/>
  <c r="W31" i="2"/>
  <c r="X31" i="2"/>
  <c r="Y31" i="2"/>
  <c r="AA31" i="2"/>
  <c r="AB31" i="2"/>
  <c r="AC31" i="2"/>
  <c r="AE31" i="2"/>
  <c r="AF31" i="2"/>
  <c r="AG31" i="2"/>
  <c r="AI31" i="2"/>
  <c r="AR31" i="2"/>
  <c r="AT31" i="2"/>
  <c r="AV31" i="2"/>
  <c r="L32" i="2"/>
  <c r="P32" i="2"/>
  <c r="S32" i="2"/>
  <c r="T32" i="2"/>
  <c r="U32" i="2"/>
  <c r="W32" i="2"/>
  <c r="X32" i="2"/>
  <c r="Y32" i="2"/>
  <c r="AA32" i="2"/>
  <c r="AB32" i="2"/>
  <c r="AC32" i="2"/>
  <c r="AE32" i="2"/>
  <c r="AF32" i="2"/>
  <c r="AG32" i="2"/>
  <c r="AI32" i="2"/>
  <c r="AR32" i="2"/>
  <c r="AT32" i="2"/>
  <c r="AV32" i="2"/>
  <c r="L33" i="2"/>
  <c r="P33" i="2"/>
  <c r="S33" i="2"/>
  <c r="T33" i="2"/>
  <c r="U33" i="2"/>
  <c r="W33" i="2"/>
  <c r="X33" i="2"/>
  <c r="Y33" i="2"/>
  <c r="AA33" i="2"/>
  <c r="AB33" i="2"/>
  <c r="AC33" i="2"/>
  <c r="AE33" i="2"/>
  <c r="AF33" i="2"/>
  <c r="AG33" i="2"/>
  <c r="AI33" i="2"/>
  <c r="AR33" i="2"/>
  <c r="AT33" i="2"/>
  <c r="AV33" i="2"/>
  <c r="L34" i="2"/>
  <c r="P34" i="2"/>
  <c r="S34" i="2"/>
  <c r="T34" i="2"/>
  <c r="U34" i="2"/>
  <c r="W34" i="2"/>
  <c r="X34" i="2"/>
  <c r="Y34" i="2"/>
  <c r="AA34" i="2"/>
  <c r="AB34" i="2"/>
  <c r="AC34" i="2"/>
  <c r="AE34" i="2"/>
  <c r="AF34" i="2"/>
  <c r="AG34" i="2"/>
  <c r="AI34" i="2"/>
  <c r="AR34" i="2"/>
  <c r="AT34" i="2"/>
  <c r="AV34" i="2"/>
  <c r="L35" i="2"/>
  <c r="P35" i="2"/>
  <c r="S35" i="2"/>
  <c r="T35" i="2"/>
  <c r="U35" i="2"/>
  <c r="W35" i="2"/>
  <c r="X35" i="2"/>
  <c r="Y35" i="2"/>
  <c r="AA35" i="2"/>
  <c r="AB35" i="2"/>
  <c r="AC35" i="2"/>
  <c r="AE35" i="2"/>
  <c r="AF35" i="2"/>
  <c r="AG35" i="2"/>
  <c r="AI35" i="2"/>
  <c r="AR35" i="2"/>
  <c r="AT35" i="2"/>
  <c r="AV35" i="2"/>
  <c r="L36" i="2"/>
  <c r="P36" i="2"/>
  <c r="S36" i="2"/>
  <c r="T36" i="2"/>
  <c r="U36" i="2"/>
  <c r="W36" i="2"/>
  <c r="X36" i="2"/>
  <c r="Y36" i="2"/>
  <c r="AA36" i="2"/>
  <c r="AB36" i="2"/>
  <c r="AC36" i="2"/>
  <c r="AE36" i="2"/>
  <c r="AF36" i="2"/>
  <c r="AG36" i="2"/>
  <c r="AI36" i="2"/>
  <c r="AR36" i="2"/>
  <c r="AT36" i="2"/>
  <c r="AV36" i="2"/>
  <c r="L37" i="2"/>
  <c r="P37" i="2"/>
  <c r="S37" i="2"/>
  <c r="T37" i="2"/>
  <c r="U37" i="2"/>
  <c r="W37" i="2"/>
  <c r="X37" i="2"/>
  <c r="Y37" i="2"/>
  <c r="AA37" i="2"/>
  <c r="AB37" i="2"/>
  <c r="AC37" i="2"/>
  <c r="AE37" i="2"/>
  <c r="AF37" i="2"/>
  <c r="AG37" i="2"/>
  <c r="AI37" i="2"/>
  <c r="AR37" i="2"/>
  <c r="AT37" i="2"/>
  <c r="AV37" i="2"/>
  <c r="L38" i="2"/>
  <c r="P38" i="2"/>
  <c r="S38" i="2"/>
  <c r="T38" i="2"/>
  <c r="U38" i="2"/>
  <c r="W38" i="2"/>
  <c r="X38" i="2"/>
  <c r="Y38" i="2"/>
  <c r="AA38" i="2"/>
  <c r="AB38" i="2"/>
  <c r="AC38" i="2"/>
  <c r="AE38" i="2"/>
  <c r="AF38" i="2"/>
  <c r="AG38" i="2"/>
  <c r="AI38" i="2"/>
  <c r="AR38" i="2"/>
  <c r="AT38" i="2"/>
  <c r="AV38" i="2"/>
  <c r="L39" i="2"/>
  <c r="P39" i="2"/>
  <c r="S39" i="2"/>
  <c r="T39" i="2"/>
  <c r="U39" i="2"/>
  <c r="W39" i="2"/>
  <c r="X39" i="2"/>
  <c r="Y39" i="2"/>
  <c r="AA39" i="2"/>
  <c r="AB39" i="2"/>
  <c r="AC39" i="2"/>
  <c r="AE39" i="2"/>
  <c r="AF39" i="2"/>
  <c r="AG39" i="2"/>
  <c r="AI39" i="2"/>
  <c r="AR39" i="2"/>
  <c r="AT39" i="2"/>
  <c r="AV39" i="2"/>
  <c r="L40" i="2"/>
  <c r="P40" i="2"/>
  <c r="S40" i="2"/>
  <c r="T40" i="2"/>
  <c r="U40" i="2"/>
  <c r="W40" i="2"/>
  <c r="X40" i="2"/>
  <c r="Y40" i="2"/>
  <c r="AA40" i="2"/>
  <c r="AB40" i="2"/>
  <c r="AC40" i="2"/>
  <c r="AE40" i="2"/>
  <c r="AF40" i="2"/>
  <c r="AG40" i="2"/>
  <c r="AI40" i="2"/>
  <c r="AR40" i="2"/>
  <c r="AT40" i="2"/>
  <c r="AV40" i="2"/>
  <c r="L41" i="2"/>
  <c r="P41" i="2"/>
  <c r="S41" i="2"/>
  <c r="T41" i="2"/>
  <c r="U41" i="2"/>
  <c r="W41" i="2"/>
  <c r="X41" i="2"/>
  <c r="Y41" i="2"/>
  <c r="AA41" i="2"/>
  <c r="AB41" i="2"/>
  <c r="AC41" i="2"/>
  <c r="AE41" i="2"/>
  <c r="AF41" i="2"/>
  <c r="AG41" i="2"/>
  <c r="AI41" i="2"/>
  <c r="AR41" i="2"/>
  <c r="AT41" i="2"/>
  <c r="AV41" i="2"/>
  <c r="L42" i="2"/>
  <c r="P42" i="2"/>
  <c r="S42" i="2"/>
  <c r="T42" i="2"/>
  <c r="U42" i="2"/>
  <c r="W42" i="2"/>
  <c r="X42" i="2"/>
  <c r="Y42" i="2"/>
  <c r="AA42" i="2"/>
  <c r="AB42" i="2"/>
  <c r="AC42" i="2"/>
  <c r="AE42" i="2"/>
  <c r="AF42" i="2"/>
  <c r="AG42" i="2"/>
  <c r="AI42" i="2"/>
  <c r="AR42" i="2"/>
  <c r="AT42" i="2"/>
  <c r="AV42" i="2"/>
  <c r="L43" i="2"/>
  <c r="P43" i="2"/>
  <c r="S43" i="2"/>
  <c r="T43" i="2"/>
  <c r="U43" i="2"/>
  <c r="W43" i="2"/>
  <c r="X43" i="2"/>
  <c r="Y43" i="2"/>
  <c r="AA43" i="2"/>
  <c r="AB43" i="2"/>
  <c r="AC43" i="2"/>
  <c r="AE43" i="2"/>
  <c r="AF43" i="2"/>
  <c r="AG43" i="2"/>
  <c r="AI43" i="2"/>
  <c r="AR43" i="2"/>
  <c r="AT43" i="2"/>
  <c r="AV43" i="2"/>
  <c r="L44" i="2"/>
  <c r="S44" i="2"/>
  <c r="T44" i="2"/>
  <c r="U44" i="2"/>
  <c r="W44" i="2"/>
  <c r="X44" i="2"/>
  <c r="Y44" i="2"/>
  <c r="AA44" i="2"/>
  <c r="AB44" i="2"/>
  <c r="AC44" i="2"/>
  <c r="AE44" i="2"/>
  <c r="AF44" i="2"/>
  <c r="AG44" i="2"/>
  <c r="AI44" i="2"/>
  <c r="AR44" i="2"/>
  <c r="AT44" i="2"/>
  <c r="AV44" i="2"/>
  <c r="L45" i="2"/>
  <c r="P45" i="2"/>
  <c r="S45" i="2"/>
  <c r="T45" i="2"/>
  <c r="U45" i="2"/>
  <c r="W45" i="2"/>
  <c r="X45" i="2"/>
  <c r="Y45" i="2"/>
  <c r="AA45" i="2"/>
  <c r="AB45" i="2"/>
  <c r="AC45" i="2"/>
  <c r="AE45" i="2"/>
  <c r="AF45" i="2"/>
  <c r="AG45" i="2"/>
  <c r="AI45" i="2"/>
  <c r="AR45" i="2"/>
  <c r="AT45" i="2"/>
  <c r="AV45" i="2"/>
  <c r="L46" i="2"/>
  <c r="P46" i="2"/>
  <c r="S46" i="2"/>
  <c r="T46" i="2"/>
  <c r="U46" i="2"/>
  <c r="W46" i="2"/>
  <c r="X46" i="2"/>
  <c r="Y46" i="2"/>
  <c r="AA46" i="2"/>
  <c r="AB46" i="2"/>
  <c r="AC46" i="2"/>
  <c r="AE46" i="2"/>
  <c r="AF46" i="2"/>
  <c r="AG46" i="2"/>
  <c r="AI46" i="2"/>
  <c r="AR46" i="2"/>
  <c r="AT46" i="2"/>
  <c r="AV46" i="2"/>
  <c r="L47" i="2"/>
  <c r="P47" i="2"/>
  <c r="S47" i="2"/>
  <c r="T47" i="2"/>
  <c r="U47" i="2"/>
  <c r="W47" i="2"/>
  <c r="X47" i="2"/>
  <c r="Y47" i="2"/>
  <c r="AA47" i="2"/>
  <c r="AB47" i="2"/>
  <c r="AC47" i="2"/>
  <c r="AE47" i="2"/>
  <c r="AF47" i="2"/>
  <c r="AG47" i="2"/>
  <c r="AI47" i="2"/>
  <c r="AR47" i="2"/>
  <c r="AT47" i="2"/>
  <c r="AV47" i="2"/>
  <c r="L48" i="2"/>
  <c r="P48" i="2"/>
  <c r="S48" i="2"/>
  <c r="T48" i="2"/>
  <c r="U48" i="2"/>
  <c r="W48" i="2"/>
  <c r="X48" i="2"/>
  <c r="Y48" i="2"/>
  <c r="AA48" i="2"/>
  <c r="AB48" i="2"/>
  <c r="AC48" i="2"/>
  <c r="AE48" i="2"/>
  <c r="AF48" i="2"/>
  <c r="AG48" i="2"/>
  <c r="AI48" i="2"/>
  <c r="AR48" i="2"/>
  <c r="AT48" i="2"/>
  <c r="AV48" i="2"/>
  <c r="L49" i="2"/>
  <c r="P49" i="2"/>
  <c r="S49" i="2"/>
  <c r="T49" i="2"/>
  <c r="U49" i="2"/>
  <c r="W49" i="2"/>
  <c r="X49" i="2"/>
  <c r="Y49" i="2"/>
  <c r="AA49" i="2"/>
  <c r="AB49" i="2"/>
  <c r="AC49" i="2"/>
  <c r="AE49" i="2"/>
  <c r="AF49" i="2"/>
  <c r="AG49" i="2"/>
  <c r="AI49" i="2"/>
  <c r="AR49" i="2"/>
  <c r="AT49" i="2"/>
  <c r="AV49" i="2"/>
  <c r="L50" i="2"/>
  <c r="P50" i="2"/>
  <c r="S50" i="2"/>
  <c r="T50" i="2"/>
  <c r="U50" i="2"/>
  <c r="W50" i="2"/>
  <c r="X50" i="2"/>
  <c r="Y50" i="2"/>
  <c r="AA50" i="2"/>
  <c r="AB50" i="2"/>
  <c r="AC50" i="2"/>
  <c r="AE50" i="2"/>
  <c r="AF50" i="2"/>
  <c r="AG50" i="2"/>
  <c r="AI50" i="2"/>
  <c r="AR50" i="2"/>
  <c r="AT50" i="2"/>
  <c r="AV50" i="2"/>
  <c r="L51" i="2"/>
  <c r="P51" i="2"/>
  <c r="S51" i="2"/>
  <c r="T51" i="2"/>
  <c r="U51" i="2"/>
  <c r="W51" i="2"/>
  <c r="X51" i="2"/>
  <c r="Y51" i="2"/>
  <c r="AA51" i="2"/>
  <c r="AB51" i="2"/>
  <c r="AC51" i="2"/>
  <c r="AE51" i="2"/>
  <c r="AF51" i="2"/>
  <c r="AG51" i="2"/>
  <c r="AI51" i="2"/>
  <c r="AR51" i="2"/>
  <c r="AT51" i="2"/>
  <c r="AV51" i="2"/>
  <c r="L52" i="2"/>
  <c r="P52" i="2"/>
  <c r="S52" i="2"/>
  <c r="T52" i="2"/>
  <c r="U52" i="2"/>
  <c r="W52" i="2"/>
  <c r="X52" i="2"/>
  <c r="Y52" i="2"/>
  <c r="AA52" i="2"/>
  <c r="AB52" i="2"/>
  <c r="AC52" i="2"/>
  <c r="AE52" i="2"/>
  <c r="AF52" i="2"/>
  <c r="AG52" i="2"/>
  <c r="AI52" i="2"/>
  <c r="AR52" i="2"/>
  <c r="AT52" i="2"/>
  <c r="AV52" i="2"/>
  <c r="L53" i="2"/>
  <c r="P53" i="2"/>
  <c r="S53" i="2"/>
  <c r="T53" i="2"/>
  <c r="U53" i="2"/>
  <c r="W53" i="2"/>
  <c r="X53" i="2"/>
  <c r="Y53" i="2"/>
  <c r="AA53" i="2"/>
  <c r="AB53" i="2"/>
  <c r="AC53" i="2"/>
  <c r="AE53" i="2"/>
  <c r="AF53" i="2"/>
  <c r="AG53" i="2"/>
  <c r="AI53" i="2"/>
  <c r="AR53" i="2"/>
  <c r="AT53" i="2"/>
  <c r="AV53" i="2"/>
  <c r="L54" i="2"/>
  <c r="P54" i="2"/>
  <c r="S54" i="2"/>
  <c r="T54" i="2"/>
  <c r="U54" i="2"/>
  <c r="W54" i="2"/>
  <c r="X54" i="2"/>
  <c r="Y54" i="2"/>
  <c r="AA54" i="2"/>
  <c r="AB54" i="2"/>
  <c r="AC54" i="2"/>
  <c r="AE54" i="2"/>
  <c r="AF54" i="2"/>
  <c r="AG54" i="2"/>
  <c r="AI54" i="2"/>
  <c r="AR54" i="2"/>
  <c r="AT54" i="2"/>
  <c r="AV54" i="2"/>
  <c r="L55" i="2"/>
  <c r="P55" i="2"/>
  <c r="S55" i="2"/>
  <c r="T55" i="2"/>
  <c r="U55" i="2"/>
  <c r="W55" i="2"/>
  <c r="X55" i="2"/>
  <c r="Y55" i="2"/>
  <c r="AA55" i="2"/>
  <c r="AB55" i="2"/>
  <c r="AC55" i="2"/>
  <c r="AE55" i="2"/>
  <c r="AF55" i="2"/>
  <c r="AG55" i="2"/>
  <c r="AI55" i="2"/>
  <c r="AR55" i="2"/>
  <c r="AT55" i="2"/>
  <c r="AV55" i="2"/>
  <c r="L56" i="2"/>
  <c r="P56" i="2"/>
  <c r="S56" i="2"/>
  <c r="T56" i="2"/>
  <c r="U56" i="2"/>
  <c r="W56" i="2"/>
  <c r="X56" i="2"/>
  <c r="Y56" i="2"/>
  <c r="AA56" i="2"/>
  <c r="AB56" i="2"/>
  <c r="AC56" i="2"/>
  <c r="AE56" i="2"/>
  <c r="AF56" i="2"/>
  <c r="AG56" i="2"/>
  <c r="AI56" i="2"/>
  <c r="AR56" i="2"/>
  <c r="AT56" i="2"/>
  <c r="AV56" i="2"/>
  <c r="L57" i="2"/>
  <c r="P57" i="2"/>
  <c r="S57" i="2"/>
  <c r="T57" i="2"/>
  <c r="U57" i="2"/>
  <c r="W57" i="2"/>
  <c r="X57" i="2"/>
  <c r="Y57" i="2"/>
  <c r="AA57" i="2"/>
  <c r="AB57" i="2"/>
  <c r="AC57" i="2"/>
  <c r="AE57" i="2"/>
  <c r="AF57" i="2"/>
  <c r="AG57" i="2"/>
  <c r="AI57" i="2"/>
  <c r="AR57" i="2"/>
  <c r="AT57" i="2"/>
  <c r="AV57" i="2"/>
  <c r="L58" i="2"/>
  <c r="P58" i="2"/>
  <c r="S58" i="2"/>
  <c r="T58" i="2"/>
  <c r="U58" i="2"/>
  <c r="W58" i="2"/>
  <c r="X58" i="2"/>
  <c r="Y58" i="2"/>
  <c r="AA58" i="2"/>
  <c r="AB58" i="2"/>
  <c r="AC58" i="2"/>
  <c r="AE58" i="2"/>
  <c r="AF58" i="2"/>
  <c r="AG58" i="2"/>
  <c r="AI58" i="2"/>
  <c r="AR58" i="2"/>
  <c r="AT58" i="2"/>
  <c r="AV58" i="2"/>
  <c r="L59" i="2"/>
  <c r="P59" i="2"/>
  <c r="S59" i="2"/>
  <c r="T59" i="2"/>
  <c r="U59" i="2"/>
  <c r="W59" i="2"/>
  <c r="X59" i="2"/>
  <c r="Y59" i="2"/>
  <c r="AA59" i="2"/>
  <c r="AB59" i="2"/>
  <c r="AC59" i="2"/>
  <c r="AE59" i="2"/>
  <c r="AF59" i="2"/>
  <c r="AG59" i="2"/>
  <c r="AI59" i="2"/>
  <c r="AR59" i="2"/>
  <c r="AT59" i="2"/>
  <c r="AV59" i="2"/>
  <c r="L60" i="2"/>
  <c r="P60" i="2"/>
  <c r="S60" i="2"/>
  <c r="T60" i="2"/>
  <c r="U60" i="2"/>
  <c r="W60" i="2"/>
  <c r="X60" i="2"/>
  <c r="Y60" i="2"/>
  <c r="AA60" i="2"/>
  <c r="AB60" i="2"/>
  <c r="AC60" i="2"/>
  <c r="AE60" i="2"/>
  <c r="AF60" i="2"/>
  <c r="AG60" i="2"/>
  <c r="AI60" i="2"/>
  <c r="AR60" i="2"/>
  <c r="AT60" i="2"/>
  <c r="AV60" i="2"/>
  <c r="L61" i="2"/>
  <c r="P61" i="2"/>
  <c r="S61" i="2"/>
  <c r="T61" i="2"/>
  <c r="U61" i="2"/>
  <c r="W61" i="2"/>
  <c r="X61" i="2"/>
  <c r="Y61" i="2"/>
  <c r="AA61" i="2"/>
  <c r="AB61" i="2"/>
  <c r="AC61" i="2"/>
  <c r="AE61" i="2"/>
  <c r="AF61" i="2"/>
  <c r="AG61" i="2"/>
  <c r="AI61" i="2"/>
  <c r="AR61" i="2"/>
  <c r="AT61" i="2"/>
  <c r="AV61" i="2"/>
  <c r="L62" i="2"/>
  <c r="P62" i="2"/>
  <c r="S62" i="2"/>
  <c r="T62" i="2"/>
  <c r="U62" i="2"/>
  <c r="W62" i="2"/>
  <c r="X62" i="2"/>
  <c r="Y62" i="2"/>
  <c r="AA62" i="2"/>
  <c r="AB62" i="2"/>
  <c r="AC62" i="2"/>
  <c r="AE62" i="2"/>
  <c r="AF62" i="2"/>
  <c r="AG62" i="2"/>
  <c r="AI62" i="2"/>
  <c r="AR62" i="2"/>
  <c r="AT62" i="2"/>
  <c r="AV62" i="2"/>
  <c r="L63" i="2"/>
  <c r="P63" i="2"/>
  <c r="S63" i="2"/>
  <c r="T63" i="2"/>
  <c r="U63" i="2"/>
  <c r="W63" i="2"/>
  <c r="X63" i="2"/>
  <c r="Y63" i="2"/>
  <c r="AA63" i="2"/>
  <c r="AB63" i="2"/>
  <c r="AC63" i="2"/>
  <c r="AE63" i="2"/>
  <c r="AF63" i="2"/>
  <c r="AG63" i="2"/>
  <c r="AI63" i="2"/>
  <c r="AR63" i="2"/>
  <c r="AT63" i="2"/>
  <c r="AV63" i="2"/>
  <c r="L64" i="2"/>
  <c r="P64" i="2"/>
  <c r="S64" i="2"/>
  <c r="T64" i="2"/>
  <c r="U64" i="2"/>
  <c r="W64" i="2"/>
  <c r="X64" i="2"/>
  <c r="Y64" i="2"/>
  <c r="AA64" i="2"/>
  <c r="AB64" i="2"/>
  <c r="AC64" i="2"/>
  <c r="AE64" i="2"/>
  <c r="AF64" i="2"/>
  <c r="AG64" i="2"/>
  <c r="AI64" i="2"/>
  <c r="AR64" i="2"/>
  <c r="AT64" i="2"/>
  <c r="AV64" i="2"/>
  <c r="L65" i="2"/>
  <c r="P65" i="2"/>
  <c r="S65" i="2"/>
  <c r="T65" i="2"/>
  <c r="U65" i="2"/>
  <c r="W65" i="2"/>
  <c r="X65" i="2"/>
  <c r="Y65" i="2"/>
  <c r="AA65" i="2"/>
  <c r="AB65" i="2"/>
  <c r="AC65" i="2"/>
  <c r="AE65" i="2"/>
  <c r="AF65" i="2"/>
  <c r="AG65" i="2"/>
  <c r="AI65" i="2"/>
  <c r="AR65" i="2"/>
  <c r="AT65" i="2"/>
  <c r="AV65" i="2"/>
  <c r="L66" i="2"/>
  <c r="P66" i="2"/>
  <c r="S66" i="2"/>
  <c r="T66" i="2"/>
  <c r="U66" i="2"/>
  <c r="W66" i="2"/>
  <c r="X66" i="2"/>
  <c r="Y66" i="2"/>
  <c r="AA66" i="2"/>
  <c r="AB66" i="2"/>
  <c r="AC66" i="2"/>
  <c r="AE66" i="2"/>
  <c r="AF66" i="2"/>
  <c r="AG66" i="2"/>
  <c r="AI66" i="2"/>
  <c r="AR66" i="2"/>
  <c r="AT66" i="2"/>
  <c r="AV66" i="2"/>
  <c r="L67" i="2"/>
  <c r="P67" i="2"/>
  <c r="S67" i="2"/>
  <c r="T67" i="2"/>
  <c r="U67" i="2"/>
  <c r="W67" i="2"/>
  <c r="X67" i="2"/>
  <c r="Y67" i="2"/>
  <c r="AA67" i="2"/>
  <c r="AB67" i="2"/>
  <c r="AC67" i="2"/>
  <c r="AE67" i="2"/>
  <c r="AF67" i="2"/>
  <c r="AG67" i="2"/>
  <c r="AI67" i="2"/>
  <c r="AR67" i="2"/>
  <c r="AT67" i="2"/>
  <c r="AV67" i="2"/>
  <c r="L68" i="2"/>
  <c r="P68" i="2"/>
  <c r="S68" i="2"/>
  <c r="T68" i="2"/>
  <c r="U68" i="2"/>
  <c r="W68" i="2"/>
  <c r="X68" i="2"/>
  <c r="Y68" i="2"/>
  <c r="AA68" i="2"/>
  <c r="AB68" i="2"/>
  <c r="AC68" i="2"/>
  <c r="AE68" i="2"/>
  <c r="AF68" i="2"/>
  <c r="AG68" i="2"/>
  <c r="AI68" i="2"/>
  <c r="AR68" i="2"/>
  <c r="AT68" i="2"/>
  <c r="AV68" i="2"/>
  <c r="L69" i="2"/>
  <c r="P69" i="2"/>
  <c r="S69" i="2"/>
  <c r="T69" i="2"/>
  <c r="U69" i="2"/>
  <c r="W69" i="2"/>
  <c r="X69" i="2"/>
  <c r="Y69" i="2"/>
  <c r="AA69" i="2"/>
  <c r="AB69" i="2"/>
  <c r="AC69" i="2"/>
  <c r="AE69" i="2"/>
  <c r="AF69" i="2"/>
  <c r="AG69" i="2"/>
  <c r="AI69" i="2"/>
  <c r="AR69" i="2"/>
  <c r="AT69" i="2"/>
  <c r="AV69" i="2"/>
  <c r="L70" i="2"/>
  <c r="P70" i="2"/>
  <c r="S70" i="2"/>
  <c r="T70" i="2"/>
  <c r="U70" i="2"/>
  <c r="W70" i="2"/>
  <c r="X70" i="2"/>
  <c r="Y70" i="2"/>
  <c r="AA70" i="2"/>
  <c r="AB70" i="2"/>
  <c r="AC70" i="2"/>
  <c r="AE70" i="2"/>
  <c r="AF70" i="2"/>
  <c r="AG70" i="2"/>
  <c r="AI70" i="2"/>
  <c r="AR70" i="2"/>
  <c r="AT70" i="2"/>
  <c r="AV70" i="2"/>
  <c r="L71" i="2"/>
  <c r="P71" i="2"/>
  <c r="S71" i="2"/>
  <c r="T71" i="2"/>
  <c r="U71" i="2"/>
  <c r="W71" i="2"/>
  <c r="X71" i="2"/>
  <c r="Y71" i="2"/>
  <c r="AA71" i="2"/>
  <c r="AB71" i="2"/>
  <c r="AC71" i="2"/>
  <c r="AE71" i="2"/>
  <c r="AF71" i="2"/>
  <c r="AG71" i="2"/>
  <c r="AI71" i="2"/>
  <c r="AR71" i="2"/>
  <c r="AT71" i="2"/>
  <c r="AV71" i="2"/>
  <c r="L72" i="2"/>
  <c r="P72" i="2"/>
  <c r="S72" i="2"/>
  <c r="T72" i="2"/>
  <c r="U72" i="2"/>
  <c r="W72" i="2"/>
  <c r="X72" i="2"/>
  <c r="Y72" i="2"/>
  <c r="AA72" i="2"/>
  <c r="AB72" i="2"/>
  <c r="AC72" i="2"/>
  <c r="AE72" i="2"/>
  <c r="AF72" i="2"/>
  <c r="AG72" i="2"/>
  <c r="AI72" i="2"/>
  <c r="AR72" i="2"/>
  <c r="AT72" i="2"/>
  <c r="AV72" i="2"/>
  <c r="L73" i="2"/>
  <c r="P73" i="2"/>
  <c r="S73" i="2"/>
  <c r="T73" i="2"/>
  <c r="U73" i="2"/>
  <c r="W73" i="2"/>
  <c r="X73" i="2"/>
  <c r="Y73" i="2"/>
  <c r="AA73" i="2"/>
  <c r="AB73" i="2"/>
  <c r="AC73" i="2"/>
  <c r="AE73" i="2"/>
  <c r="AF73" i="2"/>
  <c r="AG73" i="2"/>
  <c r="AI73" i="2"/>
  <c r="AR73" i="2"/>
  <c r="AT73" i="2"/>
  <c r="AV73" i="2"/>
  <c r="L74" i="2"/>
  <c r="P74" i="2"/>
  <c r="S74" i="2"/>
  <c r="T74" i="2"/>
  <c r="U74" i="2"/>
  <c r="W74" i="2"/>
  <c r="X74" i="2"/>
  <c r="Y74" i="2"/>
  <c r="AA74" i="2"/>
  <c r="AB74" i="2"/>
  <c r="AC74" i="2"/>
  <c r="AE74" i="2"/>
  <c r="AF74" i="2"/>
  <c r="AG74" i="2"/>
  <c r="AI74" i="2"/>
  <c r="AR74" i="2"/>
  <c r="AT74" i="2"/>
  <c r="AV74" i="2"/>
  <c r="L75" i="2"/>
  <c r="P75" i="2"/>
  <c r="S75" i="2"/>
  <c r="T75" i="2"/>
  <c r="U75" i="2"/>
  <c r="W75" i="2"/>
  <c r="X75" i="2"/>
  <c r="Y75" i="2"/>
  <c r="AA75" i="2"/>
  <c r="AB75" i="2"/>
  <c r="AC75" i="2"/>
  <c r="AE75" i="2"/>
  <c r="AF75" i="2"/>
  <c r="AG75" i="2"/>
  <c r="AI75" i="2"/>
  <c r="AR75" i="2"/>
  <c r="AT75" i="2"/>
  <c r="AV75" i="2"/>
  <c r="L77" i="2"/>
  <c r="P77" i="2"/>
  <c r="S77" i="2"/>
  <c r="T77" i="2"/>
  <c r="U77" i="2"/>
  <c r="W77" i="2"/>
  <c r="X77" i="2"/>
  <c r="Y77" i="2"/>
  <c r="AA77" i="2"/>
  <c r="AB77" i="2"/>
  <c r="AC77" i="2"/>
  <c r="AE77" i="2"/>
  <c r="AF77" i="2"/>
  <c r="AG77" i="2"/>
  <c r="AI77" i="2"/>
  <c r="AR77" i="2"/>
  <c r="AT77" i="2"/>
  <c r="AV77" i="2"/>
  <c r="L78" i="2"/>
  <c r="P78" i="2"/>
  <c r="S78" i="2"/>
  <c r="T78" i="2"/>
  <c r="U78" i="2"/>
  <c r="W78" i="2"/>
  <c r="X78" i="2"/>
  <c r="Y78" i="2"/>
  <c r="AA78" i="2"/>
  <c r="AB78" i="2"/>
  <c r="AC78" i="2"/>
  <c r="AE78" i="2"/>
  <c r="AF78" i="2"/>
  <c r="AG78" i="2"/>
  <c r="AI78" i="2"/>
  <c r="AR78" i="2"/>
  <c r="AT78" i="2"/>
  <c r="AV78" i="2"/>
  <c r="L79" i="2"/>
  <c r="P79" i="2"/>
  <c r="S79" i="2"/>
  <c r="T79" i="2"/>
  <c r="U79" i="2"/>
  <c r="W79" i="2"/>
  <c r="X79" i="2"/>
  <c r="Y79" i="2"/>
  <c r="AA79" i="2"/>
  <c r="AB79" i="2"/>
  <c r="AC79" i="2"/>
  <c r="AE79" i="2"/>
  <c r="AF79" i="2"/>
  <c r="AG79" i="2"/>
  <c r="AI79" i="2"/>
  <c r="AR79" i="2"/>
  <c r="AT79" i="2"/>
  <c r="AV79" i="2"/>
  <c r="L80" i="2"/>
  <c r="P80" i="2"/>
  <c r="S80" i="2"/>
  <c r="T80" i="2"/>
  <c r="U80" i="2"/>
  <c r="W80" i="2"/>
  <c r="X80" i="2"/>
  <c r="Y80" i="2"/>
  <c r="AA80" i="2"/>
  <c r="AB80" i="2"/>
  <c r="AC80" i="2"/>
  <c r="AE80" i="2"/>
  <c r="AF80" i="2"/>
  <c r="AG80" i="2"/>
  <c r="AI80" i="2"/>
  <c r="AR80" i="2"/>
  <c r="AT80" i="2"/>
  <c r="AV80" i="2"/>
  <c r="L81" i="2"/>
  <c r="P81" i="2"/>
  <c r="S81" i="2"/>
  <c r="T81" i="2"/>
  <c r="U81" i="2"/>
  <c r="W81" i="2"/>
  <c r="X81" i="2"/>
  <c r="Y81" i="2"/>
  <c r="AA81" i="2"/>
  <c r="AB81" i="2"/>
  <c r="AC81" i="2"/>
  <c r="AE81" i="2"/>
  <c r="AF81" i="2"/>
  <c r="AG81" i="2"/>
  <c r="AI81" i="2"/>
  <c r="AR81" i="2"/>
  <c r="AT81" i="2"/>
  <c r="AV81" i="2"/>
  <c r="L84" i="2"/>
  <c r="P84" i="2"/>
  <c r="S84" i="2"/>
  <c r="T84" i="2"/>
  <c r="U84" i="2"/>
  <c r="W84" i="2"/>
  <c r="X84" i="2"/>
  <c r="Y84" i="2"/>
  <c r="AA84" i="2"/>
  <c r="AB84" i="2"/>
  <c r="AC84" i="2"/>
  <c r="AE84" i="2"/>
  <c r="AF84" i="2"/>
  <c r="AG84" i="2"/>
  <c r="AI84" i="2"/>
  <c r="AR84" i="2"/>
  <c r="AT84" i="2"/>
  <c r="AV84" i="2"/>
  <c r="L85" i="2"/>
  <c r="P85" i="2"/>
  <c r="S85" i="2"/>
  <c r="T85" i="2"/>
  <c r="U85" i="2"/>
  <c r="W85" i="2"/>
  <c r="X85" i="2"/>
  <c r="Y85" i="2"/>
  <c r="AA85" i="2"/>
  <c r="AB85" i="2"/>
  <c r="AC85" i="2"/>
  <c r="AE85" i="2"/>
  <c r="AF85" i="2"/>
  <c r="AG85" i="2"/>
  <c r="AI85" i="2"/>
  <c r="AR85" i="2"/>
  <c r="AT85" i="2"/>
  <c r="AV85" i="2"/>
  <c r="L86" i="2"/>
  <c r="P86" i="2"/>
  <c r="S86" i="2"/>
  <c r="T86" i="2"/>
  <c r="U86" i="2"/>
  <c r="W86" i="2"/>
  <c r="X86" i="2"/>
  <c r="Y86" i="2"/>
  <c r="AA86" i="2"/>
  <c r="AB86" i="2"/>
  <c r="AC86" i="2"/>
  <c r="AE86" i="2"/>
  <c r="AF86" i="2"/>
  <c r="AG86" i="2"/>
  <c r="AI86" i="2"/>
  <c r="AR86" i="2"/>
  <c r="AT86" i="2"/>
  <c r="AV86" i="2"/>
  <c r="L87" i="2"/>
  <c r="P87" i="2"/>
  <c r="S87" i="2"/>
  <c r="T87" i="2"/>
  <c r="U87" i="2"/>
  <c r="W87" i="2"/>
  <c r="X87" i="2"/>
  <c r="Y87" i="2"/>
  <c r="AA87" i="2"/>
  <c r="AB87" i="2"/>
  <c r="AC87" i="2"/>
  <c r="AE87" i="2"/>
  <c r="AF87" i="2"/>
  <c r="AG87" i="2"/>
  <c r="AI87" i="2"/>
  <c r="AR87" i="2"/>
  <c r="AT87" i="2"/>
  <c r="AV87" i="2"/>
  <c r="L88" i="2"/>
  <c r="P88" i="2"/>
  <c r="S88" i="2"/>
  <c r="T88" i="2"/>
  <c r="U88" i="2"/>
  <c r="W88" i="2"/>
  <c r="X88" i="2"/>
  <c r="Y88" i="2"/>
  <c r="AA88" i="2"/>
  <c r="AB88" i="2"/>
  <c r="AC88" i="2"/>
  <c r="AE88" i="2"/>
  <c r="AF88" i="2"/>
  <c r="AG88" i="2"/>
  <c r="AI88" i="2"/>
  <c r="AR88" i="2"/>
  <c r="AT88" i="2"/>
  <c r="AV88" i="2"/>
  <c r="L89" i="2"/>
  <c r="P89" i="2"/>
  <c r="S89" i="2"/>
  <c r="T89" i="2"/>
  <c r="U89" i="2"/>
  <c r="W89" i="2"/>
  <c r="X89" i="2"/>
  <c r="Y89" i="2"/>
  <c r="AA89" i="2"/>
  <c r="AB89" i="2"/>
  <c r="AC89" i="2"/>
  <c r="AE89" i="2"/>
  <c r="AF89" i="2"/>
  <c r="AG89" i="2"/>
  <c r="AI89" i="2"/>
  <c r="AR89" i="2"/>
  <c r="AT89" i="2"/>
  <c r="AV89" i="2"/>
  <c r="L90" i="2"/>
  <c r="P90" i="2"/>
  <c r="S90" i="2"/>
  <c r="T90" i="2"/>
  <c r="U90" i="2"/>
  <c r="W90" i="2"/>
  <c r="X90" i="2"/>
  <c r="Y90" i="2"/>
  <c r="AA90" i="2"/>
  <c r="AB90" i="2"/>
  <c r="AC90" i="2"/>
  <c r="AE90" i="2"/>
  <c r="AF90" i="2"/>
  <c r="AG90" i="2"/>
  <c r="AI90" i="2"/>
  <c r="AR90" i="2"/>
  <c r="AT90" i="2"/>
  <c r="AV90" i="2"/>
  <c r="L91" i="2"/>
  <c r="P91" i="2"/>
  <c r="S91" i="2"/>
  <c r="T91" i="2"/>
  <c r="U91" i="2"/>
  <c r="W91" i="2"/>
  <c r="X91" i="2"/>
  <c r="Y91" i="2"/>
  <c r="AA91" i="2"/>
  <c r="AB91" i="2"/>
  <c r="AC91" i="2"/>
  <c r="AE91" i="2"/>
  <c r="AF91" i="2"/>
  <c r="AG91" i="2"/>
  <c r="AI91" i="2"/>
  <c r="AR91" i="2"/>
  <c r="AT91" i="2"/>
  <c r="AV91" i="2"/>
  <c r="L92" i="2"/>
  <c r="P92" i="2"/>
  <c r="S92" i="2"/>
  <c r="T92" i="2"/>
  <c r="U92" i="2"/>
  <c r="W92" i="2"/>
  <c r="X92" i="2"/>
  <c r="Y92" i="2"/>
  <c r="AA92" i="2"/>
  <c r="AB92" i="2"/>
  <c r="AC92" i="2"/>
  <c r="AE92" i="2"/>
  <c r="AF92" i="2"/>
  <c r="AG92" i="2"/>
  <c r="AI92" i="2"/>
  <c r="AR92" i="2"/>
  <c r="AT92" i="2"/>
  <c r="AV92" i="2"/>
  <c r="L93" i="2"/>
  <c r="P93" i="2"/>
  <c r="S93" i="2"/>
  <c r="T93" i="2"/>
  <c r="U93" i="2"/>
  <c r="W93" i="2"/>
  <c r="X93" i="2"/>
  <c r="Y93" i="2"/>
  <c r="AA93" i="2"/>
  <c r="AB93" i="2"/>
  <c r="AC93" i="2"/>
  <c r="AE93" i="2"/>
  <c r="AF93" i="2"/>
  <c r="AG93" i="2"/>
  <c r="AI93" i="2"/>
  <c r="AR93" i="2"/>
  <c r="AT93" i="2"/>
  <c r="AV93" i="2"/>
  <c r="L94" i="2"/>
  <c r="P94" i="2"/>
  <c r="S94" i="2"/>
  <c r="T94" i="2"/>
  <c r="U94" i="2"/>
  <c r="W94" i="2"/>
  <c r="X94" i="2"/>
  <c r="Y94" i="2"/>
  <c r="AA94" i="2"/>
  <c r="AB94" i="2"/>
  <c r="AC94" i="2"/>
  <c r="AE94" i="2"/>
  <c r="AF94" i="2"/>
  <c r="AG94" i="2"/>
  <c r="AI94" i="2"/>
  <c r="AR94" i="2"/>
  <c r="AT94" i="2"/>
  <c r="AV94" i="2"/>
  <c r="L95" i="2"/>
  <c r="P95" i="2"/>
  <c r="S95" i="2"/>
  <c r="T95" i="2"/>
  <c r="U95" i="2"/>
  <c r="W95" i="2"/>
  <c r="X95" i="2"/>
  <c r="Y95" i="2"/>
  <c r="AA95" i="2"/>
  <c r="AB95" i="2"/>
  <c r="AC95" i="2"/>
  <c r="AE95" i="2"/>
  <c r="AF95" i="2"/>
  <c r="AG95" i="2"/>
  <c r="AI95" i="2"/>
  <c r="AR95" i="2"/>
  <c r="AT95" i="2"/>
  <c r="AV95" i="2"/>
  <c r="L96" i="2"/>
  <c r="P96" i="2"/>
  <c r="S96" i="2"/>
  <c r="T96" i="2"/>
  <c r="U96" i="2"/>
  <c r="W96" i="2"/>
  <c r="X96" i="2"/>
  <c r="Y96" i="2"/>
  <c r="AA96" i="2"/>
  <c r="AB96" i="2"/>
  <c r="AC96" i="2"/>
  <c r="AE96" i="2"/>
  <c r="AF96" i="2"/>
  <c r="AG96" i="2"/>
  <c r="AI96" i="2"/>
  <c r="AR96" i="2"/>
  <c r="AT96" i="2"/>
  <c r="AV96" i="2"/>
  <c r="L97" i="2"/>
  <c r="P97" i="2"/>
  <c r="S97" i="2"/>
  <c r="T97" i="2"/>
  <c r="U97" i="2"/>
  <c r="W97" i="2"/>
  <c r="X97" i="2"/>
  <c r="Y97" i="2"/>
  <c r="AA97" i="2"/>
  <c r="AB97" i="2"/>
  <c r="AC97" i="2"/>
  <c r="AE97" i="2"/>
  <c r="AF97" i="2"/>
  <c r="AG97" i="2"/>
  <c r="AI97" i="2"/>
  <c r="AR97" i="2"/>
  <c r="AT97" i="2"/>
  <c r="AV97" i="2"/>
  <c r="L98" i="2"/>
  <c r="P98" i="2"/>
  <c r="S98" i="2"/>
  <c r="T98" i="2"/>
  <c r="U98" i="2"/>
  <c r="W98" i="2"/>
  <c r="X98" i="2"/>
  <c r="Y98" i="2"/>
  <c r="AA98" i="2"/>
  <c r="AB98" i="2"/>
  <c r="AC98" i="2"/>
  <c r="AE98" i="2"/>
  <c r="AF98" i="2"/>
  <c r="AG98" i="2"/>
  <c r="AI98" i="2"/>
  <c r="AR98" i="2"/>
  <c r="AT98" i="2"/>
  <c r="AV98" i="2"/>
  <c r="L99" i="2"/>
  <c r="P99" i="2"/>
  <c r="S99" i="2"/>
  <c r="T99" i="2"/>
  <c r="U99" i="2"/>
  <c r="W99" i="2"/>
  <c r="X99" i="2"/>
  <c r="Y99" i="2"/>
  <c r="AA99" i="2"/>
  <c r="AB99" i="2"/>
  <c r="AC99" i="2"/>
  <c r="AE99" i="2"/>
  <c r="AF99" i="2"/>
  <c r="AG99" i="2"/>
  <c r="AI99" i="2"/>
  <c r="AR99" i="2"/>
  <c r="AT99" i="2"/>
  <c r="AV99" i="2"/>
  <c r="L100" i="2"/>
  <c r="P100" i="2"/>
  <c r="S100" i="2"/>
  <c r="T100" i="2"/>
  <c r="U100" i="2"/>
  <c r="W100" i="2"/>
  <c r="X100" i="2"/>
  <c r="Y100" i="2"/>
  <c r="AA100" i="2"/>
  <c r="AB100" i="2"/>
  <c r="AC100" i="2"/>
  <c r="AE100" i="2"/>
  <c r="AF100" i="2"/>
  <c r="AG100" i="2"/>
  <c r="AI100" i="2"/>
  <c r="AR100" i="2"/>
  <c r="AT100" i="2"/>
  <c r="AV100" i="2"/>
  <c r="L101" i="2"/>
  <c r="P101" i="2"/>
  <c r="S101" i="2"/>
  <c r="T101" i="2"/>
  <c r="U101" i="2"/>
  <c r="W101" i="2"/>
  <c r="X101" i="2"/>
  <c r="Y101" i="2"/>
  <c r="AA101" i="2"/>
  <c r="AB101" i="2"/>
  <c r="AC101" i="2"/>
  <c r="AE101" i="2"/>
  <c r="AF101" i="2"/>
  <c r="AG101" i="2"/>
  <c r="AI101" i="2"/>
  <c r="AR101" i="2"/>
  <c r="AT101" i="2"/>
  <c r="AV101" i="2"/>
  <c r="L102" i="2"/>
  <c r="P102" i="2"/>
  <c r="S102" i="2"/>
  <c r="T102" i="2"/>
  <c r="U102" i="2"/>
  <c r="W102" i="2"/>
  <c r="X102" i="2"/>
  <c r="Y102" i="2"/>
  <c r="AA102" i="2"/>
  <c r="AB102" i="2"/>
  <c r="AC102" i="2"/>
  <c r="AE102" i="2"/>
  <c r="AF102" i="2"/>
  <c r="AG102" i="2"/>
  <c r="AI102" i="2"/>
  <c r="AR102" i="2"/>
  <c r="AT102" i="2"/>
  <c r="AV102" i="2"/>
  <c r="L103" i="2"/>
  <c r="P103" i="2"/>
  <c r="S103" i="2"/>
  <c r="T103" i="2"/>
  <c r="U103" i="2"/>
  <c r="W103" i="2"/>
  <c r="X103" i="2"/>
  <c r="Y103" i="2"/>
  <c r="AA103" i="2"/>
  <c r="AB103" i="2"/>
  <c r="AC103" i="2"/>
  <c r="AE103" i="2"/>
  <c r="AF103" i="2"/>
  <c r="AG103" i="2"/>
  <c r="AI103" i="2"/>
  <c r="AR103" i="2"/>
  <c r="AT103" i="2"/>
  <c r="AV103" i="2"/>
  <c r="L104" i="2"/>
  <c r="P104" i="2"/>
  <c r="S104" i="2"/>
  <c r="T104" i="2"/>
  <c r="U104" i="2"/>
  <c r="W104" i="2"/>
  <c r="X104" i="2"/>
  <c r="Y104" i="2"/>
  <c r="AA104" i="2"/>
  <c r="AB104" i="2"/>
  <c r="AC104" i="2"/>
  <c r="AE104" i="2"/>
  <c r="AF104" i="2"/>
  <c r="AG104" i="2"/>
  <c r="AI104" i="2"/>
  <c r="AR104" i="2"/>
  <c r="AT104" i="2"/>
  <c r="AV104" i="2"/>
  <c r="L105" i="2"/>
  <c r="P105" i="2"/>
  <c r="S105" i="2"/>
  <c r="T105" i="2"/>
  <c r="U105" i="2"/>
  <c r="W105" i="2"/>
  <c r="X105" i="2"/>
  <c r="Y105" i="2"/>
  <c r="AA105" i="2"/>
  <c r="AB105" i="2"/>
  <c r="AC105" i="2"/>
  <c r="AE105" i="2"/>
  <c r="AF105" i="2"/>
  <c r="AG105" i="2"/>
  <c r="AI105" i="2"/>
  <c r="AR105" i="2"/>
  <c r="AT105" i="2"/>
  <c r="AV105" i="2"/>
  <c r="L106" i="2"/>
  <c r="P106" i="2"/>
  <c r="S106" i="2"/>
  <c r="T106" i="2"/>
  <c r="U106" i="2"/>
  <c r="W106" i="2"/>
  <c r="X106" i="2"/>
  <c r="Y106" i="2"/>
  <c r="AA106" i="2"/>
  <c r="AB106" i="2"/>
  <c r="AC106" i="2"/>
  <c r="AE106" i="2"/>
  <c r="AF106" i="2"/>
  <c r="AG106" i="2"/>
  <c r="AI106" i="2"/>
  <c r="AR106" i="2"/>
  <c r="AT106" i="2"/>
  <c r="AV106" i="2"/>
  <c r="L107" i="2"/>
  <c r="P107" i="2"/>
  <c r="S107" i="2"/>
  <c r="T107" i="2"/>
  <c r="U107" i="2"/>
  <c r="W107" i="2"/>
  <c r="X107" i="2"/>
  <c r="Y107" i="2"/>
  <c r="AA107" i="2"/>
  <c r="AB107" i="2"/>
  <c r="AC107" i="2"/>
  <c r="AE107" i="2"/>
  <c r="AF107" i="2"/>
  <c r="AG107" i="2"/>
  <c r="AI107" i="2"/>
  <c r="AR107" i="2"/>
  <c r="AT107" i="2"/>
  <c r="AV107" i="2"/>
  <c r="L108" i="2"/>
  <c r="P108" i="2"/>
  <c r="S108" i="2"/>
  <c r="T108" i="2"/>
  <c r="U108" i="2"/>
  <c r="W108" i="2"/>
  <c r="X108" i="2"/>
  <c r="Y108" i="2"/>
  <c r="AA108" i="2"/>
  <c r="AB108" i="2"/>
  <c r="AC108" i="2"/>
  <c r="AE108" i="2"/>
  <c r="AF108" i="2"/>
  <c r="AG108" i="2"/>
  <c r="AI108" i="2"/>
  <c r="AR108" i="2"/>
  <c r="AT108" i="2"/>
  <c r="AV108" i="2"/>
  <c r="L109" i="2"/>
  <c r="P109" i="2"/>
  <c r="S109" i="2"/>
  <c r="T109" i="2"/>
  <c r="U109" i="2"/>
  <c r="W109" i="2"/>
  <c r="X109" i="2"/>
  <c r="Y109" i="2"/>
  <c r="AA109" i="2"/>
  <c r="AB109" i="2"/>
  <c r="AC109" i="2"/>
  <c r="AE109" i="2"/>
  <c r="AF109" i="2"/>
  <c r="AG109" i="2"/>
  <c r="AI109" i="2"/>
  <c r="AR109" i="2"/>
  <c r="AT109" i="2"/>
  <c r="AV109" i="2"/>
  <c r="L110" i="2"/>
  <c r="P110" i="2"/>
  <c r="S110" i="2"/>
  <c r="T110" i="2"/>
  <c r="U110" i="2"/>
  <c r="W110" i="2"/>
  <c r="X110" i="2"/>
  <c r="Y110" i="2"/>
  <c r="AA110" i="2"/>
  <c r="AB110" i="2"/>
  <c r="AC110" i="2"/>
  <c r="AE110" i="2"/>
  <c r="AF110" i="2"/>
  <c r="AG110" i="2"/>
  <c r="AI110" i="2"/>
  <c r="AR110" i="2"/>
  <c r="AT110" i="2"/>
  <c r="AV110" i="2"/>
  <c r="L111" i="2"/>
  <c r="P111" i="2"/>
  <c r="S111" i="2"/>
  <c r="T111" i="2"/>
  <c r="U111" i="2"/>
  <c r="W111" i="2"/>
  <c r="X111" i="2"/>
  <c r="Y111" i="2"/>
  <c r="AA111" i="2"/>
  <c r="AB111" i="2"/>
  <c r="AC111" i="2"/>
  <c r="AE111" i="2"/>
  <c r="AF111" i="2"/>
  <c r="AG111" i="2"/>
  <c r="AI111" i="2"/>
  <c r="AR111" i="2"/>
  <c r="AT111" i="2"/>
  <c r="AV111" i="2"/>
  <c r="L112" i="2"/>
  <c r="P112" i="2"/>
  <c r="S112" i="2"/>
  <c r="T112" i="2"/>
  <c r="U112" i="2"/>
  <c r="W112" i="2"/>
  <c r="X112" i="2"/>
  <c r="Y112" i="2"/>
  <c r="AA112" i="2"/>
  <c r="AB112" i="2"/>
  <c r="AC112" i="2"/>
  <c r="AE112" i="2"/>
  <c r="AF112" i="2"/>
  <c r="AG112" i="2"/>
  <c r="AI112" i="2"/>
  <c r="AR112" i="2"/>
  <c r="AT112" i="2"/>
  <c r="AV112" i="2"/>
  <c r="L113" i="2"/>
  <c r="P113" i="2"/>
  <c r="S113" i="2"/>
  <c r="T113" i="2"/>
  <c r="U113" i="2"/>
  <c r="W113" i="2"/>
  <c r="X113" i="2"/>
  <c r="Y113" i="2"/>
  <c r="AA113" i="2"/>
  <c r="AB113" i="2"/>
  <c r="AC113" i="2"/>
  <c r="AE113" i="2"/>
  <c r="AF113" i="2"/>
  <c r="AG113" i="2"/>
  <c r="AI113" i="2"/>
  <c r="AR113" i="2"/>
  <c r="AT113" i="2"/>
  <c r="AV113"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7" i="2"/>
  <c r="A78" i="2"/>
  <c r="A79" i="2"/>
  <c r="A80" i="2"/>
  <c r="A81"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37" i="2"/>
  <c r="A140" i="2"/>
  <c r="A141" i="2"/>
  <c r="AF10" i="40"/>
  <c r="AF11" i="40"/>
  <c r="AF12" i="40"/>
  <c r="AF13" i="40"/>
  <c r="AF14" i="40"/>
  <c r="AF15" i="40"/>
  <c r="AF16" i="40"/>
  <c r="AF17" i="40"/>
  <c r="AF18" i="40"/>
  <c r="AF19" i="40"/>
  <c r="AF20" i="40"/>
  <c r="AF21" i="40"/>
  <c r="AF22" i="40"/>
  <c r="AF23" i="40"/>
  <c r="AF24" i="40"/>
  <c r="AF25" i="40"/>
  <c r="AF26" i="40"/>
  <c r="AF27" i="40"/>
  <c r="AF28" i="40"/>
  <c r="AF29" i="40"/>
  <c r="AF30" i="40"/>
  <c r="AF31" i="40"/>
  <c r="AF32" i="40"/>
  <c r="AF33" i="40"/>
  <c r="B17" i="40"/>
  <c r="B18" i="40"/>
  <c r="B19" i="40"/>
  <c r="B20" i="40"/>
  <c r="B21" i="40"/>
  <c r="B22" i="40"/>
  <c r="B23" i="40"/>
  <c r="B24" i="40"/>
  <c r="B25" i="40"/>
  <c r="B26" i="40"/>
  <c r="B27" i="40"/>
  <c r="B28" i="40"/>
  <c r="B29" i="40"/>
  <c r="B30" i="40"/>
  <c r="B31" i="40"/>
  <c r="B32" i="40"/>
  <c r="B33" i="40"/>
  <c r="B16" i="40"/>
  <c r="P193" i="18"/>
  <c r="P194" i="18"/>
  <c r="P195" i="18"/>
  <c r="P196" i="18"/>
  <c r="P197" i="18"/>
  <c r="P198" i="18"/>
  <c r="P199" i="18"/>
  <c r="P200" i="18"/>
  <c r="P201" i="18"/>
  <c r="P202" i="18"/>
  <c r="P203" i="18"/>
  <c r="P204" i="18"/>
  <c r="P205" i="18"/>
  <c r="P206" i="18"/>
  <c r="P207" i="18"/>
  <c r="P208" i="18"/>
  <c r="P209" i="18"/>
  <c r="P210" i="18"/>
  <c r="P211" i="18"/>
  <c r="P212" i="18"/>
  <c r="P213" i="18"/>
  <c r="P214" i="18"/>
  <c r="P215" i="18"/>
  <c r="P216" i="18"/>
  <c r="P217" i="18"/>
  <c r="P218" i="18"/>
  <c r="P219" i="18"/>
  <c r="P220" i="18"/>
  <c r="P221" i="18"/>
  <c r="P222" i="18"/>
  <c r="P223" i="18"/>
  <c r="P224" i="18"/>
  <c r="P225" i="18"/>
  <c r="P226" i="18"/>
  <c r="P227" i="18"/>
  <c r="P228" i="18"/>
  <c r="P229" i="18"/>
  <c r="P230" i="18"/>
  <c r="P231" i="18"/>
  <c r="P232" i="18"/>
  <c r="P233" i="18"/>
  <c r="P234" i="18"/>
  <c r="P235" i="18"/>
  <c r="P236" i="18"/>
  <c r="P237" i="18"/>
  <c r="P238" i="18"/>
  <c r="P239" i="18"/>
  <c r="P240" i="18"/>
  <c r="P241" i="18"/>
  <c r="P242" i="18"/>
  <c r="P243" i="18"/>
  <c r="P244" i="18"/>
  <c r="P245" i="18"/>
  <c r="P246" i="18"/>
  <c r="P247" i="18"/>
  <c r="P248" i="18"/>
  <c r="P249" i="18"/>
  <c r="P250" i="18"/>
  <c r="P251" i="18"/>
  <c r="P252" i="18"/>
  <c r="P253" i="18"/>
  <c r="P254" i="18"/>
  <c r="P255" i="18"/>
  <c r="P256" i="18"/>
  <c r="P257" i="18"/>
  <c r="P258" i="18"/>
  <c r="P259" i="18"/>
  <c r="P260" i="18"/>
  <c r="P261" i="18"/>
  <c r="P262" i="18"/>
  <c r="P263" i="18"/>
  <c r="P264" i="18"/>
  <c r="P265" i="18"/>
  <c r="P266" i="18"/>
  <c r="P267" i="18"/>
  <c r="P268" i="18"/>
  <c r="P269" i="18"/>
  <c r="P270" i="18"/>
  <c r="P271" i="18"/>
  <c r="P272" i="18"/>
  <c r="P273" i="18"/>
  <c r="P490" i="18"/>
  <c r="P491" i="18"/>
  <c r="P492" i="18"/>
  <c r="P493" i="18"/>
  <c r="P494" i="18"/>
  <c r="P495" i="18"/>
  <c r="P496" i="18"/>
  <c r="P497" i="18"/>
  <c r="P481" i="18"/>
  <c r="P482" i="18"/>
  <c r="P483" i="18"/>
  <c r="P484" i="18"/>
  <c r="P479" i="18"/>
  <c r="P480" i="18"/>
  <c r="P463" i="18"/>
  <c r="P464" i="18"/>
  <c r="P475" i="18"/>
  <c r="P476" i="18"/>
  <c r="P477" i="18"/>
  <c r="P478" i="18"/>
  <c r="P465" i="18"/>
  <c r="P466" i="18"/>
  <c r="P467" i="18"/>
  <c r="P468" i="18"/>
  <c r="P489" i="18"/>
  <c r="P469" i="18"/>
  <c r="P470" i="18"/>
  <c r="P471" i="18"/>
  <c r="P485" i="18"/>
  <c r="P486" i="18"/>
  <c r="P487" i="18"/>
  <c r="P488" i="18"/>
  <c r="P306" i="18"/>
  <c r="P307" i="18"/>
  <c r="P308" i="18"/>
  <c r="P309" i="18"/>
  <c r="P310" i="18"/>
  <c r="P311" i="18"/>
  <c r="P312" i="18"/>
  <c r="P313" i="18"/>
  <c r="P314" i="18"/>
  <c r="P315" i="18"/>
  <c r="P316" i="18"/>
  <c r="P317" i="18"/>
  <c r="P318" i="18"/>
  <c r="P319" i="18"/>
  <c r="P320" i="18"/>
  <c r="P321" i="18"/>
  <c r="P322" i="18"/>
  <c r="P323" i="18"/>
  <c r="P324" i="18"/>
  <c r="P325" i="18"/>
  <c r="P326" i="18"/>
  <c r="P327" i="18"/>
  <c r="P328" i="18"/>
  <c r="P329" i="18"/>
  <c r="P330" i="18"/>
  <c r="P331" i="18"/>
  <c r="P332" i="18"/>
  <c r="P333" i="18"/>
  <c r="P334" i="18"/>
  <c r="P335" i="18"/>
  <c r="P336" i="18"/>
  <c r="P337" i="18"/>
  <c r="P338" i="18"/>
  <c r="P339" i="18"/>
  <c r="P340" i="18"/>
  <c r="P341" i="18"/>
  <c r="P342" i="18"/>
  <c r="P343" i="18"/>
  <c r="P344" i="18"/>
  <c r="P345" i="18"/>
  <c r="P346" i="18"/>
  <c r="P347" i="18"/>
  <c r="P348" i="18"/>
  <c r="P349" i="18"/>
  <c r="P350" i="18"/>
  <c r="P351" i="18"/>
  <c r="P352" i="18"/>
  <c r="P353" i="18"/>
  <c r="P354" i="18"/>
  <c r="P355" i="18"/>
  <c r="P356" i="18"/>
  <c r="P357" i="18"/>
  <c r="P358" i="18"/>
  <c r="P359" i="18"/>
  <c r="P360" i="18"/>
  <c r="P361" i="18"/>
  <c r="P362" i="18"/>
  <c r="P363" i="18"/>
  <c r="P364" i="18"/>
  <c r="P365" i="18"/>
  <c r="P366" i="18"/>
  <c r="P367" i="18"/>
  <c r="P368" i="18"/>
  <c r="P369" i="18"/>
  <c r="P370" i="18"/>
  <c r="P371" i="18"/>
  <c r="P372" i="18"/>
  <c r="P373" i="18"/>
  <c r="P374" i="18"/>
  <c r="P375" i="18"/>
  <c r="P376" i="18"/>
  <c r="P377" i="18"/>
  <c r="P378" i="18"/>
  <c r="P379" i="18"/>
  <c r="P380" i="18"/>
  <c r="P381" i="18"/>
  <c r="P382" i="18"/>
  <c r="P383" i="18"/>
  <c r="P384" i="18"/>
  <c r="P385" i="18"/>
  <c r="P386" i="18"/>
  <c r="P387" i="18"/>
  <c r="P388" i="18"/>
  <c r="P389" i="18"/>
  <c r="P390" i="18"/>
  <c r="P391" i="18"/>
  <c r="P392" i="18"/>
  <c r="P393" i="18"/>
  <c r="P394" i="18"/>
  <c r="P395" i="18"/>
  <c r="P396" i="18"/>
  <c r="P397" i="18"/>
  <c r="P398" i="18"/>
  <c r="P399" i="18"/>
  <c r="P400" i="18"/>
  <c r="P401" i="18"/>
  <c r="P402" i="18"/>
  <c r="P403" i="18"/>
  <c r="P404" i="18"/>
  <c r="P405" i="18"/>
  <c r="P406" i="18"/>
  <c r="P407" i="18"/>
  <c r="P408" i="18"/>
  <c r="P409" i="18"/>
  <c r="P410" i="18"/>
  <c r="P411" i="18"/>
  <c r="P412" i="18"/>
  <c r="P413" i="18"/>
  <c r="P414" i="18"/>
  <c r="P415" i="18"/>
  <c r="P416" i="18"/>
  <c r="P417" i="18"/>
  <c r="P418" i="18"/>
  <c r="P419" i="18"/>
  <c r="P420" i="18"/>
  <c r="P421" i="18"/>
  <c r="P422" i="18"/>
  <c r="P423" i="18"/>
  <c r="P424" i="18"/>
  <c r="P425" i="18"/>
  <c r="P426" i="18"/>
  <c r="P427" i="18"/>
  <c r="P428" i="18"/>
  <c r="P429" i="18"/>
  <c r="P430" i="18"/>
  <c r="P431" i="18"/>
  <c r="P432" i="18"/>
  <c r="P433" i="18"/>
  <c r="P434" i="18"/>
  <c r="P435" i="18"/>
  <c r="P436" i="18"/>
  <c r="P437" i="18"/>
  <c r="P279" i="18"/>
  <c r="P280" i="18"/>
  <c r="P281" i="18"/>
  <c r="P282" i="18"/>
  <c r="P275" i="18"/>
  <c r="P276" i="18"/>
  <c r="P277" i="18"/>
  <c r="P278" i="18"/>
  <c r="P446" i="18"/>
  <c r="P447" i="18"/>
  <c r="P448" i="18"/>
  <c r="P449" i="18"/>
  <c r="P450" i="18"/>
  <c r="P451" i="18"/>
  <c r="P452" i="18"/>
  <c r="P453" i="18"/>
  <c r="P285" i="18"/>
  <c r="P286" i="18"/>
  <c r="P287" i="18"/>
  <c r="P288" i="18"/>
  <c r="P458" i="18"/>
  <c r="P459" i="18"/>
  <c r="P460" i="18"/>
  <c r="P461" i="18"/>
  <c r="P289" i="18"/>
  <c r="P290" i="18"/>
  <c r="P291" i="18"/>
  <c r="P274" i="18"/>
  <c r="P441" i="18"/>
  <c r="P292" i="18"/>
  <c r="P293" i="18"/>
  <c r="P294" i="18"/>
  <c r="P455" i="18"/>
  <c r="P456" i="18"/>
  <c r="P457" i="18"/>
  <c r="P462" i="18"/>
  <c r="P301" i="18"/>
  <c r="P302" i="18"/>
  <c r="P303" i="18"/>
  <c r="P304" i="18"/>
  <c r="P299" i="18"/>
  <c r="P300" i="18"/>
  <c r="P283" i="18"/>
  <c r="P284" i="18"/>
  <c r="P295" i="18"/>
  <c r="P296" i="18"/>
  <c r="P297" i="18"/>
  <c r="P298" i="18"/>
  <c r="P472" i="18"/>
  <c r="P473" i="18"/>
  <c r="P474" i="18"/>
  <c r="P442" i="18"/>
  <c r="P305" i="18"/>
  <c r="P438" i="18"/>
  <c r="P439" i="18"/>
  <c r="P440" i="18"/>
  <c r="P443" i="18"/>
  <c r="P444" i="18"/>
  <c r="P445" i="18"/>
  <c r="P454" i="18"/>
  <c r="P498" i="18"/>
  <c r="P499" i="18"/>
  <c r="P500" i="18"/>
  <c r="P501" i="18"/>
  <c r="P502" i="18"/>
  <c r="P503" i="18"/>
  <c r="P504" i="18"/>
  <c r="P505" i="18"/>
  <c r="P506" i="18"/>
  <c r="P507" i="18"/>
  <c r="P508" i="18"/>
  <c r="P509" i="18"/>
  <c r="P510" i="18"/>
  <c r="P511" i="18"/>
  <c r="P512" i="18"/>
  <c r="P513" i="18"/>
  <c r="P514" i="18"/>
  <c r="P515" i="18"/>
  <c r="P516" i="18"/>
  <c r="P517" i="18"/>
  <c r="P518" i="18"/>
  <c r="P519" i="18"/>
  <c r="P520" i="18"/>
  <c r="P521" i="18"/>
  <c r="P522" i="18"/>
  <c r="P523" i="18"/>
  <c r="P524" i="18"/>
  <c r="P525" i="18"/>
  <c r="P526" i="18"/>
  <c r="P527" i="18"/>
  <c r="P528" i="18"/>
  <c r="P5" i="18"/>
  <c r="M182" i="18"/>
  <c r="M183" i="18"/>
  <c r="M184" i="18"/>
  <c r="M185" i="18"/>
  <c r="M186" i="18"/>
  <c r="M187" i="18"/>
  <c r="M188" i="18"/>
  <c r="M189" i="18"/>
  <c r="M190" i="18"/>
  <c r="M191" i="18"/>
  <c r="M192" i="18"/>
  <c r="M193" i="18"/>
  <c r="M194" i="18"/>
  <c r="M195" i="18"/>
  <c r="M196" i="18"/>
  <c r="M197" i="18"/>
  <c r="M198" i="18"/>
  <c r="M199" i="18"/>
  <c r="M200" i="18"/>
  <c r="M201" i="18"/>
  <c r="M202" i="18"/>
  <c r="M203" i="18"/>
  <c r="M204" i="18"/>
  <c r="M205" i="18"/>
  <c r="M206" i="18"/>
  <c r="M207" i="18"/>
  <c r="M208" i="18"/>
  <c r="M209" i="18"/>
  <c r="M210" i="18"/>
  <c r="M211" i="18"/>
  <c r="M212" i="18"/>
  <c r="M213" i="18"/>
  <c r="M214" i="18"/>
  <c r="M215" i="18"/>
  <c r="M216" i="18"/>
  <c r="M217" i="18"/>
  <c r="M218" i="18"/>
  <c r="M219" i="18"/>
  <c r="M220" i="18"/>
  <c r="M221" i="18"/>
  <c r="M222" i="18"/>
  <c r="M223" i="18"/>
  <c r="M224" i="18"/>
  <c r="M225" i="18"/>
  <c r="M226" i="18"/>
  <c r="M227" i="18"/>
  <c r="M228" i="18"/>
  <c r="M229" i="18"/>
  <c r="M230" i="18"/>
  <c r="M231" i="18"/>
  <c r="M232" i="18"/>
  <c r="M233" i="18"/>
  <c r="M234" i="18"/>
  <c r="M235" i="18"/>
  <c r="M236" i="18"/>
  <c r="M237" i="18"/>
  <c r="M238" i="18"/>
  <c r="M239" i="18"/>
  <c r="M240" i="18"/>
  <c r="M241" i="18"/>
  <c r="M242" i="18"/>
  <c r="M243" i="18"/>
  <c r="M244" i="18"/>
  <c r="M245" i="18"/>
  <c r="M246" i="18"/>
  <c r="M247" i="18"/>
  <c r="M248" i="18"/>
  <c r="M249" i="18"/>
  <c r="M250" i="18"/>
  <c r="M251" i="18"/>
  <c r="M252" i="18"/>
  <c r="M253" i="18"/>
  <c r="M254" i="18"/>
  <c r="M255" i="18"/>
  <c r="M256" i="18"/>
  <c r="M257" i="18"/>
  <c r="M258" i="18"/>
  <c r="M259" i="18"/>
  <c r="M260" i="18"/>
  <c r="M261" i="18"/>
  <c r="M262" i="18"/>
  <c r="M263" i="18"/>
  <c r="M264" i="18"/>
  <c r="M265" i="18"/>
  <c r="M266" i="18"/>
  <c r="M267" i="18"/>
  <c r="M268" i="18"/>
  <c r="M269" i="18"/>
  <c r="M270" i="18"/>
  <c r="M271" i="18"/>
  <c r="M272" i="18"/>
  <c r="M273" i="18"/>
  <c r="M490" i="18"/>
  <c r="M491" i="18"/>
  <c r="M492" i="18"/>
  <c r="M493" i="18"/>
  <c r="M494" i="18"/>
  <c r="M495" i="18"/>
  <c r="M496" i="18"/>
  <c r="M497" i="18"/>
  <c r="M481" i="18"/>
  <c r="M482" i="18"/>
  <c r="M483" i="18"/>
  <c r="M484" i="18"/>
  <c r="M479" i="18"/>
  <c r="M480" i="18"/>
  <c r="M463" i="18"/>
  <c r="M464" i="18"/>
  <c r="M475" i="18"/>
  <c r="M476" i="18"/>
  <c r="M477" i="18"/>
  <c r="M478" i="18"/>
  <c r="M465" i="18"/>
  <c r="M466" i="18"/>
  <c r="M467" i="18"/>
  <c r="M468" i="18"/>
  <c r="M489" i="18"/>
  <c r="M469" i="18"/>
  <c r="M470" i="18"/>
  <c r="M471" i="18"/>
  <c r="M485" i="18"/>
  <c r="M486" i="18"/>
  <c r="M487" i="18"/>
  <c r="M488" i="18"/>
  <c r="M306" i="18"/>
  <c r="M307" i="18"/>
  <c r="M308" i="18"/>
  <c r="M309" i="18"/>
  <c r="M310" i="18"/>
  <c r="M311" i="18"/>
  <c r="M312" i="18"/>
  <c r="M313" i="18"/>
  <c r="M314" i="18"/>
  <c r="M315" i="18"/>
  <c r="M316" i="18"/>
  <c r="M317" i="18"/>
  <c r="M318" i="18"/>
  <c r="M319" i="18"/>
  <c r="M320" i="18"/>
  <c r="M321" i="18"/>
  <c r="M322" i="18"/>
  <c r="M323" i="18"/>
  <c r="M324" i="18"/>
  <c r="M325" i="18"/>
  <c r="M326" i="18"/>
  <c r="M327" i="18"/>
  <c r="M328" i="18"/>
  <c r="M329" i="18"/>
  <c r="M330" i="18"/>
  <c r="M331" i="18"/>
  <c r="M332" i="18"/>
  <c r="M333" i="18"/>
  <c r="M334" i="18"/>
  <c r="M335" i="18"/>
  <c r="M336" i="18"/>
  <c r="M337" i="18"/>
  <c r="M338" i="18"/>
  <c r="M339" i="18"/>
  <c r="M340" i="18"/>
  <c r="M341" i="18"/>
  <c r="M342" i="18"/>
  <c r="M343" i="18"/>
  <c r="M344" i="18"/>
  <c r="M345" i="18"/>
  <c r="M346" i="18"/>
  <c r="M347" i="18"/>
  <c r="M348" i="18"/>
  <c r="M349" i="18"/>
  <c r="M350" i="18"/>
  <c r="M351" i="18"/>
  <c r="M352" i="18"/>
  <c r="M353" i="18"/>
  <c r="M354" i="18"/>
  <c r="M355" i="18"/>
  <c r="M356" i="18"/>
  <c r="M357" i="18"/>
  <c r="M358" i="18"/>
  <c r="M359" i="18"/>
  <c r="M360" i="18"/>
  <c r="M361" i="18"/>
  <c r="M362" i="18"/>
  <c r="M363" i="18"/>
  <c r="M364" i="18"/>
  <c r="M365" i="18"/>
  <c r="M366" i="18"/>
  <c r="M367" i="18"/>
  <c r="M368" i="18"/>
  <c r="M369" i="18"/>
  <c r="M370" i="18"/>
  <c r="M371" i="18"/>
  <c r="M372" i="18"/>
  <c r="M373" i="18"/>
  <c r="M374" i="18"/>
  <c r="M375" i="18"/>
  <c r="M376" i="18"/>
  <c r="M377" i="18"/>
  <c r="M378" i="18"/>
  <c r="M379" i="18"/>
  <c r="M380" i="18"/>
  <c r="M381" i="18"/>
  <c r="M382" i="18"/>
  <c r="M383" i="18"/>
  <c r="M384" i="18"/>
  <c r="M385" i="18"/>
  <c r="M386" i="18"/>
  <c r="M387" i="18"/>
  <c r="M388" i="18"/>
  <c r="M389" i="18"/>
  <c r="M390" i="18"/>
  <c r="M391" i="18"/>
  <c r="M392" i="18"/>
  <c r="M393" i="18"/>
  <c r="M394" i="18"/>
  <c r="M395" i="18"/>
  <c r="M396" i="18"/>
  <c r="M397" i="18"/>
  <c r="M398" i="18"/>
  <c r="M399" i="18"/>
  <c r="M400" i="18"/>
  <c r="M401" i="18"/>
  <c r="M402" i="18"/>
  <c r="M403" i="18"/>
  <c r="M404" i="18"/>
  <c r="M405" i="18"/>
  <c r="M406" i="18"/>
  <c r="M407" i="18"/>
  <c r="M408" i="18"/>
  <c r="M409" i="18"/>
  <c r="M410" i="18"/>
  <c r="M411" i="18"/>
  <c r="M412" i="18"/>
  <c r="M413" i="18"/>
  <c r="M414" i="18"/>
  <c r="M415" i="18"/>
  <c r="M416" i="18"/>
  <c r="M417" i="18"/>
  <c r="M418" i="18"/>
  <c r="M419" i="18"/>
  <c r="M420" i="18"/>
  <c r="M421" i="18"/>
  <c r="M422" i="18"/>
  <c r="M423" i="18"/>
  <c r="M424" i="18"/>
  <c r="M425" i="18"/>
  <c r="M426" i="18"/>
  <c r="M427" i="18"/>
  <c r="M428" i="18"/>
  <c r="M429" i="18"/>
  <c r="M430" i="18"/>
  <c r="M431" i="18"/>
  <c r="M432" i="18"/>
  <c r="M433" i="18"/>
  <c r="M434" i="18"/>
  <c r="M435" i="18"/>
  <c r="M436" i="18"/>
  <c r="M437" i="18"/>
  <c r="M279" i="18"/>
  <c r="M280" i="18"/>
  <c r="M281" i="18"/>
  <c r="M282" i="18"/>
  <c r="M275" i="18"/>
  <c r="M276" i="18"/>
  <c r="M277" i="18"/>
  <c r="M278" i="18"/>
  <c r="M446" i="18"/>
  <c r="M447" i="18"/>
  <c r="M448" i="18"/>
  <c r="M449" i="18"/>
  <c r="M450" i="18"/>
  <c r="M451" i="18"/>
  <c r="M452" i="18"/>
  <c r="M453" i="18"/>
  <c r="M285" i="18"/>
  <c r="M286" i="18"/>
  <c r="M287" i="18"/>
  <c r="M288" i="18"/>
  <c r="M458" i="18"/>
  <c r="M459" i="18"/>
  <c r="M460" i="18"/>
  <c r="M461" i="18"/>
  <c r="M289" i="18"/>
  <c r="M290" i="18"/>
  <c r="M291" i="18"/>
  <c r="M274" i="18"/>
  <c r="M441" i="18"/>
  <c r="M292" i="18"/>
  <c r="M293" i="18"/>
  <c r="M294" i="18"/>
  <c r="M455" i="18"/>
  <c r="M456" i="18"/>
  <c r="M457" i="18"/>
  <c r="M462" i="18"/>
  <c r="M301" i="18"/>
  <c r="M302" i="18"/>
  <c r="M303" i="18"/>
  <c r="M304" i="18"/>
  <c r="M299" i="18"/>
  <c r="M300" i="18"/>
  <c r="M283" i="18"/>
  <c r="M284" i="18"/>
  <c r="M295" i="18"/>
  <c r="M296" i="18"/>
  <c r="M297" i="18"/>
  <c r="M298" i="18"/>
  <c r="M472" i="18"/>
  <c r="M473" i="18"/>
  <c r="M474" i="18"/>
  <c r="M442" i="18"/>
  <c r="M305" i="18"/>
  <c r="M438" i="18"/>
  <c r="M439" i="18"/>
  <c r="M440" i="18"/>
  <c r="M443" i="18"/>
  <c r="M444" i="18"/>
  <c r="M445" i="18"/>
  <c r="M454" i="18"/>
  <c r="M498" i="18"/>
  <c r="M499" i="18"/>
  <c r="M500" i="18"/>
  <c r="M501" i="18"/>
  <c r="M502" i="18"/>
  <c r="M503" i="18"/>
  <c r="M504" i="18"/>
  <c r="M505" i="18"/>
  <c r="M506" i="18"/>
  <c r="M507" i="18"/>
  <c r="M508" i="18"/>
  <c r="M509" i="18"/>
  <c r="M510" i="18"/>
  <c r="M511" i="18"/>
  <c r="M512" i="18"/>
  <c r="M513" i="18"/>
  <c r="M514" i="18"/>
  <c r="M515" i="18"/>
  <c r="M516" i="18"/>
  <c r="M517" i="18"/>
  <c r="M518" i="18"/>
  <c r="M519" i="18"/>
  <c r="M520" i="18"/>
  <c r="M521" i="18"/>
  <c r="M522" i="18"/>
  <c r="M523" i="18"/>
  <c r="M524" i="18"/>
  <c r="M525" i="18"/>
  <c r="M526" i="18"/>
  <c r="M527" i="18"/>
  <c r="M528" i="18"/>
  <c r="M5" i="18"/>
  <c r="J180" i="18"/>
  <c r="K180" i="18"/>
  <c r="J181" i="18"/>
  <c r="K181" i="18"/>
  <c r="J182" i="18"/>
  <c r="K182" i="18"/>
  <c r="J183" i="18"/>
  <c r="K183" i="18"/>
  <c r="J184" i="18"/>
  <c r="K184" i="18"/>
  <c r="J185" i="18"/>
  <c r="K185" i="18"/>
  <c r="J186" i="18"/>
  <c r="K186" i="18"/>
  <c r="J187" i="18"/>
  <c r="K187" i="18"/>
  <c r="J188" i="18"/>
  <c r="K188" i="18"/>
  <c r="J189" i="18"/>
  <c r="K189" i="18"/>
  <c r="J190" i="18"/>
  <c r="K190" i="18"/>
  <c r="J191" i="18"/>
  <c r="K191" i="18"/>
  <c r="J192" i="18"/>
  <c r="K192" i="18"/>
  <c r="J193" i="18"/>
  <c r="K193" i="18"/>
  <c r="J194" i="18"/>
  <c r="K194" i="18"/>
  <c r="J195" i="18"/>
  <c r="K195" i="18"/>
  <c r="J196" i="18"/>
  <c r="K196" i="18"/>
  <c r="J197" i="18"/>
  <c r="K197" i="18"/>
  <c r="J198" i="18"/>
  <c r="K198" i="18"/>
  <c r="J199" i="18"/>
  <c r="K199" i="18"/>
  <c r="J200" i="18"/>
  <c r="K200" i="18"/>
  <c r="J201" i="18"/>
  <c r="K201" i="18"/>
  <c r="J202" i="18"/>
  <c r="K202" i="18"/>
  <c r="J203" i="18"/>
  <c r="K203" i="18"/>
  <c r="J204" i="18"/>
  <c r="K204" i="18"/>
  <c r="J205" i="18"/>
  <c r="K205" i="18"/>
  <c r="J206" i="18"/>
  <c r="K206" i="18"/>
  <c r="J207" i="18"/>
  <c r="K207" i="18"/>
  <c r="J208" i="18"/>
  <c r="K208" i="18"/>
  <c r="J209" i="18"/>
  <c r="K209" i="18"/>
  <c r="J210" i="18"/>
  <c r="K210" i="18"/>
  <c r="J211" i="18"/>
  <c r="K211" i="18"/>
  <c r="J212" i="18"/>
  <c r="K212" i="18"/>
  <c r="J213" i="18"/>
  <c r="K213" i="18"/>
  <c r="J214" i="18"/>
  <c r="K214" i="18"/>
  <c r="J215" i="18"/>
  <c r="K215" i="18"/>
  <c r="J216" i="18"/>
  <c r="K216" i="18"/>
  <c r="J217" i="18"/>
  <c r="K217" i="18"/>
  <c r="J218" i="18"/>
  <c r="K218" i="18"/>
  <c r="J219" i="18"/>
  <c r="K219" i="18"/>
  <c r="J220" i="18"/>
  <c r="K220" i="18"/>
  <c r="J221" i="18"/>
  <c r="K221" i="18"/>
  <c r="J222" i="18"/>
  <c r="K222" i="18"/>
  <c r="J223" i="18"/>
  <c r="K223" i="18"/>
  <c r="J224" i="18"/>
  <c r="K224" i="18"/>
  <c r="J225" i="18"/>
  <c r="K225" i="18"/>
  <c r="J226" i="18"/>
  <c r="K226" i="18"/>
  <c r="J227" i="18"/>
  <c r="K227" i="18"/>
  <c r="J228" i="18"/>
  <c r="K228" i="18"/>
  <c r="J229" i="18"/>
  <c r="K229" i="18"/>
  <c r="J230" i="18"/>
  <c r="K230" i="18"/>
  <c r="J231" i="18"/>
  <c r="K231" i="18"/>
  <c r="J232" i="18"/>
  <c r="K232" i="18"/>
  <c r="J233" i="18"/>
  <c r="K233" i="18"/>
  <c r="J234" i="18"/>
  <c r="K234" i="18"/>
  <c r="J235" i="18"/>
  <c r="K235" i="18"/>
  <c r="J236" i="18"/>
  <c r="K236" i="18"/>
  <c r="J237" i="18"/>
  <c r="K237" i="18"/>
  <c r="J238" i="18"/>
  <c r="K238" i="18"/>
  <c r="J239" i="18"/>
  <c r="K239" i="18"/>
  <c r="J240" i="18"/>
  <c r="K240" i="18"/>
  <c r="J241" i="18"/>
  <c r="K241" i="18"/>
  <c r="J242" i="18"/>
  <c r="K242" i="18"/>
  <c r="J243" i="18"/>
  <c r="K243" i="18"/>
  <c r="J244" i="18"/>
  <c r="K244" i="18"/>
  <c r="J245" i="18"/>
  <c r="K245" i="18"/>
  <c r="J246" i="18"/>
  <c r="K246" i="18"/>
  <c r="J247" i="18"/>
  <c r="K247" i="18"/>
  <c r="J248" i="18"/>
  <c r="K248" i="18"/>
  <c r="J249" i="18"/>
  <c r="K249" i="18"/>
  <c r="J250" i="18"/>
  <c r="K250" i="18"/>
  <c r="J251" i="18"/>
  <c r="K251" i="18"/>
  <c r="J252" i="18"/>
  <c r="K252" i="18"/>
  <c r="J253" i="18"/>
  <c r="K253" i="18"/>
  <c r="J254" i="18"/>
  <c r="K254" i="18"/>
  <c r="J255" i="18"/>
  <c r="K255" i="18"/>
  <c r="J256" i="18"/>
  <c r="K256" i="18"/>
  <c r="J257" i="18"/>
  <c r="K257" i="18"/>
  <c r="J258" i="18"/>
  <c r="K258" i="18"/>
  <c r="J259" i="18"/>
  <c r="K259" i="18"/>
  <c r="J260" i="18"/>
  <c r="K260" i="18"/>
  <c r="J261" i="18"/>
  <c r="K261" i="18"/>
  <c r="J262" i="18"/>
  <c r="K262" i="18"/>
  <c r="J263" i="18"/>
  <c r="K263" i="18"/>
  <c r="J264" i="18"/>
  <c r="K264" i="18"/>
  <c r="J265" i="18"/>
  <c r="K265" i="18"/>
  <c r="J266" i="18"/>
  <c r="K266" i="18"/>
  <c r="J267" i="18"/>
  <c r="K267" i="18"/>
  <c r="J268" i="18"/>
  <c r="K268" i="18"/>
  <c r="J269" i="18"/>
  <c r="K269" i="18"/>
  <c r="J270" i="18"/>
  <c r="K270" i="18"/>
  <c r="J271" i="18"/>
  <c r="K271" i="18"/>
  <c r="J272" i="18"/>
  <c r="K272" i="18"/>
  <c r="J273" i="18"/>
  <c r="K273" i="18"/>
  <c r="J490" i="18"/>
  <c r="K490" i="18"/>
  <c r="J491" i="18"/>
  <c r="K491" i="18"/>
  <c r="J492" i="18"/>
  <c r="K492" i="18"/>
  <c r="J493" i="18"/>
  <c r="K493" i="18"/>
  <c r="J494" i="18"/>
  <c r="K494" i="18"/>
  <c r="J495" i="18"/>
  <c r="K495" i="18"/>
  <c r="J496" i="18"/>
  <c r="K496" i="18"/>
  <c r="J497" i="18"/>
  <c r="K497" i="18"/>
  <c r="J481" i="18"/>
  <c r="K481" i="18"/>
  <c r="J482" i="18"/>
  <c r="K482" i="18"/>
  <c r="J483" i="18"/>
  <c r="K483" i="18"/>
  <c r="J484" i="18"/>
  <c r="K484" i="18"/>
  <c r="J479" i="18"/>
  <c r="K479" i="18"/>
  <c r="J480" i="18"/>
  <c r="K480" i="18"/>
  <c r="J463" i="18"/>
  <c r="K463" i="18"/>
  <c r="J464" i="18"/>
  <c r="K464" i="18"/>
  <c r="J475" i="18"/>
  <c r="K475" i="18"/>
  <c r="J476" i="18"/>
  <c r="K476" i="18"/>
  <c r="J477" i="18"/>
  <c r="K477" i="18"/>
  <c r="J478" i="18"/>
  <c r="K478" i="18"/>
  <c r="J465" i="18"/>
  <c r="K465" i="18"/>
  <c r="J466" i="18"/>
  <c r="K466" i="18"/>
  <c r="J467" i="18"/>
  <c r="K467" i="18"/>
  <c r="J468" i="18"/>
  <c r="K468" i="18"/>
  <c r="J489" i="18"/>
  <c r="K489" i="18"/>
  <c r="J469" i="18"/>
  <c r="K469" i="18"/>
  <c r="J470" i="18"/>
  <c r="K470" i="18"/>
  <c r="J471" i="18"/>
  <c r="K471" i="18"/>
  <c r="J485" i="18"/>
  <c r="K485" i="18"/>
  <c r="J486" i="18"/>
  <c r="K486" i="18"/>
  <c r="J487" i="18"/>
  <c r="K487" i="18"/>
  <c r="J488" i="18"/>
  <c r="K488" i="18"/>
  <c r="J306" i="18"/>
  <c r="K306" i="18"/>
  <c r="J307" i="18"/>
  <c r="K307" i="18"/>
  <c r="J308" i="18"/>
  <c r="K308" i="18"/>
  <c r="J309" i="18"/>
  <c r="K309" i="18"/>
  <c r="J310" i="18"/>
  <c r="K310" i="18"/>
  <c r="J311" i="18"/>
  <c r="K311" i="18"/>
  <c r="J312" i="18"/>
  <c r="K312" i="18"/>
  <c r="J313" i="18"/>
  <c r="K313" i="18"/>
  <c r="J314" i="18"/>
  <c r="K314" i="18"/>
  <c r="J315" i="18"/>
  <c r="K315" i="18"/>
  <c r="J316" i="18"/>
  <c r="K316" i="18"/>
  <c r="J317" i="18"/>
  <c r="K317" i="18"/>
  <c r="J318" i="18"/>
  <c r="K318" i="18"/>
  <c r="J319" i="18"/>
  <c r="K319" i="18"/>
  <c r="J320" i="18"/>
  <c r="K320" i="18"/>
  <c r="J321" i="18"/>
  <c r="K321" i="18"/>
  <c r="J322" i="18"/>
  <c r="K322" i="18"/>
  <c r="J323" i="18"/>
  <c r="K323" i="18"/>
  <c r="J324" i="18"/>
  <c r="K324" i="18"/>
  <c r="J325" i="18"/>
  <c r="K325" i="18"/>
  <c r="J326" i="18"/>
  <c r="K326" i="18"/>
  <c r="J327" i="18"/>
  <c r="K327" i="18"/>
  <c r="J328" i="18"/>
  <c r="K328" i="18"/>
  <c r="J329" i="18"/>
  <c r="K329" i="18"/>
  <c r="J330" i="18"/>
  <c r="K330" i="18"/>
  <c r="J331" i="18"/>
  <c r="K331" i="18"/>
  <c r="J332" i="18"/>
  <c r="K332" i="18"/>
  <c r="J333" i="18"/>
  <c r="K333" i="18"/>
  <c r="J334" i="18"/>
  <c r="K334" i="18"/>
  <c r="J335" i="18"/>
  <c r="K335" i="18"/>
  <c r="J336" i="18"/>
  <c r="K336" i="18"/>
  <c r="J337" i="18"/>
  <c r="K337" i="18"/>
  <c r="J338" i="18"/>
  <c r="K338" i="18"/>
  <c r="J339" i="18"/>
  <c r="K339" i="18"/>
  <c r="J340" i="18"/>
  <c r="K340" i="18"/>
  <c r="J341" i="18"/>
  <c r="K341" i="18"/>
  <c r="J342" i="18"/>
  <c r="K342" i="18"/>
  <c r="J343" i="18"/>
  <c r="K343" i="18"/>
  <c r="J344" i="18"/>
  <c r="K344" i="18"/>
  <c r="J345" i="18"/>
  <c r="K345" i="18"/>
  <c r="J346" i="18"/>
  <c r="K346" i="18"/>
  <c r="J347" i="18"/>
  <c r="K347" i="18"/>
  <c r="J348" i="18"/>
  <c r="K348" i="18"/>
  <c r="J349" i="18"/>
  <c r="K349" i="18"/>
  <c r="J350" i="18"/>
  <c r="K350" i="18"/>
  <c r="J351" i="18"/>
  <c r="K351" i="18"/>
  <c r="J352" i="18"/>
  <c r="K352" i="18"/>
  <c r="J353" i="18"/>
  <c r="K353" i="18"/>
  <c r="J354" i="18"/>
  <c r="K354" i="18"/>
  <c r="J355" i="18"/>
  <c r="K355" i="18"/>
  <c r="J356" i="18"/>
  <c r="K356" i="18"/>
  <c r="J357" i="18"/>
  <c r="K357" i="18"/>
  <c r="J358" i="18"/>
  <c r="K358" i="18"/>
  <c r="J359" i="18"/>
  <c r="K359" i="18"/>
  <c r="J360" i="18"/>
  <c r="K360" i="18"/>
  <c r="J361" i="18"/>
  <c r="K361" i="18"/>
  <c r="J362" i="18"/>
  <c r="K362" i="18"/>
  <c r="J363" i="18"/>
  <c r="K363" i="18"/>
  <c r="J364" i="18"/>
  <c r="K364" i="18"/>
  <c r="J365" i="18"/>
  <c r="K365" i="18"/>
  <c r="J366" i="18"/>
  <c r="K366" i="18"/>
  <c r="J367" i="18"/>
  <c r="K367" i="18"/>
  <c r="J368" i="18"/>
  <c r="K368" i="18"/>
  <c r="J369" i="18"/>
  <c r="K369" i="18"/>
  <c r="J370" i="18"/>
  <c r="K370" i="18"/>
  <c r="J371" i="18"/>
  <c r="K371" i="18"/>
  <c r="J372" i="18"/>
  <c r="K372" i="18"/>
  <c r="J373" i="18"/>
  <c r="K373" i="18"/>
  <c r="J374" i="18"/>
  <c r="K374" i="18"/>
  <c r="J375" i="18"/>
  <c r="K375" i="18"/>
  <c r="J376" i="18"/>
  <c r="K376" i="18"/>
  <c r="J377" i="18"/>
  <c r="K377" i="18"/>
  <c r="J378" i="18"/>
  <c r="K378" i="18"/>
  <c r="J379" i="18"/>
  <c r="K379" i="18"/>
  <c r="J380" i="18"/>
  <c r="K380" i="18"/>
  <c r="J381" i="18"/>
  <c r="K381" i="18"/>
  <c r="J382" i="18"/>
  <c r="K382" i="18"/>
  <c r="J383" i="18"/>
  <c r="K383" i="18"/>
  <c r="J384" i="18"/>
  <c r="K384" i="18"/>
  <c r="J385" i="18"/>
  <c r="K385" i="18"/>
  <c r="J386" i="18"/>
  <c r="K386" i="18"/>
  <c r="J387" i="18"/>
  <c r="K387" i="18"/>
  <c r="J388" i="18"/>
  <c r="K388" i="18"/>
  <c r="J389" i="18"/>
  <c r="K389" i="18"/>
  <c r="J390" i="18"/>
  <c r="K390" i="18"/>
  <c r="J391" i="18"/>
  <c r="K391" i="18"/>
  <c r="J392" i="18"/>
  <c r="K392" i="18"/>
  <c r="J393" i="18"/>
  <c r="K393" i="18"/>
  <c r="J394" i="18"/>
  <c r="K394" i="18"/>
  <c r="J395" i="18"/>
  <c r="K395" i="18"/>
  <c r="J396" i="18"/>
  <c r="K396" i="18"/>
  <c r="J397" i="18"/>
  <c r="K397" i="18"/>
  <c r="J398" i="18"/>
  <c r="K398" i="18"/>
  <c r="J399" i="18"/>
  <c r="K399" i="18"/>
  <c r="J400" i="18"/>
  <c r="K400" i="18"/>
  <c r="J401" i="18"/>
  <c r="K401" i="18"/>
  <c r="J402" i="18"/>
  <c r="K402" i="18"/>
  <c r="J403" i="18"/>
  <c r="K403" i="18"/>
  <c r="J404" i="18"/>
  <c r="K404" i="18"/>
  <c r="J405" i="18"/>
  <c r="K405" i="18"/>
  <c r="J406" i="18"/>
  <c r="K406" i="18"/>
  <c r="J407" i="18"/>
  <c r="K407" i="18"/>
  <c r="J408" i="18"/>
  <c r="K408" i="18"/>
  <c r="J409" i="18"/>
  <c r="K409" i="18"/>
  <c r="J410" i="18"/>
  <c r="K410" i="18"/>
  <c r="J411" i="18"/>
  <c r="K411" i="18"/>
  <c r="J412" i="18"/>
  <c r="K412" i="18"/>
  <c r="J413" i="18"/>
  <c r="K413" i="18"/>
  <c r="J414" i="18"/>
  <c r="K414" i="18"/>
  <c r="J415" i="18"/>
  <c r="K415" i="18"/>
  <c r="J416" i="18"/>
  <c r="K416" i="18"/>
  <c r="J417" i="18"/>
  <c r="K417" i="18"/>
  <c r="J418" i="18"/>
  <c r="K418" i="18"/>
  <c r="J419" i="18"/>
  <c r="K419" i="18"/>
  <c r="J420" i="18"/>
  <c r="K420" i="18"/>
  <c r="J421" i="18"/>
  <c r="K421" i="18"/>
  <c r="J422" i="18"/>
  <c r="K422" i="18"/>
  <c r="J423" i="18"/>
  <c r="K423" i="18"/>
  <c r="J424" i="18"/>
  <c r="K424" i="18"/>
  <c r="J425" i="18"/>
  <c r="K425" i="18"/>
  <c r="J426" i="18"/>
  <c r="K426" i="18"/>
  <c r="J427" i="18"/>
  <c r="K427" i="18"/>
  <c r="J428" i="18"/>
  <c r="K428" i="18"/>
  <c r="J429" i="18"/>
  <c r="K429" i="18"/>
  <c r="J430" i="18"/>
  <c r="K430" i="18"/>
  <c r="J431" i="18"/>
  <c r="K431" i="18"/>
  <c r="J432" i="18"/>
  <c r="K432" i="18"/>
  <c r="J433" i="18"/>
  <c r="K433" i="18"/>
  <c r="J434" i="18"/>
  <c r="K434" i="18"/>
  <c r="J435" i="18"/>
  <c r="K435" i="18"/>
  <c r="J436" i="18"/>
  <c r="K436" i="18"/>
  <c r="J437" i="18"/>
  <c r="K437" i="18"/>
  <c r="J279" i="18"/>
  <c r="K279" i="18"/>
  <c r="J280" i="18"/>
  <c r="K280" i="18"/>
  <c r="J281" i="18"/>
  <c r="K281" i="18"/>
  <c r="J282" i="18"/>
  <c r="K282" i="18"/>
  <c r="J275" i="18"/>
  <c r="K275" i="18"/>
  <c r="J276" i="18"/>
  <c r="K276" i="18"/>
  <c r="J277" i="18"/>
  <c r="K277" i="18"/>
  <c r="J278" i="18"/>
  <c r="K278" i="18"/>
  <c r="J446" i="18"/>
  <c r="K446" i="18"/>
  <c r="J447" i="18"/>
  <c r="K447" i="18"/>
  <c r="J448" i="18"/>
  <c r="K448" i="18"/>
  <c r="J449" i="18"/>
  <c r="K449" i="18"/>
  <c r="J450" i="18"/>
  <c r="K450" i="18"/>
  <c r="J451" i="18"/>
  <c r="K451" i="18"/>
  <c r="J452" i="18"/>
  <c r="K452" i="18"/>
  <c r="J453" i="18"/>
  <c r="K453" i="18"/>
  <c r="J285" i="18"/>
  <c r="K285" i="18"/>
  <c r="J286" i="18"/>
  <c r="K286" i="18"/>
  <c r="J287" i="18"/>
  <c r="K287" i="18"/>
  <c r="J288" i="18"/>
  <c r="K288" i="18"/>
  <c r="J458" i="18"/>
  <c r="K458" i="18"/>
  <c r="J459" i="18"/>
  <c r="K459" i="18"/>
  <c r="J460" i="18"/>
  <c r="K460" i="18"/>
  <c r="J461" i="18"/>
  <c r="K461" i="18"/>
  <c r="J289" i="18"/>
  <c r="K289" i="18"/>
  <c r="J290" i="18"/>
  <c r="K290" i="18"/>
  <c r="J291" i="18"/>
  <c r="K291" i="18"/>
  <c r="J274" i="18"/>
  <c r="K274" i="18"/>
  <c r="J441" i="18"/>
  <c r="K441" i="18"/>
  <c r="J292" i="18"/>
  <c r="K292" i="18"/>
  <c r="J293" i="18"/>
  <c r="K293" i="18"/>
  <c r="J294" i="18"/>
  <c r="K294" i="18"/>
  <c r="J455" i="18"/>
  <c r="K455" i="18"/>
  <c r="J456" i="18"/>
  <c r="K456" i="18"/>
  <c r="J457" i="18"/>
  <c r="K457" i="18"/>
  <c r="J462" i="18"/>
  <c r="K462" i="18"/>
  <c r="J301" i="18"/>
  <c r="K301" i="18"/>
  <c r="J302" i="18"/>
  <c r="K302" i="18"/>
  <c r="J303" i="18"/>
  <c r="K303" i="18"/>
  <c r="J304" i="18"/>
  <c r="K304" i="18"/>
  <c r="J299" i="18"/>
  <c r="K299" i="18"/>
  <c r="J300" i="18"/>
  <c r="K300" i="18"/>
  <c r="J283" i="18"/>
  <c r="K283" i="18"/>
  <c r="J284" i="18"/>
  <c r="K284" i="18"/>
  <c r="J295" i="18"/>
  <c r="K295" i="18"/>
  <c r="J296" i="18"/>
  <c r="K296" i="18"/>
  <c r="J297" i="18"/>
  <c r="K297" i="18"/>
  <c r="J298" i="18"/>
  <c r="K298" i="18"/>
  <c r="J472" i="18"/>
  <c r="K472" i="18"/>
  <c r="J473" i="18"/>
  <c r="K473" i="18"/>
  <c r="J474" i="18"/>
  <c r="K474" i="18"/>
  <c r="J442" i="18"/>
  <c r="K442" i="18"/>
  <c r="J305" i="18"/>
  <c r="K305" i="18"/>
  <c r="J438" i="18"/>
  <c r="K438" i="18"/>
  <c r="J439" i="18"/>
  <c r="K439" i="18"/>
  <c r="J440" i="18"/>
  <c r="K440" i="18"/>
  <c r="J443" i="18"/>
  <c r="K443" i="18"/>
  <c r="J444" i="18"/>
  <c r="K444" i="18"/>
  <c r="J445" i="18"/>
  <c r="K445" i="18"/>
  <c r="J454" i="18"/>
  <c r="K454" i="18"/>
  <c r="J498" i="18"/>
  <c r="K498" i="18"/>
  <c r="J499" i="18"/>
  <c r="K499" i="18"/>
  <c r="J500" i="18"/>
  <c r="K500" i="18"/>
  <c r="J501" i="18"/>
  <c r="K501" i="18"/>
  <c r="J502" i="18"/>
  <c r="K502" i="18"/>
  <c r="J503" i="18"/>
  <c r="K503" i="18"/>
  <c r="J504" i="18"/>
  <c r="K504" i="18"/>
  <c r="J505" i="18"/>
  <c r="K505" i="18"/>
  <c r="J506" i="18"/>
  <c r="K506" i="18"/>
  <c r="J507" i="18"/>
  <c r="K507" i="18"/>
  <c r="J508" i="18"/>
  <c r="K508" i="18"/>
  <c r="J509" i="18"/>
  <c r="K509" i="18"/>
  <c r="J510" i="18"/>
  <c r="K510" i="18"/>
  <c r="J511" i="18"/>
  <c r="K511" i="18"/>
  <c r="J512" i="18"/>
  <c r="K512" i="18"/>
  <c r="J513" i="18"/>
  <c r="K513" i="18"/>
  <c r="J514" i="18"/>
  <c r="K514" i="18"/>
  <c r="J515" i="18"/>
  <c r="K515" i="18"/>
  <c r="J516" i="18"/>
  <c r="K516" i="18"/>
  <c r="J517" i="18"/>
  <c r="K517" i="18"/>
  <c r="J518" i="18"/>
  <c r="K518" i="18"/>
  <c r="J519" i="18"/>
  <c r="K519" i="18"/>
  <c r="J520" i="18"/>
  <c r="K520" i="18"/>
  <c r="J521" i="18"/>
  <c r="K521" i="18"/>
  <c r="J522" i="18"/>
  <c r="K522" i="18"/>
  <c r="J523" i="18"/>
  <c r="K523" i="18"/>
  <c r="J524" i="18"/>
  <c r="K524" i="18"/>
  <c r="J525" i="18"/>
  <c r="K525" i="18"/>
  <c r="J526" i="18"/>
  <c r="K526" i="18"/>
  <c r="J527" i="18"/>
  <c r="K527" i="18"/>
  <c r="J528" i="18"/>
  <c r="K528" i="18"/>
  <c r="J5" i="18"/>
  <c r="K5" i="18"/>
  <c r="D194" i="18"/>
  <c r="D195" i="18"/>
  <c r="D196" i="18"/>
  <c r="D197" i="18"/>
  <c r="D198" i="18"/>
  <c r="D199" i="18"/>
  <c r="D200" i="18"/>
  <c r="D201" i="18"/>
  <c r="D202" i="18"/>
  <c r="D203" i="18"/>
  <c r="D204" i="18"/>
  <c r="D205" i="18"/>
  <c r="D206" i="18"/>
  <c r="D207" i="18"/>
  <c r="D208" i="18"/>
  <c r="D209" i="18"/>
  <c r="D210" i="18"/>
  <c r="D211" i="18"/>
  <c r="D212" i="18"/>
  <c r="D213" i="18"/>
  <c r="D214" i="18"/>
  <c r="D215" i="18"/>
  <c r="D216" i="18"/>
  <c r="D217" i="18"/>
  <c r="D218" i="18"/>
  <c r="D219"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490" i="18"/>
  <c r="D491" i="18"/>
  <c r="D492" i="18"/>
  <c r="D493" i="18"/>
  <c r="D494" i="18"/>
  <c r="D495" i="18"/>
  <c r="D496" i="18"/>
  <c r="D497" i="18"/>
  <c r="D481" i="18"/>
  <c r="D482" i="18"/>
  <c r="D483" i="18"/>
  <c r="D484" i="18"/>
  <c r="D479" i="18"/>
  <c r="D480" i="18"/>
  <c r="D463" i="18"/>
  <c r="D464" i="18"/>
  <c r="D475" i="18"/>
  <c r="D476" i="18"/>
  <c r="D477" i="18"/>
  <c r="D478" i="18"/>
  <c r="D465" i="18"/>
  <c r="D466" i="18"/>
  <c r="D467" i="18"/>
  <c r="D468" i="18"/>
  <c r="D489" i="18"/>
  <c r="D469" i="18"/>
  <c r="D470" i="18"/>
  <c r="D471" i="18"/>
  <c r="D485" i="18"/>
  <c r="D486" i="18"/>
  <c r="D487" i="18"/>
  <c r="D488" i="18"/>
  <c r="D306" i="18"/>
  <c r="D307" i="18"/>
  <c r="D308" i="18"/>
  <c r="D309" i="18"/>
  <c r="D310" i="18"/>
  <c r="D311" i="18"/>
  <c r="D312" i="18"/>
  <c r="D313" i="18"/>
  <c r="D314" i="18"/>
  <c r="D315" i="18"/>
  <c r="D316" i="18"/>
  <c r="D317" i="18"/>
  <c r="D318" i="18"/>
  <c r="D319" i="18"/>
  <c r="D320" i="18"/>
  <c r="D321" i="18"/>
  <c r="D322" i="18"/>
  <c r="D323" i="18"/>
  <c r="D324" i="18"/>
  <c r="D325" i="18"/>
  <c r="D326" i="18"/>
  <c r="D327" i="18"/>
  <c r="D328" i="18"/>
  <c r="D329" i="18"/>
  <c r="D330" i="18"/>
  <c r="D331" i="18"/>
  <c r="D332" i="18"/>
  <c r="D333" i="18"/>
  <c r="D334" i="18"/>
  <c r="D335" i="18"/>
  <c r="D336" i="18"/>
  <c r="D337" i="18"/>
  <c r="D338" i="18"/>
  <c r="D339" i="18"/>
  <c r="D340" i="18"/>
  <c r="D341" i="18"/>
  <c r="D342" i="18"/>
  <c r="D343" i="18"/>
  <c r="D344" i="18"/>
  <c r="D345" i="18"/>
  <c r="D346"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D396" i="18"/>
  <c r="D397" i="18"/>
  <c r="D398" i="18"/>
  <c r="D399" i="18"/>
  <c r="D400" i="18"/>
  <c r="D401" i="18"/>
  <c r="D402" i="18"/>
  <c r="D403" i="18"/>
  <c r="D404" i="18"/>
  <c r="D405" i="18"/>
  <c r="D406" i="18"/>
  <c r="D407" i="18"/>
  <c r="D408" i="18"/>
  <c r="D409" i="18"/>
  <c r="D410" i="18"/>
  <c r="D411" i="18"/>
  <c r="D412" i="18"/>
  <c r="D413" i="18"/>
  <c r="D414" i="18"/>
  <c r="D415" i="18"/>
  <c r="D416" i="18"/>
  <c r="D417" i="18"/>
  <c r="D418" i="18"/>
  <c r="D419" i="18"/>
  <c r="D420" i="18"/>
  <c r="D421" i="18"/>
  <c r="D422" i="18"/>
  <c r="D423" i="18"/>
  <c r="D424" i="18"/>
  <c r="D425" i="18"/>
  <c r="D426" i="18"/>
  <c r="D427" i="18"/>
  <c r="D428" i="18"/>
  <c r="D429" i="18"/>
  <c r="D430" i="18"/>
  <c r="D431" i="18"/>
  <c r="D432" i="18"/>
  <c r="D433" i="18"/>
  <c r="D434" i="18"/>
  <c r="D435" i="18"/>
  <c r="D436" i="18"/>
  <c r="D437" i="18"/>
  <c r="D279" i="18"/>
  <c r="D280" i="18"/>
  <c r="D281" i="18"/>
  <c r="D282" i="18"/>
  <c r="D275" i="18"/>
  <c r="D276" i="18"/>
  <c r="D277" i="18"/>
  <c r="D278" i="18"/>
  <c r="D446" i="18"/>
  <c r="D447" i="18"/>
  <c r="D448" i="18"/>
  <c r="D449" i="18"/>
  <c r="D450" i="18"/>
  <c r="D451" i="18"/>
  <c r="D452" i="18"/>
  <c r="D453" i="18"/>
  <c r="D285" i="18"/>
  <c r="D286" i="18"/>
  <c r="D287" i="18"/>
  <c r="D288" i="18"/>
  <c r="D458" i="18"/>
  <c r="D459" i="18"/>
  <c r="D460" i="18"/>
  <c r="D461" i="18"/>
  <c r="D289" i="18"/>
  <c r="D290" i="18"/>
  <c r="D291" i="18"/>
  <c r="D274" i="18"/>
  <c r="D441" i="18"/>
  <c r="D292" i="18"/>
  <c r="D293" i="18"/>
  <c r="D294" i="18"/>
  <c r="D455" i="18"/>
  <c r="D456" i="18"/>
  <c r="D457" i="18"/>
  <c r="D462" i="18"/>
  <c r="D301" i="18"/>
  <c r="D302" i="18"/>
  <c r="D303" i="18"/>
  <c r="D304" i="18"/>
  <c r="D299" i="18"/>
  <c r="D300" i="18"/>
  <c r="D283" i="18"/>
  <c r="D284" i="18"/>
  <c r="D295" i="18"/>
  <c r="D296" i="18"/>
  <c r="D297" i="18"/>
  <c r="D298" i="18"/>
  <c r="D472" i="18"/>
  <c r="D473" i="18"/>
  <c r="D474" i="18"/>
  <c r="D442" i="18"/>
  <c r="D305" i="18"/>
  <c r="D438" i="18"/>
  <c r="D439" i="18"/>
  <c r="D440" i="18"/>
  <c r="D443" i="18"/>
  <c r="D444" i="18"/>
  <c r="D445" i="18"/>
  <c r="D454" i="18"/>
  <c r="D498" i="18"/>
  <c r="D499" i="18"/>
  <c r="D500" i="18"/>
  <c r="D501" i="18"/>
  <c r="D502" i="18"/>
  <c r="D503" i="18"/>
  <c r="D504" i="18"/>
  <c r="D505" i="18"/>
  <c r="D506" i="18"/>
  <c r="D507" i="18"/>
  <c r="D508" i="18"/>
  <c r="D509" i="18"/>
  <c r="D510" i="18"/>
  <c r="D511" i="18"/>
  <c r="D512" i="18"/>
  <c r="D513" i="18"/>
  <c r="D514" i="18"/>
  <c r="D515" i="18"/>
  <c r="D516" i="18"/>
  <c r="D517" i="18"/>
  <c r="D518" i="18"/>
  <c r="D519" i="18"/>
  <c r="D520" i="18"/>
  <c r="D521" i="18"/>
  <c r="D522" i="18"/>
  <c r="D523" i="18"/>
  <c r="D524" i="18"/>
  <c r="D525" i="18"/>
  <c r="D526" i="18"/>
  <c r="D527" i="18"/>
  <c r="D528" i="18"/>
  <c r="D5" i="18"/>
  <c r="D182" i="18"/>
  <c r="D183" i="18"/>
  <c r="D184" i="18"/>
  <c r="D185" i="18"/>
  <c r="D186" i="18"/>
  <c r="D187" i="18"/>
  <c r="D188" i="18"/>
  <c r="D189" i="18"/>
  <c r="D190" i="18"/>
  <c r="D191" i="18"/>
  <c r="D192" i="18"/>
  <c r="D193" i="18"/>
  <c r="C212" i="42"/>
  <c r="B3" i="40"/>
  <c r="B4" i="40"/>
  <c r="B5" i="40"/>
  <c r="B6" i="40"/>
  <c r="B7" i="40"/>
  <c r="B8" i="40"/>
  <c r="B9" i="40"/>
  <c r="B10" i="40"/>
  <c r="B11" i="40"/>
  <c r="B12" i="40"/>
  <c r="B13" i="40"/>
  <c r="B14" i="40"/>
  <c r="B15" i="40"/>
  <c r="B2" i="40"/>
  <c r="C181" i="42"/>
  <c r="AF3" i="40"/>
  <c r="AF4" i="40"/>
  <c r="AF5" i="40"/>
  <c r="AF6" i="40"/>
  <c r="AF7" i="40"/>
  <c r="AF8" i="40"/>
  <c r="AF9" i="40"/>
  <c r="AF2" i="40"/>
  <c r="C173" i="42"/>
  <c r="C172" i="42"/>
  <c r="C171" i="42"/>
  <c r="C170" i="42"/>
  <c r="C167" i="42"/>
  <c r="P179" i="18"/>
  <c r="P180" i="18"/>
  <c r="P181" i="18"/>
  <c r="P182" i="18"/>
  <c r="P183" i="18"/>
  <c r="P184" i="18"/>
  <c r="P185" i="18"/>
  <c r="P186" i="18"/>
  <c r="P187" i="18"/>
  <c r="P188" i="18"/>
  <c r="P189" i="18"/>
  <c r="P190" i="18"/>
  <c r="P191" i="18"/>
  <c r="P192" i="18"/>
  <c r="P178" i="18"/>
  <c r="C153" i="42"/>
  <c r="C152" i="42"/>
  <c r="C151" i="42"/>
  <c r="C147" i="42"/>
  <c r="C146" i="42"/>
  <c r="C134" i="42"/>
  <c r="C102" i="42"/>
  <c r="C79" i="42"/>
  <c r="C85" i="42"/>
  <c r="C84" i="42"/>
  <c r="C83" i="42"/>
  <c r="C63" i="42"/>
  <c r="C64" i="42"/>
  <c r="C62" i="42"/>
  <c r="C61" i="42"/>
  <c r="C42" i="42"/>
  <c r="C6" i="42"/>
  <c r="C155" i="37"/>
  <c r="C120" i="37"/>
  <c r="C98" i="37"/>
  <c r="C147" i="37"/>
  <c r="C95" i="37"/>
  <c r="C106" i="37"/>
  <c r="C184" i="37"/>
  <c r="C108" i="37"/>
  <c r="C114" i="37"/>
  <c r="C180" i="37"/>
  <c r="C96" i="37"/>
  <c r="C124" i="37"/>
  <c r="C195" i="37"/>
  <c r="C100" i="37"/>
  <c r="C178" i="37"/>
  <c r="C30" i="37"/>
  <c r="C143" i="37"/>
  <c r="C122" i="37"/>
  <c r="C149" i="37"/>
  <c r="C116" i="37"/>
  <c r="C135" i="37"/>
  <c r="C171" i="37"/>
  <c r="C185" i="37"/>
  <c r="C197" i="37"/>
  <c r="C179" i="37"/>
  <c r="C126" i="37"/>
  <c r="C161" i="37"/>
  <c r="C182" i="37"/>
  <c r="C102" i="37"/>
  <c r="C118" i="37"/>
  <c r="C151" i="37"/>
  <c r="C125" i="37"/>
  <c r="C169" i="37"/>
  <c r="C10" i="37"/>
  <c r="C18" i="37"/>
  <c r="C186" i="37"/>
  <c r="C191" i="37"/>
  <c r="C136" i="37"/>
  <c r="C97" i="37"/>
  <c r="C176" i="37"/>
  <c r="C187" i="37"/>
  <c r="C22" i="37"/>
  <c r="C175" i="37"/>
  <c r="C181" i="37"/>
  <c r="C117" i="37"/>
  <c r="C165" i="37"/>
  <c r="C166" i="37"/>
  <c r="C14" i="37"/>
  <c r="C8" i="37"/>
  <c r="C163" i="37"/>
  <c r="C164" i="37"/>
  <c r="C53" i="37"/>
  <c r="C61" i="37"/>
  <c r="C92" i="37"/>
  <c r="C111" i="37"/>
  <c r="C183" i="37"/>
  <c r="C189" i="37"/>
  <c r="C121" i="37"/>
  <c r="C145" i="37"/>
  <c r="C156" i="37"/>
  <c r="C89" i="37"/>
  <c r="C2" i="37"/>
  <c r="C84" i="37"/>
  <c r="C88" i="37"/>
  <c r="C16" i="37"/>
  <c r="C15" i="37"/>
  <c r="C3" i="37"/>
  <c r="C31" i="37"/>
  <c r="C85" i="37"/>
  <c r="C23" i="37"/>
  <c r="C68" i="37"/>
  <c r="C20" i="37"/>
  <c r="C130" i="37"/>
  <c r="C24" i="37"/>
  <c r="C25" i="37"/>
  <c r="C11" i="37"/>
  <c r="C26" i="37"/>
  <c r="C112" i="37"/>
  <c r="C109" i="37"/>
  <c r="C132" i="37"/>
  <c r="C144" i="37"/>
  <c r="C198" i="37"/>
  <c r="C32" i="37"/>
  <c r="C148" i="37"/>
  <c r="C34" i="37"/>
  <c r="C173" i="37"/>
  <c r="C159" i="37"/>
  <c r="C128" i="37"/>
  <c r="C33" i="37"/>
  <c r="C152" i="37"/>
  <c r="C69" i="37"/>
  <c r="C19" i="37"/>
  <c r="C5" i="37"/>
  <c r="C202" i="37"/>
  <c r="C177" i="37"/>
  <c r="C86" i="37"/>
  <c r="C99" i="37"/>
  <c r="C157" i="37"/>
  <c r="C158" i="37"/>
  <c r="C9" i="37"/>
  <c r="C72" i="37"/>
  <c r="C36" i="37"/>
  <c r="C137" i="37"/>
  <c r="C146" i="37"/>
  <c r="C167" i="37"/>
  <c r="C70" i="37"/>
  <c r="C21" i="37"/>
  <c r="C134" i="37"/>
  <c r="C172" i="37"/>
  <c r="C103" i="37"/>
  <c r="C107" i="37"/>
  <c r="C37" i="37"/>
  <c r="C199" i="37"/>
  <c r="C27" i="37"/>
  <c r="C160" i="37"/>
  <c r="C139" i="37"/>
  <c r="C62" i="37"/>
  <c r="C76" i="37"/>
  <c r="C87" i="37"/>
  <c r="C110" i="37"/>
  <c r="C45" i="37"/>
  <c r="C55" i="37"/>
  <c r="C123" i="37"/>
  <c r="C140" i="37"/>
  <c r="C127" i="37"/>
  <c r="C150" i="37"/>
  <c r="C39" i="37"/>
  <c r="C141" i="37"/>
  <c r="C46" i="37"/>
  <c r="C12" i="37"/>
  <c r="C38" i="37"/>
  <c r="C142" i="37"/>
  <c r="C153" i="37"/>
  <c r="C49" i="37"/>
  <c r="C28" i="37"/>
  <c r="C133" i="37"/>
  <c r="C162" i="37"/>
  <c r="C204" i="37"/>
  <c r="C67" i="37"/>
  <c r="C63" i="37"/>
  <c r="C43" i="37"/>
  <c r="C65" i="37"/>
  <c r="C60" i="37"/>
  <c r="C113" i="37"/>
  <c r="C205" i="37"/>
  <c r="C56" i="37"/>
  <c r="C58" i="37"/>
  <c r="C52" i="37"/>
  <c r="C54" i="37"/>
  <c r="C50" i="37"/>
  <c r="C129" i="37"/>
  <c r="C188" i="37"/>
  <c r="C190" i="37"/>
  <c r="C192" i="37"/>
  <c r="C47" i="37"/>
  <c r="C6" i="37"/>
  <c r="C91" i="37"/>
  <c r="C73" i="37"/>
  <c r="C40" i="37"/>
  <c r="C196" i="37"/>
  <c r="C48" i="37"/>
  <c r="C57" i="37"/>
  <c r="C104" i="37"/>
  <c r="C17" i="37"/>
  <c r="C80" i="37"/>
  <c r="C64" i="37"/>
  <c r="C81" i="37"/>
  <c r="C119" i="37"/>
  <c r="C82" i="37"/>
  <c r="C41" i="37"/>
  <c r="C83" i="37"/>
  <c r="C74" i="37"/>
  <c r="C115" i="37"/>
  <c r="C13" i="37"/>
  <c r="C71" i="37"/>
  <c r="C44" i="37"/>
  <c r="C42" i="37"/>
  <c r="C75" i="37"/>
  <c r="C51" i="37"/>
  <c r="C138" i="37"/>
  <c r="C7" i="37"/>
  <c r="C90" i="37"/>
  <c r="C77" i="37"/>
  <c r="C201" i="37"/>
  <c r="C29" i="37"/>
  <c r="C35" i="37"/>
  <c r="C193" i="37"/>
  <c r="C93" i="37"/>
  <c r="C170" i="37"/>
  <c r="C194" i="37"/>
  <c r="C174" i="37"/>
  <c r="C101" i="37"/>
  <c r="C105" i="37"/>
  <c r="C154" i="37"/>
  <c r="C4" i="37"/>
  <c r="C200" i="37"/>
  <c r="C168" i="37"/>
  <c r="C131" i="37"/>
  <c r="N2" i="35"/>
  <c r="N3" i="35"/>
  <c r="N4" i="35"/>
  <c r="N7" i="35"/>
  <c r="N8" i="35"/>
  <c r="N9" i="35"/>
  <c r="N10" i="35"/>
  <c r="N11" i="35"/>
  <c r="N12" i="35"/>
  <c r="N13" i="35"/>
  <c r="N14" i="35"/>
  <c r="N15" i="35"/>
  <c r="N16" i="35"/>
  <c r="N17" i="35"/>
  <c r="N18" i="35"/>
  <c r="N19" i="35"/>
  <c r="N20" i="35"/>
  <c r="N21" i="35"/>
  <c r="N22" i="35"/>
  <c r="N23" i="35"/>
  <c r="N24" i="35"/>
  <c r="N25" i="35"/>
  <c r="N26" i="35"/>
  <c r="N27" i="35"/>
  <c r="N28" i="35"/>
  <c r="N29" i="35"/>
  <c r="N30" i="35"/>
  <c r="N31" i="35"/>
  <c r="N32" i="35"/>
  <c r="N33" i="35"/>
  <c r="N34" i="35"/>
  <c r="N35" i="35"/>
  <c r="N36" i="35"/>
  <c r="N37" i="35"/>
  <c r="N38" i="35"/>
  <c r="N39" i="35"/>
  <c r="N40" i="35"/>
  <c r="N41" i="35"/>
  <c r="N42" i="35"/>
  <c r="N43" i="35"/>
  <c r="N44" i="35"/>
  <c r="N45" i="35"/>
  <c r="N46" i="35"/>
  <c r="N47" i="35"/>
  <c r="N48" i="35"/>
  <c r="N49" i="35"/>
  <c r="N50" i="35"/>
  <c r="N51" i="35"/>
  <c r="N52" i="35"/>
  <c r="N53" i="35"/>
  <c r="N54" i="35"/>
  <c r="N55" i="35"/>
  <c r="N56" i="35"/>
  <c r="N57" i="35"/>
  <c r="N58" i="35"/>
  <c r="N59" i="35"/>
  <c r="N60" i="35"/>
  <c r="N61" i="35"/>
  <c r="N62" i="35"/>
  <c r="N63" i="35"/>
  <c r="N64" i="35"/>
  <c r="N65" i="35"/>
  <c r="N66" i="35"/>
  <c r="N67" i="35"/>
  <c r="N68" i="35"/>
  <c r="N69" i="35"/>
  <c r="N70" i="35"/>
  <c r="N71" i="35"/>
  <c r="N72" i="35"/>
  <c r="N73" i="35"/>
  <c r="N74" i="35"/>
  <c r="N75" i="35"/>
  <c r="N76" i="35"/>
  <c r="N77" i="35"/>
  <c r="N78" i="35"/>
  <c r="N79" i="35"/>
  <c r="N80" i="35"/>
  <c r="N81" i="35"/>
  <c r="N82" i="35"/>
  <c r="N83" i="35"/>
  <c r="N84" i="35"/>
  <c r="N85" i="35"/>
  <c r="N86" i="35"/>
  <c r="N87" i="35"/>
  <c r="N88" i="35"/>
  <c r="N89" i="35"/>
  <c r="N90" i="35"/>
  <c r="N91" i="35"/>
  <c r="N92" i="35"/>
  <c r="N93" i="35"/>
  <c r="N94" i="35"/>
  <c r="N95" i="35"/>
  <c r="N96" i="35"/>
  <c r="N97" i="35"/>
  <c r="N98" i="35"/>
  <c r="N99" i="35"/>
  <c r="N100" i="35"/>
  <c r="N101" i="35"/>
  <c r="N102" i="35"/>
  <c r="N103" i="35"/>
  <c r="N104" i="35"/>
  <c r="N105" i="35"/>
  <c r="N106" i="35"/>
  <c r="N107" i="35"/>
  <c r="N108" i="35"/>
  <c r="N109" i="35"/>
  <c r="N110" i="35"/>
  <c r="N111" i="35"/>
  <c r="N112" i="35"/>
  <c r="N113" i="35"/>
  <c r="N114" i="35"/>
  <c r="N115" i="35"/>
  <c r="N116" i="35"/>
  <c r="N117" i="35"/>
  <c r="N118" i="35"/>
  <c r="N119" i="35"/>
  <c r="N120" i="35"/>
  <c r="N121" i="35"/>
  <c r="N122" i="35"/>
  <c r="N123" i="35"/>
  <c r="N124" i="35"/>
  <c r="N125" i="35"/>
  <c r="N126" i="35"/>
  <c r="N127" i="35"/>
  <c r="N128" i="35"/>
  <c r="N129" i="35"/>
  <c r="N130" i="35"/>
  <c r="N131" i="35"/>
  <c r="N132" i="35"/>
  <c r="N133" i="35"/>
  <c r="N134" i="35"/>
  <c r="N135" i="35"/>
  <c r="N136" i="35"/>
  <c r="N137" i="35"/>
  <c r="N138" i="35"/>
  <c r="N139" i="35"/>
  <c r="N140" i="35"/>
  <c r="N141" i="35"/>
  <c r="N142" i="35"/>
  <c r="N143" i="35"/>
  <c r="N144" i="35"/>
  <c r="N145" i="35"/>
  <c r="N146" i="35"/>
  <c r="N147" i="35"/>
  <c r="N148" i="35"/>
  <c r="N149" i="35"/>
  <c r="N150" i="35"/>
  <c r="N151" i="35"/>
  <c r="N152" i="35"/>
  <c r="N153" i="35"/>
  <c r="N154" i="35"/>
  <c r="N155" i="35"/>
  <c r="N156" i="35"/>
  <c r="N157" i="35"/>
  <c r="N158" i="35"/>
  <c r="N159" i="35"/>
  <c r="N160" i="35"/>
  <c r="N161" i="35"/>
  <c r="N162" i="35"/>
  <c r="N163" i="35"/>
  <c r="N164" i="35"/>
  <c r="N165" i="35"/>
  <c r="N166" i="35"/>
  <c r="AG2" i="37"/>
  <c r="AG3" i="37"/>
  <c r="AG4" i="37"/>
  <c r="AG5" i="37"/>
  <c r="AG6" i="37"/>
  <c r="AG7" i="37"/>
  <c r="AG8" i="37"/>
  <c r="AG9" i="37"/>
  <c r="AG10" i="37"/>
  <c r="AG11" i="37"/>
  <c r="AG12" i="37"/>
  <c r="AG13" i="37"/>
  <c r="AG14" i="37"/>
  <c r="AG15" i="37"/>
  <c r="AG16" i="37"/>
  <c r="AG17" i="37"/>
  <c r="AG18" i="37"/>
  <c r="AG19" i="37"/>
  <c r="AG20" i="37"/>
  <c r="AG21" i="37"/>
  <c r="AG22" i="37"/>
  <c r="AG23" i="37"/>
  <c r="AG24" i="37"/>
  <c r="AG25" i="37"/>
  <c r="AG26" i="37"/>
  <c r="AG27" i="37"/>
  <c r="AG28" i="37"/>
  <c r="AG29" i="37"/>
  <c r="AG30" i="37"/>
  <c r="AG31" i="37"/>
  <c r="AG32" i="37"/>
  <c r="AG33" i="37"/>
  <c r="AG34" i="37"/>
  <c r="AG35" i="37"/>
  <c r="AG36" i="37"/>
  <c r="AG37" i="37"/>
  <c r="AG38" i="37"/>
  <c r="AG39" i="37"/>
  <c r="AG40" i="37"/>
  <c r="AG41" i="37"/>
  <c r="AG42" i="37"/>
  <c r="AG43" i="37"/>
  <c r="AG44" i="37"/>
  <c r="AG45" i="37"/>
  <c r="AG46" i="37"/>
  <c r="AG47" i="37"/>
  <c r="AG48" i="37"/>
  <c r="AG49" i="37"/>
  <c r="AG50" i="37"/>
  <c r="AG51" i="37"/>
  <c r="AG52" i="37"/>
  <c r="AG53" i="37"/>
  <c r="AG54" i="37"/>
  <c r="AG55" i="37"/>
  <c r="AG56" i="37"/>
  <c r="AG57" i="37"/>
  <c r="AG58" i="37"/>
  <c r="AG59" i="37"/>
  <c r="AG60" i="37"/>
  <c r="AG61" i="37"/>
  <c r="AG62" i="37"/>
  <c r="AG63" i="37"/>
  <c r="AG64" i="37"/>
  <c r="AG65" i="37"/>
  <c r="AG66" i="37"/>
  <c r="AG67" i="37"/>
  <c r="AG68" i="37"/>
  <c r="AG69" i="37"/>
  <c r="AG70" i="37"/>
  <c r="AG71" i="37"/>
  <c r="AG72" i="37"/>
  <c r="AG73" i="37"/>
  <c r="AG74" i="37"/>
  <c r="AG75" i="37"/>
  <c r="AG76" i="37"/>
  <c r="AG77" i="37"/>
  <c r="AG78" i="37"/>
  <c r="AG79" i="37"/>
  <c r="AG80" i="37"/>
  <c r="AG81" i="37"/>
  <c r="AG82" i="37"/>
  <c r="AG83" i="37"/>
  <c r="AG84" i="37"/>
  <c r="AG85" i="37"/>
  <c r="AG86" i="37"/>
  <c r="AG87" i="37"/>
  <c r="AG88" i="37"/>
  <c r="AG89" i="37"/>
  <c r="AG90" i="37"/>
  <c r="AG91" i="37"/>
  <c r="AG92" i="37"/>
  <c r="AG93" i="37"/>
  <c r="AG94" i="37"/>
  <c r="AG95" i="37"/>
  <c r="AG96" i="37"/>
  <c r="AG97" i="37"/>
  <c r="AG98" i="37"/>
  <c r="AG99" i="37"/>
  <c r="AG100" i="37"/>
  <c r="AG101" i="37"/>
  <c r="AG102" i="37"/>
  <c r="AG103" i="37"/>
  <c r="AG104" i="37"/>
  <c r="AG105" i="37"/>
  <c r="AG106" i="37"/>
  <c r="AG107" i="37"/>
  <c r="AG108" i="37"/>
  <c r="AG109" i="37"/>
  <c r="AG110" i="37"/>
  <c r="AG111" i="37"/>
  <c r="AG112" i="37"/>
  <c r="AG113" i="37"/>
  <c r="AG114" i="37"/>
  <c r="AG115" i="37"/>
  <c r="AG116" i="37"/>
  <c r="AG117" i="37"/>
  <c r="AG118" i="37"/>
  <c r="AG119" i="37"/>
  <c r="AG120" i="37"/>
  <c r="AG121" i="37"/>
  <c r="AG122" i="37"/>
  <c r="AG123" i="37"/>
  <c r="AG124" i="37"/>
  <c r="AG125" i="37"/>
  <c r="AG126" i="37"/>
  <c r="AG127" i="37"/>
  <c r="AG128" i="37"/>
  <c r="AG129" i="37"/>
  <c r="AG130" i="37"/>
  <c r="AG131" i="37"/>
  <c r="AG132" i="37"/>
  <c r="AG133" i="37"/>
  <c r="AG134" i="37"/>
  <c r="AG135" i="37"/>
  <c r="AG136" i="37"/>
  <c r="AG137" i="37"/>
  <c r="AG138" i="37"/>
  <c r="AG139" i="37"/>
  <c r="AG140" i="37"/>
  <c r="AG141" i="37"/>
  <c r="AG142" i="37"/>
  <c r="AG143" i="37"/>
  <c r="AG144" i="37"/>
  <c r="AG145" i="37"/>
  <c r="AG146" i="37"/>
  <c r="AG147" i="37"/>
  <c r="AG148" i="37"/>
  <c r="AG149" i="37"/>
  <c r="AG150" i="37"/>
  <c r="AG151" i="37"/>
  <c r="AG152" i="37"/>
  <c r="AG153" i="37"/>
  <c r="AG154" i="37"/>
  <c r="AG155" i="37"/>
  <c r="AG156" i="37"/>
  <c r="AG157" i="37"/>
  <c r="AG158" i="37"/>
  <c r="AG159" i="37"/>
  <c r="AG160" i="37"/>
  <c r="AG161" i="37"/>
  <c r="AG162" i="37"/>
  <c r="AG163" i="37"/>
  <c r="AG164" i="37"/>
  <c r="AG165" i="37"/>
  <c r="AG166" i="37"/>
  <c r="AG167" i="37"/>
  <c r="AG168" i="37"/>
  <c r="AG169" i="37"/>
  <c r="AG170" i="37"/>
  <c r="AG171" i="37"/>
  <c r="AG172" i="37"/>
  <c r="AG173" i="37"/>
  <c r="AG174" i="37"/>
  <c r="AG175" i="37"/>
  <c r="AG176" i="37"/>
  <c r="AG177" i="37"/>
  <c r="AG178" i="37"/>
  <c r="AG179" i="37"/>
  <c r="AG180" i="37"/>
  <c r="AG181" i="37"/>
  <c r="AG182" i="37"/>
  <c r="AG183" i="37"/>
  <c r="AG184" i="37"/>
  <c r="AG185" i="37"/>
  <c r="AG186" i="37"/>
  <c r="AG187" i="37"/>
  <c r="AG188" i="37"/>
  <c r="AG189" i="37"/>
  <c r="AG190" i="37"/>
  <c r="AG191" i="37"/>
  <c r="AG192" i="37"/>
  <c r="AG193" i="37"/>
  <c r="AG194" i="37"/>
  <c r="AG195" i="37"/>
  <c r="AG196" i="37"/>
  <c r="AG197" i="37"/>
  <c r="AG198" i="37"/>
  <c r="AG199" i="37"/>
  <c r="AG200" i="37"/>
  <c r="AG201" i="37"/>
  <c r="AG202" i="37"/>
  <c r="AG203" i="37"/>
  <c r="AG204" i="37"/>
  <c r="AG205" i="37"/>
  <c r="AG206" i="37"/>
  <c r="AG207" i="37"/>
  <c r="AG208" i="37"/>
  <c r="AG209" i="37"/>
  <c r="AG210" i="37"/>
  <c r="AG211" i="37"/>
  <c r="AG212" i="37"/>
  <c r="AG213" i="37"/>
  <c r="AG214" i="37"/>
  <c r="AG215" i="37"/>
  <c r="AG216" i="37"/>
  <c r="AG217" i="37"/>
  <c r="AG218" i="37"/>
  <c r="AG219" i="37"/>
  <c r="AG220" i="37"/>
  <c r="AG221" i="37"/>
  <c r="AG222" i="37"/>
  <c r="AG223" i="37"/>
  <c r="AG224" i="37"/>
  <c r="AG225" i="37"/>
  <c r="AG226" i="37"/>
  <c r="AG227" i="37"/>
  <c r="AG228" i="37"/>
  <c r="AG229" i="37"/>
  <c r="AG230" i="37"/>
  <c r="AI12" i="2"/>
  <c r="L15" i="21"/>
  <c r="L16" i="21"/>
  <c r="L17" i="21"/>
  <c r="L18" i="21"/>
  <c r="L19" i="21"/>
  <c r="L20" i="21"/>
  <c r="L21" i="21"/>
  <c r="L22" i="21"/>
  <c r="L23" i="21"/>
  <c r="L24" i="21"/>
  <c r="L25" i="21"/>
  <c r="L26" i="21"/>
  <c r="L27" i="21"/>
  <c r="L28" i="21"/>
  <c r="L29" i="21"/>
  <c r="L30" i="21"/>
  <c r="L31" i="21"/>
  <c r="L32" i="21"/>
  <c r="L33" i="21"/>
  <c r="L34" i="21"/>
  <c r="L35" i="21"/>
  <c r="L36" i="21"/>
  <c r="L37" i="21"/>
  <c r="L38" i="21"/>
  <c r="L39" i="21"/>
  <c r="L40" i="21"/>
  <c r="L41" i="21"/>
  <c r="L42" i="21"/>
  <c r="L43" i="21"/>
  <c r="L44" i="21"/>
  <c r="L125" i="21"/>
  <c r="L46" i="21"/>
  <c r="L47" i="21"/>
  <c r="L48" i="21"/>
  <c r="L49" i="21"/>
  <c r="L50" i="21"/>
  <c r="L51" i="21"/>
  <c r="L52" i="21"/>
  <c r="L53" i="21"/>
  <c r="L54" i="21"/>
  <c r="L55" i="21"/>
  <c r="L56" i="21"/>
  <c r="L57" i="21"/>
  <c r="L58" i="21"/>
  <c r="L59" i="21"/>
  <c r="L60" i="21"/>
  <c r="L61" i="21"/>
  <c r="L62" i="21"/>
  <c r="L63" i="21"/>
  <c r="L64" i="21"/>
  <c r="L65" i="21"/>
  <c r="L66" i="21"/>
  <c r="L67" i="21"/>
  <c r="L68" i="21"/>
  <c r="L69" i="21"/>
  <c r="L70" i="21"/>
  <c r="L71" i="21"/>
  <c r="L72" i="21"/>
  <c r="L73" i="21"/>
  <c r="L74" i="21"/>
  <c r="L75" i="21"/>
  <c r="L76" i="21"/>
  <c r="L77" i="21"/>
  <c r="L78" i="21"/>
  <c r="L79" i="21"/>
  <c r="L80" i="21"/>
  <c r="L81" i="21"/>
  <c r="L82" i="21"/>
  <c r="L83" i="21"/>
  <c r="L84" i="21"/>
  <c r="L85" i="21"/>
  <c r="L86" i="21"/>
  <c r="L87" i="21"/>
  <c r="L88" i="21"/>
  <c r="L89" i="21"/>
  <c r="L90" i="21"/>
  <c r="L91" i="21"/>
  <c r="L92" i="21"/>
  <c r="L93" i="21"/>
  <c r="L94" i="21"/>
  <c r="L95" i="21"/>
  <c r="L96" i="21"/>
  <c r="L97" i="21"/>
  <c r="L98" i="21"/>
  <c r="L99" i="21"/>
  <c r="L100" i="21"/>
  <c r="L101" i="21"/>
  <c r="L102" i="21"/>
  <c r="L103" i="21"/>
  <c r="L104" i="21"/>
  <c r="L106" i="21"/>
  <c r="L107" i="21"/>
  <c r="L108" i="21"/>
  <c r="L8" i="21"/>
  <c r="L9" i="21"/>
  <c r="L11" i="21"/>
  <c r="L12" i="21"/>
  <c r="L13" i="21"/>
  <c r="L14" i="21"/>
  <c r="O3" i="21"/>
  <c r="O4"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41" i="21"/>
  <c r="O42" i="21"/>
  <c r="O43" i="21"/>
  <c r="O44" i="21"/>
  <c r="O125" i="21"/>
  <c r="O46" i="21"/>
  <c r="O47" i="21"/>
  <c r="O48" i="21"/>
  <c r="O49" i="21"/>
  <c r="O50" i="21"/>
  <c r="O51" i="21"/>
  <c r="O52" i="21"/>
  <c r="O53" i="21"/>
  <c r="O54" i="21"/>
  <c r="O55" i="21"/>
  <c r="O56" i="21"/>
  <c r="O57" i="21"/>
  <c r="O58" i="21"/>
  <c r="O59" i="21"/>
  <c r="O60" i="21"/>
  <c r="O61" i="21"/>
  <c r="O62" i="21"/>
  <c r="O63" i="21"/>
  <c r="O64" i="21"/>
  <c r="O65" i="21"/>
  <c r="O66" i="21"/>
  <c r="O67" i="21"/>
  <c r="O68" i="21"/>
  <c r="O69" i="21"/>
  <c r="O70" i="21"/>
  <c r="O71" i="21"/>
  <c r="O72" i="21"/>
  <c r="O73" i="21"/>
  <c r="O74" i="21"/>
  <c r="O75" i="21"/>
  <c r="O76" i="21"/>
  <c r="O77" i="21"/>
  <c r="O78" i="21"/>
  <c r="O79" i="21"/>
  <c r="O80" i="21"/>
  <c r="O81" i="21"/>
  <c r="O82" i="21"/>
  <c r="O83" i="21"/>
  <c r="O84" i="21"/>
  <c r="O85" i="21"/>
  <c r="O86" i="21"/>
  <c r="O87" i="21"/>
  <c r="O88" i="21"/>
  <c r="O89" i="21"/>
  <c r="O90" i="21"/>
  <c r="O91" i="21"/>
  <c r="O92" i="21"/>
  <c r="O93" i="21"/>
  <c r="O94" i="21"/>
  <c r="O95" i="21"/>
  <c r="O96" i="21"/>
  <c r="O97" i="21"/>
  <c r="O98" i="21"/>
  <c r="O99" i="21"/>
  <c r="O100" i="21"/>
  <c r="O101" i="21"/>
  <c r="O102" i="21"/>
  <c r="O103" i="21"/>
  <c r="O104" i="21"/>
  <c r="O105" i="21"/>
  <c r="O106" i="21"/>
  <c r="O107" i="21"/>
  <c r="O108" i="21"/>
  <c r="O2" i="21"/>
  <c r="AD2" i="29"/>
  <c r="AD3" i="29"/>
  <c r="AD4" i="29"/>
  <c r="AD5" i="29"/>
  <c r="AD6" i="29"/>
  <c r="AD7" i="29"/>
  <c r="AD8" i="29"/>
  <c r="AD9" i="29"/>
  <c r="AD10" i="29"/>
  <c r="AD11" i="29"/>
  <c r="AD12" i="29"/>
  <c r="AD13" i="29"/>
  <c r="AD14" i="29"/>
  <c r="AD15" i="29"/>
  <c r="AD16" i="29"/>
  <c r="AD17" i="29"/>
  <c r="AD18" i="29"/>
  <c r="AD19" i="29"/>
  <c r="AD20" i="29"/>
  <c r="AD21" i="29"/>
  <c r="AD22" i="29"/>
  <c r="AD23" i="29"/>
  <c r="AD24" i="29"/>
  <c r="AD25" i="29"/>
  <c r="AD26" i="29"/>
  <c r="AD27" i="29"/>
  <c r="AD28" i="29"/>
  <c r="AD29" i="29"/>
  <c r="AD30" i="29"/>
  <c r="AD31" i="29"/>
  <c r="AD32" i="29"/>
  <c r="AD33" i="29"/>
  <c r="AD34" i="29"/>
  <c r="AD35" i="29"/>
  <c r="AD36" i="29"/>
  <c r="AD37" i="29"/>
  <c r="AD38" i="29"/>
  <c r="AD39" i="29"/>
  <c r="AD40" i="29"/>
  <c r="AD41" i="29"/>
  <c r="AD42" i="29"/>
  <c r="AD43" i="29"/>
  <c r="AD44" i="29"/>
  <c r="AD45" i="29"/>
  <c r="AD46" i="29"/>
  <c r="AD47" i="29"/>
  <c r="AD48" i="29"/>
  <c r="AD49" i="29"/>
  <c r="AD50" i="29"/>
  <c r="AD51" i="29"/>
  <c r="AD52" i="29"/>
  <c r="AD53" i="29"/>
  <c r="AD54" i="29"/>
  <c r="AD55" i="29"/>
  <c r="AD56" i="29"/>
  <c r="AD57" i="29"/>
  <c r="AD58" i="29"/>
  <c r="AD59" i="29"/>
  <c r="AD60" i="29"/>
  <c r="AD61" i="29"/>
  <c r="AD62" i="29"/>
  <c r="AD63" i="29"/>
  <c r="AD64" i="29"/>
  <c r="AD65" i="29"/>
  <c r="AD66" i="29"/>
  <c r="AD67" i="29"/>
  <c r="AD68" i="29"/>
  <c r="AD69" i="29"/>
  <c r="AD70" i="29"/>
  <c r="AD71" i="29"/>
  <c r="AD72" i="29"/>
  <c r="AD73" i="29"/>
  <c r="AD74" i="29"/>
  <c r="AD75" i="29"/>
  <c r="AD76" i="29"/>
  <c r="AD77" i="29"/>
  <c r="AD78" i="29"/>
  <c r="AD79" i="29"/>
  <c r="AD80" i="29"/>
  <c r="AD81" i="29"/>
  <c r="AD82" i="29"/>
  <c r="AD83" i="29"/>
  <c r="AD84" i="29"/>
  <c r="AD85" i="29"/>
  <c r="AD86" i="29"/>
  <c r="AD87" i="29"/>
  <c r="AD88" i="29"/>
  <c r="AD89" i="29"/>
  <c r="AD90" i="29"/>
  <c r="AD91" i="29"/>
  <c r="AD92" i="29"/>
  <c r="AD93" i="29"/>
  <c r="AD94" i="29"/>
  <c r="AD95" i="29"/>
  <c r="AD96" i="29"/>
  <c r="AD97" i="29"/>
  <c r="AD98" i="29"/>
  <c r="AD99" i="29"/>
  <c r="AD100" i="29"/>
  <c r="AD101" i="29"/>
  <c r="AD102" i="29"/>
  <c r="AD103" i="29"/>
  <c r="AD104" i="29"/>
  <c r="AD105" i="29"/>
  <c r="AD106" i="29"/>
  <c r="AD107" i="29"/>
  <c r="AD108" i="29"/>
  <c r="AD109" i="29"/>
  <c r="AD110" i="29"/>
  <c r="AD111" i="29"/>
  <c r="AD112" i="29"/>
  <c r="AD113" i="29"/>
  <c r="AD114" i="29"/>
  <c r="AD115" i="29"/>
  <c r="AD116" i="29"/>
  <c r="AD117" i="29"/>
  <c r="AD118" i="29"/>
  <c r="AD119" i="29"/>
  <c r="AD120" i="29"/>
  <c r="AD121" i="29"/>
  <c r="AD122" i="29"/>
  <c r="AD123" i="29"/>
  <c r="AD124" i="29"/>
  <c r="AD125" i="29"/>
  <c r="AD126" i="29"/>
  <c r="AD127" i="29"/>
  <c r="AD128" i="29"/>
  <c r="AD129" i="29"/>
  <c r="AD130" i="29"/>
  <c r="AD131" i="29"/>
  <c r="AD132" i="29"/>
  <c r="AD133" i="29"/>
  <c r="AD134" i="29"/>
  <c r="AD135" i="29"/>
  <c r="AD136" i="29"/>
  <c r="AD137" i="29"/>
  <c r="AD138" i="29"/>
  <c r="AD139" i="29"/>
  <c r="AD140" i="29"/>
  <c r="AD141" i="29"/>
  <c r="AD142" i="29"/>
  <c r="AD143" i="29"/>
  <c r="AD144" i="29"/>
  <c r="AD145" i="29"/>
  <c r="AD146" i="29"/>
  <c r="AD147" i="29"/>
  <c r="AD148" i="29"/>
  <c r="AD149" i="29"/>
  <c r="AD150" i="29"/>
  <c r="AD151" i="29"/>
  <c r="AD152" i="29"/>
  <c r="AD153" i="29"/>
  <c r="AD154" i="29"/>
  <c r="AD155" i="29"/>
  <c r="AD156" i="29"/>
  <c r="AD157" i="29"/>
  <c r="AD158" i="29"/>
  <c r="AD159" i="29"/>
  <c r="AD160" i="29"/>
  <c r="AD161" i="29"/>
  <c r="AD162" i="29"/>
  <c r="AD163" i="29"/>
  <c r="AD164" i="29"/>
  <c r="AD165" i="29"/>
  <c r="AD166" i="29"/>
  <c r="AD167" i="29"/>
  <c r="AD168" i="29"/>
  <c r="AD169" i="29"/>
  <c r="AD170" i="29"/>
  <c r="AD171" i="29"/>
  <c r="AD172" i="29"/>
  <c r="AD173" i="29"/>
  <c r="AD174" i="29"/>
  <c r="AD175" i="29"/>
  <c r="AD176" i="29"/>
  <c r="AD177" i="29"/>
  <c r="AD178" i="29"/>
  <c r="AD179" i="29"/>
  <c r="AD180" i="29"/>
  <c r="AD181" i="29"/>
  <c r="AD182" i="29"/>
  <c r="AD183" i="29"/>
  <c r="AD184" i="29"/>
  <c r="AD185" i="29"/>
  <c r="AD186" i="29"/>
  <c r="AD187" i="29"/>
  <c r="AD188" i="29"/>
  <c r="AD189" i="29"/>
  <c r="AD190" i="29"/>
  <c r="AD191" i="29"/>
  <c r="AD192" i="29"/>
  <c r="AD193" i="29"/>
  <c r="AD194" i="29"/>
  <c r="AD195" i="29"/>
  <c r="AD196" i="29"/>
  <c r="AD197" i="29"/>
  <c r="AD198" i="29"/>
  <c r="AD199" i="29"/>
  <c r="AD200" i="29"/>
  <c r="AD201" i="29"/>
  <c r="AD202" i="29"/>
  <c r="AD203" i="29"/>
  <c r="AD204" i="29"/>
  <c r="AD205" i="29"/>
  <c r="AD206" i="29"/>
  <c r="AD207" i="29"/>
  <c r="AD208" i="29"/>
  <c r="AD209" i="29"/>
  <c r="AD210" i="29"/>
  <c r="AD211" i="29"/>
  <c r="AD212" i="29"/>
  <c r="AD213" i="29"/>
  <c r="AD214" i="29"/>
  <c r="AD215" i="29"/>
  <c r="AD216" i="29"/>
  <c r="AD217" i="29"/>
  <c r="AD218" i="29"/>
  <c r="AD219" i="29"/>
  <c r="AD220" i="29"/>
  <c r="AD221" i="29"/>
  <c r="AD222" i="29"/>
  <c r="AD223" i="29"/>
  <c r="AV12" i="2"/>
  <c r="AR12" i="2"/>
  <c r="AG12" i="2"/>
  <c r="AE12" i="2"/>
  <c r="AF12" i="2"/>
  <c r="AC12" i="2"/>
  <c r="L12" i="2"/>
  <c r="L2" i="21"/>
  <c r="K179" i="18"/>
  <c r="K178" i="18"/>
  <c r="J179" i="18"/>
  <c r="J178" i="18"/>
  <c r="L3" i="21"/>
  <c r="L4" i="21"/>
  <c r="L5" i="21"/>
  <c r="L6" i="21"/>
  <c r="L7" i="21"/>
  <c r="M179" i="18"/>
  <c r="M180" i="18"/>
  <c r="M181" i="18"/>
  <c r="M178" i="18"/>
  <c r="D179" i="18"/>
  <c r="D180" i="18"/>
  <c r="D181" i="18"/>
  <c r="D178" i="18"/>
  <c r="AT12" i="2"/>
  <c r="X12" i="2"/>
  <c r="T12" i="2"/>
  <c r="AB12" i="2"/>
  <c r="AA12" i="2"/>
  <c r="Y12" i="2"/>
  <c r="W12" i="2"/>
  <c r="U12" i="2"/>
  <c r="S12" i="2"/>
  <c r="P12" i="2"/>
  <c r="H454" i="43" l="1"/>
  <c r="W90" i="44"/>
  <c r="W270" i="44"/>
  <c r="F328" i="44"/>
  <c r="J363" i="44"/>
  <c r="H252" i="45"/>
  <c r="S326" i="43"/>
  <c r="D91" i="44"/>
  <c r="O269" i="43"/>
  <c r="D327" i="43"/>
  <c r="F271" i="44"/>
  <c r="O65" i="45"/>
  <c r="D451" i="44"/>
  <c r="O435" i="45"/>
  <c r="J329" i="44"/>
  <c r="S40" i="43"/>
  <c r="T38" i="43" s="1"/>
  <c r="H271" i="43"/>
  <c r="F25" i="44"/>
  <c r="W269" i="44"/>
  <c r="H327" i="44"/>
  <c r="O330" i="44"/>
  <c r="D329" i="43"/>
  <c r="H329" i="43"/>
  <c r="F195" i="44"/>
  <c r="D363" i="44"/>
  <c r="D453" i="44"/>
  <c r="D271" i="44"/>
  <c r="D454" i="44"/>
  <c r="O364" i="44"/>
  <c r="O454" i="44"/>
  <c r="H329" i="44"/>
  <c r="S361" i="44"/>
  <c r="S451" i="44"/>
  <c r="F328" i="43"/>
  <c r="O272" i="44"/>
  <c r="D330" i="44"/>
  <c r="W361" i="44"/>
  <c r="W451" i="44"/>
  <c r="H328" i="43"/>
  <c r="J89" i="44"/>
  <c r="S326" i="44"/>
  <c r="F330" i="44"/>
  <c r="D362" i="44"/>
  <c r="F271" i="43"/>
  <c r="O269" i="44"/>
  <c r="D327" i="44"/>
  <c r="H330" i="44"/>
  <c r="F362" i="44"/>
  <c r="S89" i="44"/>
  <c r="J330" i="44"/>
  <c r="F329" i="43"/>
  <c r="F270" i="44"/>
  <c r="S327" i="44"/>
  <c r="D269" i="43"/>
  <c r="H195" i="44"/>
  <c r="F363" i="44"/>
  <c r="F453" i="44"/>
  <c r="F269" i="43"/>
  <c r="H363" i="44"/>
  <c r="S195" i="44"/>
  <c r="S360" i="44"/>
  <c r="F364" i="44"/>
  <c r="H364" i="44"/>
  <c r="D329" i="44"/>
  <c r="J364" i="44"/>
  <c r="J272" i="43"/>
  <c r="F272" i="44"/>
  <c r="H271" i="44"/>
  <c r="J270" i="44"/>
  <c r="D272" i="44"/>
  <c r="W195" i="44"/>
  <c r="J195" i="44"/>
  <c r="F198" i="44"/>
  <c r="D195" i="44"/>
  <c r="J453" i="44"/>
  <c r="H453" i="44"/>
  <c r="W452" i="43"/>
  <c r="O280" i="45"/>
  <c r="W393" i="45"/>
  <c r="F395" i="45"/>
  <c r="W270" i="43"/>
  <c r="S194" i="44"/>
  <c r="D197" i="44"/>
  <c r="O197" i="44"/>
  <c r="H196" i="44"/>
  <c r="J92" i="44"/>
  <c r="J327" i="43"/>
  <c r="J188" i="45"/>
  <c r="S369" i="45"/>
  <c r="S441" i="45"/>
  <c r="D351" i="45"/>
  <c r="F56" i="45"/>
  <c r="J57" i="45"/>
  <c r="D385" i="45"/>
  <c r="D401" i="45"/>
  <c r="D433" i="45"/>
  <c r="O451" i="43"/>
  <c r="F418" i="45"/>
  <c r="J236" i="45"/>
  <c r="D238" i="45"/>
  <c r="H259" i="45"/>
  <c r="J378" i="45"/>
  <c r="D380" i="45"/>
  <c r="D420" i="45"/>
  <c r="D180" i="45"/>
  <c r="H185" i="45"/>
  <c r="J228" i="45"/>
  <c r="D230" i="45"/>
  <c r="J286" i="45"/>
  <c r="H309" i="45"/>
  <c r="D312" i="45"/>
  <c r="D320" i="45"/>
  <c r="H335" i="45"/>
  <c r="D338" i="45"/>
  <c r="H483" i="45"/>
  <c r="J484" i="45"/>
  <c r="D486" i="45"/>
  <c r="O329" i="44"/>
  <c r="O454" i="43"/>
  <c r="W395" i="44"/>
  <c r="X394" i="44" s="1"/>
  <c r="W411" i="44"/>
  <c r="X410" i="44" s="1"/>
  <c r="S114" i="43"/>
  <c r="T112" i="43" s="1"/>
  <c r="J269" i="44"/>
  <c r="W452" i="44"/>
  <c r="O451" i="44"/>
  <c r="H454" i="44"/>
  <c r="F451" i="43"/>
  <c r="H452" i="43"/>
  <c r="O453" i="43"/>
  <c r="O362" i="44"/>
  <c r="W9" i="45"/>
  <c r="W345" i="43"/>
  <c r="X343" i="43" s="1"/>
  <c r="W353" i="43"/>
  <c r="X351" i="43" s="1"/>
  <c r="W411" i="43"/>
  <c r="X410" i="43" s="1"/>
  <c r="W443" i="43"/>
  <c r="X442" i="43" s="1"/>
  <c r="W485" i="43"/>
  <c r="X484" i="43" s="1"/>
  <c r="W178" i="45"/>
  <c r="W343" i="45"/>
  <c r="W337" i="44"/>
  <c r="X336" i="44" s="1"/>
  <c r="H272" i="44"/>
  <c r="J227" i="45"/>
  <c r="W319" i="43"/>
  <c r="X317" i="43" s="1"/>
  <c r="W337" i="43"/>
  <c r="X336" i="43" s="1"/>
  <c r="W371" i="43"/>
  <c r="X370" i="43" s="1"/>
  <c r="H24" i="44"/>
  <c r="F459" i="45"/>
  <c r="D251" i="45"/>
  <c r="H452" i="44"/>
  <c r="W278" i="45"/>
  <c r="D237" i="45"/>
  <c r="S269" i="44"/>
  <c r="W311" i="43"/>
  <c r="X310" i="43" s="1"/>
  <c r="O198" i="44"/>
  <c r="O26" i="44"/>
  <c r="W243" i="45"/>
  <c r="O246" i="45"/>
  <c r="H270" i="44"/>
  <c r="H204" i="45"/>
  <c r="W451" i="43"/>
  <c r="F146" i="45"/>
  <c r="J147" i="45"/>
  <c r="W461" i="43"/>
  <c r="X459" i="43" s="1"/>
  <c r="F433" i="45"/>
  <c r="D99" i="45"/>
  <c r="O271" i="44"/>
  <c r="H48" i="45"/>
  <c r="O49" i="45"/>
  <c r="H138" i="45"/>
  <c r="F145" i="45"/>
  <c r="O213" i="45"/>
  <c r="H244" i="45"/>
  <c r="O245" i="45"/>
  <c r="H394" i="45"/>
  <c r="O395" i="45"/>
  <c r="O427" i="45"/>
  <c r="D453" i="43"/>
  <c r="O418" i="45"/>
  <c r="J433" i="45"/>
  <c r="J441" i="45"/>
  <c r="W469" i="43"/>
  <c r="X468" i="43" s="1"/>
  <c r="O237" i="45"/>
  <c r="H178" i="45"/>
  <c r="O11" i="45"/>
  <c r="F34" i="45"/>
  <c r="O228" i="45"/>
  <c r="F230" i="45"/>
  <c r="O204" i="45"/>
  <c r="F206" i="45"/>
  <c r="J277" i="45"/>
  <c r="O278" i="45"/>
  <c r="F280" i="45"/>
  <c r="J285" i="45"/>
  <c r="O286" i="45"/>
  <c r="F288" i="45"/>
  <c r="J293" i="45"/>
  <c r="O294" i="45"/>
  <c r="F296" i="45"/>
  <c r="J301" i="45"/>
  <c r="F304" i="45"/>
  <c r="J309" i="45"/>
  <c r="J317" i="45"/>
  <c r="O318" i="45"/>
  <c r="F320" i="45"/>
  <c r="O336" i="45"/>
  <c r="J343" i="45"/>
  <c r="O344" i="45"/>
  <c r="F346" i="45"/>
  <c r="J351" i="45"/>
  <c r="O352" i="45"/>
  <c r="O370" i="45"/>
  <c r="F372" i="45"/>
  <c r="F412" i="45"/>
  <c r="O442" i="45"/>
  <c r="F444" i="45"/>
  <c r="J467" i="45"/>
  <c r="F470" i="45"/>
  <c r="J475" i="45"/>
  <c r="O476" i="45"/>
  <c r="F478" i="45"/>
  <c r="J483" i="45"/>
  <c r="O484" i="45"/>
  <c r="G7" i="45"/>
  <c r="O146" i="45"/>
  <c r="J153" i="45"/>
  <c r="J219" i="45"/>
  <c r="J251" i="45"/>
  <c r="J385" i="45"/>
  <c r="O212" i="45"/>
  <c r="F214" i="45"/>
  <c r="F246" i="45"/>
  <c r="F396" i="45"/>
  <c r="O426" i="45"/>
  <c r="F428" i="45"/>
  <c r="J453" i="43"/>
  <c r="F454" i="44"/>
  <c r="J235" i="45"/>
  <c r="J377" i="45"/>
  <c r="J417" i="45"/>
  <c r="J245" i="45"/>
  <c r="F426" i="45"/>
  <c r="J487" i="44"/>
  <c r="K485" i="44" s="1"/>
  <c r="F352" i="45"/>
  <c r="D107" i="45"/>
  <c r="J108" i="45"/>
  <c r="D115" i="45"/>
  <c r="J116" i="45"/>
  <c r="D179" i="45"/>
  <c r="J180" i="45"/>
  <c r="D279" i="45"/>
  <c r="D33" i="45"/>
  <c r="F239" i="43"/>
  <c r="G236" i="43" s="1"/>
  <c r="S97" i="45"/>
  <c r="F453" i="43"/>
  <c r="F453" i="45" s="1"/>
  <c r="J231" i="44"/>
  <c r="K228" i="44" s="1"/>
  <c r="J369" i="45"/>
  <c r="J389" i="44"/>
  <c r="K388" i="44" s="1"/>
  <c r="J409" i="45"/>
  <c r="S105" i="45"/>
  <c r="D403" i="45"/>
  <c r="J404" i="45"/>
  <c r="D435" i="45"/>
  <c r="J436" i="45"/>
  <c r="J454" i="44"/>
  <c r="J50" i="45"/>
  <c r="S71" i="45"/>
  <c r="S153" i="45"/>
  <c r="J396" i="45"/>
  <c r="D427" i="45"/>
  <c r="J428" i="45"/>
  <c r="F220" i="45"/>
  <c r="J221" i="45"/>
  <c r="F252" i="45"/>
  <c r="J253" i="45"/>
  <c r="S161" i="45"/>
  <c r="S377" i="45"/>
  <c r="S417" i="45"/>
  <c r="S385" i="45"/>
  <c r="F386" i="45"/>
  <c r="J387" i="45"/>
  <c r="F402" i="45"/>
  <c r="F434" i="45"/>
  <c r="J435" i="45"/>
  <c r="S106" i="44"/>
  <c r="T105" i="44" s="1"/>
  <c r="S114" i="44"/>
  <c r="T113" i="44" s="1"/>
  <c r="S344" i="44"/>
  <c r="T343" i="44" s="1"/>
  <c r="S352" i="44"/>
  <c r="T350" i="44" s="1"/>
  <c r="S378" i="44"/>
  <c r="T377" i="44" s="1"/>
  <c r="S394" i="44"/>
  <c r="T392" i="44" s="1"/>
  <c r="S402" i="44"/>
  <c r="T401" i="44" s="1"/>
  <c r="S410" i="44"/>
  <c r="T409" i="44" s="1"/>
  <c r="S426" i="44"/>
  <c r="T425" i="44" s="1"/>
  <c r="S442" i="44"/>
  <c r="T441" i="44" s="1"/>
  <c r="W327" i="43"/>
  <c r="O72" i="45"/>
  <c r="D335" i="45"/>
  <c r="O220" i="45"/>
  <c r="F222" i="45"/>
  <c r="O252" i="45"/>
  <c r="F254" i="45"/>
  <c r="O386" i="45"/>
  <c r="F388" i="45"/>
  <c r="O402" i="45"/>
  <c r="F404" i="45"/>
  <c r="W467" i="45"/>
  <c r="J211" i="45"/>
  <c r="J243" i="45"/>
  <c r="O260" i="45"/>
  <c r="F262" i="45"/>
  <c r="J393" i="45"/>
  <c r="W394" i="45"/>
  <c r="H396" i="45"/>
  <c r="W426" i="45"/>
  <c r="H428" i="45"/>
  <c r="K8" i="45"/>
  <c r="W14" i="45"/>
  <c r="O80" i="45"/>
  <c r="O236" i="45"/>
  <c r="F238" i="45"/>
  <c r="J259" i="45"/>
  <c r="O378" i="45"/>
  <c r="F420" i="45"/>
  <c r="S434" i="44"/>
  <c r="T433" i="44" s="1"/>
  <c r="S460" i="44"/>
  <c r="T458" i="44" s="1"/>
  <c r="S468" i="44"/>
  <c r="T466" i="44" s="1"/>
  <c r="S476" i="44"/>
  <c r="T475" i="44" s="1"/>
  <c r="J280" i="45"/>
  <c r="S48" i="43"/>
  <c r="T46" i="43" s="1"/>
  <c r="S286" i="44"/>
  <c r="T285" i="44" s="1"/>
  <c r="S302" i="44"/>
  <c r="T301" i="44" s="1"/>
  <c r="J81" i="45"/>
  <c r="F236" i="45"/>
  <c r="J237" i="45"/>
  <c r="F244" i="45"/>
  <c r="J247" i="44"/>
  <c r="K243" i="44" s="1"/>
  <c r="D309" i="45"/>
  <c r="J313" i="44"/>
  <c r="K312" i="44" s="1"/>
  <c r="D317" i="45"/>
  <c r="J321" i="44"/>
  <c r="K317" i="44" s="1"/>
  <c r="J355" i="44"/>
  <c r="K354" i="44" s="1"/>
  <c r="F378" i="45"/>
  <c r="J379" i="45"/>
  <c r="D393" i="45"/>
  <c r="J421" i="44"/>
  <c r="K420" i="44" s="1"/>
  <c r="J427" i="45"/>
  <c r="F442" i="45"/>
  <c r="J445" i="44"/>
  <c r="K443" i="44" s="1"/>
  <c r="D467" i="45"/>
  <c r="F476" i="45"/>
  <c r="W221" i="43"/>
  <c r="X220" i="43" s="1"/>
  <c r="H213" i="45"/>
  <c r="F394" i="45"/>
  <c r="J395" i="45"/>
  <c r="D211" i="45"/>
  <c r="D243" i="45"/>
  <c r="F260" i="45"/>
  <c r="J261" i="45"/>
  <c r="J187" i="45"/>
  <c r="J419" i="45"/>
  <c r="J371" i="45"/>
  <c r="D235" i="45"/>
  <c r="S318" i="43"/>
  <c r="T316" i="43" s="1"/>
  <c r="D377" i="45"/>
  <c r="D417" i="45"/>
  <c r="F228" i="45"/>
  <c r="J229" i="45"/>
  <c r="F204" i="45"/>
  <c r="J205" i="45"/>
  <c r="F278" i="45"/>
  <c r="J279" i="45"/>
  <c r="D285" i="45"/>
  <c r="F286" i="45"/>
  <c r="J287" i="45"/>
  <c r="D293" i="45"/>
  <c r="J295" i="45"/>
  <c r="D301" i="45"/>
  <c r="J303" i="45"/>
  <c r="F310" i="45"/>
  <c r="J311" i="45"/>
  <c r="J319" i="45"/>
  <c r="F336" i="45"/>
  <c r="J337" i="45"/>
  <c r="D343" i="45"/>
  <c r="F344" i="45"/>
  <c r="J345" i="45"/>
  <c r="F370" i="45"/>
  <c r="F410" i="45"/>
  <c r="J411" i="45"/>
  <c r="J443" i="45"/>
  <c r="J469" i="45"/>
  <c r="J477" i="45"/>
  <c r="D483" i="45"/>
  <c r="F484" i="45"/>
  <c r="J485" i="45"/>
  <c r="D459" i="45"/>
  <c r="F460" i="45"/>
  <c r="J461" i="45"/>
  <c r="D227" i="45"/>
  <c r="D203" i="45"/>
  <c r="D369" i="45"/>
  <c r="D409" i="45"/>
  <c r="D441" i="45"/>
  <c r="D71" i="45"/>
  <c r="J155" i="45"/>
  <c r="S310" i="44"/>
  <c r="T309" i="44" s="1"/>
  <c r="F48" i="45"/>
  <c r="D55" i="45"/>
  <c r="F40" i="45"/>
  <c r="J41" i="45"/>
  <c r="D47" i="45"/>
  <c r="F130" i="45"/>
  <c r="J131" i="45"/>
  <c r="D39" i="45"/>
  <c r="J123" i="45"/>
  <c r="F186" i="45"/>
  <c r="F114" i="45"/>
  <c r="J115" i="45"/>
  <c r="D121" i="45"/>
  <c r="F178" i="45"/>
  <c r="D185" i="45"/>
  <c r="D97" i="45"/>
  <c r="D105" i="45"/>
  <c r="D113" i="45"/>
  <c r="F170" i="45"/>
  <c r="J171" i="45"/>
  <c r="D177" i="45"/>
  <c r="J33" i="45"/>
  <c r="F72" i="45"/>
  <c r="J73" i="45"/>
  <c r="J163" i="45"/>
  <c r="D169" i="45"/>
  <c r="W427" i="43"/>
  <c r="X426" i="43" s="1"/>
  <c r="J125" i="44"/>
  <c r="K124" i="44" s="1"/>
  <c r="D215" i="43"/>
  <c r="E211" i="43" s="1"/>
  <c r="W362" i="43"/>
  <c r="O413" i="43"/>
  <c r="D452" i="43"/>
  <c r="O98" i="45"/>
  <c r="F100" i="45"/>
  <c r="D313" i="44"/>
  <c r="E310" i="44" s="1"/>
  <c r="O138" i="45"/>
  <c r="F140" i="45"/>
  <c r="J145" i="45"/>
  <c r="C14" i="45"/>
  <c r="O130" i="45"/>
  <c r="F132" i="45"/>
  <c r="O122" i="45"/>
  <c r="J129" i="45"/>
  <c r="O186" i="45"/>
  <c r="F188" i="45"/>
  <c r="O106" i="45"/>
  <c r="F108" i="45"/>
  <c r="F116" i="45"/>
  <c r="J121" i="45"/>
  <c r="O178" i="45"/>
  <c r="F180" i="45"/>
  <c r="J185" i="45"/>
  <c r="J105" i="45"/>
  <c r="O170" i="45"/>
  <c r="F172" i="45"/>
  <c r="J177" i="45"/>
  <c r="O162" i="45"/>
  <c r="F164" i="45"/>
  <c r="J169" i="45"/>
  <c r="C6" i="45"/>
  <c r="S130" i="43"/>
  <c r="T129" i="43" s="1"/>
  <c r="O154" i="45"/>
  <c r="F156" i="45"/>
  <c r="S98" i="43"/>
  <c r="T97" i="43" s="1"/>
  <c r="H92" i="44"/>
  <c r="H42" i="45"/>
  <c r="O47" i="45"/>
  <c r="O259" i="45"/>
  <c r="H364" i="43"/>
  <c r="J405" i="43"/>
  <c r="K401" i="43" s="1"/>
  <c r="J452" i="43"/>
  <c r="D35" i="44"/>
  <c r="E34" i="44" s="1"/>
  <c r="S56" i="44"/>
  <c r="T55" i="44" s="1"/>
  <c r="S72" i="44"/>
  <c r="T71" i="44" s="1"/>
  <c r="S146" i="44"/>
  <c r="T144" i="44" s="1"/>
  <c r="S162" i="44"/>
  <c r="T160" i="44" s="1"/>
  <c r="S170" i="44"/>
  <c r="T169" i="44" s="1"/>
  <c r="H173" i="44"/>
  <c r="I169" i="44" s="1"/>
  <c r="D178" i="45"/>
  <c r="H181" i="44"/>
  <c r="I178" i="44" s="1"/>
  <c r="D204" i="45"/>
  <c r="S212" i="44"/>
  <c r="T210" i="44" s="1"/>
  <c r="D223" i="44"/>
  <c r="E221" i="44" s="1"/>
  <c r="S228" i="44"/>
  <c r="T226" i="44" s="1"/>
  <c r="D228" i="45"/>
  <c r="S236" i="44"/>
  <c r="T234" i="44" s="1"/>
  <c r="D236" i="45"/>
  <c r="H239" i="44"/>
  <c r="I236" i="44" s="1"/>
  <c r="S244" i="44"/>
  <c r="T242" i="44" s="1"/>
  <c r="D247" i="44"/>
  <c r="E246" i="44" s="1"/>
  <c r="H261" i="45"/>
  <c r="S276" i="45"/>
  <c r="D278" i="45"/>
  <c r="D294" i="45"/>
  <c r="D302" i="45"/>
  <c r="H303" i="45"/>
  <c r="S316" i="45"/>
  <c r="H319" i="45"/>
  <c r="D336" i="45"/>
  <c r="S384" i="45"/>
  <c r="D386" i="45"/>
  <c r="D397" i="44"/>
  <c r="E394" i="44" s="1"/>
  <c r="H397" i="44"/>
  <c r="D402" i="45"/>
  <c r="H405" i="44"/>
  <c r="I403" i="44" s="1"/>
  <c r="D413" i="44"/>
  <c r="E412" i="44" s="1"/>
  <c r="S416" i="45"/>
  <c r="D418" i="45"/>
  <c r="D445" i="44"/>
  <c r="E444" i="44" s="1"/>
  <c r="D463" i="44"/>
  <c r="D471" i="44"/>
  <c r="S484" i="44"/>
  <c r="T482" i="44" s="1"/>
  <c r="H485" i="45"/>
  <c r="O89" i="44"/>
  <c r="S56" i="43"/>
  <c r="T54" i="43" s="1"/>
  <c r="H180" i="45"/>
  <c r="O185" i="45"/>
  <c r="S394" i="43"/>
  <c r="T392" i="43" s="1"/>
  <c r="S426" i="43"/>
  <c r="H373" i="43"/>
  <c r="I371" i="43" s="1"/>
  <c r="H413" i="43"/>
  <c r="I410" i="43" s="1"/>
  <c r="O421" i="43"/>
  <c r="P419" i="43" s="1"/>
  <c r="H445" i="43"/>
  <c r="I443" i="43" s="1"/>
  <c r="O471" i="43"/>
  <c r="P469" i="43" s="1"/>
  <c r="S278" i="43"/>
  <c r="T277" i="43" s="1"/>
  <c r="S286" i="43"/>
  <c r="T285" i="43" s="1"/>
  <c r="S294" i="43"/>
  <c r="S310" i="43"/>
  <c r="T309" i="43" s="1"/>
  <c r="S468" i="43"/>
  <c r="T466" i="43" s="1"/>
  <c r="S484" i="43"/>
  <c r="T482" i="43" s="1"/>
  <c r="S460" i="43"/>
  <c r="T458" i="43" s="1"/>
  <c r="S194" i="43"/>
  <c r="S250" i="45"/>
  <c r="J381" i="43"/>
  <c r="K377" i="43" s="1"/>
  <c r="D394" i="45"/>
  <c r="H395" i="45"/>
  <c r="J463" i="43"/>
  <c r="K461" i="43" s="1"/>
  <c r="W97" i="45"/>
  <c r="F99" i="45"/>
  <c r="W155" i="44"/>
  <c r="X154" i="44" s="1"/>
  <c r="F263" i="44"/>
  <c r="G261" i="44" s="1"/>
  <c r="W303" i="44"/>
  <c r="X302" i="44" s="1"/>
  <c r="W319" i="44"/>
  <c r="W379" i="44"/>
  <c r="X378" i="44" s="1"/>
  <c r="W387" i="44"/>
  <c r="X386" i="44" s="1"/>
  <c r="F429" i="44"/>
  <c r="G425" i="44" s="1"/>
  <c r="F469" i="45"/>
  <c r="O470" i="45"/>
  <c r="S62" i="45"/>
  <c r="H487" i="43"/>
  <c r="I483" i="43" s="1"/>
  <c r="J403" i="45"/>
  <c r="W79" i="45"/>
  <c r="F81" i="45"/>
  <c r="W121" i="45"/>
  <c r="F187" i="45"/>
  <c r="J173" i="43"/>
  <c r="K171" i="43" s="1"/>
  <c r="S186" i="43"/>
  <c r="T185" i="43" s="1"/>
  <c r="S402" i="43"/>
  <c r="T401" i="43" s="1"/>
  <c r="S434" i="43"/>
  <c r="D479" i="43"/>
  <c r="E476" i="43" s="1"/>
  <c r="H98" i="45"/>
  <c r="O107" i="45"/>
  <c r="F117" i="44"/>
  <c r="G114" i="44" s="1"/>
  <c r="H114" i="45"/>
  <c r="O115" i="45"/>
  <c r="F125" i="44"/>
  <c r="G124" i="44" s="1"/>
  <c r="F133" i="44"/>
  <c r="H130" i="45"/>
  <c r="O141" i="44"/>
  <c r="P138" i="44" s="1"/>
  <c r="F157" i="44"/>
  <c r="G153" i="44" s="1"/>
  <c r="O163" i="45"/>
  <c r="F173" i="44"/>
  <c r="G171" i="44" s="1"/>
  <c r="F181" i="44"/>
  <c r="G179" i="44" s="1"/>
  <c r="O179" i="45"/>
  <c r="F189" i="44"/>
  <c r="G186" i="44" s="1"/>
  <c r="F211" i="45"/>
  <c r="F223" i="44"/>
  <c r="G219" i="44" s="1"/>
  <c r="F227" i="45"/>
  <c r="H236" i="45"/>
  <c r="F243" i="45"/>
  <c r="F255" i="44"/>
  <c r="G253" i="44" s="1"/>
  <c r="F277" i="45"/>
  <c r="F285" i="45"/>
  <c r="O287" i="45"/>
  <c r="F297" i="44"/>
  <c r="G295" i="44" s="1"/>
  <c r="H294" i="45"/>
  <c r="H302" i="45"/>
  <c r="F313" i="44"/>
  <c r="G310" i="44" s="1"/>
  <c r="F317" i="45"/>
  <c r="F339" i="44"/>
  <c r="G335" i="44" s="1"/>
  <c r="O345" i="45"/>
  <c r="F351" i="45"/>
  <c r="H352" i="45"/>
  <c r="O353" i="45"/>
  <c r="F373" i="44"/>
  <c r="G371" i="44" s="1"/>
  <c r="H370" i="45"/>
  <c r="F381" i="44"/>
  <c r="G379" i="44" s="1"/>
  <c r="H378" i="45"/>
  <c r="O379" i="45"/>
  <c r="F389" i="44"/>
  <c r="G386" i="44" s="1"/>
  <c r="F393" i="45"/>
  <c r="F405" i="44"/>
  <c r="G402" i="44" s="1"/>
  <c r="O405" i="44"/>
  <c r="P402" i="44" s="1"/>
  <c r="F421" i="44"/>
  <c r="G417" i="44" s="1"/>
  <c r="F425" i="45"/>
  <c r="F437" i="44"/>
  <c r="G433" i="44" s="1"/>
  <c r="O437" i="44"/>
  <c r="P436" i="44" s="1"/>
  <c r="F445" i="44"/>
  <c r="G442" i="44" s="1"/>
  <c r="O445" i="44"/>
  <c r="P443" i="44" s="1"/>
  <c r="F463" i="44"/>
  <c r="G461" i="44" s="1"/>
  <c r="H468" i="45"/>
  <c r="F487" i="44"/>
  <c r="G485" i="44" s="1"/>
  <c r="W395" i="43"/>
  <c r="X394" i="43" s="1"/>
  <c r="F271" i="45"/>
  <c r="K10" i="45"/>
  <c r="W163" i="43"/>
  <c r="X162" i="43" s="1"/>
  <c r="W219" i="45"/>
  <c r="W253" i="43"/>
  <c r="X252" i="43" s="1"/>
  <c r="W387" i="43"/>
  <c r="X386" i="43" s="1"/>
  <c r="F387" i="45"/>
  <c r="O388" i="45"/>
  <c r="W433" i="45"/>
  <c r="F435" i="45"/>
  <c r="O436" i="45"/>
  <c r="W139" i="44"/>
  <c r="X138" i="44" s="1"/>
  <c r="W147" i="44"/>
  <c r="X146" i="44" s="1"/>
  <c r="W187" i="44"/>
  <c r="X186" i="44" s="1"/>
  <c r="W237" i="44"/>
  <c r="X236" i="44" s="1"/>
  <c r="W261" i="44"/>
  <c r="X259" i="44" s="1"/>
  <c r="W311" i="44"/>
  <c r="X309" i="44" s="1"/>
  <c r="W345" i="44"/>
  <c r="X344" i="44" s="1"/>
  <c r="W353" i="44"/>
  <c r="X352" i="44" s="1"/>
  <c r="W371" i="44"/>
  <c r="X370" i="44" s="1"/>
  <c r="W403" i="44"/>
  <c r="X401" i="44" s="1"/>
  <c r="W419" i="44"/>
  <c r="X418" i="44" s="1"/>
  <c r="S386" i="43"/>
  <c r="T384" i="43" s="1"/>
  <c r="G12" i="45"/>
  <c r="O34" i="45"/>
  <c r="F321" i="44"/>
  <c r="G317" i="44" s="1"/>
  <c r="S138" i="43"/>
  <c r="T136" i="43" s="1"/>
  <c r="H379" i="45"/>
  <c r="J454" i="43"/>
  <c r="F327" i="44"/>
  <c r="F385" i="45"/>
  <c r="W245" i="44"/>
  <c r="X244" i="44" s="1"/>
  <c r="W139" i="43"/>
  <c r="S154" i="43"/>
  <c r="T152" i="43" s="1"/>
  <c r="W237" i="43"/>
  <c r="X236" i="43" s="1"/>
  <c r="O452" i="43"/>
  <c r="F289" i="44"/>
  <c r="G287" i="44" s="1"/>
  <c r="H460" i="45"/>
  <c r="F401" i="45"/>
  <c r="H56" i="45"/>
  <c r="O57" i="45"/>
  <c r="F63" i="45"/>
  <c r="H146" i="45"/>
  <c r="O147" i="45"/>
  <c r="H362" i="43"/>
  <c r="F389" i="43"/>
  <c r="G387" i="43" s="1"/>
  <c r="F247" i="44"/>
  <c r="G246" i="44" s="1"/>
  <c r="F251" i="45"/>
  <c r="H40" i="45"/>
  <c r="O41" i="45"/>
  <c r="F47" i="45"/>
  <c r="F79" i="45"/>
  <c r="S122" i="43"/>
  <c r="T121" i="43" s="1"/>
  <c r="O131" i="45"/>
  <c r="O261" i="45"/>
  <c r="F355" i="44"/>
  <c r="F215" i="44"/>
  <c r="G211" i="44" s="1"/>
  <c r="F293" i="45"/>
  <c r="F39" i="45"/>
  <c r="H80" i="45"/>
  <c r="O81" i="45"/>
  <c r="H122" i="45"/>
  <c r="O123" i="45"/>
  <c r="H186" i="45"/>
  <c r="O187" i="45"/>
  <c r="O99" i="45"/>
  <c r="F259" i="45"/>
  <c r="H418" i="45"/>
  <c r="O419" i="45"/>
  <c r="O381" i="44"/>
  <c r="P380" i="44" s="1"/>
  <c r="S376" i="45"/>
  <c r="H106" i="45"/>
  <c r="F121" i="45"/>
  <c r="F185" i="45"/>
  <c r="F235" i="45"/>
  <c r="F97" i="45"/>
  <c r="F377" i="45"/>
  <c r="W107" i="44"/>
  <c r="X106" i="44" s="1"/>
  <c r="O117" i="44"/>
  <c r="O125" i="44"/>
  <c r="P121" i="44" s="1"/>
  <c r="O149" i="44"/>
  <c r="P146" i="44" s="1"/>
  <c r="O157" i="44"/>
  <c r="P153" i="44" s="1"/>
  <c r="O173" i="44"/>
  <c r="P170" i="44" s="1"/>
  <c r="W205" i="44"/>
  <c r="X204" i="44" s="1"/>
  <c r="W213" i="44"/>
  <c r="X212" i="44" s="1"/>
  <c r="S234" i="45"/>
  <c r="F105" i="45"/>
  <c r="F113" i="45"/>
  <c r="H170" i="45"/>
  <c r="O171" i="45"/>
  <c r="F177" i="45"/>
  <c r="H228" i="45"/>
  <c r="O279" i="45"/>
  <c r="H286" i="45"/>
  <c r="F301" i="45"/>
  <c r="H310" i="45"/>
  <c r="O311" i="45"/>
  <c r="H318" i="45"/>
  <c r="O319" i="45"/>
  <c r="F343" i="45"/>
  <c r="H344" i="45"/>
  <c r="O371" i="45"/>
  <c r="H410" i="45"/>
  <c r="O411" i="45"/>
  <c r="H442" i="45"/>
  <c r="O443" i="45"/>
  <c r="J479" i="43"/>
  <c r="K475" i="43" s="1"/>
  <c r="H72" i="45"/>
  <c r="O73" i="45"/>
  <c r="H162" i="45"/>
  <c r="F169" i="45"/>
  <c r="F369" i="45"/>
  <c r="O397" i="43"/>
  <c r="P396" i="43" s="1"/>
  <c r="F429" i="43"/>
  <c r="G427" i="43" s="1"/>
  <c r="F441" i="45"/>
  <c r="S220" i="43"/>
  <c r="T219" i="43" s="1"/>
  <c r="H405" i="43"/>
  <c r="I403" i="43" s="1"/>
  <c r="H363" i="43"/>
  <c r="S202" i="45"/>
  <c r="D130" i="45"/>
  <c r="H131" i="45"/>
  <c r="W187" i="43"/>
  <c r="X185" i="43" s="1"/>
  <c r="S8" i="44"/>
  <c r="T7" i="44" s="1"/>
  <c r="S252" i="43"/>
  <c r="T251" i="43" s="1"/>
  <c r="D281" i="44"/>
  <c r="E280" i="44" s="1"/>
  <c r="S370" i="44"/>
  <c r="T368" i="44" s="1"/>
  <c r="S204" i="44"/>
  <c r="T203" i="44" s="1"/>
  <c r="O487" i="43"/>
  <c r="P483" i="43" s="1"/>
  <c r="S424" i="45"/>
  <c r="J459" i="45"/>
  <c r="J451" i="43"/>
  <c r="J451" i="45" s="1"/>
  <c r="O479" i="43"/>
  <c r="P475" i="43" s="1"/>
  <c r="O328" i="43"/>
  <c r="O468" i="45"/>
  <c r="D310" i="45"/>
  <c r="S392" i="45"/>
  <c r="H403" i="45"/>
  <c r="AA5" i="45"/>
  <c r="H83" i="44"/>
  <c r="I82" i="44" s="1"/>
  <c r="D101" i="44"/>
  <c r="E99" i="44" s="1"/>
  <c r="H109" i="44"/>
  <c r="I107" i="44" s="1"/>
  <c r="J109" i="44"/>
  <c r="J170" i="45"/>
  <c r="H189" i="44"/>
  <c r="I187" i="44" s="1"/>
  <c r="J189" i="44"/>
  <c r="K185" i="44" s="1"/>
  <c r="D188" i="45"/>
  <c r="D207" i="44"/>
  <c r="E205" i="44" s="1"/>
  <c r="J215" i="44"/>
  <c r="K213" i="44" s="1"/>
  <c r="H219" i="45"/>
  <c r="D222" i="45"/>
  <c r="H243" i="45"/>
  <c r="H251" i="45"/>
  <c r="H263" i="44"/>
  <c r="I261" i="44" s="1"/>
  <c r="D262" i="45"/>
  <c r="H281" i="44"/>
  <c r="I278" i="44" s="1"/>
  <c r="J289" i="44"/>
  <c r="K285" i="44" s="1"/>
  <c r="D289" i="44"/>
  <c r="E287" i="44" s="1"/>
  <c r="H297" i="44"/>
  <c r="I294" i="44" s="1"/>
  <c r="J305" i="44"/>
  <c r="K304" i="44" s="1"/>
  <c r="D305" i="44"/>
  <c r="E301" i="44" s="1"/>
  <c r="H313" i="44"/>
  <c r="I312" i="44" s="1"/>
  <c r="D321" i="44"/>
  <c r="E318" i="44" s="1"/>
  <c r="H339" i="44"/>
  <c r="I335" i="44" s="1"/>
  <c r="H347" i="44"/>
  <c r="I343" i="44" s="1"/>
  <c r="J347" i="44"/>
  <c r="K345" i="44" s="1"/>
  <c r="D347" i="44"/>
  <c r="H355" i="44"/>
  <c r="I354" i="44" s="1"/>
  <c r="D355" i="44"/>
  <c r="E354" i="44" s="1"/>
  <c r="H381" i="44"/>
  <c r="I377" i="44" s="1"/>
  <c r="J381" i="44"/>
  <c r="K379" i="44" s="1"/>
  <c r="D381" i="44"/>
  <c r="E378" i="44" s="1"/>
  <c r="H389" i="44"/>
  <c r="I387" i="44" s="1"/>
  <c r="D389" i="44"/>
  <c r="J397" i="44"/>
  <c r="K393" i="44" s="1"/>
  <c r="J405" i="44"/>
  <c r="K403" i="44" s="1"/>
  <c r="H413" i="44"/>
  <c r="I412" i="44" s="1"/>
  <c r="J413" i="44"/>
  <c r="K409" i="44" s="1"/>
  <c r="H421" i="44"/>
  <c r="I419" i="44" s="1"/>
  <c r="D421" i="44"/>
  <c r="E420" i="44" s="1"/>
  <c r="H429" i="44"/>
  <c r="I425" i="44" s="1"/>
  <c r="J429" i="44"/>
  <c r="K428" i="44" s="1"/>
  <c r="D429" i="44"/>
  <c r="E428" i="44" s="1"/>
  <c r="H437" i="44"/>
  <c r="I435" i="44" s="1"/>
  <c r="J437" i="44"/>
  <c r="K434" i="44" s="1"/>
  <c r="D437" i="44"/>
  <c r="E435" i="44" s="1"/>
  <c r="H445" i="44"/>
  <c r="I441" i="44" s="1"/>
  <c r="H463" i="44"/>
  <c r="I460" i="44" s="1"/>
  <c r="J471" i="44"/>
  <c r="K470" i="44" s="1"/>
  <c r="J479" i="44"/>
  <c r="K477" i="44" s="1"/>
  <c r="D479" i="44"/>
  <c r="E477" i="44" s="1"/>
  <c r="D487" i="44"/>
  <c r="E483" i="44" s="1"/>
  <c r="D437" i="43"/>
  <c r="E435" i="43" s="1"/>
  <c r="S336" i="44"/>
  <c r="T335" i="44" s="1"/>
  <c r="S466" i="45"/>
  <c r="D468" i="45"/>
  <c r="H469" i="45"/>
  <c r="S474" i="45"/>
  <c r="D476" i="45"/>
  <c r="H477" i="45"/>
  <c r="S482" i="45"/>
  <c r="D484" i="45"/>
  <c r="H397" i="43"/>
  <c r="I396" i="43" s="1"/>
  <c r="S386" i="44"/>
  <c r="T384" i="44" s="1"/>
  <c r="H279" i="45"/>
  <c r="O405" i="43"/>
  <c r="P403" i="43" s="1"/>
  <c r="D471" i="43"/>
  <c r="E468" i="43" s="1"/>
  <c r="F479" i="43"/>
  <c r="G475" i="43" s="1"/>
  <c r="W49" i="44"/>
  <c r="X48" i="44" s="1"/>
  <c r="O59" i="44"/>
  <c r="P55" i="44" s="1"/>
  <c r="W65" i="44"/>
  <c r="X64" i="44" s="1"/>
  <c r="W81" i="44"/>
  <c r="X80" i="44" s="1"/>
  <c r="W162" i="45"/>
  <c r="O189" i="44"/>
  <c r="P188" i="44" s="1"/>
  <c r="O207" i="44"/>
  <c r="P205" i="44" s="1"/>
  <c r="O215" i="44"/>
  <c r="P211" i="44" s="1"/>
  <c r="O223" i="44"/>
  <c r="P221" i="44" s="1"/>
  <c r="O231" i="44"/>
  <c r="P227" i="44" s="1"/>
  <c r="O247" i="44"/>
  <c r="P246" i="44" s="1"/>
  <c r="O255" i="44"/>
  <c r="P253" i="44" s="1"/>
  <c r="O263" i="44"/>
  <c r="P262" i="44" s="1"/>
  <c r="O297" i="44"/>
  <c r="P294" i="44" s="1"/>
  <c r="O305" i="44"/>
  <c r="P302" i="44" s="1"/>
  <c r="O313" i="44"/>
  <c r="P310" i="44" s="1"/>
  <c r="O321" i="44"/>
  <c r="P319" i="44" s="1"/>
  <c r="O335" i="45"/>
  <c r="W336" i="45"/>
  <c r="O355" i="44"/>
  <c r="P352" i="44" s="1"/>
  <c r="O373" i="44"/>
  <c r="P370" i="44" s="1"/>
  <c r="O389" i="44"/>
  <c r="P388" i="44" s="1"/>
  <c r="O429" i="44"/>
  <c r="P426" i="44" s="1"/>
  <c r="H470" i="45"/>
  <c r="O479" i="44"/>
  <c r="P476" i="44" s="1"/>
  <c r="D339" i="44"/>
  <c r="E338" i="44" s="1"/>
  <c r="J335" i="45"/>
  <c r="O5" i="45"/>
  <c r="H387" i="45"/>
  <c r="H435" i="45"/>
  <c r="S418" i="44"/>
  <c r="T417" i="44" s="1"/>
  <c r="J355" i="43"/>
  <c r="K352" i="43" s="1"/>
  <c r="H189" i="43"/>
  <c r="I188" i="43" s="1"/>
  <c r="D421" i="43"/>
  <c r="E419" i="43" s="1"/>
  <c r="F361" i="43"/>
  <c r="D451" i="43"/>
  <c r="D451" i="45" s="1"/>
  <c r="O339" i="44"/>
  <c r="P337" i="44" s="1"/>
  <c r="D263" i="44"/>
  <c r="E262" i="44" s="1"/>
  <c r="W196" i="44"/>
  <c r="J437" i="43"/>
  <c r="K433" i="43" s="1"/>
  <c r="S370" i="43"/>
  <c r="T368" i="43" s="1"/>
  <c r="F452" i="43"/>
  <c r="J389" i="43"/>
  <c r="K387" i="43" s="1"/>
  <c r="O90" i="43"/>
  <c r="J98" i="45"/>
  <c r="F302" i="45"/>
  <c r="F305" i="43"/>
  <c r="G303" i="43" s="1"/>
  <c r="S409" i="45"/>
  <c r="S410" i="43"/>
  <c r="T408" i="43" s="1"/>
  <c r="W385" i="45"/>
  <c r="W361" i="43"/>
  <c r="F417" i="45"/>
  <c r="F421" i="43"/>
  <c r="G420" i="43" s="1"/>
  <c r="J425" i="45"/>
  <c r="J429" i="43"/>
  <c r="K428" i="43" s="1"/>
  <c r="F468" i="45"/>
  <c r="F471" i="43"/>
  <c r="G469" i="43" s="1"/>
  <c r="D487" i="43"/>
  <c r="E486" i="43" s="1"/>
  <c r="W362" i="44"/>
  <c r="H97" i="45"/>
  <c r="H89" i="44"/>
  <c r="J260" i="45"/>
  <c r="J263" i="44"/>
  <c r="K262" i="44" s="1"/>
  <c r="J328" i="44"/>
  <c r="J339" i="44"/>
  <c r="K338" i="44" s="1"/>
  <c r="H373" i="44"/>
  <c r="I369" i="44" s="1"/>
  <c r="H361" i="44"/>
  <c r="J362" i="44"/>
  <c r="J373" i="44"/>
  <c r="K371" i="44" s="1"/>
  <c r="D373" i="44"/>
  <c r="E371" i="44" s="1"/>
  <c r="D364" i="44"/>
  <c r="H451" i="44"/>
  <c r="J452" i="44"/>
  <c r="J463" i="44"/>
  <c r="G11" i="45"/>
  <c r="K7" i="45"/>
  <c r="W13" i="45"/>
  <c r="O39" i="45"/>
  <c r="W80" i="45"/>
  <c r="H82" i="45"/>
  <c r="W122" i="45"/>
  <c r="H124" i="45"/>
  <c r="O129" i="45"/>
  <c r="F245" i="45"/>
  <c r="F247" i="43"/>
  <c r="G243" i="43" s="1"/>
  <c r="F207" i="43"/>
  <c r="G206" i="43" s="1"/>
  <c r="D206" i="45"/>
  <c r="D288" i="45"/>
  <c r="H293" i="45"/>
  <c r="J294" i="45"/>
  <c r="D296" i="45"/>
  <c r="J302" i="45"/>
  <c r="D304" i="45"/>
  <c r="J310" i="45"/>
  <c r="J318" i="45"/>
  <c r="J328" i="43"/>
  <c r="J336" i="45"/>
  <c r="J344" i="45"/>
  <c r="D346" i="45"/>
  <c r="H351" i="45"/>
  <c r="H355" i="43"/>
  <c r="I353" i="43" s="1"/>
  <c r="J352" i="45"/>
  <c r="D372" i="45"/>
  <c r="D364" i="43"/>
  <c r="W378" i="45"/>
  <c r="W379" i="43"/>
  <c r="X377" i="43" s="1"/>
  <c r="H380" i="45"/>
  <c r="H381" i="43"/>
  <c r="I380" i="43" s="1"/>
  <c r="F409" i="45"/>
  <c r="F413" i="43"/>
  <c r="G410" i="43" s="1"/>
  <c r="J410" i="45"/>
  <c r="D412" i="45"/>
  <c r="W418" i="45"/>
  <c r="W419" i="43"/>
  <c r="X417" i="43" s="1"/>
  <c r="H420" i="45"/>
  <c r="J442" i="45"/>
  <c r="D444" i="45"/>
  <c r="H467" i="45"/>
  <c r="J468" i="45"/>
  <c r="J471" i="43"/>
  <c r="K468" i="43" s="1"/>
  <c r="D470" i="45"/>
  <c r="H475" i="45"/>
  <c r="H479" i="43"/>
  <c r="I476" i="43" s="1"/>
  <c r="J476" i="45"/>
  <c r="D478" i="45"/>
  <c r="H459" i="45"/>
  <c r="D462" i="45"/>
  <c r="D454" i="43"/>
  <c r="D454" i="45" s="1"/>
  <c r="D223" i="43"/>
  <c r="E220" i="43" s="1"/>
  <c r="D219" i="45"/>
  <c r="J247" i="43"/>
  <c r="K246" i="43" s="1"/>
  <c r="D339" i="43"/>
  <c r="E336" i="43" s="1"/>
  <c r="S361" i="43"/>
  <c r="O281" i="44"/>
  <c r="P280" i="44" s="1"/>
  <c r="D189" i="44"/>
  <c r="E186" i="44" s="1"/>
  <c r="D277" i="45"/>
  <c r="J186" i="45"/>
  <c r="C10" i="45"/>
  <c r="W11" i="45"/>
  <c r="W32" i="45"/>
  <c r="J64" i="45"/>
  <c r="D66" i="45"/>
  <c r="O105" i="45"/>
  <c r="O113" i="45"/>
  <c r="W123" i="43"/>
  <c r="X122" i="43" s="1"/>
  <c r="J231" i="43"/>
  <c r="F445" i="43"/>
  <c r="G443" i="43" s="1"/>
  <c r="S418" i="43"/>
  <c r="T416" i="43" s="1"/>
  <c r="O173" i="43"/>
  <c r="P170" i="43" s="1"/>
  <c r="H451" i="43"/>
  <c r="H269" i="44"/>
  <c r="W163" i="44"/>
  <c r="X161" i="44" s="1"/>
  <c r="H207" i="44"/>
  <c r="I206" i="44" s="1"/>
  <c r="W279" i="44"/>
  <c r="G8" i="45"/>
  <c r="C7" i="45"/>
  <c r="J40" i="45"/>
  <c r="D42" i="45"/>
  <c r="H47" i="45"/>
  <c r="W56" i="45"/>
  <c r="H58" i="45"/>
  <c r="O63" i="45"/>
  <c r="W146" i="45"/>
  <c r="H148" i="45"/>
  <c r="O153" i="45"/>
  <c r="J212" i="45"/>
  <c r="D214" i="45"/>
  <c r="O203" i="45"/>
  <c r="H385" i="45"/>
  <c r="H401" i="45"/>
  <c r="O409" i="45"/>
  <c r="O441" i="45"/>
  <c r="S48" i="44"/>
  <c r="S122" i="44"/>
  <c r="T121" i="44" s="1"/>
  <c r="S138" i="44"/>
  <c r="T136" i="44" s="1"/>
  <c r="S178" i="44"/>
  <c r="T177" i="44" s="1"/>
  <c r="S318" i="44"/>
  <c r="T317" i="44" s="1"/>
  <c r="O269" i="45"/>
  <c r="G6" i="45"/>
  <c r="H31" i="45"/>
  <c r="W48" i="45"/>
  <c r="H50" i="45"/>
  <c r="O55" i="45"/>
  <c r="D82" i="45"/>
  <c r="W138" i="45"/>
  <c r="H140" i="45"/>
  <c r="O145" i="45"/>
  <c r="H211" i="45"/>
  <c r="J244" i="45"/>
  <c r="D246" i="45"/>
  <c r="W252" i="45"/>
  <c r="W386" i="45"/>
  <c r="H388" i="45"/>
  <c r="J394" i="45"/>
  <c r="D396" i="45"/>
  <c r="W402" i="45"/>
  <c r="H404" i="45"/>
  <c r="J426" i="45"/>
  <c r="D428" i="45"/>
  <c r="W434" i="45"/>
  <c r="H436" i="45"/>
  <c r="W130" i="45"/>
  <c r="O137" i="45"/>
  <c r="O385" i="45"/>
  <c r="H393" i="45"/>
  <c r="O401" i="45"/>
  <c r="H425" i="45"/>
  <c r="O433" i="45"/>
  <c r="J72" i="45"/>
  <c r="D74" i="45"/>
  <c r="O79" i="45"/>
  <c r="W106" i="45"/>
  <c r="H108" i="45"/>
  <c r="W114" i="45"/>
  <c r="H116" i="45"/>
  <c r="O121" i="45"/>
  <c r="W186" i="45"/>
  <c r="H188" i="45"/>
  <c r="H235" i="45"/>
  <c r="H262" i="45"/>
  <c r="F321" i="43"/>
  <c r="G317" i="43" s="1"/>
  <c r="S378" i="43"/>
  <c r="T377" i="43" s="1"/>
  <c r="H377" i="45"/>
  <c r="O393" i="45"/>
  <c r="D413" i="43"/>
  <c r="E412" i="43" s="1"/>
  <c r="H417" i="45"/>
  <c r="O425" i="45"/>
  <c r="J32" i="45"/>
  <c r="J56" i="45"/>
  <c r="D58" i="45"/>
  <c r="H74" i="45"/>
  <c r="D148" i="45"/>
  <c r="W170" i="45"/>
  <c r="O177" i="45"/>
  <c r="J220" i="45"/>
  <c r="H227" i="45"/>
  <c r="O239" i="43"/>
  <c r="P238" i="43" s="1"/>
  <c r="O97" i="45"/>
  <c r="H369" i="45"/>
  <c r="O377" i="45"/>
  <c r="H409" i="45"/>
  <c r="O417" i="45"/>
  <c r="H441" i="45"/>
  <c r="O8" i="45"/>
  <c r="O31" i="45"/>
  <c r="D50" i="45"/>
  <c r="H55" i="45"/>
  <c r="W64" i="45"/>
  <c r="H149" i="43"/>
  <c r="I145" i="43" s="1"/>
  <c r="H156" i="45"/>
  <c r="H164" i="45"/>
  <c r="O169" i="45"/>
  <c r="H206" i="45"/>
  <c r="O277" i="45"/>
  <c r="H280" i="45"/>
  <c r="O285" i="45"/>
  <c r="W286" i="45"/>
  <c r="H288" i="45"/>
  <c r="O293" i="45"/>
  <c r="W294" i="45"/>
  <c r="O301" i="45"/>
  <c r="W302" i="45"/>
  <c r="H304" i="45"/>
  <c r="O309" i="45"/>
  <c r="W310" i="45"/>
  <c r="H312" i="45"/>
  <c r="O317" i="45"/>
  <c r="W318" i="45"/>
  <c r="J386" i="45"/>
  <c r="D388" i="45"/>
  <c r="W370" i="45"/>
  <c r="H372" i="45"/>
  <c r="J402" i="45"/>
  <c r="D404" i="45"/>
  <c r="W410" i="45"/>
  <c r="H412" i="45"/>
  <c r="J434" i="45"/>
  <c r="D436" i="45"/>
  <c r="W442" i="45"/>
  <c r="H444" i="45"/>
  <c r="O467" i="45"/>
  <c r="W468" i="45"/>
  <c r="O475" i="45"/>
  <c r="W476" i="45"/>
  <c r="H478" i="45"/>
  <c r="O483" i="45"/>
  <c r="W484" i="45"/>
  <c r="H486" i="45"/>
  <c r="O459" i="45"/>
  <c r="W460" i="45"/>
  <c r="H462" i="45"/>
  <c r="W41" i="44"/>
  <c r="X40" i="44" s="1"/>
  <c r="W57" i="44"/>
  <c r="X56" i="44" s="1"/>
  <c r="W73" i="44"/>
  <c r="W99" i="44"/>
  <c r="X98" i="44" s="1"/>
  <c r="W123" i="44"/>
  <c r="X122" i="44" s="1"/>
  <c r="W229" i="44"/>
  <c r="W287" i="44"/>
  <c r="X285" i="44" s="1"/>
  <c r="W295" i="44"/>
  <c r="X293" i="44" s="1"/>
  <c r="W427" i="44"/>
  <c r="W435" i="44"/>
  <c r="W443" i="44"/>
  <c r="W461" i="44"/>
  <c r="X460" i="44" s="1"/>
  <c r="W469" i="44"/>
  <c r="X467" i="44" s="1"/>
  <c r="W477" i="44"/>
  <c r="W485" i="44"/>
  <c r="X483" i="44" s="1"/>
  <c r="J157" i="43"/>
  <c r="K153" i="43" s="1"/>
  <c r="D165" i="43"/>
  <c r="E161" i="43" s="1"/>
  <c r="F215" i="43"/>
  <c r="G211" i="43" s="1"/>
  <c r="W229" i="43"/>
  <c r="X228" i="43" s="1"/>
  <c r="O255" i="43"/>
  <c r="P252" i="43" s="1"/>
  <c r="D263" i="43"/>
  <c r="E262" i="43" s="1"/>
  <c r="S204" i="43"/>
  <c r="T202" i="43" s="1"/>
  <c r="S212" i="43"/>
  <c r="T211" i="43" s="1"/>
  <c r="S244" i="43"/>
  <c r="T243" i="43" s="1"/>
  <c r="J305" i="43"/>
  <c r="K302" i="43" s="1"/>
  <c r="J271" i="43"/>
  <c r="O305" i="43"/>
  <c r="P301" i="43" s="1"/>
  <c r="J361" i="43"/>
  <c r="D405" i="43"/>
  <c r="E404" i="43" s="1"/>
  <c r="J413" i="43"/>
  <c r="K412" i="43" s="1"/>
  <c r="H463" i="43"/>
  <c r="I460" i="43" s="1"/>
  <c r="AA9" i="44"/>
  <c r="AB9" i="44" s="1"/>
  <c r="J35" i="44"/>
  <c r="K32" i="44" s="1"/>
  <c r="O43" i="44"/>
  <c r="P42" i="44" s="1"/>
  <c r="D51" i="44"/>
  <c r="H59" i="44"/>
  <c r="I56" i="44" s="1"/>
  <c r="F67" i="44"/>
  <c r="G66" i="44" s="1"/>
  <c r="O75" i="44"/>
  <c r="S96" i="45"/>
  <c r="D98" i="45"/>
  <c r="D109" i="44"/>
  <c r="E108" i="44" s="1"/>
  <c r="O109" i="44"/>
  <c r="P105" i="44" s="1"/>
  <c r="H115" i="45"/>
  <c r="H125" i="44"/>
  <c r="I121" i="44" s="1"/>
  <c r="J133" i="44"/>
  <c r="K130" i="44" s="1"/>
  <c r="O133" i="44"/>
  <c r="P132" i="44" s="1"/>
  <c r="F141" i="44"/>
  <c r="G139" i="44" s="1"/>
  <c r="H139" i="45"/>
  <c r="D146" i="45"/>
  <c r="F149" i="44"/>
  <c r="G148" i="44" s="1"/>
  <c r="H149" i="44"/>
  <c r="I146" i="44" s="1"/>
  <c r="S152" i="45"/>
  <c r="D157" i="44"/>
  <c r="E156" i="44" s="1"/>
  <c r="H157" i="44"/>
  <c r="D165" i="44"/>
  <c r="E164" i="44" s="1"/>
  <c r="H165" i="44"/>
  <c r="I161" i="44" s="1"/>
  <c r="O165" i="44"/>
  <c r="P161" i="44" s="1"/>
  <c r="D173" i="44"/>
  <c r="E169" i="44" s="1"/>
  <c r="J173" i="44"/>
  <c r="K172" i="44" s="1"/>
  <c r="D181" i="44"/>
  <c r="E180" i="44" s="1"/>
  <c r="O181" i="44"/>
  <c r="P178" i="44" s="1"/>
  <c r="F207" i="44"/>
  <c r="G204" i="44" s="1"/>
  <c r="J207" i="44"/>
  <c r="K204" i="44" s="1"/>
  <c r="H215" i="44"/>
  <c r="I211" i="44" s="1"/>
  <c r="D231" i="44"/>
  <c r="E229" i="44" s="1"/>
  <c r="F231" i="44"/>
  <c r="G229" i="44" s="1"/>
  <c r="H229" i="45"/>
  <c r="F239" i="44"/>
  <c r="G235" i="44" s="1"/>
  <c r="H237" i="45"/>
  <c r="O239" i="44"/>
  <c r="P235" i="44" s="1"/>
  <c r="H247" i="44"/>
  <c r="I246" i="44" s="1"/>
  <c r="D255" i="44"/>
  <c r="E253" i="44" s="1"/>
  <c r="H255" i="44"/>
  <c r="I253" i="44" s="1"/>
  <c r="D260" i="45"/>
  <c r="S277" i="45"/>
  <c r="D286" i="45"/>
  <c r="H289" i="44"/>
  <c r="I286" i="44" s="1"/>
  <c r="O289" i="44"/>
  <c r="P287" i="44" s="1"/>
  <c r="H295" i="45"/>
  <c r="H305" i="44"/>
  <c r="I304" i="44" s="1"/>
  <c r="W309" i="45"/>
  <c r="H311" i="45"/>
  <c r="W317" i="45"/>
  <c r="H321" i="44"/>
  <c r="I319" i="44" s="1"/>
  <c r="W335" i="45"/>
  <c r="F347" i="44"/>
  <c r="G344" i="44" s="1"/>
  <c r="F397" i="44"/>
  <c r="G396" i="44" s="1"/>
  <c r="O397" i="44"/>
  <c r="P396" i="44" s="1"/>
  <c r="S400" i="45"/>
  <c r="D405" i="44"/>
  <c r="E404" i="44" s="1"/>
  <c r="O413" i="44"/>
  <c r="P411" i="44" s="1"/>
  <c r="O421" i="44"/>
  <c r="P419" i="44" s="1"/>
  <c r="H427" i="45"/>
  <c r="S432" i="45"/>
  <c r="D469" i="45"/>
  <c r="W81" i="43"/>
  <c r="X80" i="43" s="1"/>
  <c r="W23" i="44"/>
  <c r="W33" i="44"/>
  <c r="J181" i="44"/>
  <c r="K178" i="44" s="1"/>
  <c r="J272" i="44"/>
  <c r="J272" i="45" s="1"/>
  <c r="J281" i="44"/>
  <c r="K277" i="44" s="1"/>
  <c r="D109" i="43"/>
  <c r="E106" i="43" s="1"/>
  <c r="S136" i="45"/>
  <c r="F303" i="45"/>
  <c r="F305" i="44"/>
  <c r="G302" i="44" s="1"/>
  <c r="D347" i="43"/>
  <c r="E346" i="43" s="1"/>
  <c r="F397" i="43"/>
  <c r="G393" i="43" s="1"/>
  <c r="W435" i="43"/>
  <c r="X434" i="43" s="1"/>
  <c r="S88" i="44"/>
  <c r="S90" i="44" s="1"/>
  <c r="T89" i="44" s="1"/>
  <c r="F281" i="44"/>
  <c r="G278" i="44" s="1"/>
  <c r="H141" i="44"/>
  <c r="D162" i="45"/>
  <c r="J42" i="45"/>
  <c r="D313" i="43"/>
  <c r="E311" i="43" s="1"/>
  <c r="H91" i="44"/>
  <c r="H101" i="44"/>
  <c r="I99" i="44" s="1"/>
  <c r="D231" i="43"/>
  <c r="E227" i="43" s="1"/>
  <c r="H99" i="45"/>
  <c r="F203" i="45"/>
  <c r="H270" i="43"/>
  <c r="H278" i="45"/>
  <c r="F313" i="43"/>
  <c r="G312" i="43" s="1"/>
  <c r="F309" i="45"/>
  <c r="O329" i="43"/>
  <c r="O337" i="45"/>
  <c r="D395" i="45"/>
  <c r="D397" i="43"/>
  <c r="E394" i="43" s="1"/>
  <c r="W401" i="45"/>
  <c r="W403" i="43"/>
  <c r="X402" i="43" s="1"/>
  <c r="F403" i="45"/>
  <c r="F405" i="43"/>
  <c r="G404" i="43" s="1"/>
  <c r="J418" i="45"/>
  <c r="J421" i="43"/>
  <c r="K418" i="43" s="1"/>
  <c r="G9" i="45"/>
  <c r="H117" i="44"/>
  <c r="I114" i="44" s="1"/>
  <c r="S7" i="45"/>
  <c r="D122" i="45"/>
  <c r="H89" i="43"/>
  <c r="F195" i="43"/>
  <c r="J198" i="43"/>
  <c r="D244" i="45"/>
  <c r="H245" i="45"/>
  <c r="J100" i="45"/>
  <c r="W259" i="45"/>
  <c r="F261" i="45"/>
  <c r="S169" i="45"/>
  <c r="C9" i="45"/>
  <c r="O223" i="43"/>
  <c r="S154" i="44"/>
  <c r="C16" i="45"/>
  <c r="D73" i="45"/>
  <c r="J74" i="45"/>
  <c r="D106" i="45"/>
  <c r="H107" i="45"/>
  <c r="D114" i="45"/>
  <c r="D171" i="45"/>
  <c r="J172" i="45"/>
  <c r="W179" i="43"/>
  <c r="X178" i="43" s="1"/>
  <c r="H187" i="45"/>
  <c r="H212" i="45"/>
  <c r="H215" i="43"/>
  <c r="I212" i="43" s="1"/>
  <c r="W235" i="45"/>
  <c r="O238" i="45"/>
  <c r="J252" i="45"/>
  <c r="J255" i="43"/>
  <c r="K253" i="43" s="1"/>
  <c r="F33" i="45"/>
  <c r="S442" i="43"/>
  <c r="T441" i="43" s="1"/>
  <c r="K5" i="45"/>
  <c r="W6" i="45"/>
  <c r="W7" i="45"/>
  <c r="H33" i="45"/>
  <c r="F205" i="45"/>
  <c r="D410" i="45"/>
  <c r="H411" i="45"/>
  <c r="D442" i="45"/>
  <c r="H443" i="45"/>
  <c r="S458" i="45"/>
  <c r="H461" i="45"/>
  <c r="D65" i="45"/>
  <c r="J66" i="45"/>
  <c r="W71" i="45"/>
  <c r="F73" i="45"/>
  <c r="O74" i="45"/>
  <c r="S104" i="45"/>
  <c r="S112" i="45"/>
  <c r="D155" i="45"/>
  <c r="J156" i="45"/>
  <c r="D163" i="45"/>
  <c r="J164" i="45"/>
  <c r="D205" i="45"/>
  <c r="S113" i="45"/>
  <c r="D379" i="45"/>
  <c r="J380" i="45"/>
  <c r="O396" i="45"/>
  <c r="W425" i="45"/>
  <c r="F427" i="45"/>
  <c r="O428" i="45"/>
  <c r="O12" i="45"/>
  <c r="AA8" i="45"/>
  <c r="D41" i="45"/>
  <c r="D49" i="45"/>
  <c r="J58" i="45"/>
  <c r="O66" i="45"/>
  <c r="D72" i="45"/>
  <c r="H73" i="45"/>
  <c r="D147" i="45"/>
  <c r="J148" i="45"/>
  <c r="H171" i="45"/>
  <c r="S176" i="45"/>
  <c r="W227" i="45"/>
  <c r="F229" i="45"/>
  <c r="O230" i="45"/>
  <c r="S39" i="45"/>
  <c r="S121" i="45"/>
  <c r="S185" i="45"/>
  <c r="D287" i="45"/>
  <c r="S293" i="45"/>
  <c r="J296" i="45"/>
  <c r="S393" i="45"/>
  <c r="S425" i="45"/>
  <c r="W377" i="45"/>
  <c r="O380" i="45"/>
  <c r="D419" i="45"/>
  <c r="J420" i="45"/>
  <c r="D426" i="45"/>
  <c r="O6" i="45"/>
  <c r="W12" i="45"/>
  <c r="AA7" i="45"/>
  <c r="F32" i="45"/>
  <c r="W39" i="45"/>
  <c r="F41" i="45"/>
  <c r="W47" i="45"/>
  <c r="F49" i="45"/>
  <c r="W55" i="45"/>
  <c r="F57" i="45"/>
  <c r="O58" i="45"/>
  <c r="S72" i="43"/>
  <c r="D139" i="45"/>
  <c r="J140" i="45"/>
  <c r="D154" i="45"/>
  <c r="S160" i="45"/>
  <c r="F221" i="45"/>
  <c r="D253" i="45"/>
  <c r="J254" i="45"/>
  <c r="S47" i="45"/>
  <c r="S129" i="45"/>
  <c r="W285" i="45"/>
  <c r="F287" i="45"/>
  <c r="F295" i="45"/>
  <c r="O296" i="45"/>
  <c r="D337" i="45"/>
  <c r="S343" i="45"/>
  <c r="D345" i="45"/>
  <c r="S351" i="45"/>
  <c r="D353" i="45"/>
  <c r="J354" i="45"/>
  <c r="D371" i="45"/>
  <c r="W417" i="45"/>
  <c r="F419" i="45"/>
  <c r="O420" i="45"/>
  <c r="S6" i="45"/>
  <c r="O10" i="45"/>
  <c r="H41" i="45"/>
  <c r="O42" i="45"/>
  <c r="O50" i="45"/>
  <c r="D131" i="45"/>
  <c r="J132" i="45"/>
  <c r="W137" i="45"/>
  <c r="F139" i="45"/>
  <c r="O140" i="45"/>
  <c r="H147" i="45"/>
  <c r="O222" i="45"/>
  <c r="W251" i="45"/>
  <c r="F253" i="45"/>
  <c r="O254" i="45"/>
  <c r="S55" i="45"/>
  <c r="S137" i="45"/>
  <c r="O304" i="45"/>
  <c r="F311" i="45"/>
  <c r="O312" i="45"/>
  <c r="F319" i="45"/>
  <c r="O320" i="45"/>
  <c r="F337" i="45"/>
  <c r="O338" i="45"/>
  <c r="F345" i="45"/>
  <c r="W351" i="45"/>
  <c r="F353" i="45"/>
  <c r="O354" i="45"/>
  <c r="S401" i="45"/>
  <c r="S433" i="45"/>
  <c r="W369" i="45"/>
  <c r="F371" i="45"/>
  <c r="O372" i="45"/>
  <c r="D411" i="45"/>
  <c r="J412" i="45"/>
  <c r="H419" i="45"/>
  <c r="D443" i="45"/>
  <c r="J444" i="45"/>
  <c r="S467" i="45"/>
  <c r="J470" i="45"/>
  <c r="S475" i="45"/>
  <c r="D477" i="45"/>
  <c r="J478" i="45"/>
  <c r="S483" i="45"/>
  <c r="D485" i="45"/>
  <c r="J486" i="45"/>
  <c r="S459" i="45"/>
  <c r="D461" i="45"/>
  <c r="J462" i="45"/>
  <c r="W10" i="45"/>
  <c r="S5" i="45"/>
  <c r="D81" i="45"/>
  <c r="J82" i="45"/>
  <c r="D123" i="45"/>
  <c r="D138" i="45"/>
  <c r="W211" i="45"/>
  <c r="F213" i="45"/>
  <c r="O247" i="43"/>
  <c r="P243" i="43" s="1"/>
  <c r="D245" i="45"/>
  <c r="J246" i="45"/>
  <c r="S63" i="45"/>
  <c r="S145" i="45"/>
  <c r="S268" i="43"/>
  <c r="D270" i="43"/>
  <c r="D318" i="45"/>
  <c r="S334" i="45"/>
  <c r="H337" i="45"/>
  <c r="S342" i="45"/>
  <c r="D344" i="45"/>
  <c r="H345" i="45"/>
  <c r="S350" i="45"/>
  <c r="D352" i="45"/>
  <c r="H353" i="45"/>
  <c r="S368" i="45"/>
  <c r="S408" i="45"/>
  <c r="S440" i="45"/>
  <c r="D387" i="45"/>
  <c r="J388" i="45"/>
  <c r="D370" i="45"/>
  <c r="H371" i="45"/>
  <c r="W409" i="45"/>
  <c r="F411" i="45"/>
  <c r="O412" i="45"/>
  <c r="W441" i="45"/>
  <c r="F443" i="45"/>
  <c r="O444" i="45"/>
  <c r="F477" i="45"/>
  <c r="O478" i="45"/>
  <c r="W483" i="45"/>
  <c r="F485" i="45"/>
  <c r="O486" i="45"/>
  <c r="W459" i="45"/>
  <c r="F461" i="45"/>
  <c r="O462" i="45"/>
  <c r="D149" i="43"/>
  <c r="E147" i="43" s="1"/>
  <c r="D239" i="43"/>
  <c r="E237" i="43" s="1"/>
  <c r="J239" i="43"/>
  <c r="H313" i="43"/>
  <c r="I310" i="43" s="1"/>
  <c r="F212" i="45"/>
  <c r="O303" i="45"/>
  <c r="F347" i="43"/>
  <c r="G345" i="43" s="1"/>
  <c r="H157" i="43"/>
  <c r="I155" i="43" s="1"/>
  <c r="O339" i="43"/>
  <c r="P336" i="43" s="1"/>
  <c r="F373" i="43"/>
  <c r="G372" i="43" s="1"/>
  <c r="W213" i="43"/>
  <c r="X211" i="43" s="1"/>
  <c r="S203" i="45"/>
  <c r="O253" i="45"/>
  <c r="W65" i="43"/>
  <c r="X64" i="43" s="1"/>
  <c r="D389" i="43"/>
  <c r="E388" i="43" s="1"/>
  <c r="S252" i="44"/>
  <c r="T251" i="44" s="1"/>
  <c r="F327" i="43"/>
  <c r="J189" i="43"/>
  <c r="K188" i="43" s="1"/>
  <c r="S106" i="43"/>
  <c r="T104" i="43" s="1"/>
  <c r="F173" i="43"/>
  <c r="H231" i="43"/>
  <c r="I229" i="43" s="1"/>
  <c r="D207" i="43"/>
  <c r="D197" i="43"/>
  <c r="H339" i="43"/>
  <c r="O313" i="43"/>
  <c r="P311" i="43" s="1"/>
  <c r="H336" i="45"/>
  <c r="W279" i="43"/>
  <c r="X278" i="43" s="1"/>
  <c r="W295" i="43"/>
  <c r="J487" i="43"/>
  <c r="K484" i="43" s="1"/>
  <c r="D75" i="44"/>
  <c r="E72" i="44" s="1"/>
  <c r="D117" i="44"/>
  <c r="E113" i="44" s="1"/>
  <c r="J59" i="43"/>
  <c r="K55" i="43" s="1"/>
  <c r="F223" i="43"/>
  <c r="G220" i="43" s="1"/>
  <c r="F196" i="43"/>
  <c r="J297" i="43"/>
  <c r="K295" i="43" s="1"/>
  <c r="F219" i="45"/>
  <c r="S162" i="43"/>
  <c r="J223" i="43"/>
  <c r="K221" i="43" s="1"/>
  <c r="D24" i="43"/>
  <c r="H117" i="43"/>
  <c r="I114" i="43" s="1"/>
  <c r="D181" i="43"/>
  <c r="F231" i="43"/>
  <c r="G230" i="43" s="1"/>
  <c r="F335" i="45"/>
  <c r="S64" i="43"/>
  <c r="T62" i="43" s="1"/>
  <c r="J83" i="43"/>
  <c r="K82" i="43" s="1"/>
  <c r="H23" i="44"/>
  <c r="S8" i="43"/>
  <c r="T6" i="43" s="1"/>
  <c r="F189" i="43"/>
  <c r="G188" i="43" s="1"/>
  <c r="H239" i="43"/>
  <c r="D289" i="43"/>
  <c r="E288" i="43" s="1"/>
  <c r="W171" i="43"/>
  <c r="X169" i="43" s="1"/>
  <c r="O361" i="44"/>
  <c r="W271" i="44"/>
  <c r="X269" i="44" s="1"/>
  <c r="J67" i="43"/>
  <c r="K65" i="43" s="1"/>
  <c r="F83" i="43"/>
  <c r="F109" i="43"/>
  <c r="G108" i="43" s="1"/>
  <c r="F117" i="43"/>
  <c r="G113" i="43" s="1"/>
  <c r="O149" i="43"/>
  <c r="P145" i="43" s="1"/>
  <c r="J181" i="43"/>
  <c r="K179" i="43" s="1"/>
  <c r="H223" i="43"/>
  <c r="I220" i="43" s="1"/>
  <c r="H255" i="43"/>
  <c r="I252" i="43" s="1"/>
  <c r="D92" i="43"/>
  <c r="F263" i="43"/>
  <c r="G262" i="43" s="1"/>
  <c r="S195" i="43"/>
  <c r="S195" i="45" s="1"/>
  <c r="F281" i="43"/>
  <c r="O281" i="43"/>
  <c r="P280" i="43" s="1"/>
  <c r="S269" i="43"/>
  <c r="D321" i="43"/>
  <c r="E318" i="43" s="1"/>
  <c r="J321" i="43"/>
  <c r="K319" i="43" s="1"/>
  <c r="S360" i="43"/>
  <c r="H389" i="43"/>
  <c r="I387" i="43" s="1"/>
  <c r="D361" i="43"/>
  <c r="O437" i="43"/>
  <c r="P433" i="43" s="1"/>
  <c r="F437" i="43"/>
  <c r="G433" i="43" s="1"/>
  <c r="F487" i="43"/>
  <c r="G484" i="43" s="1"/>
  <c r="F454" i="43"/>
  <c r="O35" i="44"/>
  <c r="P31" i="44" s="1"/>
  <c r="D23" i="44"/>
  <c r="F75" i="44"/>
  <c r="G74" i="44" s="1"/>
  <c r="J117" i="44"/>
  <c r="J139" i="45"/>
  <c r="D145" i="45"/>
  <c r="J149" i="44"/>
  <c r="K145" i="44" s="1"/>
  <c r="J157" i="44"/>
  <c r="K156" i="44" s="1"/>
  <c r="D161" i="45"/>
  <c r="F165" i="44"/>
  <c r="J165" i="44"/>
  <c r="D215" i="44"/>
  <c r="S218" i="45"/>
  <c r="H223" i="44"/>
  <c r="I220" i="44" s="1"/>
  <c r="H231" i="44"/>
  <c r="I229" i="44" s="1"/>
  <c r="S258" i="45"/>
  <c r="S284" i="45"/>
  <c r="S292" i="45"/>
  <c r="D297" i="44"/>
  <c r="F413" i="44"/>
  <c r="G412" i="44" s="1"/>
  <c r="D63" i="45"/>
  <c r="D67" i="43"/>
  <c r="E64" i="43" s="1"/>
  <c r="H426" i="45"/>
  <c r="H429" i="43"/>
  <c r="I427" i="43" s="1"/>
  <c r="H433" i="45"/>
  <c r="H437" i="43"/>
  <c r="I433" i="43" s="1"/>
  <c r="D117" i="43"/>
  <c r="E113" i="43" s="1"/>
  <c r="D157" i="43"/>
  <c r="E153" i="43" s="1"/>
  <c r="H198" i="43"/>
  <c r="D429" i="43"/>
  <c r="E426" i="43" s="1"/>
  <c r="H421" i="43"/>
  <c r="I419" i="43" s="1"/>
  <c r="O362" i="43"/>
  <c r="F463" i="43"/>
  <c r="G460" i="43" s="1"/>
  <c r="S260" i="44"/>
  <c r="T259" i="44" s="1"/>
  <c r="S294" i="44"/>
  <c r="T293" i="44" s="1"/>
  <c r="H35" i="44"/>
  <c r="I32" i="44" s="1"/>
  <c r="S335" i="45"/>
  <c r="S352" i="43"/>
  <c r="S220" i="44"/>
  <c r="T219" i="44" s="1"/>
  <c r="F462" i="45"/>
  <c r="S210" i="45"/>
  <c r="F23" i="43"/>
  <c r="D26" i="43"/>
  <c r="J43" i="43"/>
  <c r="K42" i="43" s="1"/>
  <c r="O59" i="43"/>
  <c r="P56" i="43" s="1"/>
  <c r="O67" i="43"/>
  <c r="J75" i="43"/>
  <c r="D83" i="43"/>
  <c r="E80" i="43" s="1"/>
  <c r="W107" i="43"/>
  <c r="X105" i="43" s="1"/>
  <c r="W115" i="43"/>
  <c r="X114" i="43" s="1"/>
  <c r="W23" i="43"/>
  <c r="D125" i="43"/>
  <c r="E121" i="43" s="1"/>
  <c r="S228" i="43"/>
  <c r="F198" i="43"/>
  <c r="F289" i="43"/>
  <c r="O445" i="43"/>
  <c r="P442" i="43" s="1"/>
  <c r="O133" i="43"/>
  <c r="P130" i="43" s="1"/>
  <c r="F364" i="43"/>
  <c r="S451" i="43"/>
  <c r="S451" i="45" s="1"/>
  <c r="W287" i="43"/>
  <c r="X285" i="43" s="1"/>
  <c r="W277" i="45"/>
  <c r="J65" i="45"/>
  <c r="O434" i="45"/>
  <c r="F486" i="45"/>
  <c r="F80" i="45"/>
  <c r="D129" i="45"/>
  <c r="F137" i="45"/>
  <c r="F141" i="43"/>
  <c r="G140" i="43" s="1"/>
  <c r="H59" i="43"/>
  <c r="I55" i="43" s="1"/>
  <c r="D133" i="43"/>
  <c r="E129" i="43" s="1"/>
  <c r="H247" i="43"/>
  <c r="I246" i="43" s="1"/>
  <c r="D196" i="43"/>
  <c r="S344" i="43"/>
  <c r="W57" i="43"/>
  <c r="X56" i="43" s="1"/>
  <c r="F279" i="45"/>
  <c r="J179" i="45"/>
  <c r="F106" i="45"/>
  <c r="J107" i="45"/>
  <c r="J370" i="45"/>
  <c r="J362" i="43"/>
  <c r="F75" i="43"/>
  <c r="G74" i="43" s="1"/>
  <c r="O13" i="43"/>
  <c r="P12" i="43" s="1"/>
  <c r="C17" i="43"/>
  <c r="D8" i="43" s="1"/>
  <c r="S146" i="43"/>
  <c r="D445" i="43"/>
  <c r="D425" i="45"/>
  <c r="D43" i="43"/>
  <c r="E42" i="43" s="1"/>
  <c r="D51" i="43"/>
  <c r="E50" i="43" s="1"/>
  <c r="K11" i="43"/>
  <c r="G13" i="43"/>
  <c r="H12" i="43" s="1"/>
  <c r="D247" i="43"/>
  <c r="E246" i="43" s="1"/>
  <c r="H195" i="43"/>
  <c r="H195" i="45" s="1"/>
  <c r="O429" i="43"/>
  <c r="P426" i="43" s="1"/>
  <c r="S259" i="45"/>
  <c r="S260" i="43"/>
  <c r="S327" i="43"/>
  <c r="S336" i="43"/>
  <c r="J346" i="45"/>
  <c r="J347" i="43"/>
  <c r="K344" i="43" s="1"/>
  <c r="O460" i="45"/>
  <c r="O463" i="43"/>
  <c r="W15" i="43"/>
  <c r="X13" i="43" s="1"/>
  <c r="J445" i="43"/>
  <c r="H361" i="43"/>
  <c r="D79" i="45"/>
  <c r="H109" i="43"/>
  <c r="I106" i="43" s="1"/>
  <c r="D101" i="43"/>
  <c r="E100" i="43" s="1"/>
  <c r="O263" i="43"/>
  <c r="P260" i="43" s="1"/>
  <c r="S242" i="45"/>
  <c r="D381" i="43"/>
  <c r="E378" i="43" s="1"/>
  <c r="O51" i="44"/>
  <c r="P49" i="44" s="1"/>
  <c r="O83" i="44"/>
  <c r="O196" i="44"/>
  <c r="H471" i="44"/>
  <c r="O469" i="45"/>
  <c r="H476" i="45"/>
  <c r="O477" i="45"/>
  <c r="D212" i="45"/>
  <c r="S32" i="44"/>
  <c r="T31" i="44" s="1"/>
  <c r="H198" i="44"/>
  <c r="W221" i="44"/>
  <c r="W328" i="44"/>
  <c r="F380" i="45"/>
  <c r="O394" i="45"/>
  <c r="J401" i="45"/>
  <c r="O410" i="45"/>
  <c r="F436" i="45"/>
  <c r="D252" i="45"/>
  <c r="J99" i="45"/>
  <c r="F197" i="44"/>
  <c r="J223" i="44"/>
  <c r="J239" i="44"/>
  <c r="J255" i="44"/>
  <c r="S278" i="44"/>
  <c r="J297" i="44"/>
  <c r="K294" i="44" s="1"/>
  <c r="J304" i="45"/>
  <c r="H253" i="45"/>
  <c r="S226" i="45"/>
  <c r="D125" i="44"/>
  <c r="E124" i="44" s="1"/>
  <c r="S130" i="44"/>
  <c r="H179" i="45"/>
  <c r="S186" i="44"/>
  <c r="T185" i="44" s="1"/>
  <c r="F329" i="44"/>
  <c r="F154" i="45"/>
  <c r="F162" i="45"/>
  <c r="H287" i="45"/>
  <c r="S300" i="45"/>
  <c r="W5" i="45"/>
  <c r="F138" i="45"/>
  <c r="D153" i="45"/>
  <c r="D220" i="45"/>
  <c r="H221" i="45"/>
  <c r="D328" i="43"/>
  <c r="W72" i="45"/>
  <c r="W73" i="43"/>
  <c r="D141" i="43"/>
  <c r="E137" i="43" s="1"/>
  <c r="D137" i="45"/>
  <c r="W204" i="45"/>
  <c r="W205" i="43"/>
  <c r="J372" i="45"/>
  <c r="J364" i="43"/>
  <c r="J364" i="45" s="1"/>
  <c r="J373" i="43"/>
  <c r="K370" i="43" s="1"/>
  <c r="F379" i="45"/>
  <c r="F363" i="43"/>
  <c r="O453" i="44"/>
  <c r="O461" i="45"/>
  <c r="F475" i="45"/>
  <c r="F479" i="44"/>
  <c r="G476" i="44" s="1"/>
  <c r="F483" i="45"/>
  <c r="O487" i="44"/>
  <c r="O485" i="45"/>
  <c r="O381" i="43"/>
  <c r="F362" i="43"/>
  <c r="O471" i="44"/>
  <c r="P469" i="44" s="1"/>
  <c r="F471" i="44"/>
  <c r="G467" i="44" s="1"/>
  <c r="F467" i="45"/>
  <c r="H141" i="43"/>
  <c r="I137" i="43" s="1"/>
  <c r="W195" i="43"/>
  <c r="W49" i="43"/>
  <c r="X47" i="43" s="1"/>
  <c r="D378" i="45"/>
  <c r="H453" i="43"/>
  <c r="O463" i="44"/>
  <c r="J34" i="45"/>
  <c r="J26" i="43"/>
  <c r="W63" i="45"/>
  <c r="J80" i="45"/>
  <c r="O101" i="43"/>
  <c r="P97" i="43" s="1"/>
  <c r="S450" i="43"/>
  <c r="D363" i="43"/>
  <c r="D363" i="45" s="1"/>
  <c r="H479" i="44"/>
  <c r="I476" i="44" s="1"/>
  <c r="H90" i="43"/>
  <c r="W261" i="43"/>
  <c r="X260" i="43" s="1"/>
  <c r="J363" i="43"/>
  <c r="J363" i="45" s="1"/>
  <c r="H471" i="43"/>
  <c r="I470" i="43" s="1"/>
  <c r="H487" i="44"/>
  <c r="I484" i="44" s="1"/>
  <c r="F451" i="44"/>
  <c r="D373" i="43"/>
  <c r="D75" i="43"/>
  <c r="E71" i="43" s="1"/>
  <c r="F255" i="43"/>
  <c r="G253" i="43" s="1"/>
  <c r="J397" i="43"/>
  <c r="F381" i="43"/>
  <c r="S476" i="43"/>
  <c r="T474" i="43" s="1"/>
  <c r="S128" i="45"/>
  <c r="D89" i="43"/>
  <c r="O109" i="43"/>
  <c r="P105" i="43" s="1"/>
  <c r="H79" i="45"/>
  <c r="H83" i="43"/>
  <c r="I80" i="43" s="1"/>
  <c r="J353" i="45"/>
  <c r="J329" i="43"/>
  <c r="O327" i="44"/>
  <c r="O347" i="44"/>
  <c r="P345" i="44" s="1"/>
  <c r="J269" i="43"/>
  <c r="J288" i="45"/>
  <c r="J289" i="43"/>
  <c r="J222" i="45"/>
  <c r="H43" i="43"/>
  <c r="I41" i="43" s="1"/>
  <c r="H39" i="45"/>
  <c r="D261" i="45"/>
  <c r="W475" i="45"/>
  <c r="W477" i="43"/>
  <c r="S144" i="45"/>
  <c r="H155" i="45"/>
  <c r="S184" i="45"/>
  <c r="J262" i="45"/>
  <c r="S227" i="45"/>
  <c r="S285" i="45"/>
  <c r="S308" i="45"/>
  <c r="D221" i="45"/>
  <c r="D229" i="45"/>
  <c r="J230" i="45"/>
  <c r="J238" i="45"/>
  <c r="H263" i="43"/>
  <c r="I261" i="43" s="1"/>
  <c r="S23" i="43"/>
  <c r="S235" i="45"/>
  <c r="H338" i="45"/>
  <c r="O343" i="45"/>
  <c r="O327" i="43"/>
  <c r="G13" i="44"/>
  <c r="H9" i="44" s="1"/>
  <c r="K11" i="44"/>
  <c r="L9" i="44" s="1"/>
  <c r="O13" i="44"/>
  <c r="P9" i="44" s="1"/>
  <c r="G10" i="45"/>
  <c r="F43" i="44"/>
  <c r="G40" i="44" s="1"/>
  <c r="J47" i="45"/>
  <c r="F51" i="44"/>
  <c r="G47" i="44" s="1"/>
  <c r="O56" i="45"/>
  <c r="J67" i="44"/>
  <c r="K63" i="44" s="1"/>
  <c r="F66" i="45"/>
  <c r="J75" i="44"/>
  <c r="K74" i="44" s="1"/>
  <c r="J79" i="45"/>
  <c r="J101" i="44"/>
  <c r="K99" i="44" s="1"/>
  <c r="J90" i="44"/>
  <c r="D116" i="45"/>
  <c r="J122" i="45"/>
  <c r="H133" i="44"/>
  <c r="I129" i="44" s="1"/>
  <c r="D133" i="44"/>
  <c r="J141" i="44"/>
  <c r="D141" i="44"/>
  <c r="D149" i="44"/>
  <c r="H153" i="45"/>
  <c r="J196" i="44"/>
  <c r="O205" i="45"/>
  <c r="D239" i="44"/>
  <c r="O9" i="45"/>
  <c r="D213" i="45"/>
  <c r="J214" i="45"/>
  <c r="S309" i="45"/>
  <c r="D311" i="45"/>
  <c r="J312" i="45"/>
  <c r="S317" i="45"/>
  <c r="D319" i="45"/>
  <c r="J320" i="45"/>
  <c r="W352" i="45"/>
  <c r="H354" i="45"/>
  <c r="D25" i="44"/>
  <c r="W24" i="44"/>
  <c r="H328" i="44"/>
  <c r="H331" i="44" s="1"/>
  <c r="S211" i="45"/>
  <c r="S243" i="45"/>
  <c r="H484" i="45"/>
  <c r="O302" i="45"/>
  <c r="F361" i="44"/>
  <c r="D255" i="43"/>
  <c r="S219" i="45"/>
  <c r="S251" i="45"/>
  <c r="J460" i="45"/>
  <c r="F24" i="44"/>
  <c r="D43" i="44"/>
  <c r="E39" i="44" s="1"/>
  <c r="H51" i="44"/>
  <c r="I49" i="44" s="1"/>
  <c r="D59" i="44"/>
  <c r="E57" i="44" s="1"/>
  <c r="H57" i="45"/>
  <c r="S64" i="44"/>
  <c r="T62" i="44" s="1"/>
  <c r="H67" i="44"/>
  <c r="I64" i="44" s="1"/>
  <c r="H75" i="44"/>
  <c r="S78" i="45"/>
  <c r="D83" i="44"/>
  <c r="E80" i="44" s="1"/>
  <c r="S98" i="44"/>
  <c r="T96" i="44" s="1"/>
  <c r="D90" i="44"/>
  <c r="W89" i="44"/>
  <c r="W91" i="44" s="1"/>
  <c r="X90" i="44" s="1"/>
  <c r="F109" i="44"/>
  <c r="W115" i="44"/>
  <c r="W131" i="44"/>
  <c r="W171" i="44"/>
  <c r="W179" i="44"/>
  <c r="O211" i="45"/>
  <c r="W228" i="45"/>
  <c r="W253" i="44"/>
  <c r="J361" i="44"/>
  <c r="F35" i="43"/>
  <c r="G32" i="43" s="1"/>
  <c r="H165" i="43"/>
  <c r="I163" i="43" s="1"/>
  <c r="J133" i="43"/>
  <c r="K129" i="43" s="1"/>
  <c r="F165" i="43"/>
  <c r="W293" i="45"/>
  <c r="J31" i="45"/>
  <c r="J35" i="43"/>
  <c r="O40" i="45"/>
  <c r="S168" i="45"/>
  <c r="S170" i="43"/>
  <c r="D170" i="45"/>
  <c r="D173" i="43"/>
  <c r="S30" i="45"/>
  <c r="S32" i="43"/>
  <c r="T30" i="43" s="1"/>
  <c r="S120" i="45"/>
  <c r="S88" i="43"/>
  <c r="F122" i="45"/>
  <c r="F125" i="43"/>
  <c r="G122" i="43" s="1"/>
  <c r="O139" i="45"/>
  <c r="O91" i="43"/>
  <c r="J146" i="45"/>
  <c r="O206" i="45"/>
  <c r="O207" i="43"/>
  <c r="P206" i="43" s="1"/>
  <c r="F98" i="45"/>
  <c r="F90" i="43"/>
  <c r="F101" i="43"/>
  <c r="G98" i="43" s="1"/>
  <c r="D259" i="45"/>
  <c r="D195" i="43"/>
  <c r="H260" i="45"/>
  <c r="H196" i="43"/>
  <c r="J263" i="43"/>
  <c r="K261" i="43" s="1"/>
  <c r="S79" i="45"/>
  <c r="S80" i="43"/>
  <c r="O288" i="45"/>
  <c r="O289" i="43"/>
  <c r="W303" i="43"/>
  <c r="X302" i="43" s="1"/>
  <c r="W301" i="45"/>
  <c r="W344" i="45"/>
  <c r="W328" i="43"/>
  <c r="H346" i="45"/>
  <c r="H330" i="43"/>
  <c r="H330" i="45" s="1"/>
  <c r="O351" i="45"/>
  <c r="O355" i="43"/>
  <c r="P351" i="43" s="1"/>
  <c r="F354" i="45"/>
  <c r="F355" i="43"/>
  <c r="G352" i="43" s="1"/>
  <c r="H26" i="44"/>
  <c r="J39" i="45"/>
  <c r="J43" i="44"/>
  <c r="J59" i="44"/>
  <c r="K55" i="44" s="1"/>
  <c r="O43" i="43"/>
  <c r="P39" i="43" s="1"/>
  <c r="O297" i="43"/>
  <c r="J51" i="44"/>
  <c r="K47" i="44" s="1"/>
  <c r="S31" i="45"/>
  <c r="H163" i="45"/>
  <c r="S22" i="43"/>
  <c r="O272" i="43"/>
  <c r="O272" i="45" s="1"/>
  <c r="J23" i="43"/>
  <c r="W269" i="43"/>
  <c r="O141" i="43"/>
  <c r="P139" i="43" s="1"/>
  <c r="J149" i="43"/>
  <c r="K146" i="43" s="1"/>
  <c r="J90" i="43"/>
  <c r="F124" i="45"/>
  <c r="W145" i="45"/>
  <c r="W147" i="43"/>
  <c r="X146" i="43" s="1"/>
  <c r="W89" i="43"/>
  <c r="F147" i="45"/>
  <c r="F91" i="43"/>
  <c r="O161" i="45"/>
  <c r="O165" i="43"/>
  <c r="O89" i="43"/>
  <c r="O188" i="45"/>
  <c r="O189" i="43"/>
  <c r="P186" i="43" s="1"/>
  <c r="J213" i="45"/>
  <c r="J197" i="43"/>
  <c r="J215" i="43"/>
  <c r="D254" i="45"/>
  <c r="D198" i="43"/>
  <c r="J101" i="43"/>
  <c r="K99" i="43" s="1"/>
  <c r="J97" i="45"/>
  <c r="W99" i="43"/>
  <c r="W98" i="45"/>
  <c r="H100" i="45"/>
  <c r="H101" i="43"/>
  <c r="W15" i="44"/>
  <c r="X5" i="44" s="1"/>
  <c r="F50" i="45"/>
  <c r="F51" i="43"/>
  <c r="F55" i="45"/>
  <c r="F59" i="43"/>
  <c r="G56" i="43" s="1"/>
  <c r="D295" i="45"/>
  <c r="D271" i="43"/>
  <c r="D271" i="45" s="1"/>
  <c r="S301" i="45"/>
  <c r="S302" i="43"/>
  <c r="T301" i="43" s="1"/>
  <c r="D303" i="45"/>
  <c r="D305" i="43"/>
  <c r="O310" i="45"/>
  <c r="O270" i="43"/>
  <c r="F272" i="43"/>
  <c r="F312" i="45"/>
  <c r="F330" i="43"/>
  <c r="F330" i="45" s="1"/>
  <c r="F339" i="43"/>
  <c r="G337" i="43" s="1"/>
  <c r="F338" i="45"/>
  <c r="F58" i="45"/>
  <c r="F59" i="44"/>
  <c r="G58" i="44" s="1"/>
  <c r="O64" i="45"/>
  <c r="O67" i="44"/>
  <c r="F82" i="45"/>
  <c r="F83" i="44"/>
  <c r="O90" i="44"/>
  <c r="O101" i="44"/>
  <c r="D297" i="43"/>
  <c r="J313" i="43"/>
  <c r="O321" i="43"/>
  <c r="P320" i="43" s="1"/>
  <c r="D40" i="45"/>
  <c r="F181" i="43"/>
  <c r="J83" i="44"/>
  <c r="K80" i="44" s="1"/>
  <c r="C17" i="44"/>
  <c r="D8" i="44" s="1"/>
  <c r="F23" i="44"/>
  <c r="F35" i="44"/>
  <c r="S40" i="44"/>
  <c r="T38" i="44" s="1"/>
  <c r="S22" i="44"/>
  <c r="H25" i="44"/>
  <c r="H43" i="44"/>
  <c r="D64" i="45"/>
  <c r="D67" i="44"/>
  <c r="F74" i="45"/>
  <c r="O244" i="45"/>
  <c r="O196" i="43"/>
  <c r="O251" i="45"/>
  <c r="O195" i="43"/>
  <c r="S326" i="45"/>
  <c r="J71" i="45"/>
  <c r="F107" i="45"/>
  <c r="O108" i="45"/>
  <c r="W113" i="45"/>
  <c r="D475" i="45"/>
  <c r="D92" i="44"/>
  <c r="D100" i="45"/>
  <c r="D48" i="45"/>
  <c r="F237" i="45"/>
  <c r="F197" i="43"/>
  <c r="D434" i="45"/>
  <c r="D362" i="43"/>
  <c r="D362" i="45" s="1"/>
  <c r="D460" i="45"/>
  <c r="D463" i="43"/>
  <c r="H129" i="45"/>
  <c r="H161" i="45"/>
  <c r="S80" i="44"/>
  <c r="T79" i="44" s="1"/>
  <c r="O295" i="45"/>
  <c r="O271" i="43"/>
  <c r="F91" i="44"/>
  <c r="F101" i="44"/>
  <c r="O92" i="44"/>
  <c r="O100" i="45"/>
  <c r="J55" i="45"/>
  <c r="J63" i="45"/>
  <c r="W129" i="45"/>
  <c r="F131" i="45"/>
  <c r="O132" i="45"/>
  <c r="O156" i="45"/>
  <c r="W161" i="45"/>
  <c r="F179" i="45"/>
  <c r="O180" i="45"/>
  <c r="C15" i="45"/>
  <c r="H34" i="45"/>
  <c r="O164" i="45"/>
  <c r="W169" i="45"/>
  <c r="F171" i="45"/>
  <c r="O172" i="45"/>
  <c r="O24" i="44"/>
  <c r="C13" i="45"/>
  <c r="G5" i="45"/>
  <c r="S38" i="45"/>
  <c r="S46" i="45"/>
  <c r="D56" i="45"/>
  <c r="H65" i="45"/>
  <c r="J106" i="45"/>
  <c r="D108" i="45"/>
  <c r="J138" i="45"/>
  <c r="W212" i="45"/>
  <c r="H214" i="45"/>
  <c r="O219" i="45"/>
  <c r="W220" i="45"/>
  <c r="O235" i="45"/>
  <c r="W236" i="45"/>
  <c r="O243" i="45"/>
  <c r="H246" i="45"/>
  <c r="W8" i="45"/>
  <c r="F31" i="45"/>
  <c r="H105" i="45"/>
  <c r="H113" i="45"/>
  <c r="J114" i="45"/>
  <c r="J130" i="45"/>
  <c r="D132" i="45"/>
  <c r="H222" i="45"/>
  <c r="O227" i="45"/>
  <c r="H230" i="45"/>
  <c r="H254" i="45"/>
  <c r="O404" i="45"/>
  <c r="O364" i="43"/>
  <c r="O364" i="45" s="1"/>
  <c r="H169" i="45"/>
  <c r="D172" i="45"/>
  <c r="D24" i="44"/>
  <c r="C12" i="45"/>
  <c r="K9" i="45"/>
  <c r="O7" i="45"/>
  <c r="D23" i="43"/>
  <c r="O116" i="45"/>
  <c r="F123" i="45"/>
  <c r="D156" i="45"/>
  <c r="F163" i="45"/>
  <c r="W177" i="45"/>
  <c r="W185" i="45"/>
  <c r="O91" i="44"/>
  <c r="S268" i="44"/>
  <c r="D270" i="44"/>
  <c r="D328" i="44"/>
  <c r="J271" i="44"/>
  <c r="S54" i="45"/>
  <c r="D80" i="45"/>
  <c r="H81" i="45"/>
  <c r="W153" i="45"/>
  <c r="J162" i="45"/>
  <c r="H238" i="45"/>
  <c r="H203" i="45"/>
  <c r="J23" i="44"/>
  <c r="S23" i="44"/>
  <c r="O195" i="44"/>
  <c r="D198" i="44"/>
  <c r="C8" i="45"/>
  <c r="D32" i="45"/>
  <c r="O32" i="45"/>
  <c r="W105" i="45"/>
  <c r="H121" i="45"/>
  <c r="D124" i="45"/>
  <c r="O148" i="45"/>
  <c r="F155" i="45"/>
  <c r="D164" i="45"/>
  <c r="J178" i="45"/>
  <c r="W260" i="45"/>
  <c r="O23" i="44"/>
  <c r="J25" i="44"/>
  <c r="O270" i="44"/>
  <c r="S450" i="44"/>
  <c r="D452" i="44"/>
  <c r="D455" i="44" s="1"/>
  <c r="D361" i="44"/>
  <c r="F452" i="44"/>
  <c r="K6" i="45"/>
  <c r="S70" i="45"/>
  <c r="F115" i="45"/>
  <c r="H137" i="45"/>
  <c r="D140" i="45"/>
  <c r="H145" i="45"/>
  <c r="D196" i="44"/>
  <c r="O328" i="44"/>
  <c r="J154" i="45"/>
  <c r="W203" i="45"/>
  <c r="J206" i="45"/>
  <c r="F26" i="44"/>
  <c r="F89" i="44"/>
  <c r="F90" i="44"/>
  <c r="J91" i="44"/>
  <c r="F196" i="44"/>
  <c r="H132" i="45"/>
  <c r="H133" i="43"/>
  <c r="I132" i="43" s="1"/>
  <c r="J137" i="45"/>
  <c r="J141" i="43"/>
  <c r="F148" i="45"/>
  <c r="F92" i="43"/>
  <c r="F157" i="43"/>
  <c r="G153" i="43" s="1"/>
  <c r="W31" i="45"/>
  <c r="W33" i="43"/>
  <c r="J91" i="43"/>
  <c r="J109" i="43"/>
  <c r="O181" i="43"/>
  <c r="P179" i="43" s="1"/>
  <c r="O23" i="43"/>
  <c r="D31" i="45"/>
  <c r="F153" i="45"/>
  <c r="O71" i="45"/>
  <c r="O75" i="43"/>
  <c r="O82" i="45"/>
  <c r="O83" i="43"/>
  <c r="O26" i="43"/>
  <c r="J117" i="43"/>
  <c r="J113" i="45"/>
  <c r="O117" i="43"/>
  <c r="P115" i="43" s="1"/>
  <c r="O114" i="45"/>
  <c r="F129" i="45"/>
  <c r="F133" i="43"/>
  <c r="J26" i="44"/>
  <c r="H90" i="44"/>
  <c r="H197" i="44"/>
  <c r="J327" i="44"/>
  <c r="S236" i="43"/>
  <c r="D269" i="44"/>
  <c r="O25" i="44"/>
  <c r="F269" i="44"/>
  <c r="W327" i="44"/>
  <c r="H362" i="44"/>
  <c r="O452" i="44"/>
  <c r="D89" i="44"/>
  <c r="F92" i="44"/>
  <c r="J198" i="44"/>
  <c r="O363" i="44"/>
  <c r="D26" i="44"/>
  <c r="J24" i="44"/>
  <c r="J197" i="44"/>
  <c r="J161" i="45"/>
  <c r="J165" i="43"/>
  <c r="K161" i="43" s="1"/>
  <c r="J89" i="43"/>
  <c r="D187" i="45"/>
  <c r="D91" i="43"/>
  <c r="H205" i="45"/>
  <c r="H197" i="43"/>
  <c r="H207" i="43"/>
  <c r="I205" i="43" s="1"/>
  <c r="H277" i="45"/>
  <c r="H269" i="43"/>
  <c r="H281" i="43"/>
  <c r="I277" i="43" s="1"/>
  <c r="J278" i="45"/>
  <c r="J270" i="43"/>
  <c r="J281" i="43"/>
  <c r="D280" i="45"/>
  <c r="D281" i="43"/>
  <c r="D272" i="43"/>
  <c r="H285" i="45"/>
  <c r="H289" i="43"/>
  <c r="I285" i="43" s="1"/>
  <c r="H296" i="45"/>
  <c r="H272" i="43"/>
  <c r="H297" i="43"/>
  <c r="I296" i="43" s="1"/>
  <c r="H301" i="45"/>
  <c r="H320" i="45"/>
  <c r="H343" i="45"/>
  <c r="H327" i="43"/>
  <c r="H347" i="43"/>
  <c r="O369" i="45"/>
  <c r="O361" i="43"/>
  <c r="H26" i="43"/>
  <c r="H66" i="45"/>
  <c r="J124" i="45"/>
  <c r="J92" i="43"/>
  <c r="J125" i="43"/>
  <c r="K124" i="43" s="1"/>
  <c r="W154" i="45"/>
  <c r="W155" i="43"/>
  <c r="X153" i="43" s="1"/>
  <c r="D189" i="43"/>
  <c r="D186" i="45"/>
  <c r="D90" i="43"/>
  <c r="O214" i="45"/>
  <c r="O198" i="43"/>
  <c r="O215" i="43"/>
  <c r="P214" i="43" s="1"/>
  <c r="O229" i="45"/>
  <c r="O197" i="43"/>
  <c r="O231" i="43"/>
  <c r="P229" i="43" s="1"/>
  <c r="J195" i="43"/>
  <c r="J203" i="45"/>
  <c r="J207" i="43"/>
  <c r="K203" i="43" s="1"/>
  <c r="J204" i="45"/>
  <c r="J196" i="43"/>
  <c r="F270" i="43"/>
  <c r="F297" i="43"/>
  <c r="G294" i="43" s="1"/>
  <c r="H321" i="43"/>
  <c r="I317" i="43" s="1"/>
  <c r="H317" i="45"/>
  <c r="J338" i="45"/>
  <c r="J330" i="43"/>
  <c r="J339" i="43"/>
  <c r="K338" i="43" s="1"/>
  <c r="D354" i="45"/>
  <c r="D330" i="43"/>
  <c r="D355" i="43"/>
  <c r="E354" i="43" s="1"/>
  <c r="AA6" i="45"/>
  <c r="AA9" i="43"/>
  <c r="AB6" i="43" s="1"/>
  <c r="H32" i="45"/>
  <c r="H35" i="43"/>
  <c r="I32" i="43" s="1"/>
  <c r="H24" i="43"/>
  <c r="J48" i="45"/>
  <c r="J24" i="43"/>
  <c r="J51" i="43"/>
  <c r="J49" i="45"/>
  <c r="J25" i="43"/>
  <c r="F64" i="45"/>
  <c r="F67" i="43"/>
  <c r="F24" i="43"/>
  <c r="H123" i="45"/>
  <c r="H91" i="43"/>
  <c r="H125" i="43"/>
  <c r="O124" i="45"/>
  <c r="O92" i="43"/>
  <c r="O125" i="43"/>
  <c r="P124" i="43" s="1"/>
  <c r="W131" i="43"/>
  <c r="X129" i="43" s="1"/>
  <c r="W90" i="43"/>
  <c r="F294" i="45"/>
  <c r="W40" i="45"/>
  <c r="W41" i="43"/>
  <c r="X39" i="43" s="1"/>
  <c r="W24" i="43"/>
  <c r="F42" i="45"/>
  <c r="F43" i="43"/>
  <c r="F26" i="43"/>
  <c r="O51" i="43"/>
  <c r="P48" i="43" s="1"/>
  <c r="O48" i="45"/>
  <c r="O24" i="43"/>
  <c r="D57" i="45"/>
  <c r="D59" i="43"/>
  <c r="E57" i="43" s="1"/>
  <c r="D25" i="43"/>
  <c r="H63" i="45"/>
  <c r="H67" i="43"/>
  <c r="H23" i="43"/>
  <c r="H305" i="43"/>
  <c r="I301" i="43" s="1"/>
  <c r="O373" i="43"/>
  <c r="D34" i="45"/>
  <c r="D35" i="43"/>
  <c r="O33" i="45"/>
  <c r="O35" i="43"/>
  <c r="P33" i="43" s="1"/>
  <c r="O25" i="43"/>
  <c r="H49" i="45"/>
  <c r="H25" i="43"/>
  <c r="H51" i="43"/>
  <c r="F65" i="45"/>
  <c r="F25" i="43"/>
  <c r="H71" i="45"/>
  <c r="H75" i="43"/>
  <c r="F89" i="43"/>
  <c r="F149" i="43"/>
  <c r="O155" i="45"/>
  <c r="O157" i="43"/>
  <c r="H172" i="45"/>
  <c r="H173" i="43"/>
  <c r="I172" i="43" s="1"/>
  <c r="H177" i="45"/>
  <c r="H181" i="43"/>
  <c r="W244" i="45"/>
  <c r="W245" i="43"/>
  <c r="X243" i="43" s="1"/>
  <c r="W196" i="43"/>
  <c r="O262" i="45"/>
  <c r="S177" i="45"/>
  <c r="S89" i="43"/>
  <c r="S178" i="43"/>
  <c r="T176" i="43" s="1"/>
  <c r="F318" i="45"/>
  <c r="O346" i="45"/>
  <c r="O330" i="43"/>
  <c r="O347" i="43"/>
  <c r="O387" i="45"/>
  <c r="O389" i="43"/>
  <c r="P387" i="43" s="1"/>
  <c r="O363" i="43"/>
  <c r="H92" i="43"/>
  <c r="H329" i="45" l="1"/>
  <c r="J329" i="45"/>
  <c r="D327" i="45"/>
  <c r="H363" i="45"/>
  <c r="W363" i="44"/>
  <c r="F364" i="45"/>
  <c r="D269" i="45"/>
  <c r="S362" i="44"/>
  <c r="T360" i="44" s="1"/>
  <c r="H271" i="45"/>
  <c r="H364" i="45"/>
  <c r="D329" i="45"/>
  <c r="T39" i="43"/>
  <c r="F195" i="45"/>
  <c r="S361" i="45"/>
  <c r="F363" i="45"/>
  <c r="D331" i="44"/>
  <c r="E330" i="44" s="1"/>
  <c r="D453" i="45"/>
  <c r="F328" i="45"/>
  <c r="H454" i="45"/>
  <c r="S328" i="44"/>
  <c r="T327" i="44" s="1"/>
  <c r="W451" i="45"/>
  <c r="O454" i="45"/>
  <c r="S196" i="44"/>
  <c r="T195" i="44" s="1"/>
  <c r="J453" i="45"/>
  <c r="W270" i="45"/>
  <c r="S327" i="45"/>
  <c r="S328" i="45" s="1"/>
  <c r="T327" i="45" s="1"/>
  <c r="W453" i="44"/>
  <c r="X452" i="44" s="1"/>
  <c r="F273" i="44"/>
  <c r="G269" i="44" s="1"/>
  <c r="T351" i="44"/>
  <c r="G154" i="44"/>
  <c r="E410" i="44"/>
  <c r="G156" i="44"/>
  <c r="W197" i="44"/>
  <c r="X195" i="44" s="1"/>
  <c r="G403" i="44"/>
  <c r="W99" i="45"/>
  <c r="X98" i="45" s="1"/>
  <c r="W195" i="45"/>
  <c r="G428" i="44"/>
  <c r="G427" i="44"/>
  <c r="W395" i="45"/>
  <c r="X393" i="45" s="1"/>
  <c r="T483" i="43"/>
  <c r="X369" i="44"/>
  <c r="O89" i="45"/>
  <c r="G401" i="44"/>
  <c r="P476" i="43"/>
  <c r="J327" i="45"/>
  <c r="G155" i="44"/>
  <c r="E409" i="44"/>
  <c r="G404" i="44"/>
  <c r="G459" i="44"/>
  <c r="X409" i="43"/>
  <c r="G462" i="44"/>
  <c r="E411" i="44"/>
  <c r="P418" i="43"/>
  <c r="P417" i="43"/>
  <c r="P354" i="44"/>
  <c r="H453" i="45"/>
  <c r="F272" i="45"/>
  <c r="X335" i="43"/>
  <c r="X393" i="44"/>
  <c r="S370" i="45"/>
  <c r="T369" i="45" s="1"/>
  <c r="P304" i="43"/>
  <c r="F198" i="45"/>
  <c r="X137" i="44"/>
  <c r="W221" i="45"/>
  <c r="X220" i="45" s="1"/>
  <c r="K244" i="44"/>
  <c r="K245" i="44"/>
  <c r="E245" i="44"/>
  <c r="K229" i="44"/>
  <c r="E244" i="44"/>
  <c r="E243" i="44"/>
  <c r="K246" i="44"/>
  <c r="T211" i="44"/>
  <c r="J454" i="45"/>
  <c r="F451" i="45"/>
  <c r="I338" i="44"/>
  <c r="I337" i="44"/>
  <c r="P395" i="44"/>
  <c r="E380" i="44"/>
  <c r="T385" i="44"/>
  <c r="P428" i="44"/>
  <c r="S442" i="45"/>
  <c r="T440" i="45" s="1"/>
  <c r="T400" i="44"/>
  <c r="X39" i="44"/>
  <c r="K484" i="44"/>
  <c r="W179" i="45"/>
  <c r="X178" i="45" s="1"/>
  <c r="O453" i="45"/>
  <c r="X235" i="44"/>
  <c r="K486" i="44"/>
  <c r="O455" i="43"/>
  <c r="P453" i="43" s="1"/>
  <c r="X409" i="44"/>
  <c r="S72" i="45"/>
  <c r="T71" i="45" s="1"/>
  <c r="K483" i="44"/>
  <c r="J269" i="45"/>
  <c r="O329" i="45"/>
  <c r="G460" i="44"/>
  <c r="P420" i="43"/>
  <c r="S194" i="45"/>
  <c r="S196" i="45" s="1"/>
  <c r="T195" i="45" s="1"/>
  <c r="F196" i="45"/>
  <c r="D197" i="45"/>
  <c r="W345" i="45"/>
  <c r="X344" i="45" s="1"/>
  <c r="X14" i="43"/>
  <c r="F454" i="45"/>
  <c r="X227" i="43"/>
  <c r="X335" i="44"/>
  <c r="K56" i="43"/>
  <c r="I379" i="44"/>
  <c r="H196" i="45"/>
  <c r="I79" i="44"/>
  <c r="T70" i="44"/>
  <c r="X318" i="43"/>
  <c r="E403" i="44"/>
  <c r="T408" i="44"/>
  <c r="G476" i="43"/>
  <c r="P41" i="44"/>
  <c r="O26" i="45"/>
  <c r="X460" i="43"/>
  <c r="O362" i="45"/>
  <c r="T113" i="43"/>
  <c r="G467" i="43"/>
  <c r="G387" i="44"/>
  <c r="G385" i="44"/>
  <c r="K336" i="44"/>
  <c r="T308" i="43"/>
  <c r="P251" i="43"/>
  <c r="G441" i="44"/>
  <c r="G444" i="44"/>
  <c r="G443" i="44"/>
  <c r="E222" i="43"/>
  <c r="H273" i="44"/>
  <c r="I270" i="44" s="1"/>
  <c r="E319" i="43"/>
  <c r="W279" i="45"/>
  <c r="X278" i="45" s="1"/>
  <c r="G318" i="44"/>
  <c r="E32" i="44"/>
  <c r="G320" i="44"/>
  <c r="I238" i="44"/>
  <c r="T334" i="44"/>
  <c r="I260" i="44"/>
  <c r="H270" i="45"/>
  <c r="T243" i="44"/>
  <c r="K65" i="44"/>
  <c r="X219" i="43"/>
  <c r="G403" i="43"/>
  <c r="G319" i="44"/>
  <c r="E230" i="43"/>
  <c r="I309" i="44"/>
  <c r="T483" i="44"/>
  <c r="W253" i="45"/>
  <c r="X252" i="45" s="1"/>
  <c r="I262" i="44"/>
  <c r="X344" i="43"/>
  <c r="E475" i="43"/>
  <c r="K335" i="44"/>
  <c r="H455" i="44"/>
  <c r="I454" i="44" s="1"/>
  <c r="I311" i="44"/>
  <c r="I310" i="44"/>
  <c r="E337" i="44"/>
  <c r="X343" i="44"/>
  <c r="W452" i="45"/>
  <c r="W453" i="45" s="1"/>
  <c r="X452" i="45" s="1"/>
  <c r="P230" i="44"/>
  <c r="I369" i="43"/>
  <c r="E31" i="44"/>
  <c r="I235" i="44"/>
  <c r="E477" i="43"/>
  <c r="I180" i="44"/>
  <c r="X377" i="44"/>
  <c r="I370" i="43"/>
  <c r="F231" i="45"/>
  <c r="G228" i="45" s="1"/>
  <c r="E33" i="44"/>
  <c r="I378" i="44"/>
  <c r="I237" i="44"/>
  <c r="I179" i="44"/>
  <c r="P57" i="44"/>
  <c r="E219" i="43"/>
  <c r="G388" i="44"/>
  <c r="T467" i="44"/>
  <c r="I380" i="44"/>
  <c r="E478" i="43"/>
  <c r="I81" i="43"/>
  <c r="I219" i="43"/>
  <c r="G279" i="44"/>
  <c r="O451" i="45"/>
  <c r="G428" i="43"/>
  <c r="I302" i="44"/>
  <c r="I301" i="44"/>
  <c r="T308" i="44"/>
  <c r="I372" i="43"/>
  <c r="I163" i="44"/>
  <c r="I259" i="44"/>
  <c r="F389" i="45"/>
  <c r="G385" i="45" s="1"/>
  <c r="P213" i="44"/>
  <c r="W229" i="45"/>
  <c r="X228" i="45" s="1"/>
  <c r="G477" i="43"/>
  <c r="E486" i="44"/>
  <c r="G478" i="43"/>
  <c r="T416" i="44"/>
  <c r="I222" i="43"/>
  <c r="G425" i="43"/>
  <c r="X352" i="43"/>
  <c r="T474" i="44"/>
  <c r="X393" i="43"/>
  <c r="E475" i="44"/>
  <c r="E427" i="44"/>
  <c r="W329" i="43"/>
  <c r="X327" i="43" s="1"/>
  <c r="X418" i="43"/>
  <c r="J381" i="45"/>
  <c r="K379" i="45" s="1"/>
  <c r="X270" i="44"/>
  <c r="I221" i="43"/>
  <c r="O271" i="45"/>
  <c r="G252" i="44"/>
  <c r="T467" i="43"/>
  <c r="T385" i="43"/>
  <c r="X63" i="44"/>
  <c r="G426" i="43"/>
  <c r="S386" i="45"/>
  <c r="T385" i="45" s="1"/>
  <c r="G280" i="44"/>
  <c r="I409" i="43"/>
  <c r="T54" i="44"/>
  <c r="O273" i="44"/>
  <c r="P270" i="44" s="1"/>
  <c r="I401" i="44"/>
  <c r="G277" i="44"/>
  <c r="G222" i="44"/>
  <c r="I411" i="43"/>
  <c r="I444" i="44"/>
  <c r="E320" i="43"/>
  <c r="E317" i="43"/>
  <c r="S318" i="45"/>
  <c r="T317" i="45" s="1"/>
  <c r="T342" i="44"/>
  <c r="T184" i="43"/>
  <c r="W123" i="45"/>
  <c r="X121" i="45" s="1"/>
  <c r="P40" i="44"/>
  <c r="K337" i="44"/>
  <c r="X79" i="44"/>
  <c r="I222" i="44"/>
  <c r="E221" i="43"/>
  <c r="W81" i="45"/>
  <c r="X80" i="45" s="1"/>
  <c r="X483" i="43"/>
  <c r="H452" i="45"/>
  <c r="I427" i="44"/>
  <c r="W453" i="43"/>
  <c r="X451" i="43" s="1"/>
  <c r="I345" i="44"/>
  <c r="I79" i="43"/>
  <c r="T376" i="44"/>
  <c r="F421" i="45"/>
  <c r="G419" i="45" s="1"/>
  <c r="X5" i="43"/>
  <c r="I411" i="44"/>
  <c r="G485" i="43"/>
  <c r="K468" i="44"/>
  <c r="X7" i="43"/>
  <c r="K467" i="44"/>
  <c r="X441" i="43"/>
  <c r="G286" i="44"/>
  <c r="J455" i="44"/>
  <c r="K451" i="44" s="1"/>
  <c r="P477" i="43"/>
  <c r="I426" i="44"/>
  <c r="X6" i="43"/>
  <c r="X203" i="44"/>
  <c r="G417" i="43"/>
  <c r="W443" i="45"/>
  <c r="X441" i="45" s="1"/>
  <c r="S8" i="45"/>
  <c r="T5" i="45" s="1"/>
  <c r="W427" i="45"/>
  <c r="X425" i="45" s="1"/>
  <c r="F429" i="45"/>
  <c r="G427" i="45" s="1"/>
  <c r="K486" i="43"/>
  <c r="X433" i="43"/>
  <c r="X369" i="43"/>
  <c r="K309" i="44"/>
  <c r="S278" i="45"/>
  <c r="T276" i="45" s="1"/>
  <c r="K311" i="44"/>
  <c r="G484" i="44"/>
  <c r="X211" i="44"/>
  <c r="E278" i="44"/>
  <c r="P468" i="43"/>
  <c r="T284" i="44"/>
  <c r="G309" i="44"/>
  <c r="T227" i="44"/>
  <c r="K310" i="44"/>
  <c r="H10" i="43"/>
  <c r="X55" i="44"/>
  <c r="G212" i="44"/>
  <c r="E227" i="44"/>
  <c r="G213" i="44"/>
  <c r="J271" i="45"/>
  <c r="P484" i="43"/>
  <c r="T440" i="44"/>
  <c r="P237" i="43"/>
  <c r="T459" i="44"/>
  <c r="D455" i="43"/>
  <c r="E454" i="43" s="1"/>
  <c r="K435" i="44"/>
  <c r="K352" i="44"/>
  <c r="T112" i="44"/>
  <c r="W337" i="45"/>
  <c r="X336" i="45" s="1"/>
  <c r="G318" i="43"/>
  <c r="K40" i="43"/>
  <c r="I409" i="44"/>
  <c r="K436" i="44"/>
  <c r="K353" i="44"/>
  <c r="P236" i="43"/>
  <c r="K433" i="44"/>
  <c r="I410" i="44"/>
  <c r="K351" i="44"/>
  <c r="G320" i="43"/>
  <c r="G319" i="43"/>
  <c r="P212" i="44"/>
  <c r="K230" i="44"/>
  <c r="K227" i="44"/>
  <c r="I212" i="44"/>
  <c r="E251" i="44"/>
  <c r="P214" i="44"/>
  <c r="E254" i="44"/>
  <c r="I280" i="44"/>
  <c r="K287" i="44"/>
  <c r="S269" i="45"/>
  <c r="G288" i="44"/>
  <c r="J289" i="45"/>
  <c r="K285" i="45" s="1"/>
  <c r="X309" i="43"/>
  <c r="K122" i="44"/>
  <c r="T120" i="43"/>
  <c r="K123" i="44"/>
  <c r="T153" i="43"/>
  <c r="K169" i="43"/>
  <c r="I147" i="43"/>
  <c r="K121" i="44"/>
  <c r="S434" i="45"/>
  <c r="T433" i="45" s="1"/>
  <c r="J437" i="45"/>
  <c r="K435" i="45" s="1"/>
  <c r="G426" i="44"/>
  <c r="W49" i="45"/>
  <c r="X48" i="45" s="1"/>
  <c r="P286" i="44"/>
  <c r="T317" i="43"/>
  <c r="J297" i="45"/>
  <c r="K295" i="45" s="1"/>
  <c r="W57" i="45"/>
  <c r="X55" i="45" s="1"/>
  <c r="E467" i="43"/>
  <c r="P338" i="44"/>
  <c r="P296" i="44"/>
  <c r="E212" i="43"/>
  <c r="I351" i="44"/>
  <c r="G380" i="44"/>
  <c r="P295" i="44"/>
  <c r="E476" i="44"/>
  <c r="I433" i="44"/>
  <c r="K404" i="44"/>
  <c r="G178" i="44"/>
  <c r="S64" i="45"/>
  <c r="T62" i="45" s="1"/>
  <c r="S162" i="45"/>
  <c r="T160" i="45" s="1"/>
  <c r="G378" i="44"/>
  <c r="K302" i="44"/>
  <c r="T128" i="43"/>
  <c r="D231" i="45"/>
  <c r="E227" i="45" s="1"/>
  <c r="S146" i="45"/>
  <c r="T145" i="45" s="1"/>
  <c r="T276" i="43"/>
  <c r="S154" i="45"/>
  <c r="T153" i="45" s="1"/>
  <c r="P277" i="44"/>
  <c r="G260" i="44"/>
  <c r="G262" i="44"/>
  <c r="G187" i="43"/>
  <c r="P336" i="44"/>
  <c r="E442" i="44"/>
  <c r="E214" i="43"/>
  <c r="G177" i="44"/>
  <c r="K401" i="44"/>
  <c r="S252" i="45"/>
  <c r="T250" i="45" s="1"/>
  <c r="E260" i="44"/>
  <c r="G377" i="44"/>
  <c r="F223" i="45"/>
  <c r="G222" i="45" s="1"/>
  <c r="S106" i="45"/>
  <c r="T104" i="45" s="1"/>
  <c r="E469" i="43"/>
  <c r="P335" i="44"/>
  <c r="E443" i="44"/>
  <c r="P304" i="44"/>
  <c r="P301" i="44"/>
  <c r="G419" i="43"/>
  <c r="G396" i="43"/>
  <c r="G180" i="44"/>
  <c r="G254" i="44"/>
  <c r="G259" i="44"/>
  <c r="T168" i="44"/>
  <c r="K445" i="44"/>
  <c r="E485" i="44"/>
  <c r="P402" i="43"/>
  <c r="K222" i="43"/>
  <c r="E441" i="44"/>
  <c r="G251" i="44"/>
  <c r="F437" i="45"/>
  <c r="G434" i="45" s="1"/>
  <c r="E484" i="44"/>
  <c r="G205" i="44"/>
  <c r="G418" i="43"/>
  <c r="T300" i="44"/>
  <c r="E259" i="44"/>
  <c r="E213" i="43"/>
  <c r="P145" i="44"/>
  <c r="K186" i="44"/>
  <c r="I177" i="44"/>
  <c r="P155" i="44"/>
  <c r="X186" i="43"/>
  <c r="E106" i="44"/>
  <c r="S98" i="45"/>
  <c r="T97" i="45" s="1"/>
  <c r="P148" i="44"/>
  <c r="E164" i="43"/>
  <c r="T137" i="43"/>
  <c r="K98" i="44"/>
  <c r="K187" i="44"/>
  <c r="P154" i="44"/>
  <c r="J247" i="45"/>
  <c r="K246" i="45" s="1"/>
  <c r="J487" i="45"/>
  <c r="K484" i="45" s="1"/>
  <c r="X121" i="44"/>
  <c r="G186" i="43"/>
  <c r="H93" i="44"/>
  <c r="I91" i="44" s="1"/>
  <c r="I131" i="44"/>
  <c r="I188" i="44"/>
  <c r="P106" i="44"/>
  <c r="E163" i="44"/>
  <c r="X467" i="43"/>
  <c r="I58" i="44"/>
  <c r="G219" i="43"/>
  <c r="I55" i="44"/>
  <c r="J239" i="45"/>
  <c r="K238" i="45" s="1"/>
  <c r="D389" i="45"/>
  <c r="E386" i="45" s="1"/>
  <c r="G243" i="44"/>
  <c r="T137" i="44"/>
  <c r="I461" i="44"/>
  <c r="S418" i="45"/>
  <c r="T417" i="45" s="1"/>
  <c r="I123" i="44"/>
  <c r="P420" i="44"/>
  <c r="P246" i="43"/>
  <c r="G222" i="43"/>
  <c r="I57" i="44"/>
  <c r="E79" i="43"/>
  <c r="P39" i="44"/>
  <c r="T96" i="43"/>
  <c r="E81" i="43"/>
  <c r="G311" i="43"/>
  <c r="P312" i="43"/>
  <c r="I108" i="44"/>
  <c r="P338" i="43"/>
  <c r="P253" i="43"/>
  <c r="O125" i="45"/>
  <c r="P124" i="45" s="1"/>
  <c r="I484" i="43"/>
  <c r="K397" i="43"/>
  <c r="K243" i="43"/>
  <c r="F361" i="45"/>
  <c r="K244" i="43"/>
  <c r="I145" i="44"/>
  <c r="J397" i="45"/>
  <c r="K393" i="45" s="1"/>
  <c r="P254" i="43"/>
  <c r="X260" i="44"/>
  <c r="T432" i="44"/>
  <c r="K245" i="43"/>
  <c r="I105" i="44"/>
  <c r="I477" i="43"/>
  <c r="G244" i="44"/>
  <c r="K444" i="44"/>
  <c r="T104" i="44"/>
  <c r="K320" i="44"/>
  <c r="K318" i="44"/>
  <c r="K186" i="43"/>
  <c r="E393" i="43"/>
  <c r="X459" i="44"/>
  <c r="K442" i="44"/>
  <c r="G235" i="43"/>
  <c r="K319" i="44"/>
  <c r="G237" i="43"/>
  <c r="G245" i="44"/>
  <c r="E395" i="43"/>
  <c r="I485" i="43"/>
  <c r="X243" i="44"/>
  <c r="G238" i="43"/>
  <c r="T424" i="44"/>
  <c r="W485" i="45"/>
  <c r="X484" i="45" s="1"/>
  <c r="E285" i="44"/>
  <c r="W469" i="45"/>
  <c r="X468" i="45" s="1"/>
  <c r="S328" i="43"/>
  <c r="T327" i="43" s="1"/>
  <c r="G71" i="43"/>
  <c r="G72" i="43"/>
  <c r="X97" i="44"/>
  <c r="S484" i="45"/>
  <c r="T482" i="45" s="1"/>
  <c r="O181" i="45"/>
  <c r="P180" i="45" s="1"/>
  <c r="K441" i="44"/>
  <c r="X105" i="44"/>
  <c r="D405" i="45"/>
  <c r="E401" i="45" s="1"/>
  <c r="K279" i="44"/>
  <c r="I82" i="43"/>
  <c r="E161" i="44"/>
  <c r="I243" i="44"/>
  <c r="E82" i="43"/>
  <c r="G140" i="44"/>
  <c r="I245" i="44"/>
  <c r="K412" i="44"/>
  <c r="G370" i="44"/>
  <c r="G395" i="44"/>
  <c r="K385" i="44"/>
  <c r="K409" i="43"/>
  <c r="AB7" i="44"/>
  <c r="H6" i="43"/>
  <c r="G394" i="44"/>
  <c r="K387" i="44"/>
  <c r="K417" i="44"/>
  <c r="J413" i="45"/>
  <c r="K410" i="45" s="1"/>
  <c r="I244" i="44"/>
  <c r="H5" i="43"/>
  <c r="T55" i="43"/>
  <c r="K206" i="44"/>
  <c r="G310" i="43"/>
  <c r="X251" i="43"/>
  <c r="I441" i="43"/>
  <c r="K386" i="44"/>
  <c r="H7" i="43"/>
  <c r="E162" i="44"/>
  <c r="K205" i="44"/>
  <c r="G309" i="43"/>
  <c r="G138" i="44"/>
  <c r="H11" i="43"/>
  <c r="H297" i="45"/>
  <c r="I293" i="45" s="1"/>
  <c r="G137" i="44"/>
  <c r="T393" i="44"/>
  <c r="H397" i="45"/>
  <c r="I394" i="45" s="1"/>
  <c r="S352" i="45"/>
  <c r="T350" i="45" s="1"/>
  <c r="P179" i="44"/>
  <c r="P279" i="44"/>
  <c r="G227" i="43"/>
  <c r="X286" i="44"/>
  <c r="P148" i="43"/>
  <c r="E433" i="44"/>
  <c r="G116" i="44"/>
  <c r="T210" i="43"/>
  <c r="W461" i="45"/>
  <c r="X459" i="45" s="1"/>
  <c r="E222" i="44"/>
  <c r="K219" i="43"/>
  <c r="G434" i="43"/>
  <c r="E319" i="44"/>
  <c r="G369" i="44"/>
  <c r="F181" i="45"/>
  <c r="G179" i="45" s="1"/>
  <c r="W147" i="45"/>
  <c r="X145" i="45" s="1"/>
  <c r="X145" i="44"/>
  <c r="I287" i="44"/>
  <c r="K419" i="44"/>
  <c r="K261" i="44"/>
  <c r="G441" i="43"/>
  <c r="E311" i="44"/>
  <c r="K476" i="43"/>
  <c r="E436" i="44"/>
  <c r="P401" i="44"/>
  <c r="I442" i="43"/>
  <c r="G442" i="43"/>
  <c r="K377" i="44"/>
  <c r="X484" i="44"/>
  <c r="J445" i="45"/>
  <c r="K443" i="45" s="1"/>
  <c r="F397" i="45"/>
  <c r="G396" i="45" s="1"/>
  <c r="E312" i="44"/>
  <c r="P6" i="43"/>
  <c r="P279" i="43"/>
  <c r="I459" i="43"/>
  <c r="X402" i="44"/>
  <c r="K418" i="44"/>
  <c r="K223" i="43"/>
  <c r="K351" i="43"/>
  <c r="D339" i="45"/>
  <c r="E336" i="45" s="1"/>
  <c r="E320" i="44"/>
  <c r="X47" i="44"/>
  <c r="E317" i="44"/>
  <c r="E309" i="44"/>
  <c r="I462" i="43"/>
  <c r="P169" i="44"/>
  <c r="P475" i="44"/>
  <c r="P404" i="44"/>
  <c r="G444" i="43"/>
  <c r="E219" i="44"/>
  <c r="P278" i="44"/>
  <c r="I461" i="43"/>
  <c r="E434" i="43"/>
  <c r="E434" i="44"/>
  <c r="T145" i="44"/>
  <c r="T47" i="43"/>
  <c r="E114" i="44"/>
  <c r="G351" i="43"/>
  <c r="K369" i="44"/>
  <c r="K370" i="44"/>
  <c r="P409" i="44"/>
  <c r="J305" i="45"/>
  <c r="K304" i="45" s="1"/>
  <c r="P427" i="44"/>
  <c r="P425" i="44"/>
  <c r="H8" i="43"/>
  <c r="K402" i="44"/>
  <c r="H9" i="43"/>
  <c r="E302" i="44"/>
  <c r="I203" i="44"/>
  <c r="H313" i="45"/>
  <c r="I309" i="45" s="1"/>
  <c r="G353" i="43"/>
  <c r="I147" i="44"/>
  <c r="F255" i="45"/>
  <c r="G253" i="45" s="1"/>
  <c r="F289" i="45"/>
  <c r="G287" i="45" s="1"/>
  <c r="D397" i="45"/>
  <c r="E394" i="45" s="1"/>
  <c r="D181" i="45"/>
  <c r="E178" i="45" s="1"/>
  <c r="J455" i="43"/>
  <c r="K454" i="43" s="1"/>
  <c r="P410" i="44"/>
  <c r="K372" i="44"/>
  <c r="H223" i="45"/>
  <c r="H365" i="43"/>
  <c r="I363" i="43" s="1"/>
  <c r="S236" i="45"/>
  <c r="T235" i="45" s="1"/>
  <c r="F405" i="45"/>
  <c r="G403" i="45" s="1"/>
  <c r="P412" i="44"/>
  <c r="K171" i="44"/>
  <c r="J479" i="45"/>
  <c r="K476" i="45" s="1"/>
  <c r="F339" i="45"/>
  <c r="G338" i="45" s="1"/>
  <c r="S170" i="45"/>
  <c r="T168" i="45" s="1"/>
  <c r="E304" i="44"/>
  <c r="P204" i="44"/>
  <c r="E402" i="43"/>
  <c r="K170" i="44"/>
  <c r="P372" i="44"/>
  <c r="I293" i="44"/>
  <c r="K71" i="43"/>
  <c r="K72" i="43"/>
  <c r="P433" i="44"/>
  <c r="E485" i="43"/>
  <c r="E295" i="44"/>
  <c r="E294" i="44"/>
  <c r="G116" i="43"/>
  <c r="G115" i="43"/>
  <c r="K106" i="44"/>
  <c r="K108" i="44"/>
  <c r="S378" i="45"/>
  <c r="T377" i="45" s="1"/>
  <c r="X137" i="43"/>
  <c r="X138" i="43"/>
  <c r="E469" i="44"/>
  <c r="E467" i="44"/>
  <c r="E468" i="44"/>
  <c r="D239" i="45"/>
  <c r="E236" i="45" s="1"/>
  <c r="P412" i="43"/>
  <c r="P409" i="43"/>
  <c r="G161" i="44"/>
  <c r="G162" i="44"/>
  <c r="D445" i="45"/>
  <c r="E442" i="45" s="1"/>
  <c r="K74" i="43"/>
  <c r="E205" i="43"/>
  <c r="E203" i="43"/>
  <c r="T46" i="44"/>
  <c r="T47" i="44"/>
  <c r="E387" i="44"/>
  <c r="E386" i="44"/>
  <c r="G131" i="44"/>
  <c r="G129" i="44"/>
  <c r="G130" i="44"/>
  <c r="G132" i="44"/>
  <c r="X318" i="44"/>
  <c r="X317" i="44"/>
  <c r="T425" i="43"/>
  <c r="T424" i="43"/>
  <c r="I393" i="44"/>
  <c r="I395" i="44"/>
  <c r="I394" i="44"/>
  <c r="P410" i="43"/>
  <c r="P411" i="43"/>
  <c r="K73" i="43"/>
  <c r="G164" i="44"/>
  <c r="E386" i="43"/>
  <c r="E387" i="43"/>
  <c r="G343" i="44"/>
  <c r="G346" i="44"/>
  <c r="I154" i="44"/>
  <c r="I155" i="44"/>
  <c r="P72" i="44"/>
  <c r="P73" i="44"/>
  <c r="E346" i="44"/>
  <c r="E344" i="44"/>
  <c r="T432" i="43"/>
  <c r="T433" i="43"/>
  <c r="T293" i="43"/>
  <c r="T292" i="43"/>
  <c r="G288" i="43"/>
  <c r="G287" i="43"/>
  <c r="T161" i="43"/>
  <c r="T160" i="43"/>
  <c r="K462" i="44"/>
  <c r="K459" i="44"/>
  <c r="K461" i="44"/>
  <c r="E470" i="44"/>
  <c r="D373" i="45"/>
  <c r="E372" i="45" s="1"/>
  <c r="F445" i="45"/>
  <c r="G443" i="45" s="1"/>
  <c r="P114" i="44"/>
  <c r="P115" i="44"/>
  <c r="G353" i="44"/>
  <c r="G354" i="44"/>
  <c r="G352" i="44"/>
  <c r="G351" i="44"/>
  <c r="P434" i="44"/>
  <c r="P435" i="44"/>
  <c r="G185" i="44"/>
  <c r="G188" i="44"/>
  <c r="G187" i="44"/>
  <c r="J157" i="45"/>
  <c r="K155" i="45" s="1"/>
  <c r="K235" i="43"/>
  <c r="K236" i="43"/>
  <c r="K238" i="43"/>
  <c r="I396" i="44"/>
  <c r="I372" i="44"/>
  <c r="K373" i="44"/>
  <c r="K478" i="44"/>
  <c r="E82" i="44"/>
  <c r="E79" i="44"/>
  <c r="J321" i="45"/>
  <c r="K318" i="45" s="1"/>
  <c r="X310" i="44"/>
  <c r="T259" i="43"/>
  <c r="T258" i="43"/>
  <c r="W23" i="45"/>
  <c r="P260" i="44"/>
  <c r="E402" i="44"/>
  <c r="I428" i="44"/>
  <c r="X385" i="44"/>
  <c r="E97" i="43"/>
  <c r="P393" i="43"/>
  <c r="X301" i="44"/>
  <c r="O297" i="45"/>
  <c r="P296" i="45" s="1"/>
  <c r="P477" i="44"/>
  <c r="I436" i="44"/>
  <c r="G147" i="44"/>
  <c r="P403" i="44"/>
  <c r="J231" i="45"/>
  <c r="K227" i="45" s="1"/>
  <c r="S130" i="45"/>
  <c r="T128" i="45" s="1"/>
  <c r="P351" i="44"/>
  <c r="K469" i="44"/>
  <c r="I402" i="44"/>
  <c r="K354" i="43"/>
  <c r="J405" i="45"/>
  <c r="K402" i="45" s="1"/>
  <c r="P395" i="43"/>
  <c r="J362" i="45"/>
  <c r="I404" i="44"/>
  <c r="K165" i="44"/>
  <c r="K380" i="44"/>
  <c r="G468" i="43"/>
  <c r="G470" i="43"/>
  <c r="H421" i="45"/>
  <c r="I420" i="45" s="1"/>
  <c r="F263" i="45"/>
  <c r="G261" i="45" s="1"/>
  <c r="T284" i="43"/>
  <c r="T369" i="43"/>
  <c r="I444" i="43"/>
  <c r="J429" i="45"/>
  <c r="K426" i="45" s="1"/>
  <c r="E220" i="44"/>
  <c r="W363" i="43"/>
  <c r="X362" i="43" s="1"/>
  <c r="O239" i="45"/>
  <c r="P236" i="45" s="1"/>
  <c r="F173" i="45"/>
  <c r="G171" i="45" s="1"/>
  <c r="W115" i="45"/>
  <c r="X113" i="45" s="1"/>
  <c r="K251" i="43"/>
  <c r="K31" i="44"/>
  <c r="J347" i="45"/>
  <c r="K343" i="45" s="1"/>
  <c r="P394" i="43"/>
  <c r="E252" i="44"/>
  <c r="E372" i="44"/>
  <c r="G185" i="43"/>
  <c r="G401" i="43"/>
  <c r="E470" i="43"/>
  <c r="O452" i="45"/>
  <c r="P317" i="44"/>
  <c r="G63" i="44"/>
  <c r="I214" i="44"/>
  <c r="G293" i="44"/>
  <c r="E370" i="44"/>
  <c r="K477" i="43"/>
  <c r="E105" i="43"/>
  <c r="I116" i="44"/>
  <c r="I213" i="44"/>
  <c r="P147" i="44"/>
  <c r="E433" i="43"/>
  <c r="T440" i="43"/>
  <c r="O91" i="45"/>
  <c r="H255" i="45"/>
  <c r="I253" i="45" s="1"/>
  <c r="O101" i="45"/>
  <c r="P97" i="45" s="1"/>
  <c r="I425" i="43"/>
  <c r="G372" i="44"/>
  <c r="X468" i="44"/>
  <c r="D255" i="45"/>
  <c r="E252" i="45" s="1"/>
  <c r="K344" i="44"/>
  <c r="K33" i="44"/>
  <c r="I434" i="44"/>
  <c r="G220" i="44"/>
  <c r="J365" i="44"/>
  <c r="K362" i="44" s="1"/>
  <c r="E303" i="44"/>
  <c r="I428" i="43"/>
  <c r="T459" i="43"/>
  <c r="P394" i="44"/>
  <c r="P303" i="43"/>
  <c r="K410" i="44"/>
  <c r="T417" i="43"/>
  <c r="X63" i="43"/>
  <c r="I186" i="44"/>
  <c r="E261" i="44"/>
  <c r="P244" i="43"/>
  <c r="T5" i="44"/>
  <c r="X425" i="43"/>
  <c r="P219" i="44"/>
  <c r="P318" i="44"/>
  <c r="D207" i="45"/>
  <c r="E204" i="45" s="1"/>
  <c r="H189" i="45"/>
  <c r="I188" i="45" s="1"/>
  <c r="E288" i="44"/>
  <c r="P220" i="44"/>
  <c r="K321" i="44"/>
  <c r="S268" i="45"/>
  <c r="D437" i="45"/>
  <c r="E436" i="45" s="1"/>
  <c r="T376" i="43"/>
  <c r="P393" i="44"/>
  <c r="F479" i="45"/>
  <c r="G476" i="45" s="1"/>
  <c r="T6" i="44"/>
  <c r="J452" i="45"/>
  <c r="E369" i="44"/>
  <c r="G221" i="44"/>
  <c r="I377" i="43"/>
  <c r="G402" i="43"/>
  <c r="P320" i="44"/>
  <c r="P252" i="44"/>
  <c r="P180" i="44"/>
  <c r="X235" i="43"/>
  <c r="I185" i="43"/>
  <c r="I115" i="44"/>
  <c r="I186" i="43"/>
  <c r="I187" i="43"/>
  <c r="O149" i="45"/>
  <c r="P148" i="45" s="1"/>
  <c r="F239" i="45"/>
  <c r="G238" i="45" s="1"/>
  <c r="P254" i="44"/>
  <c r="K215" i="43"/>
  <c r="K479" i="43"/>
  <c r="S122" i="45"/>
  <c r="T121" i="45" s="1"/>
  <c r="K346" i="44"/>
  <c r="K247" i="44"/>
  <c r="P302" i="43"/>
  <c r="K411" i="44"/>
  <c r="I185" i="44"/>
  <c r="P222" i="44"/>
  <c r="E351" i="44"/>
  <c r="J471" i="45"/>
  <c r="K470" i="45" s="1"/>
  <c r="W139" i="45"/>
  <c r="X137" i="45" s="1"/>
  <c r="S426" i="45"/>
  <c r="T424" i="45" s="1"/>
  <c r="O429" i="45"/>
  <c r="P427" i="45" s="1"/>
  <c r="T369" i="44"/>
  <c r="P137" i="44"/>
  <c r="H405" i="45"/>
  <c r="I403" i="45" s="1"/>
  <c r="E286" i="44"/>
  <c r="W41" i="45"/>
  <c r="X39" i="45" s="1"/>
  <c r="J26" i="45"/>
  <c r="X351" i="44"/>
  <c r="I303" i="44"/>
  <c r="E436" i="43"/>
  <c r="I412" i="43"/>
  <c r="P245" i="43"/>
  <c r="P303" i="44"/>
  <c r="D101" i="45"/>
  <c r="E99" i="45" s="1"/>
  <c r="P171" i="44"/>
  <c r="P478" i="44"/>
  <c r="K343" i="44"/>
  <c r="I204" i="44"/>
  <c r="W353" i="45"/>
  <c r="X352" i="45" s="1"/>
  <c r="J263" i="45"/>
  <c r="K260" i="45" s="1"/>
  <c r="I106" i="44"/>
  <c r="T409" i="43"/>
  <c r="K353" i="43"/>
  <c r="P203" i="44"/>
  <c r="P353" i="44"/>
  <c r="E353" i="44"/>
  <c r="P251" i="44"/>
  <c r="P206" i="44"/>
  <c r="K378" i="44"/>
  <c r="K478" i="43"/>
  <c r="W435" i="45"/>
  <c r="D347" i="45"/>
  <c r="E344" i="45" s="1"/>
  <c r="H413" i="45"/>
  <c r="I409" i="45" s="1"/>
  <c r="F327" i="45"/>
  <c r="F247" i="45"/>
  <c r="G244" i="45" s="1"/>
  <c r="J189" i="45"/>
  <c r="K188" i="45" s="1"/>
  <c r="F207" i="45"/>
  <c r="G206" i="45" s="1"/>
  <c r="F189" i="45"/>
  <c r="G186" i="45" s="1"/>
  <c r="D429" i="45"/>
  <c r="E428" i="45" s="1"/>
  <c r="S460" i="45"/>
  <c r="T459" i="45" s="1"/>
  <c r="J389" i="45"/>
  <c r="K385" i="45" s="1"/>
  <c r="O305" i="45"/>
  <c r="P301" i="45" s="1"/>
  <c r="D23" i="45"/>
  <c r="D364" i="45"/>
  <c r="W387" i="45"/>
  <c r="X385" i="45" s="1"/>
  <c r="S204" i="45"/>
  <c r="T202" i="45" s="1"/>
  <c r="F305" i="45"/>
  <c r="G304" i="45" s="1"/>
  <c r="H429" i="45"/>
  <c r="I427" i="45" s="1"/>
  <c r="O255" i="45"/>
  <c r="P252" i="45" s="1"/>
  <c r="G411" i="44"/>
  <c r="G410" i="44"/>
  <c r="G409" i="44"/>
  <c r="K413" i="44"/>
  <c r="E212" i="44"/>
  <c r="E214" i="44"/>
  <c r="E213" i="44"/>
  <c r="E211" i="44"/>
  <c r="P378" i="43"/>
  <c r="P380" i="43"/>
  <c r="F215" i="45"/>
  <c r="G213" i="45" s="1"/>
  <c r="T152" i="44"/>
  <c r="T153" i="44"/>
  <c r="I137" i="44"/>
  <c r="I140" i="44"/>
  <c r="G259" i="43"/>
  <c r="G261" i="43"/>
  <c r="G79" i="43"/>
  <c r="G81" i="43"/>
  <c r="X293" i="43"/>
  <c r="X294" i="43"/>
  <c r="G172" i="43"/>
  <c r="G169" i="43"/>
  <c r="G170" i="43"/>
  <c r="T203" i="43"/>
  <c r="P63" i="43"/>
  <c r="P66" i="43"/>
  <c r="F463" i="45"/>
  <c r="G461" i="45" s="1"/>
  <c r="E146" i="43"/>
  <c r="E145" i="43"/>
  <c r="E148" i="43"/>
  <c r="T70" i="43"/>
  <c r="T71" i="43"/>
  <c r="I468" i="44"/>
  <c r="K471" i="44"/>
  <c r="I467" i="44"/>
  <c r="I470" i="44"/>
  <c r="G260" i="43"/>
  <c r="I48" i="44"/>
  <c r="E137" i="44"/>
  <c r="E138" i="44"/>
  <c r="P344" i="44"/>
  <c r="P343" i="44"/>
  <c r="P346" i="44"/>
  <c r="L7" i="43"/>
  <c r="L10" i="43"/>
  <c r="E178" i="43"/>
  <c r="E179" i="43"/>
  <c r="E48" i="44"/>
  <c r="E47" i="44"/>
  <c r="E50" i="44"/>
  <c r="E49" i="44"/>
  <c r="K411" i="43"/>
  <c r="K410" i="43"/>
  <c r="X228" i="44"/>
  <c r="X227" i="44"/>
  <c r="I148" i="43"/>
  <c r="I146" i="43"/>
  <c r="E411" i="43"/>
  <c r="E410" i="43"/>
  <c r="E409" i="43"/>
  <c r="X278" i="44"/>
  <c r="X277" i="44"/>
  <c r="K228" i="43"/>
  <c r="K229" i="43"/>
  <c r="K227" i="43"/>
  <c r="K230" i="43"/>
  <c r="I351" i="43"/>
  <c r="I352" i="43"/>
  <c r="I354" i="43"/>
  <c r="G244" i="43"/>
  <c r="G245" i="43"/>
  <c r="G246" i="43"/>
  <c r="K260" i="44"/>
  <c r="K263" i="44"/>
  <c r="K259" i="44"/>
  <c r="K427" i="43"/>
  <c r="K425" i="43"/>
  <c r="K426" i="43"/>
  <c r="D487" i="45"/>
  <c r="E486" i="45" s="1"/>
  <c r="K57" i="43"/>
  <c r="K58" i="43"/>
  <c r="I338" i="43"/>
  <c r="I336" i="43"/>
  <c r="K280" i="44"/>
  <c r="K278" i="44"/>
  <c r="K405" i="44"/>
  <c r="E401" i="44"/>
  <c r="G227" i="44"/>
  <c r="G230" i="44"/>
  <c r="G228" i="44"/>
  <c r="E171" i="44"/>
  <c r="E170" i="44"/>
  <c r="E172" i="44"/>
  <c r="O421" i="45"/>
  <c r="P419" i="45" s="1"/>
  <c r="E81" i="44"/>
  <c r="X9" i="43"/>
  <c r="T250" i="43"/>
  <c r="G419" i="44"/>
  <c r="P8" i="43"/>
  <c r="G214" i="43"/>
  <c r="T202" i="44"/>
  <c r="E343" i="44"/>
  <c r="E206" i="44"/>
  <c r="K237" i="43"/>
  <c r="F109" i="45"/>
  <c r="G105" i="45" s="1"/>
  <c r="I309" i="43"/>
  <c r="AB6" i="44"/>
  <c r="K427" i="44"/>
  <c r="P172" i="43"/>
  <c r="K129" i="44"/>
  <c r="I34" i="44"/>
  <c r="G312" i="44"/>
  <c r="T218" i="43"/>
  <c r="I296" i="44"/>
  <c r="G345" i="44"/>
  <c r="K304" i="43"/>
  <c r="G370" i="43"/>
  <c r="E417" i="43"/>
  <c r="K105" i="44"/>
  <c r="I371" i="44"/>
  <c r="K467" i="43"/>
  <c r="G172" i="44"/>
  <c r="K170" i="43"/>
  <c r="P130" i="44"/>
  <c r="E385" i="44"/>
  <c r="G420" i="44"/>
  <c r="G213" i="43"/>
  <c r="I417" i="43"/>
  <c r="E345" i="44"/>
  <c r="E204" i="44"/>
  <c r="D165" i="45"/>
  <c r="E164" i="45" s="1"/>
  <c r="O405" i="45"/>
  <c r="P402" i="45" s="1"/>
  <c r="W131" i="45"/>
  <c r="X130" i="45" s="1"/>
  <c r="J75" i="45"/>
  <c r="K73" i="45" s="1"/>
  <c r="P228" i="44"/>
  <c r="P74" i="44"/>
  <c r="P171" i="43"/>
  <c r="K132" i="44"/>
  <c r="AB5" i="44"/>
  <c r="K460" i="44"/>
  <c r="P369" i="44"/>
  <c r="I336" i="44"/>
  <c r="I295" i="44"/>
  <c r="E420" i="43"/>
  <c r="G371" i="43"/>
  <c r="I418" i="43"/>
  <c r="F347" i="45"/>
  <c r="G346" i="45" s="1"/>
  <c r="K469" i="43"/>
  <c r="K470" i="43"/>
  <c r="G203" i="44"/>
  <c r="E385" i="43"/>
  <c r="P113" i="44"/>
  <c r="E203" i="44"/>
  <c r="I418" i="44"/>
  <c r="F35" i="45"/>
  <c r="G33" i="45" s="1"/>
  <c r="P229" i="44"/>
  <c r="S24" i="43"/>
  <c r="T23" i="43" s="1"/>
  <c r="E335" i="44"/>
  <c r="K313" i="44"/>
  <c r="G483" i="44"/>
  <c r="G212" i="43"/>
  <c r="I115" i="43"/>
  <c r="X11" i="43"/>
  <c r="H362" i="45"/>
  <c r="P478" i="43"/>
  <c r="E388" i="44"/>
  <c r="O223" i="45"/>
  <c r="P222" i="45" s="1"/>
  <c r="P288" i="44"/>
  <c r="O67" i="45"/>
  <c r="P64" i="45" s="1"/>
  <c r="E293" i="44"/>
  <c r="E336" i="44"/>
  <c r="D321" i="45"/>
  <c r="E319" i="45" s="1"/>
  <c r="I81" i="44"/>
  <c r="I442" i="44"/>
  <c r="I31" i="44"/>
  <c r="X153" i="44"/>
  <c r="P238" i="44"/>
  <c r="S294" i="45"/>
  <c r="T293" i="45" s="1"/>
  <c r="P285" i="44"/>
  <c r="W287" i="45"/>
  <c r="X285" i="45" s="1"/>
  <c r="D421" i="45"/>
  <c r="E419" i="45" s="1"/>
  <c r="P58" i="44"/>
  <c r="E379" i="44"/>
  <c r="H231" i="45"/>
  <c r="I228" i="45" s="1"/>
  <c r="W171" i="45"/>
  <c r="X170" i="45" s="1"/>
  <c r="P235" i="43"/>
  <c r="X417" i="44"/>
  <c r="P371" i="44"/>
  <c r="G100" i="43"/>
  <c r="E228" i="43"/>
  <c r="E163" i="43"/>
  <c r="E229" i="43"/>
  <c r="D43" i="45"/>
  <c r="E40" i="45" s="1"/>
  <c r="P259" i="44"/>
  <c r="H479" i="45"/>
  <c r="I478" i="45" s="1"/>
  <c r="E396" i="43"/>
  <c r="X12" i="43"/>
  <c r="P7" i="43"/>
  <c r="X10" i="43"/>
  <c r="P11" i="43"/>
  <c r="E162" i="43"/>
  <c r="G206" i="44"/>
  <c r="X8" i="43"/>
  <c r="S23" i="45"/>
  <c r="F165" i="45"/>
  <c r="G162" i="45" s="1"/>
  <c r="D24" i="45"/>
  <c r="E377" i="44"/>
  <c r="G436" i="43"/>
  <c r="J215" i="45"/>
  <c r="K213" i="45" s="1"/>
  <c r="K476" i="44"/>
  <c r="K381" i="44"/>
  <c r="P169" i="43"/>
  <c r="K475" i="44"/>
  <c r="J463" i="45"/>
  <c r="K459" i="45" s="1"/>
  <c r="P261" i="44"/>
  <c r="X385" i="43"/>
  <c r="I80" i="44"/>
  <c r="I443" i="44"/>
  <c r="I33" i="44"/>
  <c r="I420" i="43"/>
  <c r="G486" i="44"/>
  <c r="E418" i="43"/>
  <c r="P335" i="43"/>
  <c r="O471" i="45"/>
  <c r="P470" i="45" s="1"/>
  <c r="X79" i="43"/>
  <c r="G304" i="43"/>
  <c r="P56" i="44"/>
  <c r="P470" i="43"/>
  <c r="G285" i="44"/>
  <c r="F413" i="45"/>
  <c r="G411" i="45" s="1"/>
  <c r="P116" i="44"/>
  <c r="H471" i="45"/>
  <c r="I467" i="45" s="1"/>
  <c r="G418" i="44"/>
  <c r="J198" i="45"/>
  <c r="W261" i="45"/>
  <c r="X259" i="45" s="1"/>
  <c r="F75" i="45"/>
  <c r="G72" i="45" s="1"/>
  <c r="K35" i="44"/>
  <c r="F51" i="45"/>
  <c r="G47" i="45" s="1"/>
  <c r="J101" i="45"/>
  <c r="K99" i="45" s="1"/>
  <c r="K425" i="44"/>
  <c r="G395" i="43"/>
  <c r="K426" i="44"/>
  <c r="O355" i="45"/>
  <c r="P351" i="45" s="1"/>
  <c r="E312" i="43"/>
  <c r="G311" i="44"/>
  <c r="D313" i="45"/>
  <c r="E310" i="45" s="1"/>
  <c r="P467" i="43"/>
  <c r="G394" i="43"/>
  <c r="K471" i="43"/>
  <c r="K107" i="44"/>
  <c r="I426" i="43"/>
  <c r="E484" i="43"/>
  <c r="I370" i="44"/>
  <c r="S362" i="43"/>
  <c r="T361" i="43" s="1"/>
  <c r="H373" i="45"/>
  <c r="I371" i="45" s="1"/>
  <c r="D75" i="45"/>
  <c r="E73" i="45" s="1"/>
  <c r="W311" i="45"/>
  <c r="D413" i="45"/>
  <c r="E409" i="45" s="1"/>
  <c r="S138" i="45"/>
  <c r="T136" i="45" s="1"/>
  <c r="S402" i="45"/>
  <c r="T401" i="45" s="1"/>
  <c r="D289" i="45"/>
  <c r="E285" i="45" s="1"/>
  <c r="H487" i="45"/>
  <c r="I484" i="45" s="1"/>
  <c r="O321" i="45"/>
  <c r="P320" i="45" s="1"/>
  <c r="O381" i="45"/>
  <c r="P378" i="45" s="1"/>
  <c r="O141" i="45"/>
  <c r="P138" i="45" s="1"/>
  <c r="O445" i="45"/>
  <c r="P442" i="45" s="1"/>
  <c r="H389" i="45"/>
  <c r="I386" i="45" s="1"/>
  <c r="D471" i="45"/>
  <c r="E470" i="45" s="1"/>
  <c r="J355" i="45"/>
  <c r="K352" i="45" s="1"/>
  <c r="S476" i="45"/>
  <c r="T474" i="45" s="1"/>
  <c r="S468" i="45"/>
  <c r="T467" i="45" s="1"/>
  <c r="S394" i="45"/>
  <c r="T393" i="45" s="1"/>
  <c r="O281" i="45"/>
  <c r="P279" i="45" s="1"/>
  <c r="H381" i="45"/>
  <c r="I379" i="45" s="1"/>
  <c r="F281" i="45"/>
  <c r="G277" i="45" s="1"/>
  <c r="K463" i="44"/>
  <c r="I116" i="43"/>
  <c r="E155" i="43"/>
  <c r="K189" i="44"/>
  <c r="I132" i="44"/>
  <c r="I156" i="44"/>
  <c r="E138" i="43"/>
  <c r="P156" i="44"/>
  <c r="P172" i="44"/>
  <c r="F101" i="45"/>
  <c r="G99" i="45" s="1"/>
  <c r="T120" i="44"/>
  <c r="I153" i="44"/>
  <c r="E107" i="44"/>
  <c r="P187" i="44"/>
  <c r="G170" i="44"/>
  <c r="E105" i="44"/>
  <c r="S178" i="45"/>
  <c r="T176" i="45" s="1"/>
  <c r="I113" i="43"/>
  <c r="E139" i="44"/>
  <c r="G171" i="43"/>
  <c r="K172" i="43"/>
  <c r="J173" i="45"/>
  <c r="K172" i="45" s="1"/>
  <c r="K185" i="43"/>
  <c r="P122" i="44"/>
  <c r="E140" i="44"/>
  <c r="I164" i="44"/>
  <c r="I113" i="44"/>
  <c r="E98" i="44"/>
  <c r="I162" i="44"/>
  <c r="I153" i="43"/>
  <c r="E130" i="43"/>
  <c r="O109" i="45"/>
  <c r="P105" i="45" s="1"/>
  <c r="G113" i="44"/>
  <c r="H89" i="45"/>
  <c r="T176" i="44"/>
  <c r="K187" i="43"/>
  <c r="X106" i="43"/>
  <c r="T161" i="44"/>
  <c r="K188" i="44"/>
  <c r="G115" i="44"/>
  <c r="X185" i="44"/>
  <c r="G169" i="44"/>
  <c r="P129" i="44"/>
  <c r="H141" i="45"/>
  <c r="I140" i="45" s="1"/>
  <c r="X162" i="44"/>
  <c r="K109" i="44"/>
  <c r="D117" i="45"/>
  <c r="E114" i="45" s="1"/>
  <c r="I148" i="44"/>
  <c r="X121" i="43"/>
  <c r="K169" i="44"/>
  <c r="K434" i="43"/>
  <c r="K403" i="43"/>
  <c r="P162" i="44"/>
  <c r="K437" i="44"/>
  <c r="K436" i="43"/>
  <c r="G251" i="43"/>
  <c r="I346" i="44"/>
  <c r="P261" i="43"/>
  <c r="K231" i="44"/>
  <c r="K404" i="43"/>
  <c r="E100" i="44"/>
  <c r="G409" i="43"/>
  <c r="F199" i="43"/>
  <c r="G196" i="43" s="1"/>
  <c r="T316" i="44"/>
  <c r="S302" i="45"/>
  <c r="T301" i="45" s="1"/>
  <c r="K179" i="44"/>
  <c r="I395" i="43"/>
  <c r="G385" i="43"/>
  <c r="I385" i="44"/>
  <c r="E418" i="44"/>
  <c r="E396" i="44"/>
  <c r="I230" i="44"/>
  <c r="E460" i="44"/>
  <c r="G336" i="44"/>
  <c r="I156" i="43"/>
  <c r="I170" i="44"/>
  <c r="I172" i="44"/>
  <c r="G122" i="44"/>
  <c r="I478" i="43"/>
  <c r="I475" i="43"/>
  <c r="E230" i="44"/>
  <c r="K421" i="44"/>
  <c r="G205" i="43"/>
  <c r="K281" i="44"/>
  <c r="K347" i="44"/>
  <c r="P259" i="43"/>
  <c r="E228" i="44"/>
  <c r="K402" i="43"/>
  <c r="K389" i="44"/>
  <c r="K207" i="44"/>
  <c r="I486" i="43"/>
  <c r="E97" i="44"/>
  <c r="K487" i="43"/>
  <c r="G411" i="43"/>
  <c r="K288" i="44"/>
  <c r="E419" i="44"/>
  <c r="I154" i="43"/>
  <c r="I122" i="44"/>
  <c r="E462" i="44"/>
  <c r="F471" i="45"/>
  <c r="G467" i="45" s="1"/>
  <c r="K211" i="44"/>
  <c r="G229" i="43"/>
  <c r="E277" i="44"/>
  <c r="P244" i="44"/>
  <c r="G303" i="44"/>
  <c r="P262" i="43"/>
  <c r="H451" i="45"/>
  <c r="K173" i="44"/>
  <c r="E279" i="44"/>
  <c r="I139" i="43"/>
  <c r="T393" i="43"/>
  <c r="K380" i="43"/>
  <c r="I393" i="43"/>
  <c r="K289" i="44"/>
  <c r="S452" i="43"/>
  <c r="T451" i="43" s="1"/>
  <c r="K339" i="44"/>
  <c r="I205" i="44"/>
  <c r="G386" i="43"/>
  <c r="G114" i="43"/>
  <c r="G204" i="43"/>
  <c r="I462" i="44"/>
  <c r="G203" i="43"/>
  <c r="K286" i="44"/>
  <c r="P243" i="44"/>
  <c r="G434" i="44"/>
  <c r="D125" i="45"/>
  <c r="E124" i="45" s="1"/>
  <c r="K437" i="43"/>
  <c r="I254" i="44"/>
  <c r="K64" i="43"/>
  <c r="O117" i="45"/>
  <c r="P116" i="45" s="1"/>
  <c r="O75" i="45"/>
  <c r="P71" i="45" s="1"/>
  <c r="K214" i="44"/>
  <c r="G412" i="43"/>
  <c r="K378" i="43"/>
  <c r="K141" i="43"/>
  <c r="T400" i="43"/>
  <c r="D92" i="45"/>
  <c r="O313" i="45"/>
  <c r="P310" i="45" s="1"/>
  <c r="G121" i="44"/>
  <c r="E49" i="43"/>
  <c r="E48" i="43"/>
  <c r="P425" i="43"/>
  <c r="T235" i="44"/>
  <c r="G338" i="44"/>
  <c r="E459" i="44"/>
  <c r="E403" i="43"/>
  <c r="E337" i="43"/>
  <c r="K413" i="43"/>
  <c r="I252" i="44"/>
  <c r="K405" i="43"/>
  <c r="E261" i="43"/>
  <c r="K379" i="43"/>
  <c r="G123" i="44"/>
  <c r="K155" i="44"/>
  <c r="I386" i="44"/>
  <c r="O43" i="45"/>
  <c r="P40" i="45" s="1"/>
  <c r="E338" i="43"/>
  <c r="J313" i="45"/>
  <c r="K309" i="45" s="1"/>
  <c r="P378" i="44"/>
  <c r="I401" i="43"/>
  <c r="P428" i="43"/>
  <c r="G337" i="44"/>
  <c r="E461" i="44"/>
  <c r="H437" i="45"/>
  <c r="I434" i="45" s="1"/>
  <c r="O339" i="45"/>
  <c r="P336" i="45" s="1"/>
  <c r="K63" i="43"/>
  <c r="I251" i="44"/>
  <c r="K397" i="44"/>
  <c r="K66" i="43"/>
  <c r="K215" i="44"/>
  <c r="E259" i="43"/>
  <c r="E260" i="43"/>
  <c r="I138" i="43"/>
  <c r="O133" i="45"/>
  <c r="P130" i="45" s="1"/>
  <c r="P163" i="44"/>
  <c r="J43" i="45"/>
  <c r="K40" i="45" s="1"/>
  <c r="O289" i="45"/>
  <c r="P288" i="45" s="1"/>
  <c r="I388" i="44"/>
  <c r="E335" i="43"/>
  <c r="H59" i="45"/>
  <c r="I58" i="45" s="1"/>
  <c r="P379" i="44"/>
  <c r="I402" i="43"/>
  <c r="K419" i="43"/>
  <c r="I394" i="43"/>
  <c r="K435" i="43"/>
  <c r="G228" i="43"/>
  <c r="E401" i="43"/>
  <c r="P245" i="44"/>
  <c r="G436" i="44"/>
  <c r="E417" i="44"/>
  <c r="K212" i="44"/>
  <c r="P164" i="44"/>
  <c r="E393" i="44"/>
  <c r="E395" i="44"/>
  <c r="I171" i="44"/>
  <c r="P377" i="44"/>
  <c r="S410" i="45"/>
  <c r="T408" i="45" s="1"/>
  <c r="G435" i="44"/>
  <c r="H463" i="45"/>
  <c r="I460" i="45" s="1"/>
  <c r="H239" i="45"/>
  <c r="I235" i="45" s="1"/>
  <c r="F373" i="45"/>
  <c r="G372" i="45" s="1"/>
  <c r="O437" i="45"/>
  <c r="P436" i="45" s="1"/>
  <c r="I436" i="43"/>
  <c r="G49" i="44"/>
  <c r="W361" i="45"/>
  <c r="D270" i="45"/>
  <c r="F455" i="43"/>
  <c r="G452" i="43" s="1"/>
  <c r="D463" i="45"/>
  <c r="E462" i="45" s="1"/>
  <c r="K301" i="44"/>
  <c r="T105" i="43"/>
  <c r="T30" i="44"/>
  <c r="K125" i="44"/>
  <c r="S220" i="45"/>
  <c r="T219" i="45" s="1"/>
  <c r="P185" i="44"/>
  <c r="G237" i="44"/>
  <c r="E309" i="43"/>
  <c r="E343" i="43"/>
  <c r="K154" i="43"/>
  <c r="K295" i="44"/>
  <c r="K83" i="43"/>
  <c r="I320" i="44"/>
  <c r="I434" i="43"/>
  <c r="K395" i="44"/>
  <c r="P417" i="44"/>
  <c r="E188" i="44"/>
  <c r="K117" i="43"/>
  <c r="K223" i="44"/>
  <c r="G214" i="44"/>
  <c r="E478" i="44"/>
  <c r="P293" i="44"/>
  <c r="J109" i="45"/>
  <c r="K105" i="45" s="1"/>
  <c r="O59" i="45"/>
  <c r="P55" i="45" s="1"/>
  <c r="K417" i="43"/>
  <c r="P186" i="44"/>
  <c r="K385" i="43"/>
  <c r="I124" i="44"/>
  <c r="W411" i="45"/>
  <c r="X409" i="45" s="1"/>
  <c r="W379" i="45"/>
  <c r="W319" i="45"/>
  <c r="X318" i="45" s="1"/>
  <c r="P486" i="43"/>
  <c r="I435" i="43"/>
  <c r="P418" i="44"/>
  <c r="E187" i="44"/>
  <c r="G65" i="44"/>
  <c r="K303" i="44"/>
  <c r="P385" i="44"/>
  <c r="D9" i="43"/>
  <c r="H101" i="45"/>
  <c r="I99" i="45" s="1"/>
  <c r="X277" i="43"/>
  <c r="K429" i="44"/>
  <c r="K294" i="43"/>
  <c r="K296" i="43"/>
  <c r="K317" i="43"/>
  <c r="P442" i="44"/>
  <c r="K460" i="43"/>
  <c r="E56" i="44"/>
  <c r="G64" i="44"/>
  <c r="K355" i="44"/>
  <c r="P387" i="44"/>
  <c r="P404" i="43"/>
  <c r="K293" i="43"/>
  <c r="E425" i="44"/>
  <c r="H355" i="45"/>
  <c r="I352" i="44"/>
  <c r="K388" i="43"/>
  <c r="K156" i="43"/>
  <c r="P444" i="44"/>
  <c r="E177" i="44"/>
  <c r="W419" i="45"/>
  <c r="X418" i="45" s="1"/>
  <c r="K462" i="43"/>
  <c r="E185" i="44"/>
  <c r="P124" i="44"/>
  <c r="E178" i="44"/>
  <c r="P386" i="44"/>
  <c r="P204" i="43"/>
  <c r="K389" i="43"/>
  <c r="G294" i="44"/>
  <c r="T242" i="43"/>
  <c r="H215" i="45"/>
  <c r="I213" i="45" s="1"/>
  <c r="X161" i="43"/>
  <c r="I353" i="44"/>
  <c r="K155" i="43"/>
  <c r="X177" i="43"/>
  <c r="P441" i="44"/>
  <c r="P139" i="44"/>
  <c r="K396" i="44"/>
  <c r="K420" i="43"/>
  <c r="G236" i="44"/>
  <c r="G238" i="44"/>
  <c r="K297" i="44"/>
  <c r="H361" i="45"/>
  <c r="E426" i="44"/>
  <c r="P485" i="43"/>
  <c r="P140" i="44"/>
  <c r="P401" i="43"/>
  <c r="K459" i="43"/>
  <c r="K318" i="43"/>
  <c r="D11" i="43"/>
  <c r="D196" i="45"/>
  <c r="O189" i="45"/>
  <c r="P185" i="45" s="1"/>
  <c r="E310" i="43"/>
  <c r="P123" i="44"/>
  <c r="K394" i="44"/>
  <c r="K320" i="43"/>
  <c r="E179" i="44"/>
  <c r="E41" i="44"/>
  <c r="H247" i="45"/>
  <c r="I244" i="45" s="1"/>
  <c r="J223" i="45"/>
  <c r="K220" i="45" s="1"/>
  <c r="E115" i="43"/>
  <c r="K386" i="43"/>
  <c r="G296" i="44"/>
  <c r="K421" i="43"/>
  <c r="E345" i="43"/>
  <c r="H445" i="45"/>
  <c r="I444" i="45" s="1"/>
  <c r="W403" i="45"/>
  <c r="X402" i="45" s="1"/>
  <c r="E344" i="43"/>
  <c r="D157" i="45"/>
  <c r="E153" i="45" s="1"/>
  <c r="P236" i="44"/>
  <c r="P131" i="44"/>
  <c r="P71" i="44"/>
  <c r="P65" i="43"/>
  <c r="K255" i="43"/>
  <c r="G302" i="43"/>
  <c r="I211" i="43"/>
  <c r="I404" i="43"/>
  <c r="I130" i="44"/>
  <c r="T194" i="44"/>
  <c r="T63" i="44"/>
  <c r="W477" i="45"/>
  <c r="X476" i="45" s="1"/>
  <c r="E122" i="43"/>
  <c r="X170" i="43"/>
  <c r="K303" i="43"/>
  <c r="S344" i="45"/>
  <c r="T343" i="45" s="1"/>
  <c r="P177" i="44"/>
  <c r="G99" i="43"/>
  <c r="K131" i="44"/>
  <c r="H10" i="44"/>
  <c r="S80" i="45"/>
  <c r="T79" i="45" s="1"/>
  <c r="S88" i="45"/>
  <c r="J35" i="45"/>
  <c r="K31" i="45" s="1"/>
  <c r="I244" i="43"/>
  <c r="G343" i="43"/>
  <c r="G105" i="43"/>
  <c r="G301" i="43"/>
  <c r="K301" i="43"/>
  <c r="J421" i="45"/>
  <c r="K419" i="45" s="1"/>
  <c r="P178" i="43"/>
  <c r="K140" i="43"/>
  <c r="H6" i="44"/>
  <c r="I213" i="43"/>
  <c r="I288" i="44"/>
  <c r="E124" i="43"/>
  <c r="I98" i="44"/>
  <c r="K177" i="44"/>
  <c r="X378" i="43"/>
  <c r="P113" i="43"/>
  <c r="D141" i="45"/>
  <c r="E140" i="45" s="1"/>
  <c r="G124" i="43"/>
  <c r="I285" i="44"/>
  <c r="K181" i="44"/>
  <c r="I100" i="44"/>
  <c r="E154" i="44"/>
  <c r="I344" i="44"/>
  <c r="I459" i="44"/>
  <c r="J67" i="45"/>
  <c r="K65" i="45" s="1"/>
  <c r="I97" i="44"/>
  <c r="AB8" i="44"/>
  <c r="E155" i="44"/>
  <c r="G388" i="43"/>
  <c r="G13" i="45"/>
  <c r="H11" i="45" s="1"/>
  <c r="D263" i="45"/>
  <c r="E261" i="45" s="1"/>
  <c r="I469" i="44"/>
  <c r="G73" i="43"/>
  <c r="I243" i="43"/>
  <c r="G435" i="43"/>
  <c r="I108" i="43"/>
  <c r="E287" i="43"/>
  <c r="O479" i="45"/>
  <c r="P478" i="45" s="1"/>
  <c r="P237" i="44"/>
  <c r="G393" i="44"/>
  <c r="K203" i="44"/>
  <c r="K34" i="44"/>
  <c r="W362" i="45"/>
  <c r="K100" i="44"/>
  <c r="K97" i="44"/>
  <c r="E379" i="43"/>
  <c r="L5" i="43"/>
  <c r="P64" i="43"/>
  <c r="E47" i="43"/>
  <c r="S212" i="45"/>
  <c r="T210" i="45" s="1"/>
  <c r="E296" i="44"/>
  <c r="G369" i="43"/>
  <c r="G221" i="43"/>
  <c r="S360" i="45"/>
  <c r="P312" i="44"/>
  <c r="P309" i="44"/>
  <c r="P311" i="44"/>
  <c r="O327" i="45"/>
  <c r="E98" i="43"/>
  <c r="E153" i="44"/>
  <c r="J328" i="45"/>
  <c r="E352" i="44"/>
  <c r="I107" i="43"/>
  <c r="E483" i="43"/>
  <c r="I417" i="44"/>
  <c r="I420" i="44"/>
  <c r="I279" i="44"/>
  <c r="I277" i="44"/>
  <c r="X362" i="44"/>
  <c r="X361" i="44"/>
  <c r="T184" i="44"/>
  <c r="G462" i="43"/>
  <c r="X442" i="44"/>
  <c r="X441" i="44"/>
  <c r="X72" i="44"/>
  <c r="X71" i="44"/>
  <c r="F269" i="45"/>
  <c r="F381" i="45"/>
  <c r="G379" i="45" s="1"/>
  <c r="X434" i="44"/>
  <c r="X433" i="44"/>
  <c r="I140" i="43"/>
  <c r="P50" i="44"/>
  <c r="G459" i="43"/>
  <c r="X426" i="44"/>
  <c r="X425" i="44"/>
  <c r="X294" i="44"/>
  <c r="J141" i="45"/>
  <c r="K139" i="45" s="1"/>
  <c r="G461" i="43"/>
  <c r="P6" i="44"/>
  <c r="I379" i="43"/>
  <c r="I378" i="43"/>
  <c r="X476" i="44"/>
  <c r="X475" i="44"/>
  <c r="O270" i="45"/>
  <c r="J373" i="45"/>
  <c r="K372" i="45" s="1"/>
  <c r="H198" i="45"/>
  <c r="T5" i="43"/>
  <c r="T7" i="43"/>
  <c r="O487" i="45"/>
  <c r="P484" i="45" s="1"/>
  <c r="O413" i="45"/>
  <c r="P412" i="45" s="1"/>
  <c r="F355" i="45"/>
  <c r="G353" i="45" s="1"/>
  <c r="D149" i="45"/>
  <c r="E145" i="45" s="1"/>
  <c r="J255" i="45"/>
  <c r="K252" i="45" s="1"/>
  <c r="D247" i="45"/>
  <c r="E243" i="45" s="1"/>
  <c r="I317" i="44"/>
  <c r="I318" i="44"/>
  <c r="G145" i="44"/>
  <c r="G146" i="44"/>
  <c r="P108" i="44"/>
  <c r="P107" i="44"/>
  <c r="P220" i="43"/>
  <c r="P221" i="43"/>
  <c r="E244" i="43"/>
  <c r="K305" i="44"/>
  <c r="K79" i="43"/>
  <c r="X286" i="43"/>
  <c r="G304" i="44"/>
  <c r="P58" i="43"/>
  <c r="D355" i="45"/>
  <c r="E351" i="45" s="1"/>
  <c r="P57" i="43"/>
  <c r="K247" i="43"/>
  <c r="F313" i="45"/>
  <c r="G312" i="45" s="1"/>
  <c r="P277" i="43"/>
  <c r="K43" i="44"/>
  <c r="E122" i="44"/>
  <c r="H339" i="45"/>
  <c r="I336" i="45" s="1"/>
  <c r="F141" i="45"/>
  <c r="G139" i="45" s="1"/>
  <c r="E74" i="44"/>
  <c r="K80" i="43"/>
  <c r="G138" i="43"/>
  <c r="F365" i="43"/>
  <c r="G361" i="43" s="1"/>
  <c r="F487" i="45"/>
  <c r="S228" i="45"/>
  <c r="T226" i="45" s="1"/>
  <c r="T63" i="43"/>
  <c r="E107" i="43"/>
  <c r="E108" i="43"/>
  <c r="E204" i="43"/>
  <c r="G301" i="44"/>
  <c r="E73" i="44"/>
  <c r="K429" i="43"/>
  <c r="E71" i="44"/>
  <c r="E251" i="43"/>
  <c r="G50" i="44"/>
  <c r="F365" i="44"/>
  <c r="G361" i="44" s="1"/>
  <c r="E245" i="43"/>
  <c r="E428" i="43"/>
  <c r="H109" i="45"/>
  <c r="I106" i="45" s="1"/>
  <c r="D479" i="45"/>
  <c r="E477" i="45" s="1"/>
  <c r="J149" i="45"/>
  <c r="K148" i="45" s="1"/>
  <c r="E121" i="44"/>
  <c r="K81" i="43"/>
  <c r="S286" i="45"/>
  <c r="T284" i="45" s="1"/>
  <c r="T250" i="44"/>
  <c r="P434" i="43"/>
  <c r="J83" i="45"/>
  <c r="K79" i="45" s="1"/>
  <c r="S336" i="45"/>
  <c r="T334" i="45" s="1"/>
  <c r="K148" i="44"/>
  <c r="K180" i="44"/>
  <c r="G335" i="43"/>
  <c r="E123" i="44"/>
  <c r="H43" i="45"/>
  <c r="I41" i="45" s="1"/>
  <c r="P436" i="43"/>
  <c r="T292" i="44"/>
  <c r="W371" i="45"/>
  <c r="X370" i="45" s="1"/>
  <c r="O347" i="45"/>
  <c r="P345" i="45" s="1"/>
  <c r="E427" i="43"/>
  <c r="G58" i="43"/>
  <c r="T218" i="44"/>
  <c r="P219" i="43"/>
  <c r="K39" i="44"/>
  <c r="K75" i="44"/>
  <c r="S244" i="45"/>
  <c r="T243" i="45" s="1"/>
  <c r="P435" i="43"/>
  <c r="O463" i="45"/>
  <c r="P462" i="45" s="1"/>
  <c r="X401" i="43"/>
  <c r="G80" i="43"/>
  <c r="K254" i="43"/>
  <c r="K252" i="43"/>
  <c r="X32" i="44"/>
  <c r="X31" i="44"/>
  <c r="E206" i="43"/>
  <c r="P222" i="43"/>
  <c r="K177" i="43"/>
  <c r="P55" i="43"/>
  <c r="I228" i="43"/>
  <c r="S186" i="45"/>
  <c r="T185" i="45" s="1"/>
  <c r="K147" i="44"/>
  <c r="G82" i="43"/>
  <c r="I139" i="44"/>
  <c r="X89" i="44"/>
  <c r="E243" i="43"/>
  <c r="E425" i="43"/>
  <c r="C17" i="45"/>
  <c r="D15" i="45" s="1"/>
  <c r="S270" i="43"/>
  <c r="I214" i="43"/>
  <c r="D381" i="45"/>
  <c r="E379" i="45" s="1"/>
  <c r="I138" i="44"/>
  <c r="S114" i="45"/>
  <c r="P32" i="44"/>
  <c r="I238" i="43"/>
  <c r="I237" i="43"/>
  <c r="I236" i="43"/>
  <c r="E236" i="43"/>
  <c r="E235" i="43"/>
  <c r="S196" i="43"/>
  <c r="T194" i="43" s="1"/>
  <c r="I221" i="44"/>
  <c r="P278" i="43"/>
  <c r="G106" i="43"/>
  <c r="P146" i="43"/>
  <c r="F149" i="45"/>
  <c r="G146" i="45" s="1"/>
  <c r="D67" i="45"/>
  <c r="E64" i="45" s="1"/>
  <c r="E238" i="43"/>
  <c r="K154" i="44"/>
  <c r="I230" i="43"/>
  <c r="G286" i="43"/>
  <c r="G285" i="43"/>
  <c r="E115" i="44"/>
  <c r="X212" i="43"/>
  <c r="P33" i="44"/>
  <c r="I235" i="43"/>
  <c r="T97" i="44"/>
  <c r="K117" i="44"/>
  <c r="I388" i="43"/>
  <c r="X113" i="43"/>
  <c r="G478" i="44"/>
  <c r="E39" i="43"/>
  <c r="K479" i="44"/>
  <c r="K343" i="43"/>
  <c r="K239" i="43"/>
  <c r="K83" i="44"/>
  <c r="F362" i="45"/>
  <c r="G163" i="44"/>
  <c r="K41" i="43"/>
  <c r="K81" i="44"/>
  <c r="K79" i="44"/>
  <c r="P147" i="43"/>
  <c r="E40" i="43"/>
  <c r="O199" i="44"/>
  <c r="P196" i="44" s="1"/>
  <c r="G477" i="44"/>
  <c r="X48" i="43"/>
  <c r="K153" i="44"/>
  <c r="K146" i="44"/>
  <c r="I386" i="43"/>
  <c r="K231" i="43"/>
  <c r="K157" i="44"/>
  <c r="I385" i="43"/>
  <c r="J93" i="44"/>
  <c r="K89" i="44" s="1"/>
  <c r="D83" i="45"/>
  <c r="E79" i="45" s="1"/>
  <c r="O196" i="45"/>
  <c r="J90" i="45"/>
  <c r="K483" i="43"/>
  <c r="E114" i="43"/>
  <c r="G42" i="44"/>
  <c r="S260" i="45"/>
  <c r="T259" i="45" s="1"/>
  <c r="I227" i="43"/>
  <c r="O207" i="45"/>
  <c r="P205" i="45" s="1"/>
  <c r="K371" i="43"/>
  <c r="E452" i="44"/>
  <c r="K372" i="43"/>
  <c r="K487" i="44"/>
  <c r="S270" i="44"/>
  <c r="T269" i="44" s="1"/>
  <c r="H199" i="44"/>
  <c r="I197" i="44" s="1"/>
  <c r="E41" i="43"/>
  <c r="G338" i="43"/>
  <c r="H133" i="45"/>
  <c r="I129" i="45" s="1"/>
  <c r="T300" i="43"/>
  <c r="W15" i="45"/>
  <c r="X9" i="45" s="1"/>
  <c r="O165" i="45"/>
  <c r="P163" i="45" s="1"/>
  <c r="F197" i="45"/>
  <c r="K485" i="43"/>
  <c r="G48" i="44"/>
  <c r="G41" i="44"/>
  <c r="E116" i="43"/>
  <c r="G346" i="43"/>
  <c r="P131" i="43"/>
  <c r="G344" i="43"/>
  <c r="P34" i="44"/>
  <c r="K220" i="43"/>
  <c r="P310" i="43"/>
  <c r="P309" i="43"/>
  <c r="I311" i="43"/>
  <c r="I312" i="43"/>
  <c r="E254" i="43"/>
  <c r="K39" i="43"/>
  <c r="K369" i="43"/>
  <c r="J117" i="45"/>
  <c r="K116" i="45" s="1"/>
  <c r="K82" i="44"/>
  <c r="G336" i="43"/>
  <c r="K11" i="45"/>
  <c r="L5" i="45" s="1"/>
  <c r="E116" i="44"/>
  <c r="I105" i="43"/>
  <c r="I219" i="44"/>
  <c r="G107" i="43"/>
  <c r="E285" i="43"/>
  <c r="E286" i="43"/>
  <c r="E177" i="43"/>
  <c r="E180" i="43"/>
  <c r="I335" i="43"/>
  <c r="I337" i="43"/>
  <c r="P337" i="43"/>
  <c r="F59" i="45"/>
  <c r="G55" i="45" s="1"/>
  <c r="O13" i="45"/>
  <c r="P7" i="45" s="1"/>
  <c r="K141" i="44"/>
  <c r="D223" i="45"/>
  <c r="E221" i="45" s="1"/>
  <c r="F329" i="45"/>
  <c r="F331" i="44"/>
  <c r="D215" i="45"/>
  <c r="E212" i="45" s="1"/>
  <c r="T334" i="43"/>
  <c r="T335" i="43"/>
  <c r="K445" i="43"/>
  <c r="I57" i="43"/>
  <c r="I58" i="43"/>
  <c r="D133" i="45"/>
  <c r="E132" i="45" s="1"/>
  <c r="I228" i="44"/>
  <c r="I227" i="44"/>
  <c r="K163" i="44"/>
  <c r="K164" i="44"/>
  <c r="K162" i="44"/>
  <c r="K161" i="44"/>
  <c r="K115" i="44"/>
  <c r="K114" i="44"/>
  <c r="K113" i="44"/>
  <c r="K116" i="44"/>
  <c r="G72" i="44"/>
  <c r="G71" i="44"/>
  <c r="G73" i="44"/>
  <c r="G483" i="43"/>
  <c r="G486" i="43"/>
  <c r="G279" i="43"/>
  <c r="G278" i="43"/>
  <c r="G277" i="43"/>
  <c r="G280" i="43"/>
  <c r="I251" i="43"/>
  <c r="I253" i="43"/>
  <c r="I254" i="43"/>
  <c r="K178" i="43"/>
  <c r="K180" i="43"/>
  <c r="K253" i="44"/>
  <c r="K254" i="44"/>
  <c r="K252" i="44"/>
  <c r="K251" i="44"/>
  <c r="P441" i="43"/>
  <c r="P444" i="43"/>
  <c r="E66" i="43"/>
  <c r="E63" i="43"/>
  <c r="K263" i="43"/>
  <c r="E154" i="43"/>
  <c r="D10" i="43"/>
  <c r="D15" i="43"/>
  <c r="P7" i="44"/>
  <c r="P443" i="43"/>
  <c r="P11" i="44"/>
  <c r="P12" i="44"/>
  <c r="L6" i="43"/>
  <c r="L9" i="43"/>
  <c r="K71" i="44"/>
  <c r="E377" i="43"/>
  <c r="I42" i="43"/>
  <c r="L8" i="43"/>
  <c r="X55" i="43"/>
  <c r="E99" i="43"/>
  <c r="T129" i="44"/>
  <c r="T128" i="44"/>
  <c r="K238" i="44"/>
  <c r="K237" i="44"/>
  <c r="K236" i="44"/>
  <c r="K235" i="44"/>
  <c r="O397" i="45"/>
  <c r="P461" i="43"/>
  <c r="P459" i="43"/>
  <c r="P462" i="43"/>
  <c r="P460" i="43"/>
  <c r="T145" i="43"/>
  <c r="T144" i="43"/>
  <c r="P10" i="43"/>
  <c r="P5" i="43"/>
  <c r="P9" i="43"/>
  <c r="T342" i="43"/>
  <c r="T343" i="43"/>
  <c r="D365" i="43"/>
  <c r="E361" i="43" s="1"/>
  <c r="D13" i="43"/>
  <c r="H90" i="45"/>
  <c r="D14" i="43"/>
  <c r="G57" i="43"/>
  <c r="D5" i="43"/>
  <c r="H27" i="44"/>
  <c r="I26" i="44" s="1"/>
  <c r="E253" i="43"/>
  <c r="T258" i="44"/>
  <c r="K221" i="44"/>
  <c r="K222" i="44"/>
  <c r="K220" i="44"/>
  <c r="K219" i="44"/>
  <c r="E123" i="43"/>
  <c r="D7" i="43"/>
  <c r="P10" i="44"/>
  <c r="D12" i="43"/>
  <c r="E380" i="43"/>
  <c r="F125" i="45"/>
  <c r="G123" i="45" s="1"/>
  <c r="K443" i="43"/>
  <c r="K444" i="43"/>
  <c r="K442" i="43"/>
  <c r="K441" i="43"/>
  <c r="T227" i="43"/>
  <c r="T226" i="43"/>
  <c r="T351" i="43"/>
  <c r="T350" i="43"/>
  <c r="P98" i="43"/>
  <c r="K381" i="43"/>
  <c r="K204" i="43"/>
  <c r="D16" i="43"/>
  <c r="O247" i="45"/>
  <c r="P243" i="45" s="1"/>
  <c r="W89" i="45"/>
  <c r="E65" i="43"/>
  <c r="E444" i="43"/>
  <c r="G475" i="44"/>
  <c r="X220" i="44"/>
  <c r="X219" i="44"/>
  <c r="P100" i="43"/>
  <c r="H455" i="43"/>
  <c r="I451" i="43" s="1"/>
  <c r="P8" i="44"/>
  <c r="P41" i="43"/>
  <c r="F331" i="43"/>
  <c r="G327" i="43" s="1"/>
  <c r="G55" i="43"/>
  <c r="D6" i="43"/>
  <c r="P427" i="43"/>
  <c r="I56" i="43"/>
  <c r="K157" i="43"/>
  <c r="K137" i="43"/>
  <c r="I262" i="43"/>
  <c r="E443" i="43"/>
  <c r="I260" i="43"/>
  <c r="K346" i="43"/>
  <c r="E442" i="43"/>
  <c r="K293" i="44"/>
  <c r="K296" i="44"/>
  <c r="P82" i="44"/>
  <c r="P79" i="44"/>
  <c r="P80" i="44"/>
  <c r="P81" i="44"/>
  <c r="E132" i="43"/>
  <c r="E131" i="43"/>
  <c r="G139" i="43"/>
  <c r="G137" i="43"/>
  <c r="K255" i="44"/>
  <c r="P99" i="43"/>
  <c r="X259" i="43"/>
  <c r="E156" i="43"/>
  <c r="D27" i="43"/>
  <c r="E26" i="43" s="1"/>
  <c r="P5" i="44"/>
  <c r="I259" i="43"/>
  <c r="E441" i="43"/>
  <c r="K345" i="43"/>
  <c r="T276" i="44"/>
  <c r="T277" i="44"/>
  <c r="P48" i="44"/>
  <c r="P47" i="44"/>
  <c r="P132" i="43"/>
  <c r="P129" i="43"/>
  <c r="I245" i="43"/>
  <c r="I328" i="44"/>
  <c r="I329" i="44"/>
  <c r="I330" i="44"/>
  <c r="I327" i="44"/>
  <c r="P485" i="44"/>
  <c r="P483" i="44"/>
  <c r="P484" i="44"/>
  <c r="P486" i="44"/>
  <c r="X204" i="43"/>
  <c r="X203" i="43"/>
  <c r="K51" i="44"/>
  <c r="L7" i="44"/>
  <c r="I63" i="44"/>
  <c r="O27" i="44"/>
  <c r="P25" i="44" s="1"/>
  <c r="D15" i="44"/>
  <c r="X170" i="44"/>
  <c r="X169" i="44"/>
  <c r="K287" i="43"/>
  <c r="K285" i="43"/>
  <c r="K286" i="43"/>
  <c r="K288" i="43"/>
  <c r="E372" i="43"/>
  <c r="E370" i="43"/>
  <c r="K373" i="43"/>
  <c r="E369" i="43"/>
  <c r="E371" i="43"/>
  <c r="I477" i="44"/>
  <c r="I478" i="44"/>
  <c r="I475" i="44"/>
  <c r="P460" i="44"/>
  <c r="P462" i="44"/>
  <c r="P459" i="44"/>
  <c r="W73" i="45"/>
  <c r="X71" i="45" s="1"/>
  <c r="F157" i="45"/>
  <c r="G155" i="45" s="1"/>
  <c r="J365" i="43"/>
  <c r="X8" i="44"/>
  <c r="X130" i="44"/>
  <c r="X129" i="44"/>
  <c r="I74" i="44"/>
  <c r="I73" i="44"/>
  <c r="I72" i="44"/>
  <c r="I71" i="44"/>
  <c r="K139" i="44"/>
  <c r="K138" i="44"/>
  <c r="K140" i="44"/>
  <c r="K137" i="44"/>
  <c r="K72" i="44"/>
  <c r="K73" i="44"/>
  <c r="I40" i="43"/>
  <c r="I39" i="43"/>
  <c r="P461" i="44"/>
  <c r="H328" i="45"/>
  <c r="P108" i="43"/>
  <c r="X114" i="44"/>
  <c r="X113" i="44"/>
  <c r="E129" i="44"/>
  <c r="E132" i="44"/>
  <c r="E131" i="44"/>
  <c r="K133" i="44"/>
  <c r="E130" i="44"/>
  <c r="W328" i="45"/>
  <c r="K67" i="44"/>
  <c r="D198" i="45"/>
  <c r="G107" i="44"/>
  <c r="G105" i="44"/>
  <c r="G108" i="44"/>
  <c r="G106" i="44"/>
  <c r="E238" i="44"/>
  <c r="E236" i="44"/>
  <c r="K239" i="44"/>
  <c r="E237" i="44"/>
  <c r="E235" i="44"/>
  <c r="K64" i="44"/>
  <c r="K66" i="44"/>
  <c r="H11" i="44"/>
  <c r="H5" i="44"/>
  <c r="H12" i="44"/>
  <c r="H7" i="44"/>
  <c r="H8" i="44"/>
  <c r="J361" i="45"/>
  <c r="I486" i="44"/>
  <c r="I485" i="44"/>
  <c r="I483" i="44"/>
  <c r="E74" i="43"/>
  <c r="T39" i="44"/>
  <c r="F27" i="44"/>
  <c r="G25" i="44" s="1"/>
  <c r="J273" i="44"/>
  <c r="K271" i="44" s="1"/>
  <c r="X252" i="44"/>
  <c r="X251" i="44"/>
  <c r="G379" i="43"/>
  <c r="G378" i="43"/>
  <c r="G377" i="43"/>
  <c r="G380" i="43"/>
  <c r="I469" i="43"/>
  <c r="I468" i="43"/>
  <c r="I467" i="43"/>
  <c r="P379" i="43"/>
  <c r="P377" i="43"/>
  <c r="E73" i="43"/>
  <c r="P106" i="43"/>
  <c r="L8" i="44"/>
  <c r="E72" i="43"/>
  <c r="T475" i="43"/>
  <c r="E252" i="43"/>
  <c r="G39" i="44"/>
  <c r="E58" i="44"/>
  <c r="E55" i="44"/>
  <c r="X476" i="43"/>
  <c r="X475" i="43"/>
  <c r="K395" i="43"/>
  <c r="K393" i="43"/>
  <c r="K396" i="43"/>
  <c r="K394" i="43"/>
  <c r="W65" i="45"/>
  <c r="G469" i="44"/>
  <c r="G470" i="44"/>
  <c r="G468" i="44"/>
  <c r="E139" i="43"/>
  <c r="E140" i="43"/>
  <c r="P107" i="43"/>
  <c r="O93" i="43"/>
  <c r="P90" i="43" s="1"/>
  <c r="H365" i="44"/>
  <c r="I363" i="44" s="1"/>
  <c r="J199" i="44"/>
  <c r="K195" i="44" s="1"/>
  <c r="K98" i="43"/>
  <c r="L6" i="44"/>
  <c r="J197" i="45"/>
  <c r="L10" i="44"/>
  <c r="I65" i="44"/>
  <c r="T88" i="44"/>
  <c r="I47" i="44"/>
  <c r="I50" i="44"/>
  <c r="H157" i="45"/>
  <c r="I153" i="45" s="1"/>
  <c r="S310" i="45"/>
  <c r="W25" i="44"/>
  <c r="X23" i="44" s="1"/>
  <c r="G254" i="43"/>
  <c r="G252" i="43"/>
  <c r="P470" i="44"/>
  <c r="P467" i="44"/>
  <c r="P468" i="44"/>
  <c r="T78" i="44"/>
  <c r="L5" i="44"/>
  <c r="I66" i="44"/>
  <c r="X178" i="44"/>
  <c r="X177" i="44"/>
  <c r="E42" i="44"/>
  <c r="E40" i="44"/>
  <c r="E148" i="44"/>
  <c r="E145" i="44"/>
  <c r="K149" i="44"/>
  <c r="E147" i="44"/>
  <c r="E146" i="44"/>
  <c r="X72" i="43"/>
  <c r="X71" i="43"/>
  <c r="H117" i="45"/>
  <c r="I113" i="45" s="1"/>
  <c r="P65" i="44"/>
  <c r="P63" i="44"/>
  <c r="P66" i="44"/>
  <c r="P64" i="44"/>
  <c r="K33" i="43"/>
  <c r="K31" i="43"/>
  <c r="K32" i="43"/>
  <c r="K34" i="43"/>
  <c r="D273" i="44"/>
  <c r="E270" i="44" s="1"/>
  <c r="T177" i="43"/>
  <c r="O157" i="45"/>
  <c r="P154" i="45" s="1"/>
  <c r="S22" i="45"/>
  <c r="J331" i="44"/>
  <c r="K330" i="44" s="1"/>
  <c r="D199" i="44"/>
  <c r="E197" i="44" s="1"/>
  <c r="S56" i="45"/>
  <c r="T55" i="45" s="1"/>
  <c r="D7" i="44"/>
  <c r="D10" i="44"/>
  <c r="D13" i="44"/>
  <c r="D5" i="44"/>
  <c r="D16" i="44"/>
  <c r="D12" i="44"/>
  <c r="D6" i="44"/>
  <c r="D14" i="44"/>
  <c r="D9" i="44"/>
  <c r="D11" i="44"/>
  <c r="F23" i="45"/>
  <c r="P317" i="43"/>
  <c r="P319" i="43"/>
  <c r="P318" i="43"/>
  <c r="I97" i="43"/>
  <c r="I100" i="43"/>
  <c r="I99" i="43"/>
  <c r="I98" i="43"/>
  <c r="K212" i="43"/>
  <c r="K211" i="43"/>
  <c r="K213" i="43"/>
  <c r="K214" i="43"/>
  <c r="F91" i="45"/>
  <c r="O90" i="45"/>
  <c r="X301" i="43"/>
  <c r="J133" i="45"/>
  <c r="K130" i="45" s="1"/>
  <c r="E66" i="44"/>
  <c r="E64" i="44"/>
  <c r="E65" i="44"/>
  <c r="E63" i="44"/>
  <c r="P164" i="43"/>
  <c r="P162" i="43"/>
  <c r="X154" i="43"/>
  <c r="J91" i="45"/>
  <c r="O173" i="45"/>
  <c r="P172" i="45" s="1"/>
  <c r="E462" i="43"/>
  <c r="K463" i="43"/>
  <c r="E460" i="43"/>
  <c r="E459" i="43"/>
  <c r="E461" i="43"/>
  <c r="F455" i="44"/>
  <c r="G452" i="44" s="1"/>
  <c r="O195" i="45"/>
  <c r="D328" i="45"/>
  <c r="G57" i="44"/>
  <c r="G56" i="44"/>
  <c r="K59" i="44"/>
  <c r="G55" i="44"/>
  <c r="X6" i="44"/>
  <c r="X9" i="44"/>
  <c r="X12" i="44"/>
  <c r="X10" i="44"/>
  <c r="X7" i="44"/>
  <c r="X13" i="44"/>
  <c r="X11" i="44"/>
  <c r="X14" i="44"/>
  <c r="F83" i="45"/>
  <c r="G82" i="45" s="1"/>
  <c r="D297" i="45"/>
  <c r="K41" i="44"/>
  <c r="K40" i="44"/>
  <c r="K42" i="44"/>
  <c r="T78" i="43"/>
  <c r="T79" i="43"/>
  <c r="F452" i="45"/>
  <c r="T31" i="43"/>
  <c r="O331" i="44"/>
  <c r="P328" i="44" s="1"/>
  <c r="P286" i="43"/>
  <c r="P287" i="43"/>
  <c r="P285" i="43"/>
  <c r="G97" i="44"/>
  <c r="G99" i="44"/>
  <c r="G98" i="44"/>
  <c r="G100" i="44"/>
  <c r="G179" i="43"/>
  <c r="G177" i="43"/>
  <c r="G180" i="43"/>
  <c r="G178" i="43"/>
  <c r="H149" i="45"/>
  <c r="I145" i="45" s="1"/>
  <c r="D365" i="44"/>
  <c r="E361" i="44" s="1"/>
  <c r="S48" i="45"/>
  <c r="T47" i="45" s="1"/>
  <c r="I39" i="44"/>
  <c r="I40" i="44"/>
  <c r="I42" i="44"/>
  <c r="I41" i="44"/>
  <c r="J181" i="45"/>
  <c r="K311" i="43"/>
  <c r="K309" i="43"/>
  <c r="K312" i="43"/>
  <c r="K310" i="43"/>
  <c r="E302" i="43"/>
  <c r="E301" i="43"/>
  <c r="E304" i="43"/>
  <c r="E303" i="43"/>
  <c r="G47" i="43"/>
  <c r="G49" i="43"/>
  <c r="G48" i="43"/>
  <c r="G50" i="43"/>
  <c r="X145" i="43"/>
  <c r="K49" i="44"/>
  <c r="K50" i="44"/>
  <c r="K48" i="44"/>
  <c r="P288" i="43"/>
  <c r="G97" i="43"/>
  <c r="K101" i="43"/>
  <c r="K313" i="43"/>
  <c r="G33" i="43"/>
  <c r="G31" i="43"/>
  <c r="G34" i="43"/>
  <c r="H83" i="45"/>
  <c r="I81" i="45" s="1"/>
  <c r="G33" i="44"/>
  <c r="G31" i="44"/>
  <c r="K148" i="43"/>
  <c r="K147" i="43"/>
  <c r="K145" i="43"/>
  <c r="P352" i="43"/>
  <c r="P354" i="43"/>
  <c r="P353" i="43"/>
  <c r="W107" i="45"/>
  <c r="X106" i="45" s="1"/>
  <c r="W237" i="45"/>
  <c r="X235" i="45" s="1"/>
  <c r="D195" i="45"/>
  <c r="D199" i="43"/>
  <c r="E198" i="43" s="1"/>
  <c r="G32" i="44"/>
  <c r="K101" i="44"/>
  <c r="W205" i="45"/>
  <c r="X204" i="45" s="1"/>
  <c r="E451" i="44"/>
  <c r="E453" i="44"/>
  <c r="E454" i="44"/>
  <c r="S40" i="45"/>
  <c r="T39" i="45" s="1"/>
  <c r="J59" i="45"/>
  <c r="K55" i="45" s="1"/>
  <c r="E295" i="43"/>
  <c r="E293" i="43"/>
  <c r="E296" i="43"/>
  <c r="E294" i="43"/>
  <c r="P99" i="44"/>
  <c r="P100" i="44"/>
  <c r="P98" i="44"/>
  <c r="P97" i="44"/>
  <c r="D305" i="45"/>
  <c r="X98" i="43"/>
  <c r="X97" i="43"/>
  <c r="P188" i="43"/>
  <c r="P187" i="43"/>
  <c r="P185" i="43"/>
  <c r="P140" i="43"/>
  <c r="P137" i="43"/>
  <c r="P138" i="43"/>
  <c r="D452" i="45"/>
  <c r="G354" i="43"/>
  <c r="F90" i="45"/>
  <c r="G123" i="43"/>
  <c r="G121" i="43"/>
  <c r="S32" i="45"/>
  <c r="T30" i="45" s="1"/>
  <c r="E172" i="43"/>
  <c r="E169" i="43"/>
  <c r="E170" i="43"/>
  <c r="E171" i="43"/>
  <c r="D361" i="45"/>
  <c r="K131" i="43"/>
  <c r="K130" i="43"/>
  <c r="K132" i="43"/>
  <c r="O328" i="45"/>
  <c r="W187" i="45"/>
  <c r="X186" i="45" s="1"/>
  <c r="D109" i="45"/>
  <c r="E108" i="45" s="1"/>
  <c r="O273" i="43"/>
  <c r="G34" i="44"/>
  <c r="S450" i="45"/>
  <c r="S452" i="45" s="1"/>
  <c r="S452" i="44"/>
  <c r="T451" i="44" s="1"/>
  <c r="W213" i="45"/>
  <c r="X211" i="45" s="1"/>
  <c r="S24" i="44"/>
  <c r="O93" i="44"/>
  <c r="P91" i="44" s="1"/>
  <c r="W271" i="43"/>
  <c r="W269" i="45"/>
  <c r="H165" i="45"/>
  <c r="P296" i="43"/>
  <c r="P295" i="43"/>
  <c r="P293" i="43"/>
  <c r="P294" i="43"/>
  <c r="K57" i="44"/>
  <c r="K56" i="44"/>
  <c r="K58" i="44"/>
  <c r="W303" i="45"/>
  <c r="X302" i="45" s="1"/>
  <c r="K259" i="43"/>
  <c r="K262" i="43"/>
  <c r="K260" i="43"/>
  <c r="D173" i="45"/>
  <c r="W295" i="45"/>
  <c r="X294" i="45" s="1"/>
  <c r="G163" i="43"/>
  <c r="G164" i="43"/>
  <c r="G161" i="43"/>
  <c r="I162" i="43"/>
  <c r="I164" i="43"/>
  <c r="I161" i="43"/>
  <c r="G162" i="43"/>
  <c r="P163" i="43"/>
  <c r="P161" i="43"/>
  <c r="J27" i="44"/>
  <c r="K26" i="44" s="1"/>
  <c r="O23" i="45"/>
  <c r="F117" i="45"/>
  <c r="D51" i="45"/>
  <c r="W163" i="45"/>
  <c r="X162" i="45" s="1"/>
  <c r="F199" i="44"/>
  <c r="G196" i="44" s="1"/>
  <c r="H263" i="45"/>
  <c r="I260" i="45" s="1"/>
  <c r="G81" i="44"/>
  <c r="G79" i="44"/>
  <c r="G82" i="44"/>
  <c r="G80" i="44"/>
  <c r="K100" i="43"/>
  <c r="K97" i="43"/>
  <c r="J23" i="45"/>
  <c r="P42" i="43"/>
  <c r="P40" i="43"/>
  <c r="P203" i="43"/>
  <c r="P205" i="43"/>
  <c r="T169" i="43"/>
  <c r="T168" i="43"/>
  <c r="X32" i="43"/>
  <c r="X31" i="43"/>
  <c r="P177" i="43"/>
  <c r="D27" i="44"/>
  <c r="E26" i="44" s="1"/>
  <c r="W33" i="45"/>
  <c r="X32" i="45" s="1"/>
  <c r="F133" i="45"/>
  <c r="G129" i="45" s="1"/>
  <c r="P180" i="43"/>
  <c r="O365" i="44"/>
  <c r="P363" i="44" s="1"/>
  <c r="P116" i="43"/>
  <c r="P114" i="43"/>
  <c r="K139" i="43"/>
  <c r="K138" i="43"/>
  <c r="O455" i="44"/>
  <c r="P452" i="44" s="1"/>
  <c r="P72" i="43"/>
  <c r="P71" i="43"/>
  <c r="P73" i="43"/>
  <c r="P74" i="43"/>
  <c r="F93" i="44"/>
  <c r="G92" i="44" s="1"/>
  <c r="W327" i="45"/>
  <c r="W329" i="44"/>
  <c r="X328" i="44" s="1"/>
  <c r="K115" i="43"/>
  <c r="K113" i="43"/>
  <c r="K116" i="43"/>
  <c r="K114" i="43"/>
  <c r="I320" i="43"/>
  <c r="X394" i="45"/>
  <c r="D89" i="45"/>
  <c r="D93" i="44"/>
  <c r="E89" i="44" s="1"/>
  <c r="T235" i="43"/>
  <c r="T234" i="43"/>
  <c r="G154" i="43"/>
  <c r="G155" i="43"/>
  <c r="G156" i="43"/>
  <c r="D26" i="45"/>
  <c r="P82" i="43"/>
  <c r="P80" i="43"/>
  <c r="P81" i="43"/>
  <c r="P79" i="43"/>
  <c r="F92" i="45"/>
  <c r="I130" i="43"/>
  <c r="I131" i="43"/>
  <c r="I129" i="43"/>
  <c r="G130" i="43"/>
  <c r="G129" i="43"/>
  <c r="G132" i="43"/>
  <c r="K133" i="43"/>
  <c r="G131" i="43"/>
  <c r="O83" i="45"/>
  <c r="P82" i="45" s="1"/>
  <c r="K105" i="43"/>
  <c r="K106" i="43"/>
  <c r="K107" i="43"/>
  <c r="K108" i="43"/>
  <c r="K109" i="43"/>
  <c r="E31" i="43"/>
  <c r="K35" i="43"/>
  <c r="E32" i="43"/>
  <c r="E33" i="43"/>
  <c r="D59" i="45"/>
  <c r="E57" i="45" s="1"/>
  <c r="G66" i="43"/>
  <c r="G63" i="43"/>
  <c r="K67" i="43"/>
  <c r="E188" i="43"/>
  <c r="E185" i="43"/>
  <c r="K189" i="43"/>
  <c r="K279" i="43"/>
  <c r="K277" i="43"/>
  <c r="K280" i="43"/>
  <c r="H25" i="45"/>
  <c r="F43" i="45"/>
  <c r="G42" i="45" s="1"/>
  <c r="H91" i="45"/>
  <c r="H93" i="43"/>
  <c r="I91" i="43" s="1"/>
  <c r="K278" i="43"/>
  <c r="J89" i="45"/>
  <c r="J93" i="43"/>
  <c r="K89" i="43" s="1"/>
  <c r="F321" i="45"/>
  <c r="G318" i="45" s="1"/>
  <c r="X244" i="43"/>
  <c r="I180" i="43"/>
  <c r="I178" i="43"/>
  <c r="I177" i="43"/>
  <c r="K181" i="43"/>
  <c r="I179" i="43"/>
  <c r="P154" i="43"/>
  <c r="P156" i="43"/>
  <c r="P153" i="43"/>
  <c r="P371" i="43"/>
  <c r="P372" i="43"/>
  <c r="P370" i="43"/>
  <c r="H67" i="45"/>
  <c r="I63" i="45" s="1"/>
  <c r="X40" i="43"/>
  <c r="H125" i="45"/>
  <c r="I123" i="45" s="1"/>
  <c r="J24" i="45"/>
  <c r="J27" i="43"/>
  <c r="K24" i="43" s="1"/>
  <c r="AB7" i="43"/>
  <c r="AB8" i="43"/>
  <c r="AB9" i="43"/>
  <c r="AB5" i="43"/>
  <c r="K355" i="43"/>
  <c r="E352" i="43"/>
  <c r="E351" i="43"/>
  <c r="E353" i="43"/>
  <c r="K337" i="43"/>
  <c r="K335" i="43"/>
  <c r="K336" i="43"/>
  <c r="K339" i="43"/>
  <c r="P212" i="43"/>
  <c r="P211" i="43"/>
  <c r="P213" i="43"/>
  <c r="I286" i="43"/>
  <c r="I288" i="43"/>
  <c r="I287" i="43"/>
  <c r="K289" i="43"/>
  <c r="J270" i="45"/>
  <c r="J273" i="43"/>
  <c r="K270" i="43" s="1"/>
  <c r="I204" i="43"/>
  <c r="K207" i="43"/>
  <c r="I203" i="43"/>
  <c r="I206" i="43"/>
  <c r="G39" i="43"/>
  <c r="G40" i="43"/>
  <c r="G41" i="43"/>
  <c r="K43" i="43"/>
  <c r="D35" i="45"/>
  <c r="E34" i="45" s="1"/>
  <c r="I65" i="43"/>
  <c r="I64" i="43"/>
  <c r="I63" i="43"/>
  <c r="F67" i="45"/>
  <c r="G64" i="45" s="1"/>
  <c r="K50" i="43"/>
  <c r="K47" i="43"/>
  <c r="H92" i="45"/>
  <c r="H181" i="45"/>
  <c r="I177" i="45" s="1"/>
  <c r="E34" i="43"/>
  <c r="P155" i="43"/>
  <c r="I72" i="43"/>
  <c r="I74" i="43"/>
  <c r="I73" i="43"/>
  <c r="I71" i="43"/>
  <c r="K75" i="43"/>
  <c r="H51" i="45"/>
  <c r="I49" i="45" s="1"/>
  <c r="O24" i="45"/>
  <c r="O27" i="43"/>
  <c r="P24" i="43" s="1"/>
  <c r="W24" i="45"/>
  <c r="W25" i="43"/>
  <c r="X23" i="43" s="1"/>
  <c r="K48" i="43"/>
  <c r="AA9" i="45"/>
  <c r="AB6" i="45" s="1"/>
  <c r="E186" i="43"/>
  <c r="G271" i="44"/>
  <c r="G270" i="44"/>
  <c r="D331" i="43"/>
  <c r="D330" i="45"/>
  <c r="J330" i="45"/>
  <c r="J331" i="43"/>
  <c r="K330" i="43" s="1"/>
  <c r="G295" i="43"/>
  <c r="G296" i="43"/>
  <c r="K297" i="43"/>
  <c r="G293" i="43"/>
  <c r="J196" i="45"/>
  <c r="O198" i="45"/>
  <c r="I66" i="43"/>
  <c r="H289" i="45"/>
  <c r="J281" i="45"/>
  <c r="K278" i="45" s="1"/>
  <c r="H197" i="45"/>
  <c r="H199" i="43"/>
  <c r="E187" i="43"/>
  <c r="K162" i="43"/>
  <c r="K164" i="43"/>
  <c r="K163" i="43"/>
  <c r="K165" i="43"/>
  <c r="I47" i="43"/>
  <c r="I48" i="43"/>
  <c r="I50" i="43"/>
  <c r="I49" i="43"/>
  <c r="K51" i="43"/>
  <c r="O373" i="45"/>
  <c r="P369" i="45" s="1"/>
  <c r="W196" i="45"/>
  <c r="W197" i="43"/>
  <c r="X195" i="43" s="1"/>
  <c r="O25" i="45"/>
  <c r="O51" i="45"/>
  <c r="J51" i="45"/>
  <c r="F273" i="43"/>
  <c r="G270" i="43" s="1"/>
  <c r="F270" i="45"/>
  <c r="P227" i="43"/>
  <c r="P230" i="43"/>
  <c r="P228" i="43"/>
  <c r="H26" i="45"/>
  <c r="D272" i="45"/>
  <c r="D273" i="43"/>
  <c r="E272" i="43" s="1"/>
  <c r="D91" i="45"/>
  <c r="P344" i="43"/>
  <c r="P346" i="43"/>
  <c r="P345" i="43"/>
  <c r="P343" i="43"/>
  <c r="O263" i="45"/>
  <c r="P262" i="45" s="1"/>
  <c r="I169" i="43"/>
  <c r="I171" i="43"/>
  <c r="K173" i="43"/>
  <c r="I170" i="43"/>
  <c r="F25" i="45"/>
  <c r="K305" i="43"/>
  <c r="I302" i="43"/>
  <c r="I304" i="43"/>
  <c r="I303" i="43"/>
  <c r="P49" i="43"/>
  <c r="P47" i="43"/>
  <c r="P50" i="43"/>
  <c r="F297" i="45"/>
  <c r="O92" i="45"/>
  <c r="H24" i="45"/>
  <c r="O199" i="43"/>
  <c r="P198" i="43" s="1"/>
  <c r="O197" i="45"/>
  <c r="W155" i="45"/>
  <c r="X153" i="45" s="1"/>
  <c r="K122" i="43"/>
  <c r="K121" i="43"/>
  <c r="K123" i="43"/>
  <c r="I345" i="43"/>
  <c r="I346" i="43"/>
  <c r="K347" i="43"/>
  <c r="I344" i="43"/>
  <c r="K281" i="43"/>
  <c r="E277" i="43"/>
  <c r="E279" i="43"/>
  <c r="E278" i="43"/>
  <c r="I280" i="43"/>
  <c r="I279" i="43"/>
  <c r="I278" i="43"/>
  <c r="F89" i="45"/>
  <c r="F93" i="43"/>
  <c r="G89" i="43" s="1"/>
  <c r="J195" i="45"/>
  <c r="J199" i="43"/>
  <c r="K195" i="43" s="1"/>
  <c r="H75" i="45"/>
  <c r="I71" i="45" s="1"/>
  <c r="J339" i="45"/>
  <c r="K338" i="45" s="1"/>
  <c r="O215" i="45"/>
  <c r="P388" i="43"/>
  <c r="P385" i="43"/>
  <c r="P386" i="43"/>
  <c r="O330" i="45"/>
  <c r="O331" i="43"/>
  <c r="P330" i="43" s="1"/>
  <c r="H173" i="45"/>
  <c r="I172" i="45" s="1"/>
  <c r="G65" i="43"/>
  <c r="P31" i="43"/>
  <c r="P32" i="43"/>
  <c r="P34" i="43"/>
  <c r="D25" i="45"/>
  <c r="G42" i="43"/>
  <c r="W90" i="45"/>
  <c r="W91" i="43"/>
  <c r="X89" i="43" s="1"/>
  <c r="G64" i="43"/>
  <c r="K49" i="43"/>
  <c r="H321" i="45"/>
  <c r="I317" i="45" s="1"/>
  <c r="K205" i="43"/>
  <c r="K206" i="43"/>
  <c r="O231" i="45"/>
  <c r="P229" i="45" s="1"/>
  <c r="D93" i="43"/>
  <c r="E90" i="43" s="1"/>
  <c r="D90" i="45"/>
  <c r="J92" i="45"/>
  <c r="P369" i="43"/>
  <c r="I343" i="43"/>
  <c r="I295" i="43"/>
  <c r="I293" i="43"/>
  <c r="I294" i="43"/>
  <c r="E280" i="43"/>
  <c r="H273" i="43"/>
  <c r="I272" i="43" s="1"/>
  <c r="H269" i="45"/>
  <c r="H23" i="45"/>
  <c r="H27" i="43"/>
  <c r="I24" i="43" s="1"/>
  <c r="I121" i="43"/>
  <c r="I124" i="43"/>
  <c r="K125" i="43"/>
  <c r="I122" i="43"/>
  <c r="H35" i="45"/>
  <c r="H347" i="45"/>
  <c r="I343" i="45" s="1"/>
  <c r="O363" i="45"/>
  <c r="W245" i="45"/>
  <c r="X243" i="45" s="1"/>
  <c r="P122" i="43"/>
  <c r="P121" i="43"/>
  <c r="P123" i="43"/>
  <c r="H305" i="45"/>
  <c r="I301" i="45" s="1"/>
  <c r="H207" i="45"/>
  <c r="I205" i="45" s="1"/>
  <c r="J165" i="45"/>
  <c r="K161" i="45" s="1"/>
  <c r="O389" i="45"/>
  <c r="P387" i="45" s="1"/>
  <c r="S90" i="43"/>
  <c r="T88" i="43" s="1"/>
  <c r="S89" i="45"/>
  <c r="G147" i="43"/>
  <c r="G148" i="43"/>
  <c r="K149" i="43"/>
  <c r="G146" i="43"/>
  <c r="G145" i="43"/>
  <c r="O35" i="45"/>
  <c r="K59" i="43"/>
  <c r="E58" i="43"/>
  <c r="E55" i="43"/>
  <c r="E56" i="43"/>
  <c r="F26" i="45"/>
  <c r="X130" i="43"/>
  <c r="I123" i="43"/>
  <c r="F24" i="45"/>
  <c r="F27" i="43"/>
  <c r="G23" i="43" s="1"/>
  <c r="J25" i="45"/>
  <c r="I33" i="43"/>
  <c r="I34" i="43"/>
  <c r="I31" i="43"/>
  <c r="I318" i="43"/>
  <c r="K321" i="43"/>
  <c r="I319" i="43"/>
  <c r="J207" i="45"/>
  <c r="K203" i="45" s="1"/>
  <c r="D189" i="45"/>
  <c r="E186" i="45" s="1"/>
  <c r="J125" i="45"/>
  <c r="K124" i="45" s="1"/>
  <c r="O361" i="45"/>
  <c r="O365" i="43"/>
  <c r="P363" i="43" s="1"/>
  <c r="H327" i="45"/>
  <c r="H331" i="43"/>
  <c r="H272" i="45"/>
  <c r="D281" i="45"/>
  <c r="E280" i="45" s="1"/>
  <c r="H281" i="45"/>
  <c r="I277" i="45" s="1"/>
  <c r="T361" i="44" l="1"/>
  <c r="X196" i="44"/>
  <c r="D455" i="45"/>
  <c r="E451" i="45" s="1"/>
  <c r="G272" i="44"/>
  <c r="T326" i="44"/>
  <c r="E329" i="44"/>
  <c r="E327" i="44"/>
  <c r="E328" i="44"/>
  <c r="S362" i="45"/>
  <c r="T361" i="45" s="1"/>
  <c r="X451" i="44"/>
  <c r="K388" i="45"/>
  <c r="X97" i="45"/>
  <c r="T368" i="45"/>
  <c r="X219" i="45"/>
  <c r="T441" i="45"/>
  <c r="P452" i="43"/>
  <c r="P454" i="43"/>
  <c r="P451" i="43"/>
  <c r="J455" i="45"/>
  <c r="K451" i="45" s="1"/>
  <c r="X177" i="45"/>
  <c r="F199" i="45"/>
  <c r="G195" i="45" s="1"/>
  <c r="T70" i="45"/>
  <c r="X343" i="45"/>
  <c r="X251" i="45"/>
  <c r="X277" i="45"/>
  <c r="K235" i="45"/>
  <c r="G48" i="45"/>
  <c r="K363" i="44"/>
  <c r="T384" i="45"/>
  <c r="K411" i="45"/>
  <c r="E453" i="43"/>
  <c r="K237" i="45"/>
  <c r="K74" i="45"/>
  <c r="K72" i="45"/>
  <c r="E451" i="43"/>
  <c r="E452" i="43"/>
  <c r="E388" i="45"/>
  <c r="E443" i="45"/>
  <c r="I452" i="44"/>
  <c r="T277" i="45"/>
  <c r="I271" i="44"/>
  <c r="I272" i="44"/>
  <c r="I269" i="44"/>
  <c r="I295" i="45"/>
  <c r="K236" i="45"/>
  <c r="G386" i="45"/>
  <c r="E427" i="45"/>
  <c r="O455" i="45"/>
  <c r="P452" i="45" s="1"/>
  <c r="G387" i="45"/>
  <c r="K378" i="45"/>
  <c r="T326" i="43"/>
  <c r="G388" i="45"/>
  <c r="O273" i="45"/>
  <c r="P269" i="45" s="1"/>
  <c r="K296" i="45"/>
  <c r="K294" i="45"/>
  <c r="T161" i="45"/>
  <c r="E444" i="45"/>
  <c r="T251" i="45"/>
  <c r="X452" i="43"/>
  <c r="E387" i="45"/>
  <c r="G229" i="45"/>
  <c r="G227" i="45"/>
  <c r="G230" i="45"/>
  <c r="K344" i="45"/>
  <c r="P302" i="45"/>
  <c r="K409" i="45"/>
  <c r="X227" i="45"/>
  <c r="K427" i="45"/>
  <c r="K428" i="45"/>
  <c r="K412" i="45"/>
  <c r="P486" i="45"/>
  <c r="P420" i="45"/>
  <c r="G237" i="45"/>
  <c r="G478" i="45"/>
  <c r="P295" i="45"/>
  <c r="I453" i="44"/>
  <c r="I451" i="44"/>
  <c r="I338" i="45"/>
  <c r="G435" i="45"/>
  <c r="X47" i="45"/>
  <c r="I426" i="45"/>
  <c r="P271" i="44"/>
  <c r="P272" i="44"/>
  <c r="X335" i="45"/>
  <c r="P475" i="45"/>
  <c r="P269" i="44"/>
  <c r="P485" i="45"/>
  <c r="T316" i="45"/>
  <c r="F331" i="45"/>
  <c r="G327" i="45" s="1"/>
  <c r="E385" i="45"/>
  <c r="X6" i="45"/>
  <c r="S270" i="45"/>
  <c r="T269" i="45" s="1"/>
  <c r="G336" i="45"/>
  <c r="P477" i="45"/>
  <c r="P293" i="45"/>
  <c r="G451" i="43"/>
  <c r="E403" i="45"/>
  <c r="G433" i="45"/>
  <c r="K380" i="45"/>
  <c r="K377" i="45"/>
  <c r="I90" i="44"/>
  <c r="X426" i="45"/>
  <c r="X122" i="45"/>
  <c r="H455" i="45"/>
  <c r="I452" i="45" s="1"/>
  <c r="K433" i="45"/>
  <c r="G428" i="45"/>
  <c r="G425" i="45"/>
  <c r="G444" i="45"/>
  <c r="T144" i="45"/>
  <c r="X328" i="43"/>
  <c r="K434" i="45"/>
  <c r="G426" i="45"/>
  <c r="G441" i="45"/>
  <c r="K454" i="44"/>
  <c r="T152" i="45"/>
  <c r="T129" i="45"/>
  <c r="G364" i="44"/>
  <c r="T105" i="45"/>
  <c r="E402" i="45"/>
  <c r="G436" i="45"/>
  <c r="K452" i="44"/>
  <c r="G442" i="45"/>
  <c r="E404" i="45"/>
  <c r="T63" i="45"/>
  <c r="E345" i="45"/>
  <c r="K453" i="44"/>
  <c r="J365" i="45"/>
  <c r="K364" i="45" s="1"/>
  <c r="T425" i="45"/>
  <c r="X460" i="45"/>
  <c r="K436" i="45"/>
  <c r="X79" i="45"/>
  <c r="T416" i="45"/>
  <c r="I92" i="44"/>
  <c r="I89" i="44"/>
  <c r="P98" i="45"/>
  <c r="P99" i="45"/>
  <c r="I486" i="45"/>
  <c r="I362" i="44"/>
  <c r="G420" i="45"/>
  <c r="P139" i="45"/>
  <c r="T483" i="45"/>
  <c r="K394" i="45"/>
  <c r="X442" i="45"/>
  <c r="T6" i="45"/>
  <c r="K293" i="45"/>
  <c r="P476" i="45"/>
  <c r="T7" i="45"/>
  <c r="G417" i="45"/>
  <c r="T392" i="45"/>
  <c r="K113" i="45"/>
  <c r="G418" i="45"/>
  <c r="K243" i="45"/>
  <c r="X5" i="45"/>
  <c r="X7" i="45"/>
  <c r="I56" i="45"/>
  <c r="X13" i="45"/>
  <c r="G412" i="45"/>
  <c r="E410" i="45"/>
  <c r="E338" i="45"/>
  <c r="K483" i="45"/>
  <c r="X14" i="45"/>
  <c r="K485" i="45"/>
  <c r="T351" i="45"/>
  <c r="E228" i="45"/>
  <c r="G220" i="45"/>
  <c r="L7" i="45"/>
  <c r="K486" i="45"/>
  <c r="T432" i="45"/>
  <c r="E230" i="45"/>
  <c r="G221" i="45"/>
  <c r="I419" i="45"/>
  <c r="I377" i="45"/>
  <c r="E337" i="45"/>
  <c r="L10" i="45"/>
  <c r="G219" i="45"/>
  <c r="P435" i="45"/>
  <c r="P121" i="45"/>
  <c r="I418" i="45"/>
  <c r="K403" i="45"/>
  <c r="G337" i="45"/>
  <c r="X483" i="45"/>
  <c r="P179" i="45"/>
  <c r="P434" i="45"/>
  <c r="P123" i="45"/>
  <c r="E229" i="45"/>
  <c r="P235" i="45"/>
  <c r="G335" i="45"/>
  <c r="K401" i="45"/>
  <c r="L6" i="45"/>
  <c r="K214" i="45"/>
  <c r="G352" i="45"/>
  <c r="E41" i="45"/>
  <c r="K212" i="45"/>
  <c r="K211" i="45"/>
  <c r="P56" i="45"/>
  <c r="K288" i="45"/>
  <c r="K287" i="45"/>
  <c r="K245" i="45"/>
  <c r="K244" i="45"/>
  <c r="X361" i="43"/>
  <c r="P137" i="45"/>
  <c r="G286" i="45"/>
  <c r="P304" i="45"/>
  <c r="G235" i="45"/>
  <c r="E259" i="45"/>
  <c r="E425" i="45"/>
  <c r="E435" i="45"/>
  <c r="I252" i="45"/>
  <c r="E433" i="45"/>
  <c r="I362" i="43"/>
  <c r="E369" i="45"/>
  <c r="I251" i="45"/>
  <c r="E434" i="45"/>
  <c r="I364" i="43"/>
  <c r="E371" i="45"/>
  <c r="K429" i="45"/>
  <c r="I361" i="43"/>
  <c r="E370" i="45"/>
  <c r="I452" i="43"/>
  <c r="E426" i="45"/>
  <c r="G254" i="45"/>
  <c r="X467" i="45"/>
  <c r="H365" i="45"/>
  <c r="I363" i="45" s="1"/>
  <c r="K312" i="45"/>
  <c r="P287" i="45"/>
  <c r="K286" i="45"/>
  <c r="I229" i="45"/>
  <c r="E195" i="44"/>
  <c r="G204" i="45"/>
  <c r="P238" i="45"/>
  <c r="G203" i="45"/>
  <c r="G251" i="45"/>
  <c r="K229" i="45"/>
  <c r="T177" i="45"/>
  <c r="G371" i="45"/>
  <c r="G50" i="45"/>
  <c r="P57" i="45"/>
  <c r="X56" i="45"/>
  <c r="G280" i="45"/>
  <c r="K319" i="45"/>
  <c r="G288" i="45"/>
  <c r="T234" i="45"/>
  <c r="E320" i="45"/>
  <c r="K228" i="45"/>
  <c r="G285" i="45"/>
  <c r="S24" i="45"/>
  <c r="T23" i="45" s="1"/>
  <c r="I254" i="45"/>
  <c r="L9" i="45"/>
  <c r="K230" i="45"/>
  <c r="P286" i="45"/>
  <c r="I212" i="45"/>
  <c r="L8" i="45"/>
  <c r="E311" i="45"/>
  <c r="K254" i="45"/>
  <c r="P58" i="45"/>
  <c r="G252" i="45"/>
  <c r="G71" i="45"/>
  <c r="T292" i="45"/>
  <c r="E335" i="45"/>
  <c r="P311" i="45"/>
  <c r="I214" i="45"/>
  <c r="P483" i="45"/>
  <c r="G369" i="45"/>
  <c r="I378" i="45"/>
  <c r="P277" i="45"/>
  <c r="P280" i="45"/>
  <c r="P122" i="45"/>
  <c r="T96" i="45"/>
  <c r="K171" i="45"/>
  <c r="X146" i="45"/>
  <c r="G108" i="45"/>
  <c r="K170" i="45"/>
  <c r="P177" i="45"/>
  <c r="K169" i="45"/>
  <c r="P178" i="45"/>
  <c r="P140" i="45"/>
  <c r="G145" i="45"/>
  <c r="E162" i="45"/>
  <c r="G147" i="45"/>
  <c r="P106" i="45"/>
  <c r="X138" i="45"/>
  <c r="G148" i="45"/>
  <c r="X114" i="45"/>
  <c r="G124" i="45"/>
  <c r="E180" i="45"/>
  <c r="G121" i="45"/>
  <c r="E177" i="45"/>
  <c r="E179" i="45"/>
  <c r="P131" i="45"/>
  <c r="I187" i="45"/>
  <c r="P319" i="45"/>
  <c r="G172" i="45"/>
  <c r="E116" i="45"/>
  <c r="I138" i="45"/>
  <c r="G377" i="45"/>
  <c r="K221" i="45"/>
  <c r="I23" i="44"/>
  <c r="K396" i="45"/>
  <c r="I396" i="45"/>
  <c r="I311" i="45"/>
  <c r="K395" i="45"/>
  <c r="I395" i="45"/>
  <c r="I369" i="45"/>
  <c r="I139" i="45"/>
  <c r="T466" i="45"/>
  <c r="I393" i="45"/>
  <c r="G362" i="44"/>
  <c r="K100" i="45"/>
  <c r="I372" i="45"/>
  <c r="K106" i="45"/>
  <c r="K219" i="45"/>
  <c r="P65" i="45"/>
  <c r="P278" i="45"/>
  <c r="P441" i="45"/>
  <c r="K97" i="45"/>
  <c r="I370" i="45"/>
  <c r="I459" i="45"/>
  <c r="K98" i="45"/>
  <c r="I462" i="45"/>
  <c r="P186" i="45"/>
  <c r="P343" i="45"/>
  <c r="P317" i="45"/>
  <c r="I461" i="45"/>
  <c r="P354" i="45"/>
  <c r="P352" i="45"/>
  <c r="I410" i="45"/>
  <c r="K413" i="45"/>
  <c r="P11" i="45"/>
  <c r="G402" i="45"/>
  <c r="P108" i="45"/>
  <c r="G459" i="45"/>
  <c r="H8" i="45"/>
  <c r="P254" i="45"/>
  <c r="G469" i="45"/>
  <c r="P162" i="45"/>
  <c r="I411" i="45"/>
  <c r="G401" i="45"/>
  <c r="H7" i="45"/>
  <c r="P425" i="45"/>
  <c r="K364" i="44"/>
  <c r="K386" i="45"/>
  <c r="P107" i="45"/>
  <c r="P74" i="45"/>
  <c r="P251" i="45"/>
  <c r="P426" i="45"/>
  <c r="J331" i="45"/>
  <c r="K327" i="45" s="1"/>
  <c r="E161" i="45"/>
  <c r="I294" i="45"/>
  <c r="I477" i="45"/>
  <c r="E205" i="45"/>
  <c r="K361" i="44"/>
  <c r="P147" i="45"/>
  <c r="F365" i="45"/>
  <c r="G362" i="45" s="1"/>
  <c r="P428" i="45"/>
  <c r="P72" i="45"/>
  <c r="P253" i="45"/>
  <c r="I388" i="45"/>
  <c r="I296" i="45"/>
  <c r="E163" i="45"/>
  <c r="E24" i="43"/>
  <c r="G31" i="45"/>
  <c r="G32" i="45"/>
  <c r="E395" i="45"/>
  <c r="E203" i="45"/>
  <c r="T450" i="43"/>
  <c r="P145" i="45"/>
  <c r="E245" i="45"/>
  <c r="T137" i="45"/>
  <c r="E396" i="45"/>
  <c r="K223" i="45"/>
  <c r="K247" i="45"/>
  <c r="E25" i="43"/>
  <c r="P73" i="45"/>
  <c r="G470" i="45"/>
  <c r="I387" i="45"/>
  <c r="E81" i="45"/>
  <c r="P10" i="45"/>
  <c r="G404" i="45"/>
  <c r="E206" i="45"/>
  <c r="P146" i="45"/>
  <c r="E393" i="45"/>
  <c r="K387" i="45"/>
  <c r="G302" i="45"/>
  <c r="K381" i="45"/>
  <c r="I385" i="45"/>
  <c r="I412" i="45"/>
  <c r="P9" i="45"/>
  <c r="H5" i="45"/>
  <c r="H6" i="45"/>
  <c r="H10" i="45"/>
  <c r="I222" i="45"/>
  <c r="K239" i="45"/>
  <c r="K231" i="45"/>
  <c r="E72" i="45"/>
  <c r="I237" i="45"/>
  <c r="P380" i="45"/>
  <c r="E154" i="45"/>
  <c r="I227" i="45"/>
  <c r="K467" i="45"/>
  <c r="T169" i="45"/>
  <c r="G354" i="45"/>
  <c r="E100" i="45"/>
  <c r="I238" i="45"/>
  <c r="I230" i="45"/>
  <c r="P460" i="45"/>
  <c r="G188" i="45"/>
  <c r="I221" i="45"/>
  <c r="E97" i="45"/>
  <c r="I220" i="45"/>
  <c r="K42" i="45"/>
  <c r="I219" i="45"/>
  <c r="P377" i="45"/>
  <c r="P197" i="44"/>
  <c r="T300" i="45"/>
  <c r="P468" i="45"/>
  <c r="F273" i="45"/>
  <c r="G272" i="45" s="1"/>
  <c r="P379" i="45"/>
  <c r="K301" i="45"/>
  <c r="G177" i="45"/>
  <c r="I468" i="45"/>
  <c r="E286" i="45"/>
  <c r="P410" i="45"/>
  <c r="K303" i="45"/>
  <c r="K313" i="45"/>
  <c r="K397" i="45"/>
  <c r="T211" i="45"/>
  <c r="G178" i="45"/>
  <c r="T22" i="43"/>
  <c r="E287" i="45"/>
  <c r="K302" i="45"/>
  <c r="G211" i="45"/>
  <c r="I401" i="45"/>
  <c r="G330" i="43"/>
  <c r="G180" i="45"/>
  <c r="G98" i="45"/>
  <c r="G164" i="45"/>
  <c r="E156" i="45"/>
  <c r="I469" i="45"/>
  <c r="K353" i="45"/>
  <c r="E418" i="45"/>
  <c r="K156" i="45"/>
  <c r="K261" i="45"/>
  <c r="G214" i="45"/>
  <c r="I404" i="45"/>
  <c r="G328" i="43"/>
  <c r="D365" i="45"/>
  <c r="E362" i="45" s="1"/>
  <c r="E254" i="45"/>
  <c r="P346" i="45"/>
  <c r="E420" i="45"/>
  <c r="K153" i="45"/>
  <c r="K259" i="45"/>
  <c r="E363" i="43"/>
  <c r="K328" i="44"/>
  <c r="X129" i="45"/>
  <c r="K475" i="45"/>
  <c r="G212" i="45"/>
  <c r="I402" i="45"/>
  <c r="G329" i="43"/>
  <c r="G394" i="45"/>
  <c r="E253" i="45"/>
  <c r="K186" i="45"/>
  <c r="K154" i="45"/>
  <c r="E417" i="45"/>
  <c r="K478" i="45"/>
  <c r="I312" i="45"/>
  <c r="G393" i="45"/>
  <c r="G97" i="45"/>
  <c r="E251" i="45"/>
  <c r="K185" i="45"/>
  <c r="E364" i="43"/>
  <c r="E129" i="45"/>
  <c r="K187" i="45"/>
  <c r="K262" i="45"/>
  <c r="E362" i="43"/>
  <c r="K477" i="45"/>
  <c r="P344" i="45"/>
  <c r="I310" i="45"/>
  <c r="G395" i="45"/>
  <c r="E155" i="45"/>
  <c r="G303" i="45"/>
  <c r="E66" i="45"/>
  <c r="E318" i="45"/>
  <c r="T195" i="43"/>
  <c r="K453" i="43"/>
  <c r="G245" i="45"/>
  <c r="P403" i="45"/>
  <c r="P404" i="45"/>
  <c r="G73" i="45"/>
  <c r="E469" i="45"/>
  <c r="K442" i="45"/>
  <c r="E317" i="45"/>
  <c r="K196" i="44"/>
  <c r="I245" i="45"/>
  <c r="G74" i="45"/>
  <c r="P39" i="45"/>
  <c r="K441" i="45"/>
  <c r="I55" i="45"/>
  <c r="I246" i="45"/>
  <c r="K471" i="45"/>
  <c r="T400" i="45"/>
  <c r="X286" i="45"/>
  <c r="E354" i="45"/>
  <c r="K355" i="45"/>
  <c r="E63" i="45"/>
  <c r="X351" i="45"/>
  <c r="K420" i="45"/>
  <c r="I243" i="45"/>
  <c r="D273" i="45"/>
  <c r="E269" i="45" s="1"/>
  <c r="K437" i="45"/>
  <c r="E353" i="45"/>
  <c r="K452" i="43"/>
  <c r="E65" i="45"/>
  <c r="K444" i="45"/>
  <c r="K451" i="43"/>
  <c r="P401" i="45"/>
  <c r="P337" i="45"/>
  <c r="X12" i="45"/>
  <c r="X8" i="45"/>
  <c r="K24" i="44"/>
  <c r="P285" i="45"/>
  <c r="I57" i="45"/>
  <c r="X10" i="45"/>
  <c r="G468" i="45"/>
  <c r="K389" i="45"/>
  <c r="P353" i="45"/>
  <c r="G351" i="45"/>
  <c r="P318" i="45"/>
  <c r="I476" i="45"/>
  <c r="G370" i="45"/>
  <c r="I100" i="45"/>
  <c r="G309" i="45"/>
  <c r="E244" i="45"/>
  <c r="T184" i="45"/>
  <c r="T242" i="45"/>
  <c r="X260" i="45"/>
  <c r="G279" i="45"/>
  <c r="K115" i="45"/>
  <c r="I137" i="45"/>
  <c r="X11" i="45"/>
  <c r="G122" i="45"/>
  <c r="K114" i="45"/>
  <c r="I25" i="44"/>
  <c r="T227" i="45"/>
  <c r="G58" i="45"/>
  <c r="E309" i="45"/>
  <c r="G56" i="45"/>
  <c r="T376" i="45"/>
  <c r="K311" i="45"/>
  <c r="T203" i="45"/>
  <c r="P433" i="45"/>
  <c r="E42" i="45"/>
  <c r="G49" i="45"/>
  <c r="E378" i="45"/>
  <c r="K346" i="45"/>
  <c r="D27" i="45"/>
  <c r="E26" i="45" s="1"/>
  <c r="G170" i="45"/>
  <c r="K425" i="45"/>
  <c r="I211" i="45"/>
  <c r="K468" i="45"/>
  <c r="G187" i="45"/>
  <c r="E412" i="45"/>
  <c r="K345" i="45"/>
  <c r="E352" i="45"/>
  <c r="K329" i="44"/>
  <c r="P12" i="45"/>
  <c r="P113" i="45"/>
  <c r="G363" i="44"/>
  <c r="T78" i="45"/>
  <c r="P303" i="45"/>
  <c r="E98" i="45"/>
  <c r="W329" i="45"/>
  <c r="X327" i="45" s="1"/>
  <c r="I425" i="45"/>
  <c r="T458" i="45"/>
  <c r="P418" i="45"/>
  <c r="P100" i="45"/>
  <c r="G460" i="45"/>
  <c r="K222" i="45"/>
  <c r="I24" i="44"/>
  <c r="P294" i="45"/>
  <c r="P417" i="45"/>
  <c r="I380" i="45"/>
  <c r="G100" i="45"/>
  <c r="G106" i="45"/>
  <c r="K365" i="43"/>
  <c r="G205" i="45"/>
  <c r="E312" i="45"/>
  <c r="K310" i="45"/>
  <c r="P220" i="45"/>
  <c r="K404" i="45"/>
  <c r="E485" i="45"/>
  <c r="T120" i="45"/>
  <c r="G409" i="45"/>
  <c r="T360" i="43"/>
  <c r="K417" i="45"/>
  <c r="I470" i="45"/>
  <c r="P444" i="45"/>
  <c r="X433" i="45"/>
  <c r="X434" i="45"/>
  <c r="G259" i="45"/>
  <c r="G169" i="45"/>
  <c r="E377" i="45"/>
  <c r="K487" i="45"/>
  <c r="P129" i="45"/>
  <c r="P195" i="44"/>
  <c r="X169" i="45"/>
  <c r="X317" i="45"/>
  <c r="E71" i="45"/>
  <c r="G410" i="45"/>
  <c r="G260" i="45"/>
  <c r="I364" i="44"/>
  <c r="K71" i="45"/>
  <c r="E380" i="45"/>
  <c r="E115" i="45"/>
  <c r="K354" i="45"/>
  <c r="K421" i="45"/>
  <c r="T268" i="44"/>
  <c r="X40" i="45"/>
  <c r="P461" i="45"/>
  <c r="I185" i="45"/>
  <c r="E82" i="45"/>
  <c r="I485" i="45"/>
  <c r="P132" i="45"/>
  <c r="I475" i="45"/>
  <c r="E346" i="45"/>
  <c r="E343" i="45"/>
  <c r="G195" i="43"/>
  <c r="P198" i="44"/>
  <c r="E262" i="45"/>
  <c r="G161" i="45"/>
  <c r="K41" i="45"/>
  <c r="P203" i="45"/>
  <c r="P312" i="45"/>
  <c r="K462" i="45"/>
  <c r="G236" i="45"/>
  <c r="G310" i="45"/>
  <c r="G475" i="45"/>
  <c r="P219" i="45"/>
  <c r="P237" i="45"/>
  <c r="T342" i="45"/>
  <c r="G345" i="45"/>
  <c r="E288" i="45"/>
  <c r="P459" i="45"/>
  <c r="E80" i="45"/>
  <c r="P8" i="45"/>
  <c r="G198" i="43"/>
  <c r="K107" i="45"/>
  <c r="K39" i="45"/>
  <c r="P309" i="45"/>
  <c r="P469" i="45"/>
  <c r="P221" i="45"/>
  <c r="E484" i="45"/>
  <c r="E237" i="45"/>
  <c r="E238" i="45"/>
  <c r="E235" i="45"/>
  <c r="G262" i="45"/>
  <c r="P409" i="45"/>
  <c r="I361" i="44"/>
  <c r="P164" i="45"/>
  <c r="E113" i="45"/>
  <c r="I236" i="45"/>
  <c r="K351" i="45"/>
  <c r="G378" i="45"/>
  <c r="T475" i="45"/>
  <c r="I186" i="45"/>
  <c r="P6" i="45"/>
  <c r="I483" i="45"/>
  <c r="T218" i="45"/>
  <c r="E260" i="45"/>
  <c r="G163" i="45"/>
  <c r="I98" i="45"/>
  <c r="E483" i="45"/>
  <c r="G462" i="45"/>
  <c r="G453" i="43"/>
  <c r="G363" i="43"/>
  <c r="K460" i="45"/>
  <c r="X386" i="45"/>
  <c r="P467" i="45"/>
  <c r="K469" i="45"/>
  <c r="E121" i="45"/>
  <c r="E74" i="45"/>
  <c r="G301" i="45"/>
  <c r="K461" i="45"/>
  <c r="K317" i="45"/>
  <c r="P411" i="45"/>
  <c r="K25" i="44"/>
  <c r="E39" i="45"/>
  <c r="P161" i="45"/>
  <c r="E441" i="45"/>
  <c r="G380" i="45"/>
  <c r="K215" i="45"/>
  <c r="G185" i="45"/>
  <c r="E411" i="45"/>
  <c r="P5" i="45"/>
  <c r="K101" i="45"/>
  <c r="K405" i="45"/>
  <c r="G34" i="45"/>
  <c r="G364" i="43"/>
  <c r="G197" i="43"/>
  <c r="I428" i="45"/>
  <c r="K108" i="45"/>
  <c r="G107" i="45"/>
  <c r="I97" i="45"/>
  <c r="G454" i="43"/>
  <c r="G477" i="45"/>
  <c r="I417" i="45"/>
  <c r="K320" i="45"/>
  <c r="W363" i="45"/>
  <c r="G344" i="45"/>
  <c r="P443" i="45"/>
  <c r="G243" i="45"/>
  <c r="G246" i="45"/>
  <c r="D199" i="45"/>
  <c r="E197" i="45" s="1"/>
  <c r="G343" i="45"/>
  <c r="K92" i="43"/>
  <c r="I435" i="45"/>
  <c r="P42" i="45"/>
  <c r="P41" i="45"/>
  <c r="I436" i="45"/>
  <c r="K273" i="44"/>
  <c r="E467" i="45"/>
  <c r="X401" i="45"/>
  <c r="X310" i="45"/>
  <c r="X309" i="45"/>
  <c r="K270" i="44"/>
  <c r="G362" i="43"/>
  <c r="E468" i="45"/>
  <c r="X417" i="45"/>
  <c r="G278" i="45"/>
  <c r="P63" i="45"/>
  <c r="P66" i="45"/>
  <c r="I433" i="45"/>
  <c r="D7" i="45"/>
  <c r="P155" i="45"/>
  <c r="E131" i="45"/>
  <c r="P114" i="45"/>
  <c r="E130" i="45"/>
  <c r="P115" i="45"/>
  <c r="K91" i="44"/>
  <c r="E137" i="45"/>
  <c r="E123" i="45"/>
  <c r="P338" i="45"/>
  <c r="E138" i="45"/>
  <c r="G24" i="44"/>
  <c r="E460" i="45"/>
  <c r="T409" i="45"/>
  <c r="E461" i="45"/>
  <c r="E139" i="45"/>
  <c r="P206" i="45"/>
  <c r="G311" i="45"/>
  <c r="E214" i="45"/>
  <c r="T285" i="45"/>
  <c r="G57" i="45"/>
  <c r="E213" i="45"/>
  <c r="E211" i="45"/>
  <c r="K80" i="45"/>
  <c r="E122" i="45"/>
  <c r="K479" i="45"/>
  <c r="K82" i="45"/>
  <c r="E459" i="45"/>
  <c r="I131" i="45"/>
  <c r="K81" i="45"/>
  <c r="K463" i="45"/>
  <c r="E478" i="45"/>
  <c r="P335" i="45"/>
  <c r="P204" i="45"/>
  <c r="I442" i="45"/>
  <c r="D10" i="45"/>
  <c r="D5" i="45"/>
  <c r="K137" i="45"/>
  <c r="P26" i="44"/>
  <c r="K445" i="45"/>
  <c r="I108" i="45"/>
  <c r="G140" i="45"/>
  <c r="P187" i="45"/>
  <c r="P188" i="45"/>
  <c r="D11" i="45"/>
  <c r="I453" i="43"/>
  <c r="G26" i="44"/>
  <c r="I107" i="45"/>
  <c r="I39" i="45"/>
  <c r="K418" i="45"/>
  <c r="X378" i="45"/>
  <c r="X377" i="45"/>
  <c r="K455" i="43"/>
  <c r="K90" i="44"/>
  <c r="E146" i="45"/>
  <c r="E147" i="45"/>
  <c r="D8" i="45"/>
  <c r="D16" i="45"/>
  <c r="K64" i="45"/>
  <c r="K109" i="45"/>
  <c r="K363" i="43"/>
  <c r="K92" i="44"/>
  <c r="X410" i="45"/>
  <c r="D14" i="45"/>
  <c r="I454" i="43"/>
  <c r="D13" i="45"/>
  <c r="K63" i="45"/>
  <c r="T258" i="45"/>
  <c r="K43" i="45"/>
  <c r="I441" i="45"/>
  <c r="D12" i="45"/>
  <c r="I443" i="45"/>
  <c r="D6" i="45"/>
  <c r="K140" i="45"/>
  <c r="K66" i="45"/>
  <c r="G138" i="45"/>
  <c r="I354" i="45"/>
  <c r="I351" i="45"/>
  <c r="I353" i="45"/>
  <c r="D9" i="45"/>
  <c r="K138" i="45"/>
  <c r="P23" i="44"/>
  <c r="K141" i="45"/>
  <c r="I105" i="45"/>
  <c r="E148" i="45"/>
  <c r="I352" i="45"/>
  <c r="I195" i="44"/>
  <c r="I335" i="45"/>
  <c r="X475" i="45"/>
  <c r="K373" i="45"/>
  <c r="I196" i="44"/>
  <c r="I337" i="45"/>
  <c r="I198" i="44"/>
  <c r="K255" i="45"/>
  <c r="K371" i="45"/>
  <c r="K370" i="45"/>
  <c r="K253" i="45"/>
  <c r="K369" i="45"/>
  <c r="K251" i="45"/>
  <c r="P91" i="43"/>
  <c r="I132" i="45"/>
  <c r="K34" i="45"/>
  <c r="K33" i="45"/>
  <c r="K32" i="45"/>
  <c r="H12" i="45"/>
  <c r="H9" i="45"/>
  <c r="I130" i="45"/>
  <c r="K23" i="44"/>
  <c r="E198" i="44"/>
  <c r="T360" i="45"/>
  <c r="E246" i="45"/>
  <c r="T335" i="45"/>
  <c r="I92" i="43"/>
  <c r="T268" i="43"/>
  <c r="T269" i="43"/>
  <c r="T113" i="45"/>
  <c r="T112" i="45"/>
  <c r="X369" i="45"/>
  <c r="G486" i="45"/>
  <c r="G484" i="45"/>
  <c r="G485" i="45"/>
  <c r="G483" i="45"/>
  <c r="K145" i="45"/>
  <c r="K146" i="45"/>
  <c r="K147" i="45"/>
  <c r="G137" i="45"/>
  <c r="E476" i="45"/>
  <c r="E475" i="45"/>
  <c r="I42" i="45"/>
  <c r="I40" i="45"/>
  <c r="E220" i="45"/>
  <c r="E452" i="45"/>
  <c r="E453" i="45"/>
  <c r="E222" i="45"/>
  <c r="E454" i="45"/>
  <c r="E219" i="45"/>
  <c r="P246" i="45"/>
  <c r="P25" i="43"/>
  <c r="P244" i="45"/>
  <c r="P245" i="45"/>
  <c r="X64" i="45"/>
  <c r="X63" i="45"/>
  <c r="G330" i="44"/>
  <c r="G329" i="44"/>
  <c r="G328" i="44"/>
  <c r="G327" i="44"/>
  <c r="E196" i="44"/>
  <c r="P153" i="45"/>
  <c r="P156" i="45"/>
  <c r="P395" i="45"/>
  <c r="P396" i="45"/>
  <c r="P393" i="45"/>
  <c r="K365" i="44"/>
  <c r="X31" i="45"/>
  <c r="X451" i="45"/>
  <c r="X293" i="45"/>
  <c r="P92" i="43"/>
  <c r="G156" i="45"/>
  <c r="P89" i="43"/>
  <c r="T326" i="45"/>
  <c r="G154" i="45"/>
  <c r="K199" i="44"/>
  <c r="E23" i="43"/>
  <c r="X236" i="45"/>
  <c r="T46" i="45"/>
  <c r="X161" i="45"/>
  <c r="P394" i="45"/>
  <c r="G23" i="44"/>
  <c r="G153" i="45"/>
  <c r="K263" i="45"/>
  <c r="P24" i="44"/>
  <c r="K83" i="45"/>
  <c r="K27" i="44"/>
  <c r="I155" i="45"/>
  <c r="I156" i="45"/>
  <c r="I154" i="45"/>
  <c r="X24" i="44"/>
  <c r="X72" i="45"/>
  <c r="K173" i="45"/>
  <c r="K198" i="44"/>
  <c r="K93" i="44"/>
  <c r="K364" i="43"/>
  <c r="K197" i="44"/>
  <c r="K157" i="45"/>
  <c r="K133" i="45"/>
  <c r="X301" i="45"/>
  <c r="X105" i="45"/>
  <c r="K272" i="44"/>
  <c r="K269" i="44"/>
  <c r="K362" i="43"/>
  <c r="K361" i="43"/>
  <c r="T309" i="45"/>
  <c r="T308" i="45"/>
  <c r="G113" i="45"/>
  <c r="G116" i="45"/>
  <c r="G114" i="45"/>
  <c r="E169" i="45"/>
  <c r="E171" i="45"/>
  <c r="W271" i="45"/>
  <c r="X270" i="45" s="1"/>
  <c r="E172" i="45"/>
  <c r="E272" i="44"/>
  <c r="E187" i="45"/>
  <c r="G115" i="45"/>
  <c r="X269" i="43"/>
  <c r="X270" i="43"/>
  <c r="E195" i="43"/>
  <c r="E196" i="43"/>
  <c r="E197" i="43"/>
  <c r="K180" i="45"/>
  <c r="K179" i="45"/>
  <c r="K177" i="45"/>
  <c r="E50" i="45"/>
  <c r="E47" i="45"/>
  <c r="E49" i="45"/>
  <c r="P269" i="43"/>
  <c r="P271" i="43"/>
  <c r="P270" i="43"/>
  <c r="E304" i="45"/>
  <c r="E302" i="45"/>
  <c r="E301" i="45"/>
  <c r="E271" i="44"/>
  <c r="P272" i="43"/>
  <c r="E303" i="45"/>
  <c r="K57" i="45"/>
  <c r="K58" i="45"/>
  <c r="K56" i="45"/>
  <c r="I116" i="45"/>
  <c r="I114" i="45"/>
  <c r="I115" i="45"/>
  <c r="P329" i="44"/>
  <c r="P330" i="44"/>
  <c r="P327" i="44"/>
  <c r="I261" i="45"/>
  <c r="I262" i="45"/>
  <c r="I259" i="45"/>
  <c r="P92" i="44"/>
  <c r="P89" i="44"/>
  <c r="T38" i="45"/>
  <c r="I82" i="45"/>
  <c r="I80" i="45"/>
  <c r="I79" i="45"/>
  <c r="P170" i="45"/>
  <c r="P171" i="45"/>
  <c r="P169" i="45"/>
  <c r="K327" i="44"/>
  <c r="K331" i="44"/>
  <c r="E269" i="44"/>
  <c r="P90" i="44"/>
  <c r="I146" i="45"/>
  <c r="I147" i="45"/>
  <c r="I148" i="45"/>
  <c r="T450" i="45"/>
  <c r="T451" i="45"/>
  <c r="F455" i="45"/>
  <c r="E296" i="45"/>
  <c r="E294" i="45"/>
  <c r="E293" i="45"/>
  <c r="E295" i="45"/>
  <c r="T31" i="45"/>
  <c r="T23" i="44"/>
  <c r="T22" i="44"/>
  <c r="E48" i="45"/>
  <c r="K25" i="43"/>
  <c r="K117" i="45"/>
  <c r="H93" i="45"/>
  <c r="I89" i="45" s="1"/>
  <c r="G197" i="44"/>
  <c r="G195" i="44"/>
  <c r="G198" i="44"/>
  <c r="T450" i="44"/>
  <c r="E105" i="45"/>
  <c r="E107" i="45"/>
  <c r="E106" i="45"/>
  <c r="X203" i="45"/>
  <c r="G81" i="45"/>
  <c r="G80" i="45"/>
  <c r="G79" i="45"/>
  <c r="G453" i="44"/>
  <c r="G451" i="44"/>
  <c r="G454" i="44"/>
  <c r="K455" i="44"/>
  <c r="K178" i="45"/>
  <c r="K181" i="45"/>
  <c r="K149" i="45"/>
  <c r="E170" i="45"/>
  <c r="I161" i="45"/>
  <c r="I162" i="45"/>
  <c r="I163" i="45"/>
  <c r="I164" i="45"/>
  <c r="X212" i="45"/>
  <c r="X185" i="45"/>
  <c r="E362" i="44"/>
  <c r="E364" i="44"/>
  <c r="E363" i="44"/>
  <c r="K129" i="45"/>
  <c r="K132" i="45"/>
  <c r="K131" i="45"/>
  <c r="T54" i="45"/>
  <c r="G65" i="45"/>
  <c r="G24" i="43"/>
  <c r="X154" i="45"/>
  <c r="E91" i="43"/>
  <c r="X196" i="43"/>
  <c r="X327" i="44"/>
  <c r="G131" i="45"/>
  <c r="G132" i="45"/>
  <c r="G130" i="45"/>
  <c r="E25" i="44"/>
  <c r="E23" i="44"/>
  <c r="E24" i="44"/>
  <c r="K321" i="45"/>
  <c r="I26" i="43"/>
  <c r="X24" i="43"/>
  <c r="P362" i="44"/>
  <c r="P361" i="44"/>
  <c r="P364" i="44"/>
  <c r="K204" i="45"/>
  <c r="K165" i="45"/>
  <c r="I320" i="45"/>
  <c r="G90" i="44"/>
  <c r="G91" i="44"/>
  <c r="G89" i="44"/>
  <c r="P451" i="44"/>
  <c r="P454" i="44"/>
  <c r="P453" i="44"/>
  <c r="P80" i="45"/>
  <c r="P81" i="45"/>
  <c r="P79" i="45"/>
  <c r="I23" i="43"/>
  <c r="X90" i="43"/>
  <c r="E90" i="44"/>
  <c r="E92" i="44"/>
  <c r="E91" i="44"/>
  <c r="K50" i="45"/>
  <c r="K47" i="45"/>
  <c r="I279" i="45"/>
  <c r="I280" i="45"/>
  <c r="I278" i="45"/>
  <c r="H331" i="45"/>
  <c r="I327" i="45" s="1"/>
  <c r="F27" i="45"/>
  <c r="G23" i="45" s="1"/>
  <c r="I204" i="45"/>
  <c r="I203" i="45"/>
  <c r="I206" i="45"/>
  <c r="K207" i="45"/>
  <c r="I171" i="45"/>
  <c r="I170" i="45"/>
  <c r="I169" i="45"/>
  <c r="K197" i="43"/>
  <c r="K198" i="43"/>
  <c r="F93" i="45"/>
  <c r="G89" i="45" s="1"/>
  <c r="K48" i="45"/>
  <c r="K279" i="45"/>
  <c r="K280" i="45"/>
  <c r="K277" i="45"/>
  <c r="AB7" i="45"/>
  <c r="AB8" i="45"/>
  <c r="AB5" i="45"/>
  <c r="AB9" i="45"/>
  <c r="E31" i="45"/>
  <c r="E33" i="45"/>
  <c r="K35" i="45"/>
  <c r="E32" i="45"/>
  <c r="O93" i="45"/>
  <c r="P92" i="45" s="1"/>
  <c r="T194" i="45"/>
  <c r="G41" i="45"/>
  <c r="G40" i="45"/>
  <c r="G39" i="45"/>
  <c r="I328" i="43"/>
  <c r="I330" i="43"/>
  <c r="I329" i="43"/>
  <c r="P31" i="45"/>
  <c r="P32" i="45"/>
  <c r="P34" i="45"/>
  <c r="O27" i="45"/>
  <c r="P362" i="43"/>
  <c r="P364" i="43"/>
  <c r="E185" i="45"/>
  <c r="E188" i="45"/>
  <c r="K189" i="45"/>
  <c r="I345" i="45"/>
  <c r="I346" i="45"/>
  <c r="I344" i="45"/>
  <c r="K347" i="45"/>
  <c r="D93" i="45"/>
  <c r="E90" i="45" s="1"/>
  <c r="I319" i="45"/>
  <c r="I318" i="45"/>
  <c r="O199" i="45"/>
  <c r="K297" i="45"/>
  <c r="G293" i="45"/>
  <c r="G296" i="45"/>
  <c r="G295" i="45"/>
  <c r="P371" i="45"/>
  <c r="P370" i="45"/>
  <c r="P372" i="45"/>
  <c r="I286" i="45"/>
  <c r="K289" i="45"/>
  <c r="I288" i="45"/>
  <c r="I287" i="45"/>
  <c r="K329" i="43"/>
  <c r="K328" i="43"/>
  <c r="K327" i="43"/>
  <c r="K272" i="43"/>
  <c r="K269" i="43"/>
  <c r="K271" i="43"/>
  <c r="G320" i="45"/>
  <c r="G317" i="45"/>
  <c r="G319" i="45"/>
  <c r="I25" i="43"/>
  <c r="K27" i="43"/>
  <c r="I33" i="45"/>
  <c r="I34" i="45"/>
  <c r="I31" i="45"/>
  <c r="G26" i="43"/>
  <c r="P361" i="43"/>
  <c r="T89" i="43"/>
  <c r="P213" i="45"/>
  <c r="P212" i="45"/>
  <c r="P211" i="45"/>
  <c r="I74" i="45"/>
  <c r="I72" i="45"/>
  <c r="I73" i="45"/>
  <c r="K75" i="45"/>
  <c r="J199" i="45"/>
  <c r="K195" i="45" s="1"/>
  <c r="P196" i="43"/>
  <c r="P195" i="43"/>
  <c r="G294" i="45"/>
  <c r="K49" i="45"/>
  <c r="I285" i="45"/>
  <c r="K196" i="43"/>
  <c r="I178" i="45"/>
  <c r="I180" i="45"/>
  <c r="I179" i="45"/>
  <c r="J273" i="45"/>
  <c r="K270" i="45" s="1"/>
  <c r="K26" i="43"/>
  <c r="K23" i="43"/>
  <c r="I64" i="45"/>
  <c r="I65" i="45"/>
  <c r="O331" i="45"/>
  <c r="P330" i="45" s="1"/>
  <c r="G91" i="43"/>
  <c r="G90" i="43"/>
  <c r="G92" i="43"/>
  <c r="E277" i="45"/>
  <c r="E279" i="45"/>
  <c r="K281" i="45"/>
  <c r="E278" i="45"/>
  <c r="O365" i="45"/>
  <c r="P361" i="45" s="1"/>
  <c r="S90" i="45"/>
  <c r="T88" i="45" s="1"/>
  <c r="I303" i="45"/>
  <c r="I302" i="45"/>
  <c r="I304" i="45"/>
  <c r="K305" i="45"/>
  <c r="X244" i="45"/>
  <c r="H273" i="45"/>
  <c r="I272" i="45" s="1"/>
  <c r="K93" i="43"/>
  <c r="E89" i="43"/>
  <c r="E92" i="43"/>
  <c r="W91" i="45"/>
  <c r="X89" i="45" s="1"/>
  <c r="P214" i="45"/>
  <c r="P197" i="43"/>
  <c r="G25" i="43"/>
  <c r="P260" i="45"/>
  <c r="P261" i="45"/>
  <c r="P259" i="45"/>
  <c r="W197" i="45"/>
  <c r="X195" i="45" s="1"/>
  <c r="D331" i="45"/>
  <c r="E330" i="45" s="1"/>
  <c r="G66" i="45"/>
  <c r="K67" i="45"/>
  <c r="G63" i="45"/>
  <c r="I66" i="45"/>
  <c r="J27" i="45"/>
  <c r="K25" i="45" s="1"/>
  <c r="K90" i="43"/>
  <c r="K91" i="43"/>
  <c r="H199" i="45"/>
  <c r="I197" i="45" s="1"/>
  <c r="I327" i="43"/>
  <c r="K205" i="45"/>
  <c r="K206" i="45"/>
  <c r="I270" i="43"/>
  <c r="I271" i="43"/>
  <c r="P50" i="45"/>
  <c r="P47" i="45"/>
  <c r="P49" i="45"/>
  <c r="I196" i="43"/>
  <c r="I195" i="43"/>
  <c r="K199" i="43"/>
  <c r="I198" i="43"/>
  <c r="E327" i="43"/>
  <c r="E329" i="43"/>
  <c r="K331" i="43"/>
  <c r="E328" i="43"/>
  <c r="W25" i="45"/>
  <c r="X23" i="45" s="1"/>
  <c r="I47" i="45"/>
  <c r="I50" i="45"/>
  <c r="I48" i="45"/>
  <c r="J93" i="45"/>
  <c r="K89" i="45" s="1"/>
  <c r="I90" i="43"/>
  <c r="I89" i="43"/>
  <c r="E55" i="45"/>
  <c r="E58" i="45"/>
  <c r="K59" i="45"/>
  <c r="E56" i="45"/>
  <c r="P386" i="45"/>
  <c r="P385" i="45"/>
  <c r="P388" i="45"/>
  <c r="K164" i="45"/>
  <c r="K163" i="45"/>
  <c r="K162" i="45"/>
  <c r="K273" i="43"/>
  <c r="E270" i="43"/>
  <c r="E271" i="43"/>
  <c r="E269" i="43"/>
  <c r="K123" i="45"/>
  <c r="K122" i="45"/>
  <c r="K121" i="45"/>
  <c r="P33" i="45"/>
  <c r="K51" i="45"/>
  <c r="I32" i="45"/>
  <c r="H27" i="45"/>
  <c r="I26" i="45" s="1"/>
  <c r="I269" i="43"/>
  <c r="P227" i="45"/>
  <c r="P230" i="45"/>
  <c r="P228" i="45"/>
  <c r="P329" i="43"/>
  <c r="P328" i="43"/>
  <c r="P327" i="43"/>
  <c r="K337" i="45"/>
  <c r="K335" i="45"/>
  <c r="K339" i="45"/>
  <c r="K336" i="45"/>
  <c r="G272" i="43"/>
  <c r="G269" i="43"/>
  <c r="G271" i="43"/>
  <c r="P48" i="45"/>
  <c r="I197" i="43"/>
  <c r="E330" i="43"/>
  <c r="P26" i="43"/>
  <c r="P23" i="43"/>
  <c r="I122" i="45"/>
  <c r="I121" i="45"/>
  <c r="I124" i="45"/>
  <c r="K125" i="45"/>
  <c r="P451" i="45" l="1"/>
  <c r="K453" i="45"/>
  <c r="K452" i="45"/>
  <c r="K454" i="45"/>
  <c r="G196" i="45"/>
  <c r="G197" i="45"/>
  <c r="G198" i="45"/>
  <c r="P453" i="45"/>
  <c r="P454" i="45"/>
  <c r="G330" i="45"/>
  <c r="G328" i="45"/>
  <c r="P270" i="45"/>
  <c r="P271" i="45"/>
  <c r="P272" i="45"/>
  <c r="T268" i="45"/>
  <c r="G329" i="45"/>
  <c r="K361" i="45"/>
  <c r="K363" i="45"/>
  <c r="K362" i="45"/>
  <c r="I453" i="45"/>
  <c r="I454" i="45"/>
  <c r="I451" i="45"/>
  <c r="E364" i="45"/>
  <c r="K330" i="45"/>
  <c r="K329" i="45"/>
  <c r="T22" i="45"/>
  <c r="K328" i="45"/>
  <c r="I364" i="45"/>
  <c r="I362" i="45"/>
  <c r="E363" i="45"/>
  <c r="E361" i="45"/>
  <c r="I361" i="45"/>
  <c r="E25" i="45"/>
  <c r="E24" i="45"/>
  <c r="G269" i="45"/>
  <c r="E271" i="45"/>
  <c r="G270" i="45"/>
  <c r="E272" i="45"/>
  <c r="G271" i="45"/>
  <c r="E270" i="45"/>
  <c r="G361" i="45"/>
  <c r="G364" i="45"/>
  <c r="K365" i="45"/>
  <c r="G363" i="45"/>
  <c r="E196" i="45"/>
  <c r="E195" i="45"/>
  <c r="E198" i="45"/>
  <c r="E23" i="45"/>
  <c r="X328" i="45"/>
  <c r="X362" i="45"/>
  <c r="X361" i="45"/>
  <c r="I91" i="45"/>
  <c r="K196" i="45"/>
  <c r="I90" i="45"/>
  <c r="I23" i="45"/>
  <c r="G24" i="45"/>
  <c r="P363" i="45"/>
  <c r="G25" i="45"/>
  <c r="I92" i="45"/>
  <c r="G453" i="45"/>
  <c r="G451" i="45"/>
  <c r="G454" i="45"/>
  <c r="K24" i="45"/>
  <c r="G452" i="45"/>
  <c r="X269" i="45"/>
  <c r="K455" i="45"/>
  <c r="K92" i="45"/>
  <c r="E91" i="45"/>
  <c r="K27" i="45"/>
  <c r="I24" i="45"/>
  <c r="G26" i="45"/>
  <c r="P362" i="45"/>
  <c r="P364" i="45"/>
  <c r="I195" i="45"/>
  <c r="I196" i="45"/>
  <c r="I198" i="45"/>
  <c r="E327" i="45"/>
  <c r="K331" i="45"/>
  <c r="E328" i="45"/>
  <c r="E329" i="45"/>
  <c r="P329" i="45"/>
  <c r="P328" i="45"/>
  <c r="P327" i="45"/>
  <c r="P90" i="45"/>
  <c r="P91" i="45"/>
  <c r="P89" i="45"/>
  <c r="G91" i="45"/>
  <c r="G90" i="45"/>
  <c r="G92" i="45"/>
  <c r="I329" i="45"/>
  <c r="I328" i="45"/>
  <c r="I330" i="45"/>
  <c r="I271" i="45"/>
  <c r="I270" i="45"/>
  <c r="I25" i="45"/>
  <c r="X24" i="45"/>
  <c r="K23" i="45"/>
  <c r="K26" i="45"/>
  <c r="X196" i="45"/>
  <c r="I269" i="45"/>
  <c r="P195" i="45"/>
  <c r="P196" i="45"/>
  <c r="K271" i="45"/>
  <c r="K272" i="45"/>
  <c r="K269" i="45"/>
  <c r="K199" i="45"/>
  <c r="P197" i="45"/>
  <c r="P26" i="45"/>
  <c r="P23" i="45"/>
  <c r="E89" i="45"/>
  <c r="K93" i="45"/>
  <c r="E92" i="45"/>
  <c r="K91" i="45"/>
  <c r="K90" i="45"/>
  <c r="K197" i="45"/>
  <c r="K198" i="45"/>
  <c r="P24" i="45"/>
  <c r="K273" i="45"/>
  <c r="X90" i="45"/>
  <c r="T89" i="45"/>
  <c r="P198" i="45"/>
  <c r="P25" i="4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jay</author>
  </authors>
  <commentList>
    <comment ref="B9" authorId="0" shapeId="0" xr:uid="{00000000-0006-0000-0000-000001000000}">
      <text>
        <r>
          <rPr>
            <b/>
            <sz val="9"/>
            <color indexed="81"/>
            <rFont val="Tahoma"/>
            <family val="2"/>
          </rPr>
          <t>Looks to be a duplicate of table above</t>
        </r>
      </text>
    </comment>
    <comment ref="B10" authorId="0" shapeId="0" xr:uid="{00000000-0006-0000-0000-000002000000}">
      <text>
        <r>
          <rPr>
            <b/>
            <sz val="9"/>
            <color indexed="81"/>
            <rFont val="Tahoma"/>
            <family val="2"/>
          </rPr>
          <t>These 3 look the same as the 3 below, just different sheet names</t>
        </r>
      </text>
    </comment>
    <comment ref="C13" authorId="0" shapeId="0" xr:uid="{00000000-0006-0000-0000-000003000000}">
      <text>
        <r>
          <rPr>
            <b/>
            <sz val="9"/>
            <color indexed="81"/>
            <rFont val="Tahoma"/>
            <family val="2"/>
          </rPr>
          <t>Pivot Tables</t>
        </r>
      </text>
    </comment>
    <comment ref="I13" authorId="0" shapeId="0" xr:uid="{00000000-0006-0000-0000-000004000000}">
      <text>
        <r>
          <rPr>
            <b/>
            <sz val="9"/>
            <color indexed="81"/>
            <rFont val="Tahoma"/>
            <family val="2"/>
          </rPr>
          <t>External Templates
Imperial
South Ken
TREM2</t>
        </r>
      </text>
    </comment>
    <comment ref="Q13" authorId="0" shapeId="0" xr:uid="{00000000-0006-0000-0000-000005000000}">
      <text>
        <r>
          <rPr>
            <b/>
            <sz val="9"/>
            <color indexed="81"/>
            <rFont val="Tahoma"/>
            <family val="2"/>
          </rPr>
          <t>Imperial
Sarah</t>
        </r>
      </text>
    </comment>
    <comment ref="S13" authorId="0" shapeId="0" xr:uid="{00000000-0006-0000-0000-000006000000}">
      <text>
        <r>
          <rPr>
            <sz val="9"/>
            <color indexed="81"/>
            <rFont val="Tahoma"/>
            <family val="2"/>
          </rPr>
          <t xml:space="preserve">
No Data
Late in Project
MAP</t>
        </r>
      </text>
    </comment>
    <comment ref="U14" authorId="0" shapeId="0" xr:uid="{00000000-0006-0000-0000-000007000000}">
      <text>
        <r>
          <rPr>
            <b/>
            <sz val="9"/>
            <color indexed="81"/>
            <rFont val="Tahoma"/>
            <family val="2"/>
          </rPr>
          <t>MAP</t>
        </r>
        <r>
          <rPr>
            <sz val="9"/>
            <color indexed="81"/>
            <rFont val="Tahoma"/>
            <family val="2"/>
          </rPr>
          <t xml:space="preserve">
</t>
        </r>
      </text>
    </comment>
    <comment ref="K15" authorId="0" shapeId="0" xr:uid="{00000000-0006-0000-0000-000008000000}">
      <text>
        <r>
          <rPr>
            <b/>
            <sz val="9"/>
            <color indexed="81"/>
            <rFont val="Tahoma"/>
            <family val="2"/>
          </rPr>
          <t>Data File as well</t>
        </r>
      </text>
    </comment>
    <comment ref="Q15" authorId="0" shapeId="0" xr:uid="{00000000-0006-0000-0000-000009000000}">
      <text>
        <r>
          <rPr>
            <b/>
            <sz val="9"/>
            <color indexed="81"/>
            <rFont val="Tahoma"/>
            <family val="2"/>
          </rPr>
          <t>Epi + Trans</t>
        </r>
      </text>
    </comment>
    <comment ref="B18" authorId="0" shapeId="0" xr:uid="{00000000-0006-0000-0000-00000A000000}">
      <text>
        <r>
          <rPr>
            <b/>
            <sz val="9"/>
            <color indexed="81"/>
            <rFont val="Tahoma"/>
            <family val="2"/>
          </rPr>
          <t>Potential Template from Halo Report</t>
        </r>
      </text>
    </comment>
    <comment ref="B24" authorId="0" shapeId="0" xr:uid="{00000000-0006-0000-0000-00000B000000}">
      <text>
        <r>
          <rPr>
            <b/>
            <sz val="9"/>
            <color indexed="81"/>
            <rFont val="Tahoma"/>
            <family val="2"/>
          </rPr>
          <t>Create tab for Sarah</t>
        </r>
      </text>
    </comment>
    <comment ref="B25" authorId="0" shapeId="0" xr:uid="{00000000-0006-0000-0000-00000C000000}">
      <text>
        <r>
          <rPr>
            <b/>
            <sz val="9"/>
            <color indexed="81"/>
            <rFont val="Tahoma"/>
            <family val="2"/>
          </rPr>
          <t>Technique combination of Multi Ome Kit or Atac Seq</t>
        </r>
      </text>
    </comment>
    <comment ref="C27" authorId="0" shapeId="0" xr:uid="{00000000-0006-0000-0000-00000D000000}">
      <text>
        <r>
          <rPr>
            <b/>
            <sz val="9"/>
            <color indexed="81"/>
            <rFont val="Tahoma"/>
            <family val="2"/>
          </rPr>
          <t>10x Repeat Log</t>
        </r>
        <r>
          <rPr>
            <sz val="9"/>
            <color indexed="81"/>
            <rFont val="Tahoma"/>
            <family val="2"/>
          </rPr>
          <t xml:space="preserve">
</t>
        </r>
      </text>
    </comment>
    <comment ref="M31" authorId="0" shapeId="0" xr:uid="{00000000-0006-0000-0000-00000E000000}">
      <text>
        <r>
          <rPr>
            <b/>
            <sz val="9"/>
            <color indexed="81"/>
            <rFont val="Tahoma"/>
            <family val="2"/>
          </rPr>
          <t>Ready to Lock down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jay</author>
    <author>tc={3886303D-68FA-4BC7-84A2-A61AD28B41CC}</author>
    <author>tc={72B2ABF5-0476-4EE7-882D-5F29C7A6CD47}</author>
    <author>tc={9B78B8BE-EB73-4DF1-B7DB-BBE73E720B5B}</author>
    <author>tc={2CA9E798-742C-4DE1-9D65-70592D84C0B6}</author>
    <author>tc={6D67143C-DFC0-41BE-AD2A-D850DE63866E}</author>
    <author>tc={06B8C2BE-010F-46D3-9186-EAE7A72484E8}</author>
    <author>tc={C42CA776-C58D-4E1A-9397-94A1C52FF3AA}</author>
    <author>tc={4E2E16DD-6EFD-41C0-9752-051DBE69C7A0}</author>
    <author>tc={EF3E860B-F5BA-481B-B7D0-7D08AE519150}</author>
    <author>tc={452396D2-9B93-4F7A-A981-E506F5F8C10C}</author>
    <author>tc={BFEA570C-E2ED-43BD-B9D7-137D16B10FF6}</author>
    <author>tc={802689FD-1653-45D7-BADA-61697C96CD24}</author>
    <author>tc={A3E86D2A-DE41-4072-AA99-5275C0127D2A}</author>
    <author>tc={8BB9C214-8DA8-4E37-92E8-1481A2A21CDD}</author>
    <author>tc={85FC0074-616D-474C-9AE4-4947544B493A}</author>
    <author>tc={0ECCC0E4-C124-4001-8657-E9D8E550B4FC}</author>
    <author>tc={D80F869C-90B6-4B5C-A6C2-C5F2105AE7A5}</author>
    <author>tc={9FFBCC16-4464-4B2C-8B9B-687E53BF881D}</author>
    <author>tc={B980DBE1-638C-48D0-9E75-CE4206EDB687}</author>
    <author>tc={410D5545-2F53-4C45-858A-6E48EE22383A}</author>
    <author>tc={C1A9086C-B29C-497F-AC8A-E75AA406809B}</author>
    <author>tc={003B58DD-7D35-4E47-B753-35DDDAC1487B}</author>
    <author>tc={422A80D5-A1E8-48BA-948E-48791E5EA89A}</author>
    <author>tc={25A3ABF8-217F-483D-9CBE-AB4213D03A9F}</author>
    <author>tc={C7BB6FBB-2CB5-4B39-9763-DCA315FD2D85}</author>
    <author>tc={B77434F6-D04A-4FC5-BACC-0D9F343FA047}</author>
    <author>tc={47AD8537-AC49-4CF3-BC59-763217BE3B7F}</author>
    <author>tc={F3E4FD6D-E8C4-4E85-A40A-D614395F73EB}</author>
    <author>tc={8BD9480D-95C9-4B26-8150-D1F4ED1EEB56}</author>
    <author>tc={454F16F6-9825-4BFE-B208-E156A0A0DF7C}</author>
    <author>tc={369B4020-B846-497B-9AD9-0EA9A0445736}</author>
    <author>tc={FFDE3B58-76C8-4D39-9BB8-B52BF45C9E7A}</author>
    <author>tc={BC41D1F8-3BE5-4EEF-BCFA-82958A2BDA0F}</author>
    <author>tc={50B5D4DF-010B-41ED-86CE-00D4660E4F59}</author>
    <author>tc={2D0028E4-3860-40D9-A8FE-698AD2A37F5C}</author>
    <author>tc={8A40164E-50D9-4C00-B5D3-719C16173B19}</author>
    <author>tc={C977E0D2-5A77-4BAD-BDB3-B27F6E143808}</author>
    <author>tc={CA65D860-55B5-424D-BCBA-51199F9D01D6}</author>
    <author>tc={741373D2-7233-4CC6-BE01-B2777704DDD2}</author>
    <author>tc={5ECB87B2-FCA4-42CF-A0C5-73DBC5C1488F}</author>
    <author>tc={CDE560EB-23D8-45C8-A197-CFE4A99D24F1}</author>
    <author>tc={19B59DAF-B018-4438-B609-93676CDA017F}</author>
    <author>tc={6A78F8FF-E794-488A-8356-98D7D3D5BBF2}</author>
    <author>tc={E2FCB8D8-8BB6-48AB-9F07-78CB9D3E6E00}</author>
    <author>tc={7171FF80-99E8-4C0A-BA8D-1ED23E7E48C9}</author>
    <author>tc={0445D1EA-172A-47EA-8FC5-BCC48CF711E5}</author>
    <author>tc={C02D059C-C38C-4A40-8E55-157447939CD3}</author>
    <author>tc={D0C62D2C-376A-4DB9-82D7-A1D2EAB516D7}</author>
    <author>tc={02749643-0E00-4612-97E7-5380FC3FC7BE}</author>
    <author>tc={CCC962F4-6C05-46BD-9B7B-7D9AF56108C8}</author>
    <author>tc={CF69FEE4-C1AB-4ED3-9CD4-79311A843740}</author>
    <author>tc={1EF24117-3E26-4774-A0E8-A5F3E99DD5C7}</author>
    <author>tc={A651568D-2CD4-4CF6-B721-0B958F9CE882}</author>
    <author>tc={2079B3D2-20E9-4CA9-9C67-BF05F020258C}</author>
    <author>tc={960FA0EB-D244-4A61-B213-FE97B62A010E}</author>
    <author>tc={5FCFAA54-E5BF-4481-929E-A0FACC7E70AE}</author>
    <author>tc={2A38FC44-E1B9-4670-A758-0AAEAD719A8F}</author>
    <author>tc={2ED354D3-711E-4A9B-91FC-9666F35AD56C}</author>
    <author>tc={C5438C27-673A-42E7-8AD9-C15ECE91BC90}</author>
    <author>tc={0CB17ABC-A910-4502-B49D-1BE526EAD83E}</author>
    <author>tc={73F327B3-D128-499F-98CF-4E53F866772B}</author>
    <author>tc={033BCA62-531F-45EF-86DB-D09334C22DFB}</author>
  </authors>
  <commentList>
    <comment ref="AA1" authorId="0" shapeId="0" xr:uid="{00000000-0006-0000-0300-000001000000}">
      <text>
        <r>
          <rPr>
            <b/>
            <sz val="9"/>
            <color indexed="81"/>
            <rFont val="Tahoma"/>
            <family val="2"/>
          </rPr>
          <t>Definite, Possible and No has been removed as options</t>
        </r>
      </text>
    </comment>
    <comment ref="AD1" authorId="1" shapeId="0" xr:uid="{3886303D-68FA-4BC7-84A2-A61AD28B41CC}">
      <text>
        <t xml:space="preserve">[Threaded comment]
Your version of Excel allows you to read this threaded comment; however, any edits to it will get removed if the file is opened in a newer version of Excel. Learn more: https://go.microsoft.com/fwlink/?linkid=870924
Comment:
    RED values: Check comments column </t>
      </text>
    </comment>
    <comment ref="C12" authorId="2" shapeId="0" xr:uid="{72B2ABF5-0476-4EE7-882D-5F29C7A6CD47}">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13" authorId="3" shapeId="0" xr:uid="{9B78B8BE-EB73-4DF1-B7DB-BBE73E720B5B}">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AD14" authorId="4" shapeId="0" xr:uid="{2CA9E798-742C-4DE1-9D65-70592D84C0B6}">
      <text>
        <t>[Threaded comment]
Your version of Excel allows you to read this threaded comment; however, any edits to it will get removed if the file is opened in a newer version of Excel. Learn more: https://go.microsoft.com/fwlink/?linkid=870924
Comment:
    Previously E4/E4</t>
      </text>
    </comment>
    <comment ref="AD15" authorId="5" shapeId="0" xr:uid="{6D67143C-DFC0-41BE-AD2A-D850DE63866E}">
      <text>
        <t>[Threaded comment]
Your version of Excel allows you to read this threaded comment; however, any edits to it will get removed if the file is opened in a newer version of Excel. Learn more: https://go.microsoft.com/fwlink/?linkid=870924
Comment:
    Previously E3/E3</t>
      </text>
    </comment>
    <comment ref="AD16" authorId="6" shapeId="0" xr:uid="{06B8C2BE-010F-46D3-9186-EAE7A72484E8}">
      <text>
        <t>[Threaded comment]
Your version of Excel allows you to read this threaded comment; however, any edits to it will get removed if the file is opened in a newer version of Excel. Learn more: https://go.microsoft.com/fwlink/?linkid=870924
Comment:
    Previously E3/E3</t>
      </text>
    </comment>
    <comment ref="C18" authorId="7" shapeId="0" xr:uid="{C42CA776-C58D-4E1A-9397-94A1C52FF3AA}">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AD18" authorId="8" shapeId="0" xr:uid="{4E2E16DD-6EFD-41C0-9752-051DBE69C7A0}">
      <text>
        <t>[Threaded comment]
Your version of Excel allows you to read this threaded comment; however, any edits to it will get removed if the file is opened in a newer version of Excel. Learn more: https://go.microsoft.com/fwlink/?linkid=870924
Comment:
    Previously E3/E3</t>
      </text>
    </comment>
    <comment ref="C19" authorId="9" shapeId="0" xr:uid="{EF3E860B-F5BA-481B-B7D0-7D08AE519150}">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AD19" authorId="10" shapeId="0" xr:uid="{452396D2-9B93-4F7A-A981-E506F5F8C10C}">
      <text>
        <t>[Threaded comment]
Your version of Excel allows you to read this threaded comment; however, any edits to it will get removed if the file is opened in a newer version of Excel. Learn more: https://go.microsoft.com/fwlink/?linkid=870924
Comment:
    Previously E3/E4</t>
      </text>
    </comment>
    <comment ref="C21" authorId="11" shapeId="0" xr:uid="{BFEA570C-E2ED-43BD-B9D7-137D16B10FF6}">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AD21" authorId="12" shapeId="0" xr:uid="{802689FD-1653-45D7-BADA-61697C96CD24}">
      <text>
        <t>[Threaded comment]
Your version of Excel allows you to read this threaded comment; however, any edits to it will get removed if the file is opened in a newer version of Excel. Learn more: https://go.microsoft.com/fwlink/?linkid=870924
Comment:
    Previously E4/E4</t>
      </text>
    </comment>
    <comment ref="C22" authorId="13" shapeId="0" xr:uid="{A3E86D2A-DE41-4072-AA99-5275C0127D2A}">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AD22" authorId="14" shapeId="0" xr:uid="{8BB9C214-8DA8-4E37-92E8-1481A2A21CDD}">
      <text>
        <t>[Threaded comment]
Your version of Excel allows you to read this threaded comment; however, any edits to it will get removed if the file is opened in a newer version of Excel. Learn more: https://go.microsoft.com/fwlink/?linkid=870924
Comment:
    Previously E3/E3</t>
      </text>
    </comment>
    <comment ref="C23" authorId="15" shapeId="0" xr:uid="{85FC0074-616D-474C-9AE4-4947544B493A}">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AD23" authorId="16" shapeId="0" xr:uid="{0ECCC0E4-C124-4001-8657-E9D8E550B4FC}">
      <text>
        <t>[Threaded comment]
Your version of Excel allows you to read this threaded comment; however, any edits to it will get removed if the file is opened in a newer version of Excel. Learn more: https://go.microsoft.com/fwlink/?linkid=870924
Comment:
    Previously E3/E4</t>
      </text>
    </comment>
    <comment ref="C24" authorId="17" shapeId="0" xr:uid="{D80F869C-90B6-4B5C-A6C2-C5F2105AE7A5}">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AD24" authorId="18" shapeId="0" xr:uid="{9FFBCC16-4464-4B2C-8B9B-687E53BF881D}">
      <text>
        <t>[Threaded comment]
Your version of Excel allows you to read this threaded comment; however, any edits to it will get removed if the file is opened in a newer version of Excel. Learn more: https://go.microsoft.com/fwlink/?linkid=870924
Comment:
    Previously E3/E4</t>
      </text>
    </comment>
    <comment ref="C25" authorId="19" shapeId="0" xr:uid="{B980DBE1-638C-48D0-9E75-CE4206EDB687}">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AD25" authorId="20" shapeId="0" xr:uid="{410D5545-2F53-4C45-858A-6E48EE22383A}">
      <text>
        <t>[Threaded comment]
Your version of Excel allows you to read this threaded comment; however, any edits to it will get removed if the file is opened in a newer version of Excel. Learn more: https://go.microsoft.com/fwlink/?linkid=870924
Comment:
    Previously E3/E4</t>
      </text>
    </comment>
    <comment ref="C28" authorId="21" shapeId="0" xr:uid="{C1A9086C-B29C-497F-AC8A-E75AA406809B}">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29" authorId="22" shapeId="0" xr:uid="{003B58DD-7D35-4E47-B753-35DDDAC1487B}">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AD29" authorId="23" shapeId="0" xr:uid="{422A80D5-A1E8-48BA-948E-48791E5EA89A}">
      <text>
        <t>[Threaded comment]
Your version of Excel allows you to read this threaded comment; however, any edits to it will get removed if the file is opened in a newer version of Excel. Learn more: https://go.microsoft.com/fwlink/?linkid=870924
Comment:
    Previously E3/E4</t>
      </text>
    </comment>
    <comment ref="C30" authorId="24" shapeId="0" xr:uid="{25A3ABF8-217F-483D-9CBE-AB4213D03A9F}">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34" authorId="25" shapeId="0" xr:uid="{C7BB6FBB-2CB5-4B39-9763-DCA315FD2D85}">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35" authorId="26" shapeId="0" xr:uid="{B77434F6-D04A-4FC5-BACC-0D9F343FA047}">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36" authorId="27" shapeId="0" xr:uid="{47AD8537-AC49-4CF3-BC59-763217BE3B7F}">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38" authorId="28" shapeId="0" xr:uid="{F3E4FD6D-E8C4-4E85-A40A-D614395F73EB}">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39" authorId="29" shapeId="0" xr:uid="{8BD9480D-95C9-4B26-8150-D1F4ED1EEB56}">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42" authorId="30" shapeId="0" xr:uid="{454F16F6-9825-4BFE-B208-E156A0A0DF7C}">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AD42" authorId="31" shapeId="0" xr:uid="{369B4020-B846-497B-9AD9-0EA9A0445736}">
      <text>
        <t>[Threaded comment]
Your version of Excel allows you to read this threaded comment; however, any edits to it will get removed if the file is opened in a newer version of Excel. Learn more: https://go.microsoft.com/fwlink/?linkid=870924
Comment:
    Previously E3/E3</t>
      </text>
    </comment>
    <comment ref="AD43" authorId="32" shapeId="0" xr:uid="{FFDE3B58-76C8-4D39-9BB8-B52BF45C9E7A}">
      <text>
        <t>[Threaded comment]
Your version of Excel allows you to read this threaded comment; however, any edits to it will get removed if the file is opened in a newer version of Excel. Learn more: https://go.microsoft.com/fwlink/?linkid=870924
Comment:
    Previously E3/E3</t>
      </text>
    </comment>
    <comment ref="C44" authorId="33" shapeId="0" xr:uid="{BC41D1F8-3BE5-4EEF-BCFA-82958A2BDA0F}">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46" authorId="34" shapeId="0" xr:uid="{50B5D4DF-010B-41ED-86CE-00D4660E4F59}">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47" authorId="35" shapeId="0" xr:uid="{2D0028E4-3860-40D9-A8FE-698AD2A37F5C}">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48" authorId="36" shapeId="0" xr:uid="{8A40164E-50D9-4C00-B5D3-719C16173B19}">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AD48" authorId="37" shapeId="0" xr:uid="{C977E0D2-5A77-4BAD-BDB3-B27F6E143808}">
      <text>
        <t>[Threaded comment]
Your version of Excel allows you to read this threaded comment; however, any edits to it will get removed if the file is opened in a newer version of Excel. Learn more: https://go.microsoft.com/fwlink/?linkid=870924
Comment:
    Previously E2/E3</t>
      </text>
    </comment>
    <comment ref="C49" authorId="38" shapeId="0" xr:uid="{CA65D860-55B5-424D-BCBA-51199F9D01D6}">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50" authorId="39" shapeId="0" xr:uid="{741373D2-7233-4CC6-BE01-B2777704DDD2}">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52" authorId="40" shapeId="0" xr:uid="{5ECB87B2-FCA4-42CF-A0C5-73DBC5C1488F}">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53" authorId="41" shapeId="0" xr:uid="{CDE560EB-23D8-45C8-A197-CFE4A99D24F1}">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54" authorId="42" shapeId="0" xr:uid="{19B59DAF-B018-4438-B609-93676CDA017F}">
      <text>
        <t>[Threaded comment]
Your version of Excel allows you to read this threaded comment; however, any edits to it will get removed if the file is opened in a newer version of Excel. Learn more: https://go.microsoft.com/fwlink/?linkid=870924
Comment:
    Additional FFPE slides arrived on 25/10/22</t>
      </text>
    </comment>
    <comment ref="C64" authorId="43" shapeId="0" xr:uid="{6A78F8FF-E794-488A-8356-98D7D3D5BBF2}">
      <text>
        <t>[Threaded comment]
Your version of Excel allows you to read this threaded comment; however, any edits to it will get removed if the file is opened in a newer version of Excel. Learn more: https://go.microsoft.com/fwlink/?linkid=870924
Comment:
    Additional FFPE slides arrived on 23/03/23</t>
      </text>
    </comment>
    <comment ref="C68" authorId="44" shapeId="0" xr:uid="{E2FCB8D8-8BB6-48AB-9F07-78CB9D3E6E00}">
      <text>
        <t>[Threaded comment]
Your version of Excel allows you to read this threaded comment; however, any edits to it will get removed if the file is opened in a newer version of Excel. Learn more: https://go.microsoft.com/fwlink/?linkid=870924
Comment:
    Additional FFPE slides arrived on 23/03/23</t>
      </text>
    </comment>
    <comment ref="C69" authorId="45" shapeId="0" xr:uid="{7171FF80-99E8-4C0A-BA8D-1ED23E7E48C9}">
      <text>
        <t>[Threaded comment]
Your version of Excel allows you to read this threaded comment; however, any edits to it will get removed if the file is opened in a newer version of Excel. Learn more: https://go.microsoft.com/fwlink/?linkid=870924
Comment:
    Additional FFPE slides arrived on 18/05/22</t>
      </text>
    </comment>
    <comment ref="C70" authorId="46" shapeId="0" xr:uid="{0445D1EA-172A-47EA-8FC5-BCC48CF711E5}">
      <text>
        <t>[Threaded comment]
Your version of Excel allows you to read this threaded comment; however, any edits to it will get removed if the file is opened in a newer version of Excel. Learn more: https://go.microsoft.com/fwlink/?linkid=870924
Comment:
    Additional FFPE slides arrived on 18/05/22
Reply:
    Additional FFPE slides arrived on 23/03/23</t>
      </text>
    </comment>
    <comment ref="C73" authorId="47" shapeId="0" xr:uid="{C02D059C-C38C-4A40-8E55-157447939CD3}">
      <text>
        <t>[Threaded comment]
Your version of Excel allows you to read this threaded comment; however, any edits to it will get removed if the file is opened in a newer version of Excel. Learn more: https://go.microsoft.com/fwlink/?linkid=870924
Comment:
    Additional FFPE slides arrived on 13/03/23</t>
      </text>
    </comment>
    <comment ref="C75" authorId="48" shapeId="0" xr:uid="{D0C62D2C-376A-4DB9-82D7-A1D2EAB516D7}">
      <text>
        <t>[Threaded comment]
Your version of Excel allows you to read this threaded comment; however, any edits to it will get removed if the file is opened in a newer version of Excel. Learn more: https://go.microsoft.com/fwlink/?linkid=870924
Comment:
    Additional FFPE slides arrived on 23/03/23
Reply:
    AdditionalABCA7BIN1 FFPE slides arrived on 25/08/22</t>
      </text>
    </comment>
    <comment ref="J75" authorId="49" shapeId="0" xr:uid="{02749643-0E00-4612-97E7-5380FC3FC7BE}">
      <text>
        <t>[Threaded comment]
Your version of Excel allows you to read this threaded comment; however, any edits to it will get removed if the file is opened in a newer version of Excel. Learn more: https://go.microsoft.com/fwlink/?linkid=870924
Comment:
    TREM2 study: tissue received 26/03/2019.
ABCA7BIN1 study: 2 frozen regions arrived on 25/08/22.</t>
      </text>
    </comment>
    <comment ref="C76" authorId="50" shapeId="0" xr:uid="{CCC962F4-6C05-46BD-9B7B-7D9AF56108C8}">
      <text>
        <t>[Threaded comment]
Your version of Excel allows you to read this threaded comment; however, any edits to it will get removed if the file is opened in a newer version of Excel. Learn more: https://go.microsoft.com/fwlink/?linkid=870924
Comment:
    AdditionalABCA7BIN1 FFPE slides arrived on 25/08/22</t>
      </text>
    </comment>
    <comment ref="J76" authorId="51" shapeId="0" xr:uid="{CF69FEE4-C1AB-4ED3-9CD4-79311A843740}">
      <text>
        <t>[Threaded comment]
Your version of Excel allows you to read this threaded comment; however, any edits to it will get removed if the file is opened in a newer version of Excel. Learn more: https://go.microsoft.com/fwlink/?linkid=870924
Comment:
    TREM2 study: tissue received 26/03/2019.
ABCA7BIN1 study: 3 frozen regions arrived on 25/08/22.</t>
      </text>
    </comment>
    <comment ref="AD79" authorId="52" shapeId="0" xr:uid="{1EF24117-3E26-4774-A0E8-A5F3E99DD5C7}">
      <text>
        <t>[Threaded comment]
Your version of Excel allows you to read this threaded comment; however, any edits to it will get removed if the file is opened in a newer version of Excel. Learn more: https://go.microsoft.com/fwlink/?linkid=870924
Comment:
    Previously E3/E3</t>
      </text>
    </comment>
    <comment ref="C81" authorId="53" shapeId="0" xr:uid="{A651568D-2CD4-4CF6-B721-0B958F9CE882}">
      <text>
        <t>[Threaded comment]
Your version of Excel allows you to read this threaded comment; however, any edits to it will get removed if the file is opened in a newer version of Excel. Learn more: https://go.microsoft.com/fwlink/?linkid=870924
Comment:
    AdditionalABCA7BIN1 FFPE slides arrived on 25/08/22</t>
      </text>
    </comment>
    <comment ref="J81" authorId="54" shapeId="0" xr:uid="{2079B3D2-20E9-4CA9-9C67-BF05F020258C}">
      <text>
        <t>[Threaded comment]
Your version of Excel allows you to read this threaded comment; however, any edits to it will get removed if the file is opened in a newer version of Excel. Learn more: https://go.microsoft.com/fwlink/?linkid=870924
Comment:
    TREM2 study: tissue received 26/03/2019.
ABCA7BIN1 study: 3 frozen regions arrived on 25/08/22.</t>
      </text>
    </comment>
    <comment ref="C83" authorId="55" shapeId="0" xr:uid="{960FA0EB-D244-4A61-B213-FE97B62A010E}">
      <text>
        <t>[Threaded comment]
Your version of Excel allows you to read this threaded comment; however, any edits to it will get removed if the file is opened in a newer version of Excel. Learn more: https://go.microsoft.com/fwlink/?linkid=870924
Comment:
    Additional FFPE slides arrived on 23/03/23</t>
      </text>
    </comment>
    <comment ref="C84" authorId="56" shapeId="0" xr:uid="{5FCFAA54-E5BF-4481-929E-A0FACC7E70AE}">
      <text>
        <t>[Threaded comment]
Your version of Excel allows you to read this threaded comment; however, any edits to it will get removed if the file is opened in a newer version of Excel. Learn more: https://go.microsoft.com/fwlink/?linkid=870924
Comment:
    Additional FFPE slides arrived on 23/03/23</t>
      </text>
    </comment>
    <comment ref="C85" authorId="57" shapeId="0" xr:uid="{2A38FC44-E1B9-4670-A758-0AAEAD719A8F}">
      <text>
        <t>[Threaded comment]
Your version of Excel allows you to read this threaded comment; however, any edits to it will get removed if the file is opened in a newer version of Excel. Learn more: https://go.microsoft.com/fwlink/?linkid=870924
Comment:
    Additional FFPE slides arrived on 13/03/23</t>
      </text>
    </comment>
    <comment ref="C87" authorId="58" shapeId="0" xr:uid="{2ED354D3-711E-4A9B-91FC-9666F35AD56C}">
      <text>
        <t>[Threaded comment]
Your version of Excel allows you to read this threaded comment; however, any edits to it will get removed if the file is opened in a newer version of Excel. Learn more: https://go.microsoft.com/fwlink/?linkid=870924
Comment:
    Additional FFPE slides arrived on 23/03/23</t>
      </text>
    </comment>
    <comment ref="J89" authorId="59" shapeId="0" xr:uid="{C5438C27-673A-42E7-8AD9-C15ECE91BC90}">
      <text>
        <t>[Threaded comment]
Your version of Excel allows you to read this threaded comment; however, any edits to it will get removed if the file is opened in a newer version of Excel. Learn more: https://go.microsoft.com/fwlink/?linkid=870924
Comment:
    TREM2 study: tissue received 26/03/2019.
ABCA7BIN1 study: 3 frozen regions arrived on 25/08/22.</t>
      </text>
    </comment>
    <comment ref="C90" authorId="60" shapeId="0" xr:uid="{0CB17ABC-A910-4502-B49D-1BE526EAD83E}">
      <text>
        <t>[Threaded comment]
Your version of Excel allows you to read this threaded comment; however, any edits to it will get removed if the file is opened in a newer version of Excel. Learn more: https://go.microsoft.com/fwlink/?linkid=870924
Comment:
    Additional FFPE slides arrived on 23/03/23</t>
      </text>
    </comment>
    <comment ref="J96" authorId="61" shapeId="0" xr:uid="{73F327B3-D128-499F-98CF-4E53F866772B}">
      <text>
        <t>[Threaded comment]
Your version of Excel allows you to read this threaded comment; however, any edits to it will get removed if the file is opened in a newer version of Excel. Learn more: https://go.microsoft.com/fwlink/?linkid=870924
Comment:
    TREM2 study: tissue received Unknown.
ABCA7BIN1 study: 3 frozen regions and 30 FFPE slides/region arrived on 25/08/22.</t>
      </text>
    </comment>
    <comment ref="AD105" authorId="62" shapeId="0" xr:uid="{033BCA62-531F-45EF-86DB-D09334C22DFB}">
      <text>
        <t>[Threaded comment]
Your version of Excel allows you to read this threaded comment; however, any edits to it will get removed if the file is opened in a newer version of Excel. Learn more: https://go.microsoft.com/fwlink/?linkid=870924
Comment:
    Previously E3/E4</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jay</author>
  </authors>
  <commentList>
    <comment ref="D1" authorId="0" shapeId="0" xr:uid="{00000000-0006-0000-0100-000001000000}">
      <text>
        <r>
          <rPr>
            <sz val="9"/>
            <color indexed="81"/>
            <rFont val="Tahoma"/>
            <family val="2"/>
          </rPr>
          <t>Braak Stage - Tau Deposition
0 Allowed
No Blanks</t>
        </r>
      </text>
    </comment>
    <comment ref="H1" authorId="0" shapeId="0" xr:uid="{00000000-0006-0000-0100-000002000000}">
      <text>
        <r>
          <rPr>
            <b/>
            <sz val="9"/>
            <color indexed="81"/>
            <rFont val="Tahoma"/>
            <family val="2"/>
          </rPr>
          <t>What do we do with AD Code
Ndgen.AD.ADNOS</t>
        </r>
        <r>
          <rPr>
            <sz val="9"/>
            <color indexed="81"/>
            <rFont val="Tahoma"/>
            <family val="2"/>
          </rPr>
          <t xml:space="preserve">
</t>
        </r>
        <r>
          <rPr>
            <b/>
            <sz val="9"/>
            <color indexed="81"/>
            <rFont val="Tahoma"/>
            <family val="2"/>
          </rPr>
          <t xml:space="preserve">
SC_26 Assigned to All</t>
        </r>
      </text>
    </comment>
    <comment ref="J1" authorId="0" shapeId="0" xr:uid="{00000000-0006-0000-0100-000003000000}">
      <text>
        <r>
          <rPr>
            <b/>
            <sz val="9"/>
            <color indexed="81"/>
            <rFont val="Tahoma"/>
            <family val="2"/>
          </rPr>
          <t>What are the possible values for this column?</t>
        </r>
      </text>
    </comment>
    <comment ref="O1" authorId="0" shapeId="0" xr:uid="{00000000-0006-0000-0100-000004000000}">
      <text>
        <r>
          <rPr>
            <b/>
            <sz val="9"/>
            <color indexed="81"/>
            <rFont val="Tahoma"/>
            <family val="2"/>
          </rPr>
          <t>What are the possible values for this column?</t>
        </r>
      </text>
    </comment>
    <comment ref="W1" authorId="0" shapeId="0" xr:uid="{00000000-0006-0000-0100-000005000000}">
      <text>
        <r>
          <rPr>
            <b/>
            <sz val="9"/>
            <color indexed="81"/>
            <rFont val="Tahoma"/>
            <family val="2"/>
          </rPr>
          <t>Diana Pamela BJ:
Based on: Chia-Chen Liu, et al., 2013. Reiman EM 2020</t>
        </r>
        <r>
          <rPr>
            <sz val="9"/>
            <color indexed="81"/>
            <rFont val="Tahoma"/>
            <family val="2"/>
          </rPr>
          <t xml:space="preserve">
</t>
        </r>
      </text>
    </comment>
    <comment ref="AI1" authorId="0" shapeId="0" xr:uid="{00000000-0006-0000-0100-000006000000}">
      <text>
        <r>
          <rPr>
            <b/>
            <sz val="9"/>
            <color indexed="81"/>
            <rFont val="Tahoma"/>
            <family val="2"/>
          </rPr>
          <t>Changes over time
No Blanks</t>
        </r>
      </text>
    </comment>
    <comment ref="AL1" authorId="0" shapeId="0" xr:uid="{00000000-0006-0000-0100-000007000000}">
      <text>
        <r>
          <rPr>
            <b/>
            <sz val="9"/>
            <color indexed="81"/>
            <rFont val="Tahoma"/>
            <family val="2"/>
          </rPr>
          <t>What are the possible values for this column?</t>
        </r>
        <r>
          <rPr>
            <sz val="9"/>
            <color indexed="81"/>
            <rFont val="Tahoma"/>
            <family val="2"/>
          </rPr>
          <t xml:space="preserve">
Colab with Biogen</t>
        </r>
      </text>
    </comment>
    <comment ref="AM1" authorId="0" shapeId="0" xr:uid="{00000000-0006-0000-0100-000008000000}">
      <text>
        <r>
          <rPr>
            <b/>
            <sz val="9"/>
            <color indexed="81"/>
            <rFont val="Tahoma"/>
            <family val="2"/>
          </rPr>
          <t>Changes over time
No Blanks</t>
        </r>
      </text>
    </comment>
    <comment ref="AP1" authorId="0" shapeId="0" xr:uid="{00000000-0006-0000-0100-000009000000}">
      <text>
        <r>
          <rPr>
            <b/>
            <sz val="9"/>
            <color indexed="81"/>
            <rFont val="Tahoma"/>
            <family val="2"/>
          </rPr>
          <t xml:space="preserve">Gen Var
</t>
        </r>
      </text>
    </comment>
    <comment ref="BY1" authorId="0" shapeId="0" xr:uid="{00000000-0006-0000-0100-00000A000000}">
      <text>
        <r>
          <rPr>
            <b/>
            <sz val="9"/>
            <color indexed="81"/>
            <rFont val="Tahoma"/>
            <family val="2"/>
          </rPr>
          <t xml:space="preserve">H20
Other
BufferAE - (Solution that come with kit)
 </t>
        </r>
        <r>
          <rPr>
            <sz val="9"/>
            <color indexed="81"/>
            <rFont val="Tahoma"/>
            <family val="2"/>
          </rPr>
          <t xml:space="preserve">
Drop Down
Solution used to elute DNA</t>
        </r>
      </text>
    </comment>
    <comment ref="CH1" authorId="0" shapeId="0" xr:uid="{00000000-0006-0000-0100-00000B000000}">
      <text>
        <r>
          <rPr>
            <b/>
            <sz val="9"/>
            <color indexed="81"/>
            <rFont val="Tahoma"/>
            <family val="2"/>
          </rPr>
          <t>Add In</t>
        </r>
      </text>
    </comment>
    <comment ref="CL1" authorId="0" shapeId="0" xr:uid="{00000000-0006-0000-0100-00000C000000}">
      <text>
        <r>
          <rPr>
            <b/>
            <sz val="9"/>
            <color indexed="81"/>
            <rFont val="Tahoma"/>
            <family val="2"/>
          </rPr>
          <t xml:space="preserve">Drop Down
</t>
        </r>
      </text>
    </comment>
    <comment ref="CN1" authorId="0" shapeId="0" xr:uid="{00000000-0006-0000-0100-00000D000000}">
      <text>
        <r>
          <rPr>
            <b/>
            <sz val="9"/>
            <color indexed="81"/>
            <rFont val="Tahoma"/>
            <family val="2"/>
          </rPr>
          <t>FACS - Input Desc word to desc FACS was good</t>
        </r>
      </text>
    </comment>
    <comment ref="CP1" authorId="0" shapeId="0" xr:uid="{00000000-0006-0000-0100-00000E000000}">
      <text>
        <r>
          <rPr>
            <b/>
            <sz val="9"/>
            <color indexed="81"/>
            <rFont val="Tahoma"/>
            <family val="2"/>
          </rPr>
          <t>snRNAseq10X Kit</t>
        </r>
      </text>
    </comment>
    <comment ref="CR1" authorId="0" shapeId="0" xr:uid="{00000000-0006-0000-0100-00000F000000}">
      <text>
        <r>
          <rPr>
            <b/>
            <sz val="9"/>
            <color indexed="81"/>
            <rFont val="Tahoma"/>
            <family val="2"/>
          </rPr>
          <t>Derived from RNA
8-13 Drop Down</t>
        </r>
      </text>
    </comment>
    <comment ref="H2" authorId="0" shapeId="0" xr:uid="{00000000-0006-0000-0100-000010000000}">
      <text>
        <r>
          <rPr>
            <b/>
            <sz val="9"/>
            <color indexed="81"/>
            <rFont val="Tahoma"/>
            <family val="2"/>
          </rPr>
          <t>Not Assessed
Code Available</t>
        </r>
      </text>
    </comment>
    <comment ref="W5" authorId="0" shapeId="0" xr:uid="{00000000-0006-0000-0100-000011000000}">
      <text>
        <r>
          <rPr>
            <b/>
            <sz val="9"/>
            <color indexed="81"/>
            <rFont val="Tahoma"/>
            <family val="2"/>
          </rPr>
          <t>Diana Pamela BJ:
one e4 copy has a higher risk than e3e3.
2/2&gt;2/3&gt;3/3&gt;2/4&gt;3/4&gt;4/4</t>
        </r>
      </text>
    </comment>
    <comment ref="D9" authorId="0" shapeId="0" xr:uid="{00000000-0006-0000-0100-000012000000}">
      <text>
        <r>
          <rPr>
            <b/>
            <sz val="9"/>
            <color indexed="81"/>
            <rFont val="Tahoma"/>
            <family val="2"/>
          </rPr>
          <t>New Value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jay</author>
  </authors>
  <commentList>
    <comment ref="AA5" authorId="0" shapeId="0" xr:uid="{C431774D-0C5B-439A-8E56-D0936CA8AAF1}">
      <text>
        <r>
          <rPr>
            <b/>
            <sz val="9"/>
            <color indexed="81"/>
            <rFont val="Tahoma"/>
            <family val="2"/>
          </rPr>
          <t>Explains small difference in overall counts</t>
        </r>
      </text>
    </comment>
    <comment ref="S8" authorId="0" shapeId="0" xr:uid="{31C3E0EA-32BB-4861-ACEE-BB11BEC534D7}">
      <text>
        <r>
          <rPr>
            <b/>
            <sz val="9"/>
            <color indexed="81"/>
            <rFont val="Tahoma"/>
            <family val="2"/>
          </rPr>
          <t>has ?</t>
        </r>
      </text>
    </comment>
    <comment ref="O13" authorId="0" shapeId="0" xr:uid="{4B1C9439-F2C7-4AEB-A7C8-BB1156A0A756}">
      <text>
        <r>
          <rPr>
            <b/>
            <sz val="9"/>
            <color indexed="81"/>
            <rFont val="Tahoma"/>
            <family val="2"/>
          </rPr>
          <t xml:space="preserve">Values have changed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jay</author>
  </authors>
  <commentList>
    <comment ref="AA5" authorId="0" shapeId="0" xr:uid="{8C725EF3-E7F9-454B-84B4-99357A1FA686}">
      <text>
        <r>
          <rPr>
            <b/>
            <sz val="9"/>
            <color indexed="81"/>
            <rFont val="Tahoma"/>
            <family val="2"/>
          </rPr>
          <t>Explains small difference in overall counts</t>
        </r>
      </text>
    </comment>
    <comment ref="S8" authorId="0" shapeId="0" xr:uid="{A405784C-5240-4BFF-B748-32B40EB10FC7}">
      <text>
        <r>
          <rPr>
            <b/>
            <sz val="9"/>
            <color indexed="81"/>
            <rFont val="Tahoma"/>
            <family val="2"/>
          </rPr>
          <t>has ?</t>
        </r>
      </text>
    </comment>
    <comment ref="O13" authorId="0" shapeId="0" xr:uid="{5A68A749-CFA9-4CE9-B5C2-81F832284C13}">
      <text>
        <r>
          <rPr>
            <b/>
            <sz val="9"/>
            <color indexed="81"/>
            <rFont val="Tahoma"/>
            <family val="2"/>
          </rPr>
          <t xml:space="preserve">Values have changed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jay</author>
  </authors>
  <commentList>
    <comment ref="AA5" authorId="0" shapeId="0" xr:uid="{719AD24C-CA08-4E5C-8A72-40233B88BDA6}">
      <text>
        <r>
          <rPr>
            <b/>
            <sz val="9"/>
            <color indexed="81"/>
            <rFont val="Tahoma"/>
            <family val="2"/>
          </rPr>
          <t>Explains small difference in overall counts</t>
        </r>
      </text>
    </comment>
    <comment ref="S8" authorId="0" shapeId="0" xr:uid="{A209ABAE-A36D-4284-A86C-E1693FA3A891}">
      <text>
        <r>
          <rPr>
            <b/>
            <sz val="9"/>
            <color indexed="81"/>
            <rFont val="Tahoma"/>
            <family val="2"/>
          </rPr>
          <t>has ?</t>
        </r>
      </text>
    </comment>
    <comment ref="O13" authorId="0" shapeId="0" xr:uid="{BC9F689A-8503-45D3-B16B-1D2C8D0303DC}">
      <text>
        <r>
          <rPr>
            <b/>
            <sz val="9"/>
            <color indexed="81"/>
            <rFont val="Tahoma"/>
            <family val="2"/>
          </rPr>
          <t xml:space="preserve">Values have changed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Chau, Vicky</author>
    <author>jay</author>
  </authors>
  <commentList>
    <comment ref="M1" authorId="0" shapeId="0" xr:uid="{F5573187-FF2D-4321-9424-05FADF2017F6}">
      <text>
        <r>
          <rPr>
            <sz val="11"/>
            <color theme="1"/>
            <rFont val="Calibri"/>
            <family val="2"/>
            <scheme val="minor"/>
          </rPr>
          <t xml:space="preserve">Chau, Vicky:
From logging on 6/6/2023 </t>
        </r>
      </text>
    </comment>
    <comment ref="N1" authorId="0" shapeId="0" xr:uid="{97B03408-4203-4D83-BA0F-BA103A0385A5}">
      <text>
        <r>
          <rPr>
            <sz val="11"/>
            <color rgb="FF000000"/>
            <rFont val="Calibri"/>
            <family val="2"/>
          </rPr>
          <t xml:space="preserve">Chau, Vicky:
</t>
        </r>
        <r>
          <rPr>
            <sz val="11"/>
            <color rgb="FF000000"/>
            <rFont val="Calibri"/>
            <family val="2"/>
          </rPr>
          <t>Number changing based on logging record in tab FFPEUsageLog</t>
        </r>
      </text>
    </comment>
    <comment ref="Q1" authorId="1" shapeId="0" xr:uid="{00000000-0006-0000-0400-000001000000}">
      <text>
        <r>
          <rPr>
            <b/>
            <sz val="9"/>
            <color indexed="81"/>
            <rFont val="Tahoma"/>
            <family val="2"/>
          </rPr>
          <t>Slide Number</t>
        </r>
      </text>
    </comment>
    <comment ref="R1" authorId="1" shapeId="0" xr:uid="{00000000-0006-0000-0400-000002000000}">
      <text>
        <r>
          <rPr>
            <sz val="9"/>
            <color indexed="81"/>
            <rFont val="Tahoma"/>
            <family val="2"/>
          </rPr>
          <t xml:space="preserve">
More in Future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jay</author>
  </authors>
  <commentList>
    <comment ref="M1" authorId="0" shapeId="0" xr:uid="{00000000-0006-0000-0A00-000001000000}">
      <text>
        <r>
          <rPr>
            <b/>
            <sz val="9"/>
            <color rgb="FF000000"/>
            <rFont val="Tahoma"/>
            <family val="2"/>
          </rPr>
          <t>Minus weight of tube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jay</author>
    <author>tc={13C6D19D-4025-45B3-B564-CEE6E51360BF}</author>
  </authors>
  <commentList>
    <comment ref="D1" authorId="0" shapeId="0" xr:uid="{00000000-0006-0000-0600-000001000000}">
      <text>
        <r>
          <rPr>
            <b/>
            <sz val="9"/>
            <color indexed="81"/>
            <rFont val="Tahoma"/>
            <family val="2"/>
          </rPr>
          <t>Leave in Template
Free Text</t>
        </r>
      </text>
    </comment>
    <comment ref="E1" authorId="1" shapeId="0" xr:uid="{13C6D19D-4025-45B3-B564-CEE6E51360BF}">
      <text>
        <t>[Threaded comment]
Your version of Excel allows you to read this threaded comment; however, any edits to it will get removed if the file is opened in a newer version of Excel. Learn more: https://go.microsoft.com/fwlink/?linkid=870924
Comment:
    There is no column for brain region, will need to be added
Reply:
    Region column added (B) in yellow. N.W. 22/09/21</t>
      </text>
    </comment>
    <comment ref="F1" authorId="0" shapeId="0" xr:uid="{00000000-0006-0000-0600-000003000000}">
      <text>
        <r>
          <rPr>
            <b/>
            <sz val="9"/>
            <color indexed="81"/>
            <rFont val="Tahoma"/>
            <family val="2"/>
          </rPr>
          <t>Needed</t>
        </r>
      </text>
    </comment>
    <comment ref="G1" authorId="0" shapeId="0" xr:uid="{00000000-0006-0000-0600-000004000000}">
      <text>
        <r>
          <rPr>
            <b/>
            <sz val="9"/>
            <color indexed="81"/>
            <rFont val="Tahoma"/>
            <family val="2"/>
          </rPr>
          <t>QC RNA</t>
        </r>
      </text>
    </comment>
    <comment ref="H1" authorId="0" shapeId="0" xr:uid="{00000000-0006-0000-0600-000005000000}">
      <text>
        <r>
          <rPr>
            <b/>
            <sz val="9"/>
            <color indexed="81"/>
            <rFont val="Tahoma"/>
            <family val="2"/>
          </rPr>
          <t xml:space="preserve">RNAIntegretyValue
Decimal
</t>
        </r>
        <r>
          <rPr>
            <sz val="9"/>
            <color indexed="81"/>
            <rFont val="Tahoma"/>
            <family val="2"/>
          </rPr>
          <t xml:space="preserve">
</t>
        </r>
      </text>
    </comment>
    <comment ref="J1" authorId="0" shapeId="0" xr:uid="{00000000-0006-0000-0600-000006000000}">
      <text>
        <r>
          <rPr>
            <b/>
            <sz val="9"/>
            <color rgb="FF000000"/>
            <rFont val="Tahoma"/>
            <family val="2"/>
          </rPr>
          <t>Complete number</t>
        </r>
      </text>
    </comment>
    <comment ref="N1" authorId="0" shapeId="0" xr:uid="{00000000-0006-0000-0600-000009000000}">
      <text>
        <r>
          <rPr>
            <b/>
            <sz val="9"/>
            <color indexed="81"/>
            <rFont val="Tahoma"/>
            <family val="2"/>
          </rPr>
          <t>Add In</t>
        </r>
      </text>
    </comment>
    <comment ref="J24" authorId="0" shapeId="0" xr:uid="{00000000-0006-0000-0600-00000A000000}">
      <text>
        <r>
          <rPr>
            <b/>
            <sz val="9"/>
            <color indexed="81"/>
            <rFont val="Tahoma"/>
            <family val="2"/>
          </rPr>
          <t>2 Volume columns, N and R, not too sure where I copy this from old template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Emily Adair</author>
    <author>tc={A58F7B37-5018-4552-9859-C878C6FC424E}</author>
    <author>jay</author>
    <author>tc={9762BD58-073A-4E09-90BB-FDA9E7C47FD3}</author>
    <author>tc={F410A09F-557C-4FC4-8AC2-54AA075DF6C8}</author>
  </authors>
  <commentList>
    <comment ref="E1" authorId="0" shapeId="0" xr:uid="{30C5555F-BDE1-4278-AD11-DFA7B23DE846}">
      <text>
        <r>
          <rPr>
            <sz val="11"/>
            <color theme="1"/>
            <rFont val="Calibri"/>
            <family val="2"/>
            <scheme val="minor"/>
          </rPr>
          <t>Emily Adair:
need to be able to define rows and columns eg. A5</t>
        </r>
      </text>
    </comment>
    <comment ref="H1" authorId="1" shapeId="0" xr:uid="{A58F7B37-5018-4552-9859-C878C6FC424E}">
      <text>
        <t>[Threaded comment]
Your version of Excel allows you to read this threaded comment; however, any edits to it will get removed if the file is opened in a newer version of Excel. Learn more: https://go.microsoft.com/fwlink/?linkid=870924
Comment:
    This needs to be moved to become column Q.
This location info is different to FF storage ID, and we will need to input this data on this tab. 
The info will be composed of 'Draw, Box, Well'</t>
      </text>
    </comment>
    <comment ref="N1" authorId="2" shapeId="0" xr:uid="{00000000-0006-0000-0500-000001000000}">
      <text>
        <r>
          <rPr>
            <b/>
            <sz val="9"/>
            <color indexed="81"/>
            <rFont val="Tahoma"/>
            <family val="2"/>
          </rPr>
          <t>Initials
Free text</t>
        </r>
      </text>
    </comment>
    <comment ref="P1" authorId="3" shapeId="0" xr:uid="{9762BD58-073A-4E09-90BB-FDA9E7C47FD3}">
      <text>
        <t>[Threaded comment]
Your version of Excel allows you to read this threaded comment; however, any edits to it will get removed if the file is opened in a newer version of Excel. Learn more: https://go.microsoft.com/fwlink/?linkid=870924
Comment:
    'initials' to be removed from end of SingleCell and LCMS
Reply:
    Also need a SpareWM option
Reply:
    Also need a DNAcut option</t>
      </text>
    </comment>
    <comment ref="Q1" authorId="2" shapeId="0" xr:uid="{00000000-0006-0000-0500-000002000000}">
      <text>
        <r>
          <rPr>
            <b/>
            <sz val="9"/>
            <color indexed="81"/>
            <rFont val="Tahoma"/>
            <family val="2"/>
          </rPr>
          <t>Decimal</t>
        </r>
      </text>
    </comment>
    <comment ref="R1" authorId="2" shapeId="0" xr:uid="{00000000-0006-0000-0500-000003000000}">
      <text>
        <r>
          <rPr>
            <b/>
            <sz val="9"/>
            <color indexed="81"/>
            <rFont val="Tahoma"/>
            <family val="2"/>
          </rPr>
          <t>Formula Calculate</t>
        </r>
      </text>
    </comment>
    <comment ref="S1" authorId="2" shapeId="0" xr:uid="{00000000-0006-0000-0500-000004000000}">
      <text>
        <r>
          <rPr>
            <b/>
            <sz val="9"/>
            <color indexed="81"/>
            <rFont val="Tahoma"/>
            <family val="2"/>
          </rPr>
          <t>Linked to Spatial Slides</t>
        </r>
      </text>
    </comment>
    <comment ref="W1" authorId="4" shapeId="0" xr:uid="{F410A09F-557C-4FC4-8AC2-54AA075DF6C8}">
      <text>
        <t>[Threaded comment]
Your version of Excel allows you to read this threaded comment; however, any edits to it will get removed if the file is opened in a newer version of Excel. Learn more: https://go.microsoft.com/fwlink/?linkid=870924
Comment:
    This needs to be moved to become column Q.
This location info is different to FF storage ID, and we will need to input this data on this tab. 
The info will be composed of 'Draw, Box, Well'</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jay</author>
  </authors>
  <commentList>
    <comment ref="C1" authorId="0" shapeId="0" xr:uid="{00000000-0006-0000-0900-000001000000}">
      <text>
        <r>
          <rPr>
            <b/>
            <sz val="9"/>
            <color indexed="81"/>
            <rFont val="Tahoma"/>
            <family val="2"/>
          </rPr>
          <t>Initials
Free text</t>
        </r>
      </text>
    </comment>
    <comment ref="E1" authorId="0" shapeId="0" xr:uid="{00000000-0006-0000-0900-000002000000}">
      <text>
        <r>
          <rPr>
            <b/>
            <sz val="9"/>
            <color indexed="81"/>
            <rFont val="Tahoma"/>
            <family val="2"/>
          </rPr>
          <t>Free Text</t>
        </r>
      </text>
    </comment>
    <comment ref="G1" authorId="0" shapeId="0" xr:uid="{00000000-0006-0000-0900-000003000000}">
      <text>
        <r>
          <rPr>
            <b/>
            <sz val="9"/>
            <color indexed="81"/>
            <rFont val="Tahoma"/>
            <family val="2"/>
          </rPr>
          <t xml:space="preserve">Decimal
</t>
        </r>
      </text>
    </comment>
    <comment ref="H1" authorId="0" shapeId="0" xr:uid="{00000000-0006-0000-0900-000004000000}">
      <text>
        <r>
          <rPr>
            <b/>
            <sz val="9"/>
            <color indexed="81"/>
            <rFont val="Tahoma"/>
            <family val="2"/>
          </rPr>
          <t>Ratio to show RNA contamination</t>
        </r>
        <r>
          <rPr>
            <sz val="9"/>
            <color indexed="81"/>
            <rFont val="Tahoma"/>
            <family val="2"/>
          </rPr>
          <t xml:space="preserve">
Decimal</t>
        </r>
      </text>
    </comment>
    <comment ref="I1" authorId="0" shapeId="0" xr:uid="{00000000-0006-0000-0900-000005000000}">
      <text>
        <r>
          <rPr>
            <b/>
            <sz val="9"/>
            <color indexed="81"/>
            <rFont val="Tahoma"/>
            <family val="2"/>
          </rPr>
          <t>Decimal</t>
        </r>
      </text>
    </comment>
    <comment ref="J1" authorId="0" shapeId="0" xr:uid="{00000000-0006-0000-0900-000006000000}">
      <text>
        <r>
          <rPr>
            <b/>
            <sz val="9"/>
            <color indexed="81"/>
            <rFont val="Tahoma"/>
            <family val="2"/>
          </rPr>
          <t>Machine that measures DNA concentration Nano Gram Micro Units
Free text Decimal
Same day as Extraction Date</t>
        </r>
      </text>
    </comment>
    <comment ref="M1" authorId="0" shapeId="0" xr:uid="{00000000-0006-0000-0900-000007000000}">
      <text>
        <r>
          <rPr>
            <b/>
            <sz val="9"/>
            <color indexed="81"/>
            <rFont val="Tahoma"/>
            <family val="2"/>
          </rPr>
          <t xml:space="preserve">H20
Other
BufferAE - (Solution that come with kit)
 </t>
        </r>
        <r>
          <rPr>
            <sz val="9"/>
            <color indexed="81"/>
            <rFont val="Tahoma"/>
            <family val="2"/>
          </rPr>
          <t xml:space="preserve">
Drop Down
Solution used to elute DNA</t>
        </r>
      </text>
    </comment>
    <comment ref="N1" authorId="0" shapeId="0" xr:uid="{00000000-0006-0000-0900-000008000000}">
      <text>
        <r>
          <rPr>
            <b/>
            <sz val="9"/>
            <color indexed="81"/>
            <rFont val="Tahoma"/>
            <family val="2"/>
          </rPr>
          <t>Add In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jay</author>
  </authors>
  <commentList>
    <comment ref="D1" authorId="0" shapeId="0" xr:uid="{00000000-0006-0000-0B00-000001000000}">
      <text>
        <r>
          <rPr>
            <b/>
            <sz val="9"/>
            <color indexed="81"/>
            <rFont val="Tahoma"/>
            <family val="2"/>
          </rPr>
          <t>Single Nucleui</t>
        </r>
      </text>
    </comment>
    <comment ref="G1" authorId="0" shapeId="0" xr:uid="{00000000-0006-0000-0B00-000002000000}">
      <text>
        <r>
          <rPr>
            <b/>
            <sz val="9"/>
            <color indexed="81"/>
            <rFont val="Tahoma"/>
            <family val="2"/>
          </rPr>
          <t>Drop Down
Region split into 2, Enrichment and Un-sorted</t>
        </r>
      </text>
    </comment>
    <comment ref="H1" authorId="0" shapeId="0" xr:uid="{00000000-0006-0000-0B00-000003000000}">
      <text>
        <r>
          <rPr>
            <b/>
            <sz val="9"/>
            <color indexed="81"/>
            <rFont val="Tahoma"/>
            <family val="2"/>
          </rPr>
          <t>FACS - Input Desc word to desc FACS was good</t>
        </r>
      </text>
    </comment>
    <comment ref="I1" authorId="0" shapeId="0" xr:uid="{00000000-0006-0000-0B00-000004000000}">
      <text>
        <r>
          <rPr>
            <b/>
            <sz val="9"/>
            <color indexed="81"/>
            <rFont val="Tahoma"/>
            <family val="2"/>
          </rPr>
          <t>snRNAseq10X Kit</t>
        </r>
      </text>
    </comment>
    <comment ref="J1" authorId="0" shapeId="0" xr:uid="{00000000-0006-0000-0B00-000005000000}">
      <text>
        <r>
          <rPr>
            <b/>
            <sz val="9"/>
            <color indexed="81"/>
            <rFont val="Tahoma"/>
            <family val="2"/>
          </rPr>
          <t>Number of Cell expected to recover using for technique
Full Number
Remove ~ (Aprox)
Potential Drop Down</t>
        </r>
      </text>
    </comment>
    <comment ref="K1" authorId="0" shapeId="0" xr:uid="{00000000-0006-0000-0B00-000006000000}">
      <text>
        <r>
          <rPr>
            <b/>
            <sz val="9"/>
            <color indexed="81"/>
            <rFont val="Tahoma"/>
            <family val="2"/>
          </rPr>
          <t>Derived from RNA
8-13 Drop Down</t>
        </r>
      </text>
    </comment>
    <comment ref="M1" authorId="0" shapeId="0" xr:uid="{00000000-0006-0000-0B00-000007000000}">
      <text>
        <r>
          <rPr>
            <b/>
            <sz val="9"/>
            <color indexed="81"/>
            <rFont val="Tahoma"/>
            <family val="2"/>
          </rPr>
          <t>Average cDNA Fragment length
Only Numbers</t>
        </r>
      </text>
    </comment>
    <comment ref="N1" authorId="0" shapeId="0" xr:uid="{00000000-0006-0000-0B00-000008000000}">
      <text>
        <r>
          <rPr>
            <b/>
            <sz val="9"/>
            <color indexed="81"/>
            <rFont val="Tahoma"/>
            <family val="2"/>
          </rPr>
          <t>Concentration of cDNA
Decimal 0.000</t>
        </r>
      </text>
    </comment>
    <comment ref="O1" authorId="0" shapeId="0" xr:uid="{00000000-0006-0000-0B00-000009000000}">
      <text>
        <r>
          <rPr>
            <b/>
            <sz val="9"/>
            <color indexed="81"/>
            <rFont val="Tahoma"/>
            <family val="2"/>
          </rPr>
          <t>Mass of cDNAtaking through to Library Prep
Decimal 0.000
Formula</t>
        </r>
      </text>
    </comment>
    <comment ref="P1" authorId="0" shapeId="0" xr:uid="{00000000-0006-0000-0B00-00000A000000}">
      <text>
        <r>
          <rPr>
            <b/>
            <sz val="9"/>
            <color indexed="81"/>
            <rFont val="Tahoma"/>
            <family val="2"/>
          </rPr>
          <t>Sample Index ID
Free Text</t>
        </r>
      </text>
    </comment>
    <comment ref="Q1" authorId="0" shapeId="0" xr:uid="{00000000-0006-0000-0B00-00000B000000}">
      <text>
        <r>
          <rPr>
            <b/>
            <sz val="9"/>
            <color indexed="81"/>
            <rFont val="Tahoma"/>
            <family val="2"/>
          </rPr>
          <t>Number of cycles library Amp
Free Text
Full 
Number</t>
        </r>
      </text>
    </comment>
    <comment ref="S1" authorId="0" shapeId="0" xr:uid="{00000000-0006-0000-0B00-00000C000000}">
      <text>
        <r>
          <rPr>
            <b/>
            <sz val="9"/>
            <color indexed="81"/>
            <rFont val="Tahoma"/>
            <family val="2"/>
          </rPr>
          <t>Average length of Library Frag
Full Number
"No Peak" Value Removed</t>
        </r>
      </text>
    </comment>
    <comment ref="T1" authorId="0" shapeId="0" xr:uid="{00000000-0006-0000-0B00-00000D000000}">
      <text>
        <r>
          <rPr>
            <b/>
            <sz val="9"/>
            <color indexed="81"/>
            <rFont val="Tahoma"/>
            <family val="2"/>
          </rPr>
          <t>Library Conc
Decimal 0.000</t>
        </r>
      </text>
    </comment>
    <comment ref="U1" authorId="0" shapeId="0" xr:uid="{00000000-0006-0000-0B00-00000E000000}">
      <text>
        <r>
          <rPr>
            <b/>
            <sz val="9"/>
            <color indexed="81"/>
            <rFont val="Tahoma"/>
            <family val="2"/>
          </rPr>
          <t>0.0000</t>
        </r>
      </text>
    </comment>
    <comment ref="V1" authorId="0" shapeId="0" xr:uid="{00000000-0006-0000-0B00-00000F000000}">
      <text>
        <r>
          <rPr>
            <b/>
            <sz val="9"/>
            <color indexed="81"/>
            <rFont val="Tahoma"/>
            <family val="2"/>
          </rPr>
          <t>Add In</t>
        </r>
      </text>
    </comment>
    <comment ref="X1" authorId="0" shapeId="0" xr:uid="{00000000-0006-0000-0B00-000010000000}">
      <text>
        <r>
          <rPr>
            <b/>
            <sz val="9"/>
            <color indexed="81"/>
            <rFont val="Tahoma"/>
            <family val="2"/>
          </rPr>
          <t>Volume of final library taken for seq
0.000</t>
        </r>
      </text>
    </comment>
    <comment ref="Z1" authorId="0" shapeId="0" xr:uid="{00000000-0006-0000-0B00-000011000000}">
      <text>
        <r>
          <rPr>
            <b/>
            <sz val="9"/>
            <color indexed="81"/>
            <rFont val="Tahoma"/>
            <family val="2"/>
          </rPr>
          <t>Seq facility number</t>
        </r>
      </text>
    </comment>
    <comment ref="AA1" authorId="0" shapeId="0" xr:uid="{00000000-0006-0000-0B00-000012000000}">
      <text>
        <r>
          <rPr>
            <b/>
            <sz val="9"/>
            <color indexed="81"/>
            <rFont val="Tahoma"/>
            <family val="2"/>
          </rPr>
          <t>ID for each sample, seq facility</t>
        </r>
      </text>
    </comment>
    <comment ref="AB1" authorId="0" shapeId="0" xr:uid="{00000000-0006-0000-0B00-000013000000}">
      <text>
        <r>
          <rPr>
            <b/>
            <sz val="9"/>
            <color indexed="81"/>
            <rFont val="Tahoma"/>
            <family val="2"/>
          </rPr>
          <t>Volume of pooled samples given to Seq facility</t>
        </r>
      </text>
    </comment>
    <comment ref="AC1" authorId="0" shapeId="0" xr:uid="{00000000-0006-0000-0B00-000014000000}">
      <text>
        <r>
          <rPr>
            <b/>
            <sz val="9"/>
            <color indexed="81"/>
            <rFont val="Tahoma"/>
            <family val="2"/>
          </rPr>
          <t>Quality Control Measure</t>
        </r>
        <r>
          <rPr>
            <sz val="9"/>
            <color indexed="81"/>
            <rFont val="Tahoma"/>
            <family val="2"/>
          </rPr>
          <t xml:space="preserve">
Full Number</t>
        </r>
      </text>
    </comment>
    <comment ref="AD1" authorId="0" shapeId="0" xr:uid="{00000000-0006-0000-0B00-000015000000}">
      <text>
        <r>
          <rPr>
            <b/>
            <sz val="9"/>
            <color indexed="81"/>
            <rFont val="Tahoma"/>
            <family val="2"/>
          </rPr>
          <t>Might not be needed</t>
        </r>
        <r>
          <rPr>
            <sz val="9"/>
            <color indexed="81"/>
            <rFont val="Tahoma"/>
            <family val="2"/>
          </rPr>
          <t xml:space="preserve">
</t>
        </r>
      </text>
    </comment>
    <comment ref="AE1" authorId="0" shapeId="0" xr:uid="{00000000-0006-0000-0B00-000016000000}">
      <text>
        <r>
          <rPr>
            <b/>
            <sz val="9"/>
            <color indexed="81"/>
            <rFont val="Tahoma"/>
            <family val="2"/>
          </rPr>
          <t>Is this needed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jay</author>
  </authors>
  <commentList>
    <comment ref="E1" authorId="0" shapeId="0" xr:uid="{00000000-0006-0000-0700-000001000000}">
      <text>
        <r>
          <rPr>
            <sz val="11"/>
            <color theme="1"/>
            <rFont val="Calibri"/>
            <family val="2"/>
            <scheme val="minor"/>
          </rPr>
          <t>Single Nuclei</t>
        </r>
      </text>
    </comment>
    <comment ref="H1" authorId="0" shapeId="0" xr:uid="{00000000-0006-0000-0700-000002000000}">
      <text>
        <r>
          <rPr>
            <b/>
            <sz val="9"/>
            <color indexed="81"/>
            <rFont val="Tahoma"/>
            <family val="2"/>
          </rPr>
          <t>Drop Down
Region split into 2, Enrichment and Un-sorted</t>
        </r>
      </text>
    </comment>
    <comment ref="I1" authorId="0" shapeId="0" xr:uid="{00000000-0006-0000-0700-000003000000}">
      <text>
        <r>
          <rPr>
            <b/>
            <sz val="9"/>
            <color indexed="81"/>
            <rFont val="Tahoma"/>
            <family val="2"/>
          </rPr>
          <t>FACS - Input Desc word to desc FACS was good</t>
        </r>
      </text>
    </comment>
    <comment ref="J1" authorId="0" shapeId="0" xr:uid="{00000000-0006-0000-0700-000004000000}">
      <text>
        <r>
          <rPr>
            <b/>
            <sz val="9"/>
            <color indexed="81"/>
            <rFont val="Tahoma"/>
            <family val="2"/>
          </rPr>
          <t>snRNAseq10X Kit</t>
        </r>
      </text>
    </comment>
    <comment ref="K1" authorId="0" shapeId="0" xr:uid="{00000000-0006-0000-0700-000005000000}">
      <text>
        <r>
          <rPr>
            <b/>
            <sz val="9"/>
            <color indexed="81"/>
            <rFont val="Tahoma"/>
            <family val="2"/>
          </rPr>
          <t>Number of Cell expected to recover using for technique
Full Number
Remove ~ (Aprox)
Potential Drop Down</t>
        </r>
      </text>
    </comment>
    <comment ref="L1" authorId="0" shapeId="0" xr:uid="{00000000-0006-0000-0700-000006000000}">
      <text>
        <r>
          <rPr>
            <b/>
            <sz val="9"/>
            <color indexed="81"/>
            <rFont val="Tahoma"/>
            <family val="2"/>
          </rPr>
          <t>Derived from RNA
8-13 Drop Down</t>
        </r>
      </text>
    </comment>
    <comment ref="N1" authorId="0" shapeId="0" xr:uid="{00000000-0006-0000-0700-000007000000}">
      <text>
        <r>
          <rPr>
            <b/>
            <sz val="9"/>
            <color indexed="81"/>
            <rFont val="Tahoma"/>
            <family val="2"/>
          </rPr>
          <t>Average cDNA Fragment length
Only Numbers</t>
        </r>
      </text>
    </comment>
    <comment ref="O1" authorId="0" shapeId="0" xr:uid="{00000000-0006-0000-0700-000008000000}">
      <text>
        <r>
          <rPr>
            <b/>
            <sz val="9"/>
            <color indexed="81"/>
            <rFont val="Tahoma"/>
            <family val="2"/>
          </rPr>
          <t>Concentration of cDNA
Decimal 0.000</t>
        </r>
      </text>
    </comment>
    <comment ref="P1" authorId="0" shapeId="0" xr:uid="{00000000-0006-0000-0700-000009000000}">
      <text>
        <r>
          <rPr>
            <b/>
            <sz val="9"/>
            <color indexed="81"/>
            <rFont val="Tahoma"/>
            <family val="2"/>
          </rPr>
          <t>Mass of cDNAtaking through to Library Prep
Decimal 0.000
Formula</t>
        </r>
      </text>
    </comment>
    <comment ref="Q1" authorId="0" shapeId="0" xr:uid="{00000000-0006-0000-0700-00000A000000}">
      <text>
        <r>
          <rPr>
            <b/>
            <sz val="9"/>
            <color indexed="81"/>
            <rFont val="Tahoma"/>
            <family val="2"/>
          </rPr>
          <t>Sample Index ID
Free Text</t>
        </r>
      </text>
    </comment>
    <comment ref="R1" authorId="0" shapeId="0" xr:uid="{00000000-0006-0000-0700-00000B000000}">
      <text>
        <r>
          <rPr>
            <b/>
            <sz val="9"/>
            <color indexed="81"/>
            <rFont val="Tahoma"/>
            <family val="2"/>
          </rPr>
          <t>Number of cycles library Amp
Free Text
Full 
Number</t>
        </r>
      </text>
    </comment>
    <comment ref="T1" authorId="0" shapeId="0" xr:uid="{00000000-0006-0000-0700-00000C000000}">
      <text>
        <r>
          <rPr>
            <b/>
            <sz val="9"/>
            <color indexed="81"/>
            <rFont val="Tahoma"/>
            <family val="2"/>
          </rPr>
          <t>Average length of Library Frag
Full Number
"No Peak" Value Removed</t>
        </r>
      </text>
    </comment>
    <comment ref="U1" authorId="0" shapeId="0" xr:uid="{00000000-0006-0000-0700-00000D000000}">
      <text>
        <r>
          <rPr>
            <sz val="11"/>
            <color theme="1"/>
            <rFont val="Calibri"/>
            <family val="2"/>
            <scheme val="minor"/>
          </rPr>
          <t xml:space="preserve">Library Conc
Decimal 0.000
N.W. 20210907 - Decimal should be 0.00
     </t>
        </r>
      </text>
    </comment>
    <comment ref="V1" authorId="0" shapeId="0" xr:uid="{00000000-0006-0000-0700-00000E000000}">
      <text>
        <r>
          <rPr>
            <b/>
            <sz val="9"/>
            <color indexed="81"/>
            <rFont val="Tahoma"/>
            <family val="2"/>
          </rPr>
          <t>0.0000</t>
        </r>
      </text>
    </comment>
    <comment ref="W1" authorId="0" shapeId="0" xr:uid="{00000000-0006-0000-0700-00000F000000}">
      <text>
        <r>
          <rPr>
            <b/>
            <sz val="9"/>
            <color indexed="81"/>
            <rFont val="Tahoma"/>
            <family val="2"/>
          </rPr>
          <t>Add In</t>
        </r>
      </text>
    </comment>
    <comment ref="Z1" authorId="0" shapeId="0" xr:uid="{00000000-0006-0000-0700-000010000000}">
      <text>
        <r>
          <rPr>
            <b/>
            <sz val="9"/>
            <color indexed="81"/>
            <rFont val="Tahoma"/>
            <family val="2"/>
          </rPr>
          <t>Volume of final library taken for seq
0.000</t>
        </r>
      </text>
    </comment>
    <comment ref="AB1" authorId="0" shapeId="0" xr:uid="{00000000-0006-0000-0700-000011000000}">
      <text>
        <r>
          <rPr>
            <b/>
            <sz val="9"/>
            <color indexed="81"/>
            <rFont val="Tahoma"/>
            <family val="2"/>
          </rPr>
          <t>Seq facility number</t>
        </r>
      </text>
    </comment>
    <comment ref="AC1" authorId="0" shapeId="0" xr:uid="{00000000-0006-0000-0700-000012000000}">
      <text>
        <r>
          <rPr>
            <b/>
            <sz val="9"/>
            <color indexed="81"/>
            <rFont val="Tahoma"/>
            <family val="2"/>
          </rPr>
          <t>ID for each sample, seq facility</t>
        </r>
      </text>
    </comment>
    <comment ref="AD1" authorId="0" shapeId="0" xr:uid="{00000000-0006-0000-0700-000013000000}">
      <text>
        <r>
          <rPr>
            <b/>
            <sz val="9"/>
            <color indexed="81"/>
            <rFont val="Tahoma"/>
            <family val="2"/>
          </rPr>
          <t>Volume of pooled samples given to Seq facility</t>
        </r>
      </text>
    </comment>
    <comment ref="AE1" authorId="0" shapeId="0" xr:uid="{00000000-0006-0000-0700-000015000000}">
      <text>
        <r>
          <rPr>
            <b/>
            <sz val="9"/>
            <color indexed="81"/>
            <rFont val="Tahoma"/>
            <family val="2"/>
          </rPr>
          <t>Might not be needed</t>
        </r>
        <r>
          <rPr>
            <sz val="9"/>
            <color indexed="81"/>
            <rFont val="Tahoma"/>
            <family val="2"/>
          </rPr>
          <t xml:space="preserve">
</t>
        </r>
      </text>
    </comment>
    <comment ref="AF1" authorId="0" shapeId="0" xr:uid="{00000000-0006-0000-0700-000016000000}">
      <text>
        <r>
          <rPr>
            <b/>
            <sz val="9"/>
            <color indexed="81"/>
            <rFont val="Tahoma"/>
            <family val="2"/>
          </rPr>
          <t>Is this needed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jay</author>
    <author>Papageorgopoulou, Maria Ioanna</author>
  </authors>
  <commentList>
    <comment ref="H1" authorId="0" shapeId="0" xr:uid="{706F8086-E4CD-4C72-A40E-D9FC647B2C8D}">
      <text>
        <r>
          <rPr>
            <b/>
            <sz val="9"/>
            <color indexed="81"/>
            <rFont val="Tahoma"/>
            <family val="2"/>
          </rPr>
          <t>Drop Down
Region split into 2, Enrichment and Un-sorted</t>
        </r>
      </text>
    </comment>
    <comment ref="I1" authorId="0" shapeId="0" xr:uid="{23BEE985-C353-4590-9DE9-30FD3283AA30}">
      <text>
        <r>
          <rPr>
            <b/>
            <sz val="9"/>
            <color indexed="81"/>
            <rFont val="Tahoma"/>
            <family val="2"/>
          </rPr>
          <t>FACS - Input Desc word to desc FACS was good</t>
        </r>
      </text>
    </comment>
    <comment ref="J1" authorId="0" shapeId="0" xr:uid="{FE21C8C9-1EB9-4055-84CB-0CB069644055}">
      <text>
        <r>
          <rPr>
            <b/>
            <sz val="9"/>
            <color indexed="81"/>
            <rFont val="Tahoma"/>
            <family val="2"/>
          </rPr>
          <t>Number of Cell expected to recover using for technique
Full Number
Remove ~ (Aprox)
Potential Drop Down</t>
        </r>
      </text>
    </comment>
    <comment ref="N1" authorId="0" shapeId="0" xr:uid="{281D7667-286C-494B-BB17-FDDA1CBE00F4}">
      <text>
        <r>
          <rPr>
            <b/>
            <sz val="9"/>
            <color indexed="81"/>
            <rFont val="Tahoma"/>
            <family val="2"/>
          </rPr>
          <t>Derived from RNA
8-13 Drop Down</t>
        </r>
      </text>
    </comment>
    <comment ref="P1" authorId="0" shapeId="0" xr:uid="{76373EC0-6C95-4FB5-8895-C1E49D2A89A4}">
      <text>
        <r>
          <rPr>
            <b/>
            <sz val="9"/>
            <color indexed="81"/>
            <rFont val="Tahoma"/>
            <family val="2"/>
          </rPr>
          <t>Average cDNA Fragment length
Only Numbers</t>
        </r>
      </text>
    </comment>
    <comment ref="Q1" authorId="0" shapeId="0" xr:uid="{5BC9804A-BE9C-4AAE-BD11-73B47FF663A9}">
      <text>
        <r>
          <rPr>
            <b/>
            <sz val="9"/>
            <color indexed="81"/>
            <rFont val="Tahoma"/>
            <family val="2"/>
          </rPr>
          <t>Concentration of cDNA
Decimal 0.000</t>
        </r>
      </text>
    </comment>
    <comment ref="R1" authorId="0" shapeId="0" xr:uid="{A23DA32F-B8A0-4806-97FF-F477F761327B}">
      <text>
        <r>
          <rPr>
            <b/>
            <sz val="9"/>
            <color indexed="81"/>
            <rFont val="Tahoma"/>
            <family val="2"/>
          </rPr>
          <t>Mass of cDNAtaking through to Library Prep
Decimal 0.000
Formula</t>
        </r>
      </text>
    </comment>
    <comment ref="S1" authorId="0" shapeId="0" xr:uid="{A76173EC-3B4A-4250-94BC-7FD5AC109E6B}">
      <text>
        <r>
          <rPr>
            <sz val="11"/>
            <color theme="1"/>
            <rFont val="Calibri"/>
            <family val="2"/>
            <scheme val="minor"/>
          </rPr>
          <t>Gene expression (Plate TT) Sample Index Well
Free Text</t>
        </r>
      </text>
    </comment>
    <comment ref="T1" authorId="1" shapeId="0" xr:uid="{500D8E50-AC56-48C8-B254-BD0443843ABD}">
      <text>
        <r>
          <rPr>
            <sz val="11"/>
            <color theme="1"/>
            <rFont val="Calibri"/>
            <family val="2"/>
            <scheme val="minor"/>
          </rPr>
          <t xml:space="preserve">ATAC (plate N) Sample Index Well
</t>
        </r>
      </text>
    </comment>
    <comment ref="U1" authorId="0" shapeId="0" xr:uid="{C30DEDCF-1A44-4095-B253-C4E2A1DBB0CA}">
      <text>
        <r>
          <rPr>
            <sz val="11"/>
            <color theme="1"/>
            <rFont val="Calibri"/>
            <family val="2"/>
            <scheme val="minor"/>
          </rPr>
          <t>Number of cycles GEX library Amp
Free Text
Full 
Number</t>
        </r>
      </text>
    </comment>
    <comment ref="W1" authorId="0" shapeId="0" xr:uid="{DD446AB9-B9D7-4878-B4D8-AE962795D5DA}">
      <text>
        <r>
          <rPr>
            <b/>
            <sz val="9"/>
            <color indexed="81"/>
            <rFont val="Tahoma"/>
            <family val="2"/>
          </rPr>
          <t>Average length of Library Frag
Full Number
"No Peak" Value Removed</t>
        </r>
      </text>
    </comment>
    <comment ref="X1" authorId="0" shapeId="0" xr:uid="{3A015A6C-4A87-494F-9A8B-D6F7B34AE002}">
      <text>
        <r>
          <rPr>
            <b/>
            <sz val="9"/>
            <color indexed="81"/>
            <rFont val="Tahoma"/>
            <family val="2"/>
          </rPr>
          <t>Library Conc
Decimal 0.000</t>
        </r>
      </text>
    </comment>
    <comment ref="AD1" authorId="0" shapeId="0" xr:uid="{81A71FBC-DD57-44A6-A63A-B837CE27FBFA}">
      <text>
        <r>
          <rPr>
            <b/>
            <sz val="9"/>
            <color indexed="81"/>
            <rFont val="Tahoma"/>
            <family val="2"/>
          </rPr>
          <t>Add In</t>
        </r>
      </text>
    </comment>
    <comment ref="AF1" authorId="0" shapeId="0" xr:uid="{9EFC53C3-6CDA-4D2A-9E2F-DE7BFEBAAE17}">
      <text>
        <r>
          <rPr>
            <b/>
            <sz val="9"/>
            <color indexed="81"/>
            <rFont val="Tahoma"/>
            <family val="2"/>
          </rPr>
          <t>Seq facility number</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jay</author>
  </authors>
  <commentList>
    <comment ref="H1" authorId="0" shapeId="0" xr:uid="{00000000-0006-0000-0D00-000001000000}">
      <text>
        <r>
          <rPr>
            <b/>
            <sz val="9"/>
            <color indexed="81"/>
            <rFont val="Tahoma"/>
            <family val="2"/>
          </rPr>
          <t>Slide that was successful</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jay</author>
  </authors>
  <commentList>
    <comment ref="D1" authorId="0" shapeId="0" xr:uid="{00000000-0006-0000-0800-000001000000}">
      <text>
        <r>
          <rPr>
            <b/>
            <sz val="9"/>
            <color indexed="81"/>
            <rFont val="Tahoma"/>
            <family val="2"/>
          </rPr>
          <t>Be Linked to Brain Region</t>
        </r>
      </text>
    </comment>
    <comment ref="E1" authorId="0" shapeId="0" xr:uid="{00000000-0006-0000-0800-000002000000}">
      <text>
        <r>
          <rPr>
            <b/>
            <sz val="9"/>
            <color indexed="81"/>
            <rFont val="Tahoma"/>
            <family val="2"/>
          </rPr>
          <t>Drop Down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sce-coldata" description="Connection to the 'sce-coldata' query in the workbook." type="5" refreshedVersion="6" background="1">
    <dbPr connection="Provider=Microsoft.Mashup.OleDb.1;Data Source=$Workbook$;Location=sce-coldata;Extended Properties=&quot;&quot;" command="SELECT * FROM [sce-col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<sst xmlns="http://schemas.openxmlformats.org/spreadsheetml/2006/main" count="54263" uniqueCount="3695">
  <si>
    <t>Map</t>
  </si>
  <si>
    <t>TREM2</t>
  </si>
  <si>
    <t>Sheet Names</t>
  </si>
  <si>
    <t>Case details</t>
  </si>
  <si>
    <t>Template Created</t>
  </si>
  <si>
    <t>Create DB</t>
  </si>
  <si>
    <t>Step</t>
  </si>
  <si>
    <t>Frozen tissue</t>
  </si>
  <si>
    <t>Agree Columns in template are needed</t>
  </si>
  <si>
    <t>FFPE tissue</t>
  </si>
  <si>
    <t>FFPE</t>
  </si>
  <si>
    <t>Decide on if new columns are needed</t>
  </si>
  <si>
    <t>Bulk RNA seq</t>
  </si>
  <si>
    <t>Bulk RNA</t>
  </si>
  <si>
    <t>Column Definitions defined</t>
  </si>
  <si>
    <t>DNA extraction batches</t>
  </si>
  <si>
    <t>Values within Column defined</t>
  </si>
  <si>
    <t>DNA genotyping</t>
  </si>
  <si>
    <t>Not Needed</t>
  </si>
  <si>
    <t>TREM2 Full cohort Data tables</t>
  </si>
  <si>
    <t>Formula Data Table</t>
  </si>
  <si>
    <t>Reporting View</t>
  </si>
  <si>
    <t>TREM2 data tables</t>
  </si>
  <si>
    <t>TREM2 Missing info</t>
  </si>
  <si>
    <t>Biogen data tables</t>
  </si>
  <si>
    <t>Lipidomics</t>
  </si>
  <si>
    <t>Histopathology</t>
  </si>
  <si>
    <t>Transcriptomics</t>
  </si>
  <si>
    <t>Genotype</t>
  </si>
  <si>
    <t>Epigentics</t>
  </si>
  <si>
    <t>Proteomics</t>
  </si>
  <si>
    <t>Biochemicalassays</t>
  </si>
  <si>
    <t>Missing info</t>
  </si>
  <si>
    <t>FFPERegionsAvailable</t>
  </si>
  <si>
    <t>FFRegions</t>
  </si>
  <si>
    <t>DNA</t>
  </si>
  <si>
    <t>snATACseq10X</t>
  </si>
  <si>
    <t>Bristol Marker</t>
  </si>
  <si>
    <t>Full cohort Data tables</t>
  </si>
  <si>
    <t>IHC</t>
  </si>
  <si>
    <t>BulkRNA</t>
  </si>
  <si>
    <t>snMultiOMEseq10X</t>
  </si>
  <si>
    <t>Cryostat</t>
  </si>
  <si>
    <t>Today</t>
  </si>
  <si>
    <t>IMC</t>
  </si>
  <si>
    <t>Thursday Fri</t>
  </si>
  <si>
    <t>snRNAseq10X</t>
  </si>
  <si>
    <t>Data File</t>
  </si>
  <si>
    <t>Bristol biomarker panel</t>
  </si>
  <si>
    <t>Nuruns Data File</t>
  </si>
  <si>
    <t>Tissue dispatch log</t>
  </si>
  <si>
    <t>Needed</t>
  </si>
  <si>
    <t>Falls under all</t>
  </si>
  <si>
    <t>Storage</t>
  </si>
  <si>
    <t>1Pm Monday</t>
  </si>
  <si>
    <t>CaseDetails</t>
  </si>
  <si>
    <t>Analysis Files</t>
  </si>
  <si>
    <t>Microtome</t>
  </si>
  <si>
    <t>single cell RNA-seq 10X</t>
  </si>
  <si>
    <t>Single Cell 10X</t>
  </si>
  <si>
    <t>single cell ATAC-seq 10X</t>
  </si>
  <si>
    <t>Same As Above</t>
  </si>
  <si>
    <t>multi-ome kit 10x</t>
  </si>
  <si>
    <t>Newcastle controls required</t>
  </si>
  <si>
    <t>Repeat log</t>
  </si>
  <si>
    <t>TREM2 Missing Sheets</t>
  </si>
  <si>
    <t>TREM2 Sheets</t>
  </si>
  <si>
    <t>Histo</t>
  </si>
  <si>
    <t>Jo</t>
  </si>
  <si>
    <t>Case</t>
  </si>
  <si>
    <t>Aisling</t>
  </si>
  <si>
    <t>Snr</t>
  </si>
  <si>
    <t>Nanet</t>
  </si>
  <si>
    <t>Callum</t>
  </si>
  <si>
    <t>Combiz</t>
  </si>
  <si>
    <t>Thal 60-171</t>
  </si>
  <si>
    <t>Nurun</t>
  </si>
  <si>
    <t>Nathan</t>
  </si>
  <si>
    <t>BrainBankID</t>
  </si>
  <si>
    <t>BrainBank</t>
  </si>
  <si>
    <t>ArrivalDate</t>
  </si>
  <si>
    <t>CaseID</t>
  </si>
  <si>
    <t xml:space="preserve">BrainBankNetworkID </t>
  </si>
  <si>
    <t>ExpectedFFPERegions</t>
  </si>
  <si>
    <t>ArrivedFFPERegions</t>
  </si>
  <si>
    <t>ExpectedFrozenRegions</t>
  </si>
  <si>
    <t>ArrivedFrozenRegions</t>
  </si>
  <si>
    <t>RegionComments</t>
  </si>
  <si>
    <t>Age</t>
  </si>
  <si>
    <t>EthnicityID</t>
  </si>
  <si>
    <t>Ethnicity</t>
  </si>
  <si>
    <t>Sex</t>
  </si>
  <si>
    <t>PostMortemDelayHours</t>
  </si>
  <si>
    <t>BraakID</t>
  </si>
  <si>
    <t>Braak</t>
  </si>
  <si>
    <t>AD/CTRL</t>
  </si>
  <si>
    <t>BraakDiagnosis</t>
  </si>
  <si>
    <t>BraakDefinition</t>
  </si>
  <si>
    <t>THALID</t>
  </si>
  <si>
    <t xml:space="preserve">THAL </t>
  </si>
  <si>
    <t>THALDiagnosis</t>
  </si>
  <si>
    <t>THALDefinition</t>
  </si>
  <si>
    <t>CERADID</t>
  </si>
  <si>
    <t xml:space="preserve">CERAD </t>
  </si>
  <si>
    <t>CERADDiagnosis</t>
  </si>
  <si>
    <t>CERADDiagnosis1</t>
  </si>
  <si>
    <t>APOEID</t>
  </si>
  <si>
    <t>APOE</t>
  </si>
  <si>
    <t>APOEDiagnosis</t>
  </si>
  <si>
    <t>APOEDefinition</t>
  </si>
  <si>
    <t>HistopathologicalDiagnosisID1</t>
  </si>
  <si>
    <t>PrimaryHistopathologicalDefinition</t>
  </si>
  <si>
    <t>HistopathologicalDiagnosisID2</t>
  </si>
  <si>
    <t>SecondaryHistopathologicalDefinition</t>
  </si>
  <si>
    <t>NeuropathComments</t>
  </si>
  <si>
    <t>CauseOfDeath</t>
  </si>
  <si>
    <t>KnownHypertension</t>
  </si>
  <si>
    <t>Diabetic</t>
  </si>
  <si>
    <t>Comments</t>
  </si>
  <si>
    <t>ClinicalNotes</t>
  </si>
  <si>
    <t>BiogenCohort</t>
  </si>
  <si>
    <t>TREM2VariantID</t>
  </si>
  <si>
    <t>TREM2Variant</t>
  </si>
  <si>
    <t>TREM2Diagnosis</t>
  </si>
  <si>
    <t>OtherGene</t>
  </si>
  <si>
    <t>StudyID</t>
  </si>
  <si>
    <t>Study</t>
  </si>
  <si>
    <t>Study 2</t>
  </si>
  <si>
    <t xml:space="preserve">Bristol </t>
  </si>
  <si>
    <t>BBN006.30165</t>
  </si>
  <si>
    <r>
      <rPr>
        <b/>
        <sz val="11"/>
        <color rgb="FF000000"/>
        <rFont val="Calibri"/>
        <family val="2"/>
      </rPr>
      <t>FROZEN:</t>
    </r>
    <r>
      <rPr>
        <sz val="11"/>
        <color rgb="FF000000"/>
        <rFont val="Calibri"/>
        <family val="2"/>
      </rPr>
      <t xml:space="preserve"> Frontal (BA9/BA46), Cingulate, EC, Putamen, Temporal, Trigone, Parietal, Calcarine.</t>
    </r>
    <r>
      <rPr>
        <b/>
        <sz val="11"/>
        <color rgb="FF000000"/>
        <rFont val="Calibri"/>
        <family val="2"/>
      </rPr>
      <t xml:space="preserve"> FFPE:</t>
    </r>
    <r>
      <rPr>
        <sz val="11"/>
        <color rgb="FF000000"/>
        <rFont val="Calibri"/>
        <family val="2"/>
      </rPr>
      <t xml:space="preserve"> Temporal, Frontal. 30 slides/region (22/Sep/22). </t>
    </r>
  </si>
  <si>
    <t>Missing</t>
  </si>
  <si>
    <t>M</t>
  </si>
  <si>
    <t>Control</t>
  </si>
  <si>
    <t>Ndgen.BandBII</t>
  </si>
  <si>
    <t>Ndgen.Thal1</t>
  </si>
  <si>
    <t>Amyloid in neocortex</t>
  </si>
  <si>
    <t>Ndgen.CERAD0</t>
  </si>
  <si>
    <t>No Neuritic Plaques</t>
  </si>
  <si>
    <t>E2/E3</t>
  </si>
  <si>
    <t>Ndgen.GeneAPOE23</t>
  </si>
  <si>
    <t>Low AD risk</t>
  </si>
  <si>
    <t>Ageing</t>
  </si>
  <si>
    <t/>
  </si>
  <si>
    <t>No significant abnormalities apart from microinfarct in putamen</t>
  </si>
  <si>
    <t>Acute kidney injury, overdose of salicylate, chronic kidney disease</t>
  </si>
  <si>
    <t>N</t>
  </si>
  <si>
    <t>N/A</t>
  </si>
  <si>
    <t>MAP</t>
  </si>
  <si>
    <t>BBN006.30889</t>
  </si>
  <si>
    <t>F</t>
  </si>
  <si>
    <t>AD</t>
  </si>
  <si>
    <t>Ndgen.BandBVI</t>
  </si>
  <si>
    <t>Severe</t>
  </si>
  <si>
    <t>Ndgen.Thal5</t>
  </si>
  <si>
    <t>Amyloid in cerebellum</t>
  </si>
  <si>
    <t>Ndgen.CERAD3</t>
  </si>
  <si>
    <t>High Density</t>
  </si>
  <si>
    <t>NULL</t>
  </si>
  <si>
    <t>Not assesed</t>
  </si>
  <si>
    <t>Alzheimer's Disease</t>
  </si>
  <si>
    <t>hippocampal sclerosis of ag</t>
  </si>
  <si>
    <t>Severe CAA</t>
  </si>
  <si>
    <t>Advanced dementia</t>
  </si>
  <si>
    <t>BBN006.34151</t>
  </si>
  <si>
    <t>Ndgen.BandBV</t>
  </si>
  <si>
    <t>E2/E4</t>
  </si>
  <si>
    <t>Ndgen.GeneAPOE24</t>
  </si>
  <si>
    <t>High AD risk</t>
  </si>
  <si>
    <t>AD, chronic lymphocytic leukaemia</t>
  </si>
  <si>
    <t>BBN006.35417</t>
  </si>
  <si>
    <t>Ndgen.BandBIII</t>
  </si>
  <si>
    <t>Moderate</t>
  </si>
  <si>
    <t>E3/E4</t>
  </si>
  <si>
    <t>Ndgen.GeneAPOE34</t>
  </si>
  <si>
    <t>Dementia</t>
  </si>
  <si>
    <t>BBN006.35453</t>
  </si>
  <si>
    <t>E3/E3</t>
  </si>
  <si>
    <t>Ndgen.GeneAPOE33</t>
  </si>
  <si>
    <t>Moderate AD risk</t>
  </si>
  <si>
    <t>BBN006.35513</t>
  </si>
  <si>
    <t>Ndgen.Thal4</t>
  </si>
  <si>
    <t>Amyloid in brainstem/midbrain</t>
  </si>
  <si>
    <t>Inanition, AD</t>
  </si>
  <si>
    <t>BBN006.35560</t>
  </si>
  <si>
    <t>Ndgen.CERAD1</t>
  </si>
  <si>
    <t>Sparse Neruitic Plaques</t>
  </si>
  <si>
    <t>Argyrophilic grain disease, moderate CAA</t>
  </si>
  <si>
    <t>Chest infection, dementia, heart failure</t>
  </si>
  <si>
    <t>BBN006.36102</t>
  </si>
  <si>
    <t>Ndgen.Thal3</t>
  </si>
  <si>
    <t>Amyloid in diencephalon/basal ganglia</t>
  </si>
  <si>
    <t>Minimal abnormalities (very mild primary age-related tauopathy (PART) and Alzheimer's disease changes; nothing significant to report to family)</t>
  </si>
  <si>
    <t xml:space="preserve">Multiple organ failure secondary to sepsis; Bacterial peritonitis; Cystectomy </t>
  </si>
  <si>
    <t>BBN006.36107</t>
  </si>
  <si>
    <t xml:space="preserve">Minimal primary age-related tauopathy (PART)/Alzheimer's disease pathology (no significant abnormalities in report to family) </t>
  </si>
  <si>
    <t xml:space="preserve">Community acquired pneumonia; Frailty of old age; Heart disease, diverticular disease and atrial fibrillation </t>
  </si>
  <si>
    <t>BBN006.36170</t>
  </si>
  <si>
    <t>Mild Alzheimer’s disease neuropathological changes</t>
  </si>
  <si>
    <t>Pulmonary fibrosis</t>
  </si>
  <si>
    <t>Newcastle</t>
  </si>
  <si>
    <t>BBN003.32181</t>
  </si>
  <si>
    <t>SOM X</t>
  </si>
  <si>
    <t>5TO6</t>
  </si>
  <si>
    <t>Additional 10 FFPE MTG and 10 FFPE SOM arrived on 25/10/22</t>
  </si>
  <si>
    <t>Y</t>
  </si>
  <si>
    <t>R62H</t>
  </si>
  <si>
    <t>BBN003.32184</t>
  </si>
  <si>
    <t>EC,MTEMP,SOM X</t>
  </si>
  <si>
    <t>BBN003.32185</t>
  </si>
  <si>
    <t xml:space="preserve">EC,MTEMP,SOM </t>
  </si>
  <si>
    <t>previously E4/E4</t>
  </si>
  <si>
    <t>none</t>
  </si>
  <si>
    <t>BBN003.32194</t>
  </si>
  <si>
    <t>previously E3/E3</t>
  </si>
  <si>
    <t>R47H</t>
  </si>
  <si>
    <t>BBN003.32196</t>
  </si>
  <si>
    <t>BBN_24610</t>
  </si>
  <si>
    <t>BBN003.32201</t>
  </si>
  <si>
    <r>
      <rPr>
        <sz val="9"/>
        <color rgb="FFFF0000"/>
        <rFont val="Calibri"/>
        <family val="2"/>
        <scheme val="minor"/>
      </rPr>
      <t>previously E3/E3</t>
    </r>
    <r>
      <rPr>
        <sz val="9"/>
        <color theme="1"/>
        <rFont val="Calibri"/>
        <family val="2"/>
        <scheme val="minor"/>
      </rPr>
      <t>; Additional 10 FFPE MTG and 10 FFPE SOM arrived on 25/10/22</t>
    </r>
  </si>
  <si>
    <t>BBN003.32205</t>
  </si>
  <si>
    <r>
      <rPr>
        <sz val="9"/>
        <color rgb="FFFF0000"/>
        <rFont val="Calibri"/>
        <family val="2"/>
        <scheme val="minor"/>
      </rPr>
      <t>previously E3/E4</t>
    </r>
    <r>
      <rPr>
        <sz val="9"/>
        <color theme="1"/>
        <rFont val="Calibri"/>
        <family val="2"/>
        <scheme val="minor"/>
      </rPr>
      <t>; Additional 10 FFPE MTG and 10 FFPE SOM arrived on 25/10/22</t>
    </r>
  </si>
  <si>
    <t>BBN003.32209</t>
  </si>
  <si>
    <t>BBN003.32211</t>
  </si>
  <si>
    <r>
      <rPr>
        <sz val="9"/>
        <color rgb="FFFF0000"/>
        <rFont val="Calibri"/>
        <family val="2"/>
        <scheme val="minor"/>
      </rPr>
      <t>previously E4/E4</t>
    </r>
    <r>
      <rPr>
        <sz val="9"/>
        <color theme="1"/>
        <rFont val="Calibri"/>
        <family val="2"/>
        <scheme val="minor"/>
      </rPr>
      <t>; Additional 10 FFPE MTG and 10 FFPE SOM arrived on 25/10/22</t>
    </r>
  </si>
  <si>
    <t>BBN003.32212</t>
  </si>
  <si>
    <r>
      <rPr>
        <sz val="9"/>
        <color rgb="FFFF0000"/>
        <rFont val="Calibri"/>
        <family val="2"/>
        <scheme val="minor"/>
      </rPr>
      <t>prevously E3/E3</t>
    </r>
    <r>
      <rPr>
        <sz val="9"/>
        <color theme="1"/>
        <rFont val="Calibri"/>
        <family val="2"/>
        <scheme val="minor"/>
      </rPr>
      <t>; Additional 10 FFPE MTG and 10 FFPE SOM arrived on 25/10/22</t>
    </r>
  </si>
  <si>
    <t>BBN003.32227</t>
  </si>
  <si>
    <t>BBN003.32228</t>
  </si>
  <si>
    <t>BBN003.32235</t>
  </si>
  <si>
    <t>E4/E4</t>
  </si>
  <si>
    <r>
      <rPr>
        <sz val="9"/>
        <color rgb="FFFF0000"/>
        <rFont val="Calibri"/>
        <family val="2"/>
        <scheme val="minor"/>
      </rPr>
      <t>previously E2/E3</t>
    </r>
    <r>
      <rPr>
        <sz val="9"/>
        <color theme="1"/>
        <rFont val="Calibri"/>
        <family val="2"/>
        <scheme val="minor"/>
      </rPr>
      <t>; Additional 10 FFPE MTG and 10 FFPE SOM arrived on 25/10/22</t>
    </r>
  </si>
  <si>
    <t>BBN003.32247</t>
  </si>
  <si>
    <t>BBN003.26332</t>
  </si>
  <si>
    <t>BBN003.26333</t>
  </si>
  <si>
    <t>BBN003.32261</t>
  </si>
  <si>
    <t>MTEMP X</t>
  </si>
  <si>
    <t>BBN003.32295</t>
  </si>
  <si>
    <t>n/a</t>
  </si>
  <si>
    <t>Additional 10 FFPE SOM arrived on 25/10/22</t>
  </si>
  <si>
    <t>BBN_6122</t>
  </si>
  <si>
    <t>EC,SOM X</t>
  </si>
  <si>
    <t>BBN_7333</t>
  </si>
  <si>
    <t>BBN_2625</t>
  </si>
  <si>
    <t>BBN_7115</t>
  </si>
  <si>
    <t>BBN_7403</t>
  </si>
  <si>
    <t>BBN_7404</t>
  </si>
  <si>
    <t>BBN_7519</t>
  </si>
  <si>
    <t>BBN_7540</t>
  </si>
  <si>
    <t>BBN_7545</t>
  </si>
  <si>
    <t>BBN_7554</t>
  </si>
  <si>
    <t>BBN_7555</t>
  </si>
  <si>
    <t>MTEMP/SOM X</t>
  </si>
  <si>
    <t>BBN_7617</t>
  </si>
  <si>
    <t>BBN_14795</t>
  </si>
  <si>
    <t>BBN_14801</t>
  </si>
  <si>
    <t>BBN_19191</t>
  </si>
  <si>
    <t>BBN_19214</t>
  </si>
  <si>
    <t>BBN_24279</t>
  </si>
  <si>
    <t>BBN003.26941</t>
  </si>
  <si>
    <t>previously E2/E3</t>
  </si>
  <si>
    <t>BBN003.26951</t>
  </si>
  <si>
    <t>BBN003.28342</t>
  </si>
  <si>
    <t>BBN003.29735</t>
  </si>
  <si>
    <t>BBN003.32849</t>
  </si>
  <si>
    <t>BBN003.33729</t>
  </si>
  <si>
    <t>BBN003.34161</t>
  </si>
  <si>
    <t>BBN003.35390</t>
  </si>
  <si>
    <t>BBN003.35446</t>
  </si>
  <si>
    <t>BBN003.35519</t>
  </si>
  <si>
    <t>Kings</t>
  </si>
  <si>
    <t>A013/03</t>
  </si>
  <si>
    <t>BBN_9727</t>
  </si>
  <si>
    <t>EC,MTEMP,SOM, ent, sensmot, mt</t>
  </si>
  <si>
    <t>Nuclei enrichment</t>
  </si>
  <si>
    <t>A019/12</t>
  </si>
  <si>
    <t>BBN_10611</t>
  </si>
  <si>
    <t>frozen only</t>
  </si>
  <si>
    <t>A023/03*</t>
  </si>
  <si>
    <t>BBN_15755</t>
  </si>
  <si>
    <t>EC,MTEMP,SOM ent, sensmot, mt</t>
  </si>
  <si>
    <t>?</t>
  </si>
  <si>
    <t>A029/04</t>
  </si>
  <si>
    <t>BBN_9760</t>
  </si>
  <si>
    <t>A048/13</t>
  </si>
  <si>
    <t>BBN_15196</t>
  </si>
  <si>
    <t>A051/14</t>
  </si>
  <si>
    <t>BBN_21005</t>
  </si>
  <si>
    <t>A053/11</t>
  </si>
  <si>
    <t>BBN_18399</t>
  </si>
  <si>
    <t>Additional 5 FFPE SSC arrived on 23/03/23</t>
  </si>
  <si>
    <t>A064/13</t>
  </si>
  <si>
    <t>BBN_15201</t>
  </si>
  <si>
    <t>A065/02*</t>
  </si>
  <si>
    <t>BBN_9714</t>
  </si>
  <si>
    <t>A074/05*</t>
  </si>
  <si>
    <t>BBN_9786</t>
  </si>
  <si>
    <t>A096/14</t>
  </si>
  <si>
    <t>BBN_21792</t>
  </si>
  <si>
    <t>A115/17</t>
  </si>
  <si>
    <t>BBN002.30035</t>
  </si>
  <si>
    <t>Additional 10 FFPE MTEMP arrived on 18/05/22</t>
  </si>
  <si>
    <t>A127/11</t>
  </si>
  <si>
    <t>BBN_16213</t>
  </si>
  <si>
    <t>Additional 10 FFPE MTEMP arrived on 18/05/22; Additional 5 FFPE SSC arrived on 23/03/23</t>
  </si>
  <si>
    <t>A138/12</t>
  </si>
  <si>
    <t>BBN_4575</t>
  </si>
  <si>
    <t>A153/12</t>
  </si>
  <si>
    <t>BBN_4250</t>
  </si>
  <si>
    <t>A163/17</t>
  </si>
  <si>
    <t>BBN002.30127</t>
  </si>
  <si>
    <t>Additional 5 FFPE SSC arrived on 13/03/23</t>
  </si>
  <si>
    <t>A166/04</t>
  </si>
  <si>
    <t>BBN_9779</t>
  </si>
  <si>
    <t>A169/10</t>
  </si>
  <si>
    <t>BBN_9939</t>
  </si>
  <si>
    <t>EC,SOM</t>
  </si>
  <si>
    <t>ABCA7BIN1 study: 2 frozen regions arrived on 25/08/22</t>
  </si>
  <si>
    <t>ABCA7BIN1</t>
  </si>
  <si>
    <t>A170/13</t>
  </si>
  <si>
    <t>BBN_18813</t>
  </si>
  <si>
    <t>ABCA7BIN1 study: 3 frozen regions arrived on 25/08/22</t>
  </si>
  <si>
    <t>A187/96*</t>
  </si>
  <si>
    <t>BBN_9601</t>
  </si>
  <si>
    <t>A210/05*</t>
  </si>
  <si>
    <t>BBN_9796</t>
  </si>
  <si>
    <t>A220/11</t>
  </si>
  <si>
    <t>BBN_9953</t>
  </si>
  <si>
    <t>previouslyE3/E3</t>
  </si>
  <si>
    <t>A248/10</t>
  </si>
  <si>
    <t>BBN_4186</t>
  </si>
  <si>
    <t>A253/12</t>
  </si>
  <si>
    <t>BBN_9980</t>
  </si>
  <si>
    <t>MAP tissue in E166, ABCA7BIN1 study: 3 frozen regions arrived on 25/08/22</t>
  </si>
  <si>
    <t>A272/15</t>
  </si>
  <si>
    <t>BBN002.26094</t>
  </si>
  <si>
    <t>A277/12</t>
  </si>
  <si>
    <t>BBN_9984</t>
  </si>
  <si>
    <t>MAP tissue in E167; Additional 5 FFPE SSC arrived on 23/03/23</t>
  </si>
  <si>
    <t>A282/14</t>
  </si>
  <si>
    <t>BBN_24370</t>
  </si>
  <si>
    <t>A297/16</t>
  </si>
  <si>
    <t>BBN002.29089</t>
  </si>
  <si>
    <t>A301/10</t>
  </si>
  <si>
    <t>BBN_15304</t>
  </si>
  <si>
    <t>1TO2</t>
  </si>
  <si>
    <t>A319/11</t>
  </si>
  <si>
    <t>BBN_13802</t>
  </si>
  <si>
    <t>A329/10</t>
  </si>
  <si>
    <t>BBN_9944</t>
  </si>
  <si>
    <t>A354/16</t>
  </si>
  <si>
    <t>BBN002.29170</t>
  </si>
  <si>
    <t>A402/14</t>
  </si>
  <si>
    <t>BBN_24578</t>
  </si>
  <si>
    <t>Bristol</t>
  </si>
  <si>
    <t>B509/962</t>
  </si>
  <si>
    <t>BBN_24330</t>
  </si>
  <si>
    <t>BC454/945</t>
  </si>
  <si>
    <t>BBN_24308</t>
  </si>
  <si>
    <t>QSBB (UCL)</t>
  </si>
  <si>
    <t>C19/93</t>
  </si>
  <si>
    <t>BBN_11449</t>
  </si>
  <si>
    <t>MTEMP Hippo, mid temp, motor</t>
  </si>
  <si>
    <t>Manchester</t>
  </si>
  <si>
    <t>DPM13/19</t>
  </si>
  <si>
    <t>BBN_14157</t>
  </si>
  <si>
    <t>DPM13/42</t>
  </si>
  <si>
    <t>BBN_18791</t>
  </si>
  <si>
    <t>DPM16/44</t>
  </si>
  <si>
    <t>BBN005.29520</t>
  </si>
  <si>
    <t>White</t>
  </si>
  <si>
    <t>ABCA7BIN1 study: 3 frozen regions and 30 FFPE slides/region arrived on 25/08/22.</t>
  </si>
  <si>
    <t>ABCA7/BIN1</t>
  </si>
  <si>
    <t xml:space="preserve">Oxford </t>
  </si>
  <si>
    <t xml:space="preserve">NP08/166 </t>
  </si>
  <si>
    <t xml:space="preserve"> BBN004.28979</t>
  </si>
  <si>
    <t>MTEMP 2</t>
  </si>
  <si>
    <t xml:space="preserve">NP11/114 </t>
  </si>
  <si>
    <t xml:space="preserve"> BBN_5650</t>
  </si>
  <si>
    <t>MTEMP 5</t>
  </si>
  <si>
    <t xml:space="preserve">NP12/098 </t>
  </si>
  <si>
    <t xml:space="preserve"> BBN_11055</t>
  </si>
  <si>
    <t>MTEMP 11</t>
  </si>
  <si>
    <t xml:space="preserve">NP12/134 </t>
  </si>
  <si>
    <t xml:space="preserve"> BBN_11066</t>
  </si>
  <si>
    <t>X 2</t>
  </si>
  <si>
    <t xml:space="preserve">NP12/139 </t>
  </si>
  <si>
    <t xml:space="preserve"> BBN_11080</t>
  </si>
  <si>
    <t>MTEMP 4</t>
  </si>
  <si>
    <t xml:space="preserve">NP12/145 </t>
  </si>
  <si>
    <t xml:space="preserve"> BBN_11082</t>
  </si>
  <si>
    <t xml:space="preserve">NP12/162 </t>
  </si>
  <si>
    <t xml:space="preserve"> BBN_11097</t>
  </si>
  <si>
    <t xml:space="preserve">NP13/012 </t>
  </si>
  <si>
    <t xml:space="preserve"> BBN_15230</t>
  </si>
  <si>
    <t>MTEMP 12</t>
  </si>
  <si>
    <t xml:space="preserve">NP14/128 </t>
  </si>
  <si>
    <t xml:space="preserve"> BBN_24659</t>
  </si>
  <si>
    <t>MTEMP 13</t>
  </si>
  <si>
    <t>previously E3/E4</t>
  </si>
  <si>
    <t xml:space="preserve">NP16/088 </t>
  </si>
  <si>
    <t xml:space="preserve"> BBN004.29074</t>
  </si>
  <si>
    <t>MTEMP 14</t>
  </si>
  <si>
    <t xml:space="preserve">NP17/023 </t>
  </si>
  <si>
    <t xml:space="preserve"> BBN004.29828</t>
  </si>
  <si>
    <t>P19/06</t>
  </si>
  <si>
    <t>BBN_11727</t>
  </si>
  <si>
    <t>D87N</t>
  </si>
  <si>
    <t>P23/07</t>
  </si>
  <si>
    <t>BBN_11804</t>
  </si>
  <si>
    <t>E2/E2</t>
  </si>
  <si>
    <t>P3/09</t>
  </si>
  <si>
    <t>BBN_8051</t>
  </si>
  <si>
    <t>P59/03</t>
  </si>
  <si>
    <t>BBN_12407</t>
  </si>
  <si>
    <t xml:space="preserve"> Hippo, mid temp, motor</t>
  </si>
  <si>
    <t>P7/09</t>
  </si>
  <si>
    <t>BBN_12556</t>
  </si>
  <si>
    <t>Imperial</t>
  </si>
  <si>
    <t>PDC016</t>
  </si>
  <si>
    <t>BBN_10099</t>
  </si>
  <si>
    <t>Unknown</t>
  </si>
  <si>
    <t>Ageing related changes. This case shows substantial calcification of the pallidus, internal capsule and anterior commissure involving both the vessel wall and parenchyma</t>
  </si>
  <si>
    <t>Bronchial neumonia</t>
  </si>
  <si>
    <t>PDC026</t>
  </si>
  <si>
    <t>BBN_10109</t>
  </si>
  <si>
    <t>Mild age-related Alzheimer-type changes</t>
  </si>
  <si>
    <t>Breast carcinoma with spinal metastasis; carcinosarcoma uterus</t>
  </si>
  <si>
    <t xml:space="preserve">RI05/125 </t>
  </si>
  <si>
    <t xml:space="preserve"> BBN004.27043</t>
  </si>
  <si>
    <t>X 3</t>
  </si>
  <si>
    <t xml:space="preserve">RI06/108 </t>
  </si>
  <si>
    <t xml:space="preserve"> BBN004.28142</t>
  </si>
  <si>
    <t>McGill</t>
  </si>
  <si>
    <t>RSMG1</t>
  </si>
  <si>
    <t>Cortex</t>
  </si>
  <si>
    <t>Tissue Quality Control</t>
  </si>
  <si>
    <t>RSMG10</t>
  </si>
  <si>
    <t>Parietal-occipital cortex</t>
  </si>
  <si>
    <t>RSMG11</t>
  </si>
  <si>
    <t>Frontal cortex</t>
  </si>
  <si>
    <t>RSMG12</t>
  </si>
  <si>
    <t>Frontal-temporal cortex</t>
  </si>
  <si>
    <t>RSMG13</t>
  </si>
  <si>
    <t>RSMG14</t>
  </si>
  <si>
    <t>RSMG15</t>
  </si>
  <si>
    <t>Frontal-parietal cortex</t>
  </si>
  <si>
    <t>RSMG16</t>
  </si>
  <si>
    <t>RSMG17</t>
  </si>
  <si>
    <t>RSMG2</t>
  </si>
  <si>
    <t>RSMG3</t>
  </si>
  <si>
    <t>Occipital cortex</t>
  </si>
  <si>
    <t>RSMG4</t>
  </si>
  <si>
    <t>RSMG5</t>
  </si>
  <si>
    <t>RSMG6</t>
  </si>
  <si>
    <t>RSMG7</t>
  </si>
  <si>
    <t>Frontal-Temporal-Occipital cortex</t>
  </si>
  <si>
    <t>RSMG8</t>
  </si>
  <si>
    <t>RSMG9</t>
  </si>
  <si>
    <t>Edinburgh</t>
  </si>
  <si>
    <t>SD004_19</t>
  </si>
  <si>
    <t>BBN001.35182</t>
  </si>
  <si>
    <r>
      <rPr>
        <b/>
        <sz val="11"/>
        <color rgb="FF000000"/>
        <rFont val="Calibri"/>
        <family val="2"/>
      </rPr>
      <t>FROZEN:</t>
    </r>
    <r>
      <rPr>
        <sz val="11"/>
        <color rgb="FF000000"/>
        <rFont val="Calibri"/>
        <family val="2"/>
      </rPr>
      <t xml:space="preserve"> Frontal (BA9), Cingulate (BA23/BA24), Putamen, Temporal (BA21/BA22), Parietal (BA39), Calcarine, Cerebellum. </t>
    </r>
    <r>
      <rPr>
        <b/>
        <sz val="11"/>
        <color rgb="FF000000"/>
        <rFont val="Calibri"/>
        <family val="2"/>
      </rPr>
      <t xml:space="preserve">FFPE: </t>
    </r>
    <r>
      <rPr>
        <sz val="11"/>
        <color rgb="FF000000"/>
        <rFont val="Calibri"/>
        <family val="2"/>
      </rPr>
      <t>Temporal, Frontal, 30slides/region</t>
    </r>
  </si>
  <si>
    <t>Mild non-amyloid SVD. Severe arteriolar Abeta-CAA</t>
  </si>
  <si>
    <t>Alzheimer's dementia</t>
  </si>
  <si>
    <t>SD005_14</t>
  </si>
  <si>
    <t>BBN_20121</t>
  </si>
  <si>
    <r>
      <rPr>
        <b/>
        <sz val="11"/>
        <color rgb="FF000000"/>
        <rFont val="Calibri"/>
        <family val="2"/>
      </rPr>
      <t>FROZEN:</t>
    </r>
    <r>
      <rPr>
        <sz val="11"/>
        <color rgb="FF000000"/>
        <rFont val="Calibri"/>
        <family val="2"/>
      </rPr>
      <t xml:space="preserve"> Frontal (BA9), Cingulate (BA23/BA24), Putamen, Parietal (BA39), Calcarine. </t>
    </r>
    <r>
      <rPr>
        <b/>
        <sz val="11"/>
        <color rgb="FF000000"/>
        <rFont val="Calibri"/>
        <family val="2"/>
      </rPr>
      <t>FFPE:</t>
    </r>
    <r>
      <rPr>
        <sz val="11"/>
        <color rgb="FF000000"/>
        <rFont val="Calibri"/>
        <family val="2"/>
      </rPr>
      <t xml:space="preserve"> Temporal, Frontal, 30slides/region.</t>
    </r>
  </si>
  <si>
    <t>No significant abnormalities</t>
  </si>
  <si>
    <t>Haemoptysis. Non-small cell carcinoma of the right lung. Chornic obstructive pulmonary disease.</t>
  </si>
  <si>
    <t>Sudden haemoptysis before collapse</t>
  </si>
  <si>
    <t>SD006_14</t>
  </si>
  <si>
    <t>BBN_20593</t>
  </si>
  <si>
    <r>
      <rPr>
        <b/>
        <sz val="11"/>
        <color rgb="FF000000"/>
        <rFont val="Calibri"/>
        <family val="2"/>
      </rPr>
      <t xml:space="preserve">FROZEN: </t>
    </r>
    <r>
      <rPr>
        <sz val="11"/>
        <color rgb="FF000000"/>
        <rFont val="Calibri"/>
        <family val="2"/>
      </rPr>
      <t xml:space="preserve">Frontal (BA9), Cingulate (BA23/BA24), Putamen, Parietal (BA39), Calcarine, Cerebellum. </t>
    </r>
    <r>
      <rPr>
        <b/>
        <sz val="11"/>
        <color rgb="FF000000"/>
        <rFont val="Calibri"/>
        <family val="2"/>
      </rPr>
      <t xml:space="preserve">FFPE: </t>
    </r>
    <r>
      <rPr>
        <sz val="11"/>
        <color rgb="FF000000"/>
        <rFont val="Calibri"/>
        <family val="2"/>
      </rPr>
      <t>Temporal, Frontal, 30slides/region</t>
    </r>
  </si>
  <si>
    <t>Bronchopneumonia. Chronic lung disease. Ischaemic heart disease.</t>
  </si>
  <si>
    <t>Sudden death after c/o chest pain</t>
  </si>
  <si>
    <t>SD020/06</t>
  </si>
  <si>
    <t>BBN_2360</t>
  </si>
  <si>
    <t>MTEMP sup  temp</t>
  </si>
  <si>
    <t>SD022_14</t>
  </si>
  <si>
    <t>BBN_22612</t>
  </si>
  <si>
    <r>
      <rPr>
        <b/>
        <sz val="11"/>
        <color rgb="FF000000"/>
        <rFont val="Calibri"/>
        <family val="2"/>
      </rPr>
      <t xml:space="preserve">FROZEN: </t>
    </r>
    <r>
      <rPr>
        <sz val="11"/>
        <color rgb="FF000000"/>
        <rFont val="Calibri"/>
        <family val="2"/>
      </rPr>
      <t xml:space="preserve">Frontal (BA9), Cingulate (BA23/BA24), Putamen, Temporal (BA21/BA22), Parietal (BA39), Calcarine, Cerebellum. </t>
    </r>
    <r>
      <rPr>
        <b/>
        <sz val="11"/>
        <color rgb="FF000000"/>
        <rFont val="Calibri"/>
        <family val="2"/>
      </rPr>
      <t xml:space="preserve">FFPE: </t>
    </r>
    <r>
      <rPr>
        <sz val="11"/>
        <color rgb="FF000000"/>
        <rFont val="Calibri"/>
        <family val="2"/>
      </rPr>
      <t>Temporal, Frontal, 30slides/region</t>
    </r>
  </si>
  <si>
    <t>Ischaemic heart disease, coronary artery atherosclerosis</t>
  </si>
  <si>
    <t>Sudden collapse at home</t>
  </si>
  <si>
    <t>SD025_11</t>
  </si>
  <si>
    <t>BBN_2564</t>
  </si>
  <si>
    <r>
      <rPr>
        <b/>
        <sz val="11"/>
        <color rgb="FF000000"/>
        <rFont val="Calibri"/>
        <family val="2"/>
      </rPr>
      <t xml:space="preserve">FROZEN: </t>
    </r>
    <r>
      <rPr>
        <sz val="11"/>
        <color rgb="FF000000"/>
        <rFont val="Calibri"/>
        <family val="2"/>
      </rPr>
      <t xml:space="preserve">Frontal (FPS), Putamen (BG), Parietal (BA39), Calcarine (Occ), Cerebellum. </t>
    </r>
    <r>
      <rPr>
        <b/>
        <sz val="11"/>
        <color rgb="FF000000"/>
        <rFont val="Calibri"/>
        <family val="2"/>
      </rPr>
      <t xml:space="preserve">FFPE: </t>
    </r>
    <r>
      <rPr>
        <sz val="11"/>
        <color rgb="FF000000"/>
        <rFont val="Calibri"/>
        <family val="2"/>
      </rPr>
      <t>Frontal Parasagital, 30slides/region</t>
    </r>
  </si>
  <si>
    <t>Cardiac tamponade. Ruptured left ventricle. Acute myocardial infarct. Coronary artery atherosclerosis</t>
  </si>
  <si>
    <t>Found dead in the garden</t>
  </si>
  <si>
    <t>SD030/07</t>
  </si>
  <si>
    <t>BBN_2414</t>
  </si>
  <si>
    <t>SD030/11</t>
  </si>
  <si>
    <t>BBN_2569</t>
  </si>
  <si>
    <t>Inferior frontal X</t>
  </si>
  <si>
    <t>SD034_17</t>
  </si>
  <si>
    <t>BBN001.30883</t>
  </si>
  <si>
    <r>
      <rPr>
        <b/>
        <sz val="11"/>
        <color rgb="FF000000"/>
        <rFont val="Calibri"/>
        <family val="2"/>
      </rPr>
      <t xml:space="preserve">FROZEN: </t>
    </r>
    <r>
      <rPr>
        <sz val="11"/>
        <color rgb="FF000000"/>
        <rFont val="Calibri"/>
        <family val="2"/>
      </rPr>
      <t xml:space="preserve">Frontal (BA9), Cingulate (BA23/BA24), Putamen, Parietal (BA39), Calcarine, Cerebellum. </t>
    </r>
    <r>
      <rPr>
        <b/>
        <sz val="11"/>
        <color rgb="FF000000"/>
        <rFont val="Calibri"/>
        <family val="2"/>
      </rPr>
      <t>FFPE:</t>
    </r>
    <r>
      <rPr>
        <sz val="11"/>
        <color rgb="FF000000"/>
        <rFont val="Calibri"/>
        <family val="2"/>
      </rPr>
      <t xml:space="preserve"> Frontal, 30slides/region</t>
    </r>
  </si>
  <si>
    <t>Moderate non-amyloid SVD. Moderate arteriolar Abeta-CAA</t>
  </si>
  <si>
    <t>Sepsis. Advanced dementia</t>
  </si>
  <si>
    <t>Intracranial haemorrhage (nontraumatic)</t>
  </si>
  <si>
    <t>SD046_13</t>
  </si>
  <si>
    <t>BBN_18407</t>
  </si>
  <si>
    <r>
      <rPr>
        <b/>
        <sz val="11"/>
        <color rgb="FF000000"/>
        <rFont val="Calibri"/>
        <family val="2"/>
      </rPr>
      <t xml:space="preserve">FROZEN: </t>
    </r>
    <r>
      <rPr>
        <sz val="11"/>
        <color rgb="FF000000"/>
        <rFont val="Calibri"/>
        <family val="2"/>
      </rPr>
      <t xml:space="preserve">Frontal (BA9), Cingulate (BA23/BA24), Putamen, Temporal (BA21/BA22), Parietal (BA39), Calcarine, Cerebellum. </t>
    </r>
    <r>
      <rPr>
        <b/>
        <sz val="11"/>
        <color rgb="FF000000"/>
        <rFont val="Calibri"/>
        <family val="2"/>
      </rPr>
      <t>FFPE:</t>
    </r>
    <r>
      <rPr>
        <sz val="11"/>
        <color rgb="FF000000"/>
        <rFont val="Calibri"/>
        <family val="2"/>
      </rPr>
      <t xml:space="preserve"> Frontal, 30slides/region</t>
    </r>
  </si>
  <si>
    <t>Ischaemic heart disease. Coronary artery atheroma</t>
  </si>
  <si>
    <t>Sudden collapse while out cycling</t>
  </si>
  <si>
    <t>Netherlands</t>
  </si>
  <si>
    <t>1997-002</t>
  </si>
  <si>
    <t>S97/004</t>
  </si>
  <si>
    <t>Middle temporal gyrus</t>
  </si>
  <si>
    <t>10:00</t>
  </si>
  <si>
    <t>Severe senile-involutive cortical changes. Severe atherosclerosis of the vertebral, posterior and anterior artery.</t>
  </si>
  <si>
    <t>Broncho pneumonia and lung problems</t>
  </si>
  <si>
    <t>2019-029</t>
  </si>
  <si>
    <t>S19/029</t>
  </si>
  <si>
    <t>6:20</t>
  </si>
  <si>
    <t>Significant age related changes, no CAA</t>
  </si>
  <si>
    <t>Hemodynamic instability with lactate acidosis with low-flowstate: no therapeutic options. Renal insufficiency for which he received continuous veno-venous hemofiltration. Spontaneous prolonged INR and hypoglycemia dd liver failure. Status after pump-assisted Coronary Artery Bypass Grafting + LAAA</t>
  </si>
  <si>
    <t>2018-072</t>
  </si>
  <si>
    <t>S18/072</t>
  </si>
  <si>
    <t>Middle frontal gyrus</t>
  </si>
  <si>
    <t>4:50</t>
  </si>
  <si>
    <t>No abnormally detected</t>
  </si>
  <si>
    <t>Euthanasia</t>
  </si>
  <si>
    <t>Progressive supranuclear palsy with severe gait disturbances, ulcerative colitis, tendonitis and shoulder complaints, severe back pain and slight cognitive decline.</t>
  </si>
  <si>
    <t>2015-027</t>
  </si>
  <si>
    <t>S15/027</t>
  </si>
  <si>
    <t>Inferior temporal gyrus (FF, FFPE)</t>
  </si>
  <si>
    <t>4:45</t>
  </si>
  <si>
    <t>No significant abnormalities. Slight atherosclerosis.</t>
  </si>
  <si>
    <t>Adenocarcinoma</t>
  </si>
  <si>
    <t>Some signs of hypertension. Signs of high blood pressure.</t>
  </si>
  <si>
    <t>2017-109</t>
  </si>
  <si>
    <t>S17/109</t>
  </si>
  <si>
    <t>5:05</t>
  </si>
  <si>
    <t>Diffuse atherosclerosis. Few amyloid plaques. Moderate glial tauopathy. No significant abnormalities detected.</t>
  </si>
  <si>
    <t>FFPE regions arrived on 03-09-2021</t>
  </si>
  <si>
    <t>Mild cognitive abnormalities</t>
  </si>
  <si>
    <t>2017-016</t>
  </si>
  <si>
    <t>S17/016</t>
  </si>
  <si>
    <t>4:20</t>
  </si>
  <si>
    <t>Signs of terminal hypoxia.</t>
  </si>
  <si>
    <t>Combined cardiogenic and distributive shock after cardial mitral valve surgery due to endocardities.</t>
  </si>
  <si>
    <t xml:space="preserve">Diagnosed Bipolar disorder </t>
  </si>
  <si>
    <t>2018-123</t>
  </si>
  <si>
    <t>S18/123</t>
  </si>
  <si>
    <t>Inferior temporal gyrus (FF) Middle temporal gyrus (FFPE)</t>
  </si>
  <si>
    <t>Slight diffuse atherosclerosis. Signs of terminal hypoxia and slight angiopathy of small vessels.</t>
  </si>
  <si>
    <t>Physical deterioration, cachexia, dehydratation, in patient with COPD and pulmonary hypertension</t>
  </si>
  <si>
    <t>Squamous cell carcinoma. Pulmonary hypertension and heart failure.</t>
  </si>
  <si>
    <t>2018-105</t>
  </si>
  <si>
    <t>S18/105</t>
  </si>
  <si>
    <t>6:45</t>
  </si>
  <si>
    <t>No  significant abnormalities.</t>
  </si>
  <si>
    <t>Intra-abdominal leakage of fluid causing abdominal infection, after endovascular aneurysm repair.</t>
  </si>
  <si>
    <t>History with vascular problems, with an abdominal aortic aneurysm.</t>
  </si>
  <si>
    <t>2015-033</t>
  </si>
  <si>
    <t>S15/033</t>
  </si>
  <si>
    <t>7:40</t>
  </si>
  <si>
    <t>Moderate atherosclerosis. Very few amyloid beta plaques/diffuse depositions. Small infarction.</t>
  </si>
  <si>
    <t>Heart failure</t>
  </si>
  <si>
    <t xml:space="preserve">Effort-related dyspnea </t>
  </si>
  <si>
    <t>2018-112</t>
  </si>
  <si>
    <t>S18/112</t>
  </si>
  <si>
    <t>Ileus caused by tumor</t>
  </si>
  <si>
    <t>Intestinal tumor. Atrial fibrillation</t>
  </si>
  <si>
    <t>2015-074</t>
  </si>
  <si>
    <t>S15/074</t>
  </si>
  <si>
    <t>13:00</t>
  </si>
  <si>
    <t>Suicide by medication</t>
  </si>
  <si>
    <t>Slight hypoxia and very slight age-related symotoms</t>
  </si>
  <si>
    <t>2017-005</t>
  </si>
  <si>
    <t>S17/005</t>
  </si>
  <si>
    <t>Inferior temporal gyrus (FF)</t>
  </si>
  <si>
    <t>5:30</t>
  </si>
  <si>
    <t>No significant abnormalities. Early CAA type 2, stage 1.</t>
  </si>
  <si>
    <t>Metastatic breast cancer. She wished euthanasia</t>
  </si>
  <si>
    <t>2018-030</t>
  </si>
  <si>
    <t>S18/030</t>
  </si>
  <si>
    <t>5:10</t>
  </si>
  <si>
    <t>Extensive primary age-related tauopathy. Three old infarctions. Few diffuse amyloid beta plaques.</t>
  </si>
  <si>
    <t>Physical deterioration, heart failure</t>
  </si>
  <si>
    <t xml:space="preserve">Heart problems. Macular degeneration in eyes. </t>
  </si>
  <si>
    <t>2015-016</t>
  </si>
  <si>
    <t>S15/016</t>
  </si>
  <si>
    <t>7:05</t>
  </si>
  <si>
    <t>Strong atherosclerosis. Moderate number of amyloid beta depositions. AT8 few dystrophic neurites.</t>
  </si>
  <si>
    <t>Liver abscess with sepsis</t>
  </si>
  <si>
    <t>Severe impaired vision with macular degeneration. Diabetes mellitus type 2.</t>
  </si>
  <si>
    <t>2017-093</t>
  </si>
  <si>
    <t>S17/093</t>
  </si>
  <si>
    <t>Inferior temporal gyrus (FF) Superior temporal gyrus (FFPE)</t>
  </si>
  <si>
    <t>5:45</t>
  </si>
  <si>
    <t>Lyme arthritis</t>
  </si>
  <si>
    <t>A163/15</t>
  </si>
  <si>
    <t>BBN_25890</t>
  </si>
  <si>
    <t>CAA, Hippocampal sclerosis</t>
  </si>
  <si>
    <t>Glia Enrichment</t>
  </si>
  <si>
    <t>A237/16</t>
  </si>
  <si>
    <t>BBN002.28858</t>
  </si>
  <si>
    <r>
      <rPr>
        <b/>
        <sz val="11"/>
        <color rgb="FF000000"/>
        <rFont val="Calibri"/>
        <family val="2"/>
      </rPr>
      <t>FROZEN:</t>
    </r>
    <r>
      <rPr>
        <sz val="11"/>
        <color rgb="FF000000"/>
        <rFont val="Calibri"/>
        <family val="2"/>
      </rPr>
      <t xml:space="preserve"> Frontal, Cingulate, EC, Trigone, Temporal, Putamen, Parietal, Calcarine, Cerebellum, ChorPlex. </t>
    </r>
    <r>
      <rPr>
        <b/>
        <sz val="11"/>
        <color rgb="FF000000"/>
        <rFont val="Calibri"/>
        <family val="2"/>
      </rPr>
      <t xml:space="preserve">FFPE: </t>
    </r>
    <r>
      <rPr>
        <sz val="11"/>
        <color rgb="FF000000"/>
        <rFont val="Calibri"/>
        <family val="2"/>
      </rPr>
      <t>Frontal, Temporal, 30slides/region (15/Sep/22).</t>
    </r>
  </si>
  <si>
    <t>Cancer</t>
  </si>
  <si>
    <t>Some memory problems due to ageing</t>
  </si>
  <si>
    <t>A311/17</t>
  </si>
  <si>
    <t>BBN002.30840</t>
  </si>
  <si>
    <r>
      <rPr>
        <b/>
        <sz val="11"/>
        <color rgb="FF000000"/>
        <rFont val="Calibri"/>
        <family val="2"/>
      </rPr>
      <t xml:space="preserve">FROZEN: </t>
    </r>
    <r>
      <rPr>
        <sz val="11"/>
        <color rgb="FF000000"/>
        <rFont val="Calibri"/>
        <family val="2"/>
      </rPr>
      <t>Frontal, Cingulate, EC, Trigone, Temporal, Putamen, Parietal, Calcarine, Cerebellum.</t>
    </r>
    <r>
      <rPr>
        <b/>
        <sz val="11"/>
        <color rgb="FF000000"/>
        <rFont val="Calibri"/>
        <family val="2"/>
      </rPr>
      <t xml:space="preserve"> FFPE: </t>
    </r>
    <r>
      <rPr>
        <sz val="11"/>
        <color rgb="FF000000"/>
        <rFont val="Calibri"/>
        <family val="2"/>
      </rPr>
      <t>Frontal, Temporal, 30slides/region (15/Sep/22)</t>
    </r>
  </si>
  <si>
    <t>Moderate/severe occipital leptomeningeal CAA</t>
  </si>
  <si>
    <t>Alzheimer's disease with early onset</t>
  </si>
  <si>
    <t>A080/18</t>
  </si>
  <si>
    <t>BBN002.32628</t>
  </si>
  <si>
    <t>Discitis</t>
  </si>
  <si>
    <t>Intermediate probability od dementia due to Alzheimer's disease</t>
  </si>
  <si>
    <t>A041/20</t>
  </si>
  <si>
    <t>BBN002.35951</t>
  </si>
  <si>
    <t>Severe amyloid angiopathy and Lewy bodies confined to the amygdala</t>
  </si>
  <si>
    <t>A119/20</t>
  </si>
  <si>
    <t>BBN002.36130</t>
  </si>
  <si>
    <t>No abnormalities detected, marked CAA</t>
  </si>
  <si>
    <t>Senile corporeal degeneration. Heart failure. Chronic kidney disease</t>
  </si>
  <si>
    <r>
      <rPr>
        <b/>
        <sz val="11"/>
        <color rgb="FF000000"/>
        <rFont val="Calibri"/>
        <family val="2"/>
      </rPr>
      <t xml:space="preserve">FROZEN: </t>
    </r>
    <r>
      <rPr>
        <sz val="11"/>
        <color rgb="FF000000"/>
        <rFont val="Calibri"/>
        <family val="2"/>
      </rPr>
      <t>Frontal, Cingulate, Trigone, Temporal, Putamen, Parietal, Calcarine, Cerebellum.</t>
    </r>
    <r>
      <rPr>
        <b/>
        <sz val="11"/>
        <color rgb="FF000000"/>
        <rFont val="Calibri"/>
        <family val="2"/>
      </rPr>
      <t xml:space="preserve"> FFPE:</t>
    </r>
    <r>
      <rPr>
        <sz val="11"/>
        <color rgb="FF000000"/>
        <rFont val="Calibri"/>
        <family val="2"/>
      </rPr>
      <t xml:space="preserve"> Frontal, Temporal, 30slides/region (15/Sep/22)</t>
    </r>
  </si>
  <si>
    <t>TREM2 tissue in E81</t>
  </si>
  <si>
    <t>Moderate arteriolar amyloid-beta CAA</t>
  </si>
  <si>
    <t>Pneumonia. Pulmonary oedema</t>
  </si>
  <si>
    <t>TREM2 tissue in E83</t>
  </si>
  <si>
    <t>A026/14</t>
  </si>
  <si>
    <t>BBN_20618</t>
  </si>
  <si>
    <t>Vascular dementia present. Moderate amyloid angiopathy and moderate to severe white matter cerebrovascular disease</t>
  </si>
  <si>
    <t>A250/14</t>
  </si>
  <si>
    <t>BBN_24243</t>
  </si>
  <si>
    <t>Advanced pancreatic cancer</t>
  </si>
  <si>
    <t>A282/15</t>
  </si>
  <si>
    <t>BBN002.26278</t>
  </si>
  <si>
    <t>Severe arteriolar amyloid-beta CAA</t>
  </si>
  <si>
    <t>Community acquired Pneumonia. Prostate cancer, heart disease, deep vein thrombosis</t>
  </si>
  <si>
    <t>A141/18</t>
  </si>
  <si>
    <t>BBN002.32844</t>
  </si>
  <si>
    <t>DPM14/35</t>
  </si>
  <si>
    <t>BBN_24213</t>
  </si>
  <si>
    <t>EC,MTEMP,SOM</t>
  </si>
  <si>
    <t>Early/Incipient AD. Mild SVD. Melanosis of dentate nucleus.</t>
  </si>
  <si>
    <t>DPM16/07</t>
  </si>
  <si>
    <t>BBN005.28340</t>
  </si>
  <si>
    <t>Severe SVD. Infarction in head of caudate.</t>
  </si>
  <si>
    <t>Oesophageal cancer</t>
  </si>
  <si>
    <t>DPM16/35</t>
  </si>
  <si>
    <t>BBN.29398</t>
  </si>
  <si>
    <t>Normal Ageing. Mild to moderate SVD.</t>
  </si>
  <si>
    <t>Cardiac arrest, ischaemic heart disease, diabetes.</t>
  </si>
  <si>
    <t>PDC165</t>
  </si>
  <si>
    <t>BBN</t>
  </si>
  <si>
    <t>PDC028</t>
  </si>
  <si>
    <t>BBN_10111</t>
  </si>
  <si>
    <t>Vascular and aeging-related changes, Alzheimer-type TAU pathology</t>
  </si>
  <si>
    <t>Pancreatic cancer</t>
  </si>
  <si>
    <t>Cervical spondylosis. Rheumatoid arthritis. Loss of hearing. Stroke/TIA. Hypertension. Ischaemic heart disease. Osteoporotic vertebral collapse. Hiatus hernia. Anorexia. Malignant tumor of the pancreas</t>
  </si>
  <si>
    <t>A071/09</t>
  </si>
  <si>
    <t>BBN_2932</t>
  </si>
  <si>
    <t>MTEMP, SOM, EC</t>
  </si>
  <si>
    <t>Alzheimer's disease; Lewy body disease (amygdala predominanta); TDP-43 pathology in amygdala</t>
  </si>
  <si>
    <t>A120/09</t>
  </si>
  <si>
    <t>BBN_2937</t>
  </si>
  <si>
    <t>Alzheimer's disease; Lewy body disease (limbic type); TDP-43 pathology</t>
  </si>
  <si>
    <t>A298/11</t>
  </si>
  <si>
    <t>BBN_3759</t>
  </si>
  <si>
    <t>Alzheimer's disease with moderate amyloid angiopathy; Moderate small vessel disease; acute-on-chronic ischaemic changes</t>
  </si>
  <si>
    <t>pneumonia</t>
  </si>
  <si>
    <t>Cerebrovascular disease; Infarct &gt;10mm in diameter</t>
  </si>
  <si>
    <t>A189/03</t>
  </si>
  <si>
    <t>BBN_9744</t>
  </si>
  <si>
    <t>Senile dementia</t>
  </si>
  <si>
    <t>A170/04</t>
  </si>
  <si>
    <t>BBN_9780</t>
  </si>
  <si>
    <t>Alzheimer's disease; Progressive Supranuclear Palsy</t>
  </si>
  <si>
    <t>bronchopneumonia</t>
  </si>
  <si>
    <t>A168/05</t>
  </si>
  <si>
    <t>BBN_9791</t>
  </si>
  <si>
    <t>End stage AD</t>
  </si>
  <si>
    <t>A240/06</t>
  </si>
  <si>
    <t>BBN_9829</t>
  </si>
  <si>
    <t>MTEMP, SOM</t>
  </si>
  <si>
    <t>Bronchopneumonia</t>
  </si>
  <si>
    <t>A191/07</t>
  </si>
  <si>
    <t>BBN_9861</t>
  </si>
  <si>
    <t>A205/07</t>
  </si>
  <si>
    <t>BBN_9863</t>
  </si>
  <si>
    <t>Alzheimer's disease with amyloid angiopathy and TDP-43 positive, FTLD-U inclusions</t>
  </si>
  <si>
    <t>Cerebrovascular accident; cardiac arrythmia</t>
  </si>
  <si>
    <t>A173/08</t>
  </si>
  <si>
    <t>BBN_9889</t>
  </si>
  <si>
    <t>Lewy body disease (limbic)</t>
  </si>
  <si>
    <t>Septicaemia; chest infection</t>
  </si>
  <si>
    <t>A037/09</t>
  </si>
  <si>
    <t>BBN_9900</t>
  </si>
  <si>
    <t>Amyloid angiopathy</t>
  </si>
  <si>
    <t>Apiration pneumonia; cardiovascular event</t>
  </si>
  <si>
    <t>Mild arteriolar Aß-CAA</t>
  </si>
  <si>
    <t>A216/09</t>
  </si>
  <si>
    <t>BBN_9918</t>
  </si>
  <si>
    <t>MTEMP, EC</t>
  </si>
  <si>
    <t>Lewy bodies confined to amygdala; Alzheimer's disease amyloid angiopathy</t>
  </si>
  <si>
    <t>Lung cancer</t>
  </si>
  <si>
    <t>A267/09</t>
  </si>
  <si>
    <t>BBN_9919</t>
  </si>
  <si>
    <t>Alzheimer's disease; Focal TDP-43 pathology (predominantly limbic)</t>
  </si>
  <si>
    <t>A318/09</t>
  </si>
  <si>
    <t>BBN_9928</t>
  </si>
  <si>
    <t>A350/09</t>
  </si>
  <si>
    <t>BBN_9931</t>
  </si>
  <si>
    <t>TDP-43 pathology (hippocampus and amygdala); Tau positive grains (consistent with argyrophilic grains)</t>
  </si>
  <si>
    <t>A077/06</t>
  </si>
  <si>
    <t>BBN_10271</t>
  </si>
  <si>
    <t>Tauopathy; Progressive Supranuclear Palsy with FTLD</t>
  </si>
  <si>
    <t>Stroke</t>
  </si>
  <si>
    <t>A167/05</t>
  </si>
  <si>
    <t>BBN_10301</t>
  </si>
  <si>
    <t>Vascular dementia</t>
  </si>
  <si>
    <t>A405/12</t>
  </si>
  <si>
    <t>BBN_11072</t>
  </si>
  <si>
    <t>A152/13</t>
  </si>
  <si>
    <t>BBN_16196</t>
  </si>
  <si>
    <t xml:space="preserve">Small vessel cerebrovascular disease; focal amyloid angiopathy; Tau pathology amounting to AD with limbic TDP-43 positivity </t>
  </si>
  <si>
    <t>A264/09</t>
  </si>
  <si>
    <t>BBN_16257</t>
  </si>
  <si>
    <t>Severe neocortical Lewy body disease</t>
  </si>
  <si>
    <t>A208/13</t>
  </si>
  <si>
    <t>BBN_17596</t>
  </si>
  <si>
    <t>Severe neocortical diffuse Lewy body disease</t>
  </si>
  <si>
    <t>Capillary CAA</t>
  </si>
  <si>
    <t>metastatic prostate cancer</t>
  </si>
  <si>
    <t>High blood pressure</t>
  </si>
  <si>
    <t>A233/13</t>
  </si>
  <si>
    <t>BBN_18795</t>
  </si>
  <si>
    <t>Mild amyloid angiopathy</t>
  </si>
  <si>
    <t>A262/13</t>
  </si>
  <si>
    <t>BBN_18815</t>
  </si>
  <si>
    <t>Extensive amyloid angiopathy, moderate to severe white matter cerebrovascular disease and limbic TDP-43 pathology</t>
  </si>
  <si>
    <t>Capillary CAA; arthritioken shoulder' carpal tunnel; cataracts</t>
  </si>
  <si>
    <t>A388/13</t>
  </si>
  <si>
    <t>BBN_20003</t>
  </si>
  <si>
    <t>Cerebral amyloid angiopathy, mild small vessel disease</t>
  </si>
  <si>
    <t>Epilepsy, CAA, previous head injury</t>
  </si>
  <si>
    <t>A368/13</t>
  </si>
  <si>
    <t>BBN_20012</t>
  </si>
  <si>
    <t>Mild small vessel disease, mild amyloid angiopathy</t>
  </si>
  <si>
    <t>Capillary CAA, circulation problems, cealiac, stents, heart bypass, diverticulitis.</t>
  </si>
  <si>
    <t>A415/13</t>
  </si>
  <si>
    <t>BBN_20042</t>
  </si>
  <si>
    <t>A255/14</t>
  </si>
  <si>
    <t>BBN_24235</t>
  </si>
  <si>
    <t>Marked amyloid angiopathy</t>
  </si>
  <si>
    <t>Severe arteriolar Aß-CAA</t>
  </si>
  <si>
    <t>A384/14</t>
  </si>
  <si>
    <t>BBN_24550</t>
  </si>
  <si>
    <t>Posterior cortical atrophy variant with moderate-severe amyloid angiopathy</t>
  </si>
  <si>
    <t>Biological fraility; congestive cardiac failure, atrial fibrilation.</t>
  </si>
  <si>
    <t>Circumscribed brain atrophy; Severe arteriolar Aß-CAA, Pick's disease</t>
  </si>
  <si>
    <t>A176/15</t>
  </si>
  <si>
    <t>BBN_25987</t>
  </si>
  <si>
    <t>Primary age related tauopathy; Mild limbic TDP-43 pathology, Joseph stage 2</t>
  </si>
  <si>
    <t>Gastroenteritis; old age/ frailty</t>
  </si>
  <si>
    <t>Circulation probkems</t>
  </si>
  <si>
    <t>A199/15</t>
  </si>
  <si>
    <t>BBN002.26065</t>
  </si>
  <si>
    <t>Strongly suggestive of Globular Glial Tauopathy (GGT); metastatic small cell carcinoma, deseminated</t>
  </si>
  <si>
    <t>Carcinomatosis, bronchial cancer</t>
  </si>
  <si>
    <t>Mild arteriolar Aß-CAA; cancer left lung, circulation problems</t>
  </si>
  <si>
    <t>A253/15</t>
  </si>
  <si>
    <t>BBN002.26121</t>
  </si>
  <si>
    <t>Alzheimer's Disease; Severe amyloid angiopathy (capillary type), TDP-43 pathology in temporal lobe (Joseph stage 4); Frontotemporal lobe dementia</t>
  </si>
  <si>
    <t xml:space="preserve"> Bronchopneumonia; Senile dementia</t>
  </si>
  <si>
    <t>Capillary CAA, Circumscribed brain atrophy</t>
  </si>
  <si>
    <t>A242/15</t>
  </si>
  <si>
    <t>BBN002.26151</t>
  </si>
  <si>
    <t>A234/15</t>
  </si>
  <si>
    <t>BBN002.26311</t>
  </si>
  <si>
    <t>Tau Braak stage 1 and beta-amyloid deposition consistent with ageing</t>
  </si>
  <si>
    <t>A311/15</t>
  </si>
  <si>
    <t>BBN002.26316</t>
  </si>
  <si>
    <t>AD with moderate amyloid angiopathy, mild hypoxic type changes</t>
  </si>
  <si>
    <t>Moderate arteriolar Aß-CAA; circulation problems</t>
  </si>
  <si>
    <t>A448/15</t>
  </si>
  <si>
    <t>BBN002.28121</t>
  </si>
  <si>
    <t>unknown</t>
  </si>
  <si>
    <t>Mild small vessel disease; Very mild cerebral amyloid angiopathy</t>
  </si>
  <si>
    <t>End stage polycystic kidney disease</t>
  </si>
  <si>
    <t>A038/16</t>
  </si>
  <si>
    <t>BBN002.28543</t>
  </si>
  <si>
    <t>Alzheimer's Disease; Moderate amyloid angiopathy, Diffuse neocortical dementia with LB; Limbic TDP-43 pathology</t>
  </si>
  <si>
    <t>Ischaemic heart disease, atrial fibrillaion, malignant hypercalcaemia unknown primary</t>
  </si>
  <si>
    <t>Moderate arteriolar Aß-CAA; angina</t>
  </si>
  <si>
    <t>A034/14</t>
  </si>
  <si>
    <t>BBN002.28760</t>
  </si>
  <si>
    <t>Alzheimer's disease; moderate amyloid angiopathy, limbic and temporal lobe TDP-43 proteinopathy</t>
  </si>
  <si>
    <t>UTI</t>
  </si>
  <si>
    <t>Moderate arteriolar Aß-CAA, angina</t>
  </si>
  <si>
    <t>A392/16</t>
  </si>
  <si>
    <t>BBN002.29411</t>
  </si>
  <si>
    <t>Alzheimer's diseasewith mild amyloid angiopathy; dementia with Lewy bodies (limbic stage); TDP-43 pathology in limbic region and early temporal cortical</t>
  </si>
  <si>
    <t>Pancreatic cancer; AD</t>
  </si>
  <si>
    <t>A382/16</t>
  </si>
  <si>
    <t>BBN002.29416</t>
  </si>
  <si>
    <t>Moderate to severe amyloid angiopathy</t>
  </si>
  <si>
    <t>Cardiac failure</t>
  </si>
  <si>
    <t>Severe arteriolar Aß-CAA; angina, circulation problems</t>
  </si>
  <si>
    <t>A446/16</t>
  </si>
  <si>
    <t>BBN002.29471</t>
  </si>
  <si>
    <t>Acute myeloid leukaemia; very mild cerebral amyloid angiopathy</t>
  </si>
  <si>
    <t>Acute myeloid leukaemia;hypertension</t>
  </si>
  <si>
    <t>Angina</t>
  </si>
  <si>
    <t>A468/16</t>
  </si>
  <si>
    <t>BBN002.29535</t>
  </si>
  <si>
    <t>Diffuse Lewy body disease, mild neocortical subtype (McKeith); moderate small vessel disease and mild cerebral amyloid angiopathy</t>
  </si>
  <si>
    <t>Parkinson's Disease</t>
  </si>
  <si>
    <t>Moderate non-amyloid SVD; Mild arteriolar Aß-CAA; angina</t>
  </si>
  <si>
    <t>A193/17</t>
  </si>
  <si>
    <t>BBN002.30131</t>
  </si>
  <si>
    <t>Alzheimer's disease with mild amyloid angiopathy</t>
  </si>
  <si>
    <t xml:space="preserve"> Lower respiratory infection; Old age and frailty</t>
  </si>
  <si>
    <t>11/156</t>
  </si>
  <si>
    <t>BBN_2594</t>
  </si>
  <si>
    <r>
      <rPr>
        <b/>
        <sz val="11"/>
        <color rgb="FF000000"/>
        <rFont val="Calibri"/>
        <family val="2"/>
        <scheme val="minor"/>
      </rPr>
      <t>Frozen:</t>
    </r>
    <r>
      <rPr>
        <sz val="11"/>
        <color rgb="FF000000"/>
        <rFont val="Calibri"/>
        <family val="2"/>
        <scheme val="minor"/>
      </rPr>
      <t xml:space="preserve"> MTEMP, SOM, EC.</t>
    </r>
    <r>
      <rPr>
        <b/>
        <sz val="11"/>
        <color rgb="FF000000"/>
        <rFont val="Calibri"/>
        <family val="2"/>
        <scheme val="minor"/>
      </rPr>
      <t xml:space="preserve"> FFPE:</t>
    </r>
    <r>
      <rPr>
        <sz val="11"/>
        <color rgb="FF000000"/>
        <rFont val="Calibri"/>
        <family val="2"/>
        <scheme val="minor"/>
      </rPr>
      <t xml:space="preserve"> MTEMP, SOM, EC</t>
    </r>
  </si>
  <si>
    <t>No abnormalities detected</t>
  </si>
  <si>
    <t>Metastatic gastric cancer.</t>
  </si>
  <si>
    <t>02/191</t>
  </si>
  <si>
    <t>BBN_2907</t>
  </si>
  <si>
    <r>
      <rPr>
        <b/>
        <sz val="11"/>
        <color rgb="FF000000"/>
        <rFont val="Calibri"/>
        <family val="2"/>
        <scheme val="minor"/>
      </rPr>
      <t>Frozen:</t>
    </r>
    <r>
      <rPr>
        <sz val="11"/>
        <color rgb="FF000000"/>
        <rFont val="Calibri"/>
        <family val="2"/>
        <scheme val="minor"/>
      </rPr>
      <t xml:space="preserve"> MTEMP, SOM.</t>
    </r>
    <r>
      <rPr>
        <b/>
        <sz val="11"/>
        <color rgb="FF000000"/>
        <rFont val="Calibri"/>
        <family val="2"/>
        <scheme val="minor"/>
      </rPr>
      <t xml:space="preserve"> FFPE:</t>
    </r>
    <r>
      <rPr>
        <sz val="11"/>
        <color rgb="FF000000"/>
        <rFont val="Calibri"/>
        <family val="2"/>
        <scheme val="minor"/>
      </rPr>
      <t xml:space="preserve"> MTEMP, SOM, EC</t>
    </r>
  </si>
  <si>
    <t>Normal aged brain</t>
  </si>
  <si>
    <t>Bronchopneumonia associated with malignant tumour metastatic to lymph nodes, liver, spleen and lungs.</t>
  </si>
  <si>
    <t>08/168</t>
  </si>
  <si>
    <t>BBN_2941</t>
  </si>
  <si>
    <t>Metastatic bladder cancer</t>
  </si>
  <si>
    <t>Malignant neoplasm of bladder.</t>
  </si>
  <si>
    <t>10/068</t>
  </si>
  <si>
    <t>BBN_2945</t>
  </si>
  <si>
    <t>There is mild age-related pathology (diffuse plaques, minimal tau and vascular changes, Braak I-II).</t>
  </si>
  <si>
    <t>00/1142</t>
  </si>
  <si>
    <t>BBN_5657</t>
  </si>
  <si>
    <t>Rare neocortical plaques (normal with respect to AD pathology); microinfarct, putamen</t>
  </si>
  <si>
    <t>Lobar pneumonia</t>
  </si>
  <si>
    <t>12/048</t>
  </si>
  <si>
    <t>BBN_10318</t>
  </si>
  <si>
    <t>Carcinomatosis, acute renal failure and sepsis</t>
  </si>
  <si>
    <t>12/085</t>
  </si>
  <si>
    <t>BBN_11050</t>
  </si>
  <si>
    <t>Necrotising pancreatitis secondary to gallstones</t>
  </si>
  <si>
    <t>Atrial fibrillation and flutter. Heart failure. Biliary acute pancreatitis</t>
  </si>
  <si>
    <t>12/124</t>
  </si>
  <si>
    <t>BBN_11061</t>
  </si>
  <si>
    <t>Abnormal deposition of B-amyloid protein; Abnormal deposition of tau protein; Abnormal deposition of a-synuclein protein [midbrain only]. Although both tau and B-amyloid deposits were present, the pattern of tau-related pathology would be atypical for Alzheimer's disease. Most of the cortical plaques appeared to be astrocytic, not neuritic. Tau antibodies also immunostained some neurons and neurites in substantial nigra, as did antibodies to a-synuclein. Nigral neuronal loss was only mild. Tau antibodies also immunostained some neurons and neurites in substantial nigra, as did antibodies to a-synuclein. Nigral neuronal loss was only mild. The significance of these findings, in a patient who had no history of neurological problems, is unclear.</t>
  </si>
  <si>
    <t>Pancreatic cancer, Chest infection</t>
  </si>
  <si>
    <t>11/169</t>
  </si>
  <si>
    <t>BBN004.26232</t>
  </si>
  <si>
    <t>Metastatic rectal cancer</t>
  </si>
  <si>
    <t>11/168</t>
  </si>
  <si>
    <t>BBN004.26627</t>
  </si>
  <si>
    <t>Mi arteriolosclerosis, Hypoxic ischaemic changes restricted to vulnerable regions (hippocampus, cerebellum)d</t>
  </si>
  <si>
    <t>BBN_14405</t>
  </si>
  <si>
    <t>Frozen: MTEMP, SOM, EC.</t>
  </si>
  <si>
    <t>BBN_19608</t>
  </si>
  <si>
    <t>BBN_19613</t>
  </si>
  <si>
    <t>BBN_26015</t>
  </si>
  <si>
    <t>BBN006.26345</t>
  </si>
  <si>
    <t>BBN006.27016</t>
  </si>
  <si>
    <t>BBN006.30034</t>
  </si>
  <si>
    <t>Brain Bank</t>
  </si>
  <si>
    <t>Definition</t>
  </si>
  <si>
    <t>SexID</t>
  </si>
  <si>
    <t>Known hypertension</t>
  </si>
  <si>
    <t>KnownHypertensionID</t>
  </si>
  <si>
    <t>DiabeticID</t>
  </si>
  <si>
    <t>Arrived?</t>
  </si>
  <si>
    <t>ArrivedID</t>
  </si>
  <si>
    <t>Biogen Cohort</t>
  </si>
  <si>
    <t>BiogenID</t>
  </si>
  <si>
    <t>TREM2 variant</t>
  </si>
  <si>
    <t>BrainRegionname</t>
  </si>
  <si>
    <t>shorthand</t>
  </si>
  <si>
    <t>code</t>
  </si>
  <si>
    <t>FFID</t>
  </si>
  <si>
    <t>FFPEID</t>
  </si>
  <si>
    <t>HistopathologicalDefinition</t>
  </si>
  <si>
    <t>HistopathologicalDiagnosis</t>
  </si>
  <si>
    <t>HistopathologicalDiagnosisID</t>
  </si>
  <si>
    <t>tissue thickness um (Micro Symbol)</t>
  </si>
  <si>
    <t>TissueThicknessUMID</t>
  </si>
  <si>
    <t>FrozenID</t>
  </si>
  <si>
    <t>Frozen</t>
  </si>
  <si>
    <t>BrainSample</t>
  </si>
  <si>
    <t>BrainSampleID</t>
  </si>
  <si>
    <t>AntiBody</t>
  </si>
  <si>
    <t>ElutionBuffer</t>
  </si>
  <si>
    <t>ElutionBufferID</t>
  </si>
  <si>
    <t>Attempt</t>
  </si>
  <si>
    <t>Location</t>
  </si>
  <si>
    <t>SampleType</t>
  </si>
  <si>
    <t>Pass/Fail</t>
  </si>
  <si>
    <t>Technique</t>
  </si>
  <si>
    <t>Sorted?</t>
  </si>
  <si>
    <t>FACSSeparation</t>
  </si>
  <si>
    <t>Kit</t>
  </si>
  <si>
    <t>cDNAPCRCycles</t>
  </si>
  <si>
    <t>Conjugated</t>
  </si>
  <si>
    <t>Null</t>
  </si>
  <si>
    <t>Not Assessed</t>
  </si>
  <si>
    <t>Yes</t>
  </si>
  <si>
    <t>Biogen Collaboration</t>
  </si>
  <si>
    <t>Entorhinal Cortex</t>
  </si>
  <si>
    <t>EC</t>
  </si>
  <si>
    <t>Trem2/MAP8</t>
  </si>
  <si>
    <t>UBERON:0002728</t>
  </si>
  <si>
    <t>H20</t>
  </si>
  <si>
    <t xml:space="preserve">UREN -80 033001 </t>
  </si>
  <si>
    <t>Fail</t>
  </si>
  <si>
    <t>BulkRNACut</t>
  </si>
  <si>
    <t>Enrichment</t>
  </si>
  <si>
    <t>Good</t>
  </si>
  <si>
    <t>V3</t>
  </si>
  <si>
    <t>Caspase 3</t>
  </si>
  <si>
    <t xml:space="preserve"> PreConjugated</t>
  </si>
  <si>
    <t xml:space="preserve"> PreConjugated Caspase 3</t>
  </si>
  <si>
    <t>Ndgen.BandB0</t>
  </si>
  <si>
    <t>Ndgen.Thal0</t>
  </si>
  <si>
    <t>No amyloid deposition</t>
  </si>
  <si>
    <t>Ndgen.GeneAPOE22</t>
  </si>
  <si>
    <t>Very low AD risk</t>
  </si>
  <si>
    <t>None</t>
  </si>
  <si>
    <t>Temporal Cortex BA21</t>
  </si>
  <si>
    <t>temporal</t>
  </si>
  <si>
    <t>UBERON:0016538</t>
  </si>
  <si>
    <t>MONDO:0004975</t>
  </si>
  <si>
    <t>Slide</t>
  </si>
  <si>
    <t>BufferAE</t>
  </si>
  <si>
    <t xml:space="preserve">UREN Room 709 </t>
  </si>
  <si>
    <t>Pass</t>
  </si>
  <si>
    <t>BulkDNACut</t>
  </si>
  <si>
    <t>Unsorted</t>
  </si>
  <si>
    <t>Ok</t>
  </si>
  <si>
    <t>Other</t>
  </si>
  <si>
    <t>CD163</t>
  </si>
  <si>
    <t xml:space="preserve"> PreConjugated CD163</t>
  </si>
  <si>
    <t>Ndgen.BandBI</t>
  </si>
  <si>
    <t>X</t>
  </si>
  <si>
    <t>Not Expected</t>
  </si>
  <si>
    <t>rs142232675</t>
  </si>
  <si>
    <t>Somatosensory Cortex</t>
  </si>
  <si>
    <t>SOM</t>
  </si>
  <si>
    <t>Trem2</t>
  </si>
  <si>
    <t>UBERON:0008930</t>
  </si>
  <si>
    <t>MONDO:0005180</t>
  </si>
  <si>
    <t>Block</t>
  </si>
  <si>
    <t xml:space="preserve">SingleCellInitials  </t>
  </si>
  <si>
    <t>Bad</t>
  </si>
  <si>
    <t>V3.1</t>
  </si>
  <si>
    <t>CD31</t>
  </si>
  <si>
    <t xml:space="preserve"> PreConjugated CD31</t>
  </si>
  <si>
    <t>Ndgen.BandBI, Ndgen.BandBII</t>
  </si>
  <si>
    <t>Ndgen.Thal2</t>
  </si>
  <si>
    <t>Amyloid in allocortex/limbic</t>
  </si>
  <si>
    <t>Ndgen.CERAD2</t>
  </si>
  <si>
    <t>W</t>
  </si>
  <si>
    <t>Waiting</t>
  </si>
  <si>
    <t>H157Y</t>
  </si>
  <si>
    <t>rs2234255</t>
  </si>
  <si>
    <t>Cingulate Gyrus</t>
  </si>
  <si>
    <t>cingulate</t>
  </si>
  <si>
    <t>MAP8</t>
  </si>
  <si>
    <t>UBERON:0002967</t>
  </si>
  <si>
    <t>frontotemporal dementia</t>
  </si>
  <si>
    <t>MONDO:0017276</t>
  </si>
  <si>
    <t>Asian</t>
  </si>
  <si>
    <t>LCMSInitial</t>
  </si>
  <si>
    <t>MultiOme</t>
  </si>
  <si>
    <t>CD33</t>
  </si>
  <si>
    <t xml:space="preserve"> PreConjugated CD33</t>
  </si>
  <si>
    <t>L211P</t>
  </si>
  <si>
    <t>rs2234256</t>
  </si>
  <si>
    <t>Dorsolateral Prefrontal</t>
  </si>
  <si>
    <t>DLPFC</t>
  </si>
  <si>
    <t>UBERON:0009834</t>
  </si>
  <si>
    <t>stroke disorder</t>
  </si>
  <si>
    <t>MONDO:0005098</t>
  </si>
  <si>
    <t>Black</t>
  </si>
  <si>
    <t>SpatialSlides</t>
  </si>
  <si>
    <t>CD44</t>
  </si>
  <si>
    <t xml:space="preserve"> PreConjugated CD44</t>
  </si>
  <si>
    <t>Q33X</t>
  </si>
  <si>
    <t>rs104894002</t>
  </si>
  <si>
    <t>Collateral Trigone</t>
  </si>
  <si>
    <t>trigone</t>
  </si>
  <si>
    <t>FMA:83713</t>
  </si>
  <si>
    <t>Lewy body dementia</t>
  </si>
  <si>
    <t>MONDO:0007488</t>
  </si>
  <si>
    <t>Mixed/Multiple ethnic groups</t>
  </si>
  <si>
    <t>CD45</t>
  </si>
  <si>
    <t xml:space="preserve"> PreConjugated CD45</t>
  </si>
  <si>
    <t>Ndgen.BandBIV</t>
  </si>
  <si>
    <t>Ndgen.GeneAPOE44</t>
  </si>
  <si>
    <t>Very high AD risk</t>
  </si>
  <si>
    <t>rs75932628</t>
  </si>
  <si>
    <t>Putamen</t>
  </si>
  <si>
    <t>putamen</t>
  </si>
  <si>
    <t>UBERON:0001874</t>
  </si>
  <si>
    <t>motor neuron disease</t>
  </si>
  <si>
    <t>MONDO:0020128</t>
  </si>
  <si>
    <t>Other ethnic group</t>
  </si>
  <si>
    <t>CD63</t>
  </si>
  <si>
    <t xml:space="preserve"> PreConjugated CD63</t>
  </si>
  <si>
    <t>4TO5</t>
  </si>
  <si>
    <t>Ndgen.BandBIV, Ndgen.BandBV</t>
  </si>
  <si>
    <t>rs143332484</t>
  </si>
  <si>
    <t>Parietal Cortex BA40</t>
  </si>
  <si>
    <t>parietal</t>
  </si>
  <si>
    <t>UBERON:0002688</t>
  </si>
  <si>
    <t>FTD with TDP43 inclusions</t>
  </si>
  <si>
    <t>MONDO:0011842</t>
  </si>
  <si>
    <t>CD68</t>
  </si>
  <si>
    <t xml:space="preserve"> PreConjugated CD68</t>
  </si>
  <si>
    <t>T96K</t>
  </si>
  <si>
    <t>rs2234253</t>
  </si>
  <si>
    <t>Calcarine Sulcus</t>
  </si>
  <si>
    <t>calcarine</t>
  </si>
  <si>
    <t>UBERON:0002586</t>
  </si>
  <si>
    <t>sporadic Creutzfeldt-Jakob</t>
  </si>
  <si>
    <t>MONDO:0016079</t>
  </si>
  <si>
    <t>CD74</t>
  </si>
  <si>
    <t xml:space="preserve"> PreConjugated CD74</t>
  </si>
  <si>
    <t>Ndgen.BandBV, Ndgen.BandBVI</t>
  </si>
  <si>
    <t>Choroid Plexus</t>
  </si>
  <si>
    <t>choroid plex</t>
  </si>
  <si>
    <t>Map10</t>
  </si>
  <si>
    <t>UBERON:0001886</t>
  </si>
  <si>
    <t>variant Creutzfeldt-Jakob di</t>
  </si>
  <si>
    <t>MONDO:0007012</t>
  </si>
  <si>
    <t>HLA-DR</t>
  </si>
  <si>
    <t xml:space="preserve"> PreConjugated HLA-DR</t>
  </si>
  <si>
    <t>Cerebellum</t>
  </si>
  <si>
    <t>cerebellum</t>
  </si>
  <si>
    <t>UBERON:0002037</t>
  </si>
  <si>
    <t>inherited Creutzfeldt-Jakob</t>
  </si>
  <si>
    <t>MONDO:0007403</t>
  </si>
  <si>
    <t>Ki67</t>
  </si>
  <si>
    <t xml:space="preserve"> PreConjugated Ki67</t>
  </si>
  <si>
    <t>Pia Mater</t>
  </si>
  <si>
    <t>pia</t>
  </si>
  <si>
    <t>UBERON:0002361</t>
  </si>
  <si>
    <t>Creutzfeldt-Jakob disease</t>
  </si>
  <si>
    <t>MONDO:0005357</t>
  </si>
  <si>
    <t>10+</t>
  </si>
  <si>
    <t>VEGF</t>
  </si>
  <si>
    <t xml:space="preserve"> PreConjugated VEGF</t>
  </si>
  <si>
    <t>Dura Mater</t>
  </si>
  <si>
    <t>dura</t>
  </si>
  <si>
    <t>UBERON:0002363</t>
  </si>
  <si>
    <t>Pick disease</t>
  </si>
  <si>
    <t>MONDO:0008243</t>
  </si>
  <si>
    <t>p62</t>
  </si>
  <si>
    <t>Conjugated p62</t>
  </si>
  <si>
    <t>White Matter</t>
  </si>
  <si>
    <t>white matter</t>
  </si>
  <si>
    <t>UBERON:0002316</t>
  </si>
  <si>
    <t>vascular dementia</t>
  </si>
  <si>
    <t>MONDO:0005385</t>
  </si>
  <si>
    <t>VEGFR1</t>
  </si>
  <si>
    <t>Conjugated VEGFR1</t>
  </si>
  <si>
    <t>Sensori Motorcortex</t>
  </si>
  <si>
    <t>SMC</t>
  </si>
  <si>
    <t>UBERON:0025534</t>
  </si>
  <si>
    <t>MONDO:0001627</t>
  </si>
  <si>
    <t>CD200</t>
  </si>
  <si>
    <t>Conjugated CD200</t>
  </si>
  <si>
    <t>Hypothalamus</t>
  </si>
  <si>
    <t>hypothalamu</t>
  </si>
  <si>
    <t>UBERON:0001898</t>
  </si>
  <si>
    <t>cerebral amyloid angiopath</t>
  </si>
  <si>
    <t>MONDO:0005620</t>
  </si>
  <si>
    <t>Amyloid Beta</t>
  </si>
  <si>
    <t>Conjugated Amyloid Beta</t>
  </si>
  <si>
    <t>Dorsal Ventral Thalamus</t>
  </si>
  <si>
    <t>thalamus</t>
  </si>
  <si>
    <t>UBERON:0001897</t>
  </si>
  <si>
    <t>GO:0007568</t>
  </si>
  <si>
    <t>Conjugated APOE</t>
  </si>
  <si>
    <t>Midbrain</t>
  </si>
  <si>
    <t>midbrain</t>
  </si>
  <si>
    <t>UBERON:0001891</t>
  </si>
  <si>
    <t>Multiple sclerosis</t>
  </si>
  <si>
    <t>MONDO:0005301</t>
  </si>
  <si>
    <t>Neun</t>
  </si>
  <si>
    <t>Conjugated Neun</t>
  </si>
  <si>
    <t>Medulla Oblongata</t>
  </si>
  <si>
    <t>medulla</t>
  </si>
  <si>
    <t>UBERON:0001896</t>
  </si>
  <si>
    <t>MONDO:0005544</t>
  </si>
  <si>
    <t>TSPO</t>
  </si>
  <si>
    <t>Conjugated TSPO</t>
  </si>
  <si>
    <t>Meningeal Cluster</t>
  </si>
  <si>
    <t>meninges</t>
  </si>
  <si>
    <t>UBERON:0010743</t>
  </si>
  <si>
    <t>other</t>
  </si>
  <si>
    <t>APP</t>
  </si>
  <si>
    <t>Conjugated APP</t>
  </si>
  <si>
    <t>Occipital Cortex</t>
  </si>
  <si>
    <t>occipital</t>
  </si>
  <si>
    <t>UBERON:0016540</t>
  </si>
  <si>
    <t>vascular disease</t>
  </si>
  <si>
    <t>NFL</t>
  </si>
  <si>
    <t>Conjugated NFL</t>
  </si>
  <si>
    <t>Pons</t>
  </si>
  <si>
    <t>pons</t>
  </si>
  <si>
    <t>UBERON:0000988</t>
  </si>
  <si>
    <t>atherosclerosis</t>
  </si>
  <si>
    <t>MONDO:0005311</t>
  </si>
  <si>
    <t>OLIG2</t>
  </si>
  <si>
    <t>Conjugated OLIG2</t>
  </si>
  <si>
    <t>motor cortex</t>
  </si>
  <si>
    <t>Motor</t>
  </si>
  <si>
    <t>UBERON:0001384</t>
  </si>
  <si>
    <t>epilepsy</t>
  </si>
  <si>
    <t>MONDO:0005027</t>
  </si>
  <si>
    <t>AQP4</t>
  </si>
  <si>
    <t>Conjugated AQP4</t>
  </si>
  <si>
    <t>Cerebral Cortex</t>
  </si>
  <si>
    <t>cortex</t>
  </si>
  <si>
    <t>UBERON:0000956</t>
  </si>
  <si>
    <t>tumour</t>
  </si>
  <si>
    <t>MONDO:0001657</t>
  </si>
  <si>
    <t>MAP2</t>
  </si>
  <si>
    <t>Conjugated MAP2</t>
  </si>
  <si>
    <t>Synaptophysin</t>
  </si>
  <si>
    <t>Conjugated Synaptophysin</t>
  </si>
  <si>
    <t>GFAP</t>
  </si>
  <si>
    <t>Conjugated GFAP</t>
  </si>
  <si>
    <t>EAAT2</t>
  </si>
  <si>
    <t>Conjugated EAAT2</t>
  </si>
  <si>
    <t>pTau</t>
  </si>
  <si>
    <t>Conjugated pTau</t>
  </si>
  <si>
    <t>s100b</t>
  </si>
  <si>
    <t>Conjugated s100b</t>
  </si>
  <si>
    <t>Iba1</t>
  </si>
  <si>
    <t>Conjugated Iba1</t>
  </si>
  <si>
    <t>Fibrinogen</t>
  </si>
  <si>
    <t>Conjugated Fibrinogen</t>
  </si>
  <si>
    <t>30+</t>
  </si>
  <si>
    <t>PLP</t>
  </si>
  <si>
    <t>Conjugated PLP</t>
  </si>
  <si>
    <t>PSD-95</t>
  </si>
  <si>
    <t>Conjugated PSD-95</t>
  </si>
  <si>
    <t>Conjugated TREM2</t>
  </si>
  <si>
    <t>glut1</t>
  </si>
  <si>
    <t>Conjugated glut1</t>
  </si>
  <si>
    <t>Table</t>
  </si>
  <si>
    <t>Column Name</t>
  </si>
  <si>
    <t>Example Value</t>
  </si>
  <si>
    <t>VwMetaData</t>
  </si>
  <si>
    <t>MetaDataID</t>
  </si>
  <si>
    <t>Primary Key</t>
  </si>
  <si>
    <t>Brain Bank Site</t>
  </si>
  <si>
    <t>Sample receive date</t>
  </si>
  <si>
    <t>Brain Bank case ID</t>
  </si>
  <si>
    <t>Missing regions comment</t>
  </si>
  <si>
    <t>EC, TEMP</t>
  </si>
  <si>
    <t>Delay in hours</t>
  </si>
  <si>
    <t>Braak Stage</t>
  </si>
  <si>
    <t>Dementia or Control</t>
  </si>
  <si>
    <t>Braak Code</t>
  </si>
  <si>
    <t>Braak Severity</t>
  </si>
  <si>
    <t>THAL Stage</t>
  </si>
  <si>
    <t>THAL Code</t>
  </si>
  <si>
    <t>CERAD Stage</t>
  </si>
  <si>
    <t>CERAD Code</t>
  </si>
  <si>
    <t>Cerad Diagnosis</t>
  </si>
  <si>
    <t>APOE Stage</t>
  </si>
  <si>
    <t>APOE Code</t>
  </si>
  <si>
    <t>Primary Disease</t>
  </si>
  <si>
    <t>Secondary Disease</t>
  </si>
  <si>
    <t>Overall Comments</t>
  </si>
  <si>
    <t>Drop down to select study</t>
  </si>
  <si>
    <t>VwFFPERegionsAvailable</t>
  </si>
  <si>
    <t>Shelf</t>
  </si>
  <si>
    <t>Shelf Location</t>
  </si>
  <si>
    <t>Box</t>
  </si>
  <si>
    <t>Box Location</t>
  </si>
  <si>
    <t>Range</t>
  </si>
  <si>
    <t>Range Location</t>
  </si>
  <si>
    <t>FFPELocationID</t>
  </si>
  <si>
    <t>Location ID created off Shelf, Box, Range Inputs</t>
  </si>
  <si>
    <t>UREN -80 033001 1 2 1</t>
  </si>
  <si>
    <t>FFPEStorageID</t>
  </si>
  <si>
    <t>Shorthand Location ID</t>
  </si>
  <si>
    <t>1 2 1</t>
  </si>
  <si>
    <t xml:space="preserve">ArrivalDate </t>
  </si>
  <si>
    <t>Slide or Block</t>
  </si>
  <si>
    <t>Arrived_Cut</t>
  </si>
  <si>
    <t>Total Cuts (Either slides arrived or cuts done in lab)</t>
  </si>
  <si>
    <t>SlidesUsed</t>
  </si>
  <si>
    <t>Cuts Used</t>
  </si>
  <si>
    <t>SlidesRemaining</t>
  </si>
  <si>
    <t>Cuts Remaining</t>
  </si>
  <si>
    <t>BlockArrived</t>
  </si>
  <si>
    <t>Brain Block Arrived</t>
  </si>
  <si>
    <t>Aβ_4G8</t>
  </si>
  <si>
    <t>Stain</t>
  </si>
  <si>
    <t>p-Tau_AT8</t>
  </si>
  <si>
    <t>TissueThicknessUM</t>
  </si>
  <si>
    <t>Sheet</t>
  </si>
  <si>
    <t>Excel Sheet</t>
  </si>
  <si>
    <t>VwCryostat</t>
  </si>
  <si>
    <t>BBN_607</t>
  </si>
  <si>
    <t>Draw</t>
  </si>
  <si>
    <t>Well</t>
  </si>
  <si>
    <t>A1</t>
  </si>
  <si>
    <t>CryostatLocationID</t>
  </si>
  <si>
    <t>UREN -80 033001 2 5 A1</t>
  </si>
  <si>
    <t>CryostatStorageID</t>
  </si>
  <si>
    <t>2 5 A1</t>
  </si>
  <si>
    <t>comment</t>
  </si>
  <si>
    <t>User</t>
  </si>
  <si>
    <t>Lab Tech Initials</t>
  </si>
  <si>
    <t>AB</t>
  </si>
  <si>
    <t>CryostatDate</t>
  </si>
  <si>
    <t>Cryostat Technique</t>
  </si>
  <si>
    <t>Weight_g</t>
  </si>
  <si>
    <t>Cut Weight</t>
  </si>
  <si>
    <t>Weight_mg</t>
  </si>
  <si>
    <t>NumberOfSlides</t>
  </si>
  <si>
    <t>Linked to SpatialSlides Technique</t>
  </si>
  <si>
    <t>VwBulkRNA</t>
  </si>
  <si>
    <t>user</t>
  </si>
  <si>
    <t>BulkRNAInputWeight_ng</t>
  </si>
  <si>
    <t>RNALocationID</t>
  </si>
  <si>
    <t>UREN -80 033001 1 5 A1</t>
  </si>
  <si>
    <t>RNAStorageID</t>
  </si>
  <si>
    <t>1 5 A1</t>
  </si>
  <si>
    <t>BulkRNAExcationDate</t>
  </si>
  <si>
    <t>QCDate</t>
  </si>
  <si>
    <t>Quality Control Date</t>
  </si>
  <si>
    <t>RIN</t>
  </si>
  <si>
    <t>RNAIntegretyValue</t>
  </si>
  <si>
    <t>NanodropRNAConcentration_ng_ul</t>
  </si>
  <si>
    <t>FinalVolume(ul)</t>
  </si>
  <si>
    <t>Cut Volume</t>
  </si>
  <si>
    <t>FinalMass(ng)</t>
  </si>
  <si>
    <t>Cut Mass</t>
  </si>
  <si>
    <t>A260_280_Ratio</t>
  </si>
  <si>
    <t>A260_230_Ratio</t>
  </si>
  <si>
    <t>SeqVolume_ul</t>
  </si>
  <si>
    <t>SequencingRNAdate</t>
  </si>
  <si>
    <t>SampleSequencingID</t>
  </si>
  <si>
    <t>Sample ID</t>
  </si>
  <si>
    <t>VwsnRNAseq10X</t>
  </si>
  <si>
    <t>Comment</t>
  </si>
  <si>
    <t>Repeat by AMG (bloody tissue, difficult to homogenise)</t>
  </si>
  <si>
    <t>snRNAseq10XDate</t>
  </si>
  <si>
    <t>Enrichment, Unsorted</t>
  </si>
  <si>
    <t>Description, Good, Bad</t>
  </si>
  <si>
    <t>snRNAseq10X Kit</t>
  </si>
  <si>
    <t xml:space="preserve">CellRecovery </t>
  </si>
  <si>
    <t>Number of Cell expected to recover using for technique</t>
  </si>
  <si>
    <t>Derived from RNA</t>
  </si>
  <si>
    <t>cDNABioanalyserDate</t>
  </si>
  <si>
    <t>cDNAAveragePeak</t>
  </si>
  <si>
    <t>Average cDNA fragment length</t>
  </si>
  <si>
    <t>QubitcDNAconcng/ul</t>
  </si>
  <si>
    <t>Concentration of cDNA</t>
  </si>
  <si>
    <t>NgtoLibraryPrep</t>
  </si>
  <si>
    <t>Mass of cDNAtaking through to Library Prep</t>
  </si>
  <si>
    <t>IndexWell</t>
  </si>
  <si>
    <t>Sample Index ID</t>
  </si>
  <si>
    <t>A10</t>
  </si>
  <si>
    <t>FinalPCRcycles</t>
  </si>
  <si>
    <t>Number of cycles library Amp</t>
  </si>
  <si>
    <t>FinalLibBioAnalyserDate</t>
  </si>
  <si>
    <t>LibAveragePeak</t>
  </si>
  <si>
    <t>Average length of Library Frag</t>
  </si>
  <si>
    <t>QbitLibConcNg/Ul</t>
  </si>
  <si>
    <t>Library Conc</t>
  </si>
  <si>
    <t>LibConcnM</t>
  </si>
  <si>
    <t>RepeatComments</t>
  </si>
  <si>
    <t>Don't need to repeat</t>
  </si>
  <si>
    <t>TakenForSeqUl</t>
  </si>
  <si>
    <t>Volume of final library taken for seq</t>
  </si>
  <si>
    <t>SequencingDate</t>
  </si>
  <si>
    <t>QuoteNumber</t>
  </si>
  <si>
    <t>Seq facility number</t>
  </si>
  <si>
    <t>ID for each sample, seq facility</t>
  </si>
  <si>
    <t>PooledVolume</t>
  </si>
  <si>
    <t>Volume of pooled samples given to Seq facility</t>
  </si>
  <si>
    <t>Quality Control Measure</t>
  </si>
  <si>
    <t>Dilutions50/libConcnM</t>
  </si>
  <si>
    <t>AllSamplesIds</t>
  </si>
  <si>
    <t>VwTissueDispatchLog</t>
  </si>
  <si>
    <t>DispatchStorageID</t>
  </si>
  <si>
    <t>Pulled from relevant Excel</t>
  </si>
  <si>
    <t>Select Excel sheet Name</t>
  </si>
  <si>
    <t>TissuePrep</t>
  </si>
  <si>
    <t>Tissue Details</t>
  </si>
  <si>
    <t>FF 80um sections</t>
  </si>
  <si>
    <t>Quantity</t>
  </si>
  <si>
    <t>Slides, Blocks, MG weights</t>
  </si>
  <si>
    <t>25mg</t>
  </si>
  <si>
    <t>Destination</t>
  </si>
  <si>
    <t>Initials of destination building</t>
  </si>
  <si>
    <t>SK ICL</t>
  </si>
  <si>
    <t>Purpose</t>
  </si>
  <si>
    <t>Purpose/Technique</t>
  </si>
  <si>
    <t>LCMS pilot</t>
  </si>
  <si>
    <t>Receiver</t>
  </si>
  <si>
    <t>Name sample sent to</t>
  </si>
  <si>
    <t>Julian Griffin / Brenan Durainayagam</t>
  </si>
  <si>
    <t>sender</t>
  </si>
  <si>
    <t>Name of sender</t>
  </si>
  <si>
    <t>Jo/Nanet</t>
  </si>
  <si>
    <t>DispatchDate</t>
  </si>
  <si>
    <t>VwDNA</t>
  </si>
  <si>
    <t>AA</t>
  </si>
  <si>
    <t>DNAExtractionDate</t>
  </si>
  <si>
    <t>DNALocationID</t>
  </si>
  <si>
    <t>DNAStorageID</t>
  </si>
  <si>
    <t>NanodropDNAConcentration_ng_ul</t>
  </si>
  <si>
    <t>Ratio to show RNA contamination</t>
  </si>
  <si>
    <t>QbitConcentration_ng_per_ul</t>
  </si>
  <si>
    <t>Machine that measures DNA concentration Nano Gram Micro</t>
  </si>
  <si>
    <t>Select the solution used</t>
  </si>
  <si>
    <t>H2O</t>
  </si>
  <si>
    <t>VwFFRegions</t>
  </si>
  <si>
    <t xml:space="preserve">Arrival date </t>
  </si>
  <si>
    <t>Tube</t>
  </si>
  <si>
    <t>FFLocationID</t>
  </si>
  <si>
    <t>UREN Room 709 1 5 A1 1723153</t>
  </si>
  <si>
    <t>FFStorageID</t>
  </si>
  <si>
    <t>1 5 A1 1723153</t>
  </si>
  <si>
    <t xml:space="preserve">MicroBlockTubeMass </t>
  </si>
  <si>
    <t xml:space="preserve">MicroBlockTissueMass </t>
  </si>
  <si>
    <t>VwsnATACseq10X</t>
  </si>
  <si>
    <t>Case ID</t>
  </si>
  <si>
    <t>G10</t>
  </si>
  <si>
    <t>VwsnMultiOMEseq10X</t>
  </si>
  <si>
    <t>High Level Counts - TREM2</t>
  </si>
  <si>
    <t>Disease</t>
  </si>
  <si>
    <t>Blank</t>
  </si>
  <si>
    <t>Sum</t>
  </si>
  <si>
    <t>Overall</t>
  </si>
  <si>
    <t>Biogen</t>
  </si>
  <si>
    <t>BRAAK</t>
  </si>
  <si>
    <t>TREM2 Variant</t>
  </si>
  <si>
    <t xml:space="preserve">BBN ID </t>
  </si>
  <si>
    <t>Slide Label</t>
  </si>
  <si>
    <t>FFPE Cupboard</t>
  </si>
  <si>
    <t>BrainRegionID</t>
  </si>
  <si>
    <t>SlidesUsed(fix)</t>
  </si>
  <si>
    <t>SlidesUsed(variable)</t>
  </si>
  <si>
    <t>SlideSize</t>
  </si>
  <si>
    <t>Slide_comments</t>
  </si>
  <si>
    <t>962(9)</t>
  </si>
  <si>
    <t>B1</t>
  </si>
  <si>
    <t>regular</t>
  </si>
  <si>
    <t>962(2)</t>
  </si>
  <si>
    <t>962-BA3/1/2</t>
  </si>
  <si>
    <t>1010(2)</t>
  </si>
  <si>
    <t>B10</t>
  </si>
  <si>
    <t>1010(3)</t>
  </si>
  <si>
    <t>1010-BA1,2,3</t>
  </si>
  <si>
    <t>1060(2)</t>
  </si>
  <si>
    <t>B11</t>
  </si>
  <si>
    <t>1060(3)</t>
  </si>
  <si>
    <t>1060-BA1,2,3</t>
  </si>
  <si>
    <t>1194-BA9</t>
  </si>
  <si>
    <t>B14</t>
  </si>
  <si>
    <t>1194-BA21/22</t>
  </si>
  <si>
    <t>1191-BA9</t>
  </si>
  <si>
    <t>1191-BA21/22</t>
  </si>
  <si>
    <t>B15</t>
  </si>
  <si>
    <t>1190-BA9</t>
  </si>
  <si>
    <t>1190-BA21/22</t>
  </si>
  <si>
    <t>1165-BA9</t>
  </si>
  <si>
    <t>B16</t>
  </si>
  <si>
    <t>1165-BA21/22</t>
  </si>
  <si>
    <t>1160-BA9</t>
  </si>
  <si>
    <t>1160-BA21/22</t>
  </si>
  <si>
    <t>1152-BA9</t>
  </si>
  <si>
    <t>B17</t>
  </si>
  <si>
    <t>1152-BA21/22</t>
  </si>
  <si>
    <t>1149-BA9</t>
  </si>
  <si>
    <t>1149-BA21/22</t>
  </si>
  <si>
    <t>B18</t>
  </si>
  <si>
    <t>1122-BA9</t>
  </si>
  <si>
    <t>1122-BA21/22</t>
  </si>
  <si>
    <t>1072-BA9</t>
  </si>
  <si>
    <t>B19</t>
  </si>
  <si>
    <t>1072-BA21/22</t>
  </si>
  <si>
    <t>1066-BA9</t>
  </si>
  <si>
    <t>1066-BA21/22</t>
  </si>
  <si>
    <t>B2</t>
  </si>
  <si>
    <t>1165(3)</t>
  </si>
  <si>
    <t>B20</t>
  </si>
  <si>
    <t>GABAergic</t>
  </si>
  <si>
    <t>1165(7)</t>
  </si>
  <si>
    <t xml:space="preserve">Occipital Cortex </t>
  </si>
  <si>
    <t>1149(3)</t>
  </si>
  <si>
    <t>1149(7)</t>
  </si>
  <si>
    <t>955(3)</t>
  </si>
  <si>
    <t>955(7)</t>
  </si>
  <si>
    <t>459(T)</t>
  </si>
  <si>
    <t>459(7)</t>
  </si>
  <si>
    <t>424(Tp)</t>
  </si>
  <si>
    <t>424(7)</t>
  </si>
  <si>
    <t>401(T)</t>
  </si>
  <si>
    <t>B21</t>
  </si>
  <si>
    <t>401(7)</t>
  </si>
  <si>
    <t>317(T)</t>
  </si>
  <si>
    <t>317(7)</t>
  </si>
  <si>
    <t>JH9</t>
  </si>
  <si>
    <t>C1</t>
  </si>
  <si>
    <t>Cambridge</t>
  </si>
  <si>
    <t>JH14</t>
  </si>
  <si>
    <t>JH60</t>
  </si>
  <si>
    <t>JH44</t>
  </si>
  <si>
    <t>FD223</t>
  </si>
  <si>
    <t>SD030/07(TS)</t>
  </si>
  <si>
    <t>E1</t>
  </si>
  <si>
    <t>Temporal superior</t>
  </si>
  <si>
    <t xml:space="preserve">Edinburgh </t>
  </si>
  <si>
    <t>SD06/14(B)</t>
  </si>
  <si>
    <t>E10</t>
  </si>
  <si>
    <t>SD06/14(AJ)</t>
  </si>
  <si>
    <t>SD022/14(B)</t>
  </si>
  <si>
    <t>E11</t>
  </si>
  <si>
    <t>SD022/14(AJ)</t>
  </si>
  <si>
    <t>SD34/17(B)</t>
  </si>
  <si>
    <t>E12</t>
  </si>
  <si>
    <t>SD04/19(A)</t>
  </si>
  <si>
    <t>SD04/19(AI)</t>
  </si>
  <si>
    <t>E13</t>
  </si>
  <si>
    <t>SD05/14(AI)</t>
  </si>
  <si>
    <t>SD020/06(TS)</t>
  </si>
  <si>
    <t>E2</t>
  </si>
  <si>
    <t>SD030/11(A)</t>
  </si>
  <si>
    <t>E3</t>
  </si>
  <si>
    <t>frontal parasagittal</t>
  </si>
  <si>
    <t>RU070/2000</t>
  </si>
  <si>
    <t>RU00/70</t>
  </si>
  <si>
    <t>E4</t>
  </si>
  <si>
    <t>temporal superior</t>
  </si>
  <si>
    <t>Optimisation</t>
  </si>
  <si>
    <t>RU129/1999</t>
  </si>
  <si>
    <t>RU99/129</t>
  </si>
  <si>
    <t>E5</t>
  </si>
  <si>
    <t>RU31/2008</t>
  </si>
  <si>
    <t>SD030/11(C)</t>
  </si>
  <si>
    <t>E6</t>
  </si>
  <si>
    <t>inferior frontal</t>
  </si>
  <si>
    <t>RU035/2009</t>
  </si>
  <si>
    <t>RU35/2009(Temp)</t>
  </si>
  <si>
    <t>E7</t>
  </si>
  <si>
    <t xml:space="preserve">anterior temporal </t>
  </si>
  <si>
    <t>PDC26-10</t>
  </si>
  <si>
    <t>I1</t>
  </si>
  <si>
    <t xml:space="preserve">Imperial </t>
  </si>
  <si>
    <t>PDC26-9</t>
  </si>
  <si>
    <t>I2</t>
  </si>
  <si>
    <t>PDC28-9</t>
  </si>
  <si>
    <t>PDC28-10</t>
  </si>
  <si>
    <t>PDC16-9</t>
  </si>
  <si>
    <t>I3</t>
  </si>
  <si>
    <t>PDC16-10</t>
  </si>
  <si>
    <t>I4</t>
  </si>
  <si>
    <t>PDC26-11</t>
  </si>
  <si>
    <t>I5</t>
  </si>
  <si>
    <t>PDC16-11</t>
  </si>
  <si>
    <t>Jo Jackson FFPE</t>
  </si>
  <si>
    <t>inferior temporal gyrus</t>
  </si>
  <si>
    <t>A163/15(EC)</t>
  </si>
  <si>
    <t>K19</t>
  </si>
  <si>
    <t>A163/15(T)</t>
  </si>
  <si>
    <t>A163/15(SSC)</t>
  </si>
  <si>
    <t>A311/17(F)</t>
  </si>
  <si>
    <t>K33</t>
  </si>
  <si>
    <t>A311/17(T)</t>
  </si>
  <si>
    <t xml:space="preserve">Kings </t>
  </si>
  <si>
    <t>A282/15(F)</t>
  </si>
  <si>
    <t>A282/15(T)</t>
  </si>
  <si>
    <t>K34</t>
  </si>
  <si>
    <t>A80/18(F)</t>
  </si>
  <si>
    <t>A80/18(T)</t>
  </si>
  <si>
    <t>A34/14(F)</t>
  </si>
  <si>
    <t>K35</t>
  </si>
  <si>
    <t>A34/14(T)</t>
  </si>
  <si>
    <t>A277/12(F)</t>
  </si>
  <si>
    <t>A277/12(T)</t>
  </si>
  <si>
    <t>A253/12(F)</t>
  </si>
  <si>
    <t>K36</t>
  </si>
  <si>
    <t>A253/12(T)</t>
  </si>
  <si>
    <t>A141/18(T)</t>
  </si>
  <si>
    <t>A141/18(F)</t>
  </si>
  <si>
    <t>K37</t>
  </si>
  <si>
    <t>A237/16(F)</t>
  </si>
  <si>
    <t>A237/16(T)</t>
  </si>
  <si>
    <t>A250/14(F)</t>
  </si>
  <si>
    <t>K38</t>
  </si>
  <si>
    <t>A250/14(T)</t>
  </si>
  <si>
    <t>A41/20(F)</t>
  </si>
  <si>
    <t>A41/20(T)</t>
  </si>
  <si>
    <t>A119/20(F)</t>
  </si>
  <si>
    <t>K39</t>
  </si>
  <si>
    <t>A119/20(T)</t>
  </si>
  <si>
    <t>A53/11(SSC)</t>
  </si>
  <si>
    <t>K16</t>
  </si>
  <si>
    <t>A248/10(EC)</t>
  </si>
  <si>
    <t>K1</t>
  </si>
  <si>
    <t>A248/10(senscx)</t>
  </si>
  <si>
    <t>A248/10(MTG)</t>
  </si>
  <si>
    <t>A153/12(EC)</t>
  </si>
  <si>
    <t>A253/12(EC)</t>
  </si>
  <si>
    <t>K10</t>
  </si>
  <si>
    <t>A127/11(SSC)</t>
  </si>
  <si>
    <t>K18</t>
  </si>
  <si>
    <t>A253/12(somsens)</t>
  </si>
  <si>
    <t>A253/12(MTG)</t>
  </si>
  <si>
    <t>A319/11(EC)</t>
  </si>
  <si>
    <t>K11</t>
  </si>
  <si>
    <t>A319/11(somsens)</t>
  </si>
  <si>
    <t>A319/11(MTG)</t>
  </si>
  <si>
    <t>A48/13(EC)</t>
  </si>
  <si>
    <t>K12</t>
  </si>
  <si>
    <t>A48/13(somsens)</t>
  </si>
  <si>
    <t>A297/16(SSC)</t>
  </si>
  <si>
    <t>K20</t>
  </si>
  <si>
    <t>K21</t>
  </si>
  <si>
    <t>A48/13(MTG)</t>
  </si>
  <si>
    <t>A64/13(EC)</t>
  </si>
  <si>
    <t>A64/13(somsens)</t>
  </si>
  <si>
    <t>K13</t>
  </si>
  <si>
    <t>A64/13(MTG)</t>
  </si>
  <si>
    <t>A301/10(EC)</t>
  </si>
  <si>
    <t>A301/10(somsens)</t>
  </si>
  <si>
    <t>K14</t>
  </si>
  <si>
    <t>A301/10(MTG)</t>
  </si>
  <si>
    <t>A023/03</t>
  </si>
  <si>
    <t>A23/03(EC/MTG)</t>
  </si>
  <si>
    <t>Entorhinal Cortex+Temporal Cortex BA21</t>
  </si>
  <si>
    <t>A23/03(Mot)</t>
  </si>
  <si>
    <t>A96/14(SSC)</t>
  </si>
  <si>
    <t>K24</t>
  </si>
  <si>
    <t>A51/14(EC)</t>
  </si>
  <si>
    <t>K15</t>
  </si>
  <si>
    <t>A51/14(T)</t>
  </si>
  <si>
    <t>A163/17(SSC)</t>
  </si>
  <si>
    <t>K25</t>
  </si>
  <si>
    <t>A51/14(SSC)</t>
  </si>
  <si>
    <t>A53/11(EC)</t>
  </si>
  <si>
    <t>A53/11(T)</t>
  </si>
  <si>
    <t>A115/17(EC)</t>
  </si>
  <si>
    <t>K17</t>
  </si>
  <si>
    <t>A115/17(T)</t>
  </si>
  <si>
    <t>A115/17(SSC)</t>
  </si>
  <si>
    <t>A127/11(EC)</t>
  </si>
  <si>
    <t>A127/11(T)</t>
  </si>
  <si>
    <t>K2</t>
  </si>
  <si>
    <t>A153/12(senscx)</t>
  </si>
  <si>
    <t>K29</t>
  </si>
  <si>
    <t>A277/12(SSC)</t>
  </si>
  <si>
    <t>A153/12(MTG)</t>
  </si>
  <si>
    <t>A138/12(EC)</t>
  </si>
  <si>
    <t>A297/16(EC)</t>
  </si>
  <si>
    <t>A297/16(T)</t>
  </si>
  <si>
    <t>A319/11(T)</t>
  </si>
  <si>
    <t>A319/11(SSC)</t>
  </si>
  <si>
    <t>A354/16(EC)</t>
  </si>
  <si>
    <t>K22</t>
  </si>
  <si>
    <t>A354/16(T)</t>
  </si>
  <si>
    <t>A354/16(SSC)</t>
  </si>
  <si>
    <t>A19/12(EC)</t>
  </si>
  <si>
    <t>K23</t>
  </si>
  <si>
    <t>A19/12(T)</t>
  </si>
  <si>
    <t>A19/12(SSC)</t>
  </si>
  <si>
    <t>A96/14(EC)</t>
  </si>
  <si>
    <t>A96/14(T)</t>
  </si>
  <si>
    <t>A163/17(EC)</t>
  </si>
  <si>
    <t>A163/17(T)</t>
  </si>
  <si>
    <t>A169/10(EC)</t>
  </si>
  <si>
    <t>K26</t>
  </si>
  <si>
    <t>A169/10(T)</t>
  </si>
  <si>
    <t>A169/10(SSC)</t>
  </si>
  <si>
    <t>A170/13(EC)</t>
  </si>
  <si>
    <t>K27</t>
  </si>
  <si>
    <t>A170/13(T)</t>
  </si>
  <si>
    <t>A170/13(SSC)</t>
  </si>
  <si>
    <t>A272/15(EC)</t>
  </si>
  <si>
    <t>K28</t>
  </si>
  <si>
    <t>A272/15(T)</t>
  </si>
  <si>
    <t>A272/15(SSC)</t>
  </si>
  <si>
    <t>A277/12(EC)</t>
  </si>
  <si>
    <t>K3</t>
  </si>
  <si>
    <t>A138/12(senscx)</t>
  </si>
  <si>
    <t>A138/12(MTG)</t>
  </si>
  <si>
    <t>A187/96</t>
  </si>
  <si>
    <t>A187/96(EC/MTG)</t>
  </si>
  <si>
    <t>A282/14(EC)</t>
  </si>
  <si>
    <t>K30</t>
  </si>
  <si>
    <t>A282/14(T)</t>
  </si>
  <si>
    <t>A282/14(SSC)</t>
  </si>
  <si>
    <t>A402/17(EC)</t>
  </si>
  <si>
    <t>K31</t>
  </si>
  <si>
    <t>A402/17(T)</t>
  </si>
  <si>
    <t>A402/14(SSC)</t>
  </si>
  <si>
    <t>A115/17(2)</t>
  </si>
  <si>
    <t>K32</t>
  </si>
  <si>
    <t>Slides from long-term fixed tissue</t>
  </si>
  <si>
    <t>A127/11(2)</t>
  </si>
  <si>
    <t>A187/96(Mot)</t>
  </si>
  <si>
    <t>K4</t>
  </si>
  <si>
    <t>A065/02</t>
  </si>
  <si>
    <t>A65/02(EC/MTG)</t>
  </si>
  <si>
    <t>A65/02(Mot)</t>
  </si>
  <si>
    <t>A13/03(EC)</t>
  </si>
  <si>
    <t>A53/11(SCx)</t>
  </si>
  <si>
    <t>K40</t>
  </si>
  <si>
    <t>A315/11(SCx)</t>
  </si>
  <si>
    <t>A127/11(SCx)</t>
  </si>
  <si>
    <t>A096/14(SCx)</t>
  </si>
  <si>
    <t>A169/10(SCx)</t>
  </si>
  <si>
    <t>A277/12(SCx)</t>
  </si>
  <si>
    <t>A282/14(SCx)</t>
  </si>
  <si>
    <t>A402/14(SCx)</t>
  </si>
  <si>
    <t>A297/16(SCx)</t>
  </si>
  <si>
    <t>A163/17(SCx)</t>
  </si>
  <si>
    <t>K41</t>
  </si>
  <si>
    <t>A74/05(EC/MTG)</t>
  </si>
  <si>
    <t>A166/04(EC/MTG)</t>
  </si>
  <si>
    <t>K5</t>
  </si>
  <si>
    <t>DPM13/19(Sensorimotor)</t>
  </si>
  <si>
    <t>M1</t>
  </si>
  <si>
    <t>DPM13/19(Entorhinal)</t>
  </si>
  <si>
    <t>DPM13/42(Middle Temp)</t>
  </si>
  <si>
    <t>DPM13/42(Entorhinal)</t>
  </si>
  <si>
    <t>M2</t>
  </si>
  <si>
    <t>DPM13/19(Middle Temp)</t>
  </si>
  <si>
    <t>DPM13/42(Sensorimotor)</t>
  </si>
  <si>
    <t>DPM16/44(Sensorimotor)</t>
  </si>
  <si>
    <t>M3</t>
  </si>
  <si>
    <t>DPM16/44(Entorhinal)</t>
  </si>
  <si>
    <t>DPM16/44(Middle Temp)</t>
  </si>
  <si>
    <t>14/35(Hippo)</t>
  </si>
  <si>
    <t>M4</t>
  </si>
  <si>
    <t>14/35(MTG)</t>
  </si>
  <si>
    <t>14/35(Motor)</t>
  </si>
  <si>
    <t>16/07(Hippo)</t>
  </si>
  <si>
    <t>1</t>
  </si>
  <si>
    <t>M5</t>
  </si>
  <si>
    <t>16/07(MTG)</t>
  </si>
  <si>
    <t>16/07(Motor)</t>
  </si>
  <si>
    <t>16/35(Hippo)</t>
  </si>
  <si>
    <t>M6</t>
  </si>
  <si>
    <t>16/35(MTG)</t>
  </si>
  <si>
    <t>16/35(Motor)</t>
  </si>
  <si>
    <t>16/44(Hippo)</t>
  </si>
  <si>
    <t>16/44(MTG)</t>
  </si>
  <si>
    <t>M7</t>
  </si>
  <si>
    <t>16/44(Motor)</t>
  </si>
  <si>
    <t>19910006(V)</t>
  </si>
  <si>
    <t>N1</t>
  </si>
  <si>
    <t>19910334(E)</t>
  </si>
  <si>
    <t>19920035(Z)</t>
  </si>
  <si>
    <t>19920194(E)</t>
  </si>
  <si>
    <t>19920200(T)</t>
  </si>
  <si>
    <t>19930148(E)</t>
  </si>
  <si>
    <t>19930154(E)</t>
  </si>
  <si>
    <t>19930222(F)</t>
  </si>
  <si>
    <t>19950136(U)</t>
  </si>
  <si>
    <t>19960052(R)</t>
  </si>
  <si>
    <t>416/11(M)</t>
  </si>
  <si>
    <t>N10</t>
  </si>
  <si>
    <t>325/13(AA)</t>
  </si>
  <si>
    <t>716/90</t>
  </si>
  <si>
    <t>N11</t>
  </si>
  <si>
    <t>194/92(E)</t>
  </si>
  <si>
    <t>N12</t>
  </si>
  <si>
    <t>33/05(A)</t>
  </si>
  <si>
    <t>N13</t>
  </si>
  <si>
    <t>871/13(AA)</t>
  </si>
  <si>
    <t>99/03(M)</t>
  </si>
  <si>
    <t>N14</t>
  </si>
  <si>
    <t>33/05(AA)</t>
  </si>
  <si>
    <t>4902/17(AA)</t>
  </si>
  <si>
    <t>N15</t>
  </si>
  <si>
    <t>19920077(F)</t>
  </si>
  <si>
    <t>N16</t>
  </si>
  <si>
    <t>19920077(T)</t>
  </si>
  <si>
    <t>1992/001(P)</t>
  </si>
  <si>
    <t>N17</t>
  </si>
  <si>
    <t xml:space="preserve">mega </t>
  </si>
  <si>
    <t>194/92(P)</t>
  </si>
  <si>
    <t>476/11(BK)</t>
  </si>
  <si>
    <t>477/11(AE)</t>
  </si>
  <si>
    <t>325/13(AE)</t>
  </si>
  <si>
    <t>871/13(AF)</t>
  </si>
  <si>
    <t>1991/318(BG)</t>
  </si>
  <si>
    <t>N18</t>
  </si>
  <si>
    <t>318/91(G)</t>
  </si>
  <si>
    <t>30/95(T)</t>
  </si>
  <si>
    <t>64/96(E)</t>
  </si>
  <si>
    <t>476/11(BH)</t>
  </si>
  <si>
    <t>4902/17(D)</t>
  </si>
  <si>
    <t>724/90</t>
  </si>
  <si>
    <t>N19</t>
  </si>
  <si>
    <t>179/92(M)</t>
  </si>
  <si>
    <t>30/95(S)</t>
  </si>
  <si>
    <t>64/96(G)</t>
  </si>
  <si>
    <t>33/05(AE)</t>
  </si>
  <si>
    <t>4902/17(AE)</t>
  </si>
  <si>
    <t>19960064(B1)</t>
  </si>
  <si>
    <t>N2</t>
  </si>
  <si>
    <t>19980098(U)</t>
  </si>
  <si>
    <t>20050102(D)</t>
  </si>
  <si>
    <t>20060099(AH)</t>
  </si>
  <si>
    <t>20110137(H)</t>
  </si>
  <si>
    <t>20110272(AG)</t>
  </si>
  <si>
    <t>20129990(AG)</t>
  </si>
  <si>
    <t>20130400(H)</t>
  </si>
  <si>
    <t>20131157(AG)</t>
  </si>
  <si>
    <t>1992179(BA)</t>
  </si>
  <si>
    <t>N20</t>
  </si>
  <si>
    <t>194/92(BA)</t>
  </si>
  <si>
    <t>1995/30(BA)</t>
  </si>
  <si>
    <t>64/96(U)</t>
  </si>
  <si>
    <t>99/03(S)</t>
  </si>
  <si>
    <t>325/13(D)</t>
  </si>
  <si>
    <t>33/05(D)</t>
  </si>
  <si>
    <t>N21</t>
  </si>
  <si>
    <t>6/1991(F)</t>
  </si>
  <si>
    <t>N22</t>
  </si>
  <si>
    <t>6/1991(U)</t>
  </si>
  <si>
    <t>Sensorimotor cortex</t>
  </si>
  <si>
    <t>mega</t>
  </si>
  <si>
    <t>334/1991(B)</t>
  </si>
  <si>
    <t>334/1991(C)</t>
  </si>
  <si>
    <t>35/1992(B1)</t>
  </si>
  <si>
    <t>35/1992(E)</t>
  </si>
  <si>
    <t>77/1792(F)</t>
  </si>
  <si>
    <t>77/1792(T)</t>
  </si>
  <si>
    <t>194/1992(B)</t>
  </si>
  <si>
    <t>194/1992(C)</t>
  </si>
  <si>
    <t>200/1992(A1)</t>
  </si>
  <si>
    <t>N23</t>
  </si>
  <si>
    <t>200/1992(F)</t>
  </si>
  <si>
    <t>148/1993(B)</t>
  </si>
  <si>
    <t>148/1993(C)</t>
  </si>
  <si>
    <t>154/1993(C)</t>
  </si>
  <si>
    <t>154/1993(R)</t>
  </si>
  <si>
    <t>222/1993(A1)</t>
  </si>
  <si>
    <t>222/1993(G)</t>
  </si>
  <si>
    <t>52/1996(F)</t>
  </si>
  <si>
    <t>52/1996(U)</t>
  </si>
  <si>
    <t>64/1996(E1)</t>
  </si>
  <si>
    <t>N24</t>
  </si>
  <si>
    <t>64/1996(F)</t>
  </si>
  <si>
    <t>98/1998(B)</t>
  </si>
  <si>
    <t>102/2005(AA)</t>
  </si>
  <si>
    <t>102/2005(AE)</t>
  </si>
  <si>
    <t>93/2006(AC)</t>
  </si>
  <si>
    <t>93/2006(AE)</t>
  </si>
  <si>
    <t>99/2006(AC)</t>
  </si>
  <si>
    <t>99/2006(AE)</t>
  </si>
  <si>
    <t>137/2011(AC)</t>
  </si>
  <si>
    <t>137/2011(AE)</t>
  </si>
  <si>
    <t>N25</t>
  </si>
  <si>
    <t>272/2011(AC)</t>
  </si>
  <si>
    <t>272/2011(AE)</t>
  </si>
  <si>
    <t>9990/2012(AC)</t>
  </si>
  <si>
    <t>9990/2012(AE)</t>
  </si>
  <si>
    <t>400/2013(AC)</t>
  </si>
  <si>
    <t>400/2013(AE)</t>
  </si>
  <si>
    <t>1157/2013(AC)</t>
  </si>
  <si>
    <t>1157/2013(AE)</t>
  </si>
  <si>
    <t>1901/2014(AC)</t>
  </si>
  <si>
    <t>1901/2014(AE)</t>
  </si>
  <si>
    <t>N26</t>
  </si>
  <si>
    <t>712/2015(AC)</t>
  </si>
  <si>
    <t>712/2015(AE)</t>
  </si>
  <si>
    <t>975/2015(AC)</t>
  </si>
  <si>
    <t>975/2015(AE)</t>
  </si>
  <si>
    <t>2915/2015(AC)</t>
  </si>
  <si>
    <t>2915/2015(AE)</t>
  </si>
  <si>
    <t>5910/2018(AC)</t>
  </si>
  <si>
    <t>5910/2018(AE)</t>
  </si>
  <si>
    <t>5935/2018(AC)</t>
  </si>
  <si>
    <t>5935/2018(AE)</t>
  </si>
  <si>
    <t>N27</t>
  </si>
  <si>
    <t>5945/2018(AC)</t>
  </si>
  <si>
    <t>5945/2018(AE)</t>
  </si>
  <si>
    <t>6909/2019(AC)</t>
  </si>
  <si>
    <t>6909/2019(AE)</t>
  </si>
  <si>
    <t>6919/2019(AC)</t>
  </si>
  <si>
    <t>6919/2019(AE)</t>
  </si>
  <si>
    <t>6928/2019(AC)</t>
  </si>
  <si>
    <t>6928/2019(AE)</t>
  </si>
  <si>
    <t>20141901(AG)</t>
  </si>
  <si>
    <t>N3</t>
  </si>
  <si>
    <t>20150712(AG)</t>
  </si>
  <si>
    <t>20150975(AG)</t>
  </si>
  <si>
    <t>20152915(AG)</t>
  </si>
  <si>
    <t>20185910(AG)</t>
  </si>
  <si>
    <t>20185935(AG)</t>
  </si>
  <si>
    <t>20185945(AG)</t>
  </si>
  <si>
    <t>20196909(AG)</t>
  </si>
  <si>
    <t>20196919(AG)</t>
  </si>
  <si>
    <t>20196928(AG)</t>
  </si>
  <si>
    <t>19910006(U)</t>
  </si>
  <si>
    <t>N4</t>
  </si>
  <si>
    <t xml:space="preserve">Newcastle </t>
  </si>
  <si>
    <t>19910334(B)</t>
  </si>
  <si>
    <t>19920035(E)</t>
  </si>
  <si>
    <t>19920194(B)</t>
  </si>
  <si>
    <t>19920200(A1)</t>
  </si>
  <si>
    <t>19930148(B)</t>
  </si>
  <si>
    <t>19930154(R)</t>
  </si>
  <si>
    <t>19930222(A1)</t>
  </si>
  <si>
    <t>19950136(T)</t>
  </si>
  <si>
    <t>19960052(U)</t>
  </si>
  <si>
    <t>19960064(E1)</t>
  </si>
  <si>
    <t>N5</t>
  </si>
  <si>
    <t>19980098(K)</t>
  </si>
  <si>
    <t>20050102(AA)</t>
  </si>
  <si>
    <t>20060093(AC)</t>
  </si>
  <si>
    <t>20060099(AC)</t>
  </si>
  <si>
    <t>20110137(AC)</t>
  </si>
  <si>
    <t>20110272(AC)</t>
  </si>
  <si>
    <t>20120990(AC)</t>
  </si>
  <si>
    <t>20130400(AC)</t>
  </si>
  <si>
    <t>20131157(AC)</t>
  </si>
  <si>
    <t>20141901(AC)</t>
  </si>
  <si>
    <t>N6</t>
  </si>
  <si>
    <t>20150712(AC)</t>
  </si>
  <si>
    <t>20150975(AC)</t>
  </si>
  <si>
    <t>20152915(AC)</t>
  </si>
  <si>
    <t>20185910(AC)</t>
  </si>
  <si>
    <t>20185935(AC)</t>
  </si>
  <si>
    <t>20185945(AC)</t>
  </si>
  <si>
    <t>20196909(AC)</t>
  </si>
  <si>
    <t>20196919(AC)</t>
  </si>
  <si>
    <t>20196928(AC)</t>
  </si>
  <si>
    <t>19910006(F)</t>
  </si>
  <si>
    <t>N7</t>
  </si>
  <si>
    <t>19910334(C)</t>
  </si>
  <si>
    <t>19920035(B1)</t>
  </si>
  <si>
    <t>19920194(C)</t>
  </si>
  <si>
    <t>19920200(F)</t>
  </si>
  <si>
    <t>19930148(C)</t>
  </si>
  <si>
    <t>19930154(C)</t>
  </si>
  <si>
    <t>19930222(G)</t>
  </si>
  <si>
    <t>19950136(F)</t>
  </si>
  <si>
    <t>19960052(F)</t>
  </si>
  <si>
    <t>19960064(F)</t>
  </si>
  <si>
    <t>N8</t>
  </si>
  <si>
    <t>19980098(B)</t>
  </si>
  <si>
    <t>20050102(AE)</t>
  </si>
  <si>
    <t>20060093(AE)</t>
  </si>
  <si>
    <t>20060099(AE)</t>
  </si>
  <si>
    <t>20110137(AE)</t>
  </si>
  <si>
    <t>20110272(AE)</t>
  </si>
  <si>
    <t>20129990(AE)</t>
  </si>
  <si>
    <t>20130400(AE)</t>
  </si>
  <si>
    <t>20131157(AE)</t>
  </si>
  <si>
    <t>20141901(AE)</t>
  </si>
  <si>
    <t>N9</t>
  </si>
  <si>
    <t>20150712(AE)</t>
  </si>
  <si>
    <t>20150975(AE)</t>
  </si>
  <si>
    <t>20152915(AE)</t>
  </si>
  <si>
    <t>20185910(AE)</t>
  </si>
  <si>
    <t>20185935(AE)</t>
  </si>
  <si>
    <t>20185945(AE)</t>
  </si>
  <si>
    <t>20196909(AE)</t>
  </si>
  <si>
    <t>20196919(AE)</t>
  </si>
  <si>
    <t>20196928(AE)</t>
  </si>
  <si>
    <t>NP139/2012(4)</t>
  </si>
  <si>
    <t>O1</t>
  </si>
  <si>
    <t>NP162/2012(2)</t>
  </si>
  <si>
    <t>NP11/169</t>
  </si>
  <si>
    <t>NP169/2011(2)</t>
  </si>
  <si>
    <t>O10</t>
  </si>
  <si>
    <t>Oxford</t>
  </si>
  <si>
    <t>NP169/2011(16)</t>
  </si>
  <si>
    <t>NP169/2011(17)</t>
  </si>
  <si>
    <t>NP11/156</t>
  </si>
  <si>
    <t>NP156/2011(3)</t>
  </si>
  <si>
    <t>O11</t>
  </si>
  <si>
    <t>NP156/2011(17)</t>
  </si>
  <si>
    <t>NP156/2011(16)</t>
  </si>
  <si>
    <t>NP01/191</t>
  </si>
  <si>
    <t>RI191/2002(1)</t>
  </si>
  <si>
    <t>O12</t>
  </si>
  <si>
    <t>RI191/2002(4)</t>
  </si>
  <si>
    <t>RI191/2002(11)</t>
  </si>
  <si>
    <t>NP08/108</t>
  </si>
  <si>
    <t>NP68/2010(15)</t>
  </si>
  <si>
    <t>O13</t>
  </si>
  <si>
    <t>NP68/2010(20)</t>
  </si>
  <si>
    <t>NP68/2010(11)</t>
  </si>
  <si>
    <t>NP10/068</t>
  </si>
  <si>
    <t>NP168/2008(2)</t>
  </si>
  <si>
    <t>O14</t>
  </si>
  <si>
    <t>NP168/2008(20)</t>
  </si>
  <si>
    <t>NP168/2008(16)</t>
  </si>
  <si>
    <t>NP00/142</t>
  </si>
  <si>
    <t>RI1142/2000(11)</t>
  </si>
  <si>
    <t>O15</t>
  </si>
  <si>
    <t>RI1142/2000(4)</t>
  </si>
  <si>
    <t>RI1142/2000(1)</t>
  </si>
  <si>
    <t>NP12/048</t>
  </si>
  <si>
    <t>NP48/2012(2a)</t>
  </si>
  <si>
    <t>O16</t>
  </si>
  <si>
    <t>NP48/2012(17)</t>
  </si>
  <si>
    <t>NP48/2012(16a)</t>
  </si>
  <si>
    <t>NP12/085</t>
  </si>
  <si>
    <t>NP85/2012(2)</t>
  </si>
  <si>
    <t>O17</t>
  </si>
  <si>
    <t>NP85/2012(19)</t>
  </si>
  <si>
    <t>NP85/2012(7)</t>
  </si>
  <si>
    <t>NP12/124</t>
  </si>
  <si>
    <t>NP124/2012(2a)</t>
  </si>
  <si>
    <t>O18</t>
  </si>
  <si>
    <t>NP124/2012(19)</t>
  </si>
  <si>
    <t>NP124/2012(7)</t>
  </si>
  <si>
    <t>NP11/168</t>
  </si>
  <si>
    <t>NP168/2011(12)</t>
  </si>
  <si>
    <t>O19</t>
  </si>
  <si>
    <t>NP168/2011(7)</t>
  </si>
  <si>
    <t>NP168/2011(24)</t>
  </si>
  <si>
    <t>NP114/2011(5)</t>
  </si>
  <si>
    <t>O2</t>
  </si>
  <si>
    <t>NP145/2012(2)</t>
  </si>
  <si>
    <t>NP166/2008(2)</t>
  </si>
  <si>
    <t>O3</t>
  </si>
  <si>
    <t>NP108/2006(3)</t>
  </si>
  <si>
    <t>NP12/2013(12)</t>
  </si>
  <si>
    <t>O4</t>
  </si>
  <si>
    <t>NP125/2005(3)</t>
  </si>
  <si>
    <t>NP134/2012(2)</t>
  </si>
  <si>
    <t>O5</t>
  </si>
  <si>
    <t>NP088/2016(14)</t>
  </si>
  <si>
    <t>O6</t>
  </si>
  <si>
    <t>NP023/2017(14)</t>
  </si>
  <si>
    <t>O7</t>
  </si>
  <si>
    <t>NP098(2012(11)</t>
  </si>
  <si>
    <t>O8</t>
  </si>
  <si>
    <t>NP128/2014(13)</t>
  </si>
  <si>
    <t>O9</t>
  </si>
  <si>
    <t>287(Tp)</t>
  </si>
  <si>
    <t>287(7)</t>
  </si>
  <si>
    <t>224(T)</t>
  </si>
  <si>
    <t>224(7)</t>
  </si>
  <si>
    <t>219(T)</t>
  </si>
  <si>
    <t>219(OCC)</t>
  </si>
  <si>
    <t>162(Tp)</t>
  </si>
  <si>
    <t>B22</t>
  </si>
  <si>
    <t>162(7)</t>
  </si>
  <si>
    <t>152(Tp)</t>
  </si>
  <si>
    <t>945(3)</t>
  </si>
  <si>
    <t>B3</t>
  </si>
  <si>
    <t>945-BA3/1/2</t>
  </si>
  <si>
    <t>945(9)</t>
  </si>
  <si>
    <t>B4</t>
  </si>
  <si>
    <t>945(2)</t>
  </si>
  <si>
    <t>912(2)</t>
  </si>
  <si>
    <t>B5</t>
  </si>
  <si>
    <t>912(3)</t>
  </si>
  <si>
    <t>912-BA1,2,3</t>
  </si>
  <si>
    <t>914(2)</t>
  </si>
  <si>
    <t>B6</t>
  </si>
  <si>
    <t>914(3)</t>
  </si>
  <si>
    <t>914-BA1,2,3</t>
  </si>
  <si>
    <t>918(2)</t>
  </si>
  <si>
    <t>B7</t>
  </si>
  <si>
    <t>918(3)</t>
  </si>
  <si>
    <t>918-BA1,2,3</t>
  </si>
  <si>
    <t>994(2)</t>
  </si>
  <si>
    <t>B8</t>
  </si>
  <si>
    <t>994(3)</t>
  </si>
  <si>
    <t>994-BA1,2,3</t>
  </si>
  <si>
    <t>1003(2)</t>
  </si>
  <si>
    <t>B9</t>
  </si>
  <si>
    <t>1003(3)</t>
  </si>
  <si>
    <t>1003-BA1,2,3</t>
  </si>
  <si>
    <t>RU137/1994</t>
  </si>
  <si>
    <t>RU137/1994(sup.temp)</t>
  </si>
  <si>
    <t>SD25/11(A)</t>
  </si>
  <si>
    <t>E8</t>
  </si>
  <si>
    <t>SD46/13(B)</t>
  </si>
  <si>
    <t>E9</t>
  </si>
  <si>
    <t>SD005/14(B)</t>
  </si>
  <si>
    <t>A13/03(Mot)</t>
  </si>
  <si>
    <t>A13/03(MTG)</t>
  </si>
  <si>
    <t>A29/04(EC/MTG)</t>
  </si>
  <si>
    <t>K6</t>
  </si>
  <si>
    <t>A29/04(Mot)</t>
  </si>
  <si>
    <t>A166/04(Mot)</t>
  </si>
  <si>
    <t>A074/05</t>
  </si>
  <si>
    <t>K7</t>
  </si>
  <si>
    <t>A74/05(Mot)</t>
  </si>
  <si>
    <t>A210/05</t>
  </si>
  <si>
    <t>A210/05(EC/MTG)</t>
  </si>
  <si>
    <t>A210/05(Mot)</t>
  </si>
  <si>
    <t>K8</t>
  </si>
  <si>
    <t>A329/10(EC)</t>
  </si>
  <si>
    <t>A329/10(somsens)</t>
  </si>
  <si>
    <t>A329/10(MTG)</t>
  </si>
  <si>
    <t>K9</t>
  </si>
  <si>
    <t>A220/11(EC)</t>
  </si>
  <si>
    <t>A220/11(somsens)</t>
  </si>
  <si>
    <t>A220/11(MTG)</t>
  </si>
  <si>
    <t>C19/93(6)</t>
  </si>
  <si>
    <t>Q1</t>
  </si>
  <si>
    <t>C19/93(3)</t>
  </si>
  <si>
    <t>C19/93(10)</t>
  </si>
  <si>
    <t>P23/07(3)</t>
  </si>
  <si>
    <t>P23/07(6)</t>
  </si>
  <si>
    <t>P23/07(9)</t>
  </si>
  <si>
    <t>P3/09(3)</t>
  </si>
  <si>
    <t>Q2</t>
  </si>
  <si>
    <t>P3/09(6)</t>
  </si>
  <si>
    <t>P3/09(9)</t>
  </si>
  <si>
    <t>P59/03(3)</t>
  </si>
  <si>
    <t>P59/03(6)</t>
  </si>
  <si>
    <t>P59/03(9)</t>
  </si>
  <si>
    <t>P19/06(3)</t>
  </si>
  <si>
    <t>Q3</t>
  </si>
  <si>
    <t>P19/06(6)</t>
  </si>
  <si>
    <t>P19/06(9)</t>
  </si>
  <si>
    <t>P7/09(6)</t>
  </si>
  <si>
    <t>P7/09(9)</t>
  </si>
  <si>
    <t>P7/09(3)</t>
  </si>
  <si>
    <t>BBN_2932 </t>
  </si>
  <si>
    <t>A071/09 </t>
  </si>
  <si>
    <t>A71/09 (Sx)</t>
  </si>
  <si>
    <t>K42</t>
  </si>
  <si>
    <t>BBN_2937 </t>
  </si>
  <si>
    <t>A120/09 </t>
  </si>
  <si>
    <t xml:space="preserve">A120/09 (Sx) </t>
  </si>
  <si>
    <t>BBN_3759 </t>
  </si>
  <si>
    <t>A298/11 </t>
  </si>
  <si>
    <t xml:space="preserve">A298/11 (Sx) </t>
  </si>
  <si>
    <t>BBN_9744 </t>
  </si>
  <si>
    <t>A189/03 </t>
  </si>
  <si>
    <t>A189/03 (x16)</t>
  </si>
  <si>
    <t>K45</t>
  </si>
  <si>
    <t>BBN_9780 </t>
  </si>
  <si>
    <t>A170/04 </t>
  </si>
  <si>
    <t>A170/04(x16)</t>
  </si>
  <si>
    <t>BBN_9791 </t>
  </si>
  <si>
    <t>A168/05 </t>
  </si>
  <si>
    <t>A168/03(x16)</t>
  </si>
  <si>
    <t>BBN_9829 </t>
  </si>
  <si>
    <t>A240/06 </t>
  </si>
  <si>
    <t>240/06 (16)</t>
  </si>
  <si>
    <t>K46</t>
  </si>
  <si>
    <t>BBN_9861 </t>
  </si>
  <si>
    <t>A191/07 </t>
  </si>
  <si>
    <t>A191/07 (16)</t>
  </si>
  <si>
    <t>BBN_9863 </t>
  </si>
  <si>
    <t>A205/07 </t>
  </si>
  <si>
    <t>A205/07(16)</t>
  </si>
  <si>
    <t>BBN_9889 </t>
  </si>
  <si>
    <t>A173/08 </t>
  </si>
  <si>
    <t>A173/08 (x16)</t>
  </si>
  <si>
    <t>K47</t>
  </si>
  <si>
    <t>BBN_9900 </t>
  </si>
  <si>
    <t>A037/09 </t>
  </si>
  <si>
    <t>A37/09 (Sx)</t>
  </si>
  <si>
    <t>BBN_9918 </t>
  </si>
  <si>
    <t>A216/09 </t>
  </si>
  <si>
    <t>A216/09 (Scx)</t>
  </si>
  <si>
    <t>BBN_9919 </t>
  </si>
  <si>
    <t>A267/09 </t>
  </si>
  <si>
    <t>A267/09 (Sx)</t>
  </si>
  <si>
    <t>K48</t>
  </si>
  <si>
    <t>BBN_9928 </t>
  </si>
  <si>
    <t>A318/09 </t>
  </si>
  <si>
    <t>A318/09(Sx)</t>
  </si>
  <si>
    <t>BBN_9931 </t>
  </si>
  <si>
    <t>A350/09 </t>
  </si>
  <si>
    <t>A350/9 (Sx)</t>
  </si>
  <si>
    <t>BBN_9939 </t>
  </si>
  <si>
    <t>A169/10 </t>
  </si>
  <si>
    <t>A169/10(Sx)</t>
  </si>
  <si>
    <t>K49</t>
  </si>
  <si>
    <t>BBN_9980 </t>
  </si>
  <si>
    <t>A253/12 </t>
  </si>
  <si>
    <t>A253/12 (Sx)</t>
  </si>
  <si>
    <t>BBN_10271 </t>
  </si>
  <si>
    <t>A077/06 </t>
  </si>
  <si>
    <t>A77/06 x16</t>
  </si>
  <si>
    <t>BBN_10301 </t>
  </si>
  <si>
    <t>A167/05 </t>
  </si>
  <si>
    <t>A167/05 (x16)</t>
  </si>
  <si>
    <t>K44</t>
  </si>
  <si>
    <t>BBN_11072 </t>
  </si>
  <si>
    <t>A405/12 </t>
  </si>
  <si>
    <t>A405/12 (SCx)</t>
  </si>
  <si>
    <t>BBN_16196 </t>
  </si>
  <si>
    <t>A152/13 </t>
  </si>
  <si>
    <t>A152/13 (SCx)</t>
  </si>
  <si>
    <t>BBN_16257 </t>
  </si>
  <si>
    <t>A264/09 </t>
  </si>
  <si>
    <t xml:space="preserve">A264/09 (SCx) </t>
  </si>
  <si>
    <t>K43</t>
  </si>
  <si>
    <t>BBN_17596 </t>
  </si>
  <si>
    <t>A208/13 </t>
  </si>
  <si>
    <t>A208/13 (SCx)</t>
  </si>
  <si>
    <t>BBN_18399 </t>
  </si>
  <si>
    <t>A053/11 </t>
  </si>
  <si>
    <t>A53/11 (SCx)</t>
  </si>
  <si>
    <t>BBN_18795 </t>
  </si>
  <si>
    <t>A233/13 </t>
  </si>
  <si>
    <t>A233/13 SCx</t>
  </si>
  <si>
    <t>K50</t>
  </si>
  <si>
    <t>BBN_18813 </t>
  </si>
  <si>
    <t>A170/13 </t>
  </si>
  <si>
    <t>A179/13 Sx</t>
  </si>
  <si>
    <t>BBN_18815 </t>
  </si>
  <si>
    <t>A262/13 </t>
  </si>
  <si>
    <t>A262/13 Sx</t>
  </si>
  <si>
    <t>BBN_20003 </t>
  </si>
  <si>
    <t>A388/13 </t>
  </si>
  <si>
    <t>A388/13 SCx</t>
  </si>
  <si>
    <t>K51</t>
  </si>
  <si>
    <t>BBN_20012 </t>
  </si>
  <si>
    <t>A368/13 </t>
  </si>
  <si>
    <t>A368/13 SCx</t>
  </si>
  <si>
    <t>BBN_20042 </t>
  </si>
  <si>
    <t>A415/13 </t>
  </si>
  <si>
    <t>A415/13 (16)</t>
  </si>
  <si>
    <t>BBN_24235 </t>
  </si>
  <si>
    <t>A255/14 </t>
  </si>
  <si>
    <t>A255/14 SCx</t>
  </si>
  <si>
    <t>K52</t>
  </si>
  <si>
    <t>BBN_24550 </t>
  </si>
  <si>
    <t>A384/14 </t>
  </si>
  <si>
    <t>A384/15 SCx</t>
  </si>
  <si>
    <t>BBN_25987 </t>
  </si>
  <si>
    <t>A176/15 </t>
  </si>
  <si>
    <t>A176/15 SCx</t>
  </si>
  <si>
    <t>BBN002.26065 </t>
  </si>
  <si>
    <t>A199/15 </t>
  </si>
  <si>
    <t xml:space="preserve">A199/15 (SCx) </t>
  </si>
  <si>
    <t>K53</t>
  </si>
  <si>
    <t>BBN002.26121 </t>
  </si>
  <si>
    <t>A253/15 </t>
  </si>
  <si>
    <t>A253/15 (SCx)</t>
  </si>
  <si>
    <t>BBN002.26151 </t>
  </si>
  <si>
    <t>A242/15 </t>
  </si>
  <si>
    <t xml:space="preserve">A242/15 (16) </t>
  </si>
  <si>
    <t>BBN002.26311 </t>
  </si>
  <si>
    <t>A234/15 </t>
  </si>
  <si>
    <t>A234/15 SCx</t>
  </si>
  <si>
    <t>K57</t>
  </si>
  <si>
    <t>BBN002.26316 </t>
  </si>
  <si>
    <t>A311/15 </t>
  </si>
  <si>
    <t>A311/15 Sx</t>
  </si>
  <si>
    <t>BBN002.28121 </t>
  </si>
  <si>
    <t>A448/15 </t>
  </si>
  <si>
    <t>A448/15 Scx</t>
  </si>
  <si>
    <t>BBN002.28543 </t>
  </si>
  <si>
    <t>A038/16 </t>
  </si>
  <si>
    <t>A38/16 (16)</t>
  </si>
  <si>
    <t>K54</t>
  </si>
  <si>
    <t>BBN002.28760 </t>
  </si>
  <si>
    <t>A034/14 </t>
  </si>
  <si>
    <t>A34/14 SCx</t>
  </si>
  <si>
    <t>BBN002.29170 </t>
  </si>
  <si>
    <t>A354/16 </t>
  </si>
  <si>
    <t>A356/16 (16)</t>
  </si>
  <si>
    <t>BBN002.29411 </t>
  </si>
  <si>
    <t>A392/16 </t>
  </si>
  <si>
    <t>A392/16 (16)</t>
  </si>
  <si>
    <t>K55</t>
  </si>
  <si>
    <t>BBN002.29416 </t>
  </si>
  <si>
    <t>A382/16 </t>
  </si>
  <si>
    <t>A382/16 (16)</t>
  </si>
  <si>
    <t>BBN002.29471 </t>
  </si>
  <si>
    <t>A446/16 </t>
  </si>
  <si>
    <t>A446/16 (16)</t>
  </si>
  <si>
    <t>BBN002.29535 </t>
  </si>
  <si>
    <t>A468/16 </t>
  </si>
  <si>
    <t>A468/16 (16)</t>
  </si>
  <si>
    <t>K56</t>
  </si>
  <si>
    <t>BBN002.30131 </t>
  </si>
  <si>
    <t>A193/17 </t>
  </si>
  <si>
    <t xml:space="preserve">A193/17 (16) </t>
  </si>
  <si>
    <t>A71/09 (2)</t>
  </si>
  <si>
    <t>K66</t>
  </si>
  <si>
    <t>A120/09 (2)</t>
  </si>
  <si>
    <t xml:space="preserve">A298/11 MTG </t>
  </si>
  <si>
    <t>A189/3 (2)</t>
  </si>
  <si>
    <t>K67</t>
  </si>
  <si>
    <t>A170/04 (2)</t>
  </si>
  <si>
    <t>A168/05 (2)</t>
  </si>
  <si>
    <t>A240/06 (2)</t>
  </si>
  <si>
    <t>K68</t>
  </si>
  <si>
    <t>A191/07 (2)</t>
  </si>
  <si>
    <t>A205/07 (2)</t>
  </si>
  <si>
    <t>A173/08 (2)</t>
  </si>
  <si>
    <t>K69</t>
  </si>
  <si>
    <t>A37/09 (2)</t>
  </si>
  <si>
    <t>A216/09 (2)</t>
  </si>
  <si>
    <t>A267/09 (2)</t>
  </si>
  <si>
    <t>K70</t>
  </si>
  <si>
    <t>A318/09 (2)</t>
  </si>
  <si>
    <t>A350/09 (2)</t>
  </si>
  <si>
    <t>A169/10 (2)</t>
  </si>
  <si>
    <t>K71</t>
  </si>
  <si>
    <t>A253/12 (2)</t>
  </si>
  <si>
    <t>A77/06 (2)</t>
  </si>
  <si>
    <t>A167/05 (2)</t>
  </si>
  <si>
    <t>K72</t>
  </si>
  <si>
    <t>A405/12 (2)</t>
  </si>
  <si>
    <t>A152/13 (2)</t>
  </si>
  <si>
    <t>A264/09 (2)</t>
  </si>
  <si>
    <t>K73</t>
  </si>
  <si>
    <t>A208/13 (2)</t>
  </si>
  <si>
    <t xml:space="preserve">A53/11 MTG </t>
  </si>
  <si>
    <t>A233/13 (2)</t>
  </si>
  <si>
    <t>K58</t>
  </si>
  <si>
    <t>A170/13 (2)</t>
  </si>
  <si>
    <t>A262/13 (2)</t>
  </si>
  <si>
    <t>A388/13 (2)</t>
  </si>
  <si>
    <t>K59</t>
  </si>
  <si>
    <t>A368/13 (2)</t>
  </si>
  <si>
    <t>A415/13 (2)</t>
  </si>
  <si>
    <t>A255/14 (2)</t>
  </si>
  <si>
    <t>K60</t>
  </si>
  <si>
    <t>A384/14 (2)</t>
  </si>
  <si>
    <t>A176/15 (2)</t>
  </si>
  <si>
    <t>A199/15 (2)</t>
  </si>
  <si>
    <t>K61</t>
  </si>
  <si>
    <t>A253/15 (2)</t>
  </si>
  <si>
    <t>A242/15 (2)</t>
  </si>
  <si>
    <t>A234/15 (2)</t>
  </si>
  <si>
    <t>K62</t>
  </si>
  <si>
    <t>A311/15 (2)</t>
  </si>
  <si>
    <t>A448/15 (2)</t>
  </si>
  <si>
    <t>A38/16 (2)</t>
  </si>
  <si>
    <t>K63</t>
  </si>
  <si>
    <t>A34/14 (2)</t>
  </si>
  <si>
    <t>A354/16(2)</t>
  </si>
  <si>
    <t>A392/16 (2)</t>
  </si>
  <si>
    <t>K64</t>
  </si>
  <si>
    <t>A382/16 (2)</t>
  </si>
  <si>
    <t>A446/16 (2)</t>
  </si>
  <si>
    <t>A468/16 (2)</t>
  </si>
  <si>
    <t>K65</t>
  </si>
  <si>
    <t>A193/17 (2)</t>
  </si>
  <si>
    <t xml:space="preserve">A71/09(9) ent </t>
  </si>
  <si>
    <t>K74</t>
  </si>
  <si>
    <t xml:space="preserve">Entorhinal Cortex </t>
  </si>
  <si>
    <t>A120/09 (9) ent</t>
  </si>
  <si>
    <t>A298/11 (9) ent</t>
  </si>
  <si>
    <t>A189/03 (9) ent</t>
  </si>
  <si>
    <t>K75</t>
  </si>
  <si>
    <t xml:space="preserve">A170/04 (9) ent </t>
  </si>
  <si>
    <t>83, 2</t>
  </si>
  <si>
    <t>A168/05 (9) Entx</t>
  </si>
  <si>
    <t xml:space="preserve">A240/06 (9) </t>
  </si>
  <si>
    <t>K76</t>
  </si>
  <si>
    <t xml:space="preserve">A191/07 (9) </t>
  </si>
  <si>
    <t xml:space="preserve">A205/07 (9) </t>
  </si>
  <si>
    <t xml:space="preserve">A173/08 (9) Ent </t>
  </si>
  <si>
    <t>K77</t>
  </si>
  <si>
    <t xml:space="preserve">A37/09 (9) Ent </t>
  </si>
  <si>
    <t xml:space="preserve">A216/09 (9) Ent </t>
  </si>
  <si>
    <t xml:space="preserve">A267/09 (2) ent cx </t>
  </si>
  <si>
    <t>K78</t>
  </si>
  <si>
    <t xml:space="preserve">A318/09 (9) ent </t>
  </si>
  <si>
    <t xml:space="preserve">83, 1 </t>
  </si>
  <si>
    <t xml:space="preserve">A350/09 (9) ent </t>
  </si>
  <si>
    <t xml:space="preserve">A169/10 (9) ent </t>
  </si>
  <si>
    <t>K79</t>
  </si>
  <si>
    <t xml:space="preserve">A253/12 (9) ent </t>
  </si>
  <si>
    <t xml:space="preserve">84, 1 </t>
  </si>
  <si>
    <t>A77/06 (9) ent</t>
  </si>
  <si>
    <t>A167/05 (9)</t>
  </si>
  <si>
    <t>K80</t>
  </si>
  <si>
    <t>A405/12 (9)</t>
  </si>
  <si>
    <t>A152/13 (9)</t>
  </si>
  <si>
    <t xml:space="preserve">A264/09 (9) </t>
  </si>
  <si>
    <t>K81</t>
  </si>
  <si>
    <t>A208/13 (9)</t>
  </si>
  <si>
    <t xml:space="preserve">A53/11 (9) </t>
  </si>
  <si>
    <t>A233/13 (9)</t>
  </si>
  <si>
    <t>K82</t>
  </si>
  <si>
    <t>A170/13 (9)</t>
  </si>
  <si>
    <t>A262/13 (9)</t>
  </si>
  <si>
    <t>A388/13 (9)</t>
  </si>
  <si>
    <t>K83</t>
  </si>
  <si>
    <t xml:space="preserve">A368/13 (9) </t>
  </si>
  <si>
    <t xml:space="preserve">A415/13 (9) </t>
  </si>
  <si>
    <t>A255/14 (9)</t>
  </si>
  <si>
    <t>K84</t>
  </si>
  <si>
    <t xml:space="preserve">A384/14 (9) </t>
  </si>
  <si>
    <t xml:space="preserve">A176/15 (9) </t>
  </si>
  <si>
    <t>A199/15 (9)</t>
  </si>
  <si>
    <t>K85</t>
  </si>
  <si>
    <t xml:space="preserve">A253/15 (9) </t>
  </si>
  <si>
    <t>A242/15 (9)</t>
  </si>
  <si>
    <t>A234/15 (9)</t>
  </si>
  <si>
    <t>K86</t>
  </si>
  <si>
    <t xml:space="preserve">A311/15 (9) </t>
  </si>
  <si>
    <t xml:space="preserve">A448/15 (9) </t>
  </si>
  <si>
    <t xml:space="preserve">A38/16 (9) </t>
  </si>
  <si>
    <t>K87</t>
  </si>
  <si>
    <t xml:space="preserve">A34/14 (9) </t>
  </si>
  <si>
    <t xml:space="preserve">A354/16 (9) </t>
  </si>
  <si>
    <t xml:space="preserve">A392/16 (9) </t>
  </si>
  <si>
    <t>K88</t>
  </si>
  <si>
    <t xml:space="preserve">A382/16 (9) </t>
  </si>
  <si>
    <t xml:space="preserve">A446/16 (9) </t>
  </si>
  <si>
    <t xml:space="preserve">A468/16 (9) </t>
  </si>
  <si>
    <t>K89</t>
  </si>
  <si>
    <t xml:space="preserve">A193/17 (9) </t>
  </si>
  <si>
    <t>BrainBankNetworkID</t>
  </si>
  <si>
    <r>
      <t>MicroBlockT</t>
    </r>
    <r>
      <rPr>
        <b/>
        <sz val="12"/>
        <rFont val="Calibri"/>
        <family val="2"/>
        <scheme val="minor"/>
      </rPr>
      <t xml:space="preserve">ubeMass </t>
    </r>
  </si>
  <si>
    <r>
      <t>MicroBlockT</t>
    </r>
    <r>
      <rPr>
        <b/>
        <sz val="12"/>
        <rFont val="Calibri"/>
        <family val="2"/>
        <scheme val="minor"/>
      </rPr>
      <t xml:space="preserve">issueMass </t>
    </r>
  </si>
  <si>
    <t>A4</t>
  </si>
  <si>
    <t>500mg only</t>
  </si>
  <si>
    <t>A5</t>
  </si>
  <si>
    <t>A6</t>
  </si>
  <si>
    <t>C2</t>
  </si>
  <si>
    <t>All tissue used for bulk RNA seq</t>
  </si>
  <si>
    <t>RSMG1_1</t>
  </si>
  <si>
    <t>RSMG1_2</t>
  </si>
  <si>
    <t>RSMG1_3</t>
  </si>
  <si>
    <t>RSMG1_4</t>
  </si>
  <si>
    <t>RSMG1_5</t>
  </si>
  <si>
    <t>RSMG1_6</t>
  </si>
  <si>
    <t>RSMG2_1</t>
  </si>
  <si>
    <t>RSMG2_2</t>
  </si>
  <si>
    <t>RSMG2_3</t>
  </si>
  <si>
    <t>RSMG2_4</t>
  </si>
  <si>
    <t>RSMG2_5</t>
  </si>
  <si>
    <t>RSMG2_6</t>
  </si>
  <si>
    <t>RSMG3_1</t>
  </si>
  <si>
    <t>RSMG3_2</t>
  </si>
  <si>
    <t>RSMG3_3</t>
  </si>
  <si>
    <t>RSMG3_4</t>
  </si>
  <si>
    <t>RSMG3_5</t>
  </si>
  <si>
    <t>RSMG3_6</t>
  </si>
  <si>
    <t>RSMG4_1</t>
  </si>
  <si>
    <t>RSMG4_2</t>
  </si>
  <si>
    <t>RSMG4_3</t>
  </si>
  <si>
    <t>RSMG4_4</t>
  </si>
  <si>
    <t>RSMG4_5</t>
  </si>
  <si>
    <t>RSMG4_6</t>
  </si>
  <si>
    <t>RSMG4_7</t>
  </si>
  <si>
    <t>RSMG5_1</t>
  </si>
  <si>
    <t>RSMG5_2</t>
  </si>
  <si>
    <t>RSMG5_3</t>
  </si>
  <si>
    <t>RSMG5_4</t>
  </si>
  <si>
    <t>RSMG5_5</t>
  </si>
  <si>
    <t>RSMG5_6</t>
  </si>
  <si>
    <t>RSMG5_7</t>
  </si>
  <si>
    <t>RSMG6_1</t>
  </si>
  <si>
    <t>RSMG6_2</t>
  </si>
  <si>
    <t>RSMG6_3</t>
  </si>
  <si>
    <t>RSMG6_4</t>
  </si>
  <si>
    <t>RSMG7_1</t>
  </si>
  <si>
    <t>Frontal-temporal-occipital cortex</t>
  </si>
  <si>
    <t>RSMG7_2</t>
  </si>
  <si>
    <t>RSMG7_3</t>
  </si>
  <si>
    <t>RSMG7_4</t>
  </si>
  <si>
    <t>RSMG7_5</t>
  </si>
  <si>
    <t>RSMG7_6</t>
  </si>
  <si>
    <t>RSMG7_7</t>
  </si>
  <si>
    <t>RSMG8_1</t>
  </si>
  <si>
    <t>RSMG8_2</t>
  </si>
  <si>
    <t>RSMG8_3</t>
  </si>
  <si>
    <t>RSMG8_4</t>
  </si>
  <si>
    <t>RSMG8_5</t>
  </si>
  <si>
    <t>RSMG9_1</t>
  </si>
  <si>
    <t>Frontal-Temporal Cortex BA21</t>
  </si>
  <si>
    <t>RSMG9_2</t>
  </si>
  <si>
    <t>RSMG9_3</t>
  </si>
  <si>
    <t>RSMG9_4</t>
  </si>
  <si>
    <t>RSMG9_5</t>
  </si>
  <si>
    <t>RSMG9_6</t>
  </si>
  <si>
    <t>RSMG9_7</t>
  </si>
  <si>
    <t>RSMG10_1</t>
  </si>
  <si>
    <t>RSMG10_2</t>
  </si>
  <si>
    <t>RSMG10_3</t>
  </si>
  <si>
    <t>RSMG10_4</t>
  </si>
  <si>
    <t>RSMG10_5</t>
  </si>
  <si>
    <t>RSMG10_6</t>
  </si>
  <si>
    <t>RSMG11_1</t>
  </si>
  <si>
    <t>RSMG11_2</t>
  </si>
  <si>
    <t>RSMG11_3</t>
  </si>
  <si>
    <t>RSMG11_4</t>
  </si>
  <si>
    <t>RSMG11_5</t>
  </si>
  <si>
    <t>RSMG11_6</t>
  </si>
  <si>
    <t>RSMG12_1</t>
  </si>
  <si>
    <t>Frontal-temportal cortex</t>
  </si>
  <si>
    <t>RSMG12_2</t>
  </si>
  <si>
    <t>RSMG12_3</t>
  </si>
  <si>
    <t>RSMG12_4</t>
  </si>
  <si>
    <t>RSMG12_5</t>
  </si>
  <si>
    <t>RSMG12_6</t>
  </si>
  <si>
    <t>RSMG12_7</t>
  </si>
  <si>
    <t>RSMG13_1</t>
  </si>
  <si>
    <t>RSMG13_2</t>
  </si>
  <si>
    <t>RSMG13_3</t>
  </si>
  <si>
    <t>RSMG13_4</t>
  </si>
  <si>
    <t>RSMG13_5</t>
  </si>
  <si>
    <t>RSMG13_6</t>
  </si>
  <si>
    <t>RSMG14_1</t>
  </si>
  <si>
    <t>RSMG14_2</t>
  </si>
  <si>
    <t>RSMG14_3</t>
  </si>
  <si>
    <t>RSMG14_4</t>
  </si>
  <si>
    <t>RSMG14_5</t>
  </si>
  <si>
    <t>RSMG14_6</t>
  </si>
  <si>
    <t>RSMG14_7</t>
  </si>
  <si>
    <t>RSMG14_8</t>
  </si>
  <si>
    <t>RSMG15_1</t>
  </si>
  <si>
    <t>Frontal-Parietal Cortex BA40</t>
  </si>
  <si>
    <t>RSMG15_2</t>
  </si>
  <si>
    <t>RSMG15_3</t>
  </si>
  <si>
    <t>RSMG15_4</t>
  </si>
  <si>
    <t>RSMG15_5</t>
  </si>
  <si>
    <t>RSMG15_6</t>
  </si>
  <si>
    <t>RSMG15_7</t>
  </si>
  <si>
    <t>RSMG16_1</t>
  </si>
  <si>
    <t>RSMG16_2</t>
  </si>
  <si>
    <t>RSMG16_3</t>
  </si>
  <si>
    <t>RSMG16_4</t>
  </si>
  <si>
    <t>RSMG16_5</t>
  </si>
  <si>
    <t>RSMG16_6</t>
  </si>
  <si>
    <t>RSMG16_7</t>
  </si>
  <si>
    <t>RSMG17_1</t>
  </si>
  <si>
    <t>RSMG17_2</t>
  </si>
  <si>
    <t>RSMG17_3</t>
  </si>
  <si>
    <t>RSMG17_4</t>
  </si>
  <si>
    <t>RSMG17_5</t>
  </si>
  <si>
    <t>RSMG17_6</t>
  </si>
  <si>
    <t>RSMG17_7</t>
  </si>
  <si>
    <t>MTA CODE OBB627</t>
  </si>
  <si>
    <t>A2</t>
  </si>
  <si>
    <t>A3</t>
  </si>
  <si>
    <t>RI02/191</t>
  </si>
  <si>
    <t>RI00/1142</t>
  </si>
  <si>
    <t>NP08/168</t>
  </si>
  <si>
    <t>MTA CODE OBB627. no dry ice directly on sample upon arrival but still cold</t>
  </si>
  <si>
    <t>C3</t>
  </si>
  <si>
    <t>C4</t>
  </si>
  <si>
    <t>C5</t>
  </si>
  <si>
    <t>C6</t>
  </si>
  <si>
    <t>SD04_19</t>
  </si>
  <si>
    <t>H8</t>
  </si>
  <si>
    <t>SD0419BA9_1</t>
  </si>
  <si>
    <t>no tissue left</t>
  </si>
  <si>
    <t>H9</t>
  </si>
  <si>
    <t>SD0419BA2021_2</t>
  </si>
  <si>
    <t>No tissue left</t>
  </si>
  <si>
    <t>Temporal Cortex BA23</t>
  </si>
  <si>
    <t>F6</t>
  </si>
  <si>
    <t>CLC5</t>
  </si>
  <si>
    <t>OPTIMISATION TISSUE</t>
  </si>
  <si>
    <t>MSoptimisation</t>
  </si>
  <si>
    <t>MAP pilot</t>
  </si>
  <si>
    <t>Tissue fused up &amp; logged. OPTIMISATION TISSUE</t>
  </si>
  <si>
    <t>Tissue thawed upon arrival 07.09.21, not in MetaData Tab</t>
  </si>
  <si>
    <t>18/123</t>
  </si>
  <si>
    <t>18/112</t>
  </si>
  <si>
    <t>18/105</t>
  </si>
  <si>
    <t>19/029</t>
  </si>
  <si>
    <t>17/109</t>
  </si>
  <si>
    <t>18/030</t>
  </si>
  <si>
    <t>18/072</t>
  </si>
  <si>
    <t>A7</t>
  </si>
  <si>
    <t>SD00514BA9_1</t>
  </si>
  <si>
    <t>TUBE USED UP</t>
  </si>
  <si>
    <t>D8</t>
  </si>
  <si>
    <t>D9</t>
  </si>
  <si>
    <t>tube used up (reported 26/4/23)</t>
  </si>
  <si>
    <t>C7</t>
  </si>
  <si>
    <t>C8</t>
  </si>
  <si>
    <t>C9</t>
  </si>
  <si>
    <t>D1</t>
  </si>
  <si>
    <t>D2</t>
  </si>
  <si>
    <t>D3</t>
  </si>
  <si>
    <t>D4</t>
  </si>
  <si>
    <t>D5</t>
  </si>
  <si>
    <t>D6</t>
  </si>
  <si>
    <t>D7</t>
  </si>
  <si>
    <t>F4</t>
  </si>
  <si>
    <t>H3</t>
  </si>
  <si>
    <t>H5</t>
  </si>
  <si>
    <t>G5</t>
  </si>
  <si>
    <t>F5</t>
  </si>
  <si>
    <t>H4</t>
  </si>
  <si>
    <t>G4</t>
  </si>
  <si>
    <t>G3</t>
  </si>
  <si>
    <t>F3</t>
  </si>
  <si>
    <t>H2</t>
  </si>
  <si>
    <t>G2</t>
  </si>
  <si>
    <t>F2</t>
  </si>
  <si>
    <t>A8</t>
  </si>
  <si>
    <t>I9</t>
  </si>
  <si>
    <t>H1</t>
  </si>
  <si>
    <t>F1</t>
  </si>
  <si>
    <t>G1</t>
  </si>
  <si>
    <t>I6</t>
  </si>
  <si>
    <t>I7</t>
  </si>
  <si>
    <t>I8</t>
  </si>
  <si>
    <t>A9</t>
  </si>
  <si>
    <t>BBN006.36227</t>
  </si>
  <si>
    <t>Infarct case, excluded from MAP cohort</t>
  </si>
  <si>
    <t>G6</t>
  </si>
  <si>
    <t>F7</t>
  </si>
  <si>
    <t>F8</t>
  </si>
  <si>
    <t>F9</t>
  </si>
  <si>
    <t>H6</t>
  </si>
  <si>
    <t>H7</t>
  </si>
  <si>
    <t>G7</t>
  </si>
  <si>
    <t>G8</t>
  </si>
  <si>
    <t>G9</t>
  </si>
  <si>
    <t>RSMG4_8</t>
  </si>
  <si>
    <t>RSMG4_9</t>
  </si>
  <si>
    <t>RSMG4_10</t>
  </si>
  <si>
    <t>RSMG4_11</t>
  </si>
  <si>
    <t>RSMG4_12</t>
  </si>
  <si>
    <t>RSMG4_13</t>
  </si>
  <si>
    <t>RSMG4_14</t>
  </si>
  <si>
    <t>RSMG5_8</t>
  </si>
  <si>
    <t>RSMG5_9</t>
  </si>
  <si>
    <t>RSMG9_8</t>
  </si>
  <si>
    <t>RSMG12_8</t>
  </si>
  <si>
    <t>RSMG12_9</t>
  </si>
  <si>
    <t>RSMG12_10</t>
  </si>
  <si>
    <t>RSMG12_11</t>
  </si>
  <si>
    <t>RSMG14_9</t>
  </si>
  <si>
    <t>RSMG14_10</t>
  </si>
  <si>
    <t>RSMG14_11</t>
  </si>
  <si>
    <t>RSMG14_12</t>
  </si>
  <si>
    <t>RSMG14_13</t>
  </si>
  <si>
    <t>RSMG14_14</t>
  </si>
  <si>
    <t>RSMG14_15</t>
  </si>
  <si>
    <t>RSMG16_8</t>
  </si>
  <si>
    <t>RSMG17_8</t>
  </si>
  <si>
    <t>SD0419BA17_1</t>
  </si>
  <si>
    <t>SD0419BA17_2</t>
  </si>
  <si>
    <t>SD0419BA17_3</t>
  </si>
  <si>
    <t>SD0419BA17_4</t>
  </si>
  <si>
    <t>SD0419CN_1</t>
  </si>
  <si>
    <t>SD0419CN_2</t>
  </si>
  <si>
    <t>SD0419CN_3</t>
  </si>
  <si>
    <t>SD0419CN_4</t>
  </si>
  <si>
    <t>SD0419CB_1</t>
  </si>
  <si>
    <t>SD0419CB_2</t>
  </si>
  <si>
    <t>SD0419CB_3</t>
  </si>
  <si>
    <t>SD0419CB_4</t>
  </si>
  <si>
    <t>SD0419BA23_1</t>
  </si>
  <si>
    <t>SD0419BA23_2</t>
  </si>
  <si>
    <t>SD0419BA23_3</t>
  </si>
  <si>
    <t>SD0419BA23_4</t>
  </si>
  <si>
    <t>SD0419BA9_2</t>
  </si>
  <si>
    <t>SD0419BA9_3</t>
  </si>
  <si>
    <t>SD0419BA9_4</t>
  </si>
  <si>
    <t>SD0419BA39_1</t>
  </si>
  <si>
    <t>SD0419BA39_2</t>
  </si>
  <si>
    <t>SD0419BA39_3</t>
  </si>
  <si>
    <t>SD0419BA39_4</t>
  </si>
  <si>
    <t>SD0419BA2021_1</t>
  </si>
  <si>
    <t>SD0419BA2021_3</t>
  </si>
  <si>
    <t>SD0419BA2021_4</t>
  </si>
  <si>
    <t>SD03417BA17_1</t>
  </si>
  <si>
    <t>SD03417BA17_2</t>
  </si>
  <si>
    <t>SD03417BA17_3</t>
  </si>
  <si>
    <t>SD03417BA17_4</t>
  </si>
  <si>
    <t>SD03417CN_1</t>
  </si>
  <si>
    <t>SD03417CN_2</t>
  </si>
  <si>
    <t>SD03417CB_1</t>
  </si>
  <si>
    <t>SD03417CB_2</t>
  </si>
  <si>
    <t>SD03417CB_3</t>
  </si>
  <si>
    <t>SD03417CB_4</t>
  </si>
  <si>
    <t>SD03417BA39_1</t>
  </si>
  <si>
    <t>SD03417BA39_2</t>
  </si>
  <si>
    <t>SD03417BA39_3</t>
  </si>
  <si>
    <t>SD03417BA39_4</t>
  </si>
  <si>
    <t>SD03417BA23_1</t>
  </si>
  <si>
    <t>SD03417BA23_2</t>
  </si>
  <si>
    <t>SD03417BA23_3</t>
  </si>
  <si>
    <t>SD03417BA23_4</t>
  </si>
  <si>
    <t>SD03417BA9_1</t>
  </si>
  <si>
    <t>SD03417BA9_2</t>
  </si>
  <si>
    <t>SD03417BA9_3</t>
  </si>
  <si>
    <t>SD03417BA9_4</t>
  </si>
  <si>
    <t>SD04613BA17_1</t>
  </si>
  <si>
    <t>SD04613BA17_2</t>
  </si>
  <si>
    <t>SD04613BA17_3</t>
  </si>
  <si>
    <t>SD04613BA17_4</t>
  </si>
  <si>
    <t>SD04613CN_1</t>
  </si>
  <si>
    <t>SD04613CN_2</t>
  </si>
  <si>
    <t>SD04613CN_3</t>
  </si>
  <si>
    <t>SD04613CN_4</t>
  </si>
  <si>
    <t>J1</t>
  </si>
  <si>
    <t>SD04613CB_1</t>
  </si>
  <si>
    <t>SD04613CB_2</t>
  </si>
  <si>
    <t>SD04613CB_3</t>
  </si>
  <si>
    <t>SD04613BA39_1</t>
  </si>
  <si>
    <t>SD04613BA39_2</t>
  </si>
  <si>
    <t>SD04613BA39_3</t>
  </si>
  <si>
    <t>SD04613BA39_4</t>
  </si>
  <si>
    <t>SD04613BA23_1</t>
  </si>
  <si>
    <t>SD04613BA23_2</t>
  </si>
  <si>
    <t>SD04613BA23_3</t>
  </si>
  <si>
    <t>J2</t>
  </si>
  <si>
    <t>SD04613BA23_4</t>
  </si>
  <si>
    <t>SD04613BA9_1</t>
  </si>
  <si>
    <t>SD04613BA9_2</t>
  </si>
  <si>
    <t>SD04613BA9_3</t>
  </si>
  <si>
    <t>SD04613BA9_4</t>
  </si>
  <si>
    <t>SD04613BA2021_1</t>
  </si>
  <si>
    <t>SD04613BA2021_2</t>
  </si>
  <si>
    <t>SD02511BA17_1</t>
  </si>
  <si>
    <t>SD02511BA17_2</t>
  </si>
  <si>
    <t>SD02511BA17_3</t>
  </si>
  <si>
    <t>J3</t>
  </si>
  <si>
    <t>SD02511BA17_4</t>
  </si>
  <si>
    <t>SD02511CB_1</t>
  </si>
  <si>
    <t>SD02511CB_2</t>
  </si>
  <si>
    <t>SD02511FPS_1</t>
  </si>
  <si>
    <t>SD02511FPS_2</t>
  </si>
  <si>
    <t>SD02511FPS_3</t>
  </si>
  <si>
    <t>SD02511FPS_4</t>
  </si>
  <si>
    <t>SD02511BG_1</t>
  </si>
  <si>
    <t>SD02511BG_2</t>
  </si>
  <si>
    <t>SD02511BG_3</t>
  </si>
  <si>
    <t>J4</t>
  </si>
  <si>
    <t>SD02511BG_4</t>
  </si>
  <si>
    <t>SD02511BA39_1</t>
  </si>
  <si>
    <t>SD02511BA39_2</t>
  </si>
  <si>
    <t>SD02511BA39_3</t>
  </si>
  <si>
    <t>SD02511BA39_4</t>
  </si>
  <si>
    <t>SD00514BA17_1</t>
  </si>
  <si>
    <t>SD00514BA17_2</t>
  </si>
  <si>
    <t>SD00514BA17_3</t>
  </si>
  <si>
    <t>SD00514BA17_4</t>
  </si>
  <si>
    <t>SD00514CN_1</t>
  </si>
  <si>
    <t>J5</t>
  </si>
  <si>
    <t>SD00514CN_2</t>
  </si>
  <si>
    <t>SD00514CN_3</t>
  </si>
  <si>
    <t>SD00514CN_4</t>
  </si>
  <si>
    <t>SD00514BA39_1</t>
  </si>
  <si>
    <t>SD00514BA39_2</t>
  </si>
  <si>
    <t>SD00514BA39_3</t>
  </si>
  <si>
    <t>SD00514BA39_4</t>
  </si>
  <si>
    <t>SD00514BA23_1</t>
  </si>
  <si>
    <t>SD00514BA23_2</t>
  </si>
  <si>
    <t>SD00514BA23_3</t>
  </si>
  <si>
    <t>J6</t>
  </si>
  <si>
    <t>SD00514BA23_4</t>
  </si>
  <si>
    <t>SD00514BA9_2</t>
  </si>
  <si>
    <t>SD00514BA9_3</t>
  </si>
  <si>
    <t>SD00514BA9_4</t>
  </si>
  <si>
    <t>SD00614BA17_1</t>
  </si>
  <si>
    <t>SD00614BA17_2</t>
  </si>
  <si>
    <t>SD00614BA17_3</t>
  </si>
  <si>
    <t>SD00614CB_1</t>
  </si>
  <si>
    <t>SD00614CB_2</t>
  </si>
  <si>
    <t>J7</t>
  </si>
  <si>
    <t>SD00614CB_3</t>
  </si>
  <si>
    <t>SD00614CN_1</t>
  </si>
  <si>
    <t>SD00614CN_2</t>
  </si>
  <si>
    <t>SD00614CN_3</t>
  </si>
  <si>
    <t>SD00614CN_4</t>
  </si>
  <si>
    <t>SD00614BA39_1</t>
  </si>
  <si>
    <t>SD00614BA39_2</t>
  </si>
  <si>
    <t>SD00614BA39_3</t>
  </si>
  <si>
    <t>SD00614BA39_4</t>
  </si>
  <si>
    <t>SD00614BA23_1</t>
  </si>
  <si>
    <t>J8</t>
  </si>
  <si>
    <t>SD00614BA23_2</t>
  </si>
  <si>
    <t>SD00614BA23_3</t>
  </si>
  <si>
    <t>SD00614BA23_4</t>
  </si>
  <si>
    <t>SD00614BA9_1</t>
  </si>
  <si>
    <t>SD00614BA9_2</t>
  </si>
  <si>
    <t>SD00614BA9_3</t>
  </si>
  <si>
    <t>SD00614BA9_4</t>
  </si>
  <si>
    <t>SD02214BA17_1</t>
  </si>
  <si>
    <t>SD02214BA17_2</t>
  </si>
  <si>
    <t>SD02214BA17_3</t>
  </si>
  <si>
    <t>J9</t>
  </si>
  <si>
    <t>SD02214BA17_4</t>
  </si>
  <si>
    <t>SD02214CN_1</t>
  </si>
  <si>
    <t>SD02214CN_2</t>
  </si>
  <si>
    <t>C10</t>
  </si>
  <si>
    <t>SD02214CN_3</t>
  </si>
  <si>
    <t>D10</t>
  </si>
  <si>
    <t>SD02214CN_4</t>
  </si>
  <si>
    <t>SD02214CB_1</t>
  </si>
  <si>
    <t>F10</t>
  </si>
  <si>
    <t>SD02214CB_2</t>
  </si>
  <si>
    <t>SD02214CB_3</t>
  </si>
  <si>
    <t>H10</t>
  </si>
  <si>
    <t>SD02214CB_4</t>
  </si>
  <si>
    <t>I10</t>
  </si>
  <si>
    <t>SD02214BA39_1</t>
  </si>
  <si>
    <t>J10</t>
  </si>
  <si>
    <t>SD02214BA39_2</t>
  </si>
  <si>
    <t>SD02214BA39_3</t>
  </si>
  <si>
    <t>SD02214BA39_4</t>
  </si>
  <si>
    <t>SD02214BA23_1</t>
  </si>
  <si>
    <t>SD02214BA23_2</t>
  </si>
  <si>
    <t>SD02214BA23_3</t>
  </si>
  <si>
    <t>SD02214BA23_4</t>
  </si>
  <si>
    <t>SD02214BA9_1</t>
  </si>
  <si>
    <t>SD02214BA9_2</t>
  </si>
  <si>
    <t>SD02214BA9_3</t>
  </si>
  <si>
    <t>SD02214BA9_4</t>
  </si>
  <si>
    <t>SD02214BA2021_1</t>
  </si>
  <si>
    <t>SD02214BA2021_2</t>
  </si>
  <si>
    <t>SD02214BA2021_3</t>
  </si>
  <si>
    <t>SD02214BA2021_4</t>
  </si>
  <si>
    <t>Frontal Cortex</t>
  </si>
  <si>
    <t>NA - in plastic bag</t>
  </si>
  <si>
    <t>tube used up (reported 27/4/23)</t>
  </si>
  <si>
    <t>tube used up</t>
  </si>
  <si>
    <t>492/17</t>
  </si>
  <si>
    <t>Bag labelled: "FB?"</t>
  </si>
  <si>
    <t>Bag labelled: "FB 30?"</t>
  </si>
  <si>
    <t>IF</t>
  </si>
  <si>
    <t>0/113</t>
  </si>
  <si>
    <t>0-.149</t>
  </si>
  <si>
    <t>Temporal Cortex BA22</t>
  </si>
  <si>
    <t>Temporal Cortex BA24</t>
  </si>
  <si>
    <t>Parietal Cortex BA41</t>
  </si>
  <si>
    <t>Parietal Cortex BA42</t>
  </si>
  <si>
    <t>Parietal Cortex BA43</t>
  </si>
  <si>
    <t>16/07</t>
  </si>
  <si>
    <t>BBN005.29398</t>
  </si>
  <si>
    <t>16/35</t>
  </si>
  <si>
    <t>14/35</t>
  </si>
  <si>
    <t>16/44</t>
  </si>
  <si>
    <t>A205/17</t>
  </si>
  <si>
    <t>BBN_10302</t>
  </si>
  <si>
    <t>A167/06</t>
  </si>
  <si>
    <t>BBN_10303</t>
  </si>
  <si>
    <t>A167/07</t>
  </si>
  <si>
    <t>BBN_11702</t>
  </si>
  <si>
    <t>A311/115</t>
  </si>
  <si>
    <t>sample region labelled BA21. MTA105</t>
  </si>
  <si>
    <t>sample region labelled BA 2,3,1. MTA105</t>
  </si>
  <si>
    <t>MTA105</t>
  </si>
  <si>
    <t>BBN_10058</t>
  </si>
  <si>
    <t>C051</t>
  </si>
  <si>
    <t>A1B3</t>
  </si>
  <si>
    <t>~0.2</t>
  </si>
  <si>
    <t xml:space="preserve">WM shavings. </t>
  </si>
  <si>
    <t>BBN_10055</t>
  </si>
  <si>
    <t>C048</t>
  </si>
  <si>
    <t>a1b5</t>
  </si>
  <si>
    <t>BBN_10061</t>
  </si>
  <si>
    <t>C054</t>
  </si>
  <si>
    <t>a1b4</t>
  </si>
  <si>
    <t>BBN_10123</t>
  </si>
  <si>
    <t>PDC040</t>
  </si>
  <si>
    <t>P1B3</t>
  </si>
  <si>
    <t>BBN_5558</t>
  </si>
  <si>
    <t>MS430</t>
  </si>
  <si>
    <t>p2b4</t>
  </si>
  <si>
    <t>BBN_5589</t>
  </si>
  <si>
    <t>MS461</t>
  </si>
  <si>
    <t>a3b3</t>
  </si>
  <si>
    <t>BBN_10005</t>
  </si>
  <si>
    <t>MS530</t>
  </si>
  <si>
    <t>p2c3</t>
  </si>
  <si>
    <t>BBN_19331</t>
  </si>
  <si>
    <t>MS549</t>
  </si>
  <si>
    <t>a3b2</t>
  </si>
  <si>
    <t>~0.15</t>
  </si>
  <si>
    <t>BBN_19340</t>
  </si>
  <si>
    <t>MS558</t>
  </si>
  <si>
    <t>?2b3</t>
  </si>
  <si>
    <t>BBN_5539</t>
  </si>
  <si>
    <t>MS411</t>
  </si>
  <si>
    <t>BBN_5641</t>
  </si>
  <si>
    <t>MS513</t>
  </si>
  <si>
    <t>a1b3</t>
  </si>
  <si>
    <t>BBN_19317</t>
  </si>
  <si>
    <t>MS535</t>
  </si>
  <si>
    <t>BBN_24475</t>
  </si>
  <si>
    <t>MS568</t>
  </si>
  <si>
    <t>BBN_10002</t>
  </si>
  <si>
    <t>MS527</t>
  </si>
  <si>
    <t>p2b3</t>
  </si>
  <si>
    <t>~0.1</t>
  </si>
  <si>
    <t>p2a5</t>
  </si>
  <si>
    <t>Shavings</t>
  </si>
  <si>
    <t>BBN_24443</t>
  </si>
  <si>
    <t>PD738</t>
  </si>
  <si>
    <t>a1a4</t>
  </si>
  <si>
    <t>BBN_5638</t>
  </si>
  <si>
    <t>MS510</t>
  </si>
  <si>
    <t>A184</t>
  </si>
  <si>
    <t>BBN_9998</t>
  </si>
  <si>
    <t>MS523</t>
  </si>
  <si>
    <t>A1B4</t>
  </si>
  <si>
    <t>BBN_19274</t>
  </si>
  <si>
    <t>PD658</t>
  </si>
  <si>
    <t>BBN_5550</t>
  </si>
  <si>
    <t>MS422</t>
  </si>
  <si>
    <t>BBN_5533</t>
  </si>
  <si>
    <t>MS405</t>
  </si>
  <si>
    <t>BBN_5530</t>
  </si>
  <si>
    <t>MS402</t>
  </si>
  <si>
    <t>A1B5</t>
  </si>
  <si>
    <t>~50</t>
  </si>
  <si>
    <t>BBN_4630</t>
  </si>
  <si>
    <t>PD40</t>
  </si>
  <si>
    <t>BBN_19324</t>
  </si>
  <si>
    <t>MS542</t>
  </si>
  <si>
    <t>P2B4</t>
  </si>
  <si>
    <t>BBN108.30712</t>
  </si>
  <si>
    <t>PD855</t>
  </si>
  <si>
    <t>A1A4</t>
  </si>
  <si>
    <t>BBN_9544</t>
  </si>
  <si>
    <t>PD574</t>
  </si>
  <si>
    <t>P1B1</t>
  </si>
  <si>
    <t>BBN_19320</t>
  </si>
  <si>
    <t>MS538</t>
  </si>
  <si>
    <t>BBN_5554</t>
  </si>
  <si>
    <t>MS426</t>
  </si>
  <si>
    <t>BBN_5619</t>
  </si>
  <si>
    <t>MS491</t>
  </si>
  <si>
    <t>P2B5</t>
  </si>
  <si>
    <t>BBN_5535</t>
  </si>
  <si>
    <t>MS407</t>
  </si>
  <si>
    <t>~0.6</t>
  </si>
  <si>
    <t>AMY SMITH 1826</t>
  </si>
  <si>
    <t>Nuclei Enrichment</t>
  </si>
  <si>
    <t>a1</t>
  </si>
  <si>
    <t>For DNA</t>
  </si>
  <si>
    <t>a2</t>
  </si>
  <si>
    <t>a3</t>
  </si>
  <si>
    <t>a4</t>
  </si>
  <si>
    <t>a5</t>
  </si>
  <si>
    <t>a6</t>
  </si>
  <si>
    <t>a7</t>
  </si>
  <si>
    <t>a8</t>
  </si>
  <si>
    <t>a9</t>
  </si>
  <si>
    <t>a10</t>
  </si>
  <si>
    <t>b1</t>
  </si>
  <si>
    <t>b2</t>
  </si>
  <si>
    <t>b3</t>
  </si>
  <si>
    <t>b4</t>
  </si>
  <si>
    <t>b5</t>
  </si>
  <si>
    <t>b6</t>
  </si>
  <si>
    <t>b7</t>
  </si>
  <si>
    <t>b8</t>
  </si>
  <si>
    <t>b9</t>
  </si>
  <si>
    <t>b10</t>
  </si>
  <si>
    <t>c1</t>
  </si>
  <si>
    <t>c2</t>
  </si>
  <si>
    <t>c3</t>
  </si>
  <si>
    <t>c4</t>
  </si>
  <si>
    <t>c5</t>
  </si>
  <si>
    <t>c6</t>
  </si>
  <si>
    <t>c7</t>
  </si>
  <si>
    <t>c8</t>
  </si>
  <si>
    <t>c9</t>
  </si>
  <si>
    <t>c10</t>
  </si>
  <si>
    <t>PD0185</t>
  </si>
  <si>
    <t>Labelled "For Amy"</t>
  </si>
  <si>
    <t>P201</t>
  </si>
  <si>
    <t>Date</t>
  </si>
  <si>
    <t>NameMatchedDatabase(Y/N)</t>
  </si>
  <si>
    <t>SlideLocator</t>
  </si>
  <si>
    <t>VC</t>
  </si>
  <si>
    <t xml:space="preserve">MAP IHC </t>
  </si>
  <si>
    <t>SlideLabel</t>
  </si>
  <si>
    <t>Example</t>
  </si>
  <si>
    <t>NP12/134</t>
  </si>
  <si>
    <t>Entorhinal Cortex+Temporal Cortex</t>
  </si>
  <si>
    <t>MAP IHC repeat</t>
  </si>
  <si>
    <t>NW</t>
  </si>
  <si>
    <t>RCJM</t>
  </si>
  <si>
    <t>29-04-22</t>
  </si>
  <si>
    <t>SEN EXP</t>
  </si>
  <si>
    <t>24/05/2022</t>
  </si>
  <si>
    <t>PHF1 IHC</t>
  </si>
  <si>
    <t>31-05-22</t>
  </si>
  <si>
    <t>LAMP1</t>
  </si>
  <si>
    <t>Yuewen</t>
  </si>
  <si>
    <t>22/07/2022</t>
  </si>
  <si>
    <t>C1q EXP</t>
  </si>
  <si>
    <t>17/10/2022</t>
  </si>
  <si>
    <t>SSkit test</t>
  </si>
  <si>
    <t>NW/MP</t>
  </si>
  <si>
    <t>14/12/2022</t>
  </si>
  <si>
    <t>TREM2 Repeats</t>
  </si>
  <si>
    <t xml:space="preserve">NW </t>
  </si>
  <si>
    <t>28/02/2023</t>
  </si>
  <si>
    <t>SS kit optimisation AT8</t>
  </si>
  <si>
    <t>SS kit optimisation PHF1</t>
  </si>
  <si>
    <t>Biogen IMC</t>
  </si>
  <si>
    <t>ss at8 CTLS</t>
  </si>
  <si>
    <t>SS ABETA CTL</t>
  </si>
  <si>
    <t>SS PHF1 CTL</t>
  </si>
  <si>
    <t>13/03/2023</t>
  </si>
  <si>
    <t>DC</t>
  </si>
  <si>
    <t>Vascular study</t>
  </si>
  <si>
    <t>DC/MP</t>
  </si>
  <si>
    <t>27/07/2023</t>
  </si>
  <si>
    <t>TREM2 IF</t>
  </si>
  <si>
    <t>Clotilde</t>
  </si>
  <si>
    <t xml:space="preserve">IF TREM2 </t>
  </si>
  <si>
    <t>Maxine Eklund</t>
  </si>
  <si>
    <t xml:space="preserve">IHC </t>
  </si>
  <si>
    <t>13/07/2023</t>
  </si>
  <si>
    <t>R.Patel</t>
  </si>
  <si>
    <t>Student Project</t>
  </si>
  <si>
    <t>MP</t>
  </si>
  <si>
    <t>22/9/2023</t>
  </si>
  <si>
    <t>Sensorimotor Cortex</t>
  </si>
  <si>
    <t>k9</t>
  </si>
  <si>
    <t>SW</t>
  </si>
  <si>
    <t>18/10/2023</t>
  </si>
  <si>
    <t>SV2a IHC</t>
  </si>
  <si>
    <t>Plin2 IF</t>
  </si>
  <si>
    <t>SD34/17</t>
  </si>
  <si>
    <t>23/10/2023</t>
  </si>
  <si>
    <t>A41/20</t>
  </si>
  <si>
    <t>SD025/11</t>
  </si>
  <si>
    <t>SD46/13</t>
  </si>
  <si>
    <t xml:space="preserve">A237/16 </t>
  </si>
  <si>
    <t>A80/18</t>
  </si>
  <si>
    <t>Region</t>
  </si>
  <si>
    <t>Tissue Type</t>
  </si>
  <si>
    <t>EA</t>
  </si>
  <si>
    <t>freezer spill needs repeat</t>
  </si>
  <si>
    <t>17/12/2021</t>
  </si>
  <si>
    <t>All</t>
  </si>
  <si>
    <t>AMG</t>
  </si>
  <si>
    <t>GM</t>
  </si>
  <si>
    <t>sample found in -80 inventory, unclear why there is no conc</t>
  </si>
  <si>
    <t>A23/02</t>
  </si>
  <si>
    <t>It didnt look there was any tissue in the tube when adding qiazol and no fatty layer formed after chloroform centrifuge</t>
  </si>
  <si>
    <t>temporal Cortex BA21</t>
  </si>
  <si>
    <t> </t>
  </si>
  <si>
    <t>Large chunk of tissue was very difficult to homoginise</t>
  </si>
  <si>
    <t>RNA has already been extracted from a duplicate sample, very small amount of starting tissue</t>
  </si>
  <si>
    <t>tube was labelled A64/13</t>
  </si>
  <si>
    <t>Large chunck of tissue- difficult to disociate</t>
  </si>
  <si>
    <t>NW/CD</t>
  </si>
  <si>
    <t>24/11/2021</t>
  </si>
  <si>
    <t>A23/03</t>
  </si>
  <si>
    <t>2nd attempt</t>
  </si>
  <si>
    <t>15/12/2021</t>
  </si>
  <si>
    <t>Couldnt find sample</t>
  </si>
  <si>
    <t>entorhinal Cortex</t>
  </si>
  <si>
    <t>Split in tube, lost sample</t>
  </si>
  <si>
    <t>Xiaowen</t>
  </si>
  <si>
    <t>2021-03</t>
  </si>
  <si>
    <t>? (tissue)</t>
  </si>
  <si>
    <t>A65/02</t>
  </si>
  <si>
    <t>VC/NW</t>
  </si>
  <si>
    <t>A29/04</t>
  </si>
  <si>
    <t>Cannot find tissue block so cannot repeat</t>
  </si>
  <si>
    <t>ND</t>
  </si>
  <si>
    <t>No data (prior to SS RECORDS)</t>
  </si>
  <si>
    <t>No data (prior to SS rEntorhinal Cortexords)</t>
  </si>
  <si>
    <t>No data (prior to SS rECords) AMYS STUDY</t>
  </si>
  <si>
    <t>XZ/VC/NW</t>
  </si>
  <si>
    <t>somatosensory Cortex</t>
  </si>
  <si>
    <t>Entorhinal cortex</t>
  </si>
  <si>
    <t>labelled B945</t>
  </si>
  <si>
    <t>Inferior temporal gyrus</t>
  </si>
  <si>
    <t>Dorsolateral Prefrontal Cortex</t>
  </si>
  <si>
    <t>Gm</t>
  </si>
  <si>
    <t>1072</t>
  </si>
  <si>
    <t>1191</t>
  </si>
  <si>
    <t>1149</t>
  </si>
  <si>
    <t>1190</t>
  </si>
  <si>
    <t>1160</t>
  </si>
  <si>
    <t>T5</t>
  </si>
  <si>
    <t>A026-14</t>
  </si>
  <si>
    <t>A041-20</t>
  </si>
  <si>
    <t>A119-20</t>
  </si>
  <si>
    <t>Tissue block draw</t>
  </si>
  <si>
    <t>Tissue block Box</t>
  </si>
  <si>
    <t>Tissue block well</t>
  </si>
  <si>
    <t>Used</t>
  </si>
  <si>
    <t>Tissue type</t>
  </si>
  <si>
    <t>Draw2</t>
  </si>
  <si>
    <t>Box3</t>
  </si>
  <si>
    <t>CryostatLocationID4</t>
  </si>
  <si>
    <t>CryostatStorageID5</t>
  </si>
  <si>
    <t>Sample draw</t>
  </si>
  <si>
    <t>Sample Box</t>
  </si>
  <si>
    <t>Sample well</t>
  </si>
  <si>
    <t xml:space="preserve">RCJM </t>
  </si>
  <si>
    <t>repeated mT KD 18/12/2019</t>
  </si>
  <si>
    <t xml:space="preserve">AMG </t>
  </si>
  <si>
    <t>Mid-temp: more WM in grey matter, no distinct GM:WM boundary. Significantly more blood in regions of sample e.g. dura - may be linked to diagnosis of cerebrovascular disease</t>
  </si>
  <si>
    <t>Only Mid-Temp was supplied</t>
  </si>
  <si>
    <t>AMG/RCJM</t>
  </si>
  <si>
    <t>Mid Temp: GM and WM could not be separated well - however, mostly GM, very small area of WM (AMG)</t>
  </si>
  <si>
    <t>Mid Temp: GM and WM could not be separated well - however, mostly GM, very small area of WM</t>
  </si>
  <si>
    <t>Ines</t>
  </si>
  <si>
    <t>Entorhinal Cortex repeat Callum 20.12.19 Drop Entorhinal Cortex too poor to use</t>
  </si>
  <si>
    <t>SSC repeat Callum 20.12.19</t>
  </si>
  <si>
    <t>repeated mT KD 18/12/2019 dropped mT too poor to use</t>
  </si>
  <si>
    <t>KD</t>
  </si>
  <si>
    <t>E.C. crumbled split into 2 tubes for bulk and scRNA-seq may not cover all cortical layers</t>
  </si>
  <si>
    <t>E.C. GM and WM could not be differentiated / SSC tube found empty</t>
  </si>
  <si>
    <t>E.C. no WM to cut</t>
  </si>
  <si>
    <t>E.C. was too brittle to cut, 187mg for SNS, GM/WM couldn't be differentiated</t>
  </si>
  <si>
    <t>Entorhinal Cortex: GM and WM could not be separated well - however, mostly GM, very small area of WM (AMG)</t>
  </si>
  <si>
    <t>S.S hard to define WM/GM</t>
  </si>
  <si>
    <t>Mid-Temp: had atypical morphology making the grey matter and white matter harder to differentiate</t>
  </si>
  <si>
    <t>Entorhinal Cortex- small brittle tissue, not able to obtain WM, may be small WM in GM aliquot.</t>
  </si>
  <si>
    <t>Repeat. Previous: RCJM, 14.11.19. hard to prEntorhinal Cortexisely segregate WM/GM due to shape of gyri</t>
  </si>
  <si>
    <t>NANET - Entorhinal Cortex: small + broken piEntorhinal Cortexes, unable to differentiate WM/GM - Mostly GM, no WM tube only GM.</t>
  </si>
  <si>
    <t>Entorhinal Cortex: broken piEntorhinal Cortexes, unable to seperate WM/GM; but very little WM present therefore no tubes for WM.</t>
  </si>
  <si>
    <t xml:space="preserve">Som-sen: Lots of leptomeninges </t>
  </si>
  <si>
    <t xml:space="preserve">WM/GM difficult to separate </t>
  </si>
  <si>
    <t>WM/GM difficult to separate</t>
  </si>
  <si>
    <t>Entorhinal Cortex - significant fatty deposits clogging arteries along pial surface</t>
  </si>
  <si>
    <t>Entorhinal Cortex: GM and WM hard to differentiate </t>
  </si>
  <si>
    <t>Entorhinal Cortex: GM and WM confusing to differentiate as you cut through the tissue, be aware that GM could potentially be WM and vice versa.</t>
  </si>
  <si>
    <t xml:space="preserve"> Entorhinal Cortex: could not differentiate GM/WM at all, had to take all tissue as GM</t>
  </si>
  <si>
    <t xml:space="preserve"> SSC: could not differentiate GM/WM at all, had to take all tissue as GM  SSC - GM appeared very icy, not sure if tissue is GM or WM </t>
  </si>
  <si>
    <t>Entorhinal Cortex: hard to define WM/GM. Tubes labelled with BBN: BBN_24308 NOT case ID.</t>
  </si>
  <si>
    <t>SSC: hard to define WM/GM. Tubes labelled with BBN: BBN_24308 NOT case ID.</t>
  </si>
  <si>
    <t>Entorhinal Cortex: GM and WM could not be separated at all</t>
  </si>
  <si>
    <t>Mid Temp: GM and WM could not be separated at all</t>
  </si>
  <si>
    <t>rep 2 +16th nov</t>
  </si>
  <si>
    <t>Entorhinal Cortex and Mid-Temp - could not differentiate GM/WM</t>
  </si>
  <si>
    <t>Mid-Temp: could not differentiate GM/WM - a lot of brain tissue crumbled into large chunks, included in single cell GM</t>
  </si>
  <si>
    <t xml:space="preserve">SSC - only 400mg block included (very small), very little of the block remained after cryostatting </t>
  </si>
  <si>
    <t>Temporal Cortex BA21: hard to differentiate GM/WM. Temporal Cortex BA21 tubes originally labbeled as SOM but written over.</t>
  </si>
  <si>
    <t>Entorhinal Cortex: GM was brittle so a few chunks of GM present.</t>
  </si>
  <si>
    <t>Entorhinal Cortex: Colours inverted and bEntorhinal Cortexame increasingly harder to differentiate</t>
  </si>
  <si>
    <t>Temporal Cortex BA21: No WM</t>
  </si>
  <si>
    <t>Temporal Cortex BA21: WM/GM hard to differentiate, may be some WM in GM, tissue was also very poor, had it thawed?</t>
  </si>
  <si>
    <t>Temporal Cortex BA21 GM/WM hard to differentiate, may be some WM in GM.</t>
  </si>
  <si>
    <t xml:space="preserve"> Mid-Temp:  could not differentiate GM/WM at all, had to take all tissue as GM - large chunks broke off, added to single GM</t>
  </si>
  <si>
    <t>Mixed</t>
  </si>
  <si>
    <t>row C</t>
  </si>
  <si>
    <t>Repeat. Previous: AMG 07.11.19</t>
  </si>
  <si>
    <t>Mostly hippocampus, sample quite bloody</t>
  </si>
  <si>
    <t>16-11-21</t>
  </si>
  <si>
    <t>SpareWM</t>
  </si>
  <si>
    <t>27/01/2022</t>
  </si>
  <si>
    <t>may contain OCT in sample, difficult to seperate GW and WM</t>
  </si>
  <si>
    <t>spare WM</t>
  </si>
  <si>
    <t>Spare WM</t>
  </si>
  <si>
    <t>21/01/2022</t>
  </si>
  <si>
    <t>may contain OCT in sample</t>
  </si>
  <si>
    <t xml:space="preserve">Mid-Temp - big chunk of GM came off, as cutting through tissue it was difficult to tell what was GM and what was WM, be aware of this </t>
  </si>
  <si>
    <t>PRIOR OCT</t>
  </si>
  <si>
    <t>Prior OCT. No tissue left</t>
  </si>
  <si>
    <t>WM</t>
  </si>
  <si>
    <t>BBN_21006</t>
  </si>
  <si>
    <t>BBN_21007</t>
  </si>
  <si>
    <t>row A</t>
  </si>
  <si>
    <t>row B</t>
  </si>
  <si>
    <t>H2O mount</t>
  </si>
  <si>
    <t>SOM has OCT</t>
  </si>
  <si>
    <t>Temporal Cortex BA21 has OCT</t>
  </si>
  <si>
    <t>H2O Mount</t>
  </si>
  <si>
    <t>X faulty scale</t>
  </si>
  <si>
    <t>h2O Mount</t>
  </si>
  <si>
    <t>H20 mount</t>
  </si>
  <si>
    <t xml:space="preserve">OCT mount </t>
  </si>
  <si>
    <t>OCT mount</t>
  </si>
  <si>
    <t>spareWM</t>
  </si>
  <si>
    <t xml:space="preserve">H2O Mount, prior OCT, very crystalised </t>
  </si>
  <si>
    <t>24/01/2022</t>
  </si>
  <si>
    <t>NA - SCALE FAILURE</t>
  </si>
  <si>
    <t>H20 MOUNT (NO PRIOR OCT)</t>
  </si>
  <si>
    <t>NOT ABLE TO DIFFERENTIATE GM/WM. H20 MOUNT (NO PRIOR OCT)</t>
  </si>
  <si>
    <t>BBN003.35509</t>
  </si>
  <si>
    <t>H20 MOUNT (No OCT). No gm/wm differentitation</t>
  </si>
  <si>
    <t>H20 MOUNT, NO OCT</t>
  </si>
  <si>
    <t>H20 mount. Prior OCT?</t>
  </si>
  <si>
    <t>h20 mount, no prior OCT</t>
  </si>
  <si>
    <t>1) 16/12/2019 Ines, 2)repeated Entorhinal Cortex Callum 20.12.19 Drop Entorhinal Cortex and SOM, 3) EA</t>
  </si>
  <si>
    <t>1) 18/12/2019 KD, 2)repeated SOM Callum 20.12.19 Drop Entorhinal Cortex and SOM 3) EA</t>
  </si>
  <si>
    <t>latest sample contains OCT</t>
  </si>
  <si>
    <t>Parietal Cortex</t>
  </si>
  <si>
    <t>Calcarine</t>
  </si>
  <si>
    <t>row c</t>
  </si>
  <si>
    <t>row D</t>
  </si>
  <si>
    <t xml:space="preserve">F8
</t>
  </si>
  <si>
    <t>H20mount</t>
  </si>
  <si>
    <t>2021-08-31</t>
  </si>
  <si>
    <t>whole</t>
  </si>
  <si>
    <t>NW/VC</t>
  </si>
  <si>
    <t>DESI-MS slides</t>
  </si>
  <si>
    <t xml:space="preserve">H20 mounting </t>
  </si>
  <si>
    <t>LCMS - Riad</t>
  </si>
  <si>
    <t>H20 mount, EVIDENCE OF VASCULAR PATHOLOGY</t>
  </si>
  <si>
    <t>X Scale issue</t>
  </si>
  <si>
    <t>X - SCALE FAILURE</t>
  </si>
  <si>
    <t xml:space="preserve">H2O mount </t>
  </si>
  <si>
    <t>H2O, Sample was very Icy and couldnt differentiate G+W matter- everything was taken</t>
  </si>
  <si>
    <t>oct</t>
  </si>
  <si>
    <t>X - faulty scale</t>
  </si>
  <si>
    <t>BBN003.35520</t>
  </si>
  <si>
    <t>H20 MOUNT</t>
  </si>
  <si>
    <t>faulty scales</t>
  </si>
  <si>
    <t>prior OCT</t>
  </si>
  <si>
    <t>PRIOR oct, no GM/WM boundary</t>
  </si>
  <si>
    <t>H20 CUT, BUT SHOULD HAVE PREVIOUSLY HAD OCT?</t>
  </si>
  <si>
    <t>Prior OCT. No GM/WM distinction</t>
  </si>
  <si>
    <t>Prior OCT</t>
  </si>
  <si>
    <t>SPARE WM</t>
  </si>
  <si>
    <t>Prior OCT.</t>
  </si>
  <si>
    <t>Prior OCT. Accidently cut instead of MTG.</t>
  </si>
  <si>
    <t>NW / RCJM</t>
  </si>
  <si>
    <t>06/01/2020 / 10/03/2020</t>
  </si>
  <si>
    <t>1)Ines 12/16/2019, 2) EA - OCT, couldnt distinguish gm from wm</t>
  </si>
  <si>
    <t>1) Ines 2019, 2nd)EA -embeded in OCT</t>
  </si>
  <si>
    <t>1) NW 1/8/2020, 2) EA -OCT</t>
  </si>
  <si>
    <t>16/7/2020</t>
  </si>
  <si>
    <t>RCJM AMG</t>
  </si>
  <si>
    <t>17/01/2020 28/08/20</t>
  </si>
  <si>
    <t>17/12/2020</t>
  </si>
  <si>
    <t>Temporal Cortex BA21: hard to define WM/GM. Tubes labelled with BBN: BBN_24308 NOT case ID.</t>
  </si>
  <si>
    <t>20060093 </t>
  </si>
  <si>
    <t>XZ</t>
  </si>
  <si>
    <t>2021-09</t>
  </si>
  <si>
    <t>~150</t>
  </si>
  <si>
    <t>20130400 </t>
  </si>
  <si>
    <t>19950136 </t>
  </si>
  <si>
    <t>20131157 </t>
  </si>
  <si>
    <t>20196928 </t>
  </si>
  <si>
    <t>19920035 </t>
  </si>
  <si>
    <t>19920200 </t>
  </si>
  <si>
    <t xml:space="preserve">NW / RCJM / AMG </t>
  </si>
  <si>
    <t>9/1/2020 / 09/03/2020 14/09/2020</t>
  </si>
  <si>
    <t xml:space="preserve">RI91/1327 </t>
  </si>
  <si>
    <t xml:space="preserve"> BBN_6063</t>
  </si>
  <si>
    <t>Frontal Frozen provided Cut by Ines 16/12/2019 repeated mT KD 18/12/2019</t>
  </si>
  <si>
    <t>amy study</t>
  </si>
  <si>
    <t xml:space="preserve">E1
</t>
  </si>
  <si>
    <t>OCT prior, H20 mount</t>
  </si>
  <si>
    <t>Poor</t>
  </si>
  <si>
    <t>poor</t>
  </si>
  <si>
    <t>yes</t>
  </si>
  <si>
    <t>H2O Mount, prior OCT</t>
  </si>
  <si>
    <t>PRIOR OCT mount</t>
  </si>
  <si>
    <t>OCT prior, H2O mount</t>
  </si>
  <si>
    <t>YES</t>
  </si>
  <si>
    <t>H20 Mount</t>
  </si>
  <si>
    <t>28/01/2022</t>
  </si>
  <si>
    <t>faulty scale</t>
  </si>
  <si>
    <t>OCT, A lot of blood present - tried to cut around. Looked like all GM</t>
  </si>
  <si>
    <t>LCMS-Riad</t>
  </si>
  <si>
    <t xml:space="preserve">OCT, difficult to seperate GM and WM. No tissue left </t>
  </si>
  <si>
    <t>40 </t>
  </si>
  <si>
    <t>OCT, tissue from two sections combined,No tissue left</t>
  </si>
  <si>
    <t>OCT, No tissue left</t>
  </si>
  <si>
    <t>OCT</t>
  </si>
  <si>
    <t>OCT,. Some tissue taken (2023-03-03) for dna extraction, removed tissue subtracted from weight column.</t>
  </si>
  <si>
    <t>OCT and H2O, tissue from two sections combined</t>
  </si>
  <si>
    <t>NO TISSUE LEFT</t>
  </si>
  <si>
    <t>20220303</t>
  </si>
  <si>
    <t>20220309</t>
  </si>
  <si>
    <t>20220311</t>
  </si>
  <si>
    <t>202220322</t>
  </si>
  <si>
    <t>H20 mount. Prior OCT.</t>
  </si>
  <si>
    <t>SpareShavings </t>
  </si>
  <si>
    <t>SpareShavings</t>
  </si>
  <si>
    <t>20220324</t>
  </si>
  <si>
    <t>20220325</t>
  </si>
  <si>
    <t>Spare GM</t>
  </si>
  <si>
    <t>20220302</t>
  </si>
  <si>
    <t>OCT Mount prior. very little tissue so not likely to be representative. NO TISSUE LEFT</t>
  </si>
  <si>
    <t>20220301</t>
  </si>
  <si>
    <t>Tiny amount of tissue - not likely to be representative. NO TISSUE LEFT</t>
  </si>
  <si>
    <t>20220304</t>
  </si>
  <si>
    <t>H20 mount. Prior OCT. very little tissue -not likely to be representative</t>
  </si>
  <si>
    <t xml:space="preserve">H20 mount. Prior OCT. </t>
  </si>
  <si>
    <t>20220329</t>
  </si>
  <si>
    <t>20220330</t>
  </si>
  <si>
    <t>H2O mount. Prior OCT</t>
  </si>
  <si>
    <t>H2O mount. Prior OCT. couldn't distinguish between GM and WM</t>
  </si>
  <si>
    <t>2022-04.01</t>
  </si>
  <si>
    <t xml:space="preserve">SpareGM </t>
  </si>
  <si>
    <t>H2O mount. Prior OCT. GM is not all 6 layers.</t>
  </si>
  <si>
    <t>NO DIFFERENTIATION BETWEEN gm/wm. H20 mount, Prior OCT.</t>
  </si>
  <si>
    <t>2022-04-06</t>
  </si>
  <si>
    <t>2022-04-20</t>
  </si>
  <si>
    <t>h20 mount, prior OCT</t>
  </si>
  <si>
    <t>h20 mount,  prior OCT</t>
  </si>
  <si>
    <t>H20 mount, no prior OCT</t>
  </si>
  <si>
    <t>OCT, icy</t>
  </si>
  <si>
    <t>BulkRNAcut</t>
  </si>
  <si>
    <t>clc5</t>
  </si>
  <si>
    <t>H20 mount - no prior OCT?</t>
  </si>
  <si>
    <t>H20mount, couldnt distinguish between Grey and WM</t>
  </si>
  <si>
    <t>2021-09-02</t>
  </si>
  <si>
    <t>misslabelled, unsure if Frontal or MTG</t>
  </si>
  <si>
    <t>&lt;200</t>
  </si>
  <si>
    <t xml:space="preserve">B8
</t>
  </si>
  <si>
    <t>MULTIOME</t>
  </si>
  <si>
    <t xml:space="preserve">F4
</t>
  </si>
  <si>
    <t xml:space="preserve">A1
</t>
  </si>
  <si>
    <t>ITG</t>
  </si>
  <si>
    <t>SpareWm</t>
  </si>
  <si>
    <t>UREN -80 033001 17 19</t>
  </si>
  <si>
    <t>17 19</t>
  </si>
  <si>
    <t>UREN -80 033001  2</t>
  </si>
  <si>
    <t xml:space="preserve"> 2</t>
  </si>
  <si>
    <t>UREN -80 033001  3</t>
  </si>
  <si>
    <t xml:space="preserve"> 3</t>
  </si>
  <si>
    <t>UREN -80 033001  4</t>
  </si>
  <si>
    <t xml:space="preserve"> 4</t>
  </si>
  <si>
    <t xml:space="preserve">H20 </t>
  </si>
  <si>
    <t>UREN -80 033001  5</t>
  </si>
  <si>
    <t xml:space="preserve"> 5</t>
  </si>
  <si>
    <t xml:space="preserve">H2O Mount. some tissue taken (2023-03-03) for DNA extraction, weight removed has been subtracted from weight columns </t>
  </si>
  <si>
    <t>scale issue</t>
  </si>
  <si>
    <t>MIXED</t>
  </si>
  <si>
    <t>20222-10-12</t>
  </si>
  <si>
    <t>unevenGM</t>
  </si>
  <si>
    <t>SD004/19</t>
  </si>
  <si>
    <t>A026/24</t>
  </si>
  <si>
    <t xml:space="preserve">GM </t>
  </si>
  <si>
    <t>Uneven mixed</t>
  </si>
  <si>
    <t>A77/12</t>
  </si>
  <si>
    <t>BBN00636102</t>
  </si>
  <si>
    <t>5 sections of 80um</t>
  </si>
  <si>
    <t>Proteomics Westernblot</t>
  </si>
  <si>
    <t>Scale issue</t>
  </si>
  <si>
    <t>B</t>
  </si>
  <si>
    <t>19891015</t>
  </si>
  <si>
    <t>19891053</t>
  </si>
  <si>
    <t>19910006</t>
  </si>
  <si>
    <t>19910334</t>
  </si>
  <si>
    <t>19920001</t>
  </si>
  <si>
    <t>BBN24243</t>
  </si>
  <si>
    <t>Multiome</t>
  </si>
  <si>
    <t>USED UP B2</t>
  </si>
  <si>
    <t>undefined</t>
  </si>
  <si>
    <t>EXCESS H20 IN SAMPLE</t>
  </si>
  <si>
    <t>Sample region was unclear - double bagged with two different regions recorded</t>
  </si>
  <si>
    <t>Unsure of region, labelled FB2</t>
  </si>
  <si>
    <t>B509-962</t>
  </si>
  <si>
    <t>DPM16-44</t>
  </si>
  <si>
    <t>NP023_2017</t>
  </si>
  <si>
    <t>BBN004.29828</t>
  </si>
  <si>
    <t>NP088_2016</t>
  </si>
  <si>
    <t>BBN004.29074</t>
  </si>
  <si>
    <t>NP13-012</t>
  </si>
  <si>
    <t>BBN_15230</t>
  </si>
  <si>
    <t>NP12-162</t>
  </si>
  <si>
    <t>BBN_11097</t>
  </si>
  <si>
    <t>h20 in sample</t>
  </si>
  <si>
    <t>BBN_22621</t>
  </si>
  <si>
    <t>H20 in sample</t>
  </si>
  <si>
    <t>BBN002.30480</t>
  </si>
  <si>
    <t>A1,A2</t>
  </si>
  <si>
    <t>H8,I8</t>
  </si>
  <si>
    <t>Spare</t>
  </si>
  <si>
    <t xml:space="preserve">snRNA neg enrichment </t>
  </si>
  <si>
    <t xml:space="preserve">MAP pilot </t>
  </si>
  <si>
    <t xml:space="preserve">snRNA neg enrichment gating </t>
  </si>
  <si>
    <t>Spare white matter</t>
  </si>
  <si>
    <t>Atlas 7</t>
  </si>
  <si>
    <t>Gating Box</t>
  </si>
  <si>
    <t>DNA Integrity Number (DIN)</t>
  </si>
  <si>
    <t>FinalVolume(ul) (MINUS QBIT,NANODROP,DIN)</t>
  </si>
  <si>
    <t>Crack in tube, lost liquid</t>
  </si>
  <si>
    <t>LS</t>
  </si>
  <si>
    <t>0.025g</t>
  </si>
  <si>
    <t>0.019g</t>
  </si>
  <si>
    <t>NW/XZ</t>
  </si>
  <si>
    <t>0.027g</t>
  </si>
  <si>
    <t>266.13 ng/ul</t>
  </si>
  <si>
    <t>21.53 ng/ul</t>
  </si>
  <si>
    <t>Input mass 0.025g</t>
  </si>
  <si>
    <t>x</t>
  </si>
  <si>
    <t>83.95 ng/ul</t>
  </si>
  <si>
    <t>Small volume, pipetting error could bring below conc required, requires a repeat</t>
  </si>
  <si>
    <t>too low</t>
  </si>
  <si>
    <t>137.86 ng/ul</t>
  </si>
  <si>
    <t>64.60 ng/ul</t>
  </si>
  <si>
    <t>requires a repeat</t>
  </si>
  <si>
    <t>label was partially wiped off brain sample but it says NP13, requires repeat</t>
  </si>
  <si>
    <t xml:space="preserve"> </t>
  </si>
  <si>
    <t>Input mass 0.030g</t>
  </si>
  <si>
    <t>Input mass  0.020g</t>
  </si>
  <si>
    <t>Input mass 0.02g</t>
  </si>
  <si>
    <t>Input mass 0.023g</t>
  </si>
  <si>
    <t>Input mass 0.022g</t>
  </si>
  <si>
    <t>Input mass 0.020g</t>
  </si>
  <si>
    <t>Input mass 0.039g</t>
  </si>
  <si>
    <t>Input mass 0.031g</t>
  </si>
  <si>
    <t xml:space="preserve">Input mass 0.028g </t>
  </si>
  <si>
    <t>Cambridge-failed</t>
  </si>
  <si>
    <t>WGS</t>
  </si>
  <si>
    <t>20150712</t>
  </si>
  <si>
    <t>19920077</t>
  </si>
  <si>
    <t>A220-11</t>
  </si>
  <si>
    <t>20100742</t>
  </si>
  <si>
    <t>WGS repeat</t>
  </si>
  <si>
    <t>20185935</t>
  </si>
  <si>
    <t>19950030</t>
  </si>
  <si>
    <t>20130325</t>
  </si>
  <si>
    <t>A064-13</t>
  </si>
  <si>
    <t>20110476</t>
  </si>
  <si>
    <t>20129990</t>
  </si>
  <si>
    <t>19930222</t>
  </si>
  <si>
    <t>A138-12</t>
  </si>
  <si>
    <t>P23-07</t>
  </si>
  <si>
    <t>19920194</t>
  </si>
  <si>
    <t>19930154</t>
  </si>
  <si>
    <t>Cambridge-2nd fail</t>
  </si>
  <si>
    <t>19920200</t>
  </si>
  <si>
    <t>A013-03</t>
  </si>
  <si>
    <t>20110137</t>
  </si>
  <si>
    <t>19930148</t>
  </si>
  <si>
    <t>A210-05</t>
  </si>
  <si>
    <t>19920035</t>
  </si>
  <si>
    <t>19960064</t>
  </si>
  <si>
    <t>A166-04</t>
  </si>
  <si>
    <t>NP23/2017</t>
  </si>
  <si>
    <t>NP14/128</t>
  </si>
  <si>
    <t>BBN_24659</t>
  </si>
  <si>
    <t>G11</t>
  </si>
  <si>
    <t>G12</t>
  </si>
  <si>
    <t>A11</t>
  </si>
  <si>
    <t>A12</t>
  </si>
  <si>
    <t>Brain Bank ID</t>
  </si>
  <si>
    <t xml:space="preserve">CaseID </t>
  </si>
  <si>
    <t>Sequence?</t>
  </si>
  <si>
    <t>x8</t>
  </si>
  <si>
    <t>x14</t>
  </si>
  <si>
    <t>9.9.19/5.12.19</t>
  </si>
  <si>
    <t>IGFQ000883/IGFQ000955</t>
  </si>
  <si>
    <t>IGF113846</t>
  </si>
  <si>
    <t>IGF113847</t>
  </si>
  <si>
    <t>NEG</t>
  </si>
  <si>
    <t>IGF113848</t>
  </si>
  <si>
    <t>IGF113849</t>
  </si>
  <si>
    <t>IGF113850</t>
  </si>
  <si>
    <t xml:space="preserve">KD </t>
  </si>
  <si>
    <t>12.73/1.357</t>
  </si>
  <si>
    <t>18.6.19/07.08.19</t>
  </si>
  <si>
    <t>IGFQ000816 /IGFQ000852</t>
  </si>
  <si>
    <t>18.6.19/ 9.9.19</t>
  </si>
  <si>
    <t>IGFQ000816/IGFQ000883</t>
  </si>
  <si>
    <t>IGF113055</t>
  </si>
  <si>
    <t>IGFQ000852</t>
  </si>
  <si>
    <t>IGFQ000883</t>
  </si>
  <si>
    <t>IGF113056</t>
  </si>
  <si>
    <t>IGF113057</t>
  </si>
  <si>
    <t>IGF113058</t>
  </si>
  <si>
    <t>IGF113059</t>
  </si>
  <si>
    <t>B12</t>
  </si>
  <si>
    <t>IGF113060</t>
  </si>
  <si>
    <t>IGF113061</t>
  </si>
  <si>
    <t>IGF113062</t>
  </si>
  <si>
    <t>IGF113063</t>
  </si>
  <si>
    <t>10.7.19 2</t>
  </si>
  <si>
    <t>IGF113065</t>
  </si>
  <si>
    <t>C11</t>
  </si>
  <si>
    <t>IGF113064</t>
  </si>
  <si>
    <t>C12</t>
  </si>
  <si>
    <t>IGF113066</t>
  </si>
  <si>
    <t>IGF113067</t>
  </si>
  <si>
    <t>IGF113068</t>
  </si>
  <si>
    <t>IGF113070</t>
  </si>
  <si>
    <t>IGF113069</t>
  </si>
  <si>
    <t>D11</t>
  </si>
  <si>
    <t>D12</t>
  </si>
  <si>
    <t>IGF113073</t>
  </si>
  <si>
    <t>IGF113072</t>
  </si>
  <si>
    <t>IGF113075</t>
  </si>
  <si>
    <t>IGF113076</t>
  </si>
  <si>
    <t>IGF113077</t>
  </si>
  <si>
    <t>IGF113078</t>
  </si>
  <si>
    <t>IGF113834</t>
  </si>
  <si>
    <t>IGF113836</t>
  </si>
  <si>
    <t>IGF113837</t>
  </si>
  <si>
    <t>IGF113835</t>
  </si>
  <si>
    <t xml:space="preserve">
BBN_16213</t>
  </si>
  <si>
    <t>IGF113838</t>
  </si>
  <si>
    <t>IGF113841</t>
  </si>
  <si>
    <t>IGF113840</t>
  </si>
  <si>
    <t>IGF113839</t>
  </si>
  <si>
    <t>IGF113845</t>
  </si>
  <si>
    <t>IGF113842</t>
  </si>
  <si>
    <t>IGF113843</t>
  </si>
  <si>
    <t>H11</t>
  </si>
  <si>
    <t>H12</t>
  </si>
  <si>
    <t>IGFQ000955</t>
  </si>
  <si>
    <t>IGF113853</t>
  </si>
  <si>
    <t>IGF113851</t>
  </si>
  <si>
    <t>IGF113852</t>
  </si>
  <si>
    <t>IGF113854</t>
  </si>
  <si>
    <t>IGF113855</t>
  </si>
  <si>
    <t>IGF113856</t>
  </si>
  <si>
    <t>NW KD</t>
  </si>
  <si>
    <t>IGFQ001110_matthews_15-12-2020_10x</t>
  </si>
  <si>
    <t>IGF117105</t>
  </si>
  <si>
    <t>IGF117127</t>
  </si>
  <si>
    <t>IGF117129</t>
  </si>
  <si>
    <t>IGF117106</t>
  </si>
  <si>
    <t>IGF117134</t>
  </si>
  <si>
    <t>544 (&lt;1UL, DIL IN 1UL H20)</t>
  </si>
  <si>
    <t>IGF117136</t>
  </si>
  <si>
    <t>~6300</t>
  </si>
  <si>
    <t>IGF117110</t>
  </si>
  <si>
    <t>IGF117111</t>
  </si>
  <si>
    <t>~4600</t>
  </si>
  <si>
    <t>RCJM KD</t>
  </si>
  <si>
    <t>IGF117132</t>
  </si>
  <si>
    <t>hard to homogenise</t>
  </si>
  <si>
    <t>IGF117113</t>
  </si>
  <si>
    <t>F11</t>
  </si>
  <si>
    <t>IGF117144</t>
  </si>
  <si>
    <t>F12</t>
  </si>
  <si>
    <t>IGF117145</t>
  </si>
  <si>
    <t>IGF117115</t>
  </si>
  <si>
    <t>this is a repeat</t>
  </si>
  <si>
    <t>IGF117148</t>
  </si>
  <si>
    <t>IGF117149</t>
  </si>
  <si>
    <t>IGF117119</t>
  </si>
  <si>
    <t>IGF117120</t>
  </si>
  <si>
    <t>Lib/conc is x5 as samples measured on Qbit at 1:5dil</t>
  </si>
  <si>
    <t>IGF117147</t>
  </si>
  <si>
    <t>IGF117146</t>
  </si>
  <si>
    <t>IGF117100</t>
  </si>
  <si>
    <t>This is a repeat</t>
  </si>
  <si>
    <t>IGF117101</t>
  </si>
  <si>
    <t>repeat by NW 3.8.20</t>
  </si>
  <si>
    <t>New plate H3</t>
  </si>
  <si>
    <t>IGF117117</t>
  </si>
  <si>
    <t>New plate H4</t>
  </si>
  <si>
    <t>IGF117118</t>
  </si>
  <si>
    <t xml:space="preserve">This is a repeat </t>
  </si>
  <si>
    <t>IGF117125</t>
  </si>
  <si>
    <t>This is a repeat - Low Tissue amount in Tube ?200ug</t>
  </si>
  <si>
    <t>IGF117126</t>
  </si>
  <si>
    <t>r</t>
  </si>
  <si>
    <t>AMG NW</t>
  </si>
  <si>
    <t>N/A (messed up the sample by accident)</t>
  </si>
  <si>
    <t>IGF117103</t>
  </si>
  <si>
    <t>IGF117102</t>
  </si>
  <si>
    <t>Bad count - could not recover enough nuclei</t>
  </si>
  <si>
    <t>IGF117104</t>
  </si>
  <si>
    <t xml:space="preserve">
BBN_24659</t>
  </si>
  <si>
    <t xml:space="preserve">repeat </t>
  </si>
  <si>
    <t>low cDNA, not best quality library</t>
  </si>
  <si>
    <t>IGF117143</t>
  </si>
  <si>
    <t>No sample to load</t>
  </si>
  <si>
    <t>IGF117130</t>
  </si>
  <si>
    <t>365 (no peak)</t>
  </si>
  <si>
    <t>449 (no peak)</t>
  </si>
  <si>
    <t>2nd repeat</t>
  </si>
  <si>
    <t>Multiple Repeats, wil not take through</t>
  </si>
  <si>
    <t>IGF117112</t>
  </si>
  <si>
    <t>2020-21-09</t>
  </si>
  <si>
    <t>IGF117108</t>
  </si>
  <si>
    <t>IGF117121</t>
  </si>
  <si>
    <t>IGF117128</t>
  </si>
  <si>
    <t>IGF117140</t>
  </si>
  <si>
    <t>IGF117141</t>
  </si>
  <si>
    <t>E8 NP</t>
  </si>
  <si>
    <t>IGF117138</t>
  </si>
  <si>
    <t>E7 NP</t>
  </si>
  <si>
    <t>IGF117137</t>
  </si>
  <si>
    <t>No peak</t>
  </si>
  <si>
    <t>npD9</t>
  </si>
  <si>
    <t>IGF117123</t>
  </si>
  <si>
    <t>npD7</t>
  </si>
  <si>
    <t>IGF117122</t>
  </si>
  <si>
    <t>IGF117107</t>
  </si>
  <si>
    <t>IGF117131</t>
  </si>
  <si>
    <t>npC12</t>
  </si>
  <si>
    <t>IGF117133</t>
  </si>
  <si>
    <t>IGF117135</t>
  </si>
  <si>
    <t>N/A not enough cDNA</t>
  </si>
  <si>
    <t>IGF117109</t>
  </si>
  <si>
    <t>IGF117139</t>
  </si>
  <si>
    <t>F5np</t>
  </si>
  <si>
    <t>IGF117114</t>
  </si>
  <si>
    <t>H5np</t>
  </si>
  <si>
    <t>IGF117142</t>
  </si>
  <si>
    <t>3rd repeat (2020-12-04)</t>
  </si>
  <si>
    <t>repeat 3 (2020-12-04)</t>
  </si>
  <si>
    <t>IGF117124</t>
  </si>
  <si>
    <t>ran out of cDNA</t>
  </si>
  <si>
    <t>no cDNA left</t>
  </si>
  <si>
    <t>OK</t>
  </si>
  <si>
    <t>X14</t>
  </si>
  <si>
    <t>contamination of fatty debries after density gradient.</t>
  </si>
  <si>
    <t>500 Cell input. contamination of fatty debries after density gradient.</t>
  </si>
  <si>
    <t>no cDNA</t>
  </si>
  <si>
    <t>bioanalyser results:flib was not diluted 1:5</t>
  </si>
  <si>
    <t>BAD</t>
  </si>
  <si>
    <t>INPUT 400</t>
  </si>
  <si>
    <t>Repeat by EA, unsure if flib was diluted for bioanalyser</t>
  </si>
  <si>
    <t>low trace</t>
  </si>
  <si>
    <t xml:space="preserve">Facs failed, sample not taken through to 10x </t>
  </si>
  <si>
    <t>Temporal Cortex</t>
  </si>
  <si>
    <t>NW/EA</t>
  </si>
  <si>
    <t>Repeat by EA</t>
  </si>
  <si>
    <t>repeat by EA</t>
  </si>
  <si>
    <t>IGFQ001500</t>
  </si>
  <si>
    <t>Biogen extra</t>
  </si>
  <si>
    <t>Somatosensory cortex</t>
  </si>
  <si>
    <t>Biogen extra Stored at -20 for 1 week after GEM incubation</t>
  </si>
  <si>
    <t>Stored at -20 for 1 week after GEM incubation</t>
  </si>
  <si>
    <t>sox10 sample</t>
  </si>
  <si>
    <t>EA/VC</t>
  </si>
  <si>
    <t>Biogen extraSorted at BD, post gem stored at -20 until 23.08.22</t>
  </si>
  <si>
    <t>Sorted at BD, post gem stored at -20 until 23.08.22. input for 7000 below ideal (300)</t>
  </si>
  <si>
    <t>Biogen extra Sorted at BD, post gem stored at -20 until 23.08.22</t>
  </si>
  <si>
    <t>Sorted at BD, post gem stored at -20 until 23.08.22</t>
  </si>
  <si>
    <t>Biogen extraSorted at BD, myelin contamination in sample = poor facs. Sample spillage at Dynabead stage</t>
  </si>
  <si>
    <t>Sorted at BD, myelin contamination in sample = poor facs. Sample spillage at Dynabead stage</t>
  </si>
  <si>
    <t>Biogen extra Sorted at BD. Sample spillage at Dynabead stage</t>
  </si>
  <si>
    <t>Sorted at BD. Sample spillage at Dynabead stage</t>
  </si>
  <si>
    <t>Biogen extra sorted at BD, unsorted only</t>
  </si>
  <si>
    <t>Biogen extra sorted at BD</t>
  </si>
  <si>
    <t>sorted at BD</t>
  </si>
  <si>
    <t>sorted at BD, STORED AT -20, diluted cdna trace BIOA</t>
  </si>
  <si>
    <r>
      <rPr>
        <b/>
        <sz val="11"/>
        <color rgb="FF000000"/>
        <rFont val="Calibri"/>
        <family val="2"/>
      </rPr>
      <t xml:space="preserve">Biogen extra </t>
    </r>
    <r>
      <rPr>
        <sz val="11"/>
        <color rgb="FF000000"/>
        <rFont val="Calibri"/>
        <family val="2"/>
      </rPr>
      <t>sorted at BD, STORED AT -20</t>
    </r>
  </si>
  <si>
    <t>sorted at BD, STORED AT -20</t>
  </si>
  <si>
    <t>sorted at BD, 600 cells loaded</t>
  </si>
  <si>
    <t>Biogen extra sorted at BD, cdna BioA diluted</t>
  </si>
  <si>
    <t>Biogen extrasorted at BD</t>
  </si>
  <si>
    <t>sorted at BD - INPUT 400CELLS</t>
  </si>
  <si>
    <t>Input Cells 500</t>
  </si>
  <si>
    <t>MAP PILOT</t>
  </si>
  <si>
    <t>Unsorted- couldn't set gates</t>
  </si>
  <si>
    <t>NO</t>
  </si>
  <si>
    <t xml:space="preserve">A169/10 </t>
  </si>
  <si>
    <t xml:space="preserve">2023 Biogen </t>
  </si>
  <si>
    <t>2023 Biogen</t>
  </si>
  <si>
    <t>2023 Biogen, 126mg tissue, low neg population</t>
  </si>
  <si>
    <t xml:space="preserve">A019/12 </t>
  </si>
  <si>
    <t>2023 Biogen, less than 200mg</t>
  </si>
  <si>
    <t>BBN9727</t>
  </si>
  <si>
    <t>BBN9953</t>
  </si>
  <si>
    <t xml:space="preserve">A220/11 </t>
  </si>
  <si>
    <t>BBN9779</t>
  </si>
  <si>
    <t>too low for a trace</t>
  </si>
  <si>
    <t>BBN_16123</t>
  </si>
  <si>
    <t xml:space="preserve">A127/11 </t>
  </si>
  <si>
    <t xml:space="preserve">A402/14 </t>
  </si>
  <si>
    <t>Motor Cortex</t>
  </si>
  <si>
    <t>2023 Biogen- really bad facs</t>
  </si>
  <si>
    <t xml:space="preserve">A170/13 </t>
  </si>
  <si>
    <t>X8</t>
  </si>
  <si>
    <t>QC_S4_0hrs</t>
  </si>
  <si>
    <t>Tissue QC</t>
  </si>
  <si>
    <t>QC_S4_6hrs</t>
  </si>
  <si>
    <t xml:space="preserve">Tissue QC </t>
  </si>
  <si>
    <t>QC_S4_24hrs</t>
  </si>
  <si>
    <t>QC_S12_0hrs</t>
  </si>
  <si>
    <t>QC_S12_24hrs</t>
  </si>
  <si>
    <t>RSMG_14_24</t>
  </si>
  <si>
    <t>RSMG_14</t>
  </si>
  <si>
    <t>Tissue QC-24h Failed GEM generation</t>
  </si>
  <si>
    <t>Fail at GEM stage- not to repeat</t>
  </si>
  <si>
    <t>RSMG_14_0</t>
  </si>
  <si>
    <t xml:space="preserve">Tissue QC-0h Failed GEM generation </t>
  </si>
  <si>
    <t>BBN-7540</t>
  </si>
  <si>
    <t xml:space="preserve">2023 Biogen Repeat </t>
  </si>
  <si>
    <t>x9</t>
  </si>
  <si>
    <t>BBN003-32185</t>
  </si>
  <si>
    <t>BBN003-32196</t>
  </si>
  <si>
    <t>BBN-9786</t>
  </si>
  <si>
    <t>2023 Biogen Repeat</t>
  </si>
  <si>
    <t>AJ3</t>
  </si>
  <si>
    <t>BBN004-29828</t>
  </si>
  <si>
    <t>NP17/023</t>
  </si>
  <si>
    <t xml:space="preserve">2023 Biogen Repeat- FACS failed, not taken through </t>
  </si>
  <si>
    <t>BBN004-29074</t>
  </si>
  <si>
    <t>NP16/088</t>
  </si>
  <si>
    <t xml:space="preserve">2024 Biogen Repeat- FACS failed, not taken through </t>
  </si>
  <si>
    <t>NucleiIsolationDate</t>
  </si>
  <si>
    <t xml:space="preserve">Targeted Cell Recovery </t>
  </si>
  <si>
    <t>ATAC Date</t>
  </si>
  <si>
    <t>ATAC PCR Cycles</t>
  </si>
  <si>
    <t>GEX Library Date</t>
  </si>
  <si>
    <t>cDNA bioanalyser date</t>
  </si>
  <si>
    <t>cDNA average peak</t>
  </si>
  <si>
    <t>Qubit cDNA conc ng/ul</t>
  </si>
  <si>
    <t>GEX ng to library prep</t>
  </si>
  <si>
    <t>GEX Index well</t>
  </si>
  <si>
    <t>ATAC Index well</t>
  </si>
  <si>
    <t>GEX final PCR cycles</t>
  </si>
  <si>
    <t>Final lib bioanalyser date</t>
  </si>
  <si>
    <t>GEX Lib average peak</t>
  </si>
  <si>
    <t>GEX QbitLib conc ng/ul</t>
  </si>
  <si>
    <t>GEX Lib conc nM</t>
  </si>
  <si>
    <t>ATAC Qubit conc ng/ul</t>
  </si>
  <si>
    <t>ATAC Final Lib bioanalyzer date</t>
  </si>
  <si>
    <t>ATAC Lib Average peak</t>
  </si>
  <si>
    <t>ATAC Lib conc nM</t>
  </si>
  <si>
    <t>Quote number</t>
  </si>
  <si>
    <t>7AAD</t>
  </si>
  <si>
    <t>x7</t>
  </si>
  <si>
    <t>x10</t>
  </si>
  <si>
    <t>IGFQ001529</t>
  </si>
  <si>
    <t>BBN18399</t>
  </si>
  <si>
    <t>IGFQ001546</t>
  </si>
  <si>
    <t xml:space="preserve">Good </t>
  </si>
  <si>
    <t xml:space="preserve">E1 </t>
  </si>
  <si>
    <t>IGFQ001663</t>
  </si>
  <si>
    <t>oK</t>
  </si>
  <si>
    <t>ok</t>
  </si>
  <si>
    <t>NA</t>
  </si>
  <si>
    <t>repeat from preamp</t>
  </si>
  <si>
    <t>repeat</t>
  </si>
  <si>
    <t>AntiBodiesUsed</t>
  </si>
  <si>
    <t>AblatedDate</t>
  </si>
  <si>
    <t>Ablated</t>
  </si>
  <si>
    <t>CanItStillBeAblated</t>
  </si>
  <si>
    <t>DataMasked</t>
  </si>
  <si>
    <t>SlidesCut</t>
  </si>
  <si>
    <t>Brain region</t>
  </si>
  <si>
    <t>FF slides 10um</t>
  </si>
  <si>
    <t>6 slides</t>
  </si>
  <si>
    <t>DSEI-MS</t>
  </si>
  <si>
    <t>Helen</t>
  </si>
  <si>
    <t>Jo/Nanet/Aisling</t>
  </si>
  <si>
    <t>LCMS</t>
  </si>
  <si>
    <t>chunks not shavings</t>
  </si>
  <si>
    <t>original comment said 'No EC left', but I found a tube in the LCMS box</t>
  </si>
  <si>
    <t>region label missing on tube</t>
  </si>
  <si>
    <t>MTG</t>
  </si>
  <si>
    <t>3. Tube mislabelled cv19/19</t>
  </si>
  <si>
    <t>Frozen block</t>
  </si>
  <si>
    <t>block</t>
  </si>
  <si>
    <t>Uren -80C</t>
  </si>
  <si>
    <t xml:space="preserve">Visium </t>
  </si>
  <si>
    <t>In bag labelled "Visium samples"</t>
  </si>
  <si>
    <t>BBN003.35391</t>
  </si>
  <si>
    <t>BBN003.35392</t>
  </si>
  <si>
    <t>BBN003.32210</t>
  </si>
  <si>
    <t>DESI-MS</t>
  </si>
  <si>
    <t>Helen Huang</t>
  </si>
  <si>
    <t xml:space="preserve">Aisling </t>
  </si>
  <si>
    <t>Resent due to hair</t>
  </si>
  <si>
    <t>A19/12</t>
  </si>
  <si>
    <t>~20ul</t>
  </si>
  <si>
    <t>UCL</t>
  </si>
  <si>
    <t>Genotyping</t>
  </si>
  <si>
    <t>Jo/Aisling</t>
  </si>
  <si>
    <t xml:space="preserve">
19920035</t>
  </si>
  <si>
    <t>Frozen block shavings</t>
  </si>
  <si>
    <t>DESI-MS/LCMS</t>
  </si>
  <si>
    <t>A13/03</t>
  </si>
  <si>
    <t>A51/14</t>
  </si>
  <si>
    <t>A53/11</t>
  </si>
  <si>
    <t>A74/05*</t>
  </si>
  <si>
    <t>B509.962</t>
  </si>
  <si>
    <t>Riad Yagoubi</t>
  </si>
  <si>
    <t>Xiaowen/Nanet</t>
  </si>
  <si>
    <t>20060099 </t>
  </si>
  <si>
    <t>20150975 </t>
  </si>
  <si>
    <t>20152915 </t>
  </si>
  <si>
    <t>Entorhinal Cortex -GM</t>
  </si>
  <si>
    <t>Frozen block shavings, GM</t>
  </si>
  <si>
    <t>~150mg</t>
  </si>
  <si>
    <t>&gt;20MG</t>
  </si>
  <si>
    <t>Harry Whitwell</t>
  </si>
  <si>
    <t>~60mg</t>
  </si>
  <si>
    <t>Vicky/Nanet</t>
  </si>
  <si>
    <t>protein lysate</t>
  </si>
  <si>
    <t>~3/5 80um sections</t>
  </si>
  <si>
    <t>Hammersmith ICL, Mass spec 
Department of Metabolism, Digestion and Reproduction</t>
  </si>
  <si>
    <t>Proteomics MS</t>
  </si>
  <si>
    <t>Harry Whitewell/Cooper, Benjamin W</t>
  </si>
  <si>
    <t>Riad/Nanet</t>
  </si>
  <si>
    <t>NP08/166</t>
  </si>
  <si>
    <t>BBN004.28979</t>
  </si>
  <si>
    <t>NP12/162-yellow supernatant</t>
  </si>
  <si>
    <t>NP12/098</t>
  </si>
  <si>
    <t>BBN_11055</t>
  </si>
  <si>
    <t>NP13/012</t>
  </si>
  <si>
    <t>NP11/114</t>
  </si>
  <si>
    <t>BBN_5650</t>
  </si>
  <si>
    <t>BBN_11066</t>
  </si>
  <si>
    <t>PDC28</t>
  </si>
  <si>
    <t>calcarine/ cerebellum</t>
  </si>
  <si>
    <t>Extracted DNA</t>
  </si>
  <si>
    <t>Frozen block shavings, whole</t>
  </si>
  <si>
    <t>25mg tissue sections</t>
  </si>
  <si>
    <t>Psomagen, Rockville, MD</t>
  </si>
  <si>
    <t>Whole Genome Sequencing</t>
  </si>
  <si>
    <t>Psomagen- Kang 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</si>
</sst>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yyyy\-mm\-dd;@"/>
    <numFmt numFmtId="165" formatCode="yyyymmdd"/>
    <numFmt numFmtId="166" formatCode="#,##0.00_ ;[Red]\-#,##0.00\ "/>
    <numFmt numFmtId="167" formatCode="0.0000"/>
    <numFmt numFmtId="168" formatCode="0.000"/>
    <numFmt numFmtId="169" formatCode="yyyy\-mm\-dd"/>
    <numFmt numFmtId="170" formatCode="&quot;$&quot;#,##0.00"/>
    <numFmt numFmtId="171" formatCode="[$-1010409]General"/>
    <numFmt numFmtId="172" formatCode="dd/mm/yy;@"/>
    <numFmt numFmtId="173" formatCode="d/m/yy;@"/>
  </numFmts>
  <fonts count="68">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rgb="FF000000"/>
      <name val="Calibri"/>
      <family val="2"/>
      <scheme val="minor"/>
    </font>
    <font>
      <sz val="11"/>
      <name val="Calibri"/>
      <family val="2"/>
    </font>
    <font>
      <sz val="11"/>
      <name val="Calibri"/>
      <family val="2"/>
      <scheme val="minor"/>
    </font>
    <font>
      <b/>
      <sz val="9"/>
      <color indexed="81"/>
      <name val="Tahoma"/>
      <family val="2"/>
    </font>
    <font>
      <sz val="9"/>
      <color indexed="81"/>
      <name val="Tahoma"/>
      <family val="2"/>
    </font>
    <font>
      <sz val="11"/>
      <color rgb="FF000000"/>
      <name val="Calibri"/>
      <family val="2"/>
    </font>
    <font>
      <sz val="8"/>
      <name val="Calibri"/>
      <family val="2"/>
      <scheme val="minor"/>
    </font>
    <font>
      <b/>
      <sz val="11"/>
      <color theme="0"/>
      <name val="Calibri"/>
      <family val="2"/>
      <scheme val="minor"/>
    </font>
    <font>
      <sz val="11"/>
      <color theme="0"/>
      <name val="Calibri"/>
      <family val="2"/>
      <scheme val="minor"/>
    </font>
    <font>
      <b/>
      <sz val="11"/>
      <name val="Calibri"/>
      <family val="2"/>
      <scheme val="minor"/>
    </font>
    <font>
      <b/>
      <sz val="12"/>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rgb="FF444444"/>
      <name val="Calibri"/>
      <family val="2"/>
      <charset val="1"/>
    </font>
    <font>
      <sz val="11"/>
      <color rgb="FF201F1E"/>
      <name val="Calibri"/>
      <family val="2"/>
      <charset val="1"/>
    </font>
    <font>
      <b/>
      <sz val="9"/>
      <color rgb="FF000000"/>
      <name val="Tahoma"/>
      <family val="2"/>
    </font>
    <font>
      <sz val="12"/>
      <color rgb="FF000000"/>
      <name val="Calibri"/>
      <family val="2"/>
    </font>
    <font>
      <u/>
      <sz val="11"/>
      <color theme="10"/>
      <name val="Calibri"/>
      <family val="2"/>
      <scheme val="minor"/>
    </font>
    <font>
      <b/>
      <sz val="14"/>
      <color theme="1"/>
      <name val="Calibri"/>
      <family val="2"/>
      <scheme val="minor"/>
    </font>
    <font>
      <b/>
      <sz val="11"/>
      <color rgb="FFFF0000"/>
      <name val="Calibri"/>
      <family val="2"/>
      <scheme val="minor"/>
    </font>
    <font>
      <sz val="10"/>
      <color theme="1"/>
      <name val="Arial"/>
      <family val="2"/>
    </font>
    <font>
      <sz val="11"/>
      <color rgb="FF201F1E"/>
      <name val="Calibri"/>
      <family val="2"/>
    </font>
    <font>
      <sz val="9"/>
      <color theme="1"/>
      <name val="Calibri"/>
      <family val="2"/>
      <scheme val="minor"/>
    </font>
    <font>
      <sz val="10"/>
      <color theme="1"/>
      <name val="Calibri"/>
      <family val="2"/>
      <scheme val="minor"/>
    </font>
    <font>
      <sz val="13.5"/>
      <color rgb="FF000000"/>
      <name val="Times New Roman"/>
      <family val="1"/>
    </font>
    <font>
      <sz val="11"/>
      <color theme="1"/>
      <name val="Calibri"/>
      <family val="2"/>
    </font>
    <font>
      <sz val="12"/>
      <color theme="1"/>
      <name val="Calibri"/>
      <family val="2"/>
    </font>
    <font>
      <sz val="11"/>
      <color rgb="FF333333"/>
      <name val="Helvetica Neue"/>
      <family val="2"/>
    </font>
    <font>
      <sz val="11"/>
      <color rgb="FF000000"/>
      <name val="Calibri"/>
      <family val="2"/>
      <charset val="1"/>
    </font>
    <font>
      <sz val="10"/>
      <color rgb="FF000000"/>
      <name val="Arial"/>
      <family val="2"/>
    </font>
    <font>
      <sz val="9"/>
      <color rgb="FF000000"/>
      <name val="Calibri"/>
      <family val="2"/>
      <scheme val="minor"/>
    </font>
    <font>
      <sz val="10"/>
      <color rgb="FF000000"/>
      <name val="Calibri"/>
      <family val="2"/>
      <scheme val="minor"/>
    </font>
    <font>
      <u val="double"/>
      <sz val="11"/>
      <color rgb="FF333333"/>
      <name val="Helvetica Neue"/>
      <family val="2"/>
    </font>
    <font>
      <sz val="11"/>
      <color rgb="FFFF0000"/>
      <name val="Calibri"/>
      <family val="2"/>
    </font>
    <font>
      <sz val="11"/>
      <color rgb="FF1D1C1D"/>
      <name val="Slack-Lato"/>
      <charset val="1"/>
    </font>
    <font>
      <b/>
      <sz val="11"/>
      <color rgb="FF000000"/>
      <name val="Calibri"/>
      <family val="2"/>
      <scheme val="minor"/>
    </font>
    <font>
      <b/>
      <sz val="11"/>
      <color rgb="FFFFFFFF"/>
      <name val="Calibri"/>
      <family val="2"/>
      <scheme val="minor"/>
    </font>
    <font>
      <sz val="11"/>
      <color rgb="FFFFFFFF"/>
      <name val="Calibri"/>
      <family val="2"/>
      <scheme val="minor"/>
    </font>
    <font>
      <sz val="8"/>
      <color theme="1"/>
      <name val="Calibri"/>
      <family val="2"/>
      <scheme val="minor"/>
    </font>
    <font>
      <sz val="11"/>
      <color rgb="FF444444"/>
      <name val="Calibri"/>
      <family val="2"/>
    </font>
    <font>
      <sz val="11"/>
      <color rgb="FF1F497D"/>
      <name val="Calibri"/>
      <family val="2"/>
      <charset val="1"/>
    </font>
    <font>
      <sz val="9"/>
      <color rgb="FF1D1C1D"/>
      <name val="Arial"/>
      <family val="2"/>
    </font>
    <font>
      <b/>
      <sz val="11"/>
      <color rgb="FF000000"/>
      <name val="Calibri"/>
      <family val="2"/>
    </font>
    <font>
      <sz val="12"/>
      <color rgb="FF000000"/>
      <name val="Calibri"/>
      <family val="2"/>
      <scheme val="minor"/>
    </font>
    <font>
      <sz val="11"/>
      <color rgb="FF444444"/>
      <name val="Calibri"/>
      <family val="2"/>
      <charset val="1"/>
      <scheme val="minor"/>
    </font>
    <font>
      <sz val="9"/>
      <color theme="1"/>
      <name val="Segoe UI"/>
      <family val="2"/>
    </font>
    <font>
      <sz val="9"/>
      <color rgb="FFFF0000"/>
      <name val="Calibri"/>
      <family val="2"/>
      <scheme val="minor"/>
    </font>
    <font>
      <sz val="9"/>
      <color rgb="FF000000"/>
      <name val="Tahoma"/>
      <family val="2"/>
    </font>
    <font>
      <sz val="10"/>
      <color rgb="FF5E5E5E"/>
      <name val="Segoe UI"/>
      <family val="2"/>
    </font>
    <font>
      <sz val="11"/>
      <color rgb="FF444444"/>
      <name val="Segoe UI"/>
      <family val="2"/>
    </font>
    <font>
      <sz val="9"/>
      <color rgb="FF444444"/>
      <name val="Segoe UI"/>
      <family val="2"/>
    </font>
    <font>
      <sz val="8"/>
      <color rgb="FF000000"/>
      <name val="Helvetica Neue"/>
      <charset val="1"/>
    </font>
    <font>
      <sz val="8"/>
      <color rgb="FF000000"/>
      <name val="Helvetica Neue"/>
      <family val="2"/>
    </font>
  </fonts>
  <fills count="56">
    <fill>
      <patternFill patternType="none"/>
    </fill>
    <fill>
      <patternFill patternType="gray125"/>
    </fill>
    <fill>
      <patternFill patternType="solid">
        <fgColor theme="0" tint="-0.149998474074526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0000"/>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FF"/>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rgb="FFF6F6F6"/>
        <bgColor indexed="64"/>
      </patternFill>
    </fill>
    <fill>
      <patternFill patternType="solid">
        <fgColor rgb="FFFF0000"/>
        <bgColor rgb="FF000000"/>
      </patternFill>
    </fill>
    <fill>
      <patternFill patternType="solid">
        <fgColor rgb="FFF2F2F2"/>
        <bgColor indexed="64"/>
      </patternFill>
    </fill>
    <fill>
      <patternFill patternType="solid">
        <fgColor rgb="FFFFE699"/>
        <bgColor indexed="64"/>
      </patternFill>
    </fill>
    <fill>
      <patternFill patternType="solid">
        <fgColor rgb="FFFFF2CC"/>
        <bgColor indexed="64"/>
      </patternFill>
    </fill>
    <fill>
      <patternFill patternType="solid">
        <fgColor rgb="FFE7E6E6"/>
        <bgColor indexed="64"/>
      </patternFill>
    </fill>
  </fills>
  <borders count="7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rgb="FF000000"/>
      </right>
      <top style="thin">
        <color rgb="FF000000"/>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style="thin">
        <color indexed="64"/>
      </bottom>
      <diagonal/>
    </border>
    <border>
      <left style="thin">
        <color theme="1"/>
      </left>
      <right/>
      <top style="thin">
        <color theme="1"/>
      </top>
      <bottom/>
      <diagonal/>
    </border>
    <border>
      <left style="thin">
        <color theme="1"/>
      </left>
      <right/>
      <top style="thin">
        <color theme="1"/>
      </top>
      <bottom style="thin">
        <color theme="1"/>
      </bottom>
      <diagonal/>
    </border>
    <border>
      <left/>
      <right/>
      <top style="thin">
        <color theme="8"/>
      </top>
      <bottom/>
      <diagonal/>
    </border>
    <border>
      <left/>
      <right style="dashDot">
        <color theme="8" tint="0.39994506668294322"/>
      </right>
      <top style="dashDot">
        <color theme="8" tint="0.39994506668294322"/>
      </top>
      <bottom style="dashDot">
        <color theme="8" tint="0.39994506668294322"/>
      </bottom>
      <diagonal/>
    </border>
    <border>
      <left style="dashDot">
        <color theme="8" tint="0.39994506668294322"/>
      </left>
      <right style="dashDot">
        <color theme="8" tint="0.39994506668294322"/>
      </right>
      <top style="dashDot">
        <color theme="8" tint="0.39994506668294322"/>
      </top>
      <bottom style="dashDot">
        <color theme="8" tint="0.39994506668294322"/>
      </bottom>
      <diagonal/>
    </border>
    <border>
      <left style="dashDot">
        <color theme="8" tint="0.39994506668294322"/>
      </left>
      <right/>
      <top style="dashDot">
        <color theme="8" tint="0.39994506668294322"/>
      </top>
      <bottom style="dashDot">
        <color theme="8" tint="0.39994506668294322"/>
      </bottom>
      <diagonal/>
    </border>
    <border>
      <left/>
      <right style="dashDot">
        <color theme="5" tint="0.79998168889431442"/>
      </right>
      <top style="dashDot">
        <color theme="5" tint="0.79998168889431442"/>
      </top>
      <bottom style="dashDot">
        <color theme="5" tint="0.79998168889431442"/>
      </bottom>
      <diagonal/>
    </border>
    <border>
      <left style="dashDot">
        <color theme="5" tint="0.79998168889431442"/>
      </left>
      <right style="dashDot">
        <color theme="5" tint="0.79998168889431442"/>
      </right>
      <top style="dashDot">
        <color theme="5" tint="0.79998168889431442"/>
      </top>
      <bottom style="dashDot">
        <color theme="5" tint="0.79998168889431442"/>
      </bottom>
      <diagonal/>
    </border>
    <border>
      <left style="dashDot">
        <color theme="5" tint="0.79998168889431442"/>
      </left>
      <right/>
      <top style="dashDot">
        <color theme="5" tint="0.79998168889431442"/>
      </top>
      <bottom style="dashDot">
        <color theme="5" tint="0.79998168889431442"/>
      </bottom>
      <diagonal/>
    </border>
    <border>
      <left style="dashDot">
        <color theme="5" tint="0.79995117038483843"/>
      </left>
      <right style="dashDot">
        <color theme="5" tint="0.79998168889431442"/>
      </right>
      <top style="dashDot">
        <color theme="5" tint="0.79998168889431442"/>
      </top>
      <bottom style="dashDot">
        <color theme="5" tint="0.79998168889431442"/>
      </bottom>
      <diagonal/>
    </border>
    <border>
      <left/>
      <right/>
      <top style="dashDot">
        <color theme="5" tint="0.79998168889431442"/>
      </top>
      <bottom style="dashDot">
        <color theme="5" tint="0.79998168889431442"/>
      </bottom>
      <diagonal/>
    </border>
    <border>
      <left/>
      <right/>
      <top style="thin">
        <color theme="1"/>
      </top>
      <bottom style="thin">
        <color theme="1"/>
      </bottom>
      <diagonal/>
    </border>
    <border>
      <left style="thin">
        <color rgb="FF000000"/>
      </left>
      <right style="thin">
        <color rgb="FF000000"/>
      </right>
      <top style="thin">
        <color rgb="FF000000"/>
      </top>
      <bottom style="thin">
        <color rgb="FF999999"/>
      </bottom>
      <diagonal/>
    </border>
    <border>
      <left style="thin">
        <color rgb="FF000000"/>
      </left>
      <right style="thin">
        <color rgb="FF000000"/>
      </right>
      <top/>
      <bottom style="thin">
        <color rgb="FF999999"/>
      </bottom>
      <diagonal/>
    </border>
    <border>
      <left style="thin">
        <color rgb="FF000000"/>
      </left>
      <right style="thin">
        <color rgb="FF000000"/>
      </right>
      <top/>
      <bottom style="thin">
        <color rgb="FF000000"/>
      </bottom>
      <diagonal/>
    </border>
    <border>
      <left style="thin">
        <color indexed="64"/>
      </left>
      <right style="thin">
        <color indexed="64"/>
      </right>
      <top/>
      <bottom/>
      <diagonal/>
    </border>
    <border>
      <left/>
      <right/>
      <top style="thin">
        <color rgb="FFDDDDDD"/>
      </top>
      <bottom style="thin">
        <color rgb="FF111111"/>
      </bottom>
      <diagonal/>
    </border>
    <border>
      <left/>
      <right/>
      <top/>
      <bottom style="thin">
        <color theme="1"/>
      </bottom>
      <diagonal/>
    </border>
    <border>
      <left/>
      <right style="thin">
        <color indexed="64"/>
      </right>
      <top/>
      <bottom style="thin">
        <color indexed="64"/>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indexed="64"/>
      </top>
      <bottom style="thin">
        <color rgb="FF000000"/>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indexed="64"/>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right style="thin">
        <color rgb="FF000000"/>
      </right>
      <top/>
      <bottom style="thin">
        <color rgb="FF000000"/>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rgb="FF000000"/>
      </left>
      <right/>
      <top/>
      <bottom style="thin">
        <color rgb="FF000000"/>
      </bottom>
      <diagonal/>
    </border>
    <border>
      <left/>
      <right style="thin">
        <color indexed="64"/>
      </right>
      <top style="thin">
        <color indexed="64"/>
      </top>
      <bottom/>
      <diagonal/>
    </border>
    <border>
      <left/>
      <right style="thin">
        <color rgb="FF000000"/>
      </right>
      <top style="thin">
        <color indexed="64"/>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top/>
      <bottom style="thin">
        <color indexed="64"/>
      </bottom>
      <diagonal/>
    </border>
    <border>
      <left style="thin">
        <color rgb="FF000000"/>
      </left>
      <right/>
      <top/>
      <bottom style="medium">
        <color indexed="64"/>
      </bottom>
      <diagonal/>
    </border>
    <border>
      <left style="thin">
        <color indexed="64"/>
      </left>
      <right/>
      <top/>
      <bottom/>
      <diagonal/>
    </border>
    <border>
      <left style="thin">
        <color rgb="FF000000"/>
      </left>
      <right style="thin">
        <color rgb="FF000000"/>
      </right>
      <top style="thin">
        <color theme="1"/>
      </top>
      <bottom style="thin">
        <color rgb="FF000000"/>
      </bottom>
      <diagonal/>
    </border>
    <border>
      <left style="thin">
        <color rgb="FFD4D4D4"/>
      </left>
      <right style="thin">
        <color rgb="FFD4D4D4"/>
      </right>
      <top style="thin">
        <color rgb="FFD4D4D4"/>
      </top>
      <bottom style="thin">
        <color rgb="FFD4D4D4"/>
      </bottom>
      <diagonal/>
    </border>
    <border>
      <left style="thin">
        <color rgb="FFD4D4D4"/>
      </left>
      <right style="thin">
        <color rgb="FFD4D4D4"/>
      </right>
      <top style="thin">
        <color rgb="FFD4D4D4"/>
      </top>
      <bottom/>
      <diagonal/>
    </border>
    <border>
      <left style="thin">
        <color rgb="FF000000"/>
      </left>
      <right style="thin">
        <color rgb="FF000000"/>
      </right>
      <top/>
      <bottom/>
      <diagonal/>
    </border>
    <border>
      <left style="thin">
        <color rgb="FF000000"/>
      </left>
      <right/>
      <top/>
      <bottom/>
      <diagonal/>
    </border>
    <border>
      <left style="thin">
        <color rgb="FFD0CECE"/>
      </left>
      <right style="thin">
        <color rgb="FFD0CECE"/>
      </right>
      <top style="thin">
        <color rgb="FFD0CECE"/>
      </top>
      <bottom style="thin">
        <color rgb="FFD0CECE"/>
      </bottom>
      <diagonal/>
    </border>
    <border>
      <left style="thin">
        <color rgb="FFD0CECE"/>
      </left>
      <right style="thin">
        <color rgb="FFD0CECE"/>
      </right>
      <top/>
      <bottom style="thin">
        <color rgb="FFD0CECE"/>
      </bottom>
      <diagonal/>
    </border>
    <border>
      <left style="thin">
        <color rgb="FFE7E6E6"/>
      </left>
      <right style="thin">
        <color rgb="FFE7E6E6"/>
      </right>
      <top style="thin">
        <color rgb="FFE7E6E6"/>
      </top>
      <bottom style="thin">
        <color rgb="FFE7E6E6"/>
      </bottom>
      <diagonal/>
    </border>
    <border>
      <left style="thin">
        <color rgb="FF000000"/>
      </left>
      <right style="thin">
        <color rgb="FF000000"/>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style="medium">
        <color rgb="FF000000"/>
      </right>
      <top style="medium">
        <color rgb="FF000000"/>
      </top>
      <bottom style="medium">
        <color rgb="FF000000"/>
      </bottom>
      <diagonal/>
    </border>
    <border>
      <left/>
      <right style="thin">
        <color rgb="FF000000"/>
      </right>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right style="thin">
        <color rgb="FFD6DADC"/>
      </right>
      <top style="thin">
        <color theme="1"/>
      </top>
      <bottom style="thin">
        <color rgb="FFD6DADC"/>
      </bottom>
      <diagonal/>
    </border>
  </borders>
  <cellStyleXfs count="43">
    <xf numFmtId="0" fontId="0" fillId="0" borderId="0"/>
    <xf numFmtId="0" fontId="16" fillId="0" borderId="0" applyNumberFormat="0" applyFill="0" applyBorder="0" applyAlignment="0" applyProtection="0"/>
    <xf numFmtId="0" fontId="17" fillId="0" borderId="4" applyNumberFormat="0" applyFill="0" applyAlignment="0" applyProtection="0"/>
    <xf numFmtId="0" fontId="18" fillId="0" borderId="5" applyNumberFormat="0" applyFill="0" applyAlignment="0" applyProtection="0"/>
    <xf numFmtId="0" fontId="19" fillId="0" borderId="6" applyNumberFormat="0" applyFill="0" applyAlignment="0" applyProtection="0"/>
    <xf numFmtId="0" fontId="19" fillId="0" borderId="0" applyNumberFormat="0" applyFill="0" applyBorder="0" applyAlignment="0" applyProtection="0"/>
    <xf numFmtId="0" fontId="20" fillId="13" borderId="0" applyNumberFormat="0" applyBorder="0" applyAlignment="0" applyProtection="0"/>
    <xf numFmtId="0" fontId="21" fillId="14" borderId="0" applyNumberFormat="0" applyBorder="0" applyAlignment="0" applyProtection="0"/>
    <xf numFmtId="0" fontId="22" fillId="15" borderId="0" applyNumberFormat="0" applyBorder="0" applyAlignment="0" applyProtection="0"/>
    <xf numFmtId="0" fontId="23" fillId="16" borderId="7" applyNumberFormat="0" applyAlignment="0" applyProtection="0"/>
    <xf numFmtId="0" fontId="24" fillId="17" borderId="8" applyNumberFormat="0" applyAlignment="0" applyProtection="0"/>
    <xf numFmtId="0" fontId="25" fillId="17" borderId="7" applyNumberFormat="0" applyAlignment="0" applyProtection="0"/>
    <xf numFmtId="0" fontId="26" fillId="0" borderId="9" applyNumberFormat="0" applyFill="0" applyAlignment="0" applyProtection="0"/>
    <xf numFmtId="0" fontId="11" fillId="18" borderId="10" applyNumberFormat="0" applyAlignment="0" applyProtection="0"/>
    <xf numFmtId="0" fontId="2" fillId="0" borderId="0" applyNumberFormat="0" applyFill="0" applyBorder="0" applyAlignment="0" applyProtection="0"/>
    <xf numFmtId="0" fontId="15" fillId="19" borderId="11" applyNumberFormat="0" applyFont="0" applyAlignment="0" applyProtection="0"/>
    <xf numFmtId="0" fontId="27" fillId="0" borderId="0" applyNumberFormat="0" applyFill="0" applyBorder="0" applyAlignment="0" applyProtection="0"/>
    <xf numFmtId="0" fontId="3" fillId="0" borderId="12" applyNumberFormat="0" applyFill="0" applyAlignment="0" applyProtection="0"/>
    <xf numFmtId="0" fontId="12" fillId="20" borderId="0" applyNumberFormat="0" applyBorder="0" applyAlignment="0" applyProtection="0"/>
    <xf numFmtId="0" fontId="15" fillId="21"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2" fillId="24" borderId="0" applyNumberFormat="0" applyBorder="0" applyAlignment="0" applyProtection="0"/>
    <xf numFmtId="0" fontId="15" fillId="25"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2" fillId="28" borderId="0" applyNumberFormat="0" applyBorder="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2" fillId="32"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2" fillId="36"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2" fillId="40"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32" fillId="0" borderId="0" applyNumberFormat="0" applyFill="0" applyBorder="0" applyAlignment="0" applyProtection="0"/>
  </cellStyleXfs>
  <cellXfs count="664">
    <xf numFmtId="0" fontId="0" fillId="0" borderId="0" xfId="0"/>
    <xf numFmtId="0" fontId="0" fillId="0" borderId="0" xfId="0" applyAlignment="1">
      <alignment horizontal="center"/>
    </xf>
    <xf numFmtId="0" fontId="3" fillId="2" borderId="0" xfId="0" applyFont="1" applyFill="1" applyAlignment="1">
      <alignment horizontal="center"/>
    </xf>
    <xf numFmtId="0" fontId="3" fillId="4" borderId="0" xfId="0" applyFont="1" applyFill="1" applyAlignment="1">
      <alignment horizontal="center"/>
    </xf>
    <xf numFmtId="0" fontId="3" fillId="0" borderId="0" xfId="0" applyFont="1" applyAlignment="1">
      <alignment horizontal="center"/>
    </xf>
    <xf numFmtId="0" fontId="2" fillId="0" borderId="0" xfId="0" applyFont="1" applyAlignment="1">
      <alignment horizontal="center"/>
    </xf>
    <xf numFmtId="0" fontId="3" fillId="0" borderId="0" xfId="0" applyFont="1"/>
    <xf numFmtId="0" fontId="0" fillId="2" borderId="0" xfId="0" applyFill="1" applyAlignment="1">
      <alignment horizontal="center"/>
    </xf>
    <xf numFmtId="0" fontId="4" fillId="0" borderId="0" xfId="0" applyFont="1" applyAlignment="1">
      <alignment horizontal="center" wrapText="1"/>
    </xf>
    <xf numFmtId="0" fontId="3" fillId="0" borderId="1" xfId="0" applyFont="1" applyBorder="1" applyAlignment="1">
      <alignment horizontal="center"/>
    </xf>
    <xf numFmtId="2" fontId="0" fillId="0" borderId="0" xfId="0" applyNumberFormat="1" applyAlignment="1">
      <alignment horizontal="center"/>
    </xf>
    <xf numFmtId="0" fontId="2" fillId="0" borderId="0" xfId="0" applyFont="1"/>
    <xf numFmtId="2" fontId="0" fillId="0" borderId="1" xfId="0" applyNumberFormat="1" applyBorder="1" applyAlignment="1">
      <alignment horizontal="center"/>
    </xf>
    <xf numFmtId="0" fontId="0" fillId="5" borderId="1" xfId="0" applyFill="1" applyBorder="1" applyAlignment="1">
      <alignment horizontal="center"/>
    </xf>
    <xf numFmtId="0" fontId="0" fillId="6" borderId="1" xfId="0" applyFill="1" applyBorder="1" applyAlignment="1">
      <alignment horizontal="center"/>
    </xf>
    <xf numFmtId="0" fontId="2" fillId="0" borderId="0" xfId="0" applyFont="1" applyAlignment="1">
      <alignment horizontal="center" wrapText="1"/>
    </xf>
    <xf numFmtId="0" fontId="9" fillId="0" borderId="0" xfId="0" applyFont="1"/>
    <xf numFmtId="0" fontId="5" fillId="0" borderId="0" xfId="0" applyFont="1"/>
    <xf numFmtId="0" fontId="9" fillId="0" borderId="0" xfId="0" applyFont="1" applyAlignment="1">
      <alignment horizontal="center"/>
    </xf>
    <xf numFmtId="0" fontId="5" fillId="0" borderId="0" xfId="0" applyFont="1" applyAlignment="1">
      <alignment horizontal="center"/>
    </xf>
    <xf numFmtId="0" fontId="3" fillId="3" borderId="0" xfId="0" applyFont="1" applyFill="1" applyAlignment="1">
      <alignment horizontal="center"/>
    </xf>
    <xf numFmtId="1" fontId="0" fillId="0" borderId="0" xfId="0" applyNumberFormat="1" applyAlignment="1">
      <alignment horizontal="center"/>
    </xf>
    <xf numFmtId="0" fontId="3" fillId="0" borderId="2" xfId="0" applyFont="1" applyBorder="1" applyAlignment="1">
      <alignment horizontal="center"/>
    </xf>
    <xf numFmtId="0" fontId="0" fillId="7" borderId="1" xfId="0" applyFill="1" applyBorder="1" applyAlignment="1">
      <alignment horizontal="center"/>
    </xf>
    <xf numFmtId="0" fontId="0" fillId="8" borderId="1" xfId="0" applyFill="1" applyBorder="1" applyAlignment="1">
      <alignment horizontal="center"/>
    </xf>
    <xf numFmtId="0" fontId="0" fillId="6" borderId="0" xfId="0" applyFill="1" applyAlignment="1">
      <alignment horizontal="center"/>
    </xf>
    <xf numFmtId="0" fontId="0" fillId="0" borderId="1" xfId="0" applyBorder="1" applyAlignment="1">
      <alignment horizontal="center"/>
    </xf>
    <xf numFmtId="0" fontId="0" fillId="6" borderId="0" xfId="0" applyFill="1"/>
    <xf numFmtId="0" fontId="3" fillId="9" borderId="0" xfId="0" applyFont="1" applyFill="1" applyAlignment="1">
      <alignment horizontal="center"/>
    </xf>
    <xf numFmtId="0" fontId="9" fillId="6" borderId="0" xfId="0" applyFont="1" applyFill="1" applyAlignment="1">
      <alignment horizontal="center"/>
    </xf>
    <xf numFmtId="0" fontId="5" fillId="6" borderId="0" xfId="0" applyFont="1" applyFill="1" applyAlignment="1">
      <alignment horizontal="center"/>
    </xf>
    <xf numFmtId="0" fontId="9" fillId="6" borderId="0" xfId="0" applyFont="1" applyFill="1"/>
    <xf numFmtId="0" fontId="0" fillId="10" borderId="0" xfId="0" applyFill="1"/>
    <xf numFmtId="0" fontId="0" fillId="0" borderId="0" xfId="0" applyProtection="1">
      <protection locked="0"/>
    </xf>
    <xf numFmtId="0" fontId="6" fillId="0" borderId="0" xfId="0" applyFont="1"/>
    <xf numFmtId="0" fontId="3" fillId="5" borderId="1" xfId="0" applyFont="1" applyFill="1" applyBorder="1" applyAlignment="1">
      <alignment horizontal="center"/>
    </xf>
    <xf numFmtId="0" fontId="0" fillId="0" borderId="1" xfId="0" applyBorder="1"/>
    <xf numFmtId="0" fontId="0" fillId="0" borderId="1" xfId="0" applyBorder="1" applyProtection="1">
      <protection locked="0"/>
    </xf>
    <xf numFmtId="164" fontId="0" fillId="0" borderId="1" xfId="0" applyNumberFormat="1" applyBorder="1" applyProtection="1">
      <protection locked="0"/>
    </xf>
    <xf numFmtId="0" fontId="0" fillId="6" borderId="1" xfId="0" applyFill="1" applyBorder="1"/>
    <xf numFmtId="0" fontId="13" fillId="0" borderId="2" xfId="0" applyFont="1" applyBorder="1" applyAlignment="1">
      <alignment horizontal="center"/>
    </xf>
    <xf numFmtId="14" fontId="3" fillId="0" borderId="2" xfId="0" applyNumberFormat="1" applyFont="1" applyBorder="1" applyAlignment="1">
      <alignment horizontal="center"/>
    </xf>
    <xf numFmtId="14" fontId="0" fillId="0" borderId="0" xfId="0" applyNumberFormat="1" applyAlignment="1">
      <alignment horizontal="center"/>
    </xf>
    <xf numFmtId="0" fontId="6" fillId="0" borderId="1" xfId="0" applyFont="1" applyBorder="1"/>
    <xf numFmtId="0" fontId="6" fillId="0" borderId="1" xfId="0" applyFont="1" applyBorder="1" applyAlignment="1">
      <alignment horizontal="left"/>
    </xf>
    <xf numFmtId="0" fontId="0" fillId="10" borderId="1" xfId="0" applyFill="1" applyBorder="1"/>
    <xf numFmtId="0" fontId="0" fillId="10" borderId="1" xfId="0" applyFill="1" applyBorder="1" applyAlignment="1">
      <alignment horizontal="center"/>
    </xf>
    <xf numFmtId="0" fontId="6" fillId="0" borderId="1" xfId="0" applyFont="1" applyBorder="1" applyAlignment="1">
      <alignment horizontal="center"/>
    </xf>
    <xf numFmtId="0" fontId="6" fillId="12" borderId="1" xfId="0" applyFont="1" applyFill="1" applyBorder="1"/>
    <xf numFmtId="0" fontId="0" fillId="11" borderId="1" xfId="0" applyFill="1" applyBorder="1"/>
    <xf numFmtId="0" fontId="6" fillId="11" borderId="1" xfId="0" applyFont="1" applyFill="1" applyBorder="1"/>
    <xf numFmtId="0" fontId="0" fillId="11" borderId="1" xfId="0" applyFill="1" applyBorder="1" applyAlignment="1">
      <alignment horizontal="center"/>
    </xf>
    <xf numFmtId="0" fontId="6" fillId="11" borderId="1" xfId="0" applyFont="1" applyFill="1" applyBorder="1" applyAlignment="1">
      <alignment horizontal="center"/>
    </xf>
    <xf numFmtId="0" fontId="6" fillId="12" borderId="1" xfId="0" applyFont="1" applyFill="1" applyBorder="1" applyAlignment="1">
      <alignment horizontal="center"/>
    </xf>
    <xf numFmtId="0" fontId="2" fillId="6" borderId="3" xfId="0" applyFont="1" applyFill="1" applyBorder="1"/>
    <xf numFmtId="165" fontId="6" fillId="0" borderId="1" xfId="0" applyNumberFormat="1" applyFont="1" applyBorder="1" applyAlignment="1">
      <alignment horizontal="center"/>
    </xf>
    <xf numFmtId="166" fontId="3" fillId="0" borderId="2" xfId="0" applyNumberFormat="1" applyFont="1" applyBorder="1" applyAlignment="1">
      <alignment horizontal="center"/>
    </xf>
    <xf numFmtId="166" fontId="0" fillId="0" borderId="1" xfId="0" applyNumberFormat="1" applyBorder="1" applyAlignment="1">
      <alignment horizontal="center"/>
    </xf>
    <xf numFmtId="166" fontId="0" fillId="0" borderId="0" xfId="0" applyNumberFormat="1" applyAlignment="1">
      <alignment horizontal="center"/>
    </xf>
    <xf numFmtId="0" fontId="2" fillId="6" borderId="0" xfId="0" applyFont="1" applyFill="1"/>
    <xf numFmtId="1" fontId="0" fillId="0" borderId="0" xfId="0" applyNumberFormat="1"/>
    <xf numFmtId="0" fontId="3" fillId="44" borderId="2" xfId="0" applyFont="1" applyFill="1" applyBorder="1" applyAlignment="1">
      <alignment horizontal="center"/>
    </xf>
    <xf numFmtId="0" fontId="0" fillId="44" borderId="1" xfId="0" applyFill="1" applyBorder="1" applyAlignment="1">
      <alignment horizontal="center"/>
    </xf>
    <xf numFmtId="0" fontId="0" fillId="0" borderId="2" xfId="0" applyBorder="1" applyAlignment="1">
      <alignment horizontal="center"/>
    </xf>
    <xf numFmtId="0" fontId="6" fillId="6" borderId="1" xfId="0" applyFont="1" applyFill="1" applyBorder="1"/>
    <xf numFmtId="168" fontId="0" fillId="0" borderId="0" xfId="0" applyNumberFormat="1"/>
    <xf numFmtId="0" fontId="3" fillId="5" borderId="0" xfId="0" applyFont="1" applyFill="1" applyAlignment="1">
      <alignment horizontal="center"/>
    </xf>
    <xf numFmtId="1" fontId="0" fillId="0" borderId="1" xfId="0" applyNumberFormat="1" applyBorder="1" applyProtection="1">
      <protection locked="0"/>
    </xf>
    <xf numFmtId="168" fontId="0" fillId="0" borderId="1" xfId="0" applyNumberFormat="1" applyBorder="1" applyProtection="1">
      <protection locked="0"/>
    </xf>
    <xf numFmtId="1" fontId="0" fillId="0" borderId="1" xfId="0" applyNumberFormat="1" applyBorder="1"/>
    <xf numFmtId="0" fontId="13" fillId="0" borderId="1" xfId="0" applyFont="1" applyBorder="1" applyProtection="1">
      <protection locked="0"/>
    </xf>
    <xf numFmtId="0" fontId="9" fillId="0" borderId="1" xfId="0" applyFont="1" applyBorder="1"/>
    <xf numFmtId="169" fontId="6" fillId="0" borderId="1" xfId="0" applyNumberFormat="1" applyFont="1" applyBorder="1" applyAlignment="1">
      <alignment horizontal="center"/>
    </xf>
    <xf numFmtId="169" fontId="0" fillId="0" borderId="0" xfId="0" applyNumberFormat="1" applyAlignment="1">
      <alignment horizontal="center"/>
    </xf>
    <xf numFmtId="169" fontId="0" fillId="0" borderId="1" xfId="0" applyNumberFormat="1" applyBorder="1" applyAlignment="1">
      <alignment horizontal="center"/>
    </xf>
    <xf numFmtId="0" fontId="9" fillId="10" borderId="0" xfId="0" applyFont="1" applyFill="1"/>
    <xf numFmtId="0" fontId="5" fillId="10" borderId="0" xfId="0" applyFont="1" applyFill="1"/>
    <xf numFmtId="167" fontId="0" fillId="0" borderId="1" xfId="0" applyNumberFormat="1" applyBorder="1" applyAlignment="1">
      <alignment horizontal="center"/>
    </xf>
    <xf numFmtId="167" fontId="0" fillId="0" borderId="0" xfId="0" applyNumberFormat="1" applyAlignment="1">
      <alignment horizontal="center"/>
    </xf>
    <xf numFmtId="169" fontId="13" fillId="0" borderId="2" xfId="0" applyNumberFormat="1" applyFont="1" applyBorder="1" applyAlignment="1">
      <alignment horizontal="center"/>
    </xf>
    <xf numFmtId="168" fontId="3" fillId="0" borderId="1" xfId="0" applyNumberFormat="1" applyFont="1" applyBorder="1" applyAlignment="1">
      <alignment horizontal="center"/>
    </xf>
    <xf numFmtId="168" fontId="13" fillId="0" borderId="1" xfId="0" applyNumberFormat="1" applyFont="1" applyBorder="1" applyProtection="1">
      <protection locked="0"/>
    </xf>
    <xf numFmtId="169" fontId="3" fillId="0" borderId="2" xfId="0" applyNumberFormat="1" applyFont="1" applyBorder="1" applyAlignment="1">
      <alignment horizontal="center"/>
    </xf>
    <xf numFmtId="169" fontId="0" fillId="0" borderId="0" xfId="0" applyNumberFormat="1"/>
    <xf numFmtId="0" fontId="3" fillId="0" borderId="0" xfId="0" applyFont="1" applyAlignment="1">
      <alignment horizontal="left"/>
    </xf>
    <xf numFmtId="0" fontId="0" fillId="0" borderId="0" xfId="0" applyAlignment="1">
      <alignment horizontal="left"/>
    </xf>
    <xf numFmtId="0" fontId="0" fillId="6" borderId="0" xfId="0" applyFill="1" applyAlignment="1">
      <alignment horizontal="left"/>
    </xf>
    <xf numFmtId="169" fontId="0" fillId="0" borderId="0" xfId="0" applyNumberFormat="1" applyAlignment="1">
      <alignment horizontal="left"/>
    </xf>
    <xf numFmtId="0" fontId="6" fillId="7" borderId="1" xfId="0" applyFont="1" applyFill="1" applyBorder="1" applyAlignment="1">
      <alignment horizontal="center"/>
    </xf>
    <xf numFmtId="0" fontId="3" fillId="0" borderId="2" xfId="0" applyFont="1" applyBorder="1" applyAlignment="1">
      <alignment horizontal="center" wrapText="1"/>
    </xf>
    <xf numFmtId="0" fontId="0" fillId="0" borderId="1" xfId="0" applyBorder="1" applyAlignment="1">
      <alignment horizontal="center" wrapText="1"/>
    </xf>
    <xf numFmtId="0" fontId="0" fillId="0" borderId="0" xfId="0" applyAlignment="1">
      <alignment horizontal="center" wrapText="1"/>
    </xf>
    <xf numFmtId="49" fontId="3" fillId="0" borderId="2" xfId="0" applyNumberFormat="1" applyFont="1" applyBorder="1" applyAlignment="1">
      <alignment horizontal="center"/>
    </xf>
    <xf numFmtId="49" fontId="6" fillId="0" borderId="1" xfId="0" applyNumberFormat="1" applyFont="1" applyBorder="1" applyAlignment="1">
      <alignment horizontal="center"/>
    </xf>
    <xf numFmtId="49" fontId="0" fillId="0" borderId="0" xfId="0" applyNumberFormat="1"/>
    <xf numFmtId="2" fontId="3" fillId="0" borderId="2" xfId="0" applyNumberFormat="1" applyFont="1" applyBorder="1" applyAlignment="1">
      <alignment horizontal="center" wrapText="1"/>
    </xf>
    <xf numFmtId="0" fontId="0" fillId="5" borderId="14" xfId="0" applyFill="1" applyBorder="1" applyAlignment="1">
      <alignment horizontal="center"/>
    </xf>
    <xf numFmtId="0" fontId="0" fillId="0" borderId="15" xfId="0" applyBorder="1" applyAlignment="1">
      <alignment horizontal="center"/>
    </xf>
    <xf numFmtId="165" fontId="6" fillId="0" borderId="15" xfId="0" applyNumberFormat="1" applyFont="1" applyBorder="1" applyAlignment="1">
      <alignment horizontal="center"/>
    </xf>
    <xf numFmtId="0" fontId="0" fillId="7" borderId="15" xfId="0" applyFill="1" applyBorder="1" applyAlignment="1">
      <alignment horizontal="center"/>
    </xf>
    <xf numFmtId="0" fontId="0" fillId="8" borderId="15" xfId="0" applyFill="1" applyBorder="1" applyAlignment="1">
      <alignment horizontal="center"/>
    </xf>
    <xf numFmtId="0" fontId="0" fillId="5" borderId="15" xfId="0" applyFill="1" applyBorder="1" applyAlignment="1">
      <alignment horizontal="center"/>
    </xf>
    <xf numFmtId="0" fontId="0" fillId="5" borderId="2" xfId="0" applyFill="1" applyBorder="1" applyAlignment="1">
      <alignment horizontal="center"/>
    </xf>
    <xf numFmtId="0" fontId="28" fillId="0" borderId="1" xfId="0" applyFont="1" applyBorder="1" applyAlignment="1">
      <alignment horizontal="center"/>
    </xf>
    <xf numFmtId="0" fontId="28" fillId="0" borderId="15" xfId="0" applyFont="1" applyBorder="1" applyAlignment="1">
      <alignment horizontal="center"/>
    </xf>
    <xf numFmtId="0" fontId="28" fillId="0" borderId="17" xfId="0" applyFont="1" applyBorder="1" applyAlignment="1">
      <alignment horizontal="center"/>
    </xf>
    <xf numFmtId="0" fontId="29" fillId="0" borderId="0" xfId="0" applyFont="1"/>
    <xf numFmtId="0" fontId="3" fillId="6" borderId="2" xfId="0" applyFont="1" applyFill="1" applyBorder="1" applyAlignment="1">
      <alignment horizontal="center"/>
    </xf>
    <xf numFmtId="0" fontId="29" fillId="45" borderId="15" xfId="0" applyFont="1" applyFill="1" applyBorder="1" applyAlignment="1">
      <alignment wrapText="1"/>
    </xf>
    <xf numFmtId="0" fontId="4" fillId="0" borderId="19" xfId="0" applyFont="1" applyBorder="1" applyAlignment="1">
      <alignment horizontal="left"/>
    </xf>
    <xf numFmtId="0" fontId="4" fillId="0" borderId="20" xfId="0" applyFont="1" applyBorder="1" applyAlignment="1">
      <alignment horizontal="left"/>
    </xf>
    <xf numFmtId="165" fontId="6" fillId="0" borderId="0" xfId="0" applyNumberFormat="1" applyFont="1" applyAlignment="1">
      <alignment horizontal="center"/>
    </xf>
    <xf numFmtId="0" fontId="0" fillId="5" borderId="0" xfId="0" applyFill="1" applyAlignment="1">
      <alignment horizontal="center"/>
    </xf>
    <xf numFmtId="1" fontId="0" fillId="0" borderId="1" xfId="0" applyNumberFormat="1" applyBorder="1" applyAlignment="1">
      <alignment horizontal="center"/>
    </xf>
    <xf numFmtId="0" fontId="0" fillId="0" borderId="14" xfId="0" applyBorder="1" applyAlignment="1">
      <alignment horizontal="center"/>
    </xf>
    <xf numFmtId="0" fontId="3" fillId="0" borderId="2" xfId="0" applyFont="1" applyBorder="1" applyAlignment="1">
      <alignment horizontal="left"/>
    </xf>
    <xf numFmtId="0" fontId="0" fillId="0" borderId="1" xfId="0" applyBorder="1" applyAlignment="1">
      <alignment horizontal="left"/>
    </xf>
    <xf numFmtId="0" fontId="0" fillId="0" borderId="2" xfId="0" applyBorder="1" applyAlignment="1">
      <alignment horizontal="left"/>
    </xf>
    <xf numFmtId="0" fontId="9" fillId="0" borderId="15" xfId="0" applyFont="1" applyBorder="1" applyAlignment="1">
      <alignment horizontal="left"/>
    </xf>
    <xf numFmtId="0" fontId="28" fillId="0" borderId="0" xfId="0" applyFont="1" applyAlignment="1">
      <alignment horizontal="left"/>
    </xf>
    <xf numFmtId="0" fontId="0" fillId="44" borderId="0" xfId="0" applyFill="1" applyAlignment="1">
      <alignment horizontal="center"/>
    </xf>
    <xf numFmtId="0" fontId="33" fillId="4" borderId="0" xfId="0" applyFont="1" applyFill="1" applyAlignment="1">
      <alignment horizontal="left"/>
    </xf>
    <xf numFmtId="0" fontId="33" fillId="4" borderId="0" xfId="0" applyFont="1" applyFill="1" applyAlignment="1">
      <alignment horizontal="center"/>
    </xf>
    <xf numFmtId="0" fontId="0" fillId="4" borderId="0" xfId="0" applyFill="1" applyAlignment="1">
      <alignment horizontal="center"/>
    </xf>
    <xf numFmtId="0" fontId="3" fillId="44" borderId="0" xfId="0" applyFont="1" applyFill="1" applyAlignment="1">
      <alignment horizontal="center"/>
    </xf>
    <xf numFmtId="0" fontId="3" fillId="44" borderId="0" xfId="0" applyFont="1" applyFill="1" applyAlignment="1">
      <alignment horizontal="left"/>
    </xf>
    <xf numFmtId="0" fontId="3" fillId="4" borderId="0" xfId="0" applyFont="1" applyFill="1" applyAlignment="1">
      <alignment horizontal="left"/>
    </xf>
    <xf numFmtId="0" fontId="3" fillId="44" borderId="22" xfId="0" applyFont="1" applyFill="1" applyBorder="1" applyAlignment="1">
      <alignment horizontal="center"/>
    </xf>
    <xf numFmtId="0" fontId="0" fillId="44" borderId="23" xfId="0" applyFill="1" applyBorder="1" applyAlignment="1">
      <alignment horizontal="center"/>
    </xf>
    <xf numFmtId="9" fontId="3" fillId="44" borderId="24" xfId="0" applyNumberFormat="1" applyFont="1" applyFill="1" applyBorder="1" applyAlignment="1">
      <alignment horizontal="center"/>
    </xf>
    <xf numFmtId="0" fontId="3" fillId="0" borderId="22" xfId="0" applyFont="1" applyBorder="1" applyAlignment="1">
      <alignment horizontal="center"/>
    </xf>
    <xf numFmtId="9" fontId="3" fillId="0" borderId="24" xfId="0" applyNumberFormat="1" applyFont="1" applyBorder="1" applyAlignment="1">
      <alignment horizontal="center"/>
    </xf>
    <xf numFmtId="0" fontId="3" fillId="44" borderId="23" xfId="0" applyFont="1" applyFill="1" applyBorder="1" applyAlignment="1">
      <alignment horizontal="center"/>
    </xf>
    <xf numFmtId="0" fontId="3" fillId="44" borderId="24" xfId="0" applyFont="1" applyFill="1" applyBorder="1" applyAlignment="1">
      <alignment horizontal="center"/>
    </xf>
    <xf numFmtId="0" fontId="33" fillId="46" borderId="0" xfId="0" applyFont="1" applyFill="1" applyAlignment="1">
      <alignment horizontal="left"/>
    </xf>
    <xf numFmtId="0" fontId="33" fillId="46" borderId="0" xfId="0" applyFont="1" applyFill="1" applyAlignment="1">
      <alignment horizontal="center"/>
    </xf>
    <xf numFmtId="0" fontId="3" fillId="46" borderId="0" xfId="0" applyFont="1" applyFill="1" applyAlignment="1">
      <alignment horizontal="left"/>
    </xf>
    <xf numFmtId="0" fontId="0" fillId="46" borderId="0" xfId="0" applyFill="1" applyAlignment="1">
      <alignment horizontal="center"/>
    </xf>
    <xf numFmtId="0" fontId="3" fillId="46" borderId="0" xfId="0" applyFont="1" applyFill="1" applyAlignment="1">
      <alignment horizontal="center"/>
    </xf>
    <xf numFmtId="0" fontId="3" fillId="44" borderId="25" xfId="0" applyFont="1" applyFill="1" applyBorder="1" applyAlignment="1">
      <alignment horizontal="center"/>
    </xf>
    <xf numFmtId="0" fontId="3" fillId="44" borderId="26" xfId="0" applyFont="1" applyFill="1" applyBorder="1" applyAlignment="1">
      <alignment horizontal="center"/>
    </xf>
    <xf numFmtId="9" fontId="3" fillId="44" borderId="26" xfId="0" applyNumberFormat="1" applyFont="1" applyFill="1" applyBorder="1" applyAlignment="1">
      <alignment horizontal="center"/>
    </xf>
    <xf numFmtId="9" fontId="3" fillId="44" borderId="27" xfId="0" applyNumberFormat="1" applyFont="1" applyFill="1" applyBorder="1" applyAlignment="1">
      <alignment horizontal="center"/>
    </xf>
    <xf numFmtId="0" fontId="0" fillId="44" borderId="26" xfId="0" applyFill="1" applyBorder="1" applyAlignment="1">
      <alignment horizontal="center"/>
    </xf>
    <xf numFmtId="1" fontId="3" fillId="44" borderId="27" xfId="0" applyNumberFormat="1" applyFont="1" applyFill="1" applyBorder="1" applyAlignment="1">
      <alignment horizontal="center"/>
    </xf>
    <xf numFmtId="9" fontId="3" fillId="44" borderId="0" xfId="0" applyNumberFormat="1" applyFont="1" applyFill="1" applyAlignment="1">
      <alignment horizontal="center"/>
    </xf>
    <xf numFmtId="0" fontId="2" fillId="44" borderId="23" xfId="0" applyFont="1" applyFill="1" applyBorder="1" applyAlignment="1">
      <alignment horizontal="center"/>
    </xf>
    <xf numFmtId="9" fontId="34" fillId="44" borderId="24" xfId="0" applyNumberFormat="1" applyFont="1" applyFill="1" applyBorder="1" applyAlignment="1">
      <alignment horizontal="center"/>
    </xf>
    <xf numFmtId="0" fontId="34" fillId="44" borderId="23" xfId="0" applyFont="1" applyFill="1" applyBorder="1" applyAlignment="1">
      <alignment horizontal="center"/>
    </xf>
    <xf numFmtId="0" fontId="34" fillId="44" borderId="22" xfId="0" applyFont="1" applyFill="1" applyBorder="1" applyAlignment="1">
      <alignment horizontal="center"/>
    </xf>
    <xf numFmtId="0" fontId="33" fillId="3" borderId="0" xfId="0" applyFont="1" applyFill="1" applyAlignment="1">
      <alignment horizontal="left"/>
    </xf>
    <xf numFmtId="0" fontId="33" fillId="3" borderId="0" xfId="0" applyFont="1" applyFill="1" applyAlignment="1">
      <alignment horizontal="center"/>
    </xf>
    <xf numFmtId="0" fontId="3" fillId="3" borderId="0" xfId="0" applyFont="1" applyFill="1" applyAlignment="1">
      <alignment horizontal="left"/>
    </xf>
    <xf numFmtId="0" fontId="0" fillId="3" borderId="0" xfId="0" applyFill="1" applyAlignment="1">
      <alignment horizontal="center"/>
    </xf>
    <xf numFmtId="0" fontId="3" fillId="44" borderId="29" xfId="0" applyFont="1" applyFill="1" applyBorder="1" applyAlignment="1">
      <alignment horizontal="center"/>
    </xf>
    <xf numFmtId="0" fontId="3" fillId="44" borderId="28" xfId="0" applyFont="1" applyFill="1" applyBorder="1" applyAlignment="1">
      <alignment horizontal="center"/>
    </xf>
    <xf numFmtId="0" fontId="13" fillId="44" borderId="22" xfId="0" applyFont="1" applyFill="1" applyBorder="1" applyAlignment="1">
      <alignment horizontal="center"/>
    </xf>
    <xf numFmtId="0" fontId="6" fillId="44" borderId="23" xfId="0" applyFont="1" applyFill="1" applyBorder="1" applyAlignment="1">
      <alignment horizontal="center"/>
    </xf>
    <xf numFmtId="0" fontId="33" fillId="5" borderId="0" xfId="0" applyFont="1" applyFill="1" applyAlignment="1">
      <alignment horizontal="left"/>
    </xf>
    <xf numFmtId="0" fontId="33" fillId="5" borderId="0" xfId="0" applyFont="1" applyFill="1" applyAlignment="1">
      <alignment horizontal="center"/>
    </xf>
    <xf numFmtId="0" fontId="3" fillId="5" borderId="0" xfId="0" applyFont="1" applyFill="1" applyAlignment="1">
      <alignment horizontal="left"/>
    </xf>
    <xf numFmtId="0" fontId="34" fillId="44" borderId="0" xfId="0" applyFont="1" applyFill="1" applyAlignment="1">
      <alignment horizontal="center"/>
    </xf>
    <xf numFmtId="0" fontId="33" fillId="47" borderId="0" xfId="0" applyFont="1" applyFill="1" applyAlignment="1">
      <alignment horizontal="left"/>
    </xf>
    <xf numFmtId="0" fontId="33" fillId="47" borderId="0" xfId="0" applyFont="1" applyFill="1" applyAlignment="1">
      <alignment horizontal="center"/>
    </xf>
    <xf numFmtId="0" fontId="3" fillId="47" borderId="0" xfId="0" applyFont="1" applyFill="1" applyAlignment="1">
      <alignment horizontal="left"/>
    </xf>
    <xf numFmtId="0" fontId="0" fillId="47" borderId="0" xfId="0" applyFill="1" applyAlignment="1">
      <alignment horizontal="center"/>
    </xf>
    <xf numFmtId="0" fontId="3" fillId="47" borderId="0" xfId="0" applyFont="1" applyFill="1" applyAlignment="1">
      <alignment horizontal="center"/>
    </xf>
    <xf numFmtId="0" fontId="33" fillId="48" borderId="0" xfId="0" applyFont="1" applyFill="1" applyAlignment="1">
      <alignment horizontal="left"/>
    </xf>
    <xf numFmtId="0" fontId="33" fillId="48" borderId="0" xfId="0" applyFont="1" applyFill="1" applyAlignment="1">
      <alignment horizontal="center"/>
    </xf>
    <xf numFmtId="0" fontId="3" fillId="48" borderId="0" xfId="0" applyFont="1" applyFill="1" applyAlignment="1">
      <alignment horizontal="left"/>
    </xf>
    <xf numFmtId="0" fontId="0" fillId="48" borderId="0" xfId="0" applyFill="1" applyAlignment="1">
      <alignment horizontal="center"/>
    </xf>
    <xf numFmtId="0" fontId="3" fillId="48" borderId="0" xfId="0" applyFont="1" applyFill="1" applyAlignment="1">
      <alignment horizontal="center"/>
    </xf>
    <xf numFmtId="0" fontId="3" fillId="49" borderId="0" xfId="0" applyFont="1" applyFill="1" applyAlignment="1">
      <alignment horizontal="left"/>
    </xf>
    <xf numFmtId="0" fontId="33" fillId="49" borderId="0" xfId="0" applyFont="1" applyFill="1" applyAlignment="1">
      <alignment horizontal="left"/>
    </xf>
    <xf numFmtId="0" fontId="33" fillId="49" borderId="0" xfId="0" applyFont="1" applyFill="1" applyAlignment="1">
      <alignment horizontal="center"/>
    </xf>
    <xf numFmtId="0" fontId="0" fillId="49" borderId="0" xfId="0" applyFill="1" applyAlignment="1">
      <alignment horizontal="center"/>
    </xf>
    <xf numFmtId="0" fontId="3" fillId="49" borderId="0" xfId="0" applyFont="1" applyFill="1" applyAlignment="1">
      <alignment horizontal="center"/>
    </xf>
    <xf numFmtId="0" fontId="32" fillId="49" borderId="0" xfId="42" applyFill="1" applyAlignment="1">
      <alignment horizontal="left"/>
    </xf>
    <xf numFmtId="0" fontId="32" fillId="3" borderId="0" xfId="42" applyFill="1" applyAlignment="1">
      <alignment horizontal="left"/>
    </xf>
    <xf numFmtId="0" fontId="32" fillId="5" borderId="0" xfId="42" applyFill="1" applyAlignment="1">
      <alignment horizontal="left"/>
    </xf>
    <xf numFmtId="0" fontId="32" fillId="47" borderId="0" xfId="42" applyFill="1" applyAlignment="1">
      <alignment horizontal="left"/>
    </xf>
    <xf numFmtId="0" fontId="32" fillId="48" borderId="0" xfId="42" applyFill="1" applyAlignment="1">
      <alignment horizontal="left"/>
    </xf>
    <xf numFmtId="0" fontId="32" fillId="4" borderId="0" xfId="42" applyFill="1" applyAlignment="1">
      <alignment horizontal="left"/>
    </xf>
    <xf numFmtId="0" fontId="28" fillId="0" borderId="0" xfId="0" applyFont="1"/>
    <xf numFmtId="0" fontId="35" fillId="0" borderId="30" xfId="0" applyFont="1" applyBorder="1"/>
    <xf numFmtId="0" fontId="4" fillId="0" borderId="1" xfId="0" applyFont="1" applyBorder="1" applyAlignment="1">
      <alignment horizontal="left"/>
    </xf>
    <xf numFmtId="1" fontId="6" fillId="0" borderId="1" xfId="0" applyNumberFormat="1" applyFont="1" applyBorder="1" applyAlignment="1">
      <alignment horizontal="center"/>
    </xf>
    <xf numFmtId="0" fontId="28" fillId="0" borderId="1" xfId="0" applyFont="1" applyBorder="1"/>
    <xf numFmtId="9" fontId="13" fillId="44" borderId="24" xfId="0" applyNumberFormat="1" applyFont="1" applyFill="1" applyBorder="1" applyAlignment="1">
      <alignment horizontal="center"/>
    </xf>
    <xf numFmtId="0" fontId="13" fillId="44" borderId="23" xfId="0" applyFont="1" applyFill="1" applyBorder="1" applyAlignment="1">
      <alignment horizontal="center"/>
    </xf>
    <xf numFmtId="0" fontId="36" fillId="45" borderId="31" xfId="0" applyFont="1" applyFill="1" applyBorder="1" applyAlignment="1">
      <alignment wrapText="1"/>
    </xf>
    <xf numFmtId="0" fontId="36" fillId="45" borderId="32" xfId="0" applyFont="1" applyFill="1" applyBorder="1" applyAlignment="1">
      <alignment wrapText="1"/>
    </xf>
    <xf numFmtId="0" fontId="36" fillId="45" borderId="33" xfId="0" applyFont="1" applyFill="1" applyBorder="1" applyAlignment="1">
      <alignment wrapText="1"/>
    </xf>
    <xf numFmtId="0" fontId="40" fillId="5" borderId="1" xfId="0" applyFont="1" applyFill="1" applyBorder="1" applyAlignment="1">
      <alignment horizontal="center"/>
    </xf>
    <xf numFmtId="0" fontId="40" fillId="0" borderId="1" xfId="0" applyFont="1" applyBorder="1" applyAlignment="1">
      <alignment horizontal="center"/>
    </xf>
    <xf numFmtId="0" fontId="40" fillId="8" borderId="1" xfId="0" applyFont="1" applyFill="1" applyBorder="1" applyAlignment="1">
      <alignment horizontal="center"/>
    </xf>
    <xf numFmtId="2" fontId="40" fillId="0" borderId="1" xfId="0" applyNumberFormat="1" applyFont="1" applyBorder="1" applyAlignment="1">
      <alignment horizontal="center"/>
    </xf>
    <xf numFmtId="0" fontId="40" fillId="7" borderId="1" xfId="0" applyFont="1" applyFill="1" applyBorder="1" applyAlignment="1">
      <alignment horizontal="center"/>
    </xf>
    <xf numFmtId="0" fontId="9" fillId="0" borderId="15" xfId="0" applyFont="1" applyBorder="1" applyAlignment="1">
      <alignment wrapText="1" readingOrder="1"/>
    </xf>
    <xf numFmtId="0" fontId="9" fillId="0" borderId="33" xfId="0" applyFont="1" applyBorder="1" applyAlignment="1">
      <alignment wrapText="1" readingOrder="1"/>
    </xf>
    <xf numFmtId="169" fontId="6" fillId="0" borderId="0" xfId="0" applyNumberFormat="1" applyFont="1" applyAlignment="1">
      <alignment horizontal="center"/>
    </xf>
    <xf numFmtId="0" fontId="31" fillId="0" borderId="1" xfId="0" applyFont="1" applyBorder="1"/>
    <xf numFmtId="0" fontId="42" fillId="0" borderId="0" xfId="0" applyFont="1"/>
    <xf numFmtId="0" fontId="40" fillId="0" borderId="21" xfId="0" applyFont="1" applyBorder="1" applyAlignment="1">
      <alignment horizontal="left"/>
    </xf>
    <xf numFmtId="0" fontId="38" fillId="0" borderId="1" xfId="0" applyFont="1" applyBorder="1" applyAlignment="1">
      <alignment horizontal="center" wrapText="1"/>
    </xf>
    <xf numFmtId="0" fontId="37" fillId="0" borderId="1" xfId="0" applyFont="1" applyBorder="1" applyAlignment="1">
      <alignment horizontal="center" wrapText="1"/>
    </xf>
    <xf numFmtId="0" fontId="4" fillId="5" borderId="1" xfId="0" applyFont="1" applyFill="1" applyBorder="1" applyAlignment="1">
      <alignment horizontal="center"/>
    </xf>
    <xf numFmtId="0" fontId="4" fillId="0" borderId="15" xfId="0" applyFont="1" applyBorder="1"/>
    <xf numFmtId="0" fontId="4" fillId="5" borderId="14" xfId="0" applyFont="1" applyFill="1" applyBorder="1" applyAlignment="1">
      <alignment horizontal="center"/>
    </xf>
    <xf numFmtId="0" fontId="4" fillId="0" borderId="1" xfId="0" applyFont="1" applyBorder="1" applyAlignment="1">
      <alignment horizontal="center"/>
    </xf>
    <xf numFmtId="0" fontId="4" fillId="0" borderId="17" xfId="0" applyFont="1" applyBorder="1"/>
    <xf numFmtId="0" fontId="45" fillId="0" borderId="1" xfId="0" applyFont="1" applyBorder="1" applyAlignment="1">
      <alignment horizontal="center" wrapText="1"/>
    </xf>
    <xf numFmtId="0" fontId="4" fillId="0" borderId="0" xfId="0" applyFont="1" applyAlignment="1">
      <alignment horizontal="center"/>
    </xf>
    <xf numFmtId="0" fontId="35" fillId="0" borderId="30" xfId="0" applyFont="1" applyBorder="1" applyAlignment="1">
      <alignment wrapText="1"/>
    </xf>
    <xf numFmtId="0" fontId="0" fillId="0" borderId="33" xfId="0" applyBorder="1"/>
    <xf numFmtId="0" fontId="0" fillId="0" borderId="15" xfId="0" applyBorder="1" applyAlignment="1">
      <alignment horizontal="left"/>
    </xf>
    <xf numFmtId="0" fontId="28" fillId="0" borderId="15" xfId="0" applyFont="1" applyBorder="1"/>
    <xf numFmtId="0" fontId="0" fillId="0" borderId="15" xfId="0" applyBorder="1"/>
    <xf numFmtId="0" fontId="28" fillId="0" borderId="33" xfId="0" applyFont="1" applyBorder="1"/>
    <xf numFmtId="0" fontId="43" fillId="0" borderId="15" xfId="0" applyFont="1" applyBorder="1"/>
    <xf numFmtId="0" fontId="43" fillId="0" borderId="17" xfId="0" applyFont="1" applyBorder="1"/>
    <xf numFmtId="0" fontId="0" fillId="5" borderId="16" xfId="0" applyFill="1" applyBorder="1" applyAlignment="1">
      <alignment horizontal="center"/>
    </xf>
    <xf numFmtId="49" fontId="0" fillId="0" borderId="1" xfId="0" applyNumberFormat="1" applyBorder="1" applyAlignment="1">
      <alignment horizontal="center"/>
    </xf>
    <xf numFmtId="49" fontId="4" fillId="0" borderId="1" xfId="0" applyNumberFormat="1" applyFont="1" applyBorder="1" applyAlignment="1">
      <alignment horizontal="center"/>
    </xf>
    <xf numFmtId="0" fontId="44" fillId="0" borderId="30" xfId="0" applyFont="1" applyBorder="1" applyAlignment="1">
      <alignment wrapText="1"/>
    </xf>
    <xf numFmtId="0" fontId="4" fillId="0" borderId="0" xfId="0" applyFont="1"/>
    <xf numFmtId="2" fontId="4" fillId="0" borderId="1" xfId="0" applyNumberFormat="1" applyFont="1" applyBorder="1" applyAlignment="1">
      <alignment horizontal="center"/>
    </xf>
    <xf numFmtId="0" fontId="42" fillId="0" borderId="1" xfId="0" applyFont="1" applyBorder="1"/>
    <xf numFmtId="0" fontId="42" fillId="50" borderId="1" xfId="0" applyFont="1" applyFill="1" applyBorder="1" applyAlignment="1">
      <alignment wrapText="1"/>
    </xf>
    <xf numFmtId="166" fontId="0" fillId="0" borderId="35" xfId="0" applyNumberFormat="1" applyBorder="1" applyAlignment="1">
      <alignment horizontal="center"/>
    </xf>
    <xf numFmtId="0" fontId="47" fillId="0" borderId="1" xfId="0" applyFont="1" applyBorder="1"/>
    <xf numFmtId="0" fontId="9" fillId="0" borderId="14" xfId="0" applyFont="1" applyBorder="1"/>
    <xf numFmtId="0" fontId="5" fillId="0" borderId="14" xfId="0" applyFont="1" applyBorder="1"/>
    <xf numFmtId="14" fontId="5" fillId="0" borderId="14" xfId="0" applyNumberFormat="1" applyFont="1" applyBorder="1"/>
    <xf numFmtId="0" fontId="9" fillId="0" borderId="37" xfId="0" applyFont="1" applyBorder="1"/>
    <xf numFmtId="0" fontId="49" fillId="0" borderId="0" xfId="0" applyFont="1" applyAlignment="1">
      <alignment horizontal="left" vertical="top"/>
    </xf>
    <xf numFmtId="14" fontId="0" fillId="0" borderId="1" xfId="0" applyNumberFormat="1" applyBorder="1" applyAlignment="1">
      <alignment horizontal="center"/>
    </xf>
    <xf numFmtId="0" fontId="31" fillId="51" borderId="0" xfId="0" applyFont="1" applyFill="1"/>
    <xf numFmtId="0" fontId="31" fillId="0" borderId="0" xfId="0" applyFont="1"/>
    <xf numFmtId="0" fontId="50" fillId="0" borderId="0" xfId="0" applyFont="1" applyAlignment="1">
      <alignment horizontal="left"/>
    </xf>
    <xf numFmtId="0" fontId="4" fillId="0" borderId="0" xfId="0" applyFont="1" applyAlignment="1">
      <alignment horizontal="left" wrapText="1"/>
    </xf>
    <xf numFmtId="0" fontId="0" fillId="0" borderId="33" xfId="0" applyBorder="1" applyAlignment="1">
      <alignment horizontal="center"/>
    </xf>
    <xf numFmtId="0" fontId="0" fillId="5" borderId="34" xfId="0" applyFill="1" applyBorder="1" applyAlignment="1">
      <alignment horizontal="center"/>
    </xf>
    <xf numFmtId="1" fontId="0" fillId="0" borderId="15" xfId="0" applyNumberFormat="1" applyBorder="1" applyAlignment="1">
      <alignment horizontal="center"/>
    </xf>
    <xf numFmtId="0" fontId="0" fillId="6" borderId="15" xfId="0" applyFill="1" applyBorder="1" applyAlignment="1">
      <alignment horizontal="center"/>
    </xf>
    <xf numFmtId="49" fontId="0" fillId="0" borderId="15" xfId="0" applyNumberFormat="1" applyBorder="1" applyAlignment="1">
      <alignment horizontal="center"/>
    </xf>
    <xf numFmtId="167" fontId="0" fillId="0" borderId="15" xfId="0" applyNumberFormat="1" applyBorder="1" applyAlignment="1">
      <alignment horizontal="center"/>
    </xf>
    <xf numFmtId="0" fontId="0" fillId="0" borderId="15" xfId="0" applyBorder="1" applyAlignment="1">
      <alignment horizontal="center" wrapText="1"/>
    </xf>
    <xf numFmtId="0" fontId="0" fillId="7" borderId="14" xfId="0" applyFill="1" applyBorder="1" applyAlignment="1">
      <alignment horizontal="center"/>
    </xf>
    <xf numFmtId="164" fontId="3" fillId="0" borderId="1" xfId="0" applyNumberFormat="1" applyFont="1" applyBorder="1" applyAlignment="1">
      <alignment horizontal="center"/>
    </xf>
    <xf numFmtId="164" fontId="0" fillId="0" borderId="0" xfId="0" applyNumberFormat="1"/>
    <xf numFmtId="0" fontId="0" fillId="0" borderId="15" xfId="0" applyBorder="1" applyAlignment="1">
      <alignment horizontal="left" vertical="top" wrapText="1"/>
    </xf>
    <xf numFmtId="164" fontId="6" fillId="0" borderId="1" xfId="0" applyNumberFormat="1" applyFont="1" applyBorder="1" applyAlignment="1">
      <alignment horizontal="center"/>
    </xf>
    <xf numFmtId="164" fontId="0" fillId="0" borderId="1" xfId="0" applyNumberFormat="1" applyBorder="1" applyAlignment="1">
      <alignment horizontal="center"/>
    </xf>
    <xf numFmtId="164" fontId="0" fillId="0" borderId="0" xfId="0" applyNumberFormat="1" applyAlignment="1">
      <alignment horizontal="center"/>
    </xf>
    <xf numFmtId="164" fontId="0" fillId="0" borderId="15" xfId="0" applyNumberFormat="1" applyBorder="1" applyAlignment="1">
      <alignment horizontal="center"/>
    </xf>
    <xf numFmtId="0" fontId="9" fillId="0" borderId="15" xfId="0" applyFont="1" applyBorder="1" applyAlignment="1">
      <alignment horizontal="center" wrapText="1" readingOrder="1"/>
    </xf>
    <xf numFmtId="0" fontId="9" fillId="0" borderId="33" xfId="0" applyFont="1" applyBorder="1" applyAlignment="1">
      <alignment horizontal="center" wrapText="1" readingOrder="1"/>
    </xf>
    <xf numFmtId="0" fontId="0" fillId="5" borderId="40" xfId="0" applyFill="1" applyBorder="1" applyAlignment="1">
      <alignment horizontal="center"/>
    </xf>
    <xf numFmtId="49" fontId="6" fillId="0" borderId="15" xfId="0" applyNumberFormat="1" applyFont="1" applyBorder="1" applyAlignment="1">
      <alignment horizontal="center"/>
    </xf>
    <xf numFmtId="0" fontId="0" fillId="5" borderId="42" xfId="0" applyFill="1" applyBorder="1" applyAlignment="1">
      <alignment horizontal="center"/>
    </xf>
    <xf numFmtId="0" fontId="9" fillId="0" borderId="15" xfId="0" applyFont="1" applyBorder="1"/>
    <xf numFmtId="0" fontId="0" fillId="44" borderId="15" xfId="0" applyFill="1" applyBorder="1" applyAlignment="1">
      <alignment horizontal="center"/>
    </xf>
    <xf numFmtId="164" fontId="6" fillId="0" borderId="15" xfId="0" applyNumberFormat="1" applyFont="1" applyBorder="1" applyAlignment="1">
      <alignment horizontal="center"/>
    </xf>
    <xf numFmtId="0" fontId="0" fillId="0" borderId="15" xfId="0" applyBorder="1" applyProtection="1">
      <protection locked="0"/>
    </xf>
    <xf numFmtId="0" fontId="4" fillId="0" borderId="15" xfId="0" applyFont="1" applyBorder="1" applyAlignment="1">
      <alignment horizontal="left"/>
    </xf>
    <xf numFmtId="1" fontId="0" fillId="0" borderId="33" xfId="0" applyNumberFormat="1" applyBorder="1" applyAlignment="1">
      <alignment horizontal="center"/>
    </xf>
    <xf numFmtId="0" fontId="0" fillId="7" borderId="33" xfId="0" applyFill="1" applyBorder="1" applyAlignment="1">
      <alignment horizontal="center"/>
    </xf>
    <xf numFmtId="167" fontId="0" fillId="0" borderId="33" xfId="0" applyNumberFormat="1" applyBorder="1" applyAlignment="1">
      <alignment horizontal="center"/>
    </xf>
    <xf numFmtId="0" fontId="0" fillId="5" borderId="33" xfId="0" applyFill="1" applyBorder="1" applyAlignment="1">
      <alignment horizontal="center"/>
    </xf>
    <xf numFmtId="0" fontId="0" fillId="0" borderId="33" xfId="0" applyBorder="1" applyAlignment="1">
      <alignment horizontal="center" wrapText="1"/>
    </xf>
    <xf numFmtId="0" fontId="0" fillId="8" borderId="33" xfId="0" applyFill="1" applyBorder="1" applyAlignment="1">
      <alignment horizontal="center"/>
    </xf>
    <xf numFmtId="0" fontId="6" fillId="0" borderId="38" xfId="0" applyFont="1" applyBorder="1" applyAlignment="1">
      <alignment horizontal="left"/>
    </xf>
    <xf numFmtId="0" fontId="6" fillId="0" borderId="15" xfId="0" applyFont="1" applyBorder="1"/>
    <xf numFmtId="164" fontId="0" fillId="0" borderId="15" xfId="0" applyNumberFormat="1" applyBorder="1"/>
    <xf numFmtId="0" fontId="6" fillId="0" borderId="15" xfId="0" applyFont="1" applyBorder="1" applyAlignment="1">
      <alignment horizontal="left"/>
    </xf>
    <xf numFmtId="0" fontId="0" fillId="0" borderId="40" xfId="0" applyBorder="1" applyAlignment="1">
      <alignment horizontal="center"/>
    </xf>
    <xf numFmtId="0" fontId="0" fillId="7" borderId="40" xfId="0" applyFill="1" applyBorder="1" applyAlignment="1">
      <alignment horizontal="center"/>
    </xf>
    <xf numFmtId="49" fontId="6" fillId="0" borderId="40" xfId="0" applyNumberFormat="1" applyFont="1" applyBorder="1" applyAlignment="1">
      <alignment horizontal="center"/>
    </xf>
    <xf numFmtId="167" fontId="0" fillId="0" borderId="40" xfId="0" applyNumberFormat="1" applyBorder="1" applyAlignment="1">
      <alignment horizontal="center"/>
    </xf>
    <xf numFmtId="0" fontId="0" fillId="0" borderId="40" xfId="0" applyBorder="1" applyAlignment="1">
      <alignment horizontal="center" wrapText="1"/>
    </xf>
    <xf numFmtId="0" fontId="0" fillId="8" borderId="40" xfId="0" applyFill="1" applyBorder="1" applyAlignment="1">
      <alignment horizontal="center"/>
    </xf>
    <xf numFmtId="0" fontId="0" fillId="5" borderId="44" xfId="0" applyFill="1" applyBorder="1" applyAlignment="1">
      <alignment horizontal="center"/>
    </xf>
    <xf numFmtId="0" fontId="6" fillId="0" borderId="41" xfId="0" applyFont="1" applyBorder="1" applyAlignment="1">
      <alignment horizontal="left"/>
    </xf>
    <xf numFmtId="0" fontId="0" fillId="0" borderId="39" xfId="0" applyBorder="1"/>
    <xf numFmtId="0" fontId="0" fillId="6" borderId="18" xfId="0" applyFill="1" applyBorder="1" applyAlignment="1">
      <alignment horizontal="center"/>
    </xf>
    <xf numFmtId="0" fontId="0" fillId="6" borderId="14" xfId="0" applyFill="1" applyBorder="1" applyAlignment="1">
      <alignment horizontal="center"/>
    </xf>
    <xf numFmtId="0" fontId="0" fillId="0" borderId="37" xfId="0" applyBorder="1" applyAlignment="1">
      <alignment horizontal="center"/>
    </xf>
    <xf numFmtId="0" fontId="0" fillId="44" borderId="14" xfId="0" applyFill="1" applyBorder="1" applyAlignment="1">
      <alignment horizontal="center"/>
    </xf>
    <xf numFmtId="0" fontId="0" fillId="44" borderId="37" xfId="0" applyFill="1" applyBorder="1" applyAlignment="1">
      <alignment horizontal="center"/>
    </xf>
    <xf numFmtId="14" fontId="5" fillId="0" borderId="1" xfId="0" applyNumberFormat="1" applyFont="1" applyBorder="1"/>
    <xf numFmtId="169" fontId="6" fillId="0" borderId="14" xfId="0" applyNumberFormat="1" applyFont="1" applyBorder="1" applyAlignment="1">
      <alignment horizontal="center"/>
    </xf>
    <xf numFmtId="169" fontId="6" fillId="0" borderId="37" xfId="0" applyNumberFormat="1" applyFont="1" applyBorder="1" applyAlignment="1">
      <alignment horizontal="center"/>
    </xf>
    <xf numFmtId="0" fontId="5" fillId="0" borderId="1" xfId="0" applyFont="1" applyBorder="1"/>
    <xf numFmtId="166" fontId="0" fillId="0" borderId="14" xfId="0" applyNumberFormat="1" applyBorder="1" applyAlignment="1">
      <alignment horizontal="center"/>
    </xf>
    <xf numFmtId="166" fontId="0" fillId="0" borderId="37" xfId="0" applyNumberFormat="1" applyBorder="1" applyAlignment="1">
      <alignment horizontal="center"/>
    </xf>
    <xf numFmtId="0" fontId="3" fillId="0" borderId="2" xfId="0" applyFont="1" applyBorder="1" applyAlignment="1">
      <alignment wrapText="1"/>
    </xf>
    <xf numFmtId="0" fontId="2" fillId="5" borderId="1" xfId="0" applyFont="1" applyFill="1" applyBorder="1" applyAlignment="1">
      <alignment horizontal="center"/>
    </xf>
    <xf numFmtId="0" fontId="9" fillId="0" borderId="17" xfId="0" applyFont="1" applyBorder="1" applyAlignment="1">
      <alignment horizontal="left"/>
    </xf>
    <xf numFmtId="0" fontId="9" fillId="0" borderId="0" xfId="0" applyFont="1" applyAlignment="1">
      <alignment horizontal="left"/>
    </xf>
    <xf numFmtId="168" fontId="0" fillId="7" borderId="0" xfId="0" applyNumberFormat="1" applyFill="1" applyAlignment="1">
      <alignment horizontal="center"/>
    </xf>
    <xf numFmtId="0" fontId="0" fillId="0" borderId="18" xfId="0" applyBorder="1" applyAlignment="1">
      <alignment horizontal="left"/>
    </xf>
    <xf numFmtId="0" fontId="39" fillId="0" borderId="0" xfId="0" applyFont="1" applyAlignment="1">
      <alignment horizontal="left"/>
    </xf>
    <xf numFmtId="0" fontId="6" fillId="0" borderId="0" xfId="0" applyFont="1" applyAlignment="1">
      <alignment horizontal="left"/>
    </xf>
    <xf numFmtId="0" fontId="9" fillId="0" borderId="33" xfId="0" applyFont="1" applyBorder="1" applyAlignment="1">
      <alignment horizontal="left" wrapText="1" readingOrder="1"/>
    </xf>
    <xf numFmtId="0" fontId="9" fillId="0" borderId="15" xfId="0" applyFont="1" applyBorder="1" applyAlignment="1">
      <alignment horizontal="left" wrapText="1" readingOrder="1"/>
    </xf>
    <xf numFmtId="168" fontId="0" fillId="7" borderId="1" xfId="0" applyNumberFormat="1" applyFill="1" applyBorder="1" applyAlignment="1">
      <alignment horizontal="center"/>
    </xf>
    <xf numFmtId="168" fontId="0" fillId="7" borderId="2" xfId="0" applyNumberFormat="1" applyFill="1" applyBorder="1" applyAlignment="1">
      <alignment horizontal="center"/>
    </xf>
    <xf numFmtId="168" fontId="0" fillId="7" borderId="15" xfId="0" applyNumberFormat="1" applyFill="1" applyBorder="1" applyAlignment="1">
      <alignment horizontal="center"/>
    </xf>
    <xf numFmtId="168" fontId="0" fillId="0" borderId="0" xfId="0" applyNumberFormat="1" applyAlignment="1">
      <alignment horizontal="center"/>
    </xf>
    <xf numFmtId="0" fontId="4" fillId="0" borderId="1" xfId="0" applyFont="1" applyBorder="1"/>
    <xf numFmtId="0" fontId="4" fillId="0" borderId="40" xfId="0" applyFont="1" applyBorder="1" applyAlignment="1">
      <alignment horizontal="center"/>
    </xf>
    <xf numFmtId="0" fontId="4" fillId="0" borderId="15" xfId="0" applyFont="1" applyBorder="1" applyAlignment="1">
      <alignment horizontal="center"/>
    </xf>
    <xf numFmtId="0" fontId="4" fillId="0" borderId="33" xfId="0" applyFont="1" applyBorder="1" applyAlignment="1">
      <alignment horizontal="center"/>
    </xf>
    <xf numFmtId="1" fontId="4" fillId="0" borderId="15" xfId="0" applyNumberFormat="1" applyFont="1" applyBorder="1" applyAlignment="1">
      <alignment horizontal="center"/>
    </xf>
    <xf numFmtId="0" fontId="4" fillId="0" borderId="39" xfId="0" applyFont="1" applyBorder="1" applyAlignment="1">
      <alignment horizontal="center"/>
    </xf>
    <xf numFmtId="1" fontId="0" fillId="0" borderId="38" xfId="0" applyNumberFormat="1" applyBorder="1" applyAlignment="1">
      <alignment horizontal="center"/>
    </xf>
    <xf numFmtId="0" fontId="4" fillId="0" borderId="17" xfId="0" applyFont="1" applyBorder="1" applyAlignment="1">
      <alignment horizontal="center"/>
    </xf>
    <xf numFmtId="0" fontId="36" fillId="0" borderId="1" xfId="0" applyFont="1" applyBorder="1" applyAlignment="1">
      <alignment horizontal="left"/>
    </xf>
    <xf numFmtId="0" fontId="36" fillId="45" borderId="1" xfId="0" applyFont="1" applyFill="1" applyBorder="1" applyAlignment="1">
      <alignment horizontal="left" wrapText="1"/>
    </xf>
    <xf numFmtId="0" fontId="0" fillId="0" borderId="43" xfId="0" applyBorder="1" applyAlignment="1">
      <alignment horizontal="left"/>
    </xf>
    <xf numFmtId="0" fontId="0" fillId="0" borderId="41" xfId="0" applyBorder="1" applyAlignment="1">
      <alignment horizontal="left"/>
    </xf>
    <xf numFmtId="0" fontId="0" fillId="0" borderId="38" xfId="0" applyBorder="1" applyAlignment="1">
      <alignment horizontal="left"/>
    </xf>
    <xf numFmtId="0" fontId="0" fillId="0" borderId="33" xfId="0" applyBorder="1" applyAlignment="1">
      <alignment horizontal="left"/>
    </xf>
    <xf numFmtId="0" fontId="4" fillId="0" borderId="17" xfId="0" applyFont="1" applyBorder="1" applyAlignment="1">
      <alignment horizontal="left"/>
    </xf>
    <xf numFmtId="0" fontId="39" fillId="0" borderId="1" xfId="0" applyFont="1" applyBorder="1"/>
    <xf numFmtId="0" fontId="0" fillId="0" borderId="40" xfId="0" applyBorder="1"/>
    <xf numFmtId="0" fontId="0" fillId="7" borderId="16" xfId="0" applyFill="1" applyBorder="1" applyAlignment="1">
      <alignment horizontal="center"/>
    </xf>
    <xf numFmtId="0" fontId="0" fillId="0" borderId="16" xfId="0" applyBorder="1" applyAlignment="1">
      <alignment horizontal="center"/>
    </xf>
    <xf numFmtId="0" fontId="0" fillId="0" borderId="16" xfId="0" applyBorder="1"/>
    <xf numFmtId="0" fontId="0" fillId="7" borderId="47" xfId="0" applyFill="1" applyBorder="1" applyAlignment="1">
      <alignment horizontal="center"/>
    </xf>
    <xf numFmtId="0" fontId="0" fillId="7" borderId="39" xfId="0" applyFill="1" applyBorder="1" applyAlignment="1">
      <alignment horizontal="center"/>
    </xf>
    <xf numFmtId="0" fontId="0" fillId="0" borderId="39" xfId="0" applyBorder="1" applyAlignment="1">
      <alignment horizontal="center"/>
    </xf>
    <xf numFmtId="0" fontId="0" fillId="7" borderId="48" xfId="0" applyFill="1" applyBorder="1" applyAlignment="1">
      <alignment horizontal="center"/>
    </xf>
    <xf numFmtId="0" fontId="6" fillId="6" borderId="14" xfId="0" applyFont="1" applyFill="1" applyBorder="1"/>
    <xf numFmtId="0" fontId="0" fillId="6" borderId="50" xfId="0" applyFill="1" applyBorder="1" applyAlignment="1">
      <alignment horizontal="center"/>
    </xf>
    <xf numFmtId="0" fontId="0" fillId="6" borderId="38" xfId="0" applyFill="1" applyBorder="1" applyAlignment="1">
      <alignment horizontal="center"/>
    </xf>
    <xf numFmtId="0" fontId="6" fillId="6" borderId="38" xfId="0" applyFont="1" applyFill="1" applyBorder="1"/>
    <xf numFmtId="0" fontId="0" fillId="6" borderId="45" xfId="0" applyFill="1" applyBorder="1" applyAlignment="1">
      <alignment horizontal="center"/>
    </xf>
    <xf numFmtId="0" fontId="51" fillId="0" borderId="2" xfId="0" applyFont="1" applyBorder="1" applyAlignment="1">
      <alignment horizontal="left"/>
    </xf>
    <xf numFmtId="0" fontId="51" fillId="0" borderId="2" xfId="0" applyFont="1" applyBorder="1"/>
    <xf numFmtId="0" fontId="51" fillId="0" borderId="2" xfId="0" applyFont="1" applyBorder="1" applyAlignment="1">
      <alignment horizontal="center"/>
    </xf>
    <xf numFmtId="0" fontId="51" fillId="0" borderId="46" xfId="0" applyFont="1" applyBorder="1" applyAlignment="1">
      <alignment horizontal="center"/>
    </xf>
    <xf numFmtId="0" fontId="51" fillId="0" borderId="15" xfId="0" applyFont="1" applyBorder="1" applyAlignment="1">
      <alignment horizontal="center"/>
    </xf>
    <xf numFmtId="164" fontId="51" fillId="0" borderId="2" xfId="0" applyNumberFormat="1" applyFont="1" applyBorder="1" applyAlignment="1">
      <alignment horizontal="center"/>
    </xf>
    <xf numFmtId="167" fontId="51" fillId="0" borderId="2" xfId="0" applyNumberFormat="1" applyFont="1" applyBorder="1" applyAlignment="1">
      <alignment horizontal="center"/>
    </xf>
    <xf numFmtId="0" fontId="51" fillId="0" borderId="2" xfId="0" applyFont="1" applyBorder="1" applyAlignment="1">
      <alignment horizontal="center" wrapText="1"/>
    </xf>
    <xf numFmtId="0" fontId="52" fillId="0" borderId="0" xfId="0" applyFont="1"/>
    <xf numFmtId="0" fontId="50" fillId="5" borderId="1" xfId="0" applyFont="1" applyFill="1" applyBorder="1" applyAlignment="1">
      <alignment horizontal="center"/>
    </xf>
    <xf numFmtId="0" fontId="50" fillId="6" borderId="49" xfId="0" applyFont="1" applyFill="1" applyBorder="1" applyAlignment="1">
      <alignment horizontal="center"/>
    </xf>
    <xf numFmtId="1" fontId="50" fillId="44" borderId="2" xfId="0" applyNumberFormat="1" applyFont="1" applyFill="1" applyBorder="1" applyAlignment="1">
      <alignment horizontal="center"/>
    </xf>
    <xf numFmtId="0" fontId="50" fillId="44" borderId="2" xfId="0" quotePrefix="1" applyFont="1" applyFill="1" applyBorder="1" applyAlignment="1">
      <alignment horizontal="center"/>
    </xf>
    <xf numFmtId="0" fontId="50" fillId="5" borderId="2" xfId="0" applyFont="1" applyFill="1" applyBorder="1" applyAlignment="1">
      <alignment horizontal="center"/>
    </xf>
    <xf numFmtId="0" fontId="0" fillId="6" borderId="14" xfId="0" applyFill="1" applyBorder="1"/>
    <xf numFmtId="167" fontId="0" fillId="0" borderId="1" xfId="0" applyNumberFormat="1" applyBorder="1" applyAlignment="1">
      <alignment horizontal="right"/>
    </xf>
    <xf numFmtId="0" fontId="0" fillId="0" borderId="1" xfId="0" applyBorder="1" applyAlignment="1">
      <alignment horizontal="left" wrapText="1"/>
    </xf>
    <xf numFmtId="0" fontId="38" fillId="5" borderId="1" xfId="0" applyFont="1" applyFill="1" applyBorder="1" applyAlignment="1">
      <alignment horizontal="center"/>
    </xf>
    <xf numFmtId="0" fontId="53" fillId="5" borderId="1" xfId="0" applyFont="1" applyFill="1" applyBorder="1" applyAlignment="1">
      <alignment horizontal="center"/>
    </xf>
    <xf numFmtId="14" fontId="3" fillId="0" borderId="1" xfId="0" applyNumberFormat="1" applyFont="1" applyBorder="1" applyAlignment="1">
      <alignment horizontal="center" wrapText="1"/>
    </xf>
    <xf numFmtId="1" fontId="0" fillId="0" borderId="17" xfId="0" applyNumberFormat="1" applyBorder="1" applyAlignment="1">
      <alignment horizontal="center"/>
    </xf>
    <xf numFmtId="0" fontId="0" fillId="0" borderId="17" xfId="0" applyBorder="1" applyAlignment="1">
      <alignment horizontal="center"/>
    </xf>
    <xf numFmtId="0" fontId="0" fillId="0" borderId="17" xfId="0" applyBorder="1"/>
    <xf numFmtId="0" fontId="0" fillId="6" borderId="51" xfId="0" applyFill="1" applyBorder="1" applyAlignment="1">
      <alignment horizontal="center"/>
    </xf>
    <xf numFmtId="164" fontId="0" fillId="0" borderId="17" xfId="0" applyNumberFormat="1" applyBorder="1" applyAlignment="1">
      <alignment horizontal="center"/>
    </xf>
    <xf numFmtId="167" fontId="0" fillId="0" borderId="17" xfId="0" applyNumberFormat="1" applyBorder="1" applyAlignment="1">
      <alignment horizontal="center"/>
    </xf>
    <xf numFmtId="0" fontId="0" fillId="0" borderId="17" xfId="0" applyBorder="1" applyAlignment="1">
      <alignment horizontal="center" wrapText="1"/>
    </xf>
    <xf numFmtId="0" fontId="0" fillId="8" borderId="17" xfId="0" applyFill="1" applyBorder="1" applyAlignment="1">
      <alignment horizontal="center"/>
    </xf>
    <xf numFmtId="0" fontId="54" fillId="0" borderId="15" xfId="0" applyFont="1" applyBorder="1"/>
    <xf numFmtId="1" fontId="0" fillId="0" borderId="15" xfId="0" applyNumberFormat="1" applyBorder="1"/>
    <xf numFmtId="168" fontId="0" fillId="0" borderId="15" xfId="0" applyNumberFormat="1" applyBorder="1"/>
    <xf numFmtId="0" fontId="6" fillId="0" borderId="2" xfId="0" applyFont="1" applyBorder="1" applyAlignment="1">
      <alignment horizontal="left"/>
    </xf>
    <xf numFmtId="0" fontId="0" fillId="7" borderId="2" xfId="0" applyFill="1" applyBorder="1" applyAlignment="1">
      <alignment horizontal="center"/>
    </xf>
    <xf numFmtId="0" fontId="6" fillId="0" borderId="2" xfId="0" applyFont="1" applyBorder="1"/>
    <xf numFmtId="0" fontId="0" fillId="0" borderId="2" xfId="0" applyBorder="1" applyProtection="1">
      <protection locked="0"/>
    </xf>
    <xf numFmtId="164" fontId="0" fillId="0" borderId="2" xfId="0" applyNumberFormat="1" applyBorder="1" applyProtection="1">
      <protection locked="0"/>
    </xf>
    <xf numFmtId="1" fontId="0" fillId="0" borderId="2" xfId="0" applyNumberFormat="1" applyBorder="1"/>
    <xf numFmtId="0" fontId="0" fillId="0" borderId="2" xfId="0" applyBorder="1"/>
    <xf numFmtId="168" fontId="0" fillId="0" borderId="2" xfId="0" applyNumberFormat="1" applyBorder="1" applyProtection="1">
      <protection locked="0"/>
    </xf>
    <xf numFmtId="0" fontId="0" fillId="8" borderId="2" xfId="0" applyFill="1" applyBorder="1" applyAlignment="1">
      <alignment horizontal="center"/>
    </xf>
    <xf numFmtId="1" fontId="4" fillId="0" borderId="17" xfId="0" applyNumberFormat="1" applyFont="1" applyBorder="1" applyAlignment="1">
      <alignment horizontal="center"/>
    </xf>
    <xf numFmtId="0" fontId="0" fillId="7" borderId="17" xfId="0" applyFill="1" applyBorder="1" applyAlignment="1">
      <alignment horizontal="center"/>
    </xf>
    <xf numFmtId="3" fontId="0" fillId="0" borderId="1" xfId="0" applyNumberFormat="1" applyBorder="1" applyProtection="1">
      <protection locked="0"/>
    </xf>
    <xf numFmtId="14" fontId="0" fillId="0" borderId="1" xfId="0" applyNumberFormat="1" applyBorder="1" applyProtection="1">
      <protection locked="0"/>
    </xf>
    <xf numFmtId="0" fontId="3" fillId="0" borderId="46" xfId="0" applyFont="1" applyBorder="1" applyAlignment="1">
      <alignment horizontal="center" wrapText="1"/>
    </xf>
    <xf numFmtId="0" fontId="4" fillId="5" borderId="16" xfId="0" applyFont="1" applyFill="1" applyBorder="1" applyAlignment="1">
      <alignment horizontal="center"/>
    </xf>
    <xf numFmtId="0" fontId="3" fillId="0" borderId="15" xfId="0" applyFont="1" applyBorder="1" applyAlignment="1">
      <alignment horizontal="center" wrapText="1"/>
    </xf>
    <xf numFmtId="0" fontId="0" fillId="5" borderId="15" xfId="0" applyFill="1" applyBorder="1" applyAlignment="1" applyProtection="1">
      <alignment horizontal="center"/>
      <protection locked="0"/>
    </xf>
    <xf numFmtId="0" fontId="0" fillId="0" borderId="17" xfId="0" applyBorder="1" applyAlignment="1">
      <alignment horizontal="left"/>
    </xf>
    <xf numFmtId="0" fontId="0" fillId="5" borderId="17" xfId="0" applyFill="1" applyBorder="1" applyAlignment="1">
      <alignment horizontal="center"/>
    </xf>
    <xf numFmtId="164" fontId="6" fillId="0" borderId="17" xfId="0" applyNumberFormat="1" applyFont="1" applyBorder="1" applyAlignment="1">
      <alignment horizontal="center"/>
    </xf>
    <xf numFmtId="0" fontId="28" fillId="0" borderId="17" xfId="0" applyFont="1" applyBorder="1" applyAlignment="1">
      <alignment horizontal="center" wrapText="1"/>
    </xf>
    <xf numFmtId="0" fontId="0" fillId="52" borderId="15" xfId="0" applyFill="1" applyBorder="1" applyAlignment="1">
      <alignment horizontal="center"/>
    </xf>
    <xf numFmtId="0" fontId="0" fillId="52" borderId="1" xfId="0" applyFill="1" applyBorder="1" applyAlignment="1">
      <alignment horizontal="center"/>
    </xf>
    <xf numFmtId="0" fontId="0" fillId="0" borderId="1" xfId="0" applyBorder="1" applyAlignment="1" applyProtection="1">
      <alignment horizontal="center"/>
      <protection locked="0"/>
    </xf>
    <xf numFmtId="0" fontId="0" fillId="0" borderId="15" xfId="0" applyBorder="1" applyAlignment="1" applyProtection="1">
      <alignment horizontal="center"/>
      <protection locked="0"/>
    </xf>
    <xf numFmtId="49" fontId="0" fillId="0" borderId="1" xfId="0" applyNumberFormat="1" applyBorder="1" applyAlignment="1" applyProtection="1">
      <alignment horizontal="center"/>
      <protection locked="0"/>
    </xf>
    <xf numFmtId="164" fontId="0" fillId="0" borderId="1" xfId="0" applyNumberFormat="1" applyBorder="1" applyAlignment="1" applyProtection="1">
      <alignment horizontal="center"/>
      <protection locked="0"/>
    </xf>
    <xf numFmtId="49" fontId="0" fillId="0" borderId="15" xfId="0" applyNumberFormat="1" applyBorder="1" applyAlignment="1" applyProtection="1">
      <alignment horizontal="center"/>
      <protection locked="0"/>
    </xf>
    <xf numFmtId="169" fontId="6" fillId="0" borderId="15" xfId="0" applyNumberFormat="1" applyFont="1" applyBorder="1" applyAlignment="1">
      <alignment horizontal="center"/>
    </xf>
    <xf numFmtId="166" fontId="0" fillId="0" borderId="15" xfId="0" applyNumberFormat="1" applyBorder="1" applyAlignment="1">
      <alignment horizontal="center"/>
    </xf>
    <xf numFmtId="169" fontId="0" fillId="0" borderId="15" xfId="0" applyNumberFormat="1" applyBorder="1" applyAlignment="1">
      <alignment horizontal="center"/>
    </xf>
    <xf numFmtId="0" fontId="0" fillId="6" borderId="2" xfId="0" applyFill="1" applyBorder="1" applyAlignment="1">
      <alignment horizontal="center"/>
    </xf>
    <xf numFmtId="0" fontId="0" fillId="44" borderId="2" xfId="0" applyFill="1" applyBorder="1" applyAlignment="1">
      <alignment horizontal="center"/>
    </xf>
    <xf numFmtId="169" fontId="6" fillId="0" borderId="2" xfId="0" applyNumberFormat="1" applyFont="1" applyBorder="1" applyAlignment="1">
      <alignment horizontal="center"/>
    </xf>
    <xf numFmtId="166" fontId="0" fillId="0" borderId="2" xfId="0" applyNumberFormat="1" applyBorder="1" applyAlignment="1">
      <alignment horizontal="center"/>
    </xf>
    <xf numFmtId="164" fontId="5" fillId="0" borderId="14" xfId="0" applyNumberFormat="1" applyFont="1" applyBorder="1"/>
    <xf numFmtId="164" fontId="5" fillId="0" borderId="37" xfId="0" applyNumberFormat="1" applyFont="1" applyBorder="1"/>
    <xf numFmtId="164" fontId="6" fillId="0" borderId="14" xfId="0" applyNumberFormat="1" applyFont="1" applyBorder="1" applyAlignment="1">
      <alignment horizontal="center"/>
    </xf>
    <xf numFmtId="168" fontId="0" fillId="0" borderId="15" xfId="0" applyNumberFormat="1" applyBorder="1" applyProtection="1">
      <protection locked="0"/>
    </xf>
    <xf numFmtId="164" fontId="0" fillId="0" borderId="15" xfId="0" applyNumberFormat="1" applyBorder="1" applyProtection="1">
      <protection locked="0"/>
    </xf>
    <xf numFmtId="164" fontId="0" fillId="0" borderId="17" xfId="0" applyNumberFormat="1" applyBorder="1"/>
    <xf numFmtId="168" fontId="0" fillId="0" borderId="17" xfId="0" applyNumberFormat="1" applyBorder="1"/>
    <xf numFmtId="0" fontId="0" fillId="5" borderId="38" xfId="0" applyFill="1" applyBorder="1" applyAlignment="1">
      <alignment horizontal="center"/>
    </xf>
    <xf numFmtId="166" fontId="0" fillId="0" borderId="17" xfId="0" applyNumberFormat="1" applyBorder="1" applyAlignment="1">
      <alignment horizontal="center"/>
    </xf>
    <xf numFmtId="0" fontId="28" fillId="0" borderId="17" xfId="0" applyFont="1" applyBorder="1"/>
    <xf numFmtId="0" fontId="0" fillId="5" borderId="51" xfId="0" applyFill="1" applyBorder="1" applyAlignment="1">
      <alignment horizontal="center"/>
    </xf>
    <xf numFmtId="1" fontId="0" fillId="0" borderId="17" xfId="0" applyNumberFormat="1" applyBorder="1"/>
    <xf numFmtId="0" fontId="0" fillId="0" borderId="52" xfId="0" applyBorder="1"/>
    <xf numFmtId="168" fontId="0" fillId="0" borderId="17" xfId="0" applyNumberFormat="1" applyBorder="1" applyProtection="1">
      <protection locked="0"/>
    </xf>
    <xf numFmtId="0" fontId="53" fillId="0" borderId="1" xfId="0" applyFont="1" applyBorder="1" applyAlignment="1">
      <alignment horizontal="center" wrapText="1"/>
    </xf>
    <xf numFmtId="0" fontId="53" fillId="0" borderId="1" xfId="0" applyFont="1" applyBorder="1" applyAlignment="1">
      <alignment horizontal="center"/>
    </xf>
    <xf numFmtId="0" fontId="0" fillId="53" borderId="1" xfId="0" applyFill="1" applyBorder="1" applyAlignment="1">
      <alignment horizontal="center"/>
    </xf>
    <xf numFmtId="0" fontId="0" fillId="0" borderId="1" xfId="0" applyBorder="1" applyAlignment="1">
      <alignment horizontal="left" vertical="top" wrapText="1"/>
    </xf>
    <xf numFmtId="0" fontId="0" fillId="6" borderId="15" xfId="0" applyFill="1" applyBorder="1"/>
    <xf numFmtId="0" fontId="0" fillId="53" borderId="14" xfId="0" applyFill="1" applyBorder="1" applyAlignment="1">
      <alignment horizontal="center"/>
    </xf>
    <xf numFmtId="0" fontId="0" fillId="53" borderId="15" xfId="0" applyFill="1" applyBorder="1" applyAlignment="1">
      <alignment horizontal="center"/>
    </xf>
    <xf numFmtId="49" fontId="6" fillId="0" borderId="2" xfId="0" applyNumberFormat="1" applyFont="1" applyBorder="1" applyAlignment="1">
      <alignment horizontal="center"/>
    </xf>
    <xf numFmtId="0" fontId="0" fillId="0" borderId="18" xfId="0" applyBorder="1" applyAlignment="1">
      <alignment horizontal="center"/>
    </xf>
    <xf numFmtId="0" fontId="0" fillId="53" borderId="18" xfId="0" applyFill="1" applyBorder="1" applyAlignment="1">
      <alignment horizontal="center"/>
    </xf>
    <xf numFmtId="0" fontId="0" fillId="0" borderId="18" xfId="0" applyBorder="1" applyAlignment="1">
      <alignment horizontal="left" vertical="top" wrapText="1"/>
    </xf>
    <xf numFmtId="169" fontId="6" fillId="0" borderId="18" xfId="0" applyNumberFormat="1" applyFont="1" applyBorder="1" applyAlignment="1">
      <alignment horizontal="center"/>
    </xf>
    <xf numFmtId="49" fontId="6" fillId="0" borderId="18" xfId="0" applyNumberFormat="1" applyFont="1" applyBorder="1" applyAlignment="1">
      <alignment horizontal="center"/>
    </xf>
    <xf numFmtId="0" fontId="0" fillId="8" borderId="18" xfId="0" applyFill="1" applyBorder="1" applyAlignment="1">
      <alignment horizontal="center"/>
    </xf>
    <xf numFmtId="0" fontId="0" fillId="8" borderId="38" xfId="0" applyFill="1" applyBorder="1" applyAlignment="1">
      <alignment horizontal="center"/>
    </xf>
    <xf numFmtId="0" fontId="9" fillId="0" borderId="1" xfId="0" applyFont="1" applyBorder="1" applyAlignment="1">
      <alignment horizontal="left"/>
    </xf>
    <xf numFmtId="0" fontId="28" fillId="0" borderId="1" xfId="0" applyFont="1" applyBorder="1" applyAlignment="1">
      <alignment horizontal="left"/>
    </xf>
    <xf numFmtId="0" fontId="5" fillId="0" borderId="18" xfId="0" applyFont="1" applyBorder="1"/>
    <xf numFmtId="0" fontId="9" fillId="0" borderId="53" xfId="0" applyFont="1" applyBorder="1"/>
    <xf numFmtId="0" fontId="9" fillId="0" borderId="18" xfId="0" applyFont="1" applyBorder="1"/>
    <xf numFmtId="0" fontId="28" fillId="0" borderId="18" xfId="0" applyFont="1" applyBorder="1"/>
    <xf numFmtId="0" fontId="9" fillId="0" borderId="48" xfId="0" applyFont="1" applyBorder="1"/>
    <xf numFmtId="0" fontId="5" fillId="0" borderId="54" xfId="0" applyFont="1" applyBorder="1"/>
    <xf numFmtId="0" fontId="28" fillId="0" borderId="53" xfId="0" applyFont="1" applyBorder="1"/>
    <xf numFmtId="0" fontId="5" fillId="0" borderId="53" xfId="0" applyFont="1" applyBorder="1"/>
    <xf numFmtId="0" fontId="5" fillId="0" borderId="55" xfId="0" applyFont="1" applyBorder="1"/>
    <xf numFmtId="0" fontId="5" fillId="0" borderId="16" xfId="0" applyFont="1" applyBorder="1"/>
    <xf numFmtId="0" fontId="6" fillId="0" borderId="16" xfId="0" applyFont="1" applyBorder="1" applyAlignment="1">
      <alignment horizontal="left"/>
    </xf>
    <xf numFmtId="0" fontId="59" fillId="0" borderId="1" xfId="0" applyFont="1" applyBorder="1" applyAlignment="1">
      <alignment horizontal="left"/>
    </xf>
    <xf numFmtId="0" fontId="4" fillId="0" borderId="56" xfId="0" applyFont="1" applyBorder="1" applyAlignment="1">
      <alignment horizontal="left" wrapText="1" readingOrder="1"/>
    </xf>
    <xf numFmtId="2" fontId="0" fillId="0" borderId="1" xfId="0" applyNumberFormat="1" applyBorder="1" applyProtection="1">
      <protection locked="0"/>
    </xf>
    <xf numFmtId="164" fontId="3" fillId="0" borderId="2" xfId="0" applyNumberFormat="1" applyFont="1" applyBorder="1" applyAlignment="1">
      <alignment horizontal="center"/>
    </xf>
    <xf numFmtId="0" fontId="9" fillId="0" borderId="0" xfId="0" applyFont="1" applyAlignment="1">
      <alignment wrapText="1"/>
    </xf>
    <xf numFmtId="0" fontId="0" fillId="0" borderId="0" xfId="0" applyAlignment="1">
      <alignment horizontal="right"/>
    </xf>
    <xf numFmtId="0" fontId="0" fillId="5" borderId="1" xfId="0" applyFill="1" applyBorder="1" applyAlignment="1" applyProtection="1">
      <alignment horizontal="center"/>
      <protection locked="0"/>
    </xf>
    <xf numFmtId="169" fontId="3" fillId="0" borderId="0" xfId="0" applyNumberFormat="1" applyFont="1" applyAlignment="1">
      <alignment horizontal="center"/>
    </xf>
    <xf numFmtId="2" fontId="3" fillId="0" borderId="1" xfId="0" applyNumberFormat="1" applyFont="1" applyBorder="1" applyAlignment="1">
      <alignment horizontal="center"/>
    </xf>
    <xf numFmtId="2" fontId="0" fillId="0" borderId="0" xfId="0" applyNumberFormat="1"/>
    <xf numFmtId="0" fontId="0" fillId="0" borderId="15" xfId="0" applyBorder="1" applyAlignment="1">
      <alignment horizontal="right"/>
    </xf>
    <xf numFmtId="0" fontId="4" fillId="0" borderId="15" xfId="0" applyFont="1" applyBorder="1" applyAlignment="1">
      <alignment horizontal="right" wrapText="1"/>
    </xf>
    <xf numFmtId="0" fontId="4" fillId="0" borderId="33" xfId="0" applyFont="1" applyBorder="1"/>
    <xf numFmtId="0" fontId="4" fillId="0" borderId="33" xfId="0" applyFont="1" applyBorder="1" applyAlignment="1">
      <alignment wrapText="1" readingOrder="1"/>
    </xf>
    <xf numFmtId="0" fontId="4" fillId="52" borderId="0" xfId="0" applyFont="1" applyFill="1"/>
    <xf numFmtId="168" fontId="0" fillId="6" borderId="1" xfId="0" applyNumberFormat="1" applyFill="1" applyBorder="1" applyProtection="1">
      <protection locked="0"/>
    </xf>
    <xf numFmtId="0" fontId="3" fillId="5" borderId="2" xfId="0" applyFont="1" applyFill="1" applyBorder="1" applyAlignment="1">
      <alignment horizontal="center"/>
    </xf>
    <xf numFmtId="0" fontId="0" fillId="6" borderId="15" xfId="0" applyFill="1" applyBorder="1" applyAlignment="1">
      <alignment horizontal="left"/>
    </xf>
    <xf numFmtId="0" fontId="6" fillId="6" borderId="1" xfId="0" applyFont="1" applyFill="1" applyBorder="1" applyAlignment="1">
      <alignment horizontal="center"/>
    </xf>
    <xf numFmtId="164" fontId="0" fillId="6" borderId="1" xfId="0" applyNumberFormat="1" applyFill="1" applyBorder="1" applyAlignment="1">
      <alignment horizontal="center"/>
    </xf>
    <xf numFmtId="1" fontId="0" fillId="6" borderId="1" xfId="0" applyNumberFormat="1" applyFill="1" applyBorder="1"/>
    <xf numFmtId="164" fontId="0" fillId="6" borderId="1" xfId="0" applyNumberFormat="1" applyFill="1" applyBorder="1" applyProtection="1">
      <protection locked="0"/>
    </xf>
    <xf numFmtId="0" fontId="0" fillId="6" borderId="1" xfId="0" applyFill="1" applyBorder="1" applyProtection="1">
      <protection locked="0"/>
    </xf>
    <xf numFmtId="2" fontId="0" fillId="6" borderId="1" xfId="0" applyNumberFormat="1" applyFill="1" applyBorder="1" applyProtection="1">
      <protection locked="0"/>
    </xf>
    <xf numFmtId="1" fontId="0" fillId="6" borderId="1" xfId="0" applyNumberFormat="1" applyFill="1" applyBorder="1" applyProtection="1">
      <protection locked="0"/>
    </xf>
    <xf numFmtId="164" fontId="0" fillId="6" borderId="1" xfId="0" applyNumberFormat="1" applyFill="1" applyBorder="1"/>
    <xf numFmtId="0" fontId="6" fillId="0" borderId="0" xfId="0" applyFont="1" applyAlignment="1">
      <alignment horizontal="center"/>
    </xf>
    <xf numFmtId="0" fontId="0" fillId="0" borderId="0" xfId="0" applyAlignment="1">
      <alignment vertical="center"/>
    </xf>
    <xf numFmtId="0" fontId="0" fillId="0" borderId="0" xfId="0" applyAlignment="1">
      <alignment horizontal="center" vertical="center"/>
    </xf>
    <xf numFmtId="14" fontId="0" fillId="0" borderId="1" xfId="0" applyNumberFormat="1" applyBorder="1" applyAlignment="1">
      <alignment horizontal="left"/>
    </xf>
    <xf numFmtId="0" fontId="0" fillId="0" borderId="38" xfId="0" applyBorder="1" applyAlignment="1">
      <alignment horizontal="center"/>
    </xf>
    <xf numFmtId="0" fontId="9" fillId="0" borderId="1" xfId="0" applyFont="1" applyBorder="1" applyAlignment="1">
      <alignment horizontal="center" wrapText="1"/>
    </xf>
    <xf numFmtId="0" fontId="9" fillId="0" borderId="57" xfId="0" applyFont="1" applyBorder="1" applyAlignment="1">
      <alignment wrapText="1"/>
    </xf>
    <xf numFmtId="0" fontId="9" fillId="0" borderId="58" xfId="0" applyFont="1" applyBorder="1" applyAlignment="1">
      <alignment wrapText="1"/>
    </xf>
    <xf numFmtId="0" fontId="9" fillId="0" borderId="15" xfId="0" applyFont="1" applyBorder="1" applyAlignment="1">
      <alignment horizontal="right" wrapText="1"/>
    </xf>
    <xf numFmtId="0" fontId="54" fillId="0" borderId="0" xfId="0" applyFont="1"/>
    <xf numFmtId="0" fontId="54" fillId="0" borderId="15" xfId="0" applyFont="1" applyBorder="1" applyAlignment="1">
      <alignment horizontal="center"/>
    </xf>
    <xf numFmtId="0" fontId="54" fillId="0" borderId="17" xfId="0" applyFont="1" applyBorder="1" applyAlignment="1">
      <alignment horizontal="center"/>
    </xf>
    <xf numFmtId="0" fontId="40" fillId="0" borderId="0" xfId="0" applyFont="1"/>
    <xf numFmtId="0" fontId="37" fillId="0" borderId="0" xfId="0" applyFont="1" applyAlignment="1">
      <alignment horizontal="center" wrapText="1"/>
    </xf>
    <xf numFmtId="0" fontId="37" fillId="0" borderId="1" xfId="0" applyFont="1" applyBorder="1" applyAlignment="1">
      <alignment horizontal="center" wrapText="1" readingOrder="1"/>
    </xf>
    <xf numFmtId="0" fontId="4" fillId="0" borderId="1" xfId="0" applyFont="1" applyBorder="1" applyAlignment="1">
      <alignment horizontal="center" wrapText="1"/>
    </xf>
    <xf numFmtId="0" fontId="46" fillId="0" borderId="1" xfId="0" applyFont="1" applyBorder="1" applyAlignment="1">
      <alignment horizontal="center" wrapText="1"/>
    </xf>
    <xf numFmtId="0" fontId="4" fillId="0" borderId="1" xfId="0" applyFont="1" applyBorder="1" applyAlignment="1">
      <alignment horizontal="left" wrapText="1" readingOrder="1"/>
    </xf>
    <xf numFmtId="0" fontId="4" fillId="0" borderId="1" xfId="0" applyFont="1" applyBorder="1" applyAlignment="1">
      <alignment horizontal="center" wrapText="1" readingOrder="1"/>
    </xf>
    <xf numFmtId="0" fontId="4" fillId="5" borderId="1" xfId="0" applyFont="1" applyFill="1" applyBorder="1" applyAlignment="1">
      <alignment horizontal="center" wrapText="1" readingOrder="1"/>
    </xf>
    <xf numFmtId="0" fontId="4" fillId="5" borderId="1" xfId="0" applyFont="1" applyFill="1" applyBorder="1" applyAlignment="1">
      <alignment wrapText="1" readingOrder="1"/>
    </xf>
    <xf numFmtId="0" fontId="35" fillId="0" borderId="36" xfId="0" applyFont="1" applyBorder="1"/>
    <xf numFmtId="0" fontId="4" fillId="5" borderId="1" xfId="0" applyFont="1" applyFill="1" applyBorder="1" applyAlignment="1">
      <alignment horizontal="left" wrapText="1" readingOrder="1"/>
    </xf>
    <xf numFmtId="0" fontId="0" fillId="5" borderId="1" xfId="0" applyFill="1" applyBorder="1" applyAlignment="1">
      <alignment horizontal="left"/>
    </xf>
    <xf numFmtId="169" fontId="0" fillId="0" borderId="1" xfId="0" applyNumberFormat="1" applyBorder="1" applyAlignment="1">
      <alignment horizontal="left"/>
    </xf>
    <xf numFmtId="165" fontId="6" fillId="0" borderId="15" xfId="0" applyNumberFormat="1" applyFont="1" applyBorder="1" applyAlignment="1">
      <alignment horizontal="left"/>
    </xf>
    <xf numFmtId="0" fontId="28" fillId="0" borderId="2" xfId="0" applyFont="1" applyBorder="1" applyAlignment="1">
      <alignment horizontal="left"/>
    </xf>
    <xf numFmtId="0" fontId="0" fillId="0" borderId="13" xfId="0" applyBorder="1" applyAlignment="1">
      <alignment horizontal="left"/>
    </xf>
    <xf numFmtId="0" fontId="28" fillId="0" borderId="17" xfId="0" applyFont="1" applyBorder="1" applyAlignment="1">
      <alignment horizontal="left"/>
    </xf>
    <xf numFmtId="0" fontId="4" fillId="0" borderId="0" xfId="0" applyFont="1" applyAlignment="1">
      <alignment horizontal="left"/>
    </xf>
    <xf numFmtId="0" fontId="28" fillId="0" borderId="15" xfId="0" applyFont="1" applyBorder="1" applyAlignment="1">
      <alignment horizontal="left"/>
    </xf>
    <xf numFmtId="169" fontId="0" fillId="0" borderId="16" xfId="0" applyNumberFormat="1" applyBorder="1" applyAlignment="1">
      <alignment horizontal="left"/>
    </xf>
    <xf numFmtId="0" fontId="28" fillId="0" borderId="33" xfId="0" applyFont="1" applyBorder="1" applyAlignment="1">
      <alignment horizontal="left"/>
    </xf>
    <xf numFmtId="169" fontId="4" fillId="0" borderId="16" xfId="0" applyNumberFormat="1" applyFont="1" applyBorder="1" applyAlignment="1">
      <alignment horizontal="left"/>
    </xf>
    <xf numFmtId="0" fontId="43" fillId="0" borderId="15" xfId="0" applyFont="1" applyBorder="1" applyAlignment="1">
      <alignment horizontal="left"/>
    </xf>
    <xf numFmtId="0" fontId="43" fillId="0" borderId="17" xfId="0" applyFont="1" applyBorder="1" applyAlignment="1">
      <alignment horizontal="left"/>
    </xf>
    <xf numFmtId="169" fontId="41" fillId="0" borderId="1" xfId="0" applyNumberFormat="1" applyFont="1" applyBorder="1" applyAlignment="1">
      <alignment horizontal="left"/>
    </xf>
    <xf numFmtId="0" fontId="9" fillId="0" borderId="21" xfId="0" applyFont="1" applyBorder="1" applyAlignment="1">
      <alignment horizontal="left"/>
    </xf>
    <xf numFmtId="169" fontId="40" fillId="0" borderId="1" xfId="0" applyNumberFormat="1" applyFont="1" applyBorder="1" applyAlignment="1">
      <alignment horizontal="left"/>
    </xf>
    <xf numFmtId="0" fontId="56" fillId="0" borderId="0" xfId="0" applyFont="1" applyAlignment="1">
      <alignment horizontal="left"/>
    </xf>
    <xf numFmtId="169" fontId="0" fillId="0" borderId="2" xfId="0" applyNumberFormat="1" applyBorder="1" applyAlignment="1">
      <alignment horizontal="left"/>
    </xf>
    <xf numFmtId="0" fontId="37" fillId="45" borderId="1" xfId="0" applyFont="1" applyFill="1" applyBorder="1" applyAlignment="1">
      <alignment horizontal="center" wrapText="1"/>
    </xf>
    <xf numFmtId="0" fontId="60" fillId="0" borderId="0" xfId="0" applyFont="1" applyAlignment="1">
      <alignment wrapText="1"/>
    </xf>
    <xf numFmtId="0" fontId="0" fillId="0" borderId="0" xfId="0" applyAlignment="1">
      <alignment wrapText="1" readingOrder="1"/>
    </xf>
    <xf numFmtId="14" fontId="4" fillId="0" borderId="15" xfId="0" applyNumberFormat="1" applyFont="1" applyBorder="1" applyAlignment="1">
      <alignment horizontal="left"/>
    </xf>
    <xf numFmtId="0" fontId="4" fillId="0" borderId="16" xfId="0" applyFont="1" applyBorder="1" applyAlignment="1">
      <alignment horizontal="left"/>
    </xf>
    <xf numFmtId="0" fontId="45" fillId="0" borderId="39" xfId="0" applyFont="1" applyBorder="1" applyAlignment="1">
      <alignment horizontal="center" wrapText="1" readingOrder="1"/>
    </xf>
    <xf numFmtId="0" fontId="4" fillId="0" borderId="1" xfId="0" applyFont="1" applyBorder="1" applyAlignment="1">
      <alignment horizontal="left" wrapText="1"/>
    </xf>
    <xf numFmtId="171" fontId="4" fillId="0" borderId="15" xfId="0" applyNumberFormat="1" applyFont="1" applyBorder="1" applyAlignment="1">
      <alignment horizontal="center" wrapText="1" readingOrder="1"/>
    </xf>
    <xf numFmtId="171" fontId="4" fillId="0" borderId="17" xfId="0" applyNumberFormat="1" applyFont="1" applyBorder="1" applyAlignment="1">
      <alignment horizontal="center" wrapText="1" readingOrder="1"/>
    </xf>
    <xf numFmtId="0" fontId="2" fillId="0" borderId="1" xfId="0" applyFont="1" applyBorder="1" applyAlignment="1">
      <alignment horizontal="center"/>
    </xf>
    <xf numFmtId="0" fontId="0" fillId="0" borderId="52" xfId="0" applyBorder="1" applyAlignment="1">
      <alignment horizontal="center"/>
    </xf>
    <xf numFmtId="0" fontId="55" fillId="0" borderId="1" xfId="0" applyFont="1" applyBorder="1"/>
    <xf numFmtId="0" fontId="9" fillId="0" borderId="1" xfId="0" applyFont="1" applyBorder="1" applyAlignment="1">
      <alignment horizontal="left" wrapText="1" readingOrder="1"/>
    </xf>
    <xf numFmtId="0" fontId="50" fillId="0" borderId="1" xfId="0" applyFont="1" applyBorder="1" applyAlignment="1">
      <alignment horizontal="left"/>
    </xf>
    <xf numFmtId="0" fontId="9" fillId="0" borderId="0" xfId="0" applyFont="1" applyAlignment="1">
      <alignment horizontal="left" wrapText="1" readingOrder="1"/>
    </xf>
    <xf numFmtId="0" fontId="4" fillId="0" borderId="33" xfId="0" applyFont="1" applyBorder="1" applyAlignment="1">
      <alignment horizontal="left" wrapText="1"/>
    </xf>
    <xf numFmtId="49" fontId="0" fillId="0" borderId="1" xfId="0" applyNumberFormat="1" applyBorder="1" applyAlignment="1">
      <alignment horizontal="left"/>
    </xf>
    <xf numFmtId="0" fontId="6" fillId="0" borderId="33" xfId="0" applyFont="1" applyBorder="1" applyAlignment="1">
      <alignment horizontal="left"/>
    </xf>
    <xf numFmtId="0" fontId="0" fillId="7" borderId="0" xfId="0" applyFill="1" applyAlignment="1">
      <alignment horizontal="center"/>
    </xf>
    <xf numFmtId="170" fontId="0" fillId="0" borderId="0" xfId="0" applyNumberFormat="1" applyAlignment="1">
      <alignment horizontal="left"/>
    </xf>
    <xf numFmtId="0" fontId="35" fillId="0" borderId="15" xfId="0" applyFont="1" applyBorder="1" applyAlignment="1">
      <alignment horizontal="left"/>
    </xf>
    <xf numFmtId="0" fontId="0" fillId="0" borderId="30" xfId="0" applyBorder="1" applyAlignment="1">
      <alignment horizontal="left"/>
    </xf>
    <xf numFmtId="0" fontId="35" fillId="0" borderId="1" xfId="0" applyFont="1" applyBorder="1" applyAlignment="1">
      <alignment horizontal="left"/>
    </xf>
    <xf numFmtId="165" fontId="0" fillId="0" borderId="1" xfId="0" applyNumberFormat="1" applyBorder="1" applyAlignment="1">
      <alignment horizontal="center"/>
    </xf>
    <xf numFmtId="168" fontId="0" fillId="0" borderId="1" xfId="0" applyNumberFormat="1" applyBorder="1" applyAlignment="1">
      <alignment horizontal="center"/>
    </xf>
    <xf numFmtId="0" fontId="0" fillId="8" borderId="0" xfId="0" applyFill="1" applyAlignment="1">
      <alignment horizontal="center"/>
    </xf>
    <xf numFmtId="14" fontId="4" fillId="0" borderId="0" xfId="0" applyNumberFormat="1" applyFont="1" applyAlignment="1">
      <alignment horizontal="left"/>
    </xf>
    <xf numFmtId="0" fontId="45" fillId="0" borderId="0" xfId="0" applyFont="1" applyAlignment="1">
      <alignment horizontal="center" wrapText="1" readingOrder="1"/>
    </xf>
    <xf numFmtId="0" fontId="0" fillId="5" borderId="2" xfId="0" applyFill="1" applyBorder="1" applyAlignment="1">
      <alignment horizontal="left"/>
    </xf>
    <xf numFmtId="0" fontId="4" fillId="0" borderId="2" xfId="0" applyFont="1" applyBorder="1" applyAlignment="1">
      <alignment horizontal="center" wrapText="1"/>
    </xf>
    <xf numFmtId="0" fontId="37" fillId="0" borderId="2" xfId="0" applyFont="1" applyBorder="1" applyAlignment="1">
      <alignment horizontal="center" wrapText="1"/>
    </xf>
    <xf numFmtId="0" fontId="0" fillId="5" borderId="46" xfId="0" applyFill="1" applyBorder="1" applyAlignment="1">
      <alignment horizontal="center"/>
    </xf>
    <xf numFmtId="0" fontId="0" fillId="7" borderId="18" xfId="0" applyFill="1" applyBorder="1" applyAlignment="1">
      <alignment horizontal="center"/>
    </xf>
    <xf numFmtId="0" fontId="0" fillId="5" borderId="18" xfId="0" applyFill="1" applyBorder="1" applyAlignment="1">
      <alignment horizontal="left"/>
    </xf>
    <xf numFmtId="0" fontId="0" fillId="5" borderId="18" xfId="0" applyFill="1" applyBorder="1" applyAlignment="1">
      <alignment horizontal="center"/>
    </xf>
    <xf numFmtId="0" fontId="4" fillId="0" borderId="18" xfId="0" applyFont="1" applyBorder="1" applyAlignment="1">
      <alignment horizontal="center" wrapText="1"/>
    </xf>
    <xf numFmtId="171" fontId="4" fillId="0" borderId="59" xfId="0" applyNumberFormat="1" applyFont="1" applyBorder="1" applyAlignment="1">
      <alignment horizontal="center" wrapText="1" readingOrder="1"/>
    </xf>
    <xf numFmtId="171" fontId="4" fillId="0" borderId="33" xfId="0" applyNumberFormat="1" applyFont="1" applyBorder="1" applyAlignment="1">
      <alignment horizontal="center" wrapText="1" readingOrder="1"/>
    </xf>
    <xf numFmtId="0" fontId="37" fillId="0" borderId="18" xfId="0" applyFont="1" applyBorder="1" applyAlignment="1">
      <alignment horizontal="center" wrapText="1"/>
    </xf>
    <xf numFmtId="0" fontId="0" fillId="5" borderId="53" xfId="0" applyFill="1" applyBorder="1" applyAlignment="1">
      <alignment horizontal="center"/>
    </xf>
    <xf numFmtId="14" fontId="0" fillId="0" borderId="1" xfId="0" applyNumberFormat="1" applyBorder="1"/>
    <xf numFmtId="0" fontId="4" fillId="0" borderId="1" xfId="0" applyFont="1" applyBorder="1" applyAlignment="1">
      <alignment horizontal="right" wrapText="1"/>
    </xf>
    <xf numFmtId="171" fontId="62" fillId="0" borderId="1" xfId="0" applyNumberFormat="1" applyFont="1" applyBorder="1" applyAlignment="1">
      <alignment horizontal="left" vertical="top" wrapText="1" readingOrder="1"/>
    </xf>
    <xf numFmtId="14" fontId="4" fillId="0" borderId="1" xfId="0" applyNumberFormat="1" applyFont="1" applyBorder="1" applyAlignment="1">
      <alignment horizontal="left"/>
    </xf>
    <xf numFmtId="0" fontId="0" fillId="0" borderId="60" xfId="0" applyBorder="1"/>
    <xf numFmtId="1" fontId="0" fillId="0" borderId="0" xfId="0" applyNumberFormat="1" applyAlignment="1">
      <alignment horizontal="center" vertical="center"/>
    </xf>
    <xf numFmtId="0" fontId="0" fillId="0" borderId="1" xfId="0" applyBorder="1" applyAlignment="1">
      <alignment horizontal="center" vertical="center"/>
    </xf>
    <xf numFmtId="14" fontId="0" fillId="0" borderId="0" xfId="0" applyNumberFormat="1" applyAlignment="1">
      <alignment horizontal="center" vertical="center"/>
    </xf>
    <xf numFmtId="0" fontId="0" fillId="54" borderId="0" xfId="0" applyFill="1" applyAlignment="1">
      <alignment vertical="center"/>
    </xf>
    <xf numFmtId="0" fontId="63" fillId="0" borderId="61" xfId="0" applyFont="1" applyBorder="1" applyAlignment="1">
      <alignment vertical="center" wrapText="1"/>
    </xf>
    <xf numFmtId="0" fontId="64" fillId="0" borderId="61" xfId="0" applyFont="1" applyBorder="1" applyAlignment="1">
      <alignment vertical="center"/>
    </xf>
    <xf numFmtId="0" fontId="65" fillId="0" borderId="61" xfId="0" applyFont="1" applyBorder="1" applyAlignment="1">
      <alignment vertical="center" wrapText="1"/>
    </xf>
    <xf numFmtId="0" fontId="0" fillId="5" borderId="0" xfId="0" applyFill="1" applyAlignment="1">
      <alignment vertical="center"/>
    </xf>
    <xf numFmtId="0" fontId="3" fillId="44" borderId="0" xfId="0" applyFont="1" applyFill="1" applyAlignment="1">
      <alignment horizontal="center" vertical="center"/>
    </xf>
    <xf numFmtId="0" fontId="3" fillId="0" borderId="0" xfId="0" applyFont="1" applyAlignment="1">
      <alignment horizontal="center" vertical="center"/>
    </xf>
    <xf numFmtId="14" fontId="3" fillId="0" borderId="0" xfId="0" applyNumberFormat="1" applyFont="1" applyAlignment="1">
      <alignment horizontal="center" vertical="center"/>
    </xf>
    <xf numFmtId="0" fontId="3" fillId="0" borderId="0" xfId="0" applyFont="1" applyAlignment="1">
      <alignment vertical="center"/>
    </xf>
    <xf numFmtId="0" fontId="3" fillId="5" borderId="0" xfId="0" applyFont="1" applyFill="1" applyAlignment="1">
      <alignment vertical="center"/>
    </xf>
    <xf numFmtId="0" fontId="3" fillId="54" borderId="0" xfId="0" applyFont="1" applyFill="1" applyAlignment="1">
      <alignment vertical="center"/>
    </xf>
    <xf numFmtId="169" fontId="6" fillId="0" borderId="0" xfId="0" applyNumberFormat="1" applyFont="1" applyAlignment="1">
      <alignment horizontal="center" vertical="center"/>
    </xf>
    <xf numFmtId="0" fontId="0" fillId="7" borderId="0" xfId="0" applyFill="1" applyAlignment="1">
      <alignment vertical="center"/>
    </xf>
    <xf numFmtId="0" fontId="0" fillId="8" borderId="0" xfId="0" applyFill="1" applyAlignment="1">
      <alignment vertical="center"/>
    </xf>
    <xf numFmtId="0" fontId="35" fillId="0" borderId="0" xfId="0" applyFont="1" applyAlignment="1">
      <alignment vertical="center"/>
    </xf>
    <xf numFmtId="0" fontId="58" fillId="0" borderId="0" xfId="0" applyFont="1" applyAlignment="1">
      <alignment horizontal="center" vertical="center"/>
    </xf>
    <xf numFmtId="0" fontId="58" fillId="0" borderId="0" xfId="0" applyFont="1" applyAlignment="1">
      <alignment vertical="center"/>
    </xf>
    <xf numFmtId="0" fontId="58" fillId="0" borderId="0" xfId="0" applyFont="1" applyAlignment="1">
      <alignment vertical="center" wrapText="1"/>
    </xf>
    <xf numFmtId="164" fontId="0" fillId="0" borderId="0" xfId="0" applyNumberFormat="1" applyAlignment="1">
      <alignment horizontal="center" vertical="center"/>
    </xf>
    <xf numFmtId="0" fontId="9" fillId="0" borderId="0" xfId="0" applyFont="1" applyAlignment="1">
      <alignment vertical="center"/>
    </xf>
    <xf numFmtId="0" fontId="6" fillId="0" borderId="0" xfId="0" applyFont="1" applyAlignment="1">
      <alignment horizontal="center" vertical="center"/>
    </xf>
    <xf numFmtId="0" fontId="0" fillId="55" borderId="0" xfId="0" applyFill="1" applyAlignment="1">
      <alignment horizontal="center" vertical="center"/>
    </xf>
    <xf numFmtId="0" fontId="3" fillId="0" borderId="63" xfId="0" applyFont="1" applyBorder="1" applyAlignment="1">
      <alignment horizontal="center" vertical="center"/>
    </xf>
    <xf numFmtId="0" fontId="0" fillId="0" borderId="63" xfId="0" applyBorder="1" applyAlignment="1">
      <alignment horizontal="center" vertical="center"/>
    </xf>
    <xf numFmtId="49" fontId="0" fillId="0" borderId="63" xfId="0" applyNumberFormat="1" applyBorder="1" applyAlignment="1">
      <alignment horizontal="center" vertical="center"/>
    </xf>
    <xf numFmtId="0" fontId="58" fillId="0" borderId="63" xfId="0" applyFont="1" applyBorder="1" applyAlignment="1">
      <alignment horizontal="center" vertical="center"/>
    </xf>
    <xf numFmtId="0" fontId="0" fillId="44" borderId="63" xfId="0" applyFill="1" applyBorder="1" applyAlignment="1">
      <alignment horizontal="center" vertical="center"/>
    </xf>
    <xf numFmtId="0" fontId="63" fillId="0" borderId="0" xfId="0" applyFont="1" applyAlignment="1">
      <alignment vertical="center" wrapText="1"/>
    </xf>
    <xf numFmtId="0" fontId="0" fillId="0" borderId="61" xfId="0" applyBorder="1" applyAlignment="1">
      <alignment vertical="center"/>
    </xf>
    <xf numFmtId="0" fontId="0" fillId="0" borderId="63" xfId="0" applyBorder="1" applyAlignment="1">
      <alignment horizontal="center"/>
    </xf>
    <xf numFmtId="0" fontId="9" fillId="0" borderId="0" xfId="0" applyFont="1" applyAlignment="1">
      <alignment vertical="center" wrapText="1"/>
    </xf>
    <xf numFmtId="0" fontId="0" fillId="0" borderId="62" xfId="0" applyBorder="1" applyAlignment="1">
      <alignment vertical="center"/>
    </xf>
    <xf numFmtId="0" fontId="0" fillId="0" borderId="15" xfId="0" applyBorder="1" applyAlignment="1">
      <alignment horizontal="center" vertical="center"/>
    </xf>
    <xf numFmtId="0" fontId="31" fillId="0" borderId="15" xfId="0" applyFont="1" applyBorder="1" applyAlignment="1">
      <alignment horizontal="center" vertical="center"/>
    </xf>
    <xf numFmtId="0" fontId="0" fillId="0" borderId="64" xfId="0" applyBorder="1" applyAlignment="1">
      <alignment horizontal="center" vertical="center"/>
    </xf>
    <xf numFmtId="0" fontId="31" fillId="0" borderId="59" xfId="0" applyFont="1" applyBorder="1" applyAlignment="1">
      <alignment horizontal="center" vertical="center"/>
    </xf>
    <xf numFmtId="0" fontId="3" fillId="0" borderId="15" xfId="0" applyFont="1" applyBorder="1" applyAlignment="1">
      <alignment horizontal="left" vertical="center"/>
    </xf>
    <xf numFmtId="0" fontId="3" fillId="0" borderId="15" xfId="0" applyFont="1" applyBorder="1" applyAlignment="1">
      <alignment horizontal="left"/>
    </xf>
    <xf numFmtId="0" fontId="31" fillId="0" borderId="15" xfId="0" applyFont="1" applyBorder="1" applyAlignment="1">
      <alignment horizontal="left"/>
    </xf>
    <xf numFmtId="0" fontId="9" fillId="0" borderId="64" xfId="0" applyFont="1" applyBorder="1" applyAlignment="1">
      <alignment horizontal="center" vertical="center"/>
    </xf>
    <xf numFmtId="0" fontId="0" fillId="0" borderId="68" xfId="0" applyBorder="1" applyAlignment="1">
      <alignment horizontal="center" vertical="center"/>
    </xf>
    <xf numFmtId="0" fontId="31" fillId="0" borderId="60" xfId="0" applyFont="1" applyBorder="1" applyAlignment="1">
      <alignment horizontal="center" vertical="center"/>
    </xf>
    <xf numFmtId="0" fontId="31" fillId="0" borderId="39" xfId="0" applyFont="1" applyBorder="1" applyAlignment="1">
      <alignment horizontal="center" vertical="center"/>
    </xf>
    <xf numFmtId="0" fontId="0" fillId="0" borderId="33" xfId="0" applyBorder="1" applyAlignment="1">
      <alignment horizontal="center" vertical="center"/>
    </xf>
    <xf numFmtId="0" fontId="0" fillId="0" borderId="69" xfId="0" applyBorder="1" applyAlignment="1">
      <alignment horizontal="center" vertical="center"/>
    </xf>
    <xf numFmtId="0" fontId="0" fillId="0" borderId="38" xfId="0" applyBorder="1" applyAlignment="1">
      <alignment horizontal="center" vertical="center"/>
    </xf>
    <xf numFmtId="0" fontId="0" fillId="0" borderId="70" xfId="0" applyBorder="1" applyAlignment="1">
      <alignment horizontal="center" vertical="center"/>
    </xf>
    <xf numFmtId="0" fontId="0" fillId="0" borderId="71" xfId="0" applyBorder="1" applyAlignment="1">
      <alignment horizontal="center" vertical="center"/>
    </xf>
    <xf numFmtId="0" fontId="4" fillId="45" borderId="72" xfId="0" applyFont="1" applyFill="1" applyBorder="1"/>
    <xf numFmtId="0" fontId="0" fillId="7" borderId="38" xfId="0" applyFill="1" applyBorder="1" applyAlignment="1">
      <alignment horizontal="center"/>
    </xf>
    <xf numFmtId="0" fontId="9" fillId="0" borderId="33" xfId="0" applyFont="1" applyBorder="1" applyAlignment="1">
      <alignment horizontal="center" vertical="center"/>
    </xf>
    <xf numFmtId="0" fontId="9" fillId="0" borderId="15" xfId="0" applyFont="1" applyBorder="1" applyAlignment="1">
      <alignment horizontal="center" vertical="center"/>
    </xf>
    <xf numFmtId="0" fontId="0" fillId="0" borderId="1" xfId="0" applyBorder="1" applyAlignment="1">
      <alignment wrapText="1"/>
    </xf>
    <xf numFmtId="0" fontId="0" fillId="0" borderId="15" xfId="0" applyBorder="1" applyAlignment="1">
      <alignment horizontal="left" wrapText="1"/>
    </xf>
    <xf numFmtId="0" fontId="53" fillId="0" borderId="0" xfId="0" applyFont="1" applyAlignment="1">
      <alignment wrapText="1"/>
    </xf>
    <xf numFmtId="0" fontId="0" fillId="0" borderId="18" xfId="0" applyBorder="1"/>
    <xf numFmtId="0" fontId="0" fillId="0" borderId="1" xfId="0" applyBorder="1" applyAlignment="1">
      <alignment vertical="center"/>
    </xf>
    <xf numFmtId="2" fontId="0" fillId="11" borderId="1" xfId="0" applyNumberFormat="1" applyFill="1" applyBorder="1" applyAlignment="1">
      <alignment horizontal="center"/>
    </xf>
    <xf numFmtId="0" fontId="66" fillId="0" borderId="15" xfId="0" applyFont="1" applyBorder="1"/>
    <xf numFmtId="0" fontId="67" fillId="0" borderId="33" xfId="0" applyFont="1" applyBorder="1"/>
    <xf numFmtId="0" fontId="66" fillId="0" borderId="0" xfId="0" applyFont="1"/>
    <xf numFmtId="49" fontId="0" fillId="0" borderId="0" xfId="0" applyNumberFormat="1" applyAlignment="1">
      <alignment horizontal="center" vertical="center"/>
    </xf>
    <xf numFmtId="0" fontId="9" fillId="44" borderId="1" xfId="0" applyFont="1" applyFill="1" applyBorder="1" applyAlignment="1">
      <alignment horizontal="center"/>
    </xf>
    <xf numFmtId="0" fontId="9" fillId="44" borderId="1" xfId="0" applyFont="1" applyFill="1" applyBorder="1"/>
    <xf numFmtId="0" fontId="9" fillId="44" borderId="14" xfId="0" applyFont="1" applyFill="1" applyBorder="1"/>
    <xf numFmtId="0" fontId="0" fillId="44" borderId="18" xfId="0" applyFill="1" applyBorder="1" applyAlignment="1">
      <alignment horizontal="center"/>
    </xf>
    <xf numFmtId="0" fontId="9" fillId="44" borderId="18" xfId="0" applyFont="1" applyFill="1" applyBorder="1" applyAlignment="1">
      <alignment horizontal="center"/>
    </xf>
    <xf numFmtId="0" fontId="9" fillId="44" borderId="37" xfId="0" applyFont="1" applyFill="1" applyBorder="1"/>
    <xf numFmtId="0" fontId="9" fillId="44" borderId="18" xfId="0" applyFont="1" applyFill="1" applyBorder="1"/>
    <xf numFmtId="0" fontId="28" fillId="44" borderId="0" xfId="0" applyFont="1" applyFill="1"/>
    <xf numFmtId="0" fontId="28" fillId="44" borderId="15" xfId="0" applyFont="1" applyFill="1" applyBorder="1"/>
    <xf numFmtId="0" fontId="0" fillId="44" borderId="38" xfId="0" applyFill="1" applyBorder="1" applyAlignment="1">
      <alignment horizontal="center"/>
    </xf>
    <xf numFmtId="0" fontId="0" fillId="44" borderId="17" xfId="0" applyFill="1" applyBorder="1" applyAlignment="1">
      <alignment horizontal="center"/>
    </xf>
    <xf numFmtId="0" fontId="28" fillId="44" borderId="17" xfId="0" applyFont="1" applyFill="1" applyBorder="1"/>
    <xf numFmtId="0" fontId="2" fillId="44" borderId="1" xfId="0" applyFont="1" applyFill="1" applyBorder="1" applyAlignment="1">
      <alignment horizontal="center"/>
    </xf>
    <xf numFmtId="0" fontId="48" fillId="44" borderId="1" xfId="0" applyFont="1" applyFill="1" applyBorder="1"/>
    <xf numFmtId="0" fontId="48" fillId="44" borderId="14" xfId="0" applyFont="1" applyFill="1" applyBorder="1"/>
    <xf numFmtId="0" fontId="2" fillId="44" borderId="14" xfId="0" applyFont="1" applyFill="1" applyBorder="1" applyAlignment="1">
      <alignment horizontal="center"/>
    </xf>
    <xf numFmtId="0" fontId="2" fillId="44" borderId="37" xfId="0" applyFont="1" applyFill="1" applyBorder="1" applyAlignment="1">
      <alignment horizontal="center"/>
    </xf>
    <xf numFmtId="0" fontId="48" fillId="44" borderId="37" xfId="0" applyFont="1" applyFill="1" applyBorder="1"/>
    <xf numFmtId="0" fontId="2" fillId="44" borderId="2" xfId="0" applyFont="1" applyFill="1" applyBorder="1" applyAlignment="1">
      <alignment horizontal="center"/>
    </xf>
    <xf numFmtId="0" fontId="2" fillId="44" borderId="15" xfId="0" applyFont="1" applyFill="1" applyBorder="1" applyAlignment="1">
      <alignment horizontal="center"/>
    </xf>
    <xf numFmtId="0" fontId="2" fillId="44" borderId="17" xfId="0" applyFont="1" applyFill="1" applyBorder="1" applyAlignment="1">
      <alignment horizontal="center"/>
    </xf>
    <xf numFmtId="0" fontId="0" fillId="6" borderId="38" xfId="0" applyFill="1" applyBorder="1" applyAlignment="1">
      <alignment horizontal="center" vertical="center"/>
    </xf>
    <xf numFmtId="0" fontId="31" fillId="6" borderId="15" xfId="0" applyFont="1" applyFill="1" applyBorder="1" applyAlignment="1">
      <alignment horizontal="center" vertical="center"/>
    </xf>
    <xf numFmtId="0" fontId="31" fillId="6" borderId="39" xfId="0" applyFont="1" applyFill="1" applyBorder="1" applyAlignment="1">
      <alignment horizontal="center" vertical="center"/>
    </xf>
    <xf numFmtId="0" fontId="0" fillId="6" borderId="15" xfId="0" applyFill="1" applyBorder="1" applyAlignment="1">
      <alignment horizontal="center" vertical="center"/>
    </xf>
    <xf numFmtId="172" fontId="3" fillId="0" borderId="15" xfId="0" applyNumberFormat="1" applyFont="1" applyBorder="1" applyAlignment="1">
      <alignment horizontal="left" vertical="center"/>
    </xf>
    <xf numFmtId="172" fontId="31" fillId="0" borderId="15" xfId="0" applyNumberFormat="1" applyFont="1" applyBorder="1" applyAlignment="1">
      <alignment horizontal="left"/>
    </xf>
    <xf numFmtId="172" fontId="0" fillId="6" borderId="15" xfId="0" applyNumberFormat="1" applyFill="1" applyBorder="1" applyAlignment="1">
      <alignment horizontal="left"/>
    </xf>
    <xf numFmtId="172" fontId="0" fillId="0" borderId="15" xfId="0" applyNumberFormat="1" applyBorder="1" applyAlignment="1">
      <alignment horizontal="left"/>
    </xf>
    <xf numFmtId="172" fontId="0" fillId="0" borderId="17" xfId="0" applyNumberFormat="1" applyBorder="1" applyAlignment="1">
      <alignment horizontal="left"/>
    </xf>
    <xf numFmtId="172" fontId="0" fillId="0" borderId="33" xfId="0" applyNumberFormat="1" applyBorder="1" applyAlignment="1">
      <alignment horizontal="left"/>
    </xf>
    <xf numFmtId="173" fontId="0" fillId="0" borderId="15" xfId="0" applyNumberFormat="1" applyBorder="1" applyAlignment="1">
      <alignment horizontal="left"/>
    </xf>
    <xf numFmtId="0" fontId="1" fillId="0" borderId="0" xfId="0" applyFont="1" applyAlignment="1">
      <alignment horizontal="center" vertical="center"/>
    </xf>
    <xf numFmtId="0" fontId="4" fillId="0" borderId="15" xfId="0" applyFont="1" applyBorder="1" applyAlignment="1">
      <alignment horizontal="center" vertical="center"/>
    </xf>
    <xf numFmtId="0" fontId="4" fillId="0" borderId="17" xfId="0" applyFont="1" applyBorder="1" applyAlignment="1">
      <alignment horizontal="center" vertical="center"/>
    </xf>
    <xf numFmtId="0" fontId="4" fillId="0" borderId="38" xfId="0" applyFont="1" applyBorder="1" applyAlignment="1">
      <alignment horizontal="center" vertical="center"/>
    </xf>
    <xf numFmtId="0" fontId="4" fillId="0" borderId="33" xfId="0" applyFont="1" applyBorder="1" applyAlignment="1">
      <alignment horizontal="center" vertical="center"/>
    </xf>
    <xf numFmtId="0" fontId="3" fillId="0" borderId="65" xfId="0" applyFont="1" applyBorder="1" applyAlignment="1">
      <alignment horizontal="center" vertical="center"/>
    </xf>
    <xf numFmtId="0" fontId="3" fillId="0" borderId="66" xfId="0" applyFont="1" applyBorder="1" applyAlignment="1">
      <alignment horizontal="center" vertical="center"/>
    </xf>
    <xf numFmtId="0" fontId="3" fillId="0" borderId="67" xfId="0" applyFont="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39">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solid">
          <fgColor theme="0"/>
          <bgColor theme="2" tint="-0.24994659260841701"/>
        </patternFill>
      </fill>
    </dxf>
    <dxf>
      <fill>
        <patternFill patternType="solid">
          <fgColor theme="0"/>
          <bgColor rgb="FFFF0000"/>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rgb="FFFF0000"/>
        </patternFill>
      </fill>
    </dxf>
    <dxf>
      <fill>
        <patternFill patternType="solid">
          <fgColor theme="0"/>
          <bgColor theme="2" tint="-0.24994659260841701"/>
        </patternFill>
      </fill>
    </dxf>
    <dxf>
      <font>
        <color rgb="FF9C0006"/>
      </font>
      <fill>
        <patternFill>
          <bgColor rgb="FFFFC7CE"/>
        </patternFill>
      </fill>
    </dxf>
    <dxf>
      <fill>
        <patternFill patternType="solid">
          <fgColor theme="0"/>
          <b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rgb="FFFF0000"/>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rgb="FFFF0000"/>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rgb="FFFF0000"/>
        </patternFill>
      </fill>
    </dxf>
    <dxf>
      <fill>
        <patternFill patternType="solid">
          <fgColor theme="0"/>
          <bgColor rgb="FFFF0000"/>
        </patternFill>
      </fill>
    </dxf>
    <dxf>
      <fill>
        <patternFill patternType="solid">
          <fgColor theme="0"/>
          <b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rgb="FFFF0000"/>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solid">
          <fgColor theme="0"/>
          <bgColor rgb="FFFF0000"/>
        </patternFill>
      </fill>
    </dxf>
    <dxf>
      <fill>
        <patternFill patternType="gray125">
          <fgColor rgb="FFFF0000"/>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gray125">
          <fgColor rgb="FFFF0000"/>
        </patternFill>
      </fill>
    </dxf>
    <dxf>
      <fill>
        <patternFill patternType="solid">
          <fgColor theme="0"/>
          <b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gray125">
          <fgColor rgb="FFFF0000"/>
        </patternFill>
      </fill>
    </dxf>
    <dxf>
      <fill>
        <patternFill patternType="solid">
          <fgColor theme="0"/>
          <b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gray125">
          <fgColor rgb="FFFF0000"/>
          <bgColor auto="1"/>
        </patternFill>
      </fill>
    </dxf>
    <dxf>
      <fill>
        <patternFill patternType="gray125">
          <fgColor auto="1"/>
          <bgColor auto="1"/>
        </patternFill>
      </fill>
    </dxf>
    <dxf>
      <fill>
        <patternFill patternType="lightGray">
          <fgColor theme="7" tint="0.39985351115451523"/>
          <bgColor auto="1"/>
        </patternFill>
      </fill>
    </dxf>
    <dxf>
      <fill>
        <patternFill patternType="lightGray">
          <fgColor theme="7" tint="0.39985351115451523"/>
          <bgColor auto="1"/>
        </patternFill>
      </fill>
    </dxf>
    <dxf>
      <fill>
        <patternFill patternType="gray125">
          <fgColor rgb="FFFF0000"/>
          <bgColor auto="1"/>
        </patternFill>
      </fill>
    </dxf>
    <dxf>
      <fill>
        <patternFill patternType="gray125">
          <fgColor auto="1"/>
          <bgColor auto="1"/>
        </patternFill>
      </fill>
    </dxf>
    <dxf>
      <fill>
        <patternFill patternType="gray125">
          <fgColor auto="1"/>
          <bgColor auto="1"/>
        </patternFill>
      </fill>
    </dxf>
    <dxf>
      <fill>
        <patternFill patternType="gray125">
          <fgColor rgb="FFFF0000"/>
          <bgColor auto="1"/>
        </patternFill>
      </fill>
    </dxf>
    <dxf>
      <fill>
        <patternFill patternType="lightGray">
          <fgColor theme="7" tint="0.39985351115451523"/>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gray125">
          <fgColor auto="1"/>
          <bgColor auto="1"/>
        </patternFill>
      </fill>
    </dxf>
    <dxf>
      <fill>
        <patternFill patternType="lightGray">
          <fgColor theme="7" tint="0.39985351115451523"/>
          <bgColor auto="1"/>
        </patternFill>
      </fill>
    </dxf>
    <dxf>
      <fill>
        <patternFill patternType="gray125">
          <fgColor rgb="FFFF0000"/>
          <bgColor auto="1"/>
        </patternFill>
      </fill>
    </dxf>
    <dxf>
      <fill>
        <patternFill patternType="gray125">
          <fgColor auto="1"/>
          <bgColor auto="1"/>
        </patternFill>
      </fill>
    </dxf>
    <dxf>
      <fill>
        <patternFill patternType="gray125">
          <fgColor rgb="FFFF0000"/>
          <bgColor auto="1"/>
        </patternFill>
      </fill>
    </dxf>
    <dxf>
      <fill>
        <patternFill patternType="lightGray">
          <fgColor theme="7" tint="0.39985351115451523"/>
          <bgColor auto="1"/>
        </patternFill>
      </fill>
    </dxf>
    <dxf>
      <fill>
        <patternFill patternType="gray125">
          <fgColor rgb="FFFF0000"/>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auto="1"/>
          <bgColor auto="1"/>
        </patternFill>
      </fill>
    </dxf>
    <dxf>
      <fill>
        <patternFill patternType="gray125">
          <fgColor rgb="FFFF0000"/>
          <bgColor auto="1"/>
        </patternFill>
      </fill>
    </dxf>
    <dxf>
      <fill>
        <patternFill patternType="lightGray">
          <fgColor theme="7" tint="0.39985351115451523"/>
          <bgColor auto="1"/>
        </patternFill>
      </fill>
    </dxf>
    <dxf>
      <fill>
        <patternFill patternType="lightGray">
          <fgColor theme="7" tint="0.39985351115451523"/>
          <bgColor auto="1"/>
        </patternFill>
      </fill>
    </dxf>
    <dxf>
      <fill>
        <patternFill patternType="gray125">
          <fgColor rgb="FFFF0000"/>
          <bgColor auto="1"/>
        </patternFill>
      </fill>
    </dxf>
    <dxf>
      <fill>
        <patternFill patternType="gray125">
          <fgColor auto="1"/>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auto="1"/>
          <bgColor auto="1"/>
        </patternFill>
      </fill>
    </dxf>
    <dxf>
      <fill>
        <patternFill patternType="lightGray">
          <fgColor theme="7" tint="0.39985351115451523"/>
          <bgColor auto="1"/>
        </patternFill>
      </fill>
    </dxf>
    <dxf>
      <fill>
        <patternFill patternType="gray125">
          <fgColor auto="1"/>
          <bgColor auto="1"/>
        </patternFill>
      </fill>
    </dxf>
    <dxf>
      <fill>
        <patternFill patternType="lightGray">
          <fgColor theme="7" tint="0.39985351115451523"/>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auto="1"/>
          <bgColor auto="1"/>
        </patternFill>
      </fill>
    </dxf>
    <dxf>
      <fill>
        <patternFill patternType="lightGray">
          <fgColor theme="7" tint="0.39985351115451523"/>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auto="1"/>
          <bgColor auto="1"/>
        </patternFill>
      </fill>
    </dxf>
    <dxf>
      <fill>
        <patternFill patternType="lightGray">
          <fgColor theme="7" tint="0.39985351115451523"/>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gray125">
          <fgColor auto="1"/>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lightGray">
          <fgColor theme="7" tint="0.39985351115451523"/>
          <bgColor auto="1"/>
        </patternFill>
      </fill>
    </dxf>
    <dxf>
      <fill>
        <patternFill patternType="gray125">
          <fgColor auto="1"/>
          <bgColor auto="1"/>
        </patternFill>
      </fill>
    </dxf>
    <dxf>
      <fill>
        <patternFill patternType="lightGray">
          <fgColor theme="7" tint="0.39985351115451523"/>
          <bgColor auto="1"/>
        </patternFill>
      </fill>
    </dxf>
    <dxf>
      <fill>
        <patternFill patternType="gray125">
          <fgColor rgb="FFFF0000"/>
          <bgColor auto="1"/>
        </patternFill>
      </fill>
    </dxf>
    <dxf>
      <fill>
        <patternFill patternType="gray125">
          <fgColor rgb="FFFF0000"/>
          <bgColor auto="1"/>
        </patternFill>
      </fill>
    </dxf>
    <dxf>
      <fill>
        <patternFill patternType="lightGray">
          <fgColor theme="7" tint="0.39985351115451523"/>
          <bgColor auto="1"/>
        </patternFill>
      </fill>
    </dxf>
    <dxf>
      <fill>
        <patternFill patternType="gray125">
          <fgColor auto="1"/>
          <bgColor auto="1"/>
        </patternFill>
      </fill>
    </dxf>
    <dxf>
      <fill>
        <patternFill patternType="lightGray">
          <fgColor theme="7" tint="0.39985351115451523"/>
          <bgColor auto="1"/>
        </patternFill>
      </fill>
    </dxf>
    <dxf>
      <fill>
        <patternFill patternType="gray125">
          <fgColor rgb="FFFF0000"/>
          <bgColor auto="1"/>
        </patternFill>
      </fill>
    </dxf>
    <dxf>
      <fill>
        <patternFill patternType="gray125">
          <fgColor auto="1"/>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gray125">
          <fgColor rgb="FFFF0000"/>
          <bgColor auto="1"/>
        </patternFill>
      </fill>
    </dxf>
    <dxf>
      <fill>
        <patternFill patternType="solid">
          <fgColor theme="1"/>
          <bgColor theme="6"/>
        </patternFill>
      </fill>
    </dxf>
    <dxf>
      <border>
        <bottom style="thin">
          <color auto="1"/>
        </bottom>
        <vertical/>
        <horizontal/>
      </border>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border>
        <bottom style="thin">
          <color auto="1"/>
        </bottom>
        <vertical/>
        <horizontal/>
      </border>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border>
        <bottom style="thin">
          <color auto="1"/>
        </bottom>
        <vertical/>
        <horizontal/>
      </border>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border>
        <bottom style="thin">
          <color auto="1"/>
        </bottom>
        <vertical/>
        <horizontal/>
      </border>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border>
        <bottom style="thin">
          <color auto="1"/>
        </bottom>
        <vertical/>
        <horizontal/>
      </border>
    </dxf>
    <dxf>
      <fill>
        <patternFill patternType="solid">
          <fgColor theme="7"/>
          <bgColor theme="6"/>
        </patternFill>
      </fill>
    </dxf>
    <dxf>
      <fill>
        <patternFill patternType="solid">
          <fgColor theme="7"/>
          <bgColor theme="6"/>
        </patternFill>
      </fill>
    </dxf>
    <dxf>
      <border>
        <bottom style="thin">
          <color auto="1"/>
        </bottom>
        <vertical/>
        <horizontal/>
      </border>
    </dxf>
    <dxf>
      <fill>
        <patternFill patternType="solid">
          <fgColor theme="1"/>
          <bgColor theme="6"/>
        </patternFill>
      </fill>
    </dxf>
    <dxf>
      <fill>
        <patternFill patternType="gray125">
          <fgColor rgb="FFFF0000"/>
          <bgColor auto="1"/>
        </patternFill>
      </fill>
    </dxf>
    <dxf>
      <fill>
        <patternFill patternType="gray125">
          <fgColor rgb="FFFF0000"/>
          <bgColor auto="1"/>
        </patternFill>
      </fill>
    </dxf>
    <dxf>
      <fill>
        <patternFill patternType="solid">
          <fgColor theme="1"/>
          <bgColor theme="6"/>
        </patternFill>
      </fill>
    </dxf>
    <dxf>
      <border>
        <bottom style="thin">
          <color auto="1"/>
        </bottom>
        <vertical/>
        <horizontal/>
      </border>
    </dxf>
    <dxf>
      <fill>
        <patternFill patternType="solid">
          <fgColor theme="7"/>
          <bgColor theme="6"/>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auto="1"/>
          <bgColor auto="1"/>
        </patternFill>
      </fill>
    </dxf>
    <dxf>
      <fill>
        <patternFill patternType="lightGray">
          <fgColor theme="7" tint="0.39985351115451523"/>
          <bgColor auto="1"/>
        </patternFill>
      </fill>
    </dxf>
    <dxf>
      <fill>
        <patternFill patternType="gray125">
          <fgColor rgb="FFFF0000"/>
          <bgColor auto="1"/>
        </patternFill>
      </fill>
    </dxf>
    <dxf>
      <fill>
        <patternFill patternType="gray125">
          <fgColor rgb="FFFF0000"/>
          <bgColor auto="1"/>
        </patternFill>
      </fill>
    </dxf>
    <dxf>
      <fill>
        <patternFill patternType="gray125">
          <fgColor auto="1"/>
          <bgColor auto="1"/>
        </patternFill>
      </fill>
    </dxf>
    <dxf>
      <fill>
        <patternFill patternType="lightGray">
          <fgColor theme="7" tint="0.39985351115451523"/>
          <bgColor auto="1"/>
        </patternFill>
      </fill>
    </dxf>
    <dxf>
      <fill>
        <patternFill patternType="gray125">
          <fgColor rgb="FFFF0000"/>
          <bgColor auto="1"/>
        </patternFill>
      </fill>
    </dxf>
    <dxf>
      <fill>
        <patternFill patternType="gray125">
          <fgColor rgb="FFFF0000"/>
          <bgColor auto="1"/>
        </patternFill>
      </fill>
    </dxf>
    <dxf>
      <fill>
        <patternFill patternType="gray125">
          <fgColor auto="1"/>
          <bgColor auto="1"/>
        </patternFill>
      </fill>
    </dxf>
    <dxf>
      <fill>
        <patternFill patternType="lightGray">
          <fgColor theme="7" tint="0.39985351115451523"/>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gray125">
          <fgColor auto="1"/>
          <bgColor auto="1"/>
        </patternFill>
      </fill>
    </dxf>
    <dxf>
      <fill>
        <patternFill patternType="gray125">
          <fgColor rgb="FFFF0000"/>
          <bgColor auto="1"/>
        </patternFill>
      </fill>
    </dxf>
    <dxf>
      <fill>
        <patternFill patternType="lightGray">
          <fgColor theme="7" tint="0.39985351115451523"/>
          <bgColor auto="1"/>
        </patternFill>
      </fill>
    </dxf>
    <dxf>
      <fill>
        <patternFill patternType="gray125">
          <fgColor rgb="FFFF0000"/>
          <bgColor auto="1"/>
        </patternFill>
      </fill>
    </dxf>
    <dxf>
      <fill>
        <patternFill patternType="lightGray">
          <fgColor theme="7" tint="0.39985351115451523"/>
          <bgColor auto="1"/>
        </patternFill>
      </fill>
    </dxf>
    <dxf>
      <fill>
        <patternFill patternType="gray125">
          <fgColor auto="1"/>
          <bgColor auto="1"/>
        </patternFill>
      </fill>
    </dxf>
    <dxf>
      <fill>
        <patternFill patternType="lightGray">
          <fgColor theme="7" tint="0.39985351115451523"/>
          <bgColor auto="1"/>
        </patternFill>
      </fill>
    </dxf>
    <dxf>
      <fill>
        <patternFill patternType="gray125">
          <fgColor rgb="FFFF0000"/>
          <bgColor auto="1"/>
        </patternFill>
      </fill>
    </dxf>
    <dxf>
      <fill>
        <patternFill patternType="gray125">
          <fgColor auto="1"/>
          <bgColor auto="1"/>
        </patternFill>
      </fill>
    </dxf>
    <dxf>
      <fill>
        <patternFill patternType="lightGray">
          <fgColor theme="7" tint="0.39985351115451523"/>
          <bgColor auto="1"/>
        </patternFill>
      </fill>
    </dxf>
    <dxf>
      <fill>
        <patternFill patternType="gray125">
          <fgColor auto="1"/>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solid">
          <fgColor theme="7"/>
          <bgColor theme="6"/>
        </patternFill>
      </fill>
    </dxf>
    <dxf>
      <fill>
        <patternFill patternType="solid">
          <fgColor theme="1"/>
          <bgColor theme="6"/>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solid">
          <fgColor theme="7"/>
          <bgColor theme="6"/>
        </patternFill>
      </fill>
    </dxf>
    <dxf>
      <fill>
        <patternFill patternType="solid">
          <fgColor theme="1"/>
          <bgColor theme="6"/>
        </patternFill>
      </fill>
    </dxf>
    <dxf>
      <fill>
        <patternFill patternType="gray125">
          <fgColor rgb="FFFF0000"/>
          <bgColor auto="1"/>
        </patternFill>
      </fill>
    </dxf>
    <dxf>
      <fill>
        <patternFill patternType="gray125">
          <fgColor auto="1"/>
          <bgColor auto="1"/>
        </patternFill>
      </fill>
    </dxf>
    <dxf>
      <fill>
        <patternFill patternType="lightGray">
          <fgColor theme="7" tint="0.39985351115451523"/>
          <bgColor auto="1"/>
        </patternFill>
      </fill>
    </dxf>
    <dxf>
      <fill>
        <patternFill patternType="darkGray">
          <fgColor rgb="FFFF0000"/>
          <bgColor auto="1"/>
        </patternFill>
      </fill>
    </dxf>
    <dxf>
      <fill>
        <patternFill patternType="gray125">
          <fgColor rgb="FFFF0000"/>
          <bgColor auto="1"/>
        </patternFill>
      </fill>
    </dxf>
    <dxf>
      <fill>
        <patternFill patternType="lightGray">
          <fgColor theme="7" tint="0.39985351115451523"/>
          <bgColor auto="1"/>
        </patternFill>
      </fill>
    </dxf>
    <dxf>
      <fill>
        <patternFill patternType="gray125">
          <fgColor auto="1"/>
          <bgColor auto="1"/>
        </patternFill>
      </fill>
    </dxf>
    <dxf>
      <fill>
        <patternFill patternType="darkGray">
          <fgColor rgb="FFFF0000"/>
          <bgColor auto="1"/>
        </patternFill>
      </fill>
    </dxf>
    <dxf>
      <fill>
        <patternFill patternType="gray125">
          <fgColor rgb="FFFF0000"/>
          <bgColor auto="1"/>
        </patternFill>
      </fill>
    </dxf>
    <dxf>
      <fill>
        <patternFill patternType="lightGray">
          <fgColor theme="7" tint="0.39985351115451523"/>
          <bgColor auto="1"/>
        </patternFill>
      </fill>
    </dxf>
    <dxf>
      <fill>
        <patternFill patternType="gray125">
          <fgColor auto="1"/>
          <bgColor auto="1"/>
        </patternFill>
      </fill>
    </dxf>
    <dxf>
      <fill>
        <patternFill patternType="lightGray">
          <fgColor theme="7" tint="0.39985351115451523"/>
          <bgColor auto="1"/>
        </patternFill>
      </fill>
    </dxf>
    <dxf>
      <fill>
        <patternFill patternType="gray125">
          <fgColor rgb="FFFF0000"/>
          <bgColor auto="1"/>
        </patternFill>
      </fill>
    </dxf>
    <dxf>
      <fill>
        <patternFill patternType="gray125">
          <fgColor auto="1"/>
          <bgColor auto="1"/>
        </patternFill>
      </fill>
    </dxf>
    <dxf>
      <fill>
        <patternFill patternType="darkGray">
          <fgColor rgb="FFFF0000"/>
          <bgColor auto="1"/>
        </patternFill>
      </fill>
    </dxf>
    <dxf>
      <fill>
        <patternFill patternType="darkGray">
          <fgColor rgb="FFFF0000"/>
          <bgColor auto="1"/>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solid">
          <fgColor theme="1"/>
          <bgColor theme="6"/>
        </patternFill>
      </fill>
    </dxf>
    <dxf>
      <fill>
        <patternFill patternType="gray125">
          <fgColor rgb="FFFF0000"/>
          <bgColor auto="1"/>
        </patternFill>
      </fill>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solid">
          <fgColor theme="7"/>
          <bgColor theme="6"/>
        </patternFill>
      </fill>
    </dxf>
    <dxf>
      <fill>
        <patternFill patternType="solid">
          <fgColor theme="1"/>
          <bgColor theme="6"/>
        </patternFill>
      </fill>
    </dxf>
    <dxf>
      <fill>
        <patternFill patternType="gray125">
          <fgColor rgb="FFFF0000"/>
          <bgColor auto="1"/>
        </patternFill>
      </fill>
    </dxf>
    <dxf>
      <fill>
        <patternFill patternType="gray125">
          <fgColor rgb="FFFF0000"/>
          <bgColor auto="1"/>
        </patternFill>
      </fill>
    </dxf>
    <dxf>
      <fill>
        <patternFill patternType="solid">
          <fgColor theme="7"/>
          <bgColor theme="6"/>
        </patternFill>
      </fill>
    </dxf>
    <dxf>
      <fill>
        <patternFill patternType="solid">
          <fgColor theme="1"/>
          <bgColor theme="6"/>
        </patternFill>
      </fill>
    </dxf>
    <dxf>
      <fill>
        <patternFill patternType="solid">
          <fgColor theme="7"/>
          <bgColor theme="6"/>
        </patternFill>
      </fill>
    </dxf>
    <dxf>
      <fill>
        <patternFill patternType="solid">
          <fgColor theme="1"/>
          <bgColor theme="6"/>
        </patternFill>
      </fill>
    </dxf>
    <dxf>
      <fill>
        <patternFill patternType="gray125">
          <fgColor rgb="FFFF0000"/>
          <bgColor auto="1"/>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solid">
          <fgColor theme="7"/>
          <bgColor theme="6"/>
        </patternFill>
      </fill>
    </dxf>
    <dxf>
      <fill>
        <patternFill patternType="solid">
          <fgColor theme="1"/>
          <bgColor theme="6"/>
        </patternFill>
      </fill>
    </dxf>
    <dxf>
      <fill>
        <patternFill patternType="solid">
          <fgColor theme="7"/>
          <bgColor theme="6"/>
        </patternFill>
      </fill>
    </dxf>
    <dxf>
      <fill>
        <patternFill patternType="solid">
          <fgColor theme="1"/>
          <bgColor theme="6"/>
        </patternFill>
      </fill>
    </dxf>
    <dxf>
      <fill>
        <patternFill patternType="gray125">
          <fgColor rgb="FFFF0000"/>
          <bgColor auto="1"/>
        </patternFill>
      </fill>
    </dxf>
    <dxf>
      <fill>
        <patternFill patternType="gray125">
          <fgColor rgb="FFFF0000"/>
          <bgColor auto="1"/>
        </patternFill>
      </fill>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fill>
        <patternFill patternType="gray125">
          <fgColor rgb="FFFF0000"/>
          <bgColor auto="1"/>
        </patternFill>
      </fill>
    </dxf>
    <dxf>
      <fill>
        <patternFill patternType="solid">
          <fgColor theme="7"/>
          <bgColor theme="6"/>
        </patternFill>
      </fill>
    </dxf>
    <dxf>
      <fill>
        <patternFill patternType="solid">
          <fgColor theme="1"/>
          <bgColor theme="6"/>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solid">
          <fgColor theme="7"/>
          <bgColor theme="6"/>
        </patternFill>
      </fill>
    </dxf>
    <dxf>
      <fill>
        <patternFill patternType="solid">
          <fgColor theme="1"/>
          <bgColor theme="6"/>
        </patternFill>
      </fill>
    </dxf>
    <dxf>
      <fill>
        <patternFill patternType="gray125">
          <fgColor rgb="FFFF0000"/>
          <bgColor auto="1"/>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solid">
          <fgColor theme="7"/>
          <bgColor theme="6"/>
        </patternFill>
      </fill>
    </dxf>
    <dxf>
      <fill>
        <patternFill patternType="solid">
          <fgColor theme="1"/>
          <bgColor theme="6"/>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solid">
          <fgColor theme="7"/>
          <bgColor theme="6"/>
        </patternFill>
      </fill>
    </dxf>
    <dxf>
      <fill>
        <patternFill patternType="gray125">
          <fgColor rgb="FFFF0000"/>
          <bgColor auto="1"/>
        </patternFill>
      </fill>
    </dxf>
    <dxf>
      <fill>
        <patternFill patternType="solid">
          <fgColor theme="1"/>
          <bgColor theme="6"/>
        </patternFill>
      </fill>
    </dxf>
    <dxf>
      <fill>
        <patternFill patternType="gray125">
          <fgColor rgb="FFFF0000"/>
          <bgColor auto="1"/>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solid">
          <fgColor theme="7"/>
          <bgColor theme="6"/>
        </patternFill>
      </fill>
    </dxf>
    <dxf>
      <fill>
        <patternFill patternType="solid">
          <fgColor theme="1"/>
          <bgColor theme="6"/>
        </patternFill>
      </fill>
    </dxf>
    <dxf>
      <fill>
        <patternFill patternType="solid">
          <fgColor theme="1"/>
          <bgColor theme="6"/>
        </patternFill>
      </fill>
    </dxf>
    <dxf>
      <fill>
        <patternFill patternType="solid">
          <fgColor theme="7"/>
          <bgColor theme="6"/>
        </patternFill>
      </fill>
    </dxf>
    <dxf>
      <fill>
        <patternFill patternType="gray125">
          <fgColor rgb="FFFF0000"/>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ill>
        <patternFill patternType="solid">
          <fgColor theme="0"/>
          <bgColor rgb="FFFF0000"/>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theme="2" tint="-0.24994659260841701"/>
        </patternFill>
      </fill>
    </dxf>
    <dxf>
      <fill>
        <patternFill patternType="gray125">
          <fgColor rgb="FFFF0000"/>
        </patternFill>
      </fill>
    </dxf>
    <dxf>
      <fill>
        <patternFill patternType="solid">
          <fgColor theme="0"/>
          <bgColor theme="2" tint="-0.24994659260841701"/>
        </patternFill>
      </fill>
    </dxf>
    <dxf>
      <fill>
        <patternFill patternType="solid">
          <fgColor theme="0"/>
          <bgColor rgb="FFFF0000"/>
        </patternFill>
      </fill>
    </dxf>
    <dxf>
      <font>
        <color rgb="FF9C0006"/>
      </font>
      <fill>
        <patternFill>
          <bgColor rgb="FFFFC7CE"/>
        </patternFill>
      </fill>
    </dxf>
    <dxf>
      <fill>
        <patternFill patternType="gray125">
          <fgColor auto="1"/>
          <bgColor auto="1"/>
        </patternFill>
      </fill>
    </dxf>
    <dxf>
      <fill>
        <patternFill patternType="lightGray">
          <fgColor theme="7" tint="0.39985351115451523"/>
          <bgColor auto="1"/>
        </patternFill>
      </fill>
    </dxf>
    <dxf>
      <fill>
        <patternFill patternType="gray125">
          <fgColor rgb="FFFF0000"/>
          <bgColor auto="1"/>
        </patternFill>
      </fill>
    </dxf>
    <dxf>
      <fill>
        <patternFill patternType="gray125">
          <fgColor rgb="FFFF0000"/>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gray125">
          <fgColor auto="1"/>
          <bgColor auto="1"/>
        </patternFill>
      </fill>
    </dxf>
    <dxf>
      <fill>
        <patternFill patternType="lightGray">
          <fgColor theme="7" tint="0.39985351115451523"/>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gray125">
          <fgColor rgb="FFFF0000"/>
          <bgColor auto="1"/>
        </patternFill>
      </fill>
    </dxf>
    <dxf>
      <fill>
        <patternFill patternType="gray125">
          <fgColor auto="1"/>
          <bgColor auto="1"/>
        </patternFill>
      </fill>
    </dxf>
    <dxf>
      <fill>
        <patternFill patternType="lightGray">
          <fgColor theme="7" tint="0.39985351115451523"/>
          <bgColor auto="1"/>
        </patternFill>
      </fill>
    </dxf>
    <dxf>
      <fill>
        <patternFill patternType="gray125">
          <fgColor rgb="FFFF0000"/>
          <bgColor auto="1"/>
        </patternFill>
      </fill>
    </dxf>
    <dxf>
      <fill>
        <patternFill patternType="gray125">
          <fgColor auto="1"/>
          <bgColor auto="1"/>
        </patternFill>
      </fill>
    </dxf>
    <dxf>
      <fill>
        <patternFill patternType="lightGray">
          <fgColor theme="7" tint="0.39985351115451523"/>
          <bgColor auto="1"/>
        </patternFill>
      </fill>
    </dxf>
    <dxf>
      <fill>
        <patternFill patternType="lightGray">
          <fgColor theme="7" tint="0.39985351115451523"/>
          <bgColor auto="1"/>
        </patternFill>
      </fill>
    </dxf>
    <dxf>
      <fill>
        <patternFill patternType="gray125">
          <fgColor rgb="FFFF0000"/>
          <bgColor auto="1"/>
        </patternFill>
      </fill>
    </dxf>
    <dxf>
      <fill>
        <patternFill patternType="gray125">
          <fgColor auto="1"/>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lightGray">
          <fgColor theme="7" tint="0.39985351115451523"/>
          <bgColor auto="1"/>
        </patternFill>
      </fill>
    </dxf>
    <dxf>
      <fill>
        <patternFill patternType="gray125">
          <fgColor auto="1"/>
          <bgColor auto="1"/>
        </patternFill>
      </fill>
    </dxf>
    <dxf>
      <fill>
        <patternFill patternType="gray125">
          <fgColor rgb="FFFF0000"/>
          <bgColor auto="1"/>
        </patternFill>
      </fill>
    </dxf>
    <dxf>
      <fill>
        <patternFill patternType="darkGray">
          <fgColor rgb="FFFF0000"/>
          <bgColor auto="1"/>
        </patternFill>
      </fill>
    </dxf>
    <dxf>
      <numFmt numFmtId="1" formatCode="0"/>
    </dxf>
    <dxf>
      <numFmt numFmtId="168" formatCode="0.000"/>
    </dxf>
    <dxf>
      <numFmt numFmtId="164" formatCode="yyyy\-mm\-dd;@"/>
    </dxf>
    <dxf>
      <numFmt numFmtId="2" formatCode="0.00"/>
    </dxf>
    <dxf>
      <numFmt numFmtId="168" formatCode="0.000"/>
    </dxf>
    <dxf>
      <numFmt numFmtId="168" formatCode="0.000"/>
    </dxf>
    <dxf>
      <numFmt numFmtId="164" formatCode="yyyy\-mm\-dd;@"/>
    </dxf>
    <dxf>
      <numFmt numFmtId="168" formatCode="0.000"/>
    </dxf>
    <dxf>
      <numFmt numFmtId="168" formatCode="0.000"/>
    </dxf>
    <dxf>
      <numFmt numFmtId="164" formatCode="yyyy\-mm\-dd;@"/>
    </dxf>
    <dxf>
      <numFmt numFmtId="1" formatCode="0"/>
    </dxf>
    <dxf>
      <numFmt numFmtId="1" formatCode="0"/>
    </dxf>
    <dxf>
      <numFmt numFmtId="1" formatCode="0"/>
    </dxf>
    <dxf>
      <numFmt numFmtId="1" formatCode="0"/>
    </dxf>
    <dxf>
      <numFmt numFmtId="164" formatCode="yyyy\-mm\-dd;@"/>
    </dxf>
    <dxf>
      <alignment horizontal="left"/>
    </dxf>
    <dxf>
      <alignment horizontal="left"/>
    </dxf>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6" tint="0.79998168889431442"/>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border diagonalUp="0" diagonalDown="0">
        <left style="thin">
          <color rgb="FF000000"/>
        </left>
        <right style="thin">
          <color rgb="FF000000"/>
        </right>
        <top style="thin">
          <color rgb="FF000000"/>
        </top>
        <bottom style="thin">
          <color rgb="FF000000"/>
        </bottom>
        <vertical/>
        <horizontal/>
      </border>
    </dxf>
    <dxf>
      <border diagonalUp="0" diagonalDown="0">
        <left style="thin">
          <color rgb="FF000000"/>
        </left>
        <right style="thin">
          <color rgb="FF000000"/>
        </right>
        <top style="thin">
          <color rgb="FF000000"/>
        </top>
        <bottom style="thin">
          <color rgb="FF000000"/>
        </bottom>
        <vertical/>
        <horizontal/>
      </border>
    </dxf>
    <dxf>
      <border diagonalUp="0" diagonalDown="0">
        <left style="thin">
          <color rgb="FF000000"/>
        </left>
        <right style="thin">
          <color rgb="FF000000"/>
        </right>
        <top style="thin">
          <color rgb="FF000000"/>
        </top>
        <bottom style="thin">
          <color rgb="FF000000"/>
        </bottom>
        <vertical/>
        <horizontal/>
      </border>
    </dxf>
    <dxf>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numFmt numFmtId="1" formatCode="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border diagonalUp="0" diagonalDown="0">
        <left style="thin">
          <color rgb="FF000000"/>
        </left>
        <right style="thin">
          <color rgb="FF000000"/>
        </right>
        <top style="thin">
          <color rgb="FF000000"/>
        </top>
        <bottom style="thin">
          <color rgb="FF000000"/>
        </bottom>
        <vertical/>
        <horizontal/>
      </border>
    </dxf>
    <dxf>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numFmt numFmtId="167" formatCode="0.0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yyyy\-mm\-dd;@"/>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ill>
        <patternFill patternType="solid">
          <fgColor indexed="64"/>
          <bgColor rgb="FFFFFF00"/>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444444"/>
        <name val="Calibri"/>
        <family val="2"/>
        <charset val="1"/>
        <scheme val="none"/>
      </font>
      <border diagonalUp="0" diagonalDown="0">
        <left style="thin">
          <color rgb="FF000000"/>
        </left>
        <right style="thin">
          <color rgb="FF000000"/>
        </right>
        <top style="thin">
          <color rgb="FF000000"/>
        </top>
        <bottom style="thin">
          <color rgb="FF000000"/>
        </bottom>
        <vertical/>
        <horizontal/>
      </border>
    </dxf>
    <dxf>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border diagonalUp="0" diagonalDown="0">
        <left style="thin">
          <color rgb="FF000000"/>
        </left>
        <right style="thin">
          <color rgb="FF000000"/>
        </right>
        <top style="thin">
          <color rgb="FF000000"/>
        </top>
        <bottom style="thin">
          <color rgb="FF000000"/>
        </bottom>
        <vertical/>
        <horizontal/>
      </border>
    </dxf>
    <dxf>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numFmt numFmtId="1" formatCode="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minor"/>
      </font>
      <fill>
        <patternFill patternType="none">
          <fgColor indexed="64"/>
          <bgColor indexed="65"/>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minor"/>
      </font>
      <fill>
        <patternFill patternType="none">
          <fgColor indexed="64"/>
          <bgColor indexed="65"/>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minor"/>
      </font>
      <fill>
        <patternFill patternType="none">
          <fgColor indexed="64"/>
          <bgColor indexed="65"/>
        </patternFill>
      </fill>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i val="0"/>
        <strike val="0"/>
        <condense val="0"/>
        <extend val="0"/>
        <outline val="0"/>
        <shadow val="0"/>
        <u val="none"/>
        <vertAlign val="baseline"/>
        <sz val="11"/>
        <color rgb="FFFFFFFF"/>
        <name val="Calibri"/>
        <family val="2"/>
        <scheme val="minor"/>
      </font>
      <alignment horizontal="center" vertical="bottom" textRotation="0" wrapText="0"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12</xdr:col>
      <xdr:colOff>0</xdr:colOff>
      <xdr:row>572</xdr:row>
      <xdr:rowOff>0</xdr:rowOff>
    </xdr:from>
    <xdr:to>
      <xdr:col>12</xdr:col>
      <xdr:colOff>9525</xdr:colOff>
      <xdr:row>704</xdr:row>
      <xdr:rowOff>9525</xdr:rowOff>
    </xdr:to>
    <xdr:pic>
      <xdr:nvPicPr>
        <xdr:cNvPr id="2" name="Picture 1">
          <a:extLst>
            <a:ext uri="{FF2B5EF4-FFF2-40B4-BE49-F238E27FC236}">
              <a16:creationId xmlns:a16="http://schemas.microsoft.com/office/drawing/2014/main" id="{3BF5CFDD-015B-9B1F-F31A-91FFCC82F2D0}"/>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3" name="Picture 2">
          <a:extLst>
            <a:ext uri="{FF2B5EF4-FFF2-40B4-BE49-F238E27FC236}">
              <a16:creationId xmlns:a16="http://schemas.microsoft.com/office/drawing/2014/main" id="{B03E3B7E-E0A7-65D7-BC54-82EAA2FD2EC7}"/>
            </a:ext>
            <a:ext uri="{147F2762-F138-4A5C-976F-8EAC2B608ADB}">
              <a16:predDERef xmlns:a16="http://schemas.microsoft.com/office/drawing/2014/main" pred="{3BF5CFDD-015B-9B1F-F31A-91FFCC82F2D0}"/>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4" name="Picture 3">
          <a:extLst>
            <a:ext uri="{FF2B5EF4-FFF2-40B4-BE49-F238E27FC236}">
              <a16:creationId xmlns:a16="http://schemas.microsoft.com/office/drawing/2014/main" id="{03CBC9CE-53C8-D1F8-4DDE-7FEA740FCFEE}"/>
            </a:ext>
            <a:ext uri="{147F2762-F138-4A5C-976F-8EAC2B608ADB}">
              <a16:predDERef xmlns:a16="http://schemas.microsoft.com/office/drawing/2014/main" pred="{B03E3B7E-E0A7-65D7-BC54-82EAA2FD2EC7}"/>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5" name="Picture 4">
          <a:extLst>
            <a:ext uri="{FF2B5EF4-FFF2-40B4-BE49-F238E27FC236}">
              <a16:creationId xmlns:a16="http://schemas.microsoft.com/office/drawing/2014/main" id="{1A29477C-D5D5-0610-ECAB-6686337D8DE4}"/>
            </a:ext>
            <a:ext uri="{147F2762-F138-4A5C-976F-8EAC2B608ADB}">
              <a16:predDERef xmlns:a16="http://schemas.microsoft.com/office/drawing/2014/main" pred="{03CBC9CE-53C8-D1F8-4DDE-7FEA740FCFEE}"/>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6" name="Picture 5">
          <a:extLst>
            <a:ext uri="{FF2B5EF4-FFF2-40B4-BE49-F238E27FC236}">
              <a16:creationId xmlns:a16="http://schemas.microsoft.com/office/drawing/2014/main" id="{341C2A4E-BCFA-5C50-9EF2-F60510CD1CB6}"/>
            </a:ext>
            <a:ext uri="{147F2762-F138-4A5C-976F-8EAC2B608ADB}">
              <a16:predDERef xmlns:a16="http://schemas.microsoft.com/office/drawing/2014/main" pred="{1A29477C-D5D5-0610-ECAB-6686337D8DE4}"/>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7" name="Picture 6">
          <a:extLst>
            <a:ext uri="{FF2B5EF4-FFF2-40B4-BE49-F238E27FC236}">
              <a16:creationId xmlns:a16="http://schemas.microsoft.com/office/drawing/2014/main" id="{8CA45920-0491-FA27-8E7E-F4F502538285}"/>
            </a:ext>
            <a:ext uri="{147F2762-F138-4A5C-976F-8EAC2B608ADB}">
              <a16:predDERef xmlns:a16="http://schemas.microsoft.com/office/drawing/2014/main" pred="{341C2A4E-BCFA-5C50-9EF2-F60510CD1CB6}"/>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8" name="Picture 7">
          <a:extLst>
            <a:ext uri="{FF2B5EF4-FFF2-40B4-BE49-F238E27FC236}">
              <a16:creationId xmlns:a16="http://schemas.microsoft.com/office/drawing/2014/main" id="{D7C2D4D7-F85A-677B-24DF-7597A32E3D7C}"/>
            </a:ext>
            <a:ext uri="{147F2762-F138-4A5C-976F-8EAC2B608ADB}">
              <a16:predDERef xmlns:a16="http://schemas.microsoft.com/office/drawing/2014/main" pred="{8CA45920-0491-FA27-8E7E-F4F502538285}"/>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9" name="Picture 8">
          <a:extLst>
            <a:ext uri="{FF2B5EF4-FFF2-40B4-BE49-F238E27FC236}">
              <a16:creationId xmlns:a16="http://schemas.microsoft.com/office/drawing/2014/main" id="{D9E09870-0895-DC5C-664B-60820E6D8067}"/>
            </a:ext>
            <a:ext uri="{147F2762-F138-4A5C-976F-8EAC2B608ADB}">
              <a16:predDERef xmlns:a16="http://schemas.microsoft.com/office/drawing/2014/main" pred="{D7C2D4D7-F85A-677B-24DF-7597A32E3D7C}"/>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10" name="Picture 9">
          <a:extLst>
            <a:ext uri="{FF2B5EF4-FFF2-40B4-BE49-F238E27FC236}">
              <a16:creationId xmlns:a16="http://schemas.microsoft.com/office/drawing/2014/main" id="{3F4A561D-7A56-7414-EB4F-B2B512D4C1A5}"/>
            </a:ext>
            <a:ext uri="{147F2762-F138-4A5C-976F-8EAC2B608ADB}">
              <a16:predDERef xmlns:a16="http://schemas.microsoft.com/office/drawing/2014/main" pred="{D9E09870-0895-DC5C-664B-60820E6D8067}"/>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11" name="Picture 10">
          <a:extLst>
            <a:ext uri="{FF2B5EF4-FFF2-40B4-BE49-F238E27FC236}">
              <a16:creationId xmlns:a16="http://schemas.microsoft.com/office/drawing/2014/main" id="{3A50D966-FA77-BD17-1402-DD0D5EFA8723}"/>
            </a:ext>
            <a:ext uri="{147F2762-F138-4A5C-976F-8EAC2B608ADB}">
              <a16:predDERef xmlns:a16="http://schemas.microsoft.com/office/drawing/2014/main" pred="{3F4A561D-7A56-7414-EB4F-B2B512D4C1A5}"/>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12" name="Picture 11">
          <a:extLst>
            <a:ext uri="{FF2B5EF4-FFF2-40B4-BE49-F238E27FC236}">
              <a16:creationId xmlns:a16="http://schemas.microsoft.com/office/drawing/2014/main" id="{7502BC18-C67E-60D3-0AC6-9D41D8CD3F63}"/>
            </a:ext>
            <a:ext uri="{147F2762-F138-4A5C-976F-8EAC2B608ADB}">
              <a16:predDERef xmlns:a16="http://schemas.microsoft.com/office/drawing/2014/main" pred="{3A50D966-FA77-BD17-1402-DD0D5EFA8723}"/>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13" name="Picture 12">
          <a:extLst>
            <a:ext uri="{FF2B5EF4-FFF2-40B4-BE49-F238E27FC236}">
              <a16:creationId xmlns:a16="http://schemas.microsoft.com/office/drawing/2014/main" id="{1A458B5A-1B38-1F14-E764-41F8E5B0C52E}"/>
            </a:ext>
            <a:ext uri="{147F2762-F138-4A5C-976F-8EAC2B608ADB}">
              <a16:predDERef xmlns:a16="http://schemas.microsoft.com/office/drawing/2014/main" pred="{7502BC18-C67E-60D3-0AC6-9D41D8CD3F63}"/>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14" name="Picture 13">
          <a:extLst>
            <a:ext uri="{FF2B5EF4-FFF2-40B4-BE49-F238E27FC236}">
              <a16:creationId xmlns:a16="http://schemas.microsoft.com/office/drawing/2014/main" id="{44B1BC3A-E53B-59A5-56D8-D50DF62E45DB}"/>
            </a:ext>
            <a:ext uri="{147F2762-F138-4A5C-976F-8EAC2B608ADB}">
              <a16:predDERef xmlns:a16="http://schemas.microsoft.com/office/drawing/2014/main" pred="{1A458B5A-1B38-1F14-E764-41F8E5B0C52E}"/>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15" name="Picture 14">
          <a:extLst>
            <a:ext uri="{FF2B5EF4-FFF2-40B4-BE49-F238E27FC236}">
              <a16:creationId xmlns:a16="http://schemas.microsoft.com/office/drawing/2014/main" id="{B75CD620-2582-4047-1A3A-B60E18339663}"/>
            </a:ext>
            <a:ext uri="{147F2762-F138-4A5C-976F-8EAC2B608ADB}">
              <a16:predDERef xmlns:a16="http://schemas.microsoft.com/office/drawing/2014/main" pred="{44B1BC3A-E53B-59A5-56D8-D50DF62E45DB}"/>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16" name="Picture 15">
          <a:extLst>
            <a:ext uri="{FF2B5EF4-FFF2-40B4-BE49-F238E27FC236}">
              <a16:creationId xmlns:a16="http://schemas.microsoft.com/office/drawing/2014/main" id="{A885BAB6-8F6F-1636-419F-6A1D029F4E0D}"/>
            </a:ext>
            <a:ext uri="{147F2762-F138-4A5C-976F-8EAC2B608ADB}">
              <a16:predDERef xmlns:a16="http://schemas.microsoft.com/office/drawing/2014/main" pred="{B75CD620-2582-4047-1A3A-B60E18339663}"/>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17" name="Picture 16">
          <a:extLst>
            <a:ext uri="{FF2B5EF4-FFF2-40B4-BE49-F238E27FC236}">
              <a16:creationId xmlns:a16="http://schemas.microsoft.com/office/drawing/2014/main" id="{4AABE33C-F4D1-E87E-A759-74A1FE2B14B3}"/>
            </a:ext>
            <a:ext uri="{147F2762-F138-4A5C-976F-8EAC2B608ADB}">
              <a16:predDERef xmlns:a16="http://schemas.microsoft.com/office/drawing/2014/main" pred="{A885BAB6-8F6F-1636-419F-6A1D029F4E0D}"/>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18" name="Picture 17">
          <a:extLst>
            <a:ext uri="{FF2B5EF4-FFF2-40B4-BE49-F238E27FC236}">
              <a16:creationId xmlns:a16="http://schemas.microsoft.com/office/drawing/2014/main" id="{F9F88DFF-F603-BC55-E347-C2A43C2B2D04}"/>
            </a:ext>
            <a:ext uri="{147F2762-F138-4A5C-976F-8EAC2B608ADB}">
              <a16:predDERef xmlns:a16="http://schemas.microsoft.com/office/drawing/2014/main" pred="{4AABE33C-F4D1-E87E-A759-74A1FE2B14B3}"/>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19" name="Picture 18">
          <a:extLst>
            <a:ext uri="{FF2B5EF4-FFF2-40B4-BE49-F238E27FC236}">
              <a16:creationId xmlns:a16="http://schemas.microsoft.com/office/drawing/2014/main" id="{1B1A42FB-045E-32CA-A097-45FDCD00E387}"/>
            </a:ext>
            <a:ext uri="{147F2762-F138-4A5C-976F-8EAC2B608ADB}">
              <a16:predDERef xmlns:a16="http://schemas.microsoft.com/office/drawing/2014/main" pred="{F9F88DFF-F603-BC55-E347-C2A43C2B2D04}"/>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twoCellAnchor editAs="oneCell">
    <xdr:from>
      <xdr:col>12</xdr:col>
      <xdr:colOff>0</xdr:colOff>
      <xdr:row>572</xdr:row>
      <xdr:rowOff>0</xdr:rowOff>
    </xdr:from>
    <xdr:to>
      <xdr:col>12</xdr:col>
      <xdr:colOff>9525</xdr:colOff>
      <xdr:row>704</xdr:row>
      <xdr:rowOff>9525</xdr:rowOff>
    </xdr:to>
    <xdr:pic>
      <xdr:nvPicPr>
        <xdr:cNvPr id="20" name="Picture 19">
          <a:extLst>
            <a:ext uri="{FF2B5EF4-FFF2-40B4-BE49-F238E27FC236}">
              <a16:creationId xmlns:a16="http://schemas.microsoft.com/office/drawing/2014/main" id="{FF26F165-1CA9-E65A-86FF-9E07322A176C}"/>
            </a:ext>
            <a:ext uri="{147F2762-F138-4A5C-976F-8EAC2B608ADB}">
              <a16:predDERef xmlns:a16="http://schemas.microsoft.com/office/drawing/2014/main" pred="{1B1A42FB-045E-32CA-A097-45FDCD00E387}"/>
            </a:ext>
          </a:extLst>
        </xdr:cNvPr>
        <xdr:cNvPicPr>
          <a:picLocks noChangeAspect="1"/>
        </xdr:cNvPicPr>
      </xdr:nvPicPr>
      <xdr:blipFill>
        <a:blip xmlns:r="http://schemas.openxmlformats.org/officeDocument/2006/relationships" r:embed="rId1"/>
        <a:stretch>
          <a:fillRect/>
        </a:stretch>
      </xdr:blipFill>
      <xdr:spPr>
        <a:xfrm>
          <a:off x="10953750" y="135559800"/>
          <a:ext cx="9525" cy="9525"/>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C8CF38CD-2423-4E7C-9AD7-2F474CC27E64}">
    <nsvFilter filterId="{70955407-2127-475D-A192-9C58CA384F0F}" ref="A1:AH99" tableId="3"/>
  </namedSheetView>
</namedSheetViews>
</file>

<file path=xl/persons/person.xml><?xml version="1.0" encoding="utf-8"?>
<personList xmlns="http://schemas.microsoft.com/office/spreadsheetml/2018/threadedcomments" xmlns:x="http://schemas.openxmlformats.org/spreadsheetml/2006/main">
  <person displayName="Diana Benitez" id="{9BA02F7A-47A1-4856-97B6-AE73BF24CA84}" userId="" providerId=""/>
  <person displayName="Aisling McGarry" id="{D3E23604-43F3-444B-93F3-B374E5BBC169}" userId="" providerId=""/>
  <person displayName="Nanet Willumsen" id="{3496C1A8-7150-452E-9D46-B1CE4703B8AF}" userId="" providerId=""/>
  <person displayName="Benitez Jimenez, Diana P" id="{E7505428-8B23-4F74-9E71-B12EE4F12DD3}" userId="S::dpb14@ic.ac.uk::f7d22899-68aa-43bf-90e1-e748f42fd6f9"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CE4867-A47E-44EC-B012-B532DCBA75A5}" name="Table1" displayName="Table1" ref="A1:AE1599" totalsRowShown="0" headerRowDxfId="632">
  <autoFilter ref="A1:AE1599" xr:uid="{C5CE4867-A47E-44EC-B012-B532DCBA75A5}"/>
  <sortState xmlns:xlrd2="http://schemas.microsoft.com/office/spreadsheetml/2017/richdata2" ref="A2:AE1508">
    <sortCondition ref="P1:P1508"/>
  </sortState>
  <tableColumns count="31">
    <tableColumn id="1" xr3:uid="{0753AD58-2EED-40DA-B648-A1373C26FDF2}" name="CaseID" dataDxfId="631"/>
    <tableColumn id="2" xr3:uid="{C338F2B3-54C8-4BAD-9449-84E17AE3ACD7}" name="BrainBankNetworkID " dataDxfId="630"/>
    <tableColumn id="3" xr3:uid="{3E4F3FF5-69AA-4D87-A109-3FB18F7E817B}" name="Tissue block draw" dataDxfId="629"/>
    <tableColumn id="4" xr3:uid="{D3CA9FD7-DFC2-4B80-A050-1EDE29D37F81}" name="Tissue block Box" dataDxfId="628"/>
    <tableColumn id="5" xr3:uid="{6310756F-1DFE-4F5B-A03B-01F397B76117}" name="Tissue block well" dataDxfId="627"/>
    <tableColumn id="6" xr3:uid="{D0602189-EB0E-4266-82C4-500F8FDC7406}" name="Draw" dataDxfId="626"/>
    <tableColumn id="7" xr3:uid="{1B2F87F4-DA14-4E28-B115-AEC217A87216}" name="Box" dataDxfId="625"/>
    <tableColumn id="8" xr3:uid="{D4DC79F9-6969-4151-B889-7E364A833DF0}" name="CryostatLocationID" dataDxfId="624"/>
    <tableColumn id="9" xr3:uid="{FD901699-F825-4F66-81FC-45FE696A58E3}" name="CryostatStorageID" dataDxfId="623"/>
    <tableColumn id="10" xr3:uid="{A3034D3F-DE47-484C-B515-A997C7A49F5E}" name="Used" dataDxfId="622"/>
    <tableColumn id="11" xr3:uid="{13EB81CD-04C7-40A0-B6FA-526EAE603E7C}" name="BrainRegionID" dataDxfId="621"/>
    <tableColumn id="12" xr3:uid="{2951C0C0-7AF4-4818-8831-E19BD328B608}" name="BrainRegionname" dataDxfId="620"/>
    <tableColumn id="13" xr3:uid="{E0C6576E-7165-42A6-BE8F-234341A93FAD}" name="Tissue type" dataDxfId="619"/>
    <tableColumn id="14" xr3:uid="{5AEA56A8-5ECE-4B6F-A877-863F7B4CE943}" name="User" dataDxfId="618"/>
    <tableColumn id="15" xr3:uid="{7D210DED-C503-4161-924B-AD5D28F81CA1}" name="CryostatDate" dataDxfId="617"/>
    <tableColumn id="16" xr3:uid="{6AF18129-51AB-4C68-AB6F-F38E04FF1C99}" name="Technique" dataDxfId="616"/>
    <tableColumn id="17" xr3:uid="{B67B2871-74D0-41F1-89F8-387A6B9E3F07}" name="Weight_g" dataDxfId="615"/>
    <tableColumn id="18" xr3:uid="{9738CA31-09E8-4BAB-97F5-161948596385}" name="Weight_mg" dataDxfId="614"/>
    <tableColumn id="19" xr3:uid="{819C2FEA-8BF4-41B8-B313-4F5ADDE80E1E}" name="NumberOfSlides" dataDxfId="613"/>
    <tableColumn id="20" xr3:uid="{10EB25E2-D0A0-4AA5-92C2-1F6910AE9361}" name="Attempt" dataDxfId="612"/>
    <tableColumn id="21" xr3:uid="{6190C1A4-9579-4C32-BD9D-40B22019D704}" name="Draw2" dataDxfId="611"/>
    <tableColumn id="22" xr3:uid="{43F43AE6-88C7-406A-A7F5-3A0AAC1EE431}" name="Box3" dataDxfId="610"/>
    <tableColumn id="23" xr3:uid="{8AD4562B-F1A4-440B-B3B6-2FF3E96E3322}" name="CryostatLocationID4" dataDxfId="609"/>
    <tableColumn id="24" xr3:uid="{F9470176-68B4-443A-8814-75C6F0863C84}" name="CryostatStorageID5" dataDxfId="608"/>
    <tableColumn id="25" xr3:uid="{EF4D7670-3398-48D9-B58D-6AAB9C76B435}" name="Sample draw" dataDxfId="607"/>
    <tableColumn id="26" xr3:uid="{03211A91-F816-46BC-B1A1-24ACF17DA2CD}" name="Sample Box" dataDxfId="606"/>
    <tableColumn id="27" xr3:uid="{DBA12B09-4D3C-466A-BCC2-3260CF901705}" name="Sample well" dataDxfId="605"/>
    <tableColumn id="28" xr3:uid="{4B780A8A-8591-4C3F-A5AE-219F594FC7B2}" name="Comments" dataDxfId="604"/>
    <tableColumn id="29" xr3:uid="{89235DC5-5E7E-4F9F-AB4A-94D660CB05E2}" name="Sheet" dataDxfId="603"/>
    <tableColumn id="30" xr3:uid="{6D8EF122-6152-4284-862E-39C6F9A7145F}" name="StudyID" dataDxfId="602">
      <calculatedColumnFormula>IF(AE2="","",VLOOKUP(AE2,Mapping!AT:AU,2,FALSE))</calculatedColumnFormula>
    </tableColumn>
    <tableColumn id="31" xr3:uid="{5F8E0413-ACD8-470A-8F3D-C5C0053DEDB5}" name="Study" dataDxfId="601"/>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D620C1-4394-4949-BA6A-52EC90038C44}" name="Table24" displayName="Table24" ref="A1:AH99" totalsRowShown="0">
  <autoFilter ref="A1:AH99" xr:uid="{70955407-2127-475D-A192-9C58CA384F0F}"/>
  <tableColumns count="34">
    <tableColumn id="1" xr3:uid="{9F0FF512-4E78-4342-B84A-0A22772DF567}" name="CaseID" dataDxfId="600"/>
    <tableColumn id="9" xr3:uid="{6279269E-649F-4914-AE21-47E6EE9465E2}" name="BrainBankNetworkID " dataDxfId="599"/>
    <tableColumn id="2" xr3:uid="{539656AB-F9A7-48E8-9403-A88BF709F59D}" name="BrainRegionID"/>
    <tableColumn id="3" xr3:uid="{F21C85FE-A59F-47D2-AB4F-D6F586E82CD6}" name="BrainRegionname"/>
    <tableColumn id="4" xr3:uid="{ACB78CBB-0E5E-4234-9548-036FA28FFE81}" name="Kit"/>
    <tableColumn id="5" xr3:uid="{FFB7B1B5-0D09-4478-A893-9D1986586C1F}" name="NucleiIsolationDate" dataDxfId="598"/>
    <tableColumn id="6" xr3:uid="{F30BB169-36C2-41D7-85BF-96F9E3C327A7}" name="User"/>
    <tableColumn id="7" xr3:uid="{DDDC877A-3D30-4DC4-9021-F7425C241A08}" name="Sorted?"/>
    <tableColumn id="8" xr3:uid="{2765592F-5708-4532-AADA-251C7A5F3DA4}" name="FACSSeparation"/>
    <tableColumn id="10" xr3:uid="{933CB947-84E1-4C6B-9A7E-4A3052298FD1}" name="Targeted Cell Recovery " dataDxfId="597"/>
    <tableColumn id="36" xr3:uid="{049747FA-FC7C-4F3B-911D-5AFFC0A9D625}" name="ATAC Date" dataDxfId="596"/>
    <tableColumn id="11" xr3:uid="{3877D002-CCEB-4424-9FA1-9AF038FA90EB}" name="ATAC PCR Cycles" dataDxfId="595"/>
    <tableColumn id="40" xr3:uid="{BD2699EA-CEF1-4103-A9D4-AE304CBF5EC2}" name="GEX Library Date" dataDxfId="594"/>
    <tableColumn id="12" xr3:uid="{A52F87C0-AC12-41EE-8482-75722B83343A}" name="cDNAPCRCycles"/>
    <tableColumn id="13" xr3:uid="{BEB9C44D-CF8F-4F9E-9841-EF0D8DED133F}" name="cDNA bioanalyser date" dataDxfId="593"/>
    <tableColumn id="14" xr3:uid="{FB735F96-F055-4EDD-B851-AECE8EE98EB9}" name="cDNA average peak"/>
    <tableColumn id="15" xr3:uid="{6A96BD9E-AE58-495A-AA3A-DCFA384CEDBF}" name="Qubit cDNA conc ng/ul" dataDxfId="592"/>
    <tableColumn id="16" xr3:uid="{38452C0A-B168-4DAA-A3B2-68691FA81D6F}" name="GEX ng to library prep" dataDxfId="591"/>
    <tableColumn id="17" xr3:uid="{216795E3-B704-4AF5-A154-9D9ABE11EE06}" name="GEX Index well"/>
    <tableColumn id="18" xr3:uid="{2731C6E7-8A3A-47D1-A4AC-EFC576F64936}" name="ATAC Index well"/>
    <tableColumn id="19" xr3:uid="{41E56E98-5196-4885-A763-DB3F35E5C3E6}" name="GEX final PCR cycles"/>
    <tableColumn id="20" xr3:uid="{B9031CCD-A8AE-421D-89A8-B650EA62CF7B}" name="Final lib bioanalyser date" dataDxfId="590"/>
    <tableColumn id="21" xr3:uid="{D5840C30-6844-4073-8300-5F47B0DE9ADE}" name="GEX Lib average peak"/>
    <tableColumn id="22" xr3:uid="{9D431DE0-5ECC-46C6-B89F-0F2ECE1FF488}" name="GEX QbitLib conc ng/ul" dataDxfId="589"/>
    <tableColumn id="23" xr3:uid="{4DFBC6D1-075E-4908-86DD-5FFDE14BEAF5}" name="GEX Lib conc nM" dataDxfId="588"/>
    <tableColumn id="24" xr3:uid="{C4F8FB35-33B2-4FE7-A0BE-622D192282AD}" name="ATAC Qubit conc ng/ul" dataDxfId="587"/>
    <tableColumn id="25" xr3:uid="{560DED4A-84AF-4134-AB84-86CEB1977723}" name="ATAC Final Lib bioanalyzer date" dataDxfId="586"/>
    <tableColumn id="26" xr3:uid="{A56525D9-EC0B-496D-8EF2-929771146CFA}" name="ATAC Lib Average peak" dataDxfId="585"/>
    <tableColumn id="41" xr3:uid="{7C53EF3F-E3BA-4E43-9A31-B31EEC4EBD6F}" name="ATAC Lib conc nM" dataDxfId="584">
      <calculatedColumnFormula>((Table24[[#This Row],[ATAC Qubit conc ng/ul]])/(660*Table24[[#This Row],[ATAC Lib Average peak]]))*1000000</calculatedColumnFormula>
    </tableColumn>
    <tableColumn id="27" xr3:uid="{552D0198-20C9-428D-A0A5-E3BFC4B9347A}" name="Pass/Fail"/>
    <tableColumn id="28" xr3:uid="{205A64F8-E62C-48F4-997C-C0CD5659A79B}" name="RepeatComments"/>
    <tableColumn id="31" xr3:uid="{35B556FA-3B30-45DB-B7EF-6F29D6379BD0}" name="Quote number"/>
    <tableColumn id="37" xr3:uid="{40771784-F6FD-46F3-B599-E68BF7FA5F78}" name="StudyID"/>
    <tableColumn id="38" xr3:uid="{6728C849-1882-4ED5-8CEC-35C44F09B5DE}" name="Study"/>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D1" dT="2022-05-05T14:35:19.94" personId="{9BA02F7A-47A1-4856-97B6-AE73BF24CA84}" id="{3886303D-68FA-4BC7-84A2-A61AD28B41CC}">
    <text xml:space="preserve">RED values: Check comments column </text>
  </threadedComment>
  <threadedComment ref="C12" dT="2023-03-27T00:46:13.25" personId="{E7505428-8B23-4F74-9E71-B12EE4F12DD3}" id="{72B2ABF5-0476-4EE7-882D-5F29C7A6CD47}">
    <text>Additional FFPE slides arrived on 25/10/22</text>
  </threadedComment>
  <threadedComment ref="C13" dT="2023-03-27T00:53:09.86" personId="{E7505428-8B23-4F74-9E71-B12EE4F12DD3}" id="{9B78B8BE-EB73-4DF1-B7DB-BBE73E720B5B}">
    <text>Additional FFPE slides arrived on 25/10/22</text>
  </threadedComment>
  <threadedComment ref="AD14" dT="2023-03-27T01:24:54.56" personId="{E7505428-8B23-4F74-9E71-B12EE4F12DD3}" id="{2CA9E798-742C-4DE1-9D65-70592D84C0B6}">
    <text>Previously E4/E4</text>
  </threadedComment>
  <threadedComment ref="AD15" dT="2023-03-27T01:25:05.79" personId="{E7505428-8B23-4F74-9E71-B12EE4F12DD3}" id="{6D67143C-DFC0-41BE-AD2A-D850DE63866E}">
    <text>Previously E3/E3</text>
  </threadedComment>
  <threadedComment ref="AD16" dT="2023-03-27T01:25:21.15" personId="{E7505428-8B23-4F74-9E71-B12EE4F12DD3}" id="{06B8C2BE-010F-46D3-9186-EAE7A72484E8}">
    <text>Previously E3/E3</text>
  </threadedComment>
  <threadedComment ref="C18" dT="2023-03-27T00:53:31.43" personId="{E7505428-8B23-4F74-9E71-B12EE4F12DD3}" id="{C42CA776-C58D-4E1A-9397-94A1C52FF3AA}">
    <text>Additional FFPE slides arrived on 25/10/22</text>
  </threadedComment>
  <threadedComment ref="AD18" dT="2023-03-27T01:25:31.89" personId="{E7505428-8B23-4F74-9E71-B12EE4F12DD3}" id="{4E2E16DD-6EFD-41C0-9752-051DBE69C7A0}">
    <text>Previously E3/E3</text>
  </threadedComment>
  <threadedComment ref="C19" dT="2023-03-27T00:53:47.36" personId="{E7505428-8B23-4F74-9E71-B12EE4F12DD3}" id="{EF3E860B-F5BA-481B-B7D0-7D08AE519150}">
    <text>Additional FFPE slides arrived on 25/10/22</text>
  </threadedComment>
  <threadedComment ref="AD19" dT="2023-03-27T01:25:38.81" personId="{E7505428-8B23-4F74-9E71-B12EE4F12DD3}" id="{452396D2-9B93-4F7A-A981-E506F5F8C10C}">
    <text>Previously E3/E4</text>
  </threadedComment>
  <threadedComment ref="C21" dT="2023-03-27T00:53:57.24" personId="{E7505428-8B23-4F74-9E71-B12EE4F12DD3}" id="{BFEA570C-E2ED-43BD-B9D7-137D16B10FF6}">
    <text>Additional FFPE slides arrived on 25/10/22</text>
  </threadedComment>
  <threadedComment ref="AD21" dT="2023-03-27T01:25:44.84" personId="{E7505428-8B23-4F74-9E71-B12EE4F12DD3}" id="{802689FD-1653-45D7-BADA-61697C96CD24}">
    <text>Previously E4/E4</text>
  </threadedComment>
  <threadedComment ref="C22" dT="2023-03-27T00:54:06.10" personId="{E7505428-8B23-4F74-9E71-B12EE4F12DD3}" id="{A3E86D2A-DE41-4072-AA99-5275C0127D2A}">
    <text>Additional FFPE slides arrived on 25/10/22</text>
  </threadedComment>
  <threadedComment ref="AD22" dT="2023-03-27T01:26:01.36" personId="{E7505428-8B23-4F74-9E71-B12EE4F12DD3}" id="{8BB9C214-8DA8-4E37-92E8-1481A2A21CDD}">
    <text>Previously E3/E3</text>
  </threadedComment>
  <threadedComment ref="C23" dT="2023-03-27T00:54:17.93" personId="{E7505428-8B23-4F74-9E71-B12EE4F12DD3}" id="{85FC0074-616D-474C-9AE4-4947544B493A}">
    <text>Additional FFPE slides arrived on 25/10/22</text>
  </threadedComment>
  <threadedComment ref="AD23" dT="2023-03-27T01:26:10.57" personId="{E7505428-8B23-4F74-9E71-B12EE4F12DD3}" id="{0ECCC0E4-C124-4001-8657-E9D8E550B4FC}">
    <text>Previously E3/E4</text>
  </threadedComment>
  <threadedComment ref="C24" dT="2023-03-27T00:54:27.75" personId="{E7505428-8B23-4F74-9E71-B12EE4F12DD3}" id="{D80F869C-90B6-4B5C-A6C2-C5F2105AE7A5}">
    <text>Additional FFPE slides arrived on 25/10/22</text>
  </threadedComment>
  <threadedComment ref="AD24" dT="2023-03-27T01:26:19.21" personId="{E7505428-8B23-4F74-9E71-B12EE4F12DD3}" id="{9FFBCC16-4464-4B2C-8B9B-687E53BF881D}">
    <text>Previously E3/E4</text>
  </threadedComment>
  <threadedComment ref="C25" dT="2023-03-27T00:54:36.01" personId="{E7505428-8B23-4F74-9E71-B12EE4F12DD3}" id="{B980DBE1-638C-48D0-9E75-CE4206EDB687}">
    <text>Additional FFPE slides arrived on 25/10/22</text>
  </threadedComment>
  <threadedComment ref="AD25" dT="2023-03-27T01:26:36.35" personId="{E7505428-8B23-4F74-9E71-B12EE4F12DD3}" id="{410D5545-2F53-4C45-858A-6E48EE22383A}">
    <text>Previously E3/E4</text>
  </threadedComment>
  <threadedComment ref="C28" dT="2023-03-27T00:54:48.35" personId="{E7505428-8B23-4F74-9E71-B12EE4F12DD3}" id="{C1A9086C-B29C-497F-AC8A-E75AA406809B}">
    <text>Additional FFPE slides arrived on 25/10/22</text>
  </threadedComment>
  <threadedComment ref="C29" dT="2023-03-27T00:55:02.63" personId="{E7505428-8B23-4F74-9E71-B12EE4F12DD3}" id="{003B58DD-7D35-4E47-B753-35DDDAC1487B}">
    <text>Additional FFPE slides arrived on 25/10/22</text>
  </threadedComment>
  <threadedComment ref="AD29" dT="2023-03-27T01:26:47.14" personId="{E7505428-8B23-4F74-9E71-B12EE4F12DD3}" id="{422A80D5-A1E8-48BA-948E-48791E5EA89A}">
    <text>Previously E3/E4</text>
  </threadedComment>
  <threadedComment ref="C30" dT="2023-03-27T00:55:11.93" personId="{E7505428-8B23-4F74-9E71-B12EE4F12DD3}" id="{25A3ABF8-217F-483D-9CBE-AB4213D03A9F}">
    <text>Additional FFPE slides arrived on 25/10/22</text>
  </threadedComment>
  <threadedComment ref="C34" dT="2023-03-27T00:55:33.83" personId="{E7505428-8B23-4F74-9E71-B12EE4F12DD3}" id="{C7BB6FBB-2CB5-4B39-9763-DCA315FD2D85}">
    <text>Additional FFPE slides arrived on 25/10/22</text>
  </threadedComment>
  <threadedComment ref="C35" dT="2023-03-27T00:55:40.72" personId="{E7505428-8B23-4F74-9E71-B12EE4F12DD3}" id="{B77434F6-D04A-4FC5-BACC-0D9F343FA047}">
    <text>Additional FFPE slides arrived on 25/10/22</text>
  </threadedComment>
  <threadedComment ref="C36" dT="2023-03-27T00:55:48.42" personId="{E7505428-8B23-4F74-9E71-B12EE4F12DD3}" id="{47AD8537-AC49-4CF3-BC59-763217BE3B7F}">
    <text>Additional FFPE slides arrived on 25/10/22</text>
  </threadedComment>
  <threadedComment ref="C38" dT="2023-03-27T00:55:56.73" personId="{E7505428-8B23-4F74-9E71-B12EE4F12DD3}" id="{F3E4FD6D-E8C4-4E85-A40A-D614395F73EB}">
    <text>Additional FFPE slides arrived on 25/10/22</text>
  </threadedComment>
  <threadedComment ref="C39" dT="2023-03-27T00:56:04.32" personId="{E7505428-8B23-4F74-9E71-B12EE4F12DD3}" id="{8BD9480D-95C9-4B26-8150-D1F4ED1EEB56}">
    <text>Additional FFPE slides arrived on 25/10/22</text>
  </threadedComment>
  <threadedComment ref="C42" dT="2023-03-27T00:56:15.74" personId="{E7505428-8B23-4F74-9E71-B12EE4F12DD3}" id="{454F16F6-9825-4BFE-B208-E156A0A0DF7C}">
    <text>Additional FFPE slides arrived on 25/10/22</text>
  </threadedComment>
  <threadedComment ref="AD42" dT="2023-03-27T01:26:56.79" personId="{E7505428-8B23-4F74-9E71-B12EE4F12DD3}" id="{369B4020-B846-497B-9AD9-0EA9A0445736}">
    <text>Previously E3/E3</text>
  </threadedComment>
  <threadedComment ref="AD43" dT="2023-03-27T01:27:07.42" personId="{E7505428-8B23-4F74-9E71-B12EE4F12DD3}" id="{FFDE3B58-76C8-4D39-9BB8-B52BF45C9E7A}">
    <text>Previously E3/E3</text>
  </threadedComment>
  <threadedComment ref="C44" dT="2023-03-27T00:56:23.29" personId="{E7505428-8B23-4F74-9E71-B12EE4F12DD3}" id="{BC41D1F8-3BE5-4EEF-BCFA-82958A2BDA0F}">
    <text>Additional FFPE slides arrived on 25/10/22</text>
  </threadedComment>
  <threadedComment ref="C46" dT="2023-03-27T00:56:36.89" personId="{E7505428-8B23-4F74-9E71-B12EE4F12DD3}" id="{50B5D4DF-010B-41ED-86CE-00D4660E4F59}">
    <text>Additional FFPE slides arrived on 25/10/22</text>
  </threadedComment>
  <threadedComment ref="C47" dT="2023-03-27T00:56:45.63" personId="{E7505428-8B23-4F74-9E71-B12EE4F12DD3}" id="{2D0028E4-3860-40D9-A8FE-698AD2A37F5C}">
    <text>Additional FFPE slides arrived on 25/10/22</text>
  </threadedComment>
  <threadedComment ref="C48" dT="2023-03-27T00:56:53.94" personId="{E7505428-8B23-4F74-9E71-B12EE4F12DD3}" id="{8A40164E-50D9-4C00-B5D3-719C16173B19}">
    <text>Additional FFPE slides arrived on 25/10/22</text>
  </threadedComment>
  <threadedComment ref="AD48" dT="2023-03-27T01:27:19.53" personId="{E7505428-8B23-4F74-9E71-B12EE4F12DD3}" id="{C977E0D2-5A77-4BAD-BDB3-B27F6E143808}">
    <text>Previously E2/E3</text>
  </threadedComment>
  <threadedComment ref="C49" dT="2023-03-27T00:57:05.91" personId="{E7505428-8B23-4F74-9E71-B12EE4F12DD3}" id="{CA65D860-55B5-424D-BCBA-51199F9D01D6}">
    <text>Additional FFPE slides arrived on 25/10/22</text>
  </threadedComment>
  <threadedComment ref="C50" dT="2023-03-27T00:57:20.02" personId="{E7505428-8B23-4F74-9E71-B12EE4F12DD3}" id="{741373D2-7233-4CC6-BE01-B2777704DDD2}">
    <text>Additional FFPE slides arrived on 25/10/22</text>
  </threadedComment>
  <threadedComment ref="C52" dT="2023-03-27T00:57:30.66" personId="{E7505428-8B23-4F74-9E71-B12EE4F12DD3}" id="{5ECB87B2-FCA4-42CF-A0C5-73DBC5C1488F}">
    <text>Additional FFPE slides arrived on 25/10/22</text>
  </threadedComment>
  <threadedComment ref="C53" dT="2023-03-27T00:57:41.46" personId="{E7505428-8B23-4F74-9E71-B12EE4F12DD3}" id="{CDE560EB-23D8-45C8-A197-CFE4A99D24F1}">
    <text>Additional FFPE slides arrived on 25/10/22</text>
  </threadedComment>
  <threadedComment ref="C54" dT="2023-03-27T00:57:50.33" personId="{E7505428-8B23-4F74-9E71-B12EE4F12DD3}" id="{19B59DAF-B018-4438-B609-93676CDA017F}">
    <text>Additional FFPE slides arrived on 25/10/22</text>
  </threadedComment>
  <threadedComment ref="C64" dT="2023-03-27T01:10:58.36" personId="{E7505428-8B23-4F74-9E71-B12EE4F12DD3}" id="{6A78F8FF-E794-488A-8356-98D7D3D5BBF2}">
    <text>Additional FFPE slides arrived on 23/03/23</text>
  </threadedComment>
  <threadedComment ref="C68" dT="2023-03-27T01:12:10.50" personId="{E7505428-8B23-4F74-9E71-B12EE4F12DD3}" id="{E2FCB8D8-8BB6-48AB-9F07-78CB9D3E6E00}">
    <text>Additional FFPE slides arrived on 23/03/23</text>
  </threadedComment>
  <threadedComment ref="C69" dT="2023-03-27T00:42:01.23" personId="{E7505428-8B23-4F74-9E71-B12EE4F12DD3}" id="{7171FF80-99E8-4C0A-BA8D-1ED23E7E48C9}">
    <text>Additional FFPE slides arrived on 18/05/22</text>
  </threadedComment>
  <threadedComment ref="C70" dT="2023-03-27T00:44:18.76" personId="{E7505428-8B23-4F74-9E71-B12EE4F12DD3}" id="{0445D1EA-172A-47EA-8FC5-BCC48CF711E5}">
    <text>Additional FFPE slides arrived on 18/05/22</text>
  </threadedComment>
  <threadedComment ref="C70" dT="2023-03-27T01:11:24.70" personId="{E7505428-8B23-4F74-9E71-B12EE4F12DD3}" id="{47A8986F-D078-4881-8990-B2D80B228B24}" parentId="{0445D1EA-172A-47EA-8FC5-BCC48CF711E5}">
    <text>Additional FFPE slides arrived on 23/03/23</text>
  </threadedComment>
  <threadedComment ref="C73" dT="2023-03-27T01:08:51.07" personId="{E7505428-8B23-4F74-9E71-B12EE4F12DD3}" id="{C02D059C-C38C-4A40-8E55-157447939CD3}">
    <text>Additional FFPE slides arrived on 13/03/23</text>
  </threadedComment>
  <threadedComment ref="C75" dT="2023-03-27T01:12:33.46" personId="{E7505428-8B23-4F74-9E71-B12EE4F12DD3}" id="{D0C62D2C-376A-4DB9-82D7-A1D2EAB516D7}">
    <text>Additional FFPE slides arrived on 23/03/23</text>
  </threadedComment>
  <threadedComment ref="C75" dT="2023-03-27T01:19:50.73" personId="{E7505428-8B23-4F74-9E71-B12EE4F12DD3}" id="{5A9FA784-3D6D-4C98-BD24-9080EED8D0A2}" parentId="{D0C62D2C-376A-4DB9-82D7-A1D2EAB516D7}">
    <text>AdditionalABCA7BIN1 FFPE slides arrived on 25/08/22</text>
  </threadedComment>
  <threadedComment ref="J75" dT="2023-03-25T20:01:45.04" personId="{E7505428-8B23-4F74-9E71-B12EE4F12DD3}" id="{02749643-0E00-4612-97E7-5380FC3FC7BE}">
    <text>TREM2 study: tissue received 26/03/2019.
ABCA7BIN1 study: 2 frozen regions arrived on 25/08/22.</text>
  </threadedComment>
  <threadedComment ref="C76" dT="2023-03-27T01:19:45.02" personId="{E7505428-8B23-4F74-9E71-B12EE4F12DD3}" id="{CCC962F4-6C05-46BD-9B7B-7D9AF56108C8}">
    <text>AdditionalABCA7BIN1 FFPE slides arrived on 25/08/22</text>
  </threadedComment>
  <threadedComment ref="J76" dT="2023-03-25T20:02:13.45" personId="{E7505428-8B23-4F74-9E71-B12EE4F12DD3}" id="{CF69FEE4-C1AB-4ED3-9CD4-79311A843740}">
    <text>TREM2 study: tissue received 26/03/2019.
ABCA7BIN1 study: 3 frozen regions arrived on 25/08/22.</text>
  </threadedComment>
  <threadedComment ref="AD79" dT="2023-03-27T01:22:27.24" personId="{E7505428-8B23-4F74-9E71-B12EE4F12DD3}" id="{1EF24117-3E26-4774-A0E8-A5F3E99DD5C7}">
    <text>Previously E3/E3</text>
  </threadedComment>
  <threadedComment ref="C81" dT="2023-03-27T01:19:33.13" personId="{E7505428-8B23-4F74-9E71-B12EE4F12DD3}" id="{A651568D-2CD4-4CF6-B721-0B958F9CE882}">
    <text>AdditionalABCA7BIN1 FFPE slides arrived on 25/08/22</text>
  </threadedComment>
  <threadedComment ref="J81" dT="2023-03-25T20:02:25.93" personId="{E7505428-8B23-4F74-9E71-B12EE4F12DD3}" id="{2079B3D2-20E9-4CA9-9C67-BF05F020258C}">
    <text>TREM2 study: tissue received 26/03/2019.
ABCA7BIN1 study: 3 frozen regions arrived on 25/08/22.</text>
  </threadedComment>
  <threadedComment ref="C83" dT="2023-03-27T01:13:13.16" personId="{E7505428-8B23-4F74-9E71-B12EE4F12DD3}" id="{960FA0EB-D244-4A61-B213-FE97B62A010E}">
    <text>Additional FFPE slides arrived on 23/03/23</text>
  </threadedComment>
  <threadedComment ref="C84" dT="2023-03-27T01:13:24.95" personId="{E7505428-8B23-4F74-9E71-B12EE4F12DD3}" id="{5FCFAA54-E5BF-4481-929E-A0FACC7E70AE}">
    <text>Additional FFPE slides arrived on 23/03/23</text>
  </threadedComment>
  <threadedComment ref="C85" dT="2023-03-27T01:08:15.93" personId="{E7505428-8B23-4F74-9E71-B12EE4F12DD3}" id="{2A38FC44-E1B9-4670-A758-0AAEAD719A8F}">
    <text>Additional FFPE slides arrived on 13/03/23</text>
  </threadedComment>
  <threadedComment ref="C87" dT="2023-03-27T01:11:48.85" personId="{E7505428-8B23-4F74-9E71-B12EE4F12DD3}" id="{2ED354D3-711E-4A9B-91FC-9666F35AD56C}">
    <text>Additional FFPE slides arrived on 23/03/23</text>
  </threadedComment>
  <threadedComment ref="J89" dT="2023-03-25T20:02:42.99" personId="{E7505428-8B23-4F74-9E71-B12EE4F12DD3}" id="{C5438C27-673A-42E7-8AD9-C15ECE91BC90}">
    <text>TREM2 study: tissue received 26/03/2019.
ABCA7BIN1 study: 3 frozen regions arrived on 25/08/22.</text>
  </threadedComment>
  <threadedComment ref="C90" dT="2023-03-27T01:13:46.48" personId="{E7505428-8B23-4F74-9E71-B12EE4F12DD3}" id="{0CB17ABC-A910-4502-B49D-1BE526EAD83E}">
    <text>Additional FFPE slides arrived on 23/03/23</text>
  </threadedComment>
  <threadedComment ref="J96" dT="2023-03-25T20:10:10.46" personId="{E7505428-8B23-4F74-9E71-B12EE4F12DD3}" id="{73F327B3-D128-499F-98CF-4E53F866772B}">
    <text>TREM2 study: tissue received Unknown.
ABCA7BIN1 study: 3 frozen regions and 30 FFPE slides/region arrived on 25/08/22.</text>
  </threadedComment>
  <threadedComment ref="AD105" dT="2023-03-27T01:27:32.29" personId="{E7505428-8B23-4F74-9E71-B12EE4F12DD3}" id="{033BCA62-531F-45EF-86DB-D09334C22DFB}">
    <text>Previously E3/E4</text>
  </threadedComment>
</ThreadedComments>
</file>

<file path=xl/threadedComments/threadedComment2.xml><?xml version="1.0" encoding="utf-8"?>
<ThreadedComments xmlns="http://schemas.microsoft.com/office/spreadsheetml/2018/threadedcomments" xmlns:x="http://schemas.openxmlformats.org/spreadsheetml/2006/main">
  <threadedComment ref="E1" dT="2021-07-13T14:44:49.80" personId="{D3E23604-43F3-444B-93F3-B374E5BBC169}" id="{13C6D19D-4025-45B3-B564-CEE6E51360BF}">
    <text>There is no column for brain region, will need to be added</text>
  </threadedComment>
  <threadedComment ref="E1" dT="2021-09-22T15:53:55.13" personId="{3496C1A8-7150-452E-9D46-B1CE4703B8AF}" id="{0144F9E0-09BB-42C4-89D4-EB2EB3014A44}" parentId="{13C6D19D-4025-45B3-B564-CEE6E51360BF}">
    <text>Region column added (B) in yellow. N.W. 22/09/21</text>
  </threadedComment>
</ThreadedComments>
</file>

<file path=xl/threadedComments/threadedComment3.xml><?xml version="1.0" encoding="utf-8"?>
<ThreadedComments xmlns="http://schemas.microsoft.com/office/spreadsheetml/2018/threadedcomments" xmlns:x="http://schemas.openxmlformats.org/spreadsheetml/2006/main">
  <threadedComment ref="H1" dT="2021-12-15T16:33:03.24" personId="{3496C1A8-7150-452E-9D46-B1CE4703B8AF}" id="{A58F7B37-5018-4552-9859-C878C6FC424E}">
    <text>This needs to be moved to become column Q.
This location info is different to FF storage ID, and we will need to input this data on this tab. 
The info will be composed of 'Draw, Box, Well'</text>
  </threadedComment>
  <threadedComment ref="P1" dT="2021-09-23T13:17:25.18" personId="{3496C1A8-7150-452E-9D46-B1CE4703B8AF}" id="{9762BD58-073A-4E09-90BB-FDA9E7C47FD3}">
    <text>'initials' to be removed from end of SingleCell and LCMS</text>
  </threadedComment>
  <threadedComment ref="P1" dT="2021-09-28T16:12:03.64" personId="{3496C1A8-7150-452E-9D46-B1CE4703B8AF}" id="{A24B9780-84F2-4439-B7FF-3A00AF2B625A}" parentId="{9762BD58-073A-4E09-90BB-FDA9E7C47FD3}">
    <text>Also need a SpareWM option</text>
  </threadedComment>
  <threadedComment ref="P1" dT="2021-09-30T13:33:34.80" personId="{3496C1A8-7150-452E-9D46-B1CE4703B8AF}" id="{FE9B1D4F-7B6B-4E1F-898E-7B6F8ADE3AB3}" parentId="{9762BD58-073A-4E09-90BB-FDA9E7C47FD3}">
    <text>Also need a DNAcut option</text>
  </threadedComment>
  <threadedComment ref="W1" dT="2021-12-15T16:33:03.24" personId="{3496C1A8-7150-452E-9D46-B1CE4703B8AF}" id="{F410A09F-557C-4FC4-8AC2-54AA075DF6C8}">
    <text>This needs to be moved to become column Q.
This location info is different to FF storage ID, and we will need to input this data on this tab. 
The info will be composed of 'Draw, Box, Well'</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0.v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2.xml"/><Relationship Id="rId1" Type="http://schemas.openxmlformats.org/officeDocument/2006/relationships/vmlDrawing" Target="../drawings/vmlDrawing14.vml"/><Relationship Id="rId4" Type="http://schemas.microsoft.com/office/2019/04/relationships/namedSheetView" Target="../namedSheetViews/namedSheetView1.x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B2:U38"/>
  <sheetViews>
    <sheetView workbookViewId="0">
      <selection activeCell="Q24" sqref="Q24"/>
    </sheetView>
  </sheetViews>
  <sheetFormatPr defaultColWidth="8.81640625" defaultRowHeight="14.5"/>
  <cols>
    <col min="2" max="2" width="24.453125" hidden="1" customWidth="1"/>
    <col min="3" max="3" width="22.81640625" hidden="1" customWidth="1"/>
    <col min="4" max="4" width="16.81640625" hidden="1" customWidth="1"/>
    <col min="5" max="5" width="10" hidden="1" customWidth="1"/>
    <col min="6" max="6" width="29.453125" hidden="1" customWidth="1"/>
    <col min="7" max="7" width="0" style="1" hidden="1" customWidth="1"/>
    <col min="8" max="8" width="0" hidden="1" customWidth="1"/>
    <col min="9" max="9" width="11.81640625" bestFit="1" customWidth="1"/>
    <col min="11" max="11" width="19" bestFit="1" customWidth="1"/>
    <col min="13" max="13" width="20.1796875" bestFit="1" customWidth="1"/>
    <col min="17" max="17" width="21" bestFit="1" customWidth="1"/>
    <col min="19" max="19" width="9.81640625" bestFit="1" customWidth="1"/>
    <col min="21" max="21" width="15.26953125" bestFit="1" customWidth="1"/>
  </cols>
  <sheetData>
    <row r="2" spans="2:21">
      <c r="B2" s="6" t="s">
        <v>0</v>
      </c>
      <c r="C2" s="6" t="s">
        <v>1</v>
      </c>
    </row>
    <row r="3" spans="2:21">
      <c r="B3" s="6" t="s">
        <v>2</v>
      </c>
      <c r="C3" s="6" t="s">
        <v>2</v>
      </c>
    </row>
    <row r="4" spans="2:21">
      <c r="B4" s="39" t="s">
        <v>3</v>
      </c>
      <c r="C4" s="39" t="s">
        <v>3</v>
      </c>
      <c r="D4" s="39" t="s">
        <v>4</v>
      </c>
      <c r="E4" s="14">
        <v>1</v>
      </c>
      <c r="F4" s="54" t="s">
        <v>5</v>
      </c>
      <c r="G4" s="4" t="s">
        <v>6</v>
      </c>
    </row>
    <row r="5" spans="2:21">
      <c r="B5" s="39" t="s">
        <v>7</v>
      </c>
      <c r="C5" s="39"/>
      <c r="D5" s="39" t="s">
        <v>4</v>
      </c>
      <c r="E5" s="14">
        <v>2</v>
      </c>
      <c r="G5" s="4">
        <v>1</v>
      </c>
      <c r="H5" t="s">
        <v>8</v>
      </c>
    </row>
    <row r="6" spans="2:21">
      <c r="B6" s="39" t="s">
        <v>9</v>
      </c>
      <c r="C6" s="39" t="s">
        <v>10</v>
      </c>
      <c r="D6" s="39" t="s">
        <v>4</v>
      </c>
      <c r="E6" s="14">
        <v>3</v>
      </c>
      <c r="G6" s="4">
        <v>2</v>
      </c>
      <c r="H6" t="s">
        <v>11</v>
      </c>
    </row>
    <row r="7" spans="2:21">
      <c r="B7" s="39" t="s">
        <v>12</v>
      </c>
      <c r="C7" s="39" t="s">
        <v>13</v>
      </c>
      <c r="D7" s="39" t="s">
        <v>4</v>
      </c>
      <c r="E7" s="14">
        <v>4</v>
      </c>
      <c r="G7" s="4">
        <v>3</v>
      </c>
      <c r="H7" t="s">
        <v>14</v>
      </c>
    </row>
    <row r="8" spans="2:21">
      <c r="B8" s="39"/>
      <c r="C8" s="39" t="s">
        <v>15</v>
      </c>
      <c r="D8" s="39" t="s">
        <v>4</v>
      </c>
      <c r="E8" s="14">
        <v>5</v>
      </c>
      <c r="G8" s="4">
        <v>4</v>
      </c>
      <c r="H8" t="s">
        <v>16</v>
      </c>
    </row>
    <row r="9" spans="2:21">
      <c r="B9" s="48" t="s">
        <v>17</v>
      </c>
      <c r="C9" s="49"/>
      <c r="D9" s="48"/>
      <c r="E9" s="51">
        <v>6</v>
      </c>
      <c r="F9" s="11" t="s">
        <v>18</v>
      </c>
    </row>
    <row r="10" spans="2:21">
      <c r="B10" s="48" t="s">
        <v>19</v>
      </c>
      <c r="C10" s="48"/>
      <c r="D10" s="48" t="s">
        <v>20</v>
      </c>
      <c r="E10" s="53">
        <v>7</v>
      </c>
      <c r="F10" s="34" t="s">
        <v>21</v>
      </c>
    </row>
    <row r="11" spans="2:21">
      <c r="B11" s="48" t="s">
        <v>22</v>
      </c>
      <c r="C11" s="48"/>
      <c r="D11" s="48" t="s">
        <v>20</v>
      </c>
      <c r="E11" s="53">
        <v>8</v>
      </c>
      <c r="F11" s="34" t="s">
        <v>21</v>
      </c>
    </row>
    <row r="12" spans="2:21">
      <c r="B12" s="48" t="s">
        <v>23</v>
      </c>
      <c r="C12" s="48"/>
      <c r="D12" s="48" t="s">
        <v>20</v>
      </c>
      <c r="E12" s="53">
        <v>9</v>
      </c>
      <c r="F12" s="34" t="s">
        <v>21</v>
      </c>
    </row>
    <row r="13" spans="2:21">
      <c r="B13" s="50"/>
      <c r="C13" s="48" t="s">
        <v>24</v>
      </c>
      <c r="D13" s="48" t="s">
        <v>20</v>
      </c>
      <c r="E13" s="52">
        <v>10</v>
      </c>
      <c r="F13" s="11" t="s">
        <v>18</v>
      </c>
      <c r="I13" s="6" t="s">
        <v>25</v>
      </c>
      <c r="K13" s="6" t="s">
        <v>26</v>
      </c>
      <c r="M13" s="6" t="s">
        <v>27</v>
      </c>
      <c r="O13" s="6" t="s">
        <v>28</v>
      </c>
      <c r="Q13" s="6" t="s">
        <v>29</v>
      </c>
      <c r="S13" s="6" t="s">
        <v>30</v>
      </c>
      <c r="U13" s="6" t="s">
        <v>31</v>
      </c>
    </row>
    <row r="14" spans="2:21">
      <c r="B14" s="50"/>
      <c r="C14" s="48" t="s">
        <v>32</v>
      </c>
      <c r="D14" s="48" t="s">
        <v>20</v>
      </c>
      <c r="E14" s="52">
        <v>11</v>
      </c>
      <c r="F14" s="11" t="s">
        <v>18</v>
      </c>
      <c r="K14" s="27" t="s">
        <v>33</v>
      </c>
      <c r="M14" s="27" t="s">
        <v>34</v>
      </c>
      <c r="O14" s="27" t="s">
        <v>35</v>
      </c>
      <c r="Q14" s="27" t="s">
        <v>36</v>
      </c>
      <c r="U14" s="27" t="s">
        <v>37</v>
      </c>
    </row>
    <row r="15" spans="2:21">
      <c r="B15" s="50"/>
      <c r="C15" s="48" t="s">
        <v>38</v>
      </c>
      <c r="D15" s="48" t="s">
        <v>20</v>
      </c>
      <c r="E15" s="52">
        <v>12</v>
      </c>
      <c r="F15" s="11" t="s">
        <v>18</v>
      </c>
      <c r="K15" s="11" t="s">
        <v>39</v>
      </c>
      <c r="M15" s="27" t="s">
        <v>40</v>
      </c>
      <c r="Q15" s="27" t="s">
        <v>41</v>
      </c>
    </row>
    <row r="16" spans="2:21">
      <c r="B16" s="39" t="s">
        <v>42</v>
      </c>
      <c r="C16" s="39" t="s">
        <v>42</v>
      </c>
      <c r="D16" s="39" t="s">
        <v>43</v>
      </c>
      <c r="E16" s="14">
        <v>13</v>
      </c>
      <c r="K16" s="59" t="s">
        <v>44</v>
      </c>
      <c r="M16" s="27" t="s">
        <v>42</v>
      </c>
    </row>
    <row r="17" spans="2:19">
      <c r="B17" s="45" t="s">
        <v>44</v>
      </c>
      <c r="C17" s="45"/>
      <c r="D17" s="45" t="s">
        <v>43</v>
      </c>
      <c r="E17" s="46">
        <v>14</v>
      </c>
      <c r="F17" s="59" t="s">
        <v>45</v>
      </c>
      <c r="M17" s="27" t="s">
        <v>46</v>
      </c>
    </row>
    <row r="18" spans="2:19">
      <c r="B18" s="36" t="s">
        <v>39</v>
      </c>
      <c r="C18" s="36"/>
      <c r="D18" s="36"/>
      <c r="E18" s="36"/>
      <c r="F18" s="11" t="s">
        <v>18</v>
      </c>
      <c r="I18" t="s">
        <v>47</v>
      </c>
      <c r="K18" t="s">
        <v>47</v>
      </c>
      <c r="O18" t="s">
        <v>47</v>
      </c>
      <c r="Q18" t="s">
        <v>47</v>
      </c>
      <c r="S18" t="s">
        <v>47</v>
      </c>
    </row>
    <row r="19" spans="2:19">
      <c r="B19" s="39" t="s">
        <v>48</v>
      </c>
      <c r="C19" s="39"/>
      <c r="D19" s="39" t="s">
        <v>43</v>
      </c>
      <c r="E19" s="14">
        <v>15</v>
      </c>
      <c r="F19" s="11"/>
      <c r="M19" t="s">
        <v>49</v>
      </c>
    </row>
    <row r="20" spans="2:19">
      <c r="B20" s="47" t="s">
        <v>50</v>
      </c>
      <c r="C20" s="47" t="s">
        <v>50</v>
      </c>
      <c r="D20" s="47" t="s">
        <v>43</v>
      </c>
      <c r="E20" s="47">
        <v>16</v>
      </c>
      <c r="F20" s="34" t="s">
        <v>51</v>
      </c>
      <c r="I20" s="6" t="s">
        <v>52</v>
      </c>
    </row>
    <row r="21" spans="2:19">
      <c r="B21" s="36" t="s">
        <v>53</v>
      </c>
      <c r="C21" s="36"/>
      <c r="D21" s="36"/>
      <c r="E21" s="36"/>
      <c r="F21" s="59" t="s">
        <v>54</v>
      </c>
      <c r="I21" s="27" t="s">
        <v>55</v>
      </c>
      <c r="M21" t="s">
        <v>56</v>
      </c>
    </row>
    <row r="22" spans="2:19">
      <c r="B22" s="49" t="s">
        <v>57</v>
      </c>
      <c r="C22" s="49"/>
      <c r="D22" s="49"/>
      <c r="E22" s="51">
        <v>18</v>
      </c>
    </row>
    <row r="23" spans="2:19">
      <c r="B23" s="64" t="s">
        <v>58</v>
      </c>
      <c r="C23" s="64" t="s">
        <v>59</v>
      </c>
      <c r="D23" s="43"/>
      <c r="E23" s="47">
        <v>19</v>
      </c>
    </row>
    <row r="24" spans="2:19">
      <c r="B24" s="43" t="s">
        <v>60</v>
      </c>
      <c r="C24" s="43"/>
      <c r="D24" s="43"/>
      <c r="E24" s="47">
        <v>20</v>
      </c>
      <c r="F24" s="11" t="s">
        <v>61</v>
      </c>
    </row>
    <row r="25" spans="2:19">
      <c r="B25" s="36" t="s">
        <v>62</v>
      </c>
      <c r="C25" s="36"/>
      <c r="D25" s="36"/>
      <c r="E25" s="26">
        <v>21</v>
      </c>
    </row>
    <row r="26" spans="2:19">
      <c r="B26" s="49"/>
      <c r="C26" s="49" t="s">
        <v>63</v>
      </c>
      <c r="D26" s="49"/>
      <c r="E26" s="51">
        <v>22</v>
      </c>
      <c r="F26" s="11" t="s">
        <v>18</v>
      </c>
    </row>
    <row r="27" spans="2:19">
      <c r="B27" s="49" t="s">
        <v>64</v>
      </c>
      <c r="C27" s="49" t="s">
        <v>64</v>
      </c>
      <c r="D27" s="49" t="s">
        <v>43</v>
      </c>
      <c r="E27" s="51">
        <v>17</v>
      </c>
      <c r="F27" s="11" t="s">
        <v>18</v>
      </c>
    </row>
    <row r="30" spans="2:19">
      <c r="L30" s="6" t="s">
        <v>65</v>
      </c>
      <c r="M30" s="6" t="s">
        <v>66</v>
      </c>
    </row>
    <row r="31" spans="2:19">
      <c r="L31" t="s">
        <v>36</v>
      </c>
      <c r="M31" s="27" t="s">
        <v>55</v>
      </c>
    </row>
    <row r="32" spans="2:19">
      <c r="E32" t="s">
        <v>67</v>
      </c>
      <c r="F32" t="s">
        <v>68</v>
      </c>
      <c r="L32" t="s">
        <v>41</v>
      </c>
      <c r="M32" s="27" t="s">
        <v>33</v>
      </c>
    </row>
    <row r="33" spans="5:13">
      <c r="E33" t="s">
        <v>69</v>
      </c>
      <c r="F33" t="s">
        <v>70</v>
      </c>
      <c r="L33" s="27" t="s">
        <v>34</v>
      </c>
      <c r="M33" s="27" t="s">
        <v>42</v>
      </c>
    </row>
    <row r="34" spans="5:13">
      <c r="E34" t="s">
        <v>71</v>
      </c>
      <c r="F34" t="s">
        <v>72</v>
      </c>
      <c r="L34" t="s">
        <v>44</v>
      </c>
      <c r="M34" s="27" t="s">
        <v>40</v>
      </c>
    </row>
    <row r="35" spans="5:13">
      <c r="F35" t="s">
        <v>73</v>
      </c>
      <c r="M35" s="27" t="s">
        <v>46</v>
      </c>
    </row>
    <row r="36" spans="5:13">
      <c r="F36" t="s">
        <v>74</v>
      </c>
      <c r="M36" t="s">
        <v>35</v>
      </c>
    </row>
    <row r="37" spans="5:13">
      <c r="E37" t="s">
        <v>75</v>
      </c>
      <c r="F37" t="s">
        <v>76</v>
      </c>
    </row>
    <row r="38" spans="5:13">
      <c r="F38" t="s">
        <v>77</v>
      </c>
    </row>
  </sheetData>
  <pageMargins left="0.7" right="0.7" top="0.75" bottom="0.75" header="0.3" footer="0.3"/>
  <pageSetup paperSize="9"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Z1048570"/>
  <sheetViews>
    <sheetView zoomScale="90" zoomScaleNormal="90" workbookViewId="0">
      <pane xSplit="5" ySplit="1" topLeftCell="F2" activePane="bottomRight" state="frozen"/>
      <selection pane="topRight" activeCell="F1" sqref="F1"/>
      <selection pane="bottomLeft" activeCell="A2" sqref="A2"/>
      <selection pane="bottomRight" activeCell="R184" sqref="R184"/>
    </sheetView>
  </sheetViews>
  <sheetFormatPr defaultColWidth="8.81640625" defaultRowHeight="14.5"/>
  <cols>
    <col min="1" max="1" width="15.1796875" style="1" customWidth="1"/>
    <col min="2" max="2" width="13.453125" style="1" customWidth="1"/>
    <col min="3" max="3" width="12.26953125" style="42" customWidth="1"/>
    <col min="4" max="4" width="11.453125" style="1" customWidth="1"/>
    <col min="5" max="5" width="13.7265625" customWidth="1"/>
    <col min="6" max="6" width="12.1796875" style="1" customWidth="1"/>
    <col min="7" max="7" width="12.26953125" style="1" customWidth="1"/>
    <col min="8" max="8" width="14.26953125" style="1" customWidth="1"/>
    <col min="9" max="9" width="13.81640625" style="1" customWidth="1"/>
    <col min="10" max="10" width="25.7265625" style="1" customWidth="1"/>
    <col min="11" max="11" width="8.1796875" style="1" customWidth="1"/>
    <col min="12" max="12" width="13.81640625" style="1" customWidth="1"/>
    <col min="13" max="13" width="12.1796875" style="1" customWidth="1"/>
    <col min="14" max="14" width="7.81640625" style="1" customWidth="1"/>
    <col min="15" max="15" width="11.7265625" style="10" customWidth="1"/>
    <col min="16" max="16" width="11.453125" style="1" customWidth="1"/>
    <col min="17" max="17" width="9.7265625" style="1" customWidth="1"/>
    <col min="18" max="18" width="12.1796875" style="1" bestFit="1" customWidth="1"/>
    <col min="19" max="19" width="25.7265625" style="1" customWidth="1"/>
    <col min="20" max="20" width="17.81640625" style="1" customWidth="1"/>
    <col min="21" max="21" width="11" style="1" customWidth="1"/>
    <col min="22" max="22" width="9.26953125" style="1" bestFit="1" customWidth="1"/>
    <col min="23" max="23" width="17" style="1" customWidth="1"/>
    <col min="24" max="24" width="31" style="1" customWidth="1"/>
    <col min="25" max="25" width="12.1796875" style="1" customWidth="1"/>
    <col min="26" max="26" width="11" style="1" bestFit="1" customWidth="1"/>
    <col min="27" max="27" width="18.453125" style="1" customWidth="1"/>
    <col min="28" max="28" width="19.1796875" style="1" customWidth="1"/>
    <col min="29" max="29" width="11.26953125" style="1" customWidth="1"/>
    <col min="30" max="30" width="9.26953125" style="1" bestFit="1" customWidth="1"/>
    <col min="31" max="31" width="17.453125" style="1" customWidth="1"/>
    <col min="32" max="32" width="17.81640625" style="1" customWidth="1"/>
    <col min="33" max="33" width="30.26953125" style="1" customWidth="1"/>
    <col min="34" max="34" width="22" style="1" customWidth="1"/>
    <col min="35" max="35" width="30.26953125" style="1" customWidth="1"/>
    <col min="36" max="36" width="23.81640625" style="1" customWidth="1"/>
    <col min="37" max="37" width="22.7265625" style="91" customWidth="1"/>
    <col min="38" max="38" width="16.7265625" style="91" customWidth="1"/>
    <col min="39" max="39" width="21.81640625" style="1" customWidth="1"/>
    <col min="40" max="40" width="11.7265625" style="1" customWidth="1"/>
    <col min="41" max="41" width="17.81640625" style="1" customWidth="1"/>
    <col min="42" max="42" width="19.453125" style="1" customWidth="1"/>
    <col min="43" max="43" width="16.26953125" style="1" customWidth="1"/>
    <col min="44" max="44" width="18.453125" style="1" customWidth="1"/>
    <col min="45" max="45" width="16.7265625" style="1" customWidth="1"/>
    <col min="46" max="46" width="18.453125" style="1" customWidth="1"/>
    <col min="47" max="47" width="14.1796875" style="1" customWidth="1"/>
    <col min="48" max="48" width="11.453125" style="1" customWidth="1"/>
    <col min="49" max="49" width="21.26953125" style="1" customWidth="1"/>
    <col min="50" max="50" width="17.1796875" style="97" customWidth="1"/>
    <col min="51" max="51" width="11.453125" style="1" bestFit="1" customWidth="1"/>
    <col min="52" max="52" width="10.26953125" style="1" customWidth="1"/>
    <col min="53" max="16383" width="8.81640625" style="1"/>
    <col min="16384" max="16384" width="9.1796875" style="1" customWidth="1"/>
  </cols>
  <sheetData>
    <row r="1" spans="1:50" s="91" customFormat="1" ht="29">
      <c r="A1" s="89" t="s">
        <v>78</v>
      </c>
      <c r="B1" s="89" t="s">
        <v>79</v>
      </c>
      <c r="C1" s="358" t="s">
        <v>80</v>
      </c>
      <c r="D1" s="89" t="s">
        <v>81</v>
      </c>
      <c r="E1" s="296" t="s">
        <v>82</v>
      </c>
      <c r="F1" s="89" t="s">
        <v>83</v>
      </c>
      <c r="G1" s="89" t="s">
        <v>84</v>
      </c>
      <c r="H1" s="89" t="s">
        <v>85</v>
      </c>
      <c r="I1" s="89" t="s">
        <v>86</v>
      </c>
      <c r="J1" s="89" t="s">
        <v>87</v>
      </c>
      <c r="K1" s="89" t="s">
        <v>88</v>
      </c>
      <c r="L1" s="89" t="s">
        <v>89</v>
      </c>
      <c r="M1" s="89" t="s">
        <v>90</v>
      </c>
      <c r="N1" s="89" t="s">
        <v>91</v>
      </c>
      <c r="O1" s="95" t="s">
        <v>92</v>
      </c>
      <c r="P1" s="89" t="s">
        <v>93</v>
      </c>
      <c r="Q1" s="89" t="s">
        <v>94</v>
      </c>
      <c r="R1" s="89" t="s">
        <v>95</v>
      </c>
      <c r="S1" s="89" t="s">
        <v>96</v>
      </c>
      <c r="T1" s="89" t="s">
        <v>97</v>
      </c>
      <c r="U1" s="89" t="s">
        <v>98</v>
      </c>
      <c r="V1" s="89" t="s">
        <v>99</v>
      </c>
      <c r="W1" s="89" t="s">
        <v>100</v>
      </c>
      <c r="X1" s="89" t="s">
        <v>101</v>
      </c>
      <c r="Y1" s="89" t="s">
        <v>102</v>
      </c>
      <c r="Z1" s="89" t="s">
        <v>103</v>
      </c>
      <c r="AA1" s="89" t="s">
        <v>104</v>
      </c>
      <c r="AB1" s="89" t="s">
        <v>105</v>
      </c>
      <c r="AC1" s="89" t="s">
        <v>106</v>
      </c>
      <c r="AD1" s="89" t="s">
        <v>107</v>
      </c>
      <c r="AE1" s="89" t="s">
        <v>108</v>
      </c>
      <c r="AF1" s="89" t="s">
        <v>109</v>
      </c>
      <c r="AG1" s="89" t="s">
        <v>110</v>
      </c>
      <c r="AH1" s="89" t="s">
        <v>111</v>
      </c>
      <c r="AI1" s="89" t="s">
        <v>112</v>
      </c>
      <c r="AJ1" s="89" t="s">
        <v>113</v>
      </c>
      <c r="AK1" s="89" t="s">
        <v>114</v>
      </c>
      <c r="AL1" s="89" t="s">
        <v>115</v>
      </c>
      <c r="AM1" s="89" t="s">
        <v>116</v>
      </c>
      <c r="AN1" s="89" t="s">
        <v>117</v>
      </c>
      <c r="AO1" s="89" t="s">
        <v>118</v>
      </c>
      <c r="AP1" s="89" t="s">
        <v>119</v>
      </c>
      <c r="AQ1" s="89" t="s">
        <v>120</v>
      </c>
      <c r="AR1" s="89" t="s">
        <v>121</v>
      </c>
      <c r="AS1" s="89" t="s">
        <v>122</v>
      </c>
      <c r="AT1" s="89" t="s">
        <v>123</v>
      </c>
      <c r="AU1" s="89" t="s">
        <v>124</v>
      </c>
      <c r="AV1" s="89" t="s">
        <v>125</v>
      </c>
      <c r="AW1" s="383" t="s">
        <v>126</v>
      </c>
      <c r="AX1" s="385" t="s">
        <v>127</v>
      </c>
    </row>
    <row r="2" spans="1:50" ht="75.75" customHeight="1">
      <c r="A2" s="23">
        <f>IFERROR(VLOOKUP(B2,Mapping!A:B,2,FALSE),"")</f>
        <v>1</v>
      </c>
      <c r="B2" s="496" t="s">
        <v>128</v>
      </c>
      <c r="C2" s="497">
        <v>44266</v>
      </c>
      <c r="D2" s="116">
        <v>1066</v>
      </c>
      <c r="E2" s="116" t="s">
        <v>129</v>
      </c>
      <c r="F2" s="13">
        <v>2</v>
      </c>
      <c r="G2" s="13">
        <v>2</v>
      </c>
      <c r="H2" s="13">
        <v>10</v>
      </c>
      <c r="I2" s="13">
        <v>8</v>
      </c>
      <c r="J2" s="478" t="s">
        <v>130</v>
      </c>
      <c r="K2" s="26">
        <v>93</v>
      </c>
      <c r="L2" s="24">
        <v>1</v>
      </c>
      <c r="M2" s="13" t="s">
        <v>131</v>
      </c>
      <c r="N2" s="13" t="s">
        <v>132</v>
      </c>
      <c r="O2" s="12">
        <v>34.5</v>
      </c>
      <c r="P2" s="23">
        <v>5</v>
      </c>
      <c r="Q2" s="13">
        <v>2</v>
      </c>
      <c r="R2" s="26" t="s">
        <v>133</v>
      </c>
      <c r="S2" s="23" t="s">
        <v>134</v>
      </c>
      <c r="T2" s="23" t="s">
        <v>133</v>
      </c>
      <c r="U2" s="23">
        <v>3</v>
      </c>
      <c r="V2" s="13">
        <v>1</v>
      </c>
      <c r="W2" s="23" t="s">
        <v>135</v>
      </c>
      <c r="X2" s="23" t="s">
        <v>136</v>
      </c>
      <c r="Y2" s="23">
        <v>2</v>
      </c>
      <c r="Z2" s="13">
        <v>0</v>
      </c>
      <c r="AA2" s="23" t="s">
        <v>137</v>
      </c>
      <c r="AB2" s="23" t="s">
        <v>138</v>
      </c>
      <c r="AC2" s="23">
        <v>3</v>
      </c>
      <c r="AD2" s="13" t="s">
        <v>139</v>
      </c>
      <c r="AE2" s="24" t="s">
        <v>140</v>
      </c>
      <c r="AF2" s="24" t="s">
        <v>141</v>
      </c>
      <c r="AG2" s="24">
        <v>17</v>
      </c>
      <c r="AH2" s="13" t="s">
        <v>142</v>
      </c>
      <c r="AI2" s="24" t="s">
        <v>143</v>
      </c>
      <c r="AJ2" s="13"/>
      <c r="AK2" s="205" t="s">
        <v>144</v>
      </c>
      <c r="AL2" s="205" t="s">
        <v>145</v>
      </c>
      <c r="AM2" s="13" t="s">
        <v>146</v>
      </c>
      <c r="AN2" s="13" t="s">
        <v>146</v>
      </c>
      <c r="AO2" s="26"/>
      <c r="AP2" s="26"/>
      <c r="AQ2" s="13" t="s">
        <v>146</v>
      </c>
      <c r="AR2" s="24">
        <v>1</v>
      </c>
      <c r="AS2" s="13" t="s">
        <v>147</v>
      </c>
      <c r="AT2" s="24" t="s">
        <v>147</v>
      </c>
      <c r="AU2" s="26"/>
      <c r="AV2" s="24">
        <v>3</v>
      </c>
      <c r="AW2" s="221" t="s">
        <v>148</v>
      </c>
    </row>
    <row r="3" spans="1:50" ht="72" customHeight="1">
      <c r="A3" s="23">
        <f>IFERROR(VLOOKUP(B3,Mapping!A:B,2,FALSE),"")</f>
        <v>1</v>
      </c>
      <c r="B3" s="496" t="s">
        <v>128</v>
      </c>
      <c r="C3" s="497">
        <v>44224</v>
      </c>
      <c r="D3" s="116">
        <v>1072</v>
      </c>
      <c r="E3" s="116" t="s">
        <v>149</v>
      </c>
      <c r="F3" s="13">
        <v>2</v>
      </c>
      <c r="G3" s="13">
        <v>2</v>
      </c>
      <c r="H3" s="13">
        <v>10</v>
      </c>
      <c r="I3" s="13">
        <v>8</v>
      </c>
      <c r="J3" s="478" t="s">
        <v>130</v>
      </c>
      <c r="K3" s="26">
        <v>72</v>
      </c>
      <c r="L3" s="24">
        <v>1</v>
      </c>
      <c r="M3" s="13" t="s">
        <v>131</v>
      </c>
      <c r="N3" s="13" t="s">
        <v>150</v>
      </c>
      <c r="O3" s="12">
        <v>11.5</v>
      </c>
      <c r="P3" s="23">
        <v>11</v>
      </c>
      <c r="Q3" s="13">
        <v>6</v>
      </c>
      <c r="R3" s="26" t="s">
        <v>151</v>
      </c>
      <c r="S3" s="23" t="s">
        <v>152</v>
      </c>
      <c r="T3" s="23" t="s">
        <v>153</v>
      </c>
      <c r="U3" s="23">
        <v>7</v>
      </c>
      <c r="V3" s="13">
        <v>5</v>
      </c>
      <c r="W3" s="23" t="s">
        <v>154</v>
      </c>
      <c r="X3" s="23" t="s">
        <v>155</v>
      </c>
      <c r="Y3" s="23">
        <v>5</v>
      </c>
      <c r="Z3" s="13">
        <v>3</v>
      </c>
      <c r="AA3" s="23" t="s">
        <v>156</v>
      </c>
      <c r="AB3" s="23" t="s">
        <v>157</v>
      </c>
      <c r="AC3" s="23">
        <v>1</v>
      </c>
      <c r="AD3" s="13" t="s">
        <v>147</v>
      </c>
      <c r="AE3" s="24" t="s">
        <v>158</v>
      </c>
      <c r="AF3" s="24" t="s">
        <v>159</v>
      </c>
      <c r="AG3" s="24">
        <v>2</v>
      </c>
      <c r="AH3" s="13" t="s">
        <v>160</v>
      </c>
      <c r="AI3" s="24">
        <v>19</v>
      </c>
      <c r="AJ3" s="13" t="s">
        <v>161</v>
      </c>
      <c r="AK3" s="205" t="s">
        <v>162</v>
      </c>
      <c r="AL3" s="205" t="s">
        <v>163</v>
      </c>
      <c r="AM3" s="13" t="s">
        <v>146</v>
      </c>
      <c r="AN3" s="13" t="s">
        <v>146</v>
      </c>
      <c r="AO3" s="26"/>
      <c r="AP3" s="26"/>
      <c r="AQ3" s="13" t="s">
        <v>146</v>
      </c>
      <c r="AR3" s="24">
        <v>1</v>
      </c>
      <c r="AS3" s="13" t="s">
        <v>147</v>
      </c>
      <c r="AT3" s="24" t="s">
        <v>147</v>
      </c>
      <c r="AU3" s="26"/>
      <c r="AV3" s="24">
        <v>3</v>
      </c>
      <c r="AW3" s="221" t="s">
        <v>148</v>
      </c>
    </row>
    <row r="4" spans="1:50" ht="73.5" customHeight="1">
      <c r="A4" s="23">
        <f>IFERROR(VLOOKUP(B4,Mapping!A:B,2,FALSE),"")</f>
        <v>1</v>
      </c>
      <c r="B4" s="496" t="s">
        <v>128</v>
      </c>
      <c r="C4" s="497">
        <v>44224</v>
      </c>
      <c r="D4" s="116">
        <v>1122</v>
      </c>
      <c r="E4" s="116" t="s">
        <v>164</v>
      </c>
      <c r="F4" s="13">
        <v>2</v>
      </c>
      <c r="G4" s="13">
        <v>2</v>
      </c>
      <c r="H4" s="13">
        <v>10</v>
      </c>
      <c r="I4" s="13">
        <v>8</v>
      </c>
      <c r="J4" s="478" t="s">
        <v>130</v>
      </c>
      <c r="K4" s="26">
        <v>86</v>
      </c>
      <c r="L4" s="24">
        <v>1</v>
      </c>
      <c r="M4" s="13" t="s">
        <v>131</v>
      </c>
      <c r="N4" s="13" t="s">
        <v>150</v>
      </c>
      <c r="O4" s="12">
        <v>37.5</v>
      </c>
      <c r="P4" s="23">
        <v>9</v>
      </c>
      <c r="Q4" s="13">
        <v>5</v>
      </c>
      <c r="R4" s="26" t="s">
        <v>151</v>
      </c>
      <c r="S4" s="23" t="s">
        <v>165</v>
      </c>
      <c r="T4" s="23" t="s">
        <v>153</v>
      </c>
      <c r="U4" s="23">
        <v>7</v>
      </c>
      <c r="V4" s="13">
        <v>5</v>
      </c>
      <c r="W4" s="23" t="s">
        <v>154</v>
      </c>
      <c r="X4" s="23" t="s">
        <v>155</v>
      </c>
      <c r="Y4" s="23">
        <v>5</v>
      </c>
      <c r="Z4" s="13">
        <v>3</v>
      </c>
      <c r="AA4" s="23" t="s">
        <v>156</v>
      </c>
      <c r="AB4" s="23" t="s">
        <v>157</v>
      </c>
      <c r="AC4" s="23">
        <v>4</v>
      </c>
      <c r="AD4" s="13" t="s">
        <v>166</v>
      </c>
      <c r="AE4" s="24" t="s">
        <v>167</v>
      </c>
      <c r="AF4" s="24" t="s">
        <v>168</v>
      </c>
      <c r="AG4" s="24">
        <v>2</v>
      </c>
      <c r="AH4" s="13" t="s">
        <v>160</v>
      </c>
      <c r="AI4" s="24" t="s">
        <v>143</v>
      </c>
      <c r="AJ4" s="13"/>
      <c r="AK4" s="205"/>
      <c r="AL4" s="205" t="s">
        <v>169</v>
      </c>
      <c r="AM4" s="13" t="s">
        <v>146</v>
      </c>
      <c r="AN4" s="13" t="s">
        <v>146</v>
      </c>
      <c r="AO4" s="26"/>
      <c r="AP4" s="26"/>
      <c r="AQ4" s="13" t="s">
        <v>146</v>
      </c>
      <c r="AR4" s="24">
        <v>1</v>
      </c>
      <c r="AS4" s="13" t="s">
        <v>147</v>
      </c>
      <c r="AT4" s="24" t="s">
        <v>147</v>
      </c>
      <c r="AU4" s="26"/>
      <c r="AV4" s="24">
        <v>3</v>
      </c>
      <c r="AW4" s="221" t="s">
        <v>148</v>
      </c>
    </row>
    <row r="5" spans="1:50" ht="72" customHeight="1">
      <c r="A5" s="23">
        <f>IFERROR(VLOOKUP(B5,Mapping!A:B,2,FALSE),"")</f>
        <v>1</v>
      </c>
      <c r="B5" s="496" t="s">
        <v>128</v>
      </c>
      <c r="C5" s="497">
        <v>44224</v>
      </c>
      <c r="D5" s="116">
        <v>1149</v>
      </c>
      <c r="E5" s="116" t="s">
        <v>170</v>
      </c>
      <c r="F5" s="13">
        <v>2</v>
      </c>
      <c r="G5" s="13">
        <v>2</v>
      </c>
      <c r="H5" s="13">
        <v>10</v>
      </c>
      <c r="I5" s="13">
        <v>8</v>
      </c>
      <c r="J5" s="478" t="s">
        <v>130</v>
      </c>
      <c r="K5" s="26">
        <v>83</v>
      </c>
      <c r="L5" s="24">
        <v>1</v>
      </c>
      <c r="M5" s="13" t="s">
        <v>131</v>
      </c>
      <c r="N5" s="13" t="s">
        <v>132</v>
      </c>
      <c r="O5" s="12">
        <v>41.75</v>
      </c>
      <c r="P5" s="23">
        <v>6</v>
      </c>
      <c r="Q5" s="13">
        <v>3</v>
      </c>
      <c r="R5" s="26" t="s">
        <v>151</v>
      </c>
      <c r="S5" s="23" t="s">
        <v>171</v>
      </c>
      <c r="T5" s="23" t="s">
        <v>172</v>
      </c>
      <c r="U5" s="23">
        <v>7</v>
      </c>
      <c r="V5" s="13">
        <v>5</v>
      </c>
      <c r="W5" s="23" t="s">
        <v>154</v>
      </c>
      <c r="X5" s="23" t="s">
        <v>155</v>
      </c>
      <c r="Y5" s="23">
        <v>5</v>
      </c>
      <c r="Z5" s="13">
        <v>3</v>
      </c>
      <c r="AA5" s="23" t="s">
        <v>156</v>
      </c>
      <c r="AB5" s="23" t="s">
        <v>157</v>
      </c>
      <c r="AC5" s="23">
        <v>6</v>
      </c>
      <c r="AD5" s="13" t="s">
        <v>173</v>
      </c>
      <c r="AE5" s="24" t="s">
        <v>174</v>
      </c>
      <c r="AF5" s="24" t="s">
        <v>168</v>
      </c>
      <c r="AG5" s="24">
        <v>2</v>
      </c>
      <c r="AH5" s="13" t="s">
        <v>160</v>
      </c>
      <c r="AI5" s="24" t="s">
        <v>143</v>
      </c>
      <c r="AJ5" s="13"/>
      <c r="AK5" s="205"/>
      <c r="AL5" s="205" t="s">
        <v>175</v>
      </c>
      <c r="AM5" s="13" t="s">
        <v>146</v>
      </c>
      <c r="AN5" s="13" t="s">
        <v>146</v>
      </c>
      <c r="AO5" s="26"/>
      <c r="AP5" s="26"/>
      <c r="AQ5" s="13" t="s">
        <v>146</v>
      </c>
      <c r="AR5" s="24">
        <v>1</v>
      </c>
      <c r="AS5" s="13" t="s">
        <v>147</v>
      </c>
      <c r="AT5" s="24" t="s">
        <v>147</v>
      </c>
      <c r="AU5" s="26"/>
      <c r="AV5" s="24">
        <v>3</v>
      </c>
      <c r="AW5" s="221" t="s">
        <v>148</v>
      </c>
    </row>
    <row r="6" spans="1:50" ht="71.25" customHeight="1">
      <c r="A6" s="23">
        <f>IFERROR(VLOOKUP(B6,Mapping!A:B,2,FALSE),"")</f>
        <v>1</v>
      </c>
      <c r="B6" s="496" t="s">
        <v>128</v>
      </c>
      <c r="C6" s="497">
        <v>44224</v>
      </c>
      <c r="D6" s="116">
        <v>1152</v>
      </c>
      <c r="E6" s="116" t="s">
        <v>176</v>
      </c>
      <c r="F6" s="13">
        <v>2</v>
      </c>
      <c r="G6" s="13">
        <v>2</v>
      </c>
      <c r="H6" s="13">
        <v>10</v>
      </c>
      <c r="I6" s="13">
        <v>8</v>
      </c>
      <c r="J6" s="478" t="s">
        <v>130</v>
      </c>
      <c r="K6" s="26">
        <v>64</v>
      </c>
      <c r="L6" s="24">
        <v>1</v>
      </c>
      <c r="M6" s="13" t="s">
        <v>131</v>
      </c>
      <c r="N6" s="13" t="s">
        <v>132</v>
      </c>
      <c r="O6" s="12">
        <v>44.75</v>
      </c>
      <c r="P6" s="23">
        <v>11</v>
      </c>
      <c r="Q6" s="13">
        <v>6</v>
      </c>
      <c r="R6" s="26" t="s">
        <v>151</v>
      </c>
      <c r="S6" s="23" t="s">
        <v>152</v>
      </c>
      <c r="T6" s="23" t="s">
        <v>153</v>
      </c>
      <c r="U6" s="23">
        <v>7</v>
      </c>
      <c r="V6" s="13">
        <v>5</v>
      </c>
      <c r="W6" s="23" t="s">
        <v>154</v>
      </c>
      <c r="X6" s="23" t="s">
        <v>155</v>
      </c>
      <c r="Y6" s="23">
        <v>5</v>
      </c>
      <c r="Z6" s="13">
        <v>3</v>
      </c>
      <c r="AA6" s="23" t="s">
        <v>156</v>
      </c>
      <c r="AB6" s="23" t="s">
        <v>157</v>
      </c>
      <c r="AC6" s="23">
        <v>5</v>
      </c>
      <c r="AD6" s="13" t="s">
        <v>177</v>
      </c>
      <c r="AE6" s="24" t="s">
        <v>178</v>
      </c>
      <c r="AF6" s="24" t="s">
        <v>179</v>
      </c>
      <c r="AG6" s="24">
        <v>2</v>
      </c>
      <c r="AH6" s="13" t="s">
        <v>160</v>
      </c>
      <c r="AI6" s="24" t="s">
        <v>143</v>
      </c>
      <c r="AJ6" s="13"/>
      <c r="AK6" s="205"/>
      <c r="AL6" s="205" t="s">
        <v>151</v>
      </c>
      <c r="AM6" s="13" t="s">
        <v>146</v>
      </c>
      <c r="AN6" s="13" t="s">
        <v>146</v>
      </c>
      <c r="AO6" s="26"/>
      <c r="AP6" s="26"/>
      <c r="AQ6" s="13" t="s">
        <v>146</v>
      </c>
      <c r="AR6" s="24">
        <v>1</v>
      </c>
      <c r="AS6" s="13" t="s">
        <v>147</v>
      </c>
      <c r="AT6" s="24" t="s">
        <v>147</v>
      </c>
      <c r="AU6" s="26"/>
      <c r="AV6" s="24">
        <v>3</v>
      </c>
      <c r="AW6" s="221" t="s">
        <v>148</v>
      </c>
    </row>
    <row r="7" spans="1:50" ht="70.5" customHeight="1">
      <c r="A7" s="23">
        <f>IFERROR(VLOOKUP(B7,Mapping!A:B,2,FALSE),"")</f>
        <v>1</v>
      </c>
      <c r="B7" s="496" t="s">
        <v>128</v>
      </c>
      <c r="C7" s="497">
        <v>44224</v>
      </c>
      <c r="D7" s="116">
        <v>1160</v>
      </c>
      <c r="E7" s="116" t="s">
        <v>180</v>
      </c>
      <c r="F7" s="13">
        <v>2</v>
      </c>
      <c r="G7" s="13">
        <v>2</v>
      </c>
      <c r="H7" s="13">
        <v>10</v>
      </c>
      <c r="I7" s="13">
        <v>8</v>
      </c>
      <c r="J7" s="478" t="s">
        <v>130</v>
      </c>
      <c r="K7" s="26">
        <v>90</v>
      </c>
      <c r="L7" s="24">
        <v>1</v>
      </c>
      <c r="M7" s="13" t="s">
        <v>131</v>
      </c>
      <c r="N7" s="13" t="s">
        <v>132</v>
      </c>
      <c r="O7" s="12">
        <v>61</v>
      </c>
      <c r="P7" s="23">
        <v>9</v>
      </c>
      <c r="Q7" s="13">
        <v>5</v>
      </c>
      <c r="R7" s="26" t="s">
        <v>151</v>
      </c>
      <c r="S7" s="23" t="s">
        <v>165</v>
      </c>
      <c r="T7" s="23" t="s">
        <v>153</v>
      </c>
      <c r="U7" s="23">
        <v>6</v>
      </c>
      <c r="V7" s="13">
        <v>4</v>
      </c>
      <c r="W7" s="23" t="s">
        <v>181</v>
      </c>
      <c r="X7" s="23" t="s">
        <v>182</v>
      </c>
      <c r="Y7" s="23">
        <v>5</v>
      </c>
      <c r="Z7" s="13">
        <v>3</v>
      </c>
      <c r="AA7" s="23" t="s">
        <v>156</v>
      </c>
      <c r="AB7" s="23" t="s">
        <v>157</v>
      </c>
      <c r="AC7" s="23">
        <v>6</v>
      </c>
      <c r="AD7" s="13" t="s">
        <v>173</v>
      </c>
      <c r="AE7" s="24" t="s">
        <v>174</v>
      </c>
      <c r="AF7" s="24" t="s">
        <v>168</v>
      </c>
      <c r="AG7" s="24">
        <v>2</v>
      </c>
      <c r="AH7" s="13" t="s">
        <v>160</v>
      </c>
      <c r="AI7" s="24" t="s">
        <v>143</v>
      </c>
      <c r="AJ7" s="13"/>
      <c r="AK7" s="205"/>
      <c r="AL7" s="205" t="s">
        <v>183</v>
      </c>
      <c r="AM7" s="13" t="s">
        <v>146</v>
      </c>
      <c r="AN7" s="13" t="s">
        <v>146</v>
      </c>
      <c r="AO7" s="26"/>
      <c r="AP7" s="26"/>
      <c r="AQ7" s="13" t="s">
        <v>146</v>
      </c>
      <c r="AR7" s="24">
        <v>1</v>
      </c>
      <c r="AS7" s="13" t="s">
        <v>147</v>
      </c>
      <c r="AT7" s="24" t="s">
        <v>147</v>
      </c>
      <c r="AU7" s="26"/>
      <c r="AV7" s="24">
        <v>3</v>
      </c>
      <c r="AW7" s="221" t="s">
        <v>148</v>
      </c>
    </row>
    <row r="8" spans="1:50" ht="72" customHeight="1">
      <c r="A8" s="23">
        <f>IFERROR(VLOOKUP(B8,Mapping!A:B,2,FALSE),"")</f>
        <v>1</v>
      </c>
      <c r="B8" s="496" t="s">
        <v>128</v>
      </c>
      <c r="C8" s="497">
        <v>44224</v>
      </c>
      <c r="D8" s="116">
        <v>1165</v>
      </c>
      <c r="E8" s="116" t="s">
        <v>184</v>
      </c>
      <c r="F8" s="13">
        <v>2</v>
      </c>
      <c r="G8" s="13">
        <v>2</v>
      </c>
      <c r="H8" s="13">
        <v>10</v>
      </c>
      <c r="I8" s="13">
        <v>8</v>
      </c>
      <c r="J8" s="478" t="s">
        <v>130</v>
      </c>
      <c r="K8" s="26">
        <v>77</v>
      </c>
      <c r="L8" s="24">
        <v>1</v>
      </c>
      <c r="M8" s="13" t="s">
        <v>131</v>
      </c>
      <c r="N8" s="13" t="s">
        <v>132</v>
      </c>
      <c r="O8" s="12">
        <v>40.5</v>
      </c>
      <c r="P8" s="23">
        <v>6</v>
      </c>
      <c r="Q8" s="13">
        <v>3</v>
      </c>
      <c r="R8" s="26" t="s">
        <v>151</v>
      </c>
      <c r="S8" s="23" t="s">
        <v>171</v>
      </c>
      <c r="T8" s="23" t="s">
        <v>172</v>
      </c>
      <c r="U8" s="23">
        <v>7</v>
      </c>
      <c r="V8" s="13">
        <v>5</v>
      </c>
      <c r="W8" s="23" t="s">
        <v>154</v>
      </c>
      <c r="X8" s="23" t="s">
        <v>155</v>
      </c>
      <c r="Y8" s="23">
        <v>3</v>
      </c>
      <c r="Z8" s="13">
        <v>1</v>
      </c>
      <c r="AA8" s="23" t="s">
        <v>185</v>
      </c>
      <c r="AB8" s="23" t="s">
        <v>186</v>
      </c>
      <c r="AC8" s="23">
        <v>1</v>
      </c>
      <c r="AD8" s="13" t="s">
        <v>147</v>
      </c>
      <c r="AE8" s="24" t="s">
        <v>158</v>
      </c>
      <c r="AF8" s="24" t="s">
        <v>159</v>
      </c>
      <c r="AG8" s="24">
        <v>2</v>
      </c>
      <c r="AH8" s="13" t="s">
        <v>160</v>
      </c>
      <c r="AI8" s="24" t="s">
        <v>143</v>
      </c>
      <c r="AJ8" s="13"/>
      <c r="AK8" s="205" t="s">
        <v>187</v>
      </c>
      <c r="AL8" s="205" t="s">
        <v>188</v>
      </c>
      <c r="AM8" s="13" t="s">
        <v>146</v>
      </c>
      <c r="AN8" s="13" t="s">
        <v>146</v>
      </c>
      <c r="AO8" s="26"/>
      <c r="AP8" s="26"/>
      <c r="AQ8" s="13" t="s">
        <v>146</v>
      </c>
      <c r="AR8" s="24">
        <v>1</v>
      </c>
      <c r="AS8" s="13" t="s">
        <v>147</v>
      </c>
      <c r="AT8" s="24" t="s">
        <v>147</v>
      </c>
      <c r="AU8" s="26"/>
      <c r="AV8" s="24">
        <v>3</v>
      </c>
      <c r="AW8" s="221" t="s">
        <v>148</v>
      </c>
    </row>
    <row r="9" spans="1:50" ht="72" customHeight="1">
      <c r="A9" s="23">
        <f>IFERROR(VLOOKUP(B9,Mapping!A:B,2,FALSE),"")</f>
        <v>1</v>
      </c>
      <c r="B9" s="496" t="s">
        <v>128</v>
      </c>
      <c r="C9" s="497">
        <v>44224</v>
      </c>
      <c r="D9" s="116">
        <v>1190</v>
      </c>
      <c r="E9" s="116" t="s">
        <v>189</v>
      </c>
      <c r="F9" s="13">
        <v>2</v>
      </c>
      <c r="G9" s="13">
        <v>2</v>
      </c>
      <c r="H9" s="13">
        <v>10</v>
      </c>
      <c r="I9" s="13">
        <v>8</v>
      </c>
      <c r="J9" s="478" t="s">
        <v>130</v>
      </c>
      <c r="K9" s="26">
        <v>75</v>
      </c>
      <c r="L9" s="24">
        <v>1</v>
      </c>
      <c r="M9" s="13" t="s">
        <v>131</v>
      </c>
      <c r="N9" s="13" t="s">
        <v>132</v>
      </c>
      <c r="O9" s="12">
        <v>46.5</v>
      </c>
      <c r="P9" s="23">
        <v>5</v>
      </c>
      <c r="Q9" s="13">
        <v>2</v>
      </c>
      <c r="R9" s="26" t="s">
        <v>133</v>
      </c>
      <c r="S9" s="23" t="s">
        <v>134</v>
      </c>
      <c r="T9" s="23" t="s">
        <v>133</v>
      </c>
      <c r="U9" s="23">
        <v>5</v>
      </c>
      <c r="V9" s="13">
        <v>3</v>
      </c>
      <c r="W9" s="23" t="s">
        <v>190</v>
      </c>
      <c r="X9" s="23" t="s">
        <v>191</v>
      </c>
      <c r="Y9" s="23">
        <v>2</v>
      </c>
      <c r="Z9" s="13">
        <v>0</v>
      </c>
      <c r="AA9" s="23" t="s">
        <v>137</v>
      </c>
      <c r="AB9" s="23" t="s">
        <v>138</v>
      </c>
      <c r="AC9" s="23">
        <v>1</v>
      </c>
      <c r="AD9" s="13" t="s">
        <v>147</v>
      </c>
      <c r="AE9" s="24" t="s">
        <v>158</v>
      </c>
      <c r="AF9" s="24" t="s">
        <v>159</v>
      </c>
      <c r="AG9" s="24">
        <v>17</v>
      </c>
      <c r="AH9" s="13" t="s">
        <v>142</v>
      </c>
      <c r="AI9" s="24" t="s">
        <v>143</v>
      </c>
      <c r="AJ9" s="13"/>
      <c r="AK9" s="205" t="s">
        <v>192</v>
      </c>
      <c r="AL9" s="205" t="s">
        <v>193</v>
      </c>
      <c r="AM9" s="13" t="s">
        <v>147</v>
      </c>
      <c r="AN9" s="13" t="s">
        <v>147</v>
      </c>
      <c r="AO9" s="26"/>
      <c r="AP9" s="26"/>
      <c r="AQ9" s="13" t="s">
        <v>146</v>
      </c>
      <c r="AR9" s="24">
        <v>1</v>
      </c>
      <c r="AS9" s="13" t="s">
        <v>147</v>
      </c>
      <c r="AT9" s="24" t="s">
        <v>147</v>
      </c>
      <c r="AU9" s="26"/>
      <c r="AV9" s="24">
        <v>3</v>
      </c>
      <c r="AW9" s="221" t="s">
        <v>148</v>
      </c>
    </row>
    <row r="10" spans="1:50" ht="72.75" customHeight="1">
      <c r="A10" s="23">
        <f>IFERROR(VLOOKUP(B10,Mapping!A:B,2,FALSE),"")</f>
        <v>1</v>
      </c>
      <c r="B10" s="496" t="s">
        <v>128</v>
      </c>
      <c r="C10" s="497">
        <v>44224</v>
      </c>
      <c r="D10" s="116">
        <v>1191</v>
      </c>
      <c r="E10" s="116" t="s">
        <v>194</v>
      </c>
      <c r="F10" s="13">
        <v>2</v>
      </c>
      <c r="G10" s="13">
        <v>2</v>
      </c>
      <c r="H10" s="13">
        <v>10</v>
      </c>
      <c r="I10" s="13">
        <v>8</v>
      </c>
      <c r="J10" s="478" t="s">
        <v>130</v>
      </c>
      <c r="K10" s="26">
        <v>92</v>
      </c>
      <c r="L10" s="24">
        <v>1</v>
      </c>
      <c r="M10" s="13" t="s">
        <v>131</v>
      </c>
      <c r="N10" s="13" t="s">
        <v>150</v>
      </c>
      <c r="O10" s="12">
        <v>71</v>
      </c>
      <c r="P10" s="23">
        <v>5</v>
      </c>
      <c r="Q10" s="13">
        <v>2</v>
      </c>
      <c r="R10" s="26" t="s">
        <v>133</v>
      </c>
      <c r="S10" s="23" t="s">
        <v>134</v>
      </c>
      <c r="T10" s="23" t="s">
        <v>133</v>
      </c>
      <c r="U10" s="23">
        <v>6</v>
      </c>
      <c r="V10" s="13">
        <v>4</v>
      </c>
      <c r="W10" s="23" t="s">
        <v>181</v>
      </c>
      <c r="X10" s="23" t="s">
        <v>182</v>
      </c>
      <c r="Y10" s="23">
        <v>2</v>
      </c>
      <c r="Z10" s="13">
        <v>0</v>
      </c>
      <c r="AA10" s="23" t="s">
        <v>137</v>
      </c>
      <c r="AB10" s="23" t="s">
        <v>138</v>
      </c>
      <c r="AC10" s="23">
        <v>1</v>
      </c>
      <c r="AD10" s="13" t="s">
        <v>147</v>
      </c>
      <c r="AE10" s="24" t="s">
        <v>158</v>
      </c>
      <c r="AF10" s="24" t="s">
        <v>159</v>
      </c>
      <c r="AG10" s="24">
        <v>17</v>
      </c>
      <c r="AH10" s="13" t="s">
        <v>142</v>
      </c>
      <c r="AI10" s="24" t="s">
        <v>143</v>
      </c>
      <c r="AJ10" s="13"/>
      <c r="AK10" s="205" t="s">
        <v>195</v>
      </c>
      <c r="AL10" s="205" t="s">
        <v>196</v>
      </c>
      <c r="AM10" s="13" t="s">
        <v>147</v>
      </c>
      <c r="AN10" s="13" t="s">
        <v>147</v>
      </c>
      <c r="AO10" s="26"/>
      <c r="AP10" s="26"/>
      <c r="AQ10" s="13" t="s">
        <v>146</v>
      </c>
      <c r="AR10" s="24">
        <v>1</v>
      </c>
      <c r="AS10" s="13" t="s">
        <v>147</v>
      </c>
      <c r="AT10" s="24" t="s">
        <v>147</v>
      </c>
      <c r="AU10" s="26"/>
      <c r="AV10" s="24">
        <v>3</v>
      </c>
      <c r="AW10" s="221" t="s">
        <v>148</v>
      </c>
    </row>
    <row r="11" spans="1:50" ht="72.75" customHeight="1">
      <c r="A11" s="23">
        <f>IFERROR(VLOOKUP(B11,Mapping!A:B,2,FALSE),"")</f>
        <v>1</v>
      </c>
      <c r="B11" s="496" t="s">
        <v>128</v>
      </c>
      <c r="C11" s="497">
        <v>44224</v>
      </c>
      <c r="D11" s="116">
        <v>1194</v>
      </c>
      <c r="E11" s="116" t="s">
        <v>197</v>
      </c>
      <c r="F11" s="13">
        <v>2</v>
      </c>
      <c r="G11" s="13">
        <v>2</v>
      </c>
      <c r="H11" s="13">
        <v>10</v>
      </c>
      <c r="I11" s="13">
        <v>8</v>
      </c>
      <c r="J11" s="478" t="s">
        <v>130</v>
      </c>
      <c r="K11" s="26">
        <v>87</v>
      </c>
      <c r="L11" s="24">
        <v>1</v>
      </c>
      <c r="M11" s="13" t="s">
        <v>131</v>
      </c>
      <c r="N11" s="13" t="s">
        <v>150</v>
      </c>
      <c r="O11" s="12">
        <v>29.5</v>
      </c>
      <c r="P11" s="23">
        <v>5</v>
      </c>
      <c r="Q11" s="13">
        <v>2</v>
      </c>
      <c r="R11" s="26" t="s">
        <v>133</v>
      </c>
      <c r="S11" s="23" t="s">
        <v>134</v>
      </c>
      <c r="T11" s="23" t="s">
        <v>133</v>
      </c>
      <c r="U11" s="23">
        <v>6</v>
      </c>
      <c r="V11" s="13">
        <v>4</v>
      </c>
      <c r="W11" s="23" t="s">
        <v>181</v>
      </c>
      <c r="X11" s="23" t="s">
        <v>182</v>
      </c>
      <c r="Y11" s="23">
        <v>3</v>
      </c>
      <c r="Z11" s="13">
        <v>1</v>
      </c>
      <c r="AA11" s="23" t="s">
        <v>185</v>
      </c>
      <c r="AB11" s="23" t="s">
        <v>186</v>
      </c>
      <c r="AC11" s="23">
        <v>1</v>
      </c>
      <c r="AD11" s="13" t="s">
        <v>147</v>
      </c>
      <c r="AE11" s="24" t="s">
        <v>158</v>
      </c>
      <c r="AF11" s="24" t="s">
        <v>159</v>
      </c>
      <c r="AG11" s="24">
        <v>17</v>
      </c>
      <c r="AH11" s="13" t="s">
        <v>142</v>
      </c>
      <c r="AI11" s="24" t="s">
        <v>143</v>
      </c>
      <c r="AJ11" s="13"/>
      <c r="AK11" s="205" t="s">
        <v>198</v>
      </c>
      <c r="AL11" s="205" t="s">
        <v>199</v>
      </c>
      <c r="AM11" s="13" t="s">
        <v>147</v>
      </c>
      <c r="AN11" s="13" t="s">
        <v>147</v>
      </c>
      <c r="AO11" s="26"/>
      <c r="AP11" s="26"/>
      <c r="AQ11" s="13" t="s">
        <v>146</v>
      </c>
      <c r="AR11" s="24">
        <v>1</v>
      </c>
      <c r="AS11" s="13" t="s">
        <v>147</v>
      </c>
      <c r="AT11" s="24" t="s">
        <v>147</v>
      </c>
      <c r="AU11" s="26"/>
      <c r="AV11" s="24">
        <v>3</v>
      </c>
      <c r="AW11" s="221" t="s">
        <v>148</v>
      </c>
    </row>
    <row r="12" spans="1:50" ht="36.5">
      <c r="A12" s="23">
        <f>IFERROR(VLOOKUP(B12,Mapping!A:B,2,FALSE),"")</f>
        <v>2</v>
      </c>
      <c r="B12" s="496" t="s">
        <v>200</v>
      </c>
      <c r="C12" s="497"/>
      <c r="D12" s="116">
        <v>19891015</v>
      </c>
      <c r="E12" s="116" t="s">
        <v>201</v>
      </c>
      <c r="F12" s="13"/>
      <c r="G12" s="13"/>
      <c r="H12" s="13"/>
      <c r="I12" s="13"/>
      <c r="J12" s="26" t="s">
        <v>202</v>
      </c>
      <c r="K12" s="26">
        <v>77</v>
      </c>
      <c r="L12" s="24" t="str">
        <f>IFERROR(VLOOKUP(M12,Mapping!BQ:BR,2,FALSE),"")</f>
        <v/>
      </c>
      <c r="M12" s="13"/>
      <c r="N12" s="13" t="s">
        <v>150</v>
      </c>
      <c r="O12" s="12">
        <v>36</v>
      </c>
      <c r="P12" s="23">
        <f>IF(Q12="","",VLOOKUP(Q12,Mapping!D:H,2,FALSE))</f>
        <v>10</v>
      </c>
      <c r="Q12" s="13" t="s">
        <v>203</v>
      </c>
      <c r="R12" s="26" t="s">
        <v>151</v>
      </c>
      <c r="S12" s="23" t="str">
        <f>IF(Q12="","",VLOOKUP(Q12,Mapping!D:H,5,FALSE))</f>
        <v>Ndgen.BandBV, Ndgen.BandBVI</v>
      </c>
      <c r="T12" s="23" t="str">
        <f>IF(Q12="","",VLOOKUP(Q12,Mapping!D:H,4,FALSE))</f>
        <v>Severe</v>
      </c>
      <c r="U12" s="23" t="str">
        <f>IF(V12="","",VLOOKUP(V12,Mapping!J:L,2,FALSE))</f>
        <v/>
      </c>
      <c r="V12" s="13"/>
      <c r="W12" s="23" t="str">
        <f>IF(V12="","",VLOOKUP(V12,Mapping!J:L,3,FALSE))</f>
        <v/>
      </c>
      <c r="X12" s="23" t="str">
        <f>IF(V12="","",VLOOKUP(V12,Mapping!J:M,4,FALSE))</f>
        <v/>
      </c>
      <c r="Y12" s="23" t="str">
        <f>IF(Z12="","",VLOOKUP(Z12,Mapping!O:Q,2,FALSE))</f>
        <v/>
      </c>
      <c r="Z12" s="13"/>
      <c r="AA12" s="23" t="str">
        <f>IF(Z12="","",VLOOKUP(Z12,Mapping!O:Q,3,FALSE))</f>
        <v/>
      </c>
      <c r="AB12" s="23" t="str">
        <f>IF(Z12="","",VLOOKUP(Z12,Mapping!O:R,4,FALSE))</f>
        <v/>
      </c>
      <c r="AC12" s="23">
        <f>IF(AD12="","",VLOOKUP(AD12,Mapping!T:W,2,FALSE))</f>
        <v>4</v>
      </c>
      <c r="AD12" s="13" t="s">
        <v>166</v>
      </c>
      <c r="AE12" s="24" t="str">
        <f>IF(AD12="","",VLOOKUP(AD12,Mapping!T:W,3,FALSE))</f>
        <v>Ndgen.GeneAPOE24</v>
      </c>
      <c r="AF12" s="24" t="str">
        <f>IF(AD12="","",VLOOKUP(AD12,Mapping!T:W,4,FALSE))</f>
        <v>High AD risk</v>
      </c>
      <c r="AG12" s="24" t="str">
        <f>IF(AH12="","",VLOOKUP(AH12,Mapping!BD:BF,3,FALSE))</f>
        <v/>
      </c>
      <c r="AH12" s="13"/>
      <c r="AI12" s="24" t="str">
        <f>IF(AJ12="","",VLOOKUP(AJ12,Mapping!BD:BF,3,FALSE))</f>
        <v/>
      </c>
      <c r="AJ12" s="13"/>
      <c r="AK12" s="205"/>
      <c r="AL12" s="205"/>
      <c r="AM12" s="13"/>
      <c r="AN12" s="13"/>
      <c r="AO12" s="205" t="s">
        <v>204</v>
      </c>
      <c r="AP12" s="26"/>
      <c r="AQ12" s="13" t="s">
        <v>205</v>
      </c>
      <c r="AR12" s="24">
        <f>IF(AS12="","",VLOOKUP(AS12,Mapping!AP:AR,2,FALSE))</f>
        <v>8</v>
      </c>
      <c r="AS12" s="13" t="s">
        <v>206</v>
      </c>
      <c r="AT12" s="24" t="str">
        <f>IF(AS12="","",VLOOKUP(AS12,Mapping!AP:AR,3,FALSE))</f>
        <v>rs143332484</v>
      </c>
      <c r="AU12" s="26"/>
      <c r="AV12" s="24">
        <f>IF(AW12="","",VLOOKUP(AW12,Mapping!AT:AU,2,FALSE))</f>
        <v>2</v>
      </c>
      <c r="AW12" s="221" t="s">
        <v>1</v>
      </c>
    </row>
    <row r="13" spans="1:50" ht="36.5">
      <c r="A13" s="23">
        <f>IFERROR(VLOOKUP(B13,Mapping!A:B,2,FALSE),"")</f>
        <v>2</v>
      </c>
      <c r="B13" s="496" t="s">
        <v>200</v>
      </c>
      <c r="C13" s="497"/>
      <c r="D13" s="116">
        <v>19891053</v>
      </c>
      <c r="E13" s="116" t="s">
        <v>207</v>
      </c>
      <c r="F13" s="13"/>
      <c r="G13" s="13"/>
      <c r="H13" s="13"/>
      <c r="I13" s="13"/>
      <c r="J13" s="26" t="s">
        <v>208</v>
      </c>
      <c r="K13" s="26">
        <v>77</v>
      </c>
      <c r="L13" s="24" t="str">
        <f>IFERROR(VLOOKUP(M13,Mapping!BQ:BR,2,FALSE),"")</f>
        <v/>
      </c>
      <c r="M13" s="13"/>
      <c r="N13" s="13" t="s">
        <v>132</v>
      </c>
      <c r="O13" s="12">
        <v>43</v>
      </c>
      <c r="P13" s="23">
        <f>IF(Q13="","",VLOOKUP(Q13,Mapping!D:H,2,FALSE))</f>
        <v>9</v>
      </c>
      <c r="Q13" s="13">
        <v>5</v>
      </c>
      <c r="R13" s="26" t="s">
        <v>151</v>
      </c>
      <c r="S13" s="23" t="str">
        <f>IF(Q13="","",VLOOKUP(Q13,Mapping!D:H,5,FALSE))</f>
        <v>Ndgen.BandBV</v>
      </c>
      <c r="T13" s="23" t="str">
        <f>IF(Q13="","",VLOOKUP(Q13,Mapping!D:H,4,FALSE))</f>
        <v>Severe</v>
      </c>
      <c r="U13" s="23" t="str">
        <f>IF(V13="","",VLOOKUP(V13,Mapping!J:L,2,FALSE))</f>
        <v/>
      </c>
      <c r="V13" s="13"/>
      <c r="W13" s="23" t="str">
        <f>IF(V13="","",VLOOKUP(V13,Mapping!J:L,3,FALSE))</f>
        <v/>
      </c>
      <c r="X13" s="23" t="str">
        <f>IF(V13="","",VLOOKUP(V13,Mapping!J:M,4,FALSE))</f>
        <v/>
      </c>
      <c r="Y13" s="23" t="str">
        <f>IF(Z13="","",VLOOKUP(Z13,Mapping!O:Q,2,FALSE))</f>
        <v/>
      </c>
      <c r="Z13" s="13"/>
      <c r="AA13" s="23" t="str">
        <f>IF(Z13="","",VLOOKUP(Z13,Mapping!O:Q,3,FALSE))</f>
        <v/>
      </c>
      <c r="AB13" s="23" t="str">
        <f>IF(Z13="","",VLOOKUP(Z13,Mapping!O:R,4,FALSE))</f>
        <v/>
      </c>
      <c r="AC13" s="23">
        <f>IF(AD13="","",VLOOKUP(AD13,Mapping!T:W,2,FALSE))</f>
        <v>5</v>
      </c>
      <c r="AD13" s="13" t="s">
        <v>177</v>
      </c>
      <c r="AE13" s="24" t="str">
        <f>IF(AD13="","",VLOOKUP(AD13,Mapping!T:W,3,FALSE))</f>
        <v>Ndgen.GeneAPOE33</v>
      </c>
      <c r="AF13" s="24" t="str">
        <f>IF(AD13="","",VLOOKUP(AD13,Mapping!T:W,4,FALSE))</f>
        <v>Moderate AD risk</v>
      </c>
      <c r="AG13" s="24" t="str">
        <f>IF(AH13="","",VLOOKUP(AH13,Mapping!BD:BF,3,FALSE))</f>
        <v/>
      </c>
      <c r="AH13" s="13"/>
      <c r="AI13" s="24" t="str">
        <f>IF(AJ13="","",VLOOKUP(AJ13,Mapping!BD:BF,3,FALSE))</f>
        <v/>
      </c>
      <c r="AJ13" s="13"/>
      <c r="AK13" s="205"/>
      <c r="AL13" s="205"/>
      <c r="AM13" s="13"/>
      <c r="AN13" s="13"/>
      <c r="AO13" s="205" t="s">
        <v>204</v>
      </c>
      <c r="AP13" s="26"/>
      <c r="AQ13" s="13" t="s">
        <v>205</v>
      </c>
      <c r="AR13" s="24">
        <f>IF(AS13="","",VLOOKUP(AS13,Mapping!AP:AR,2,FALSE))</f>
        <v>8</v>
      </c>
      <c r="AS13" s="13" t="s">
        <v>206</v>
      </c>
      <c r="AT13" s="24" t="str">
        <f>IF(AS13="","",VLOOKUP(AS13,Mapping!AP:AR,3,FALSE))</f>
        <v>rs143332484</v>
      </c>
      <c r="AU13" s="26"/>
      <c r="AV13" s="24">
        <f>IF(AW13="","",VLOOKUP(AW13,Mapping!AT:AU,2,FALSE))</f>
        <v>2</v>
      </c>
      <c r="AW13" s="221" t="s">
        <v>1</v>
      </c>
    </row>
    <row r="14" spans="1:50">
      <c r="A14" s="23">
        <f>IFERROR(VLOOKUP(B14,Mapping!A:B,2,FALSE),"")</f>
        <v>2</v>
      </c>
      <c r="B14" s="496" t="s">
        <v>200</v>
      </c>
      <c r="C14" s="497"/>
      <c r="D14" s="116">
        <v>19910006</v>
      </c>
      <c r="E14" s="116" t="s">
        <v>209</v>
      </c>
      <c r="F14" s="13"/>
      <c r="G14" s="13"/>
      <c r="H14" s="13"/>
      <c r="I14" s="13"/>
      <c r="J14" s="26" t="s">
        <v>210</v>
      </c>
      <c r="K14" s="26">
        <v>67</v>
      </c>
      <c r="L14" s="24" t="str">
        <f>IFERROR(VLOOKUP(M14,Mapping!BQ:BR,2,FALSE),"")</f>
        <v/>
      </c>
      <c r="M14" s="13"/>
      <c r="N14" s="13" t="s">
        <v>150</v>
      </c>
      <c r="O14" s="12">
        <v>8</v>
      </c>
      <c r="P14" s="23">
        <f>IF(Q14="","",VLOOKUP(Q14,Mapping!D:H,2,FALSE))</f>
        <v>10</v>
      </c>
      <c r="Q14" s="13" t="s">
        <v>203</v>
      </c>
      <c r="R14" s="26" t="s">
        <v>151</v>
      </c>
      <c r="S14" s="23" t="str">
        <f>IF(Q14="","",VLOOKUP(Q14,Mapping!D:H,5,FALSE))</f>
        <v>Ndgen.BandBV, Ndgen.BandBVI</v>
      </c>
      <c r="T14" s="23" t="str">
        <f>IF(Q14="","",VLOOKUP(Q14,Mapping!D:H,4,FALSE))</f>
        <v>Severe</v>
      </c>
      <c r="U14" s="23">
        <f>IF(V14="","",VLOOKUP(V14,Mapping!J:L,2,FALSE))</f>
        <v>1</v>
      </c>
      <c r="V14" s="13" t="s">
        <v>147</v>
      </c>
      <c r="W14" s="23" t="str">
        <f>IF(V14="","",VLOOKUP(V14,Mapping!J:L,3,FALSE))</f>
        <v>NULL</v>
      </c>
      <c r="X14" s="23" t="str">
        <f>IF(V14="","",VLOOKUP(V14,Mapping!J:M,4,FALSE))</f>
        <v>Not assesed</v>
      </c>
      <c r="Y14" s="23">
        <f>IF(Z14="","",VLOOKUP(Z14,Mapping!O:Q,2,FALSE))</f>
        <v>1</v>
      </c>
      <c r="Z14" s="13" t="s">
        <v>147</v>
      </c>
      <c r="AA14" s="23" t="str">
        <f>IF(Z14="","",VLOOKUP(Z14,Mapping!O:Q,3,FALSE))</f>
        <v>Null</v>
      </c>
      <c r="AB14" s="23" t="str">
        <f>IF(Z14="","",VLOOKUP(Z14,Mapping!O:R,4,FALSE))</f>
        <v>Not Assessed</v>
      </c>
      <c r="AC14" s="23">
        <f>IF(AD14="","",VLOOKUP(AD14,Mapping!T:W,2,FALSE))</f>
        <v>5</v>
      </c>
      <c r="AD14" s="297" t="s">
        <v>177</v>
      </c>
      <c r="AE14" s="24" t="str">
        <f>IF(AD14="","",VLOOKUP(AD14,Mapping!T:W,3,FALSE))</f>
        <v>Ndgen.GeneAPOE33</v>
      </c>
      <c r="AF14" s="24" t="str">
        <f>IF(AD14="","",VLOOKUP(AD14,Mapping!T:W,4,FALSE))</f>
        <v>Moderate AD risk</v>
      </c>
      <c r="AG14" s="24" t="str">
        <f>IF(AH14="","",VLOOKUP(AH14,Mapping!BD:BF,3,FALSE))</f>
        <v/>
      </c>
      <c r="AH14" s="13"/>
      <c r="AI14" s="24" t="str">
        <f>IF(AJ14="","",VLOOKUP(AJ14,Mapping!BD:BF,3,FALSE))</f>
        <v/>
      </c>
      <c r="AJ14" s="13"/>
      <c r="AK14" s="205"/>
      <c r="AL14" s="205"/>
      <c r="AM14" s="13"/>
      <c r="AN14" s="13"/>
      <c r="AO14" s="523" t="s">
        <v>211</v>
      </c>
      <c r="AP14" s="26"/>
      <c r="AQ14" s="13" t="s">
        <v>205</v>
      </c>
      <c r="AR14" s="24">
        <f>IF(AS14="","",VLOOKUP(AS14,Mapping!AP:AR,2,FALSE))</f>
        <v>2</v>
      </c>
      <c r="AS14" s="13" t="s">
        <v>212</v>
      </c>
      <c r="AT14" s="24" t="str">
        <f>IF(AS14="","",VLOOKUP(AS14,Mapping!AP:AR,3,FALSE))</f>
        <v>None</v>
      </c>
      <c r="AU14" s="26"/>
      <c r="AV14" s="24">
        <f>IF(AW14="","",VLOOKUP(AW14,Mapping!AT:AU,2,FALSE))</f>
        <v>2</v>
      </c>
      <c r="AW14" s="221" t="s">
        <v>1</v>
      </c>
    </row>
    <row r="15" spans="1:50">
      <c r="A15" s="23">
        <f>IFERROR(VLOOKUP(B15,Mapping!A:B,2,FALSE),"")</f>
        <v>2</v>
      </c>
      <c r="B15" s="496" t="s">
        <v>200</v>
      </c>
      <c r="C15" s="497"/>
      <c r="D15" s="116">
        <v>19910318</v>
      </c>
      <c r="E15" s="116" t="s">
        <v>213</v>
      </c>
      <c r="F15" s="13"/>
      <c r="G15" s="13"/>
      <c r="H15" s="13"/>
      <c r="I15" s="13"/>
      <c r="J15" s="26" t="s">
        <v>208</v>
      </c>
      <c r="K15" s="26">
        <v>75</v>
      </c>
      <c r="L15" s="24" t="str">
        <f>IFERROR(VLOOKUP(M15,Mapping!BQ:BR,2,FALSE),"")</f>
        <v/>
      </c>
      <c r="M15" s="13"/>
      <c r="N15" s="13" t="s">
        <v>150</v>
      </c>
      <c r="O15" s="12">
        <v>27</v>
      </c>
      <c r="P15" s="23">
        <f>IF(Q15="","",VLOOKUP(Q15,Mapping!D:H,2,FALSE))</f>
        <v>10</v>
      </c>
      <c r="Q15" s="13" t="s">
        <v>203</v>
      </c>
      <c r="R15" s="26" t="s">
        <v>151</v>
      </c>
      <c r="S15" s="23" t="str">
        <f>IF(Q15="","",VLOOKUP(Q15,Mapping!D:H,5,FALSE))</f>
        <v>Ndgen.BandBV, Ndgen.BandBVI</v>
      </c>
      <c r="T15" s="23" t="str">
        <f>IF(Q15="","",VLOOKUP(Q15,Mapping!D:H,4,FALSE))</f>
        <v>Severe</v>
      </c>
      <c r="U15" s="23" t="str">
        <f>IF(V15="","",VLOOKUP(V15,Mapping!J:L,2,FALSE))</f>
        <v/>
      </c>
      <c r="V15" s="13"/>
      <c r="W15" s="23" t="str">
        <f>IF(V15="","",VLOOKUP(V15,Mapping!J:L,3,FALSE))</f>
        <v/>
      </c>
      <c r="X15" s="23" t="str">
        <f>IF(V15="","",VLOOKUP(V15,Mapping!J:M,4,FALSE))</f>
        <v/>
      </c>
      <c r="Y15" s="23" t="str">
        <f>IF(Z15="","",VLOOKUP(Z15,Mapping!O:Q,2,FALSE))</f>
        <v/>
      </c>
      <c r="Z15" s="13"/>
      <c r="AA15" s="23" t="str">
        <f>IF(Z15="","",VLOOKUP(Z15,Mapping!O:Q,3,FALSE))</f>
        <v/>
      </c>
      <c r="AB15" s="23" t="str">
        <f>IF(Z15="","",VLOOKUP(Z15,Mapping!O:R,4,FALSE))</f>
        <v/>
      </c>
      <c r="AC15" s="23">
        <f>IF(AD15="","",VLOOKUP(AD15,Mapping!T:W,2,FALSE))</f>
        <v>6</v>
      </c>
      <c r="AD15" s="297" t="s">
        <v>173</v>
      </c>
      <c r="AE15" s="24" t="str">
        <f>IF(AD15="","",VLOOKUP(AD15,Mapping!T:W,3,FALSE))</f>
        <v>Ndgen.GeneAPOE34</v>
      </c>
      <c r="AF15" s="24" t="str">
        <f>IF(AD15="","",VLOOKUP(AD15,Mapping!T:W,4,FALSE))</f>
        <v>High AD risk</v>
      </c>
      <c r="AG15" s="24" t="str">
        <f>IF(AH15="","",VLOOKUP(AH15,Mapping!BD:BF,3,FALSE))</f>
        <v/>
      </c>
      <c r="AH15" s="13"/>
      <c r="AI15" s="24" t="str">
        <f>IF(AJ15="","",VLOOKUP(AJ15,Mapping!BD:BF,3,FALSE))</f>
        <v/>
      </c>
      <c r="AJ15" s="13"/>
      <c r="AK15" s="205"/>
      <c r="AL15" s="205"/>
      <c r="AM15" s="13"/>
      <c r="AN15" s="13"/>
      <c r="AO15" s="523" t="s">
        <v>214</v>
      </c>
      <c r="AP15" s="26"/>
      <c r="AQ15" s="13" t="s">
        <v>205</v>
      </c>
      <c r="AR15" s="24">
        <f>IF(AS15="","",VLOOKUP(AS15,Mapping!AP:AR,2,FALSE))</f>
        <v>7</v>
      </c>
      <c r="AS15" s="13" t="s">
        <v>215</v>
      </c>
      <c r="AT15" s="24" t="str">
        <f>IF(AS15="","",VLOOKUP(AS15,Mapping!AP:AR,3,FALSE))</f>
        <v>rs75932628</v>
      </c>
      <c r="AU15" s="26"/>
      <c r="AV15" s="24">
        <f>IF(AW15="","",VLOOKUP(AW15,Mapping!AT:AU,2,FALSE))</f>
        <v>2</v>
      </c>
      <c r="AW15" s="221" t="s">
        <v>1</v>
      </c>
    </row>
    <row r="16" spans="1:50">
      <c r="A16" s="23">
        <f>IFERROR(VLOOKUP(B16,Mapping!A:B,2,FALSE),"")</f>
        <v>2</v>
      </c>
      <c r="B16" s="496" t="s">
        <v>200</v>
      </c>
      <c r="C16" s="497"/>
      <c r="D16" s="116">
        <v>19910334</v>
      </c>
      <c r="E16" s="116" t="s">
        <v>216</v>
      </c>
      <c r="F16" s="13"/>
      <c r="G16" s="13"/>
      <c r="H16" s="13"/>
      <c r="I16" s="13"/>
      <c r="J16" s="26" t="s">
        <v>210</v>
      </c>
      <c r="K16" s="26">
        <v>77</v>
      </c>
      <c r="L16" s="24" t="str">
        <f>IFERROR(VLOOKUP(M16,Mapping!BQ:BR,2,FALSE),"")</f>
        <v/>
      </c>
      <c r="M16" s="13"/>
      <c r="N16" s="13" t="s">
        <v>150</v>
      </c>
      <c r="O16" s="12">
        <v>48</v>
      </c>
      <c r="P16" s="23">
        <f>IF(Q16="","",VLOOKUP(Q16,Mapping!D:H,2,FALSE))</f>
        <v>10</v>
      </c>
      <c r="Q16" s="13" t="s">
        <v>203</v>
      </c>
      <c r="R16" s="26" t="s">
        <v>151</v>
      </c>
      <c r="S16" s="23" t="str">
        <f>IF(Q16="","",VLOOKUP(Q16,Mapping!D:H,5,FALSE))</f>
        <v>Ndgen.BandBV, Ndgen.BandBVI</v>
      </c>
      <c r="T16" s="23" t="str">
        <f>IF(Q16="","",VLOOKUP(Q16,Mapping!D:H,4,FALSE))</f>
        <v>Severe</v>
      </c>
      <c r="U16" s="23">
        <f>IF(V16="","",VLOOKUP(V16,Mapping!J:L,2,FALSE))</f>
        <v>1</v>
      </c>
      <c r="V16" s="13" t="s">
        <v>147</v>
      </c>
      <c r="W16" s="23" t="str">
        <f>IF(V16="","",VLOOKUP(V16,Mapping!J:L,3,FALSE))</f>
        <v>NULL</v>
      </c>
      <c r="X16" s="23" t="str">
        <f>IF(V16="","",VLOOKUP(V16,Mapping!J:M,4,FALSE))</f>
        <v>Not assesed</v>
      </c>
      <c r="Y16" s="23">
        <f>IF(Z16="","",VLOOKUP(Z16,Mapping!O:Q,2,FALSE))</f>
        <v>1</v>
      </c>
      <c r="Z16" s="13" t="s">
        <v>147</v>
      </c>
      <c r="AA16" s="23" t="str">
        <f>IF(Z16="","",VLOOKUP(Z16,Mapping!O:Q,3,FALSE))</f>
        <v>Null</v>
      </c>
      <c r="AB16" s="23" t="str">
        <f>IF(Z16="","",VLOOKUP(Z16,Mapping!O:R,4,FALSE))</f>
        <v>Not Assessed</v>
      </c>
      <c r="AC16" s="23">
        <f>IF(AD16="","",VLOOKUP(AD16,Mapping!T:W,2,FALSE))</f>
        <v>6</v>
      </c>
      <c r="AD16" s="297" t="s">
        <v>173</v>
      </c>
      <c r="AE16" s="24" t="str">
        <f>IF(AD16="","",VLOOKUP(AD16,Mapping!T:W,3,FALSE))</f>
        <v>Ndgen.GeneAPOE34</v>
      </c>
      <c r="AF16" s="24" t="str">
        <f>IF(AD16="","",VLOOKUP(AD16,Mapping!T:W,4,FALSE))</f>
        <v>High AD risk</v>
      </c>
      <c r="AG16" s="24" t="str">
        <f>IF(AH16="","",VLOOKUP(AH16,Mapping!BD:BF,3,FALSE))</f>
        <v/>
      </c>
      <c r="AH16" s="13"/>
      <c r="AI16" s="24" t="str">
        <f>IF(AJ16="","",VLOOKUP(AJ16,Mapping!BD:BF,3,FALSE))</f>
        <v/>
      </c>
      <c r="AJ16" s="13"/>
      <c r="AK16" s="205"/>
      <c r="AL16" s="205"/>
      <c r="AM16" s="13"/>
      <c r="AN16" s="13"/>
      <c r="AO16" s="523" t="s">
        <v>214</v>
      </c>
      <c r="AP16" s="26"/>
      <c r="AQ16" s="13" t="s">
        <v>205</v>
      </c>
      <c r="AR16" s="24">
        <f>IF(AS16="","",VLOOKUP(AS16,Mapping!AP:AR,2,FALSE))</f>
        <v>2</v>
      </c>
      <c r="AS16" s="13" t="s">
        <v>212</v>
      </c>
      <c r="AT16" s="24" t="str">
        <f>IF(AS16="","",VLOOKUP(AS16,Mapping!AP:AR,3,FALSE))</f>
        <v>None</v>
      </c>
      <c r="AU16" s="26"/>
      <c r="AV16" s="24">
        <f>IF(AW16="","",VLOOKUP(AW16,Mapping!AT:AU,2,FALSE))</f>
        <v>2</v>
      </c>
      <c r="AW16" s="221" t="s">
        <v>1</v>
      </c>
    </row>
    <row r="17" spans="1:49">
      <c r="A17" s="23">
        <f>IFERROR(VLOOKUP(B17,Mapping!A:B,2,FALSE),"")</f>
        <v>2</v>
      </c>
      <c r="B17" s="496" t="s">
        <v>200</v>
      </c>
      <c r="C17" s="497"/>
      <c r="D17" s="116">
        <v>19920001</v>
      </c>
      <c r="E17" s="116" t="s">
        <v>217</v>
      </c>
      <c r="F17" s="13"/>
      <c r="G17" s="13"/>
      <c r="H17" s="13"/>
      <c r="I17" s="13"/>
      <c r="J17" s="26" t="s">
        <v>208</v>
      </c>
      <c r="K17" s="26">
        <v>68</v>
      </c>
      <c r="L17" s="24" t="str">
        <f>IFERROR(VLOOKUP(M17,Mapping!BQ:BR,2,FALSE),"")</f>
        <v/>
      </c>
      <c r="M17" s="13"/>
      <c r="N17" s="13" t="s">
        <v>132</v>
      </c>
      <c r="O17" s="12">
        <v>48</v>
      </c>
      <c r="P17" s="23">
        <f>IF(Q17="","",VLOOKUP(Q17,Mapping!D:H,2,FALSE))</f>
        <v>11</v>
      </c>
      <c r="Q17" s="13">
        <v>6</v>
      </c>
      <c r="R17" s="26" t="s">
        <v>151</v>
      </c>
      <c r="S17" s="23" t="str">
        <f>IF(Q17="","",VLOOKUP(Q17,Mapping!D:H,5,FALSE))</f>
        <v>Ndgen.BandBVI</v>
      </c>
      <c r="T17" s="23" t="str">
        <f>IF(Q17="","",VLOOKUP(Q17,Mapping!D:H,4,FALSE))</f>
        <v>Severe</v>
      </c>
      <c r="U17" s="23" t="str">
        <f>IF(V17="","",VLOOKUP(V17,Mapping!J:L,2,FALSE))</f>
        <v/>
      </c>
      <c r="V17" s="13"/>
      <c r="W17" s="23" t="str">
        <f>IF(V17="","",VLOOKUP(V17,Mapping!J:L,3,FALSE))</f>
        <v/>
      </c>
      <c r="X17" s="23" t="str">
        <f>IF(V17="","",VLOOKUP(V17,Mapping!J:M,4,FALSE))</f>
        <v/>
      </c>
      <c r="Y17" s="23" t="str">
        <f>IF(Z17="","",VLOOKUP(Z17,Mapping!O:Q,2,FALSE))</f>
        <v/>
      </c>
      <c r="Z17" s="13"/>
      <c r="AA17" s="23" t="str">
        <f>IF(Z17="","",VLOOKUP(Z17,Mapping!O:Q,3,FALSE))</f>
        <v/>
      </c>
      <c r="AB17" s="23" t="str">
        <f>IF(Z17="","",VLOOKUP(Z17,Mapping!O:R,4,FALSE))</f>
        <v/>
      </c>
      <c r="AC17" s="23">
        <f>IF(AD17="","",VLOOKUP(AD17,Mapping!T:W,2,FALSE))</f>
        <v>5</v>
      </c>
      <c r="AD17" s="13" t="s">
        <v>177</v>
      </c>
      <c r="AE17" s="24" t="str">
        <f>IF(AD17="","",VLOOKUP(AD17,Mapping!T:W,3,FALSE))</f>
        <v>Ndgen.GeneAPOE33</v>
      </c>
      <c r="AF17" s="24" t="str">
        <f>IF(AD17="","",VLOOKUP(AD17,Mapping!T:W,4,FALSE))</f>
        <v>Moderate AD risk</v>
      </c>
      <c r="AG17" s="24" t="str">
        <f>IF(AH17="","",VLOOKUP(AH17,Mapping!BD:BF,3,FALSE))</f>
        <v/>
      </c>
      <c r="AH17" s="13"/>
      <c r="AI17" s="24" t="str">
        <f>IF(AJ17="","",VLOOKUP(AJ17,Mapping!BD:BF,3,FALSE))</f>
        <v/>
      </c>
      <c r="AJ17" s="13"/>
      <c r="AK17" s="205"/>
      <c r="AL17" s="205"/>
      <c r="AM17" s="13"/>
      <c r="AN17" s="13"/>
      <c r="AO17" s="26"/>
      <c r="AP17" s="26"/>
      <c r="AQ17" s="13" t="s">
        <v>205</v>
      </c>
      <c r="AR17" s="24">
        <f>IF(AS17="","",VLOOKUP(AS17,Mapping!AP:AR,2,FALSE))</f>
        <v>8</v>
      </c>
      <c r="AS17" s="13" t="s">
        <v>206</v>
      </c>
      <c r="AT17" s="24" t="str">
        <f>IF(AS17="","",VLOOKUP(AS17,Mapping!AP:AR,3,FALSE))</f>
        <v>rs143332484</v>
      </c>
      <c r="AU17" s="26"/>
      <c r="AV17" s="24">
        <f>IF(AW17="","",VLOOKUP(AW17,Mapping!AT:AU,2,FALSE))</f>
        <v>2</v>
      </c>
      <c r="AW17" s="221" t="s">
        <v>1</v>
      </c>
    </row>
    <row r="18" spans="1:49" ht="48.5">
      <c r="A18" s="23">
        <f>IFERROR(VLOOKUP(B18,Mapping!A:B,2,FALSE),"")</f>
        <v>2</v>
      </c>
      <c r="B18" s="496" t="s">
        <v>200</v>
      </c>
      <c r="C18" s="497"/>
      <c r="D18" s="116">
        <v>19920035</v>
      </c>
      <c r="E18" s="116" t="s">
        <v>218</v>
      </c>
      <c r="F18" s="13"/>
      <c r="G18" s="13"/>
      <c r="H18" s="13"/>
      <c r="I18" s="13"/>
      <c r="J18" s="26" t="s">
        <v>210</v>
      </c>
      <c r="K18" s="26">
        <v>79</v>
      </c>
      <c r="L18" s="24" t="str">
        <f>IFERROR(VLOOKUP(M18,Mapping!BQ:BR,2,FALSE),"")</f>
        <v/>
      </c>
      <c r="M18" s="13"/>
      <c r="N18" s="13" t="s">
        <v>150</v>
      </c>
      <c r="O18" s="12">
        <v>24</v>
      </c>
      <c r="P18" s="23">
        <f>IF(Q18="","",VLOOKUP(Q18,Mapping!D:H,2,FALSE))</f>
        <v>10</v>
      </c>
      <c r="Q18" s="13" t="s">
        <v>203</v>
      </c>
      <c r="R18" s="26" t="s">
        <v>151</v>
      </c>
      <c r="S18" s="23" t="str">
        <f>IF(Q18="","",VLOOKUP(Q18,Mapping!D:H,5,FALSE))</f>
        <v>Ndgen.BandBV, Ndgen.BandBVI</v>
      </c>
      <c r="T18" s="23" t="str">
        <f>IF(Q18="","",VLOOKUP(Q18,Mapping!D:H,4,FALSE))</f>
        <v>Severe</v>
      </c>
      <c r="U18" s="23">
        <f>IF(V18="","",VLOOKUP(V18,Mapping!J:L,2,FALSE))</f>
        <v>1</v>
      </c>
      <c r="V18" s="13" t="s">
        <v>147</v>
      </c>
      <c r="W18" s="23" t="str">
        <f>IF(V18="","",VLOOKUP(V18,Mapping!J:L,3,FALSE))</f>
        <v>NULL</v>
      </c>
      <c r="X18" s="23" t="str">
        <f>IF(V18="","",VLOOKUP(V18,Mapping!J:M,4,FALSE))</f>
        <v>Not assesed</v>
      </c>
      <c r="Y18" s="23">
        <f>IF(Z18="","",VLOOKUP(Z18,Mapping!O:Q,2,FALSE))</f>
        <v>1</v>
      </c>
      <c r="Z18" s="13" t="s">
        <v>147</v>
      </c>
      <c r="AA18" s="23" t="str">
        <f>IF(Z18="","",VLOOKUP(Z18,Mapping!O:Q,3,FALSE))</f>
        <v>Null</v>
      </c>
      <c r="AB18" s="23" t="str">
        <f>IF(Z18="","",VLOOKUP(Z18,Mapping!O:R,4,FALSE))</f>
        <v>Not Assessed</v>
      </c>
      <c r="AC18" s="23">
        <f>IF(AD18="","",VLOOKUP(AD18,Mapping!T:W,2,FALSE))</f>
        <v>6</v>
      </c>
      <c r="AD18" s="297" t="s">
        <v>173</v>
      </c>
      <c r="AE18" s="24" t="str">
        <f>IF(AD18="","",VLOOKUP(AD18,Mapping!T:W,3,FALSE))</f>
        <v>Ndgen.GeneAPOE34</v>
      </c>
      <c r="AF18" s="24" t="str">
        <f>IF(AD18="","",VLOOKUP(AD18,Mapping!T:W,4,FALSE))</f>
        <v>High AD risk</v>
      </c>
      <c r="AG18" s="24" t="str">
        <f>IF(AH18="","",VLOOKUP(AH18,Mapping!BD:BF,3,FALSE))</f>
        <v/>
      </c>
      <c r="AH18" s="13"/>
      <c r="AI18" s="24" t="str">
        <f>IF(AJ18="","",VLOOKUP(AJ18,Mapping!BD:BF,3,FALSE))</f>
        <v/>
      </c>
      <c r="AJ18" s="13"/>
      <c r="AK18" s="205"/>
      <c r="AL18" s="205"/>
      <c r="AM18" s="13"/>
      <c r="AN18" s="13"/>
      <c r="AO18" s="205" t="s">
        <v>219</v>
      </c>
      <c r="AP18" s="26"/>
      <c r="AQ18" s="13" t="s">
        <v>205</v>
      </c>
      <c r="AR18" s="24">
        <f>IF(AS18="","",VLOOKUP(AS18,Mapping!AP:AR,2,FALSE))</f>
        <v>2</v>
      </c>
      <c r="AS18" s="13" t="s">
        <v>212</v>
      </c>
      <c r="AT18" s="24" t="str">
        <f>IF(AS18="","",VLOOKUP(AS18,Mapping!AP:AR,3,FALSE))</f>
        <v>None</v>
      </c>
      <c r="AU18" s="26"/>
      <c r="AV18" s="24">
        <f>IF(AW18="","",VLOOKUP(AW18,Mapping!AT:AU,2,FALSE))</f>
        <v>2</v>
      </c>
      <c r="AW18" s="221" t="s">
        <v>1</v>
      </c>
    </row>
    <row r="19" spans="1:49" ht="48.5">
      <c r="A19" s="23">
        <f>IFERROR(VLOOKUP(B19,Mapping!A:B,2,FALSE),"")</f>
        <v>2</v>
      </c>
      <c r="B19" s="496" t="s">
        <v>200</v>
      </c>
      <c r="C19" s="497"/>
      <c r="D19" s="116">
        <v>19920077</v>
      </c>
      <c r="E19" s="116" t="s">
        <v>220</v>
      </c>
      <c r="F19" s="13"/>
      <c r="G19" s="13"/>
      <c r="H19" s="13"/>
      <c r="I19" s="13"/>
      <c r="J19" s="26" t="s">
        <v>210</v>
      </c>
      <c r="K19" s="26">
        <v>76</v>
      </c>
      <c r="L19" s="24" t="str">
        <f>IFERROR(VLOOKUP(M19,Mapping!BQ:BR,2,FALSE),"")</f>
        <v/>
      </c>
      <c r="M19" s="13"/>
      <c r="N19" s="13" t="s">
        <v>132</v>
      </c>
      <c r="O19" s="12">
        <v>30</v>
      </c>
      <c r="P19" s="23">
        <f>IF(Q19="","",VLOOKUP(Q19,Mapping!D:H,2,FALSE))</f>
        <v>1</v>
      </c>
      <c r="Q19" s="13" t="s">
        <v>147</v>
      </c>
      <c r="R19" s="26" t="s">
        <v>151</v>
      </c>
      <c r="S19" s="23" t="str">
        <f>IF(Q19="","",VLOOKUP(Q19,Mapping!D:H,5,FALSE))</f>
        <v>NULL</v>
      </c>
      <c r="T19" s="23" t="str">
        <f>IF(Q19="","",VLOOKUP(Q19,Mapping!D:H,4,FALSE))</f>
        <v>Missing</v>
      </c>
      <c r="U19" s="23">
        <f>IF(V19="","",VLOOKUP(V19,Mapping!J:L,2,FALSE))</f>
        <v>1</v>
      </c>
      <c r="V19" s="13" t="s">
        <v>147</v>
      </c>
      <c r="W19" s="23" t="str">
        <f>IF(V19="","",VLOOKUP(V19,Mapping!J:L,3,FALSE))</f>
        <v>NULL</v>
      </c>
      <c r="X19" s="23" t="str">
        <f>IF(V19="","",VLOOKUP(V19,Mapping!J:M,4,FALSE))</f>
        <v>Not assesed</v>
      </c>
      <c r="Y19" s="23">
        <f>IF(Z19="","",VLOOKUP(Z19,Mapping!O:Q,2,FALSE))</f>
        <v>1</v>
      </c>
      <c r="Z19" s="13" t="s">
        <v>147</v>
      </c>
      <c r="AA19" s="23" t="str">
        <f>IF(Z19="","",VLOOKUP(Z19,Mapping!O:Q,3,FALSE))</f>
        <v>Null</v>
      </c>
      <c r="AB19" s="23" t="str">
        <f>IF(Z19="","",VLOOKUP(Z19,Mapping!O:R,4,FALSE))</f>
        <v>Not Assessed</v>
      </c>
      <c r="AC19" s="23">
        <f>IF(AD19="","",VLOOKUP(AD19,Mapping!T:W,2,FALSE))</f>
        <v>5</v>
      </c>
      <c r="AD19" s="297" t="s">
        <v>177</v>
      </c>
      <c r="AE19" s="24" t="str">
        <f>IF(AD19="","",VLOOKUP(AD19,Mapping!T:W,3,FALSE))</f>
        <v>Ndgen.GeneAPOE33</v>
      </c>
      <c r="AF19" s="24" t="str">
        <f>IF(AD19="","",VLOOKUP(AD19,Mapping!T:W,4,FALSE))</f>
        <v>Moderate AD risk</v>
      </c>
      <c r="AG19" s="24" t="str">
        <f>IF(AH19="","",VLOOKUP(AH19,Mapping!BD:BF,3,FALSE))</f>
        <v/>
      </c>
      <c r="AH19" s="13"/>
      <c r="AI19" s="24" t="str">
        <f>IF(AJ19="","",VLOOKUP(AJ19,Mapping!BD:BF,3,FALSE))</f>
        <v/>
      </c>
      <c r="AJ19" s="13"/>
      <c r="AK19" s="205"/>
      <c r="AL19" s="205"/>
      <c r="AM19" s="13"/>
      <c r="AN19" s="13"/>
      <c r="AO19" s="205" t="s">
        <v>221</v>
      </c>
      <c r="AP19" s="26"/>
      <c r="AQ19" s="13" t="s">
        <v>205</v>
      </c>
      <c r="AR19" s="24">
        <f>IF(AS19="","",VLOOKUP(AS19,Mapping!AP:AR,2,FALSE))</f>
        <v>2</v>
      </c>
      <c r="AS19" s="13" t="s">
        <v>212</v>
      </c>
      <c r="AT19" s="24" t="str">
        <f>IF(AS19="","",VLOOKUP(AS19,Mapping!AP:AR,3,FALSE))</f>
        <v>None</v>
      </c>
      <c r="AU19" s="26"/>
      <c r="AV19" s="24">
        <f>IF(AW19="","",VLOOKUP(AW19,Mapping!AT:AU,2,FALSE))</f>
        <v>2</v>
      </c>
      <c r="AW19" s="221" t="s">
        <v>1</v>
      </c>
    </row>
    <row r="20" spans="1:49">
      <c r="A20" s="23">
        <f>IFERROR(VLOOKUP(B20,Mapping!A:B,2,FALSE),"")</f>
        <v>2</v>
      </c>
      <c r="B20" s="496" t="s">
        <v>200</v>
      </c>
      <c r="C20" s="497"/>
      <c r="D20" s="116">
        <v>19920179</v>
      </c>
      <c r="E20" s="116" t="s">
        <v>222</v>
      </c>
      <c r="F20" s="13"/>
      <c r="G20" s="13"/>
      <c r="H20" s="13"/>
      <c r="I20" s="13"/>
      <c r="J20" s="26" t="s">
        <v>208</v>
      </c>
      <c r="K20" s="26">
        <v>58</v>
      </c>
      <c r="L20" s="24" t="str">
        <f>IFERROR(VLOOKUP(M20,Mapping!BQ:BR,2,FALSE),"")</f>
        <v/>
      </c>
      <c r="M20" s="13"/>
      <c r="N20" s="13" t="s">
        <v>132</v>
      </c>
      <c r="O20" s="12">
        <v>28</v>
      </c>
      <c r="P20" s="23">
        <f>IF(Q20="","",VLOOKUP(Q20,Mapping!D:H,2,FALSE))</f>
        <v>10</v>
      </c>
      <c r="Q20" s="13" t="s">
        <v>203</v>
      </c>
      <c r="R20" s="26" t="s">
        <v>151</v>
      </c>
      <c r="S20" s="23" t="str">
        <f>IF(Q20="","",VLOOKUP(Q20,Mapping!D:H,5,FALSE))</f>
        <v>Ndgen.BandBV, Ndgen.BandBVI</v>
      </c>
      <c r="T20" s="23" t="str">
        <f>IF(Q20="","",VLOOKUP(Q20,Mapping!D:H,4,FALSE))</f>
        <v>Severe</v>
      </c>
      <c r="U20" s="23" t="str">
        <f>IF(V20="","",VLOOKUP(V20,Mapping!J:L,2,FALSE))</f>
        <v/>
      </c>
      <c r="V20" s="13"/>
      <c r="W20" s="23" t="str">
        <f>IF(V20="","",VLOOKUP(V20,Mapping!J:L,3,FALSE))</f>
        <v/>
      </c>
      <c r="X20" s="23" t="str">
        <f>IF(V20="","",VLOOKUP(V20,Mapping!J:M,4,FALSE))</f>
        <v/>
      </c>
      <c r="Y20" s="23" t="str">
        <f>IF(Z20="","",VLOOKUP(Z20,Mapping!O:Q,2,FALSE))</f>
        <v/>
      </c>
      <c r="Z20" s="13"/>
      <c r="AA20" s="23" t="str">
        <f>IF(Z20="","",VLOOKUP(Z20,Mapping!O:Q,3,FALSE))</f>
        <v/>
      </c>
      <c r="AB20" s="23" t="str">
        <f>IF(Z20="","",VLOOKUP(Z20,Mapping!O:R,4,FALSE))</f>
        <v/>
      </c>
      <c r="AC20" s="23">
        <f>IF(AD20="","",VLOOKUP(AD20,Mapping!T:W,2,FALSE))</f>
        <v>6</v>
      </c>
      <c r="AD20" s="13" t="s">
        <v>173</v>
      </c>
      <c r="AE20" s="24" t="str">
        <f>IF(AD20="","",VLOOKUP(AD20,Mapping!T:W,3,FALSE))</f>
        <v>Ndgen.GeneAPOE34</v>
      </c>
      <c r="AF20" s="24" t="str">
        <f>IF(AD20="","",VLOOKUP(AD20,Mapping!T:W,4,FALSE))</f>
        <v>High AD risk</v>
      </c>
      <c r="AG20" s="24" t="str">
        <f>IF(AH20="","",VLOOKUP(AH20,Mapping!BD:BF,3,FALSE))</f>
        <v/>
      </c>
      <c r="AH20" s="13"/>
      <c r="AI20" s="24" t="str">
        <f>IF(AJ20="","",VLOOKUP(AJ20,Mapping!BD:BF,3,FALSE))</f>
        <v/>
      </c>
      <c r="AJ20" s="13"/>
      <c r="AK20" s="205"/>
      <c r="AL20" s="205"/>
      <c r="AM20" s="13"/>
      <c r="AN20" s="13"/>
      <c r="AO20" s="205"/>
      <c r="AP20" s="26"/>
      <c r="AQ20" s="13" t="s">
        <v>205</v>
      </c>
      <c r="AR20" s="24">
        <f>IF(AS20="","",VLOOKUP(AS20,Mapping!AP:AR,2,FALSE))</f>
        <v>7</v>
      </c>
      <c r="AS20" s="13" t="s">
        <v>215</v>
      </c>
      <c r="AT20" s="24" t="str">
        <f>IF(AS20="","",VLOOKUP(AS20,Mapping!AP:AR,3,FALSE))</f>
        <v>rs75932628</v>
      </c>
      <c r="AU20" s="26"/>
      <c r="AV20" s="24">
        <f>IF(AW20="","",VLOOKUP(AW20,Mapping!AT:AU,2,FALSE))</f>
        <v>2</v>
      </c>
      <c r="AW20" s="221" t="s">
        <v>1</v>
      </c>
    </row>
    <row r="21" spans="1:49" ht="48.5">
      <c r="A21" s="23">
        <f>IFERROR(VLOOKUP(B21,Mapping!A:B,2,FALSE),"")</f>
        <v>2</v>
      </c>
      <c r="B21" s="496" t="s">
        <v>200</v>
      </c>
      <c r="C21" s="497"/>
      <c r="D21" s="116">
        <v>19920194</v>
      </c>
      <c r="E21" s="116" t="s">
        <v>223</v>
      </c>
      <c r="F21" s="13"/>
      <c r="G21" s="13"/>
      <c r="H21" s="13"/>
      <c r="I21" s="13"/>
      <c r="J21" s="26" t="s">
        <v>208</v>
      </c>
      <c r="K21" s="26">
        <v>72</v>
      </c>
      <c r="L21" s="24" t="str">
        <f>IFERROR(VLOOKUP(M21,Mapping!BQ:BR,2,FALSE),"")</f>
        <v/>
      </c>
      <c r="M21" s="13"/>
      <c r="N21" s="13" t="s">
        <v>132</v>
      </c>
      <c r="O21" s="12">
        <v>15</v>
      </c>
      <c r="P21" s="23">
        <f>IF(Q21="","",VLOOKUP(Q21,Mapping!D:H,2,FALSE))</f>
        <v>10</v>
      </c>
      <c r="Q21" s="13" t="s">
        <v>203</v>
      </c>
      <c r="R21" s="26" t="s">
        <v>151</v>
      </c>
      <c r="S21" s="23" t="str">
        <f>IF(Q21="","",VLOOKUP(Q21,Mapping!D:H,5,FALSE))</f>
        <v>Ndgen.BandBV, Ndgen.BandBVI</v>
      </c>
      <c r="T21" s="23" t="str">
        <f>IF(Q21="","",VLOOKUP(Q21,Mapping!D:H,4,FALSE))</f>
        <v>Severe</v>
      </c>
      <c r="U21" s="23" t="str">
        <f>IF(V21="","",VLOOKUP(V21,Mapping!J:L,2,FALSE))</f>
        <v/>
      </c>
      <c r="V21" s="13"/>
      <c r="W21" s="23" t="str">
        <f>IF(V21="","",VLOOKUP(V21,Mapping!J:L,3,FALSE))</f>
        <v/>
      </c>
      <c r="X21" s="23" t="str">
        <f>IF(V21="","",VLOOKUP(V21,Mapping!J:M,4,FALSE))</f>
        <v/>
      </c>
      <c r="Y21" s="23" t="str">
        <f>IF(Z21="","",VLOOKUP(Z21,Mapping!O:Q,2,FALSE))</f>
        <v/>
      </c>
      <c r="Z21" s="13"/>
      <c r="AA21" s="23" t="str">
        <f>IF(Z21="","",VLOOKUP(Z21,Mapping!O:Q,3,FALSE))</f>
        <v/>
      </c>
      <c r="AB21" s="23" t="str">
        <f>IF(Z21="","",VLOOKUP(Z21,Mapping!O:R,4,FALSE))</f>
        <v/>
      </c>
      <c r="AC21" s="23">
        <f>IF(AD21="","",VLOOKUP(AD21,Mapping!T:W,2,FALSE))</f>
        <v>5</v>
      </c>
      <c r="AD21" s="297" t="s">
        <v>177</v>
      </c>
      <c r="AE21" s="24" t="str">
        <f>IF(AD21="","",VLOOKUP(AD21,Mapping!T:W,3,FALSE))</f>
        <v>Ndgen.GeneAPOE33</v>
      </c>
      <c r="AF21" s="24" t="str">
        <f>IF(AD21="","",VLOOKUP(AD21,Mapping!T:W,4,FALSE))</f>
        <v>Moderate AD risk</v>
      </c>
      <c r="AG21" s="24" t="str">
        <f>IF(AH21="","",VLOOKUP(AH21,Mapping!BD:BF,3,FALSE))</f>
        <v/>
      </c>
      <c r="AH21" s="13"/>
      <c r="AI21" s="24" t="str">
        <f>IF(AJ21="","",VLOOKUP(AJ21,Mapping!BD:BF,3,FALSE))</f>
        <v/>
      </c>
      <c r="AJ21" s="13"/>
      <c r="AK21" s="205"/>
      <c r="AL21" s="205"/>
      <c r="AM21" s="13"/>
      <c r="AN21" s="13"/>
      <c r="AO21" s="205" t="s">
        <v>224</v>
      </c>
      <c r="AP21" s="26"/>
      <c r="AQ21" s="13" t="s">
        <v>205</v>
      </c>
      <c r="AR21" s="24">
        <f>IF(AS21="","",VLOOKUP(AS21,Mapping!AP:AR,2,FALSE))</f>
        <v>7</v>
      </c>
      <c r="AS21" s="13" t="s">
        <v>215</v>
      </c>
      <c r="AT21" s="24" t="str">
        <f>IF(AS21="","",VLOOKUP(AS21,Mapping!AP:AR,3,FALSE))</f>
        <v>rs75932628</v>
      </c>
      <c r="AU21" s="26"/>
      <c r="AV21" s="24">
        <f>IF(AW21="","",VLOOKUP(AW21,Mapping!AT:AU,2,FALSE))</f>
        <v>2</v>
      </c>
      <c r="AW21" s="221" t="s">
        <v>1</v>
      </c>
    </row>
    <row r="22" spans="1:49" ht="48.5">
      <c r="A22" s="23">
        <f>IFERROR(VLOOKUP(B22,Mapping!A:B,2,FALSE),"")</f>
        <v>2</v>
      </c>
      <c r="B22" s="496" t="s">
        <v>200</v>
      </c>
      <c r="C22" s="497"/>
      <c r="D22" s="116">
        <v>19920200</v>
      </c>
      <c r="E22" s="116" t="s">
        <v>225</v>
      </c>
      <c r="F22" s="13"/>
      <c r="G22" s="13"/>
      <c r="H22" s="13"/>
      <c r="I22" s="13"/>
      <c r="J22" s="26" t="s">
        <v>210</v>
      </c>
      <c r="K22" s="26">
        <v>64</v>
      </c>
      <c r="L22" s="24" t="str">
        <f>IFERROR(VLOOKUP(M22,Mapping!BQ:BR,2,FALSE),"")</f>
        <v/>
      </c>
      <c r="M22" s="13"/>
      <c r="N22" s="13" t="s">
        <v>132</v>
      </c>
      <c r="O22" s="12">
        <v>10</v>
      </c>
      <c r="P22" s="23">
        <f>IF(Q22="","",VLOOKUP(Q22,Mapping!D:H,2,FALSE))</f>
        <v>10</v>
      </c>
      <c r="Q22" s="13" t="s">
        <v>203</v>
      </c>
      <c r="R22" s="26" t="s">
        <v>151</v>
      </c>
      <c r="S22" s="23" t="str">
        <f>IF(Q22="","",VLOOKUP(Q22,Mapping!D:H,5,FALSE))</f>
        <v>Ndgen.BandBV, Ndgen.BandBVI</v>
      </c>
      <c r="T22" s="23" t="str">
        <f>IF(Q22="","",VLOOKUP(Q22,Mapping!D:H,4,FALSE))</f>
        <v>Severe</v>
      </c>
      <c r="U22" s="23">
        <f>IF(V22="","",VLOOKUP(V22,Mapping!J:L,2,FALSE))</f>
        <v>1</v>
      </c>
      <c r="V22" s="13" t="s">
        <v>147</v>
      </c>
      <c r="W22" s="23" t="str">
        <f>IF(V22="","",VLOOKUP(V22,Mapping!J:L,3,FALSE))</f>
        <v>NULL</v>
      </c>
      <c r="X22" s="23" t="str">
        <f>IF(V22="","",VLOOKUP(V22,Mapping!J:M,4,FALSE))</f>
        <v>Not assesed</v>
      </c>
      <c r="Y22" s="23">
        <f>IF(Z22="","",VLOOKUP(Z22,Mapping!O:Q,2,FALSE))</f>
        <v>1</v>
      </c>
      <c r="Z22" s="13" t="s">
        <v>147</v>
      </c>
      <c r="AA22" s="23" t="str">
        <f>IF(Z22="","",VLOOKUP(Z22,Mapping!O:Q,3,FALSE))</f>
        <v>Null</v>
      </c>
      <c r="AB22" s="23" t="str">
        <f>IF(Z22="","",VLOOKUP(Z22,Mapping!O:R,4,FALSE))</f>
        <v>Not Assessed</v>
      </c>
      <c r="AC22" s="23">
        <f>IF(AD22="","",VLOOKUP(AD22,Mapping!T:W,2,FALSE))</f>
        <v>6</v>
      </c>
      <c r="AD22" s="297" t="s">
        <v>173</v>
      </c>
      <c r="AE22" s="24" t="str">
        <f>IF(AD22="","",VLOOKUP(AD22,Mapping!T:W,3,FALSE))</f>
        <v>Ndgen.GeneAPOE34</v>
      </c>
      <c r="AF22" s="24" t="str">
        <f>IF(AD22="","",VLOOKUP(AD22,Mapping!T:W,4,FALSE))</f>
        <v>High AD risk</v>
      </c>
      <c r="AG22" s="24" t="str">
        <f>IF(AH22="","",VLOOKUP(AH22,Mapping!BD:BF,3,FALSE))</f>
        <v/>
      </c>
      <c r="AH22" s="13"/>
      <c r="AI22" s="24" t="str">
        <f>IF(AJ22="","",VLOOKUP(AJ22,Mapping!BD:BF,3,FALSE))</f>
        <v/>
      </c>
      <c r="AJ22" s="13"/>
      <c r="AK22" s="205"/>
      <c r="AL22" s="205"/>
      <c r="AM22" s="13"/>
      <c r="AN22" s="13"/>
      <c r="AO22" s="205" t="s">
        <v>226</v>
      </c>
      <c r="AP22" s="26"/>
      <c r="AQ22" s="13" t="s">
        <v>205</v>
      </c>
      <c r="AR22" s="24">
        <f>IF(AS22="","",VLOOKUP(AS22,Mapping!AP:AR,2,FALSE))</f>
        <v>2</v>
      </c>
      <c r="AS22" s="13" t="s">
        <v>212</v>
      </c>
      <c r="AT22" s="24" t="str">
        <f>IF(AS22="","",VLOOKUP(AS22,Mapping!AP:AR,3,FALSE))</f>
        <v>None</v>
      </c>
      <c r="AU22" s="26"/>
      <c r="AV22" s="24">
        <f>IF(AW22="","",VLOOKUP(AW22,Mapping!AT:AU,2,FALSE))</f>
        <v>2</v>
      </c>
      <c r="AW22" s="221" t="s">
        <v>1</v>
      </c>
    </row>
    <row r="23" spans="1:49" ht="48.5">
      <c r="A23" s="23">
        <f>IFERROR(VLOOKUP(B23,Mapping!A:B,2,FALSE),"")</f>
        <v>2</v>
      </c>
      <c r="B23" s="496" t="s">
        <v>200</v>
      </c>
      <c r="C23" s="497"/>
      <c r="D23" s="116">
        <v>19930148</v>
      </c>
      <c r="E23" s="116" t="s">
        <v>227</v>
      </c>
      <c r="F23" s="13"/>
      <c r="G23" s="13"/>
      <c r="H23" s="13"/>
      <c r="I23" s="13"/>
      <c r="J23" s="26" t="s">
        <v>210</v>
      </c>
      <c r="K23" s="26">
        <v>66</v>
      </c>
      <c r="L23" s="24" t="str">
        <f>IFERROR(VLOOKUP(M23,Mapping!BQ:BR,2,FALSE),"")</f>
        <v/>
      </c>
      <c r="M23" s="13"/>
      <c r="N23" s="13" t="s">
        <v>132</v>
      </c>
      <c r="O23" s="12">
        <v>41</v>
      </c>
      <c r="P23" s="23">
        <f>IF(Q23="","",VLOOKUP(Q23,Mapping!D:H,2,FALSE))</f>
        <v>10</v>
      </c>
      <c r="Q23" s="13" t="s">
        <v>203</v>
      </c>
      <c r="R23" s="26" t="s">
        <v>151</v>
      </c>
      <c r="S23" s="23" t="str">
        <f>IF(Q23="","",VLOOKUP(Q23,Mapping!D:H,5,FALSE))</f>
        <v>Ndgen.BandBV, Ndgen.BandBVI</v>
      </c>
      <c r="T23" s="23" t="str">
        <f>IF(Q23="","",VLOOKUP(Q23,Mapping!D:H,4,FALSE))</f>
        <v>Severe</v>
      </c>
      <c r="U23" s="23">
        <f>IF(V23="","",VLOOKUP(V23,Mapping!J:L,2,FALSE))</f>
        <v>1</v>
      </c>
      <c r="V23" s="13" t="s">
        <v>147</v>
      </c>
      <c r="W23" s="23" t="str">
        <f>IF(V23="","",VLOOKUP(V23,Mapping!J:L,3,FALSE))</f>
        <v>NULL</v>
      </c>
      <c r="X23" s="23" t="str">
        <f>IF(V23="","",VLOOKUP(V23,Mapping!J:M,4,FALSE))</f>
        <v>Not assesed</v>
      </c>
      <c r="Y23" s="23">
        <f>IF(Z23="","",VLOOKUP(Z23,Mapping!O:Q,2,FALSE))</f>
        <v>1</v>
      </c>
      <c r="Z23" s="13" t="s">
        <v>147</v>
      </c>
      <c r="AA23" s="23" t="str">
        <f>IF(Z23="","",VLOOKUP(Z23,Mapping!O:Q,3,FALSE))</f>
        <v>Null</v>
      </c>
      <c r="AB23" s="23" t="str">
        <f>IF(Z23="","",VLOOKUP(Z23,Mapping!O:R,4,FALSE))</f>
        <v>Not Assessed</v>
      </c>
      <c r="AC23" s="23">
        <f>IF(AD23="","",VLOOKUP(AD23,Mapping!T:W,2,FALSE))</f>
        <v>5</v>
      </c>
      <c r="AD23" s="297" t="s">
        <v>177</v>
      </c>
      <c r="AE23" s="24" t="str">
        <f>IF(AD23="","",VLOOKUP(AD23,Mapping!T:W,3,FALSE))</f>
        <v>Ndgen.GeneAPOE33</v>
      </c>
      <c r="AF23" s="24" t="str">
        <f>IF(AD23="","",VLOOKUP(AD23,Mapping!T:W,4,FALSE))</f>
        <v>Moderate AD risk</v>
      </c>
      <c r="AG23" s="24" t="str">
        <f>IF(AH23="","",VLOOKUP(AH23,Mapping!BD:BF,3,FALSE))</f>
        <v/>
      </c>
      <c r="AH23" s="13"/>
      <c r="AI23" s="24" t="str">
        <f>IF(AJ23="","",VLOOKUP(AJ23,Mapping!BD:BF,3,FALSE))</f>
        <v/>
      </c>
      <c r="AJ23" s="13"/>
      <c r="AK23" s="205"/>
      <c r="AL23" s="205"/>
      <c r="AM23" s="13"/>
      <c r="AN23" s="13"/>
      <c r="AO23" s="205" t="s">
        <v>221</v>
      </c>
      <c r="AP23" s="26"/>
      <c r="AQ23" s="13" t="s">
        <v>205</v>
      </c>
      <c r="AR23" s="24">
        <f>IF(AS23="","",VLOOKUP(AS23,Mapping!AP:AR,2,FALSE))</f>
        <v>2</v>
      </c>
      <c r="AS23" s="13" t="s">
        <v>212</v>
      </c>
      <c r="AT23" s="24" t="str">
        <f>IF(AS23="","",VLOOKUP(AS23,Mapping!AP:AR,3,FALSE))</f>
        <v>None</v>
      </c>
      <c r="AU23" s="26"/>
      <c r="AV23" s="24">
        <f>IF(AW23="","",VLOOKUP(AW23,Mapping!AT:AU,2,FALSE))</f>
        <v>2</v>
      </c>
      <c r="AW23" s="221" t="s">
        <v>1</v>
      </c>
    </row>
    <row r="24" spans="1:49" ht="48.5">
      <c r="A24" s="23">
        <f>IFERROR(VLOOKUP(B24,Mapping!A:B,2,FALSE),"")</f>
        <v>2</v>
      </c>
      <c r="B24" s="496" t="s">
        <v>200</v>
      </c>
      <c r="C24" s="497"/>
      <c r="D24" s="116">
        <v>19930154</v>
      </c>
      <c r="E24" s="116" t="s">
        <v>228</v>
      </c>
      <c r="F24" s="13"/>
      <c r="G24" s="13"/>
      <c r="H24" s="13"/>
      <c r="I24" s="13"/>
      <c r="J24" s="26" t="s">
        <v>210</v>
      </c>
      <c r="K24" s="26">
        <v>69</v>
      </c>
      <c r="L24" s="24" t="str">
        <f>IFERROR(VLOOKUP(M24,Mapping!BQ:BR,2,FALSE),"")</f>
        <v/>
      </c>
      <c r="M24" s="13"/>
      <c r="N24" s="13" t="s">
        <v>132</v>
      </c>
      <c r="O24" s="12">
        <v>8</v>
      </c>
      <c r="P24" s="23">
        <f>IF(Q24="","",VLOOKUP(Q24,Mapping!D:H,2,FALSE))</f>
        <v>1</v>
      </c>
      <c r="Q24" s="13" t="s">
        <v>147</v>
      </c>
      <c r="R24" s="26" t="s">
        <v>151</v>
      </c>
      <c r="S24" s="23" t="str">
        <f>IF(Q24="","",VLOOKUP(Q24,Mapping!D:H,5,FALSE))</f>
        <v>NULL</v>
      </c>
      <c r="T24" s="23" t="str">
        <f>IF(Q24="","",VLOOKUP(Q24,Mapping!D:H,4,FALSE))</f>
        <v>Missing</v>
      </c>
      <c r="U24" s="23">
        <f>IF(V24="","",VLOOKUP(V24,Mapping!J:L,2,FALSE))</f>
        <v>1</v>
      </c>
      <c r="V24" s="13" t="s">
        <v>147</v>
      </c>
      <c r="W24" s="23" t="str">
        <f>IF(V24="","",VLOOKUP(V24,Mapping!J:L,3,FALSE))</f>
        <v>NULL</v>
      </c>
      <c r="X24" s="23" t="str">
        <f>IF(V24="","",VLOOKUP(V24,Mapping!J:M,4,FALSE))</f>
        <v>Not assesed</v>
      </c>
      <c r="Y24" s="23">
        <f>IF(Z24="","",VLOOKUP(Z24,Mapping!O:Q,2,FALSE))</f>
        <v>1</v>
      </c>
      <c r="Z24" s="13" t="s">
        <v>147</v>
      </c>
      <c r="AA24" s="23" t="str">
        <f>IF(Z24="","",VLOOKUP(Z24,Mapping!O:Q,3,FALSE))</f>
        <v>Null</v>
      </c>
      <c r="AB24" s="23" t="str">
        <f>IF(Z24="","",VLOOKUP(Z24,Mapping!O:R,4,FALSE))</f>
        <v>Not Assessed</v>
      </c>
      <c r="AC24" s="23">
        <f>IF(AD24="","",VLOOKUP(AD24,Mapping!T:W,2,FALSE))</f>
        <v>4</v>
      </c>
      <c r="AD24" s="297" t="s">
        <v>166</v>
      </c>
      <c r="AE24" s="24" t="str">
        <f>IF(AD24="","",VLOOKUP(AD24,Mapping!T:W,3,FALSE))</f>
        <v>Ndgen.GeneAPOE24</v>
      </c>
      <c r="AF24" s="24" t="str">
        <f>IF(AD24="","",VLOOKUP(AD24,Mapping!T:W,4,FALSE))</f>
        <v>High AD risk</v>
      </c>
      <c r="AG24" s="24" t="str">
        <f>IF(AH24="","",VLOOKUP(AH24,Mapping!BD:BF,3,FALSE))</f>
        <v/>
      </c>
      <c r="AH24" s="13"/>
      <c r="AI24" s="24" t="str">
        <f>IF(AJ24="","",VLOOKUP(AJ24,Mapping!BD:BF,3,FALSE))</f>
        <v/>
      </c>
      <c r="AJ24" s="13"/>
      <c r="AK24" s="205"/>
      <c r="AL24" s="205"/>
      <c r="AM24" s="13"/>
      <c r="AN24" s="13"/>
      <c r="AO24" s="205" t="s">
        <v>221</v>
      </c>
      <c r="AP24" s="26"/>
      <c r="AQ24" s="13" t="s">
        <v>205</v>
      </c>
      <c r="AR24" s="24">
        <f>IF(AS24="","",VLOOKUP(AS24,Mapping!AP:AR,2,FALSE))</f>
        <v>2</v>
      </c>
      <c r="AS24" s="13" t="s">
        <v>212</v>
      </c>
      <c r="AT24" s="24" t="str">
        <f>IF(AS24="","",VLOOKUP(AS24,Mapping!AP:AR,3,FALSE))</f>
        <v>None</v>
      </c>
      <c r="AU24" s="26"/>
      <c r="AV24" s="24">
        <f>IF(AW24="","",VLOOKUP(AW24,Mapping!AT:AU,2,FALSE))</f>
        <v>2</v>
      </c>
      <c r="AW24" s="221" t="s">
        <v>1</v>
      </c>
    </row>
    <row r="25" spans="1:49" ht="48.5">
      <c r="A25" s="23">
        <f>IFERROR(VLOOKUP(B25,Mapping!A:B,2,FALSE),"")</f>
        <v>2</v>
      </c>
      <c r="B25" s="496" t="s">
        <v>200</v>
      </c>
      <c r="C25" s="497"/>
      <c r="D25" s="116">
        <v>19930222</v>
      </c>
      <c r="E25" s="116" t="s">
        <v>229</v>
      </c>
      <c r="F25" s="13"/>
      <c r="G25" s="13"/>
      <c r="H25" s="13"/>
      <c r="I25" s="13"/>
      <c r="J25" s="26" t="s">
        <v>210</v>
      </c>
      <c r="K25" s="26">
        <v>67</v>
      </c>
      <c r="L25" s="24" t="str">
        <f>IFERROR(VLOOKUP(M25,Mapping!BQ:BR,2,FALSE),"")</f>
        <v/>
      </c>
      <c r="M25" s="13"/>
      <c r="N25" s="13" t="s">
        <v>132</v>
      </c>
      <c r="O25" s="12">
        <v>48</v>
      </c>
      <c r="P25" s="23">
        <f>IF(Q25="","",VLOOKUP(Q25,Mapping!D:H,2,FALSE))</f>
        <v>1</v>
      </c>
      <c r="Q25" s="13" t="s">
        <v>147</v>
      </c>
      <c r="R25" s="26" t="s">
        <v>151</v>
      </c>
      <c r="S25" s="23" t="str">
        <f>IF(Q25="","",VLOOKUP(Q25,Mapping!D:H,5,FALSE))</f>
        <v>NULL</v>
      </c>
      <c r="T25" s="23" t="str">
        <f>IF(Q25="","",VLOOKUP(Q25,Mapping!D:H,4,FALSE))</f>
        <v>Missing</v>
      </c>
      <c r="U25" s="23">
        <f>IF(V25="","",VLOOKUP(V25,Mapping!J:L,2,FALSE))</f>
        <v>1</v>
      </c>
      <c r="V25" s="13" t="s">
        <v>147</v>
      </c>
      <c r="W25" s="23" t="str">
        <f>IF(V25="","",VLOOKUP(V25,Mapping!J:L,3,FALSE))</f>
        <v>NULL</v>
      </c>
      <c r="X25" s="23" t="str">
        <f>IF(V25="","",VLOOKUP(V25,Mapping!J:M,4,FALSE))</f>
        <v>Not assesed</v>
      </c>
      <c r="Y25" s="23">
        <f>IF(Z25="","",VLOOKUP(Z25,Mapping!O:Q,2,FALSE))</f>
        <v>1</v>
      </c>
      <c r="Z25" s="13" t="s">
        <v>147</v>
      </c>
      <c r="AA25" s="23" t="str">
        <f>IF(Z25="","",VLOOKUP(Z25,Mapping!O:Q,3,FALSE))</f>
        <v>Null</v>
      </c>
      <c r="AB25" s="23" t="str">
        <f>IF(Z25="","",VLOOKUP(Z25,Mapping!O:R,4,FALSE))</f>
        <v>Not Assessed</v>
      </c>
      <c r="AC25" s="23">
        <f>IF(AD25="","",VLOOKUP(AD25,Mapping!T:W,2,FALSE))</f>
        <v>7</v>
      </c>
      <c r="AD25" s="297" t="s">
        <v>230</v>
      </c>
      <c r="AE25" s="24" t="str">
        <f>IF(AD25="","",VLOOKUP(AD25,Mapping!T:W,3,FALSE))</f>
        <v>Ndgen.GeneAPOE44</v>
      </c>
      <c r="AF25" s="24" t="str">
        <f>IF(AD25="","",VLOOKUP(AD25,Mapping!T:W,4,FALSE))</f>
        <v>Very high AD risk</v>
      </c>
      <c r="AG25" s="24" t="str">
        <f>IF(AH25="","",VLOOKUP(AH25,Mapping!BD:BF,3,FALSE))</f>
        <v/>
      </c>
      <c r="AH25" s="13"/>
      <c r="AI25" s="24" t="str">
        <f>IF(AJ25="","",VLOOKUP(AJ25,Mapping!BD:BF,3,FALSE))</f>
        <v/>
      </c>
      <c r="AJ25" s="13"/>
      <c r="AK25" s="205"/>
      <c r="AL25" s="205"/>
      <c r="AM25" s="13"/>
      <c r="AN25" s="13"/>
      <c r="AO25" s="205" t="s">
        <v>231</v>
      </c>
      <c r="AP25" s="26"/>
      <c r="AQ25" s="13" t="s">
        <v>205</v>
      </c>
      <c r="AR25" s="24">
        <f>IF(AS25="","",VLOOKUP(AS25,Mapping!AP:AR,2,FALSE))</f>
        <v>2</v>
      </c>
      <c r="AS25" s="13" t="s">
        <v>212</v>
      </c>
      <c r="AT25" s="24" t="str">
        <f>IF(AS25="","",VLOOKUP(AS25,Mapping!AP:AR,3,FALSE))</f>
        <v>None</v>
      </c>
      <c r="AU25" s="26"/>
      <c r="AV25" s="24">
        <f>IF(AW25="","",VLOOKUP(AW25,Mapping!AT:AU,2,FALSE))</f>
        <v>2</v>
      </c>
      <c r="AW25" s="221" t="s">
        <v>1</v>
      </c>
    </row>
    <row r="26" spans="1:49">
      <c r="A26" s="23">
        <f>IFERROR(VLOOKUP(B26,Mapping!A:B,2,FALSE),"")</f>
        <v>2</v>
      </c>
      <c r="B26" s="496" t="s">
        <v>200</v>
      </c>
      <c r="C26" s="497"/>
      <c r="D26" s="116">
        <v>19950030</v>
      </c>
      <c r="E26" s="116" t="s">
        <v>232</v>
      </c>
      <c r="F26" s="13"/>
      <c r="G26" s="13"/>
      <c r="H26" s="13"/>
      <c r="I26" s="13"/>
      <c r="J26" s="26" t="s">
        <v>208</v>
      </c>
      <c r="K26" s="26">
        <v>62</v>
      </c>
      <c r="L26" s="24" t="str">
        <f>IFERROR(VLOOKUP(M26,Mapping!BQ:BR,2,FALSE),"")</f>
        <v/>
      </c>
      <c r="M26" s="13"/>
      <c r="N26" s="13" t="s">
        <v>132</v>
      </c>
      <c r="O26" s="12">
        <v>48</v>
      </c>
      <c r="P26" s="23">
        <f>IF(Q26="","",VLOOKUP(Q26,Mapping!D:H,2,FALSE))</f>
        <v>10</v>
      </c>
      <c r="Q26" s="13" t="s">
        <v>203</v>
      </c>
      <c r="R26" s="26" t="s">
        <v>151</v>
      </c>
      <c r="S26" s="23" t="str">
        <f>IF(Q26="","",VLOOKUP(Q26,Mapping!D:H,5,FALSE))</f>
        <v>Ndgen.BandBV, Ndgen.BandBVI</v>
      </c>
      <c r="T26" s="23" t="str">
        <f>IF(Q26="","",VLOOKUP(Q26,Mapping!D:H,4,FALSE))</f>
        <v>Severe</v>
      </c>
      <c r="U26" s="23" t="str">
        <f>IF(V26="","",VLOOKUP(V26,Mapping!J:L,2,FALSE))</f>
        <v/>
      </c>
      <c r="V26" s="13"/>
      <c r="W26" s="23" t="str">
        <f>IF(V26="","",VLOOKUP(V26,Mapping!J:L,3,FALSE))</f>
        <v/>
      </c>
      <c r="X26" s="23" t="str">
        <f>IF(V26="","",VLOOKUP(V26,Mapping!J:M,4,FALSE))</f>
        <v/>
      </c>
      <c r="Y26" s="23" t="str">
        <f>IF(Z26="","",VLOOKUP(Z26,Mapping!O:Q,2,FALSE))</f>
        <v/>
      </c>
      <c r="Z26" s="13"/>
      <c r="AA26" s="23" t="str">
        <f>IF(Z26="","",VLOOKUP(Z26,Mapping!O:Q,3,FALSE))</f>
        <v/>
      </c>
      <c r="AB26" s="23" t="str">
        <f>IF(Z26="","",VLOOKUP(Z26,Mapping!O:R,4,FALSE))</f>
        <v/>
      </c>
      <c r="AC26" s="23">
        <f>IF(AD26="","",VLOOKUP(AD26,Mapping!T:W,2,FALSE))</f>
        <v>5</v>
      </c>
      <c r="AD26" s="13" t="s">
        <v>177</v>
      </c>
      <c r="AE26" s="24" t="str">
        <f>IF(AD26="","",VLOOKUP(AD26,Mapping!T:W,3,FALSE))</f>
        <v>Ndgen.GeneAPOE33</v>
      </c>
      <c r="AF26" s="24" t="str">
        <f>IF(AD26="","",VLOOKUP(AD26,Mapping!T:W,4,FALSE))</f>
        <v>Moderate AD risk</v>
      </c>
      <c r="AG26" s="24" t="str">
        <f>IF(AH26="","",VLOOKUP(AH26,Mapping!BD:BF,3,FALSE))</f>
        <v/>
      </c>
      <c r="AH26" s="13"/>
      <c r="AI26" s="24" t="str">
        <f>IF(AJ26="","",VLOOKUP(AJ26,Mapping!BD:BF,3,FALSE))</f>
        <v/>
      </c>
      <c r="AJ26" s="13"/>
      <c r="AK26" s="205"/>
      <c r="AL26" s="205"/>
      <c r="AM26" s="13"/>
      <c r="AN26" s="13"/>
      <c r="AO26" s="26"/>
      <c r="AP26" s="26"/>
      <c r="AQ26" s="13" t="s">
        <v>205</v>
      </c>
      <c r="AR26" s="24">
        <f>IF(AS26="","",VLOOKUP(AS26,Mapping!AP:AR,2,FALSE))</f>
        <v>8</v>
      </c>
      <c r="AS26" s="13" t="s">
        <v>206</v>
      </c>
      <c r="AT26" s="24" t="str">
        <f>IF(AS26="","",VLOOKUP(AS26,Mapping!AP:AR,3,FALSE))</f>
        <v>rs143332484</v>
      </c>
      <c r="AU26" s="26"/>
      <c r="AV26" s="24">
        <f>IF(AW26="","",VLOOKUP(AW26,Mapping!AT:AU,2,FALSE))</f>
        <v>2</v>
      </c>
      <c r="AW26" s="221" t="s">
        <v>1</v>
      </c>
    </row>
    <row r="27" spans="1:49">
      <c r="A27" s="23">
        <f>IFERROR(VLOOKUP(B27,Mapping!A:B,2,FALSE),"")</f>
        <v>2</v>
      </c>
      <c r="B27" s="496" t="s">
        <v>200</v>
      </c>
      <c r="C27" s="497"/>
      <c r="D27" s="116">
        <v>19950136</v>
      </c>
      <c r="E27" s="116" t="s">
        <v>233</v>
      </c>
      <c r="F27" s="13"/>
      <c r="G27" s="13"/>
      <c r="H27" s="13"/>
      <c r="I27" s="13"/>
      <c r="J27" s="26" t="s">
        <v>210</v>
      </c>
      <c r="K27" s="26">
        <v>87</v>
      </c>
      <c r="L27" s="24" t="str">
        <f>IFERROR(VLOOKUP(M27,Mapping!BQ:BR,2,FALSE),"")</f>
        <v/>
      </c>
      <c r="M27" s="13"/>
      <c r="N27" s="13" t="s">
        <v>150</v>
      </c>
      <c r="O27" s="12">
        <v>10</v>
      </c>
      <c r="P27" s="23">
        <f>IF(Q27="","",VLOOKUP(Q27,Mapping!D:H,2,FALSE))</f>
        <v>9</v>
      </c>
      <c r="Q27" s="13">
        <v>5</v>
      </c>
      <c r="R27" s="26" t="s">
        <v>151</v>
      </c>
      <c r="S27" s="23" t="str">
        <f>IF(Q27="","",VLOOKUP(Q27,Mapping!D:H,5,FALSE))</f>
        <v>Ndgen.BandBV</v>
      </c>
      <c r="T27" s="23" t="str">
        <f>IF(Q27="","",VLOOKUP(Q27,Mapping!D:H,4,FALSE))</f>
        <v>Severe</v>
      </c>
      <c r="U27" s="23">
        <f>IF(V27="","",VLOOKUP(V27,Mapping!J:L,2,FALSE))</f>
        <v>1</v>
      </c>
      <c r="V27" s="13" t="s">
        <v>147</v>
      </c>
      <c r="W27" s="23" t="str">
        <f>IF(V27="","",VLOOKUP(V27,Mapping!J:L,3,FALSE))</f>
        <v>NULL</v>
      </c>
      <c r="X27" s="23" t="str">
        <f>IF(V27="","",VLOOKUP(V27,Mapping!J:M,4,FALSE))</f>
        <v>Not assesed</v>
      </c>
      <c r="Y27" s="23">
        <f>IF(Z27="","",VLOOKUP(Z27,Mapping!O:Q,2,FALSE))</f>
        <v>1</v>
      </c>
      <c r="Z27" s="13" t="s">
        <v>147</v>
      </c>
      <c r="AA27" s="23" t="str">
        <f>IF(Z27="","",VLOOKUP(Z27,Mapping!O:Q,3,FALSE))</f>
        <v>Null</v>
      </c>
      <c r="AB27" s="23" t="str">
        <f>IF(Z27="","",VLOOKUP(Z27,Mapping!O:R,4,FALSE))</f>
        <v>Not Assessed</v>
      </c>
      <c r="AC27" s="23">
        <f>IF(AD27="","",VLOOKUP(AD27,Mapping!T:W,2,FALSE))</f>
        <v>5</v>
      </c>
      <c r="AD27" s="13" t="s">
        <v>177</v>
      </c>
      <c r="AE27" s="24" t="str">
        <f>IF(AD27="","",VLOOKUP(AD27,Mapping!T:W,3,FALSE))</f>
        <v>Ndgen.GeneAPOE33</v>
      </c>
      <c r="AF27" s="24" t="str">
        <f>IF(AD27="","",VLOOKUP(AD27,Mapping!T:W,4,FALSE))</f>
        <v>Moderate AD risk</v>
      </c>
      <c r="AG27" s="24" t="str">
        <f>IF(AH27="","",VLOOKUP(AH27,Mapping!BD:BF,3,FALSE))</f>
        <v/>
      </c>
      <c r="AH27" s="13"/>
      <c r="AI27" s="24" t="str">
        <f>IF(AJ27="","",VLOOKUP(AJ27,Mapping!BD:BF,3,FALSE))</f>
        <v/>
      </c>
      <c r="AJ27" s="13"/>
      <c r="AK27" s="205"/>
      <c r="AL27" s="205"/>
      <c r="AM27" s="13"/>
      <c r="AN27" s="13"/>
      <c r="AO27" s="26"/>
      <c r="AP27" s="26"/>
      <c r="AQ27" s="13" t="s">
        <v>146</v>
      </c>
      <c r="AR27" s="24">
        <f>IF(AS27="","",VLOOKUP(AS27,Mapping!AP:AR,2,FALSE))</f>
        <v>2</v>
      </c>
      <c r="AS27" s="13" t="s">
        <v>212</v>
      </c>
      <c r="AT27" s="24" t="str">
        <f>IF(AS27="","",VLOOKUP(AS27,Mapping!AP:AR,3,FALSE))</f>
        <v>None</v>
      </c>
      <c r="AU27" s="26"/>
      <c r="AV27" s="24">
        <f>IF(AW27="","",VLOOKUP(AW27,Mapping!AT:AU,2,FALSE))</f>
        <v>2</v>
      </c>
      <c r="AW27" s="221" t="s">
        <v>1</v>
      </c>
    </row>
    <row r="28" spans="1:49" ht="36.5">
      <c r="A28" s="23">
        <f>IFERROR(VLOOKUP(B28,Mapping!A:B,2,FALSE),"")</f>
        <v>2</v>
      </c>
      <c r="B28" s="496" t="s">
        <v>200</v>
      </c>
      <c r="C28" s="497"/>
      <c r="D28" s="116">
        <v>19960052</v>
      </c>
      <c r="E28" s="116" t="s">
        <v>234</v>
      </c>
      <c r="F28" s="13"/>
      <c r="G28" s="13"/>
      <c r="H28" s="13"/>
      <c r="I28" s="13"/>
      <c r="J28" s="26" t="s">
        <v>210</v>
      </c>
      <c r="K28" s="26">
        <v>88</v>
      </c>
      <c r="L28" s="24" t="str">
        <f>IFERROR(VLOOKUP(M28,Mapping!BQ:BR,2,FALSE),"")</f>
        <v/>
      </c>
      <c r="M28" s="13"/>
      <c r="N28" s="13" t="s">
        <v>150</v>
      </c>
      <c r="O28" s="12">
        <v>9</v>
      </c>
      <c r="P28" s="23">
        <f>IF(Q28="","",VLOOKUP(Q28,Mapping!D:H,2,FALSE))</f>
        <v>1</v>
      </c>
      <c r="Q28" s="13" t="s">
        <v>147</v>
      </c>
      <c r="R28" s="26" t="s">
        <v>151</v>
      </c>
      <c r="S28" s="23" t="str">
        <f>IF(Q28="","",VLOOKUP(Q28,Mapping!D:H,5,FALSE))</f>
        <v>NULL</v>
      </c>
      <c r="T28" s="23" t="str">
        <f>IF(Q28="","",VLOOKUP(Q28,Mapping!D:H,4,FALSE))</f>
        <v>Missing</v>
      </c>
      <c r="U28" s="23">
        <f>IF(V28="","",VLOOKUP(V28,Mapping!J:L,2,FALSE))</f>
        <v>1</v>
      </c>
      <c r="V28" s="13" t="s">
        <v>147</v>
      </c>
      <c r="W28" s="23" t="str">
        <f>IF(V28="","",VLOOKUP(V28,Mapping!J:L,3,FALSE))</f>
        <v>NULL</v>
      </c>
      <c r="X28" s="23" t="str">
        <f>IF(V28="","",VLOOKUP(V28,Mapping!J:M,4,FALSE))</f>
        <v>Not assesed</v>
      </c>
      <c r="Y28" s="23">
        <f>IF(Z28="","",VLOOKUP(Z28,Mapping!O:Q,2,FALSE))</f>
        <v>1</v>
      </c>
      <c r="Z28" s="13" t="s">
        <v>147</v>
      </c>
      <c r="AA28" s="23" t="str">
        <f>IF(Z28="","",VLOOKUP(Z28,Mapping!O:Q,3,FALSE))</f>
        <v>Null</v>
      </c>
      <c r="AB28" s="23" t="str">
        <f>IF(Z28="","",VLOOKUP(Z28,Mapping!O:R,4,FALSE))</f>
        <v>Not Assessed</v>
      </c>
      <c r="AC28" s="23">
        <f>IF(AD28="","",VLOOKUP(AD28,Mapping!T:W,2,FALSE))</f>
        <v>5</v>
      </c>
      <c r="AD28" s="13" t="s">
        <v>177</v>
      </c>
      <c r="AE28" s="24" t="str">
        <f>IF(AD28="","",VLOOKUP(AD28,Mapping!T:W,3,FALSE))</f>
        <v>Ndgen.GeneAPOE33</v>
      </c>
      <c r="AF28" s="24" t="str">
        <f>IF(AD28="","",VLOOKUP(AD28,Mapping!T:W,4,FALSE))</f>
        <v>Moderate AD risk</v>
      </c>
      <c r="AG28" s="24" t="str">
        <f>IF(AH28="","",VLOOKUP(AH28,Mapping!BD:BF,3,FALSE))</f>
        <v/>
      </c>
      <c r="AH28" s="13"/>
      <c r="AI28" s="24" t="str">
        <f>IF(AJ28="","",VLOOKUP(AJ28,Mapping!BD:BF,3,FALSE))</f>
        <v/>
      </c>
      <c r="AJ28" s="13"/>
      <c r="AK28" s="205"/>
      <c r="AL28" s="205"/>
      <c r="AM28" s="13"/>
      <c r="AN28" s="13"/>
      <c r="AO28" s="205" t="s">
        <v>204</v>
      </c>
      <c r="AP28" s="26"/>
      <c r="AQ28" s="13" t="s">
        <v>146</v>
      </c>
      <c r="AR28" s="24">
        <f>IF(AS28="","",VLOOKUP(AS28,Mapping!AP:AR,2,FALSE))</f>
        <v>2</v>
      </c>
      <c r="AS28" s="13" t="s">
        <v>212</v>
      </c>
      <c r="AT28" s="24" t="str">
        <f>IF(AS28="","",VLOOKUP(AS28,Mapping!AP:AR,3,FALSE))</f>
        <v>None</v>
      </c>
      <c r="AU28" s="26"/>
      <c r="AV28" s="24">
        <f>IF(AW28="","",VLOOKUP(AW28,Mapping!AT:AU,2,FALSE))</f>
        <v>2</v>
      </c>
      <c r="AW28" s="221" t="s">
        <v>1</v>
      </c>
    </row>
    <row r="29" spans="1:49" ht="48.5">
      <c r="A29" s="23">
        <f>IFERROR(VLOOKUP(B29,Mapping!A:B,2,FALSE),"")</f>
        <v>2</v>
      </c>
      <c r="B29" s="496" t="s">
        <v>200</v>
      </c>
      <c r="C29" s="497"/>
      <c r="D29" s="116">
        <v>19960064</v>
      </c>
      <c r="E29" s="116" t="s">
        <v>235</v>
      </c>
      <c r="F29" s="13"/>
      <c r="G29" s="13"/>
      <c r="H29" s="13"/>
      <c r="I29" s="13"/>
      <c r="J29" s="26" t="s">
        <v>236</v>
      </c>
      <c r="K29" s="26">
        <v>72</v>
      </c>
      <c r="L29" s="24" t="str">
        <f>IFERROR(VLOOKUP(M29,Mapping!BQ:BR,2,FALSE),"")</f>
        <v/>
      </c>
      <c r="M29" s="13"/>
      <c r="N29" s="13" t="s">
        <v>150</v>
      </c>
      <c r="O29" s="12">
        <v>28</v>
      </c>
      <c r="P29" s="23">
        <f>IF(Q29="","",VLOOKUP(Q29,Mapping!D:H,2,FALSE))</f>
        <v>3</v>
      </c>
      <c r="Q29" s="13">
        <v>1</v>
      </c>
      <c r="R29" s="26" t="s">
        <v>133</v>
      </c>
      <c r="S29" s="23" t="str">
        <f>IF(Q29="","",VLOOKUP(Q29,Mapping!D:H,5,FALSE))</f>
        <v>Ndgen.BandBI</v>
      </c>
      <c r="T29" s="23" t="str">
        <f>IF(Q29="","",VLOOKUP(Q29,Mapping!D:H,4,FALSE))</f>
        <v>Control</v>
      </c>
      <c r="U29" s="23" t="str">
        <f>IF(V29="","",VLOOKUP(V29,Mapping!J:L,2,FALSE))</f>
        <v/>
      </c>
      <c r="V29" s="13"/>
      <c r="W29" s="23" t="str">
        <f>IF(V29="","",VLOOKUP(V29,Mapping!J:L,3,FALSE))</f>
        <v/>
      </c>
      <c r="X29" s="23" t="str">
        <f>IF(V29="","",VLOOKUP(V29,Mapping!J:M,4,FALSE))</f>
        <v/>
      </c>
      <c r="Y29" s="23" t="str">
        <f>IF(Z29="","",VLOOKUP(Z29,Mapping!O:Q,2,FALSE))</f>
        <v/>
      </c>
      <c r="Z29" s="13"/>
      <c r="AA29" s="23" t="str">
        <f>IF(Z29="","",VLOOKUP(Z29,Mapping!O:Q,3,FALSE))</f>
        <v/>
      </c>
      <c r="AB29" s="23" t="str">
        <f>IF(Z29="","",VLOOKUP(Z29,Mapping!O:R,4,FALSE))</f>
        <v/>
      </c>
      <c r="AC29" s="23">
        <f>IF(AD29="","",VLOOKUP(AD29,Mapping!T:W,2,FALSE))</f>
        <v>5</v>
      </c>
      <c r="AD29" s="297" t="s">
        <v>177</v>
      </c>
      <c r="AE29" s="24" t="str">
        <f>IF(AD29="","",VLOOKUP(AD29,Mapping!T:W,3,FALSE))</f>
        <v>Ndgen.GeneAPOE33</v>
      </c>
      <c r="AF29" s="24" t="str">
        <f>IF(AD29="","",VLOOKUP(AD29,Mapping!T:W,4,FALSE))</f>
        <v>Moderate AD risk</v>
      </c>
      <c r="AG29" s="24" t="str">
        <f>IF(AH29="","",VLOOKUP(AH29,Mapping!BD:BF,3,FALSE))</f>
        <v/>
      </c>
      <c r="AH29" s="13"/>
      <c r="AI29" s="24" t="str">
        <f>IF(AJ29="","",VLOOKUP(AJ29,Mapping!BD:BF,3,FALSE))</f>
        <v/>
      </c>
      <c r="AJ29" s="13"/>
      <c r="AK29" s="205"/>
      <c r="AL29" s="205"/>
      <c r="AM29" s="13"/>
      <c r="AN29" s="13"/>
      <c r="AO29" s="205" t="s">
        <v>221</v>
      </c>
      <c r="AP29" s="26"/>
      <c r="AQ29" s="13" t="s">
        <v>205</v>
      </c>
      <c r="AR29" s="24">
        <f>IF(AS29="","",VLOOKUP(AS29,Mapping!AP:AR,2,FALSE))</f>
        <v>8</v>
      </c>
      <c r="AS29" s="13" t="s">
        <v>206</v>
      </c>
      <c r="AT29" s="24" t="str">
        <f>IF(AS29="","",VLOOKUP(AS29,Mapping!AP:AR,3,FALSE))</f>
        <v>rs143332484</v>
      </c>
      <c r="AU29" s="26"/>
      <c r="AV29" s="24">
        <f>IF(AW29="","",VLOOKUP(AW29,Mapping!AT:AU,2,FALSE))</f>
        <v>2</v>
      </c>
      <c r="AW29" s="221" t="s">
        <v>1</v>
      </c>
    </row>
    <row r="30" spans="1:49" ht="24.5">
      <c r="A30" s="23">
        <f>IFERROR(VLOOKUP(B30,Mapping!A:B,2,FALSE),"")</f>
        <v>2</v>
      </c>
      <c r="B30" s="496" t="s">
        <v>200</v>
      </c>
      <c r="C30" s="497"/>
      <c r="D30" s="116">
        <v>19980098</v>
      </c>
      <c r="E30" s="116" t="s">
        <v>237</v>
      </c>
      <c r="F30" s="13"/>
      <c r="G30" s="13"/>
      <c r="H30" s="13"/>
      <c r="I30" s="13"/>
      <c r="J30" s="26" t="s">
        <v>210</v>
      </c>
      <c r="K30" s="26">
        <v>75</v>
      </c>
      <c r="L30" s="24" t="str">
        <f>IFERROR(VLOOKUP(M30,Mapping!BQ:BR,2,FALSE),"")</f>
        <v/>
      </c>
      <c r="M30" s="13"/>
      <c r="N30" s="13" t="s">
        <v>150</v>
      </c>
      <c r="O30" s="12">
        <v>27</v>
      </c>
      <c r="P30" s="23">
        <f>IF(Q30="","",VLOOKUP(Q30,Mapping!D:H,2,FALSE))</f>
        <v>5</v>
      </c>
      <c r="Q30" s="13">
        <v>2</v>
      </c>
      <c r="R30" s="26" t="s">
        <v>133</v>
      </c>
      <c r="S30" s="23" t="str">
        <f>IF(Q30="","",VLOOKUP(Q30,Mapping!D:H,5,FALSE))</f>
        <v>Ndgen.BandBII</v>
      </c>
      <c r="T30" s="23" t="str">
        <f>IF(Q30="","",VLOOKUP(Q30,Mapping!D:H,4,FALSE))</f>
        <v>Control</v>
      </c>
      <c r="U30" s="23">
        <f>IF(V30="","",VLOOKUP(V30,Mapping!J:L,2,FALSE))</f>
        <v>1</v>
      </c>
      <c r="V30" s="13" t="s">
        <v>147</v>
      </c>
      <c r="W30" s="23" t="str">
        <f>IF(V30="","",VLOOKUP(V30,Mapping!J:L,3,FALSE))</f>
        <v>NULL</v>
      </c>
      <c r="X30" s="23" t="str">
        <f>IF(V30="","",VLOOKUP(V30,Mapping!J:M,4,FALSE))</f>
        <v>Not assesed</v>
      </c>
      <c r="Y30" s="23">
        <f>IF(Z30="","",VLOOKUP(Z30,Mapping!O:Q,2,FALSE))</f>
        <v>3</v>
      </c>
      <c r="Z30" s="13">
        <v>1</v>
      </c>
      <c r="AA30" s="23" t="str">
        <f>IF(Z30="","",VLOOKUP(Z30,Mapping!O:Q,3,FALSE))</f>
        <v>Ndgen.CERAD1</v>
      </c>
      <c r="AB30" s="23" t="str">
        <f>IF(Z30="","",VLOOKUP(Z30,Mapping!O:R,4,FALSE))</f>
        <v>Sparse Neruitic Plaques</v>
      </c>
      <c r="AC30" s="23">
        <f>IF(AD30="","",VLOOKUP(AD30,Mapping!T:W,2,FALSE))</f>
        <v>1</v>
      </c>
      <c r="AD30" s="13" t="s">
        <v>238</v>
      </c>
      <c r="AE30" s="24" t="str">
        <f>IF(AD30="","",VLOOKUP(AD30,Mapping!T:W,3,FALSE))</f>
        <v>NULL</v>
      </c>
      <c r="AF30" s="24" t="str">
        <f>IF(AD30="","",VLOOKUP(AD30,Mapping!T:W,4,FALSE))</f>
        <v>Not assesed</v>
      </c>
      <c r="AG30" s="24" t="str">
        <f>IF(AH30="","",VLOOKUP(AH30,Mapping!BD:BF,3,FALSE))</f>
        <v/>
      </c>
      <c r="AH30" s="13"/>
      <c r="AI30" s="24" t="str">
        <f>IF(AJ30="","",VLOOKUP(AJ30,Mapping!BD:BF,3,FALSE))</f>
        <v/>
      </c>
      <c r="AJ30" s="13"/>
      <c r="AK30" s="205"/>
      <c r="AL30" s="205"/>
      <c r="AM30" s="13"/>
      <c r="AN30" s="13"/>
      <c r="AO30" s="205" t="s">
        <v>239</v>
      </c>
      <c r="AP30" s="26"/>
      <c r="AQ30" s="13" t="s">
        <v>146</v>
      </c>
      <c r="AR30" s="24">
        <f>IF(AS30="","",VLOOKUP(AS30,Mapping!AP:AR,2,FALSE))</f>
        <v>2</v>
      </c>
      <c r="AS30" s="13" t="s">
        <v>212</v>
      </c>
      <c r="AT30" s="24" t="str">
        <f>IF(AS30="","",VLOOKUP(AS30,Mapping!AP:AR,3,FALSE))</f>
        <v>None</v>
      </c>
      <c r="AU30" s="26"/>
      <c r="AV30" s="24">
        <f>IF(AW30="","",VLOOKUP(AW30,Mapping!AT:AU,2,FALSE))</f>
        <v>2</v>
      </c>
      <c r="AW30" s="221" t="s">
        <v>1</v>
      </c>
    </row>
    <row r="31" spans="1:49">
      <c r="A31" s="23">
        <f>IFERROR(VLOOKUP(B31,Mapping!A:B,2,FALSE),"")</f>
        <v>2</v>
      </c>
      <c r="B31" s="496" t="s">
        <v>200</v>
      </c>
      <c r="C31" s="497"/>
      <c r="D31" s="116">
        <v>20000034</v>
      </c>
      <c r="E31" s="116" t="s">
        <v>240</v>
      </c>
      <c r="F31" s="13"/>
      <c r="G31" s="13"/>
      <c r="H31" s="13"/>
      <c r="I31" s="13"/>
      <c r="J31" s="26" t="s">
        <v>241</v>
      </c>
      <c r="K31" s="26">
        <v>70</v>
      </c>
      <c r="L31" s="24" t="str">
        <f>IFERROR(VLOOKUP(M31,Mapping!BQ:BR,2,FALSE),"")</f>
        <v/>
      </c>
      <c r="M31" s="13"/>
      <c r="N31" s="13" t="s">
        <v>132</v>
      </c>
      <c r="O31" s="12">
        <v>119</v>
      </c>
      <c r="P31" s="23">
        <f>IF(Q31="","",VLOOKUP(Q31,Mapping!D:H,2,FALSE))</f>
        <v>2</v>
      </c>
      <c r="Q31" s="13">
        <v>0</v>
      </c>
      <c r="R31" s="26" t="s">
        <v>133</v>
      </c>
      <c r="S31" s="23" t="str">
        <f>IF(Q31="","",VLOOKUP(Q31,Mapping!D:H,5,FALSE))</f>
        <v>Ndgen.BandB0</v>
      </c>
      <c r="T31" s="23" t="str">
        <f>IF(Q31="","",VLOOKUP(Q31,Mapping!D:H,4,FALSE))</f>
        <v>Control</v>
      </c>
      <c r="U31" s="23" t="str">
        <f>IF(V31="","",VLOOKUP(V31,Mapping!J:L,2,FALSE))</f>
        <v/>
      </c>
      <c r="V31" s="13"/>
      <c r="W31" s="23" t="str">
        <f>IF(V31="","",VLOOKUP(V31,Mapping!J:L,3,FALSE))</f>
        <v/>
      </c>
      <c r="X31" s="23" t="str">
        <f>IF(V31="","",VLOOKUP(V31,Mapping!J:M,4,FALSE))</f>
        <v/>
      </c>
      <c r="Y31" s="23" t="str">
        <f>IF(Z31="","",VLOOKUP(Z31,Mapping!O:Q,2,FALSE))</f>
        <v/>
      </c>
      <c r="Z31" s="13"/>
      <c r="AA31" s="23" t="str">
        <f>IF(Z31="","",VLOOKUP(Z31,Mapping!O:Q,3,FALSE))</f>
        <v/>
      </c>
      <c r="AB31" s="23" t="str">
        <f>IF(Z31="","",VLOOKUP(Z31,Mapping!O:R,4,FALSE))</f>
        <v/>
      </c>
      <c r="AC31" s="23">
        <f>IF(AD31="","",VLOOKUP(AD31,Mapping!T:W,2,FALSE))</f>
        <v>6</v>
      </c>
      <c r="AD31" s="13" t="s">
        <v>173</v>
      </c>
      <c r="AE31" s="24" t="str">
        <f>IF(AD31="","",VLOOKUP(AD31,Mapping!T:W,3,FALSE))</f>
        <v>Ndgen.GeneAPOE34</v>
      </c>
      <c r="AF31" s="24" t="str">
        <f>IF(AD31="","",VLOOKUP(AD31,Mapping!T:W,4,FALSE))</f>
        <v>High AD risk</v>
      </c>
      <c r="AG31" s="24" t="str">
        <f>IF(AH31="","",VLOOKUP(AH31,Mapping!BD:BF,3,FALSE))</f>
        <v/>
      </c>
      <c r="AH31" s="13"/>
      <c r="AI31" s="24" t="str">
        <f>IF(AJ31="","",VLOOKUP(AJ31,Mapping!BD:BF,3,FALSE))</f>
        <v/>
      </c>
      <c r="AJ31" s="13"/>
      <c r="AK31" s="205"/>
      <c r="AL31" s="205"/>
      <c r="AM31" s="13"/>
      <c r="AN31" s="13"/>
      <c r="AO31" s="26"/>
      <c r="AP31" s="26"/>
      <c r="AQ31" s="13" t="s">
        <v>146</v>
      </c>
      <c r="AR31" s="24">
        <f>IF(AS31="","",VLOOKUP(AS31,Mapping!AP:AR,2,FALSE))</f>
        <v>8</v>
      </c>
      <c r="AS31" s="13" t="s">
        <v>206</v>
      </c>
      <c r="AT31" s="24" t="str">
        <f>IF(AS31="","",VLOOKUP(AS31,Mapping!AP:AR,3,FALSE))</f>
        <v>rs143332484</v>
      </c>
      <c r="AU31" s="26"/>
      <c r="AV31" s="24">
        <f>IF(AW31="","",VLOOKUP(AW31,Mapping!AT:AU,2,FALSE))</f>
        <v>2</v>
      </c>
      <c r="AW31" s="221" t="s">
        <v>1</v>
      </c>
    </row>
    <row r="32" spans="1:49">
      <c r="A32" s="23">
        <f>IFERROR(VLOOKUP(B32,Mapping!A:B,2,FALSE),"")</f>
        <v>2</v>
      </c>
      <c r="B32" s="496" t="s">
        <v>200</v>
      </c>
      <c r="C32" s="497"/>
      <c r="D32" s="116">
        <v>20030099</v>
      </c>
      <c r="E32" s="116" t="s">
        <v>242</v>
      </c>
      <c r="F32" s="13"/>
      <c r="G32" s="13"/>
      <c r="H32" s="13"/>
      <c r="I32" s="13"/>
      <c r="J32" s="26" t="s">
        <v>208</v>
      </c>
      <c r="K32" s="26">
        <v>89</v>
      </c>
      <c r="L32" s="24" t="str">
        <f>IFERROR(VLOOKUP(M32,Mapping!BQ:BR,2,FALSE),"")</f>
        <v/>
      </c>
      <c r="M32" s="13"/>
      <c r="N32" s="13" t="s">
        <v>150</v>
      </c>
      <c r="O32" s="12">
        <v>49</v>
      </c>
      <c r="P32" s="23">
        <f>IF(Q32="","",VLOOKUP(Q32,Mapping!D:H,2,FALSE))</f>
        <v>7</v>
      </c>
      <c r="Q32" s="13">
        <v>4</v>
      </c>
      <c r="R32" s="26" t="s">
        <v>151</v>
      </c>
      <c r="S32" s="23" t="str">
        <f>IF(Q32="","",VLOOKUP(Q32,Mapping!D:H,5,FALSE))</f>
        <v>Ndgen.BandBIV</v>
      </c>
      <c r="T32" s="23" t="str">
        <f>IF(Q32="","",VLOOKUP(Q32,Mapping!D:H,4,FALSE))</f>
        <v>Moderate</v>
      </c>
      <c r="U32" s="23" t="str">
        <f>IF(V32="","",VLOOKUP(V32,Mapping!J:L,2,FALSE))</f>
        <v/>
      </c>
      <c r="V32" s="13"/>
      <c r="W32" s="23" t="str">
        <f>IF(V32="","",VLOOKUP(V32,Mapping!J:L,3,FALSE))</f>
        <v/>
      </c>
      <c r="X32" s="23" t="str">
        <f>IF(V32="","",VLOOKUP(V32,Mapping!J:M,4,FALSE))</f>
        <v/>
      </c>
      <c r="Y32" s="23" t="str">
        <f>IF(Z32="","",VLOOKUP(Z32,Mapping!O:Q,2,FALSE))</f>
        <v/>
      </c>
      <c r="Z32" s="13"/>
      <c r="AA32" s="23" t="str">
        <f>IF(Z32="","",VLOOKUP(Z32,Mapping!O:Q,3,FALSE))</f>
        <v/>
      </c>
      <c r="AB32" s="23" t="str">
        <f>IF(Z32="","",VLOOKUP(Z32,Mapping!O:R,4,FALSE))</f>
        <v/>
      </c>
      <c r="AC32" s="23">
        <f>IF(AD32="","",VLOOKUP(AD32,Mapping!T:W,2,FALSE))</f>
        <v>5</v>
      </c>
      <c r="AD32" s="13" t="s">
        <v>177</v>
      </c>
      <c r="AE32" s="24" t="str">
        <f>IF(AD32="","",VLOOKUP(AD32,Mapping!T:W,3,FALSE))</f>
        <v>Ndgen.GeneAPOE33</v>
      </c>
      <c r="AF32" s="24" t="str">
        <f>IF(AD32="","",VLOOKUP(AD32,Mapping!T:W,4,FALSE))</f>
        <v>Moderate AD risk</v>
      </c>
      <c r="AG32" s="24" t="str">
        <f>IF(AH32="","",VLOOKUP(AH32,Mapping!BD:BF,3,FALSE))</f>
        <v/>
      </c>
      <c r="AH32" s="13"/>
      <c r="AI32" s="24" t="str">
        <f>IF(AJ32="","",VLOOKUP(AJ32,Mapping!BD:BF,3,FALSE))</f>
        <v/>
      </c>
      <c r="AJ32" s="13"/>
      <c r="AK32" s="205"/>
      <c r="AL32" s="205"/>
      <c r="AM32" s="13"/>
      <c r="AN32" s="13"/>
      <c r="AO32" s="26"/>
      <c r="AP32" s="26"/>
      <c r="AQ32" s="13" t="s">
        <v>146</v>
      </c>
      <c r="AR32" s="24">
        <f>IF(AS32="","",VLOOKUP(AS32,Mapping!AP:AR,2,FALSE))</f>
        <v>8</v>
      </c>
      <c r="AS32" s="13" t="s">
        <v>206</v>
      </c>
      <c r="AT32" s="24" t="str">
        <f>IF(AS32="","",VLOOKUP(AS32,Mapping!AP:AR,3,FALSE))</f>
        <v>rs143332484</v>
      </c>
      <c r="AU32" s="26"/>
      <c r="AV32" s="24">
        <f>IF(AW32="","",VLOOKUP(AW32,Mapping!AT:AU,2,FALSE))</f>
        <v>2</v>
      </c>
      <c r="AW32" s="221" t="s">
        <v>1</v>
      </c>
    </row>
    <row r="33" spans="1:49">
      <c r="A33" s="23">
        <f>IFERROR(VLOOKUP(B33,Mapping!A:B,2,FALSE),"")</f>
        <v>2</v>
      </c>
      <c r="B33" s="496" t="s">
        <v>200</v>
      </c>
      <c r="C33" s="497"/>
      <c r="D33" s="116">
        <v>20050033</v>
      </c>
      <c r="E33" s="116" t="s">
        <v>243</v>
      </c>
      <c r="F33" s="13"/>
      <c r="G33" s="13"/>
      <c r="H33" s="13"/>
      <c r="I33" s="13"/>
      <c r="J33" s="26" t="s">
        <v>208</v>
      </c>
      <c r="K33" s="26">
        <v>75</v>
      </c>
      <c r="L33" s="24" t="str">
        <f>IFERROR(VLOOKUP(M33,Mapping!BQ:BR,2,FALSE),"")</f>
        <v/>
      </c>
      <c r="M33" s="13"/>
      <c r="N33" s="13" t="s">
        <v>132</v>
      </c>
      <c r="O33" s="12">
        <v>28</v>
      </c>
      <c r="P33" s="23">
        <f>IF(Q33="","",VLOOKUP(Q33,Mapping!D:H,2,FALSE))</f>
        <v>9</v>
      </c>
      <c r="Q33" s="13">
        <v>5</v>
      </c>
      <c r="R33" s="26" t="s">
        <v>151</v>
      </c>
      <c r="S33" s="23" t="str">
        <f>IF(Q33="","",VLOOKUP(Q33,Mapping!D:H,5,FALSE))</f>
        <v>Ndgen.BandBV</v>
      </c>
      <c r="T33" s="23" t="str">
        <f>IF(Q33="","",VLOOKUP(Q33,Mapping!D:H,4,FALSE))</f>
        <v>Severe</v>
      </c>
      <c r="U33" s="23" t="str">
        <f>IF(V33="","",VLOOKUP(V33,Mapping!J:L,2,FALSE))</f>
        <v/>
      </c>
      <c r="V33" s="13"/>
      <c r="W33" s="23" t="str">
        <f>IF(V33="","",VLOOKUP(V33,Mapping!J:L,3,FALSE))</f>
        <v/>
      </c>
      <c r="X33" s="23" t="str">
        <f>IF(V33="","",VLOOKUP(V33,Mapping!J:M,4,FALSE))</f>
        <v/>
      </c>
      <c r="Y33" s="23" t="str">
        <f>IF(Z33="","",VLOOKUP(Z33,Mapping!O:Q,2,FALSE))</f>
        <v/>
      </c>
      <c r="Z33" s="13"/>
      <c r="AA33" s="23" t="str">
        <f>IF(Z33="","",VLOOKUP(Z33,Mapping!O:Q,3,FALSE))</f>
        <v/>
      </c>
      <c r="AB33" s="23" t="str">
        <f>IF(Z33="","",VLOOKUP(Z33,Mapping!O:R,4,FALSE))</f>
        <v/>
      </c>
      <c r="AC33" s="23">
        <f>IF(AD33="","",VLOOKUP(AD33,Mapping!T:W,2,FALSE))</f>
        <v>6</v>
      </c>
      <c r="AD33" s="13" t="s">
        <v>173</v>
      </c>
      <c r="AE33" s="24" t="str">
        <f>IF(AD33="","",VLOOKUP(AD33,Mapping!T:W,3,FALSE))</f>
        <v>Ndgen.GeneAPOE34</v>
      </c>
      <c r="AF33" s="24" t="str">
        <f>IF(AD33="","",VLOOKUP(AD33,Mapping!T:W,4,FALSE))</f>
        <v>High AD risk</v>
      </c>
      <c r="AG33" s="24" t="str">
        <f>IF(AH33="","",VLOOKUP(AH33,Mapping!BD:BF,3,FALSE))</f>
        <v/>
      </c>
      <c r="AH33" s="13"/>
      <c r="AI33" s="24" t="str">
        <f>IF(AJ33="","",VLOOKUP(AJ33,Mapping!BD:BF,3,FALSE))</f>
        <v/>
      </c>
      <c r="AJ33" s="13"/>
      <c r="AK33" s="205"/>
      <c r="AL33" s="205"/>
      <c r="AM33" s="13"/>
      <c r="AN33" s="13"/>
      <c r="AO33" s="26"/>
      <c r="AP33" s="26"/>
      <c r="AQ33" s="13" t="s">
        <v>146</v>
      </c>
      <c r="AR33" s="24">
        <f>IF(AS33="","",VLOOKUP(AS33,Mapping!AP:AR,2,FALSE))</f>
        <v>8</v>
      </c>
      <c r="AS33" s="13" t="s">
        <v>206</v>
      </c>
      <c r="AT33" s="24" t="str">
        <f>IF(AS33="","",VLOOKUP(AS33,Mapping!AP:AR,3,FALSE))</f>
        <v>rs143332484</v>
      </c>
      <c r="AU33" s="26"/>
      <c r="AV33" s="24">
        <f>IF(AW33="","",VLOOKUP(AW33,Mapping!AT:AU,2,FALSE))</f>
        <v>2</v>
      </c>
      <c r="AW33" s="221" t="s">
        <v>1</v>
      </c>
    </row>
    <row r="34" spans="1:49" ht="36.5">
      <c r="A34" s="23">
        <f>IFERROR(VLOOKUP(B34,Mapping!A:B,2,FALSE),"")</f>
        <v>2</v>
      </c>
      <c r="B34" s="496" t="s">
        <v>200</v>
      </c>
      <c r="C34" s="497"/>
      <c r="D34" s="116">
        <v>20050102</v>
      </c>
      <c r="E34" s="116" t="s">
        <v>244</v>
      </c>
      <c r="F34" s="13"/>
      <c r="G34" s="13"/>
      <c r="H34" s="13"/>
      <c r="I34" s="13"/>
      <c r="J34" s="26" t="s">
        <v>210</v>
      </c>
      <c r="K34" s="26">
        <v>72</v>
      </c>
      <c r="L34" s="24" t="str">
        <f>IFERROR(VLOOKUP(M34,Mapping!BQ:BR,2,FALSE),"")</f>
        <v/>
      </c>
      <c r="M34" s="13"/>
      <c r="N34" s="13" t="s">
        <v>132</v>
      </c>
      <c r="O34" s="12">
        <v>17</v>
      </c>
      <c r="P34" s="23">
        <f>IF(Q34="","",VLOOKUP(Q34,Mapping!D:H,2,FALSE))</f>
        <v>3</v>
      </c>
      <c r="Q34" s="13">
        <v>1</v>
      </c>
      <c r="R34" s="26" t="s">
        <v>133</v>
      </c>
      <c r="S34" s="23" t="str">
        <f>IF(Q34="","",VLOOKUP(Q34,Mapping!D:H,5,FALSE))</f>
        <v>Ndgen.BandBI</v>
      </c>
      <c r="T34" s="23" t="str">
        <f>IF(Q34="","",VLOOKUP(Q34,Mapping!D:H,4,FALSE))</f>
        <v>Control</v>
      </c>
      <c r="U34" s="23">
        <f>IF(V34="","",VLOOKUP(V34,Mapping!J:L,2,FALSE))</f>
        <v>1</v>
      </c>
      <c r="V34" s="13" t="s">
        <v>147</v>
      </c>
      <c r="W34" s="23" t="str">
        <f>IF(V34="","",VLOOKUP(V34,Mapping!J:L,3,FALSE))</f>
        <v>NULL</v>
      </c>
      <c r="X34" s="23" t="str">
        <f>IF(V34="","",VLOOKUP(V34,Mapping!J:M,4,FALSE))</f>
        <v>Not assesed</v>
      </c>
      <c r="Y34" s="23">
        <f>IF(Z34="","",VLOOKUP(Z34,Mapping!O:Q,2,FALSE))</f>
        <v>1</v>
      </c>
      <c r="Z34" s="13" t="s">
        <v>147</v>
      </c>
      <c r="AA34" s="23" t="str">
        <f>IF(Z34="","",VLOOKUP(Z34,Mapping!O:Q,3,FALSE))</f>
        <v>Null</v>
      </c>
      <c r="AB34" s="23" t="str">
        <f>IF(Z34="","",VLOOKUP(Z34,Mapping!O:R,4,FALSE))</f>
        <v>Not Assessed</v>
      </c>
      <c r="AC34" s="23">
        <f>IF(AD34="","",VLOOKUP(AD34,Mapping!T:W,2,FALSE))</f>
        <v>5</v>
      </c>
      <c r="AD34" s="13" t="s">
        <v>177</v>
      </c>
      <c r="AE34" s="24" t="str">
        <f>IF(AD34="","",VLOOKUP(AD34,Mapping!T:W,3,FALSE))</f>
        <v>Ndgen.GeneAPOE33</v>
      </c>
      <c r="AF34" s="24" t="str">
        <f>IF(AD34="","",VLOOKUP(AD34,Mapping!T:W,4,FALSE))</f>
        <v>Moderate AD risk</v>
      </c>
      <c r="AG34" s="24" t="str">
        <f>IF(AH34="","",VLOOKUP(AH34,Mapping!BD:BF,3,FALSE))</f>
        <v/>
      </c>
      <c r="AH34" s="13"/>
      <c r="AI34" s="24" t="str">
        <f>IF(AJ34="","",VLOOKUP(AJ34,Mapping!BD:BF,3,FALSE))</f>
        <v/>
      </c>
      <c r="AJ34" s="13"/>
      <c r="AK34" s="205"/>
      <c r="AL34" s="205"/>
      <c r="AM34" s="13"/>
      <c r="AN34" s="13"/>
      <c r="AO34" s="205" t="s">
        <v>204</v>
      </c>
      <c r="AP34" s="26"/>
      <c r="AQ34" s="13" t="s">
        <v>146</v>
      </c>
      <c r="AR34" s="24">
        <f>IF(AS34="","",VLOOKUP(AS34,Mapping!AP:AR,2,FALSE))</f>
        <v>2</v>
      </c>
      <c r="AS34" s="13" t="s">
        <v>212</v>
      </c>
      <c r="AT34" s="24" t="str">
        <f>IF(AS34="","",VLOOKUP(AS34,Mapping!AP:AR,3,FALSE))</f>
        <v>None</v>
      </c>
      <c r="AU34" s="26"/>
      <c r="AV34" s="24">
        <f>IF(AW34="","",VLOOKUP(AW34,Mapping!AT:AU,2,FALSE))</f>
        <v>2</v>
      </c>
      <c r="AW34" s="221" t="s">
        <v>1</v>
      </c>
    </row>
    <row r="35" spans="1:49" ht="36.5">
      <c r="A35" s="23">
        <f>IFERROR(VLOOKUP(B35,Mapping!A:B,2,FALSE),"")</f>
        <v>2</v>
      </c>
      <c r="B35" s="496" t="s">
        <v>200</v>
      </c>
      <c r="C35" s="497"/>
      <c r="D35" s="116">
        <v>20060093</v>
      </c>
      <c r="E35" s="116" t="s">
        <v>245</v>
      </c>
      <c r="F35" s="13"/>
      <c r="G35" s="13"/>
      <c r="H35" s="13"/>
      <c r="I35" s="13"/>
      <c r="J35" s="26" t="s">
        <v>210</v>
      </c>
      <c r="K35" s="26">
        <v>78</v>
      </c>
      <c r="L35" s="24" t="str">
        <f>IFERROR(VLOOKUP(M35,Mapping!BQ:BR,2,FALSE),"")</f>
        <v/>
      </c>
      <c r="M35" s="13"/>
      <c r="N35" s="13" t="s">
        <v>150</v>
      </c>
      <c r="O35" s="12">
        <v>23</v>
      </c>
      <c r="P35" s="23">
        <f>IF(Q35="","",VLOOKUP(Q35,Mapping!D:H,2,FALSE))</f>
        <v>5</v>
      </c>
      <c r="Q35" s="13">
        <v>2</v>
      </c>
      <c r="R35" s="26" t="s">
        <v>133</v>
      </c>
      <c r="S35" s="23" t="str">
        <f>IF(Q35="","",VLOOKUP(Q35,Mapping!D:H,5,FALSE))</f>
        <v>Ndgen.BandBII</v>
      </c>
      <c r="T35" s="23" t="str">
        <f>IF(Q35="","",VLOOKUP(Q35,Mapping!D:H,4,FALSE))</f>
        <v>Control</v>
      </c>
      <c r="U35" s="23">
        <f>IF(V35="","",VLOOKUP(V35,Mapping!J:L,2,FALSE))</f>
        <v>1</v>
      </c>
      <c r="V35" s="13" t="s">
        <v>147</v>
      </c>
      <c r="W35" s="23" t="str">
        <f>IF(V35="","",VLOOKUP(V35,Mapping!J:L,3,FALSE))</f>
        <v>NULL</v>
      </c>
      <c r="X35" s="23" t="str">
        <f>IF(V35="","",VLOOKUP(V35,Mapping!J:M,4,FALSE))</f>
        <v>Not assesed</v>
      </c>
      <c r="Y35" s="23">
        <f>IF(Z35="","",VLOOKUP(Z35,Mapping!O:Q,2,FALSE))</f>
        <v>1</v>
      </c>
      <c r="Z35" s="13" t="s">
        <v>147</v>
      </c>
      <c r="AA35" s="23" t="str">
        <f>IF(Z35="","",VLOOKUP(Z35,Mapping!O:Q,3,FALSE))</f>
        <v>Null</v>
      </c>
      <c r="AB35" s="23" t="str">
        <f>IF(Z35="","",VLOOKUP(Z35,Mapping!O:R,4,FALSE))</f>
        <v>Not Assessed</v>
      </c>
      <c r="AC35" s="23">
        <f>IF(AD35="","",VLOOKUP(AD35,Mapping!T:W,2,FALSE))</f>
        <v>1</v>
      </c>
      <c r="AD35" s="13" t="s">
        <v>147</v>
      </c>
      <c r="AE35" s="24" t="str">
        <f>IF(AD35="","",VLOOKUP(AD35,Mapping!T:W,3,FALSE))</f>
        <v>NULL</v>
      </c>
      <c r="AF35" s="24" t="str">
        <f>IF(AD35="","",VLOOKUP(AD35,Mapping!T:W,4,FALSE))</f>
        <v>Not assesed</v>
      </c>
      <c r="AG35" s="24" t="str">
        <f>IF(AH35="","",VLOOKUP(AH35,Mapping!BD:BF,3,FALSE))</f>
        <v/>
      </c>
      <c r="AH35" s="13"/>
      <c r="AI35" s="24" t="str">
        <f>IF(AJ35="","",VLOOKUP(AJ35,Mapping!BD:BF,3,FALSE))</f>
        <v/>
      </c>
      <c r="AJ35" s="13"/>
      <c r="AK35" s="205"/>
      <c r="AL35" s="205"/>
      <c r="AM35" s="13"/>
      <c r="AN35" s="13"/>
      <c r="AO35" s="205" t="s">
        <v>204</v>
      </c>
      <c r="AP35" s="26"/>
      <c r="AQ35" s="13" t="s">
        <v>146</v>
      </c>
      <c r="AR35" s="24">
        <f>IF(AS35="","",VLOOKUP(AS35,Mapping!AP:AR,2,FALSE))</f>
        <v>2</v>
      </c>
      <c r="AS35" s="13" t="s">
        <v>212</v>
      </c>
      <c r="AT35" s="24" t="str">
        <f>IF(AS35="","",VLOOKUP(AS35,Mapping!AP:AR,3,FALSE))</f>
        <v>None</v>
      </c>
      <c r="AU35" s="26"/>
      <c r="AV35" s="24">
        <f>IF(AW35="","",VLOOKUP(AW35,Mapping!AT:AU,2,FALSE))</f>
        <v>2</v>
      </c>
      <c r="AW35" s="221" t="s">
        <v>1</v>
      </c>
    </row>
    <row r="36" spans="1:49" ht="36.5">
      <c r="A36" s="23">
        <f>IFERROR(VLOOKUP(B36,Mapping!A:B,2,FALSE),"")</f>
        <v>2</v>
      </c>
      <c r="B36" s="496" t="s">
        <v>200</v>
      </c>
      <c r="C36" s="497"/>
      <c r="D36" s="116">
        <v>20060099</v>
      </c>
      <c r="E36" s="116" t="s">
        <v>246</v>
      </c>
      <c r="F36" s="13"/>
      <c r="G36" s="13"/>
      <c r="H36" s="13"/>
      <c r="I36" s="13"/>
      <c r="J36" s="26" t="s">
        <v>210</v>
      </c>
      <c r="K36" s="26">
        <v>89</v>
      </c>
      <c r="L36" s="24" t="str">
        <f>IFERROR(VLOOKUP(M36,Mapping!BQ:BR,2,FALSE),"")</f>
        <v/>
      </c>
      <c r="M36" s="13"/>
      <c r="N36" s="13" t="s">
        <v>150</v>
      </c>
      <c r="O36" s="12">
        <v>24</v>
      </c>
      <c r="P36" s="23">
        <f>IF(Q36="","",VLOOKUP(Q36,Mapping!D:H,2,FALSE))</f>
        <v>5</v>
      </c>
      <c r="Q36" s="13">
        <v>2</v>
      </c>
      <c r="R36" s="26" t="s">
        <v>133</v>
      </c>
      <c r="S36" s="23" t="str">
        <f>IF(Q36="","",VLOOKUP(Q36,Mapping!D:H,5,FALSE))</f>
        <v>Ndgen.BandBII</v>
      </c>
      <c r="T36" s="23" t="str">
        <f>IF(Q36="","",VLOOKUP(Q36,Mapping!D:H,4,FALSE))</f>
        <v>Control</v>
      </c>
      <c r="U36" s="23">
        <f>IF(V36="","",VLOOKUP(V36,Mapping!J:L,2,FALSE))</f>
        <v>1</v>
      </c>
      <c r="V36" s="13" t="s">
        <v>147</v>
      </c>
      <c r="W36" s="23" t="str">
        <f>IF(V36="","",VLOOKUP(V36,Mapping!J:L,3,FALSE))</f>
        <v>NULL</v>
      </c>
      <c r="X36" s="23" t="str">
        <f>IF(V36="","",VLOOKUP(V36,Mapping!J:M,4,FALSE))</f>
        <v>Not assesed</v>
      </c>
      <c r="Y36" s="23">
        <f>IF(Z36="","",VLOOKUP(Z36,Mapping!O:Q,2,FALSE))</f>
        <v>1</v>
      </c>
      <c r="Z36" s="13" t="s">
        <v>147</v>
      </c>
      <c r="AA36" s="23" t="str">
        <f>IF(Z36="","",VLOOKUP(Z36,Mapping!O:Q,3,FALSE))</f>
        <v>Null</v>
      </c>
      <c r="AB36" s="23" t="str">
        <f>IF(Z36="","",VLOOKUP(Z36,Mapping!O:R,4,FALSE))</f>
        <v>Not Assessed</v>
      </c>
      <c r="AC36" s="23">
        <f>IF(AD36="","",VLOOKUP(AD36,Mapping!T:W,2,FALSE))</f>
        <v>1</v>
      </c>
      <c r="AD36" s="13" t="s">
        <v>147</v>
      </c>
      <c r="AE36" s="24" t="str">
        <f>IF(AD36="","",VLOOKUP(AD36,Mapping!T:W,3,FALSE))</f>
        <v>NULL</v>
      </c>
      <c r="AF36" s="24" t="str">
        <f>IF(AD36="","",VLOOKUP(AD36,Mapping!T:W,4,FALSE))</f>
        <v>Not assesed</v>
      </c>
      <c r="AG36" s="24" t="str">
        <f>IF(AH36="","",VLOOKUP(AH36,Mapping!BD:BF,3,FALSE))</f>
        <v/>
      </c>
      <c r="AH36" s="13"/>
      <c r="AI36" s="24" t="str">
        <f>IF(AJ36="","",VLOOKUP(AJ36,Mapping!BD:BF,3,FALSE))</f>
        <v/>
      </c>
      <c r="AJ36" s="13"/>
      <c r="AK36" s="205"/>
      <c r="AL36" s="205"/>
      <c r="AM36" s="13"/>
      <c r="AN36" s="13"/>
      <c r="AO36" s="205" t="s">
        <v>204</v>
      </c>
      <c r="AP36" s="26"/>
      <c r="AQ36" s="13" t="s">
        <v>146</v>
      </c>
      <c r="AR36" s="24">
        <f>IF(AS36="","",VLOOKUP(AS36,Mapping!AP:AR,2,FALSE))</f>
        <v>2</v>
      </c>
      <c r="AS36" s="13" t="s">
        <v>212</v>
      </c>
      <c r="AT36" s="24" t="str">
        <f>IF(AS36="","",VLOOKUP(AS36,Mapping!AP:AR,3,FALSE))</f>
        <v>None</v>
      </c>
      <c r="AU36" s="26"/>
      <c r="AV36" s="24">
        <f>IF(AW36="","",VLOOKUP(AW36,Mapping!AT:AU,2,FALSE))</f>
        <v>2</v>
      </c>
      <c r="AW36" s="221" t="s">
        <v>1</v>
      </c>
    </row>
    <row r="37" spans="1:49">
      <c r="A37" s="23">
        <f>IFERROR(VLOOKUP(B37,Mapping!A:B,2,FALSE),"")</f>
        <v>2</v>
      </c>
      <c r="B37" s="496" t="s">
        <v>200</v>
      </c>
      <c r="C37" s="497"/>
      <c r="D37" s="116">
        <v>20100742</v>
      </c>
      <c r="E37" s="116" t="s">
        <v>247</v>
      </c>
      <c r="F37" s="13"/>
      <c r="G37" s="13"/>
      <c r="H37" s="13"/>
      <c r="I37" s="13"/>
      <c r="J37" s="26" t="s">
        <v>210</v>
      </c>
      <c r="K37" s="26">
        <v>67</v>
      </c>
      <c r="L37" s="24" t="str">
        <f>IFERROR(VLOOKUP(M37,Mapping!BQ:BR,2,FALSE),"")</f>
        <v/>
      </c>
      <c r="M37" s="13"/>
      <c r="N37" s="13" t="s">
        <v>132</v>
      </c>
      <c r="O37" s="12">
        <v>22</v>
      </c>
      <c r="P37" s="23">
        <f>IF(Q37="","",VLOOKUP(Q37,Mapping!D:H,2,FALSE))</f>
        <v>2</v>
      </c>
      <c r="Q37" s="13">
        <v>0</v>
      </c>
      <c r="R37" s="26" t="s">
        <v>133</v>
      </c>
      <c r="S37" s="23" t="str">
        <f>IF(Q37="","",VLOOKUP(Q37,Mapping!D:H,5,FALSE))</f>
        <v>Ndgen.BandB0</v>
      </c>
      <c r="T37" s="23" t="str">
        <f>IF(Q37="","",VLOOKUP(Q37,Mapping!D:H,4,FALSE))</f>
        <v>Control</v>
      </c>
      <c r="U37" s="23">
        <f>IF(V37="","",VLOOKUP(V37,Mapping!J:L,2,FALSE))</f>
        <v>2</v>
      </c>
      <c r="V37" s="13">
        <v>0</v>
      </c>
      <c r="W37" s="23" t="str">
        <f>IF(V37="","",VLOOKUP(V37,Mapping!J:L,3,FALSE))</f>
        <v>Ndgen.Thal0</v>
      </c>
      <c r="X37" s="23" t="str">
        <f>IF(V37="","",VLOOKUP(V37,Mapping!J:M,4,FALSE))</f>
        <v>No amyloid deposition</v>
      </c>
      <c r="Y37" s="23">
        <f>IF(Z37="","",VLOOKUP(Z37,Mapping!O:Q,2,FALSE))</f>
        <v>2</v>
      </c>
      <c r="Z37" s="13">
        <v>0</v>
      </c>
      <c r="AA37" s="23" t="str">
        <f>IF(Z37="","",VLOOKUP(Z37,Mapping!O:Q,3,FALSE))</f>
        <v>Ndgen.CERAD0</v>
      </c>
      <c r="AB37" s="23" t="str">
        <f>IF(Z37="","",VLOOKUP(Z37,Mapping!O:R,4,FALSE))</f>
        <v>No Neuritic Plaques</v>
      </c>
      <c r="AC37" s="23">
        <f>IF(AD37="","",VLOOKUP(AD37,Mapping!T:W,2,FALSE))</f>
        <v>5</v>
      </c>
      <c r="AD37" s="13" t="s">
        <v>177</v>
      </c>
      <c r="AE37" s="24" t="str">
        <f>IF(AD37="","",VLOOKUP(AD37,Mapping!T:W,3,FALSE))</f>
        <v>Ndgen.GeneAPOE33</v>
      </c>
      <c r="AF37" s="24" t="str">
        <f>IF(AD37="","",VLOOKUP(AD37,Mapping!T:W,4,FALSE))</f>
        <v>Moderate AD risk</v>
      </c>
      <c r="AG37" s="24" t="str">
        <f>IF(AH37="","",VLOOKUP(AH37,Mapping!BD:BF,3,FALSE))</f>
        <v/>
      </c>
      <c r="AH37" s="13"/>
      <c r="AI37" s="24" t="str">
        <f>IF(AJ37="","",VLOOKUP(AJ37,Mapping!BD:BF,3,FALSE))</f>
        <v/>
      </c>
      <c r="AJ37" s="13"/>
      <c r="AK37" s="205"/>
      <c r="AL37" s="205"/>
      <c r="AM37" s="13"/>
      <c r="AN37" s="13"/>
      <c r="AO37" s="26"/>
      <c r="AP37" s="26"/>
      <c r="AQ37" s="13" t="s">
        <v>205</v>
      </c>
      <c r="AR37" s="24">
        <f>IF(AS37="","",VLOOKUP(AS37,Mapping!AP:AR,2,FALSE))</f>
        <v>2</v>
      </c>
      <c r="AS37" s="13" t="s">
        <v>212</v>
      </c>
      <c r="AT37" s="24" t="str">
        <f>IF(AS37="","",VLOOKUP(AS37,Mapping!AP:AR,3,FALSE))</f>
        <v>None</v>
      </c>
      <c r="AU37" s="26"/>
      <c r="AV37" s="24">
        <f>IF(AW37="","",VLOOKUP(AW37,Mapping!AT:AU,2,FALSE))</f>
        <v>2</v>
      </c>
      <c r="AW37" s="221" t="s">
        <v>1</v>
      </c>
    </row>
    <row r="38" spans="1:49" ht="36.5">
      <c r="A38" s="23">
        <f>IFERROR(VLOOKUP(B38,Mapping!A:B,2,FALSE),"")</f>
        <v>2</v>
      </c>
      <c r="B38" s="496" t="s">
        <v>200</v>
      </c>
      <c r="C38" s="497"/>
      <c r="D38" s="116">
        <v>20110137</v>
      </c>
      <c r="E38" s="116" t="s">
        <v>248</v>
      </c>
      <c r="F38" s="13"/>
      <c r="G38" s="13"/>
      <c r="H38" s="13"/>
      <c r="I38" s="13"/>
      <c r="J38" s="26" t="s">
        <v>210</v>
      </c>
      <c r="K38" s="26">
        <v>75</v>
      </c>
      <c r="L38" s="24" t="str">
        <f>IFERROR(VLOOKUP(M38,Mapping!BQ:BR,2,FALSE),"")</f>
        <v/>
      </c>
      <c r="M38" s="13"/>
      <c r="N38" s="13" t="s">
        <v>150</v>
      </c>
      <c r="O38" s="12">
        <v>33</v>
      </c>
      <c r="P38" s="23">
        <f>IF(Q38="","",VLOOKUP(Q38,Mapping!D:H,2,FALSE))</f>
        <v>11</v>
      </c>
      <c r="Q38" s="13">
        <v>6</v>
      </c>
      <c r="R38" s="26" t="s">
        <v>151</v>
      </c>
      <c r="S38" s="23" t="str">
        <f>IF(Q38="","",VLOOKUP(Q38,Mapping!D:H,5,FALSE))</f>
        <v>Ndgen.BandBVI</v>
      </c>
      <c r="T38" s="23" t="str">
        <f>IF(Q38="","",VLOOKUP(Q38,Mapping!D:H,4,FALSE))</f>
        <v>Severe</v>
      </c>
      <c r="U38" s="23">
        <f>IF(V38="","",VLOOKUP(V38,Mapping!J:L,2,FALSE))</f>
        <v>7</v>
      </c>
      <c r="V38" s="13">
        <v>5</v>
      </c>
      <c r="W38" s="23" t="str">
        <f>IF(V38="","",VLOOKUP(V38,Mapping!J:L,3,FALSE))</f>
        <v>Ndgen.Thal5</v>
      </c>
      <c r="X38" s="23" t="str">
        <f>IF(V38="","",VLOOKUP(V38,Mapping!J:M,4,FALSE))</f>
        <v>Amyloid in cerebellum</v>
      </c>
      <c r="Y38" s="23">
        <f>IF(Z38="","",VLOOKUP(Z38,Mapping!O:Q,2,FALSE))</f>
        <v>5</v>
      </c>
      <c r="Z38" s="13">
        <v>3</v>
      </c>
      <c r="AA38" s="23" t="str">
        <f>IF(Z38="","",VLOOKUP(Z38,Mapping!O:Q,3,FALSE))</f>
        <v>Ndgen.CERAD3</v>
      </c>
      <c r="AB38" s="23" t="str">
        <f>IF(Z38="","",VLOOKUP(Z38,Mapping!O:R,4,FALSE))</f>
        <v>High Density</v>
      </c>
      <c r="AC38" s="23">
        <f>IF(AD38="","",VLOOKUP(AD38,Mapping!T:W,2,FALSE))</f>
        <v>6</v>
      </c>
      <c r="AD38" s="13" t="s">
        <v>173</v>
      </c>
      <c r="AE38" s="24" t="str">
        <f>IF(AD38="","",VLOOKUP(AD38,Mapping!T:W,3,FALSE))</f>
        <v>Ndgen.GeneAPOE34</v>
      </c>
      <c r="AF38" s="24" t="str">
        <f>IF(AD38="","",VLOOKUP(AD38,Mapping!T:W,4,FALSE))</f>
        <v>High AD risk</v>
      </c>
      <c r="AG38" s="24" t="str">
        <f>IF(AH38="","",VLOOKUP(AH38,Mapping!BD:BF,3,FALSE))</f>
        <v/>
      </c>
      <c r="AH38" s="13"/>
      <c r="AI38" s="24" t="str">
        <f>IF(AJ38="","",VLOOKUP(AJ38,Mapping!BD:BF,3,FALSE))</f>
        <v/>
      </c>
      <c r="AJ38" s="13"/>
      <c r="AK38" s="205"/>
      <c r="AL38" s="205"/>
      <c r="AM38" s="13"/>
      <c r="AN38" s="13"/>
      <c r="AO38" s="205" t="s">
        <v>204</v>
      </c>
      <c r="AP38" s="26"/>
      <c r="AQ38" s="13" t="s">
        <v>205</v>
      </c>
      <c r="AR38" s="24">
        <f>IF(AS38="","",VLOOKUP(AS38,Mapping!AP:AR,2,FALSE))</f>
        <v>2</v>
      </c>
      <c r="AS38" s="13" t="s">
        <v>212</v>
      </c>
      <c r="AT38" s="24" t="str">
        <f>IF(AS38="","",VLOOKUP(AS38,Mapping!AP:AR,3,FALSE))</f>
        <v>None</v>
      </c>
      <c r="AU38" s="26"/>
      <c r="AV38" s="24">
        <f>IF(AW38="","",VLOOKUP(AW38,Mapping!AT:AU,2,FALSE))</f>
        <v>2</v>
      </c>
      <c r="AW38" s="221" t="s">
        <v>1</v>
      </c>
    </row>
    <row r="39" spans="1:49" ht="36.5">
      <c r="A39" s="23">
        <f>IFERROR(VLOOKUP(B39,Mapping!A:B,2,FALSE),"")</f>
        <v>2</v>
      </c>
      <c r="B39" s="496" t="s">
        <v>200</v>
      </c>
      <c r="C39" s="497"/>
      <c r="D39" s="116">
        <v>20110272</v>
      </c>
      <c r="E39" s="116" t="s">
        <v>249</v>
      </c>
      <c r="F39" s="13"/>
      <c r="G39" s="13"/>
      <c r="H39" s="13"/>
      <c r="I39" s="13"/>
      <c r="J39" s="26" t="s">
        <v>210</v>
      </c>
      <c r="K39" s="26">
        <v>78</v>
      </c>
      <c r="L39" s="24" t="str">
        <f>IFERROR(VLOOKUP(M39,Mapping!BQ:BR,2,FALSE),"")</f>
        <v/>
      </c>
      <c r="M39" s="13"/>
      <c r="N39" s="13" t="s">
        <v>150</v>
      </c>
      <c r="O39" s="12">
        <v>34</v>
      </c>
      <c r="P39" s="23">
        <f>IF(Q39="","",VLOOKUP(Q39,Mapping!D:H,2,FALSE))</f>
        <v>2</v>
      </c>
      <c r="Q39" s="13">
        <v>0</v>
      </c>
      <c r="R39" s="26" t="s">
        <v>133</v>
      </c>
      <c r="S39" s="23" t="str">
        <f>IF(Q39="","",VLOOKUP(Q39,Mapping!D:H,5,FALSE))</f>
        <v>Ndgen.BandB0</v>
      </c>
      <c r="T39" s="23" t="str">
        <f>IF(Q39="","",VLOOKUP(Q39,Mapping!D:H,4,FALSE))</f>
        <v>Control</v>
      </c>
      <c r="U39" s="23">
        <f>IF(V39="","",VLOOKUP(V39,Mapping!J:L,2,FALSE))</f>
        <v>3</v>
      </c>
      <c r="V39" s="13">
        <v>1</v>
      </c>
      <c r="W39" s="23" t="str">
        <f>IF(V39="","",VLOOKUP(V39,Mapping!J:L,3,FALSE))</f>
        <v>Ndgen.Thal1</v>
      </c>
      <c r="X39" s="23" t="str">
        <f>IF(V39="","",VLOOKUP(V39,Mapping!J:M,4,FALSE))</f>
        <v>Amyloid in neocortex</v>
      </c>
      <c r="Y39" s="23">
        <f>IF(Z39="","",VLOOKUP(Z39,Mapping!O:Q,2,FALSE))</f>
        <v>2</v>
      </c>
      <c r="Z39" s="13">
        <v>0</v>
      </c>
      <c r="AA39" s="23" t="str">
        <f>IF(Z39="","",VLOOKUP(Z39,Mapping!O:Q,3,FALSE))</f>
        <v>Ndgen.CERAD0</v>
      </c>
      <c r="AB39" s="23" t="str">
        <f>IF(Z39="","",VLOOKUP(Z39,Mapping!O:R,4,FALSE))</f>
        <v>No Neuritic Plaques</v>
      </c>
      <c r="AC39" s="23">
        <f>IF(AD39="","",VLOOKUP(AD39,Mapping!T:W,2,FALSE))</f>
        <v>1</v>
      </c>
      <c r="AD39" s="13" t="s">
        <v>147</v>
      </c>
      <c r="AE39" s="24" t="str">
        <f>IF(AD39="","",VLOOKUP(AD39,Mapping!T:W,3,FALSE))</f>
        <v>NULL</v>
      </c>
      <c r="AF39" s="24" t="str">
        <f>IF(AD39="","",VLOOKUP(AD39,Mapping!T:W,4,FALSE))</f>
        <v>Not assesed</v>
      </c>
      <c r="AG39" s="24" t="str">
        <f>IF(AH39="","",VLOOKUP(AH39,Mapping!BD:BF,3,FALSE))</f>
        <v/>
      </c>
      <c r="AH39" s="13"/>
      <c r="AI39" s="24" t="str">
        <f>IF(AJ39="","",VLOOKUP(AJ39,Mapping!BD:BF,3,FALSE))</f>
        <v/>
      </c>
      <c r="AJ39" s="13"/>
      <c r="AK39" s="205"/>
      <c r="AL39" s="205"/>
      <c r="AM39" s="13"/>
      <c r="AN39" s="13"/>
      <c r="AO39" s="205" t="s">
        <v>204</v>
      </c>
      <c r="AP39" s="26"/>
      <c r="AQ39" s="13" t="s">
        <v>146</v>
      </c>
      <c r="AR39" s="24">
        <f>IF(AS39="","",VLOOKUP(AS39,Mapping!AP:AR,2,FALSE))</f>
        <v>2</v>
      </c>
      <c r="AS39" s="13" t="s">
        <v>212</v>
      </c>
      <c r="AT39" s="24" t="str">
        <f>IF(AS39="","",VLOOKUP(AS39,Mapping!AP:AR,3,FALSE))</f>
        <v>None</v>
      </c>
      <c r="AU39" s="26"/>
      <c r="AV39" s="24">
        <f>IF(AW39="","",VLOOKUP(AW39,Mapping!AT:AU,2,FALSE))</f>
        <v>2</v>
      </c>
      <c r="AW39" s="221" t="s">
        <v>1</v>
      </c>
    </row>
    <row r="40" spans="1:49">
      <c r="A40" s="23">
        <f>IFERROR(VLOOKUP(B40,Mapping!A:B,2,FALSE),"")</f>
        <v>2</v>
      </c>
      <c r="B40" s="496" t="s">
        <v>200</v>
      </c>
      <c r="C40" s="497"/>
      <c r="D40" s="116">
        <v>20110476</v>
      </c>
      <c r="E40" s="116" t="s">
        <v>250</v>
      </c>
      <c r="F40" s="13"/>
      <c r="G40" s="13"/>
      <c r="H40" s="13"/>
      <c r="I40" s="13"/>
      <c r="J40" s="26" t="s">
        <v>208</v>
      </c>
      <c r="K40" s="26">
        <v>65</v>
      </c>
      <c r="L40" s="24" t="str">
        <f>IFERROR(VLOOKUP(M40,Mapping!BQ:BR,2,FALSE),"")</f>
        <v/>
      </c>
      <c r="M40" s="13"/>
      <c r="N40" s="13" t="s">
        <v>132</v>
      </c>
      <c r="O40" s="12">
        <v>22</v>
      </c>
      <c r="P40" s="23">
        <f>IF(Q40="","",VLOOKUP(Q40,Mapping!D:H,2,FALSE))</f>
        <v>2</v>
      </c>
      <c r="Q40" s="13">
        <v>0</v>
      </c>
      <c r="R40" s="26" t="s">
        <v>133</v>
      </c>
      <c r="S40" s="23" t="str">
        <f>IF(Q40="","",VLOOKUP(Q40,Mapping!D:H,5,FALSE))</f>
        <v>Ndgen.BandB0</v>
      </c>
      <c r="T40" s="23" t="str">
        <f>IF(Q40="","",VLOOKUP(Q40,Mapping!D:H,4,FALSE))</f>
        <v>Control</v>
      </c>
      <c r="U40" s="23">
        <f>IF(V40="","",VLOOKUP(V40,Mapping!J:L,2,FALSE))</f>
        <v>3</v>
      </c>
      <c r="V40" s="13">
        <v>1</v>
      </c>
      <c r="W40" s="23" t="str">
        <f>IF(V40="","",VLOOKUP(V40,Mapping!J:L,3,FALSE))</f>
        <v>Ndgen.Thal1</v>
      </c>
      <c r="X40" s="23" t="str">
        <f>IF(V40="","",VLOOKUP(V40,Mapping!J:M,4,FALSE))</f>
        <v>Amyloid in neocortex</v>
      </c>
      <c r="Y40" s="23">
        <f>IF(Z40="","",VLOOKUP(Z40,Mapping!O:Q,2,FALSE))</f>
        <v>2</v>
      </c>
      <c r="Z40" s="13">
        <v>0</v>
      </c>
      <c r="AA40" s="23" t="str">
        <f>IF(Z40="","",VLOOKUP(Z40,Mapping!O:Q,3,FALSE))</f>
        <v>Ndgen.CERAD0</v>
      </c>
      <c r="AB40" s="23" t="str">
        <f>IF(Z40="","",VLOOKUP(Z40,Mapping!O:R,4,FALSE))</f>
        <v>No Neuritic Plaques</v>
      </c>
      <c r="AC40" s="23">
        <f>IF(AD40="","",VLOOKUP(AD40,Mapping!T:W,2,FALSE))</f>
        <v>5</v>
      </c>
      <c r="AD40" s="13" t="s">
        <v>177</v>
      </c>
      <c r="AE40" s="24" t="str">
        <f>IF(AD40="","",VLOOKUP(AD40,Mapping!T:W,3,FALSE))</f>
        <v>Ndgen.GeneAPOE33</v>
      </c>
      <c r="AF40" s="24" t="str">
        <f>IF(AD40="","",VLOOKUP(AD40,Mapping!T:W,4,FALSE))</f>
        <v>Moderate AD risk</v>
      </c>
      <c r="AG40" s="24" t="str">
        <f>IF(AH40="","",VLOOKUP(AH40,Mapping!BD:BF,3,FALSE))</f>
        <v/>
      </c>
      <c r="AH40" s="13"/>
      <c r="AI40" s="24" t="str">
        <f>IF(AJ40="","",VLOOKUP(AJ40,Mapping!BD:BF,3,FALSE))</f>
        <v/>
      </c>
      <c r="AJ40" s="13"/>
      <c r="AK40" s="205"/>
      <c r="AL40" s="205"/>
      <c r="AM40" s="13"/>
      <c r="AN40" s="13"/>
      <c r="AO40" s="26"/>
      <c r="AP40" s="26"/>
      <c r="AQ40" s="13" t="s">
        <v>146</v>
      </c>
      <c r="AR40" s="24">
        <f>IF(AS40="","",VLOOKUP(AS40,Mapping!AP:AR,2,FALSE))</f>
        <v>8</v>
      </c>
      <c r="AS40" s="13" t="s">
        <v>206</v>
      </c>
      <c r="AT40" s="24" t="str">
        <f>IF(AS40="","",VLOOKUP(AS40,Mapping!AP:AR,3,FALSE))</f>
        <v>rs143332484</v>
      </c>
      <c r="AU40" s="26"/>
      <c r="AV40" s="24">
        <f>IF(AW40="","",VLOOKUP(AW40,Mapping!AT:AU,2,FALSE))</f>
        <v>2</v>
      </c>
      <c r="AW40" s="221" t="s">
        <v>1</v>
      </c>
    </row>
    <row r="41" spans="1:49">
      <c r="A41" s="23">
        <f>IFERROR(VLOOKUP(B41,Mapping!A:B,2,FALSE),"")</f>
        <v>2</v>
      </c>
      <c r="B41" s="496" t="s">
        <v>200</v>
      </c>
      <c r="C41" s="497"/>
      <c r="D41" s="116">
        <v>20110477</v>
      </c>
      <c r="E41" s="116" t="s">
        <v>251</v>
      </c>
      <c r="F41" s="13"/>
      <c r="G41" s="13"/>
      <c r="H41" s="13"/>
      <c r="I41" s="13"/>
      <c r="J41" s="26" t="s">
        <v>252</v>
      </c>
      <c r="K41" s="26">
        <v>95</v>
      </c>
      <c r="L41" s="24" t="str">
        <f>IFERROR(VLOOKUP(M41,Mapping!BQ:BR,2,FALSE),"")</f>
        <v/>
      </c>
      <c r="M41" s="13"/>
      <c r="N41" s="13" t="s">
        <v>150</v>
      </c>
      <c r="O41" s="12">
        <v>66</v>
      </c>
      <c r="P41" s="23">
        <f>IF(Q41="","",VLOOKUP(Q41,Mapping!D:H,2,FALSE))</f>
        <v>6</v>
      </c>
      <c r="Q41" s="13">
        <v>3</v>
      </c>
      <c r="R41" s="26" t="s">
        <v>151</v>
      </c>
      <c r="S41" s="23" t="str">
        <f>IF(Q41="","",VLOOKUP(Q41,Mapping!D:H,5,FALSE))</f>
        <v>Ndgen.BandBIII</v>
      </c>
      <c r="T41" s="23" t="str">
        <f>IF(Q41="","",VLOOKUP(Q41,Mapping!D:H,4,FALSE))</f>
        <v>Moderate</v>
      </c>
      <c r="U41" s="23">
        <f>IF(V41="","",VLOOKUP(V41,Mapping!J:L,2,FALSE))</f>
        <v>2</v>
      </c>
      <c r="V41" s="13">
        <v>0</v>
      </c>
      <c r="W41" s="23" t="str">
        <f>IF(V41="","",VLOOKUP(V41,Mapping!J:L,3,FALSE))</f>
        <v>Ndgen.Thal0</v>
      </c>
      <c r="X41" s="23" t="str">
        <f>IF(V41="","",VLOOKUP(V41,Mapping!J:M,4,FALSE))</f>
        <v>No amyloid deposition</v>
      </c>
      <c r="Y41" s="23">
        <f>IF(Z41="","",VLOOKUP(Z41,Mapping!O:Q,2,FALSE))</f>
        <v>2</v>
      </c>
      <c r="Z41" s="13">
        <v>0</v>
      </c>
      <c r="AA41" s="23" t="str">
        <f>IF(Z41="","",VLOOKUP(Z41,Mapping!O:Q,3,FALSE))</f>
        <v>Ndgen.CERAD0</v>
      </c>
      <c r="AB41" s="23" t="str">
        <f>IF(Z41="","",VLOOKUP(Z41,Mapping!O:R,4,FALSE))</f>
        <v>No Neuritic Plaques</v>
      </c>
      <c r="AC41" s="23">
        <f>IF(AD41="","",VLOOKUP(AD41,Mapping!T:W,2,FALSE))</f>
        <v>7</v>
      </c>
      <c r="AD41" s="13" t="s">
        <v>230</v>
      </c>
      <c r="AE41" s="24" t="str">
        <f>IF(AD41="","",VLOOKUP(AD41,Mapping!T:W,3,FALSE))</f>
        <v>Ndgen.GeneAPOE44</v>
      </c>
      <c r="AF41" s="24" t="str">
        <f>IF(AD41="","",VLOOKUP(AD41,Mapping!T:W,4,FALSE))</f>
        <v>Very high AD risk</v>
      </c>
      <c r="AG41" s="24" t="str">
        <f>IF(AH41="","",VLOOKUP(AH41,Mapping!BD:BF,3,FALSE))</f>
        <v/>
      </c>
      <c r="AH41" s="13"/>
      <c r="AI41" s="24" t="str">
        <f>IF(AJ41="","",VLOOKUP(AJ41,Mapping!BD:BF,3,FALSE))</f>
        <v/>
      </c>
      <c r="AJ41" s="13"/>
      <c r="AK41" s="205"/>
      <c r="AL41" s="205"/>
      <c r="AM41" s="13"/>
      <c r="AN41" s="13"/>
      <c r="AO41" s="26"/>
      <c r="AP41" s="26"/>
      <c r="AQ41" s="13" t="s">
        <v>146</v>
      </c>
      <c r="AR41" s="24">
        <f>IF(AS41="","",VLOOKUP(AS41,Mapping!AP:AR,2,FALSE))</f>
        <v>8</v>
      </c>
      <c r="AS41" s="13" t="s">
        <v>206</v>
      </c>
      <c r="AT41" s="24" t="str">
        <f>IF(AS41="","",VLOOKUP(AS41,Mapping!AP:AR,3,FALSE))</f>
        <v>rs143332484</v>
      </c>
      <c r="AU41" s="26"/>
      <c r="AV41" s="24">
        <f>IF(AW41="","",VLOOKUP(AW41,Mapping!AT:AU,2,FALSE))</f>
        <v>2</v>
      </c>
      <c r="AW41" s="221" t="s">
        <v>1</v>
      </c>
    </row>
    <row r="42" spans="1:49" ht="48.5">
      <c r="A42" s="23">
        <f>IFERROR(VLOOKUP(B42,Mapping!A:B,2,FALSE),"")</f>
        <v>2</v>
      </c>
      <c r="B42" s="496" t="s">
        <v>200</v>
      </c>
      <c r="C42" s="497"/>
      <c r="D42" s="116">
        <v>20129990</v>
      </c>
      <c r="E42" s="116" t="s">
        <v>253</v>
      </c>
      <c r="F42" s="13"/>
      <c r="G42" s="13"/>
      <c r="H42" s="13"/>
      <c r="I42" s="13"/>
      <c r="J42" s="26" t="s">
        <v>210</v>
      </c>
      <c r="K42" s="26">
        <v>78</v>
      </c>
      <c r="L42" s="24" t="str">
        <f>IFERROR(VLOOKUP(M42,Mapping!BQ:BR,2,FALSE),"")</f>
        <v/>
      </c>
      <c r="M42" s="13"/>
      <c r="N42" s="13" t="s">
        <v>150</v>
      </c>
      <c r="O42" s="12">
        <v>40</v>
      </c>
      <c r="P42" s="23">
        <f>IF(Q42="","",VLOOKUP(Q42,Mapping!D:H,2,FALSE))</f>
        <v>11</v>
      </c>
      <c r="Q42" s="13">
        <v>6</v>
      </c>
      <c r="R42" s="26" t="s">
        <v>151</v>
      </c>
      <c r="S42" s="23" t="str">
        <f>IF(Q42="","",VLOOKUP(Q42,Mapping!D:H,5,FALSE))</f>
        <v>Ndgen.BandBVI</v>
      </c>
      <c r="T42" s="23" t="str">
        <f>IF(Q42="","",VLOOKUP(Q42,Mapping!D:H,4,FALSE))</f>
        <v>Severe</v>
      </c>
      <c r="U42" s="23">
        <f>IF(V42="","",VLOOKUP(V42,Mapping!J:L,2,FALSE))</f>
        <v>7</v>
      </c>
      <c r="V42" s="13">
        <v>5</v>
      </c>
      <c r="W42" s="23" t="str">
        <f>IF(V42="","",VLOOKUP(V42,Mapping!J:L,3,FALSE))</f>
        <v>Ndgen.Thal5</v>
      </c>
      <c r="X42" s="23" t="str">
        <f>IF(V42="","",VLOOKUP(V42,Mapping!J:M,4,FALSE))</f>
        <v>Amyloid in cerebellum</v>
      </c>
      <c r="Y42" s="23">
        <f>IF(Z42="","",VLOOKUP(Z42,Mapping!O:Q,2,FALSE))</f>
        <v>5</v>
      </c>
      <c r="Z42" s="13">
        <v>3</v>
      </c>
      <c r="AA42" s="23" t="str">
        <f>IF(Z42="","",VLOOKUP(Z42,Mapping!O:Q,3,FALSE))</f>
        <v>Ndgen.CERAD3</v>
      </c>
      <c r="AB42" s="23" t="str">
        <f>IF(Z42="","",VLOOKUP(Z42,Mapping!O:R,4,FALSE))</f>
        <v>High Density</v>
      </c>
      <c r="AC42" s="23">
        <f>IF(AD42="","",VLOOKUP(AD42,Mapping!T:W,2,FALSE))</f>
        <v>6</v>
      </c>
      <c r="AD42" s="297" t="s">
        <v>173</v>
      </c>
      <c r="AE42" s="24" t="str">
        <f>IF(AD42="","",VLOOKUP(AD42,Mapping!T:W,3,FALSE))</f>
        <v>Ndgen.GeneAPOE34</v>
      </c>
      <c r="AF42" s="24" t="str">
        <f>IF(AD42="","",VLOOKUP(AD42,Mapping!T:W,4,FALSE))</f>
        <v>High AD risk</v>
      </c>
      <c r="AG42" s="24" t="str">
        <f>IF(AH42="","",VLOOKUP(AH42,Mapping!BD:BF,3,FALSE))</f>
        <v/>
      </c>
      <c r="AH42" s="13"/>
      <c r="AI42" s="24" t="str">
        <f>IF(AJ42="","",VLOOKUP(AJ42,Mapping!BD:BF,3,FALSE))</f>
        <v/>
      </c>
      <c r="AJ42" s="13"/>
      <c r="AK42" s="205"/>
      <c r="AL42" s="205"/>
      <c r="AM42" s="13"/>
      <c r="AN42" s="13"/>
      <c r="AO42" s="205" t="s">
        <v>219</v>
      </c>
      <c r="AP42" s="26"/>
      <c r="AQ42" s="13" t="s">
        <v>205</v>
      </c>
      <c r="AR42" s="24">
        <f>IF(AS42="","",VLOOKUP(AS42,Mapping!AP:AR,2,FALSE))</f>
        <v>2</v>
      </c>
      <c r="AS42" s="13" t="s">
        <v>212</v>
      </c>
      <c r="AT42" s="24" t="str">
        <f>IF(AS42="","",VLOOKUP(AS42,Mapping!AP:AR,3,FALSE))</f>
        <v>None</v>
      </c>
      <c r="AU42" s="26"/>
      <c r="AV42" s="24">
        <f>IF(AW42="","",VLOOKUP(AW42,Mapping!AT:AU,2,FALSE))</f>
        <v>2</v>
      </c>
      <c r="AW42" s="221" t="s">
        <v>1</v>
      </c>
    </row>
    <row r="43" spans="1:49">
      <c r="A43" s="23">
        <f>IFERROR(VLOOKUP(B43,Mapping!A:B,2,FALSE),"")</f>
        <v>2</v>
      </c>
      <c r="B43" s="496" t="s">
        <v>200</v>
      </c>
      <c r="C43" s="497"/>
      <c r="D43" s="116">
        <v>20130325</v>
      </c>
      <c r="E43" s="116" t="s">
        <v>254</v>
      </c>
      <c r="F43" s="13"/>
      <c r="G43" s="13"/>
      <c r="H43" s="13"/>
      <c r="I43" s="13"/>
      <c r="J43" s="26" t="s">
        <v>208</v>
      </c>
      <c r="K43" s="26">
        <v>76</v>
      </c>
      <c r="L43" s="24" t="str">
        <f>IFERROR(VLOOKUP(M43,Mapping!BQ:BR,2,FALSE),"")</f>
        <v/>
      </c>
      <c r="M43" s="13"/>
      <c r="N43" s="13" t="s">
        <v>132</v>
      </c>
      <c r="O43" s="12">
        <v>23</v>
      </c>
      <c r="P43" s="23">
        <f>IF(Q43="","",VLOOKUP(Q43,Mapping!D:H,2,FALSE))</f>
        <v>11</v>
      </c>
      <c r="Q43" s="13">
        <v>6</v>
      </c>
      <c r="R43" s="26" t="s">
        <v>151</v>
      </c>
      <c r="S43" s="23" t="str">
        <f>IF(Q43="","",VLOOKUP(Q43,Mapping!D:H,5,FALSE))</f>
        <v>Ndgen.BandBVI</v>
      </c>
      <c r="T43" s="23" t="str">
        <f>IF(Q43="","",VLOOKUP(Q43,Mapping!D:H,4,FALSE))</f>
        <v>Severe</v>
      </c>
      <c r="U43" s="23">
        <f>IF(V43="","",VLOOKUP(V43,Mapping!J:L,2,FALSE))</f>
        <v>7</v>
      </c>
      <c r="V43" s="13">
        <v>5</v>
      </c>
      <c r="W43" s="23" t="str">
        <f>IF(V43="","",VLOOKUP(V43,Mapping!J:L,3,FALSE))</f>
        <v>Ndgen.Thal5</v>
      </c>
      <c r="X43" s="23" t="str">
        <f>IF(V43="","",VLOOKUP(V43,Mapping!J:M,4,FALSE))</f>
        <v>Amyloid in cerebellum</v>
      </c>
      <c r="Y43" s="23">
        <f>IF(Z43="","",VLOOKUP(Z43,Mapping!O:Q,2,FALSE))</f>
        <v>5</v>
      </c>
      <c r="Z43" s="13">
        <v>3</v>
      </c>
      <c r="AA43" s="23" t="str">
        <f>IF(Z43="","",VLOOKUP(Z43,Mapping!O:Q,3,FALSE))</f>
        <v>Ndgen.CERAD3</v>
      </c>
      <c r="AB43" s="23" t="str">
        <f>IF(Z43="","",VLOOKUP(Z43,Mapping!O:R,4,FALSE))</f>
        <v>High Density</v>
      </c>
      <c r="AC43" s="23">
        <f>IF(AD43="","",VLOOKUP(AD43,Mapping!T:W,2,FALSE))</f>
        <v>7</v>
      </c>
      <c r="AD43" s="297" t="s">
        <v>230</v>
      </c>
      <c r="AE43" s="24" t="str">
        <f>IF(AD43="","",VLOOKUP(AD43,Mapping!T:W,3,FALSE))</f>
        <v>Ndgen.GeneAPOE44</v>
      </c>
      <c r="AF43" s="24" t="str">
        <f>IF(AD43="","",VLOOKUP(AD43,Mapping!T:W,4,FALSE))</f>
        <v>Very high AD risk</v>
      </c>
      <c r="AG43" s="24" t="str">
        <f>IF(AH43="","",VLOOKUP(AH43,Mapping!BD:BF,3,FALSE))</f>
        <v/>
      </c>
      <c r="AH43" s="13"/>
      <c r="AI43" s="24" t="str">
        <f>IF(AJ43="","",VLOOKUP(AJ43,Mapping!BD:BF,3,FALSE))</f>
        <v/>
      </c>
      <c r="AJ43" s="13"/>
      <c r="AK43" s="205"/>
      <c r="AL43" s="205"/>
      <c r="AM43" s="13"/>
      <c r="AN43" s="13"/>
      <c r="AO43" s="523" t="s">
        <v>214</v>
      </c>
      <c r="AP43" s="26"/>
      <c r="AQ43" s="13" t="s">
        <v>205</v>
      </c>
      <c r="AR43" s="24">
        <f>IF(AS43="","",VLOOKUP(AS43,Mapping!AP:AR,2,FALSE))</f>
        <v>7</v>
      </c>
      <c r="AS43" s="13" t="s">
        <v>215</v>
      </c>
      <c r="AT43" s="24" t="str">
        <f>IF(AS43="","",VLOOKUP(AS43,Mapping!AP:AR,3,FALSE))</f>
        <v>rs75932628</v>
      </c>
      <c r="AU43" s="26"/>
      <c r="AV43" s="24">
        <f>IF(AW43="","",VLOOKUP(AW43,Mapping!AT:AU,2,FALSE))</f>
        <v>2</v>
      </c>
      <c r="AW43" s="221" t="s">
        <v>1</v>
      </c>
    </row>
    <row r="44" spans="1:49" ht="36.5">
      <c r="A44" s="23">
        <f>IFERROR(VLOOKUP(B44,Mapping!A:B,2,FALSE),"")</f>
        <v>2</v>
      </c>
      <c r="B44" s="496" t="s">
        <v>200</v>
      </c>
      <c r="C44" s="497"/>
      <c r="D44" s="116">
        <v>20130400</v>
      </c>
      <c r="E44" s="116" t="s">
        <v>255</v>
      </c>
      <c r="F44" s="13"/>
      <c r="G44" s="13"/>
      <c r="H44" s="13"/>
      <c r="I44" s="13"/>
      <c r="J44" s="26" t="s">
        <v>210</v>
      </c>
      <c r="K44" s="26">
        <v>65</v>
      </c>
      <c r="L44" s="24" t="str">
        <f>IFERROR(VLOOKUP(M44,Mapping!BQ:BR,2,FALSE),"")</f>
        <v/>
      </c>
      <c r="M44" s="13"/>
      <c r="N44" s="13" t="s">
        <v>150</v>
      </c>
      <c r="O44" s="12">
        <v>47</v>
      </c>
      <c r="P44" s="23">
        <f>IF(Q44="","",VLOOKUP(Q44,Mapping!D:H,2,FALSE))</f>
        <v>3</v>
      </c>
      <c r="Q44" s="13">
        <v>1</v>
      </c>
      <c r="R44" s="26" t="s">
        <v>133</v>
      </c>
      <c r="S44" s="23" t="str">
        <f>IF(Q44="","",VLOOKUP(Q44,Mapping!D:H,5,FALSE))</f>
        <v>Ndgen.BandBI</v>
      </c>
      <c r="T44" s="23" t="str">
        <f>IF(Q44="","",VLOOKUP(Q44,Mapping!D:H,4,FALSE))</f>
        <v>Control</v>
      </c>
      <c r="U44" s="23">
        <f>IF(V44="","",VLOOKUP(V44,Mapping!J:L,2,FALSE))</f>
        <v>2</v>
      </c>
      <c r="V44" s="13">
        <v>0</v>
      </c>
      <c r="W44" s="23" t="str">
        <f>IF(V44="","",VLOOKUP(V44,Mapping!J:L,3,FALSE))</f>
        <v>Ndgen.Thal0</v>
      </c>
      <c r="X44" s="23" t="str">
        <f>IF(V44="","",VLOOKUP(V44,Mapping!J:M,4,FALSE))</f>
        <v>No amyloid deposition</v>
      </c>
      <c r="Y44" s="23">
        <f>IF(Z44="","",VLOOKUP(Z44,Mapping!O:Q,2,FALSE))</f>
        <v>2</v>
      </c>
      <c r="Z44" s="13">
        <v>0</v>
      </c>
      <c r="AA44" s="23" t="str">
        <f>IF(Z44="","",VLOOKUP(Z44,Mapping!O:Q,3,FALSE))</f>
        <v>Ndgen.CERAD0</v>
      </c>
      <c r="AB44" s="23" t="str">
        <f>IF(Z44="","",VLOOKUP(Z44,Mapping!O:R,4,FALSE))</f>
        <v>No Neuritic Plaques</v>
      </c>
      <c r="AC44" s="23">
        <f>IF(AD44="","",VLOOKUP(AD44,Mapping!T:W,2,FALSE))</f>
        <v>5</v>
      </c>
      <c r="AD44" s="13" t="s">
        <v>177</v>
      </c>
      <c r="AE44" s="24" t="str">
        <f>IF(AD44="","",VLOOKUP(AD44,Mapping!T:W,3,FALSE))</f>
        <v>Ndgen.GeneAPOE33</v>
      </c>
      <c r="AF44" s="24" t="str">
        <f>IF(AD44="","",VLOOKUP(AD44,Mapping!T:W,4,FALSE))</f>
        <v>Moderate AD risk</v>
      </c>
      <c r="AG44" s="24" t="str">
        <f>IF(AH44="","",VLOOKUP(AH44,Mapping!BD:BF,3,FALSE))</f>
        <v/>
      </c>
      <c r="AH44" s="13"/>
      <c r="AI44" s="24" t="str">
        <f>IF(AJ44="","",VLOOKUP(AJ44,Mapping!BD:BF,3,FALSE))</f>
        <v/>
      </c>
      <c r="AJ44" s="13"/>
      <c r="AK44" s="205"/>
      <c r="AL44" s="205"/>
      <c r="AM44" s="13"/>
      <c r="AN44" s="13"/>
      <c r="AO44" s="205" t="s">
        <v>204</v>
      </c>
      <c r="AP44" s="26"/>
      <c r="AQ44" s="13" t="s">
        <v>146</v>
      </c>
      <c r="AR44" s="24">
        <f>IF(AS44="","",VLOOKUP(AS44,Mapping!AP:AR,2,FALSE))</f>
        <v>2</v>
      </c>
      <c r="AS44" s="13" t="s">
        <v>212</v>
      </c>
      <c r="AT44" s="24" t="str">
        <f>IF(AS44="","",VLOOKUP(AS44,Mapping!AP:AR,3,FALSE))</f>
        <v>None</v>
      </c>
      <c r="AU44" s="26"/>
      <c r="AV44" s="24">
        <f>IF(AW44="","",VLOOKUP(AW44,Mapping!AT:AU,2,FALSE))</f>
        <v>2</v>
      </c>
      <c r="AW44" s="221" t="s">
        <v>1</v>
      </c>
    </row>
    <row r="45" spans="1:49">
      <c r="A45" s="23">
        <f>IFERROR(VLOOKUP(B45,Mapping!A:B,2,FALSE),"")</f>
        <v>2</v>
      </c>
      <c r="B45" s="496" t="s">
        <v>200</v>
      </c>
      <c r="C45" s="497"/>
      <c r="D45" s="116">
        <v>20130871</v>
      </c>
      <c r="E45" s="116" t="s">
        <v>256</v>
      </c>
      <c r="F45" s="13"/>
      <c r="G45" s="13"/>
      <c r="H45" s="13"/>
      <c r="I45" s="13"/>
      <c r="J45" s="26" t="s">
        <v>236</v>
      </c>
      <c r="K45" s="26">
        <v>76</v>
      </c>
      <c r="L45" s="24" t="str">
        <f>IFERROR(VLOOKUP(M45,Mapping!BQ:BR,2,FALSE),"")</f>
        <v/>
      </c>
      <c r="M45" s="13"/>
      <c r="N45" s="13" t="s">
        <v>132</v>
      </c>
      <c r="O45" s="12">
        <v>53</v>
      </c>
      <c r="P45" s="23">
        <f>IF(Q45="","",VLOOKUP(Q45,Mapping!D:H,2,FALSE))</f>
        <v>11</v>
      </c>
      <c r="Q45" s="13">
        <v>6</v>
      </c>
      <c r="R45" s="26" t="s">
        <v>151</v>
      </c>
      <c r="S45" s="23" t="str">
        <f>IF(Q45="","",VLOOKUP(Q45,Mapping!D:H,5,FALSE))</f>
        <v>Ndgen.BandBVI</v>
      </c>
      <c r="T45" s="23" t="str">
        <f>IF(Q45="","",VLOOKUP(Q45,Mapping!D:H,4,FALSE))</f>
        <v>Severe</v>
      </c>
      <c r="U45" s="23">
        <f>IF(V45="","",VLOOKUP(V45,Mapping!J:L,2,FALSE))</f>
        <v>7</v>
      </c>
      <c r="V45" s="13">
        <v>5</v>
      </c>
      <c r="W45" s="23" t="str">
        <f>IF(V45="","",VLOOKUP(V45,Mapping!J:L,3,FALSE))</f>
        <v>Ndgen.Thal5</v>
      </c>
      <c r="X45" s="23" t="str">
        <f>IF(V45="","",VLOOKUP(V45,Mapping!J:M,4,FALSE))</f>
        <v>Amyloid in cerebellum</v>
      </c>
      <c r="Y45" s="23">
        <f>IF(Z45="","",VLOOKUP(Z45,Mapping!O:Q,2,FALSE))</f>
        <v>5</v>
      </c>
      <c r="Z45" s="13">
        <v>3</v>
      </c>
      <c r="AA45" s="23" t="str">
        <f>IF(Z45="","",VLOOKUP(Z45,Mapping!O:Q,3,FALSE))</f>
        <v>Ndgen.CERAD3</v>
      </c>
      <c r="AB45" s="23" t="str">
        <f>IF(Z45="","",VLOOKUP(Z45,Mapping!O:R,4,FALSE))</f>
        <v>High Density</v>
      </c>
      <c r="AC45" s="23">
        <f>IF(AD45="","",VLOOKUP(AD45,Mapping!T:W,2,FALSE))</f>
        <v>6</v>
      </c>
      <c r="AD45" s="13" t="s">
        <v>173</v>
      </c>
      <c r="AE45" s="24" t="str">
        <f>IF(AD45="","",VLOOKUP(AD45,Mapping!T:W,3,FALSE))</f>
        <v>Ndgen.GeneAPOE34</v>
      </c>
      <c r="AF45" s="24" t="str">
        <f>IF(AD45="","",VLOOKUP(AD45,Mapping!T:W,4,FALSE))</f>
        <v>High AD risk</v>
      </c>
      <c r="AG45" s="24" t="str">
        <f>IF(AH45="","",VLOOKUP(AH45,Mapping!BD:BF,3,FALSE))</f>
        <v/>
      </c>
      <c r="AH45" s="13"/>
      <c r="AI45" s="24" t="str">
        <f>IF(AJ45="","",VLOOKUP(AJ45,Mapping!BD:BF,3,FALSE))</f>
        <v/>
      </c>
      <c r="AJ45" s="13"/>
      <c r="AK45" s="205"/>
      <c r="AL45" s="205"/>
      <c r="AM45" s="13"/>
      <c r="AN45" s="13"/>
      <c r="AO45" s="26"/>
      <c r="AP45" s="26"/>
      <c r="AQ45" s="13" t="s">
        <v>146</v>
      </c>
      <c r="AR45" s="24">
        <f>IF(AS45="","",VLOOKUP(AS45,Mapping!AP:AR,2,FALSE))</f>
        <v>7</v>
      </c>
      <c r="AS45" s="13" t="s">
        <v>215</v>
      </c>
      <c r="AT45" s="24" t="str">
        <f>IF(AS45="","",VLOOKUP(AS45,Mapping!AP:AR,3,FALSE))</f>
        <v>rs75932628</v>
      </c>
      <c r="AU45" s="26"/>
      <c r="AV45" s="24">
        <f>IF(AW45="","",VLOOKUP(AW45,Mapping!AT:AU,2,FALSE))</f>
        <v>2</v>
      </c>
      <c r="AW45" s="221" t="s">
        <v>1</v>
      </c>
    </row>
    <row r="46" spans="1:49" ht="36.5">
      <c r="A46" s="23">
        <f>IFERROR(VLOOKUP(B46,Mapping!A:B,2,FALSE),"")</f>
        <v>2</v>
      </c>
      <c r="B46" s="496" t="s">
        <v>200</v>
      </c>
      <c r="C46" s="497"/>
      <c r="D46" s="116">
        <v>20131157</v>
      </c>
      <c r="E46" s="116" t="s">
        <v>257</v>
      </c>
      <c r="F46" s="13"/>
      <c r="G46" s="13"/>
      <c r="H46" s="13"/>
      <c r="I46" s="13"/>
      <c r="J46" s="26" t="s">
        <v>210</v>
      </c>
      <c r="K46" s="26">
        <v>80</v>
      </c>
      <c r="L46" s="24" t="str">
        <f>IFERROR(VLOOKUP(M46,Mapping!BQ:BR,2,FALSE),"")</f>
        <v/>
      </c>
      <c r="M46" s="13"/>
      <c r="N46" s="13" t="s">
        <v>132</v>
      </c>
      <c r="O46" s="12">
        <v>28</v>
      </c>
      <c r="P46" s="23">
        <f>IF(Q46="","",VLOOKUP(Q46,Mapping!D:H,2,FALSE))</f>
        <v>11</v>
      </c>
      <c r="Q46" s="13">
        <v>6</v>
      </c>
      <c r="R46" s="26" t="s">
        <v>151</v>
      </c>
      <c r="S46" s="23" t="str">
        <f>IF(Q46="","",VLOOKUP(Q46,Mapping!D:H,5,FALSE))</f>
        <v>Ndgen.BandBVI</v>
      </c>
      <c r="T46" s="23" t="str">
        <f>IF(Q46="","",VLOOKUP(Q46,Mapping!D:H,4,FALSE))</f>
        <v>Severe</v>
      </c>
      <c r="U46" s="23">
        <f>IF(V46="","",VLOOKUP(V46,Mapping!J:L,2,FALSE))</f>
        <v>6</v>
      </c>
      <c r="V46" s="13">
        <v>4</v>
      </c>
      <c r="W46" s="23" t="str">
        <f>IF(V46="","",VLOOKUP(V46,Mapping!J:L,3,FALSE))</f>
        <v>Ndgen.Thal4</v>
      </c>
      <c r="X46" s="23" t="str">
        <f>IF(V46="","",VLOOKUP(V46,Mapping!J:M,4,FALSE))</f>
        <v>Amyloid in brainstem/midbrain</v>
      </c>
      <c r="Y46" s="23">
        <f>IF(Z46="","",VLOOKUP(Z46,Mapping!O:Q,2,FALSE))</f>
        <v>5</v>
      </c>
      <c r="Z46" s="13">
        <v>3</v>
      </c>
      <c r="AA46" s="23" t="str">
        <f>IF(Z46="","",VLOOKUP(Z46,Mapping!O:Q,3,FALSE))</f>
        <v>Ndgen.CERAD3</v>
      </c>
      <c r="AB46" s="23" t="str">
        <f>IF(Z46="","",VLOOKUP(Z46,Mapping!O:R,4,FALSE))</f>
        <v>High Density</v>
      </c>
      <c r="AC46" s="23">
        <f>IF(AD46="","",VLOOKUP(AD46,Mapping!T:W,2,FALSE))</f>
        <v>5</v>
      </c>
      <c r="AD46" s="13" t="s">
        <v>177</v>
      </c>
      <c r="AE46" s="24" t="str">
        <f>IF(AD46="","",VLOOKUP(AD46,Mapping!T:W,3,FALSE))</f>
        <v>Ndgen.GeneAPOE33</v>
      </c>
      <c r="AF46" s="24" t="str">
        <f>IF(AD46="","",VLOOKUP(AD46,Mapping!T:W,4,FALSE))</f>
        <v>Moderate AD risk</v>
      </c>
      <c r="AG46" s="24" t="str">
        <f>IF(AH46="","",VLOOKUP(AH46,Mapping!BD:BF,3,FALSE))</f>
        <v/>
      </c>
      <c r="AH46" s="13"/>
      <c r="AI46" s="24" t="str">
        <f>IF(AJ46="","",VLOOKUP(AJ46,Mapping!BD:BF,3,FALSE))</f>
        <v/>
      </c>
      <c r="AJ46" s="13"/>
      <c r="AK46" s="205"/>
      <c r="AL46" s="205"/>
      <c r="AM46" s="13"/>
      <c r="AN46" s="13"/>
      <c r="AO46" s="205" t="s">
        <v>204</v>
      </c>
      <c r="AP46" s="26"/>
      <c r="AQ46" s="13" t="s">
        <v>146</v>
      </c>
      <c r="AR46" s="24">
        <f>IF(AS46="","",VLOOKUP(AS46,Mapping!AP:AR,2,FALSE))</f>
        <v>2</v>
      </c>
      <c r="AS46" s="13" t="s">
        <v>212</v>
      </c>
      <c r="AT46" s="24" t="str">
        <f>IF(AS46="","",VLOOKUP(AS46,Mapping!AP:AR,3,FALSE))</f>
        <v>None</v>
      </c>
      <c r="AU46" s="26"/>
      <c r="AV46" s="24">
        <f>IF(AW46="","",VLOOKUP(AW46,Mapping!AT:AU,2,FALSE))</f>
        <v>2</v>
      </c>
      <c r="AW46" s="221" t="s">
        <v>1</v>
      </c>
    </row>
    <row r="47" spans="1:49" ht="36.5">
      <c r="A47" s="23">
        <f>IFERROR(VLOOKUP(B47,Mapping!A:B,2,FALSE),"")</f>
        <v>2</v>
      </c>
      <c r="B47" s="496" t="s">
        <v>200</v>
      </c>
      <c r="C47" s="497"/>
      <c r="D47" s="116">
        <v>20141901</v>
      </c>
      <c r="E47" s="116" t="s">
        <v>258</v>
      </c>
      <c r="F47" s="13"/>
      <c r="G47" s="13"/>
      <c r="H47" s="13"/>
      <c r="I47" s="13"/>
      <c r="J47" s="26" t="s">
        <v>210</v>
      </c>
      <c r="K47" s="26">
        <v>80</v>
      </c>
      <c r="L47" s="24" t="str">
        <f>IFERROR(VLOOKUP(M47,Mapping!BQ:BR,2,FALSE),"")</f>
        <v/>
      </c>
      <c r="M47" s="13"/>
      <c r="N47" s="13" t="s">
        <v>150</v>
      </c>
      <c r="O47" s="12">
        <v>25</v>
      </c>
      <c r="P47" s="23">
        <f>IF(Q47="","",VLOOKUP(Q47,Mapping!D:H,2,FALSE))</f>
        <v>5</v>
      </c>
      <c r="Q47" s="13">
        <v>2</v>
      </c>
      <c r="R47" s="26" t="s">
        <v>133</v>
      </c>
      <c r="S47" s="23" t="str">
        <f>IF(Q47="","",VLOOKUP(Q47,Mapping!D:H,5,FALSE))</f>
        <v>Ndgen.BandBII</v>
      </c>
      <c r="T47" s="23" t="str">
        <f>IF(Q47="","",VLOOKUP(Q47,Mapping!D:H,4,FALSE))</f>
        <v>Control</v>
      </c>
      <c r="U47" s="23">
        <f>IF(V47="","",VLOOKUP(V47,Mapping!J:L,2,FALSE))</f>
        <v>3</v>
      </c>
      <c r="V47" s="13">
        <v>1</v>
      </c>
      <c r="W47" s="23" t="str">
        <f>IF(V47="","",VLOOKUP(V47,Mapping!J:L,3,FALSE))</f>
        <v>Ndgen.Thal1</v>
      </c>
      <c r="X47" s="23" t="str">
        <f>IF(V47="","",VLOOKUP(V47,Mapping!J:M,4,FALSE))</f>
        <v>Amyloid in neocortex</v>
      </c>
      <c r="Y47" s="23">
        <f>IF(Z47="","",VLOOKUP(Z47,Mapping!O:Q,2,FALSE))</f>
        <v>2</v>
      </c>
      <c r="Z47" s="13">
        <v>0</v>
      </c>
      <c r="AA47" s="23" t="str">
        <f>IF(Z47="","",VLOOKUP(Z47,Mapping!O:Q,3,FALSE))</f>
        <v>Ndgen.CERAD0</v>
      </c>
      <c r="AB47" s="23" t="str">
        <f>IF(Z47="","",VLOOKUP(Z47,Mapping!O:R,4,FALSE))</f>
        <v>No Neuritic Plaques</v>
      </c>
      <c r="AC47" s="23">
        <f>IF(AD47="","",VLOOKUP(AD47,Mapping!T:W,2,FALSE))</f>
        <v>5</v>
      </c>
      <c r="AD47" s="13" t="s">
        <v>177</v>
      </c>
      <c r="AE47" s="24" t="str">
        <f>IF(AD47="","",VLOOKUP(AD47,Mapping!T:W,3,FALSE))</f>
        <v>Ndgen.GeneAPOE33</v>
      </c>
      <c r="AF47" s="24" t="str">
        <f>IF(AD47="","",VLOOKUP(AD47,Mapping!T:W,4,FALSE))</f>
        <v>Moderate AD risk</v>
      </c>
      <c r="AG47" s="24" t="str">
        <f>IF(AH47="","",VLOOKUP(AH47,Mapping!BD:BF,3,FALSE))</f>
        <v/>
      </c>
      <c r="AH47" s="13"/>
      <c r="AI47" s="24" t="str">
        <f>IF(AJ47="","",VLOOKUP(AJ47,Mapping!BD:BF,3,FALSE))</f>
        <v/>
      </c>
      <c r="AJ47" s="13"/>
      <c r="AK47" s="205"/>
      <c r="AL47" s="205"/>
      <c r="AM47" s="13"/>
      <c r="AN47" s="13"/>
      <c r="AO47" s="205" t="s">
        <v>204</v>
      </c>
      <c r="AP47" s="26"/>
      <c r="AQ47" s="13" t="s">
        <v>146</v>
      </c>
      <c r="AR47" s="24">
        <f>IF(AS47="","",VLOOKUP(AS47,Mapping!AP:AR,2,FALSE))</f>
        <v>2</v>
      </c>
      <c r="AS47" s="13" t="s">
        <v>212</v>
      </c>
      <c r="AT47" s="24" t="str">
        <f>IF(AS47="","",VLOOKUP(AS47,Mapping!AP:AR,3,FALSE))</f>
        <v>None</v>
      </c>
      <c r="AU47" s="26"/>
      <c r="AV47" s="24">
        <f>IF(AW47="","",VLOOKUP(AW47,Mapping!AT:AU,2,FALSE))</f>
        <v>2</v>
      </c>
      <c r="AW47" s="221" t="s">
        <v>1</v>
      </c>
    </row>
    <row r="48" spans="1:49">
      <c r="A48" s="23">
        <f>IFERROR(VLOOKUP(B48,Mapping!A:B,2,FALSE),"")</f>
        <v>2</v>
      </c>
      <c r="B48" s="496" t="s">
        <v>200</v>
      </c>
      <c r="C48" s="497"/>
      <c r="D48" s="116">
        <v>20150712</v>
      </c>
      <c r="E48" s="116" t="s">
        <v>259</v>
      </c>
      <c r="F48" s="13"/>
      <c r="G48" s="13"/>
      <c r="H48" s="13"/>
      <c r="I48" s="13"/>
      <c r="J48" s="26" t="s">
        <v>210</v>
      </c>
      <c r="K48" s="26">
        <v>74</v>
      </c>
      <c r="L48" s="24" t="str">
        <f>IFERROR(VLOOKUP(M48,Mapping!BQ:BR,2,FALSE),"")</f>
        <v/>
      </c>
      <c r="M48" s="13"/>
      <c r="N48" s="13" t="s">
        <v>132</v>
      </c>
      <c r="O48" s="12">
        <v>26</v>
      </c>
      <c r="P48" s="23">
        <f>IF(Q48="","",VLOOKUP(Q48,Mapping!D:H,2,FALSE))</f>
        <v>11</v>
      </c>
      <c r="Q48" s="13">
        <v>6</v>
      </c>
      <c r="R48" s="26" t="s">
        <v>151</v>
      </c>
      <c r="S48" s="23" t="str">
        <f>IF(Q48="","",VLOOKUP(Q48,Mapping!D:H,5,FALSE))</f>
        <v>Ndgen.BandBVI</v>
      </c>
      <c r="T48" s="23" t="str">
        <f>IF(Q48="","",VLOOKUP(Q48,Mapping!D:H,4,FALSE))</f>
        <v>Severe</v>
      </c>
      <c r="U48" s="23">
        <f>IF(V48="","",VLOOKUP(V48,Mapping!J:L,2,FALSE))</f>
        <v>6</v>
      </c>
      <c r="V48" s="13">
        <v>4</v>
      </c>
      <c r="W48" s="23" t="str">
        <f>IF(V48="","",VLOOKUP(V48,Mapping!J:L,3,FALSE))</f>
        <v>Ndgen.Thal4</v>
      </c>
      <c r="X48" s="23" t="str">
        <f>IF(V48="","",VLOOKUP(V48,Mapping!J:M,4,FALSE))</f>
        <v>Amyloid in brainstem/midbrain</v>
      </c>
      <c r="Y48" s="23">
        <f>IF(Z48="","",VLOOKUP(Z48,Mapping!O:Q,2,FALSE))</f>
        <v>5</v>
      </c>
      <c r="Z48" s="13">
        <v>3</v>
      </c>
      <c r="AA48" s="23" t="str">
        <f>IF(Z48="","",VLOOKUP(Z48,Mapping!O:Q,3,FALSE))</f>
        <v>Ndgen.CERAD3</v>
      </c>
      <c r="AB48" s="23" t="str">
        <f>IF(Z48="","",VLOOKUP(Z48,Mapping!O:R,4,FALSE))</f>
        <v>High Density</v>
      </c>
      <c r="AC48" s="23">
        <f>IF(AD48="","",VLOOKUP(AD48,Mapping!T:W,2,FALSE))</f>
        <v>6</v>
      </c>
      <c r="AD48" s="297" t="s">
        <v>173</v>
      </c>
      <c r="AE48" s="24" t="str">
        <f>IF(AD48="","",VLOOKUP(AD48,Mapping!T:W,3,FALSE))</f>
        <v>Ndgen.GeneAPOE34</v>
      </c>
      <c r="AF48" s="24" t="str">
        <f>IF(AD48="","",VLOOKUP(AD48,Mapping!T:W,4,FALSE))</f>
        <v>High AD risk</v>
      </c>
      <c r="AG48" s="24" t="str">
        <f>IF(AH48="","",VLOOKUP(AH48,Mapping!BD:BF,3,FALSE))</f>
        <v/>
      </c>
      <c r="AH48" s="13"/>
      <c r="AI48" s="24" t="str">
        <f>IF(AJ48="","",VLOOKUP(AJ48,Mapping!BD:BF,3,FALSE))</f>
        <v/>
      </c>
      <c r="AJ48" s="13"/>
      <c r="AK48" s="205"/>
      <c r="AL48" s="205"/>
      <c r="AM48" s="13"/>
      <c r="AN48" s="13"/>
      <c r="AO48" s="523" t="s">
        <v>260</v>
      </c>
      <c r="AP48" s="26"/>
      <c r="AQ48" s="13" t="s">
        <v>205</v>
      </c>
      <c r="AR48" s="24">
        <f>IF(AS48="","",VLOOKUP(AS48,Mapping!AP:AR,2,FALSE))</f>
        <v>2</v>
      </c>
      <c r="AS48" s="13" t="s">
        <v>212</v>
      </c>
      <c r="AT48" s="24" t="str">
        <f>IF(AS48="","",VLOOKUP(AS48,Mapping!AP:AR,3,FALSE))</f>
        <v>None</v>
      </c>
      <c r="AU48" s="26"/>
      <c r="AV48" s="24">
        <f>IF(AW48="","",VLOOKUP(AW48,Mapping!AT:AU,2,FALSE))</f>
        <v>2</v>
      </c>
      <c r="AW48" s="221" t="s">
        <v>1</v>
      </c>
    </row>
    <row r="49" spans="1:52" ht="36.5">
      <c r="A49" s="23">
        <f>IFERROR(VLOOKUP(B49,Mapping!A:B,2,FALSE),"")</f>
        <v>2</v>
      </c>
      <c r="B49" s="496" t="s">
        <v>200</v>
      </c>
      <c r="C49" s="497"/>
      <c r="D49" s="116">
        <v>20150975</v>
      </c>
      <c r="E49" s="116" t="s">
        <v>261</v>
      </c>
      <c r="F49" s="13"/>
      <c r="G49" s="13"/>
      <c r="H49" s="13"/>
      <c r="I49" s="13"/>
      <c r="J49" s="26" t="s">
        <v>210</v>
      </c>
      <c r="K49" s="26">
        <v>79</v>
      </c>
      <c r="L49" s="24" t="str">
        <f>IFERROR(VLOOKUP(M49,Mapping!BQ:BR,2,FALSE),"")</f>
        <v/>
      </c>
      <c r="M49" s="13"/>
      <c r="N49" s="13" t="s">
        <v>132</v>
      </c>
      <c r="O49" s="12">
        <v>39</v>
      </c>
      <c r="P49" s="23">
        <f>IF(Q49="","",VLOOKUP(Q49,Mapping!D:H,2,FALSE))</f>
        <v>5</v>
      </c>
      <c r="Q49" s="13">
        <v>2</v>
      </c>
      <c r="R49" s="26" t="s">
        <v>133</v>
      </c>
      <c r="S49" s="23" t="str">
        <f>IF(Q49="","",VLOOKUP(Q49,Mapping!D:H,5,FALSE))</f>
        <v>Ndgen.BandBII</v>
      </c>
      <c r="T49" s="23" t="str">
        <f>IF(Q49="","",VLOOKUP(Q49,Mapping!D:H,4,FALSE))</f>
        <v>Control</v>
      </c>
      <c r="U49" s="23">
        <f>IF(V49="","",VLOOKUP(V49,Mapping!J:L,2,FALSE))</f>
        <v>5</v>
      </c>
      <c r="V49" s="13">
        <v>3</v>
      </c>
      <c r="W49" s="23" t="str">
        <f>IF(V49="","",VLOOKUP(V49,Mapping!J:L,3,FALSE))</f>
        <v>Ndgen.Thal3</v>
      </c>
      <c r="X49" s="23" t="str">
        <f>IF(V49="","",VLOOKUP(V49,Mapping!J:M,4,FALSE))</f>
        <v>Amyloid in diencephalon/basal ganglia</v>
      </c>
      <c r="Y49" s="23">
        <f>IF(Z49="","",VLOOKUP(Z49,Mapping!O:Q,2,FALSE))</f>
        <v>2</v>
      </c>
      <c r="Z49" s="13">
        <v>0</v>
      </c>
      <c r="AA49" s="23" t="str">
        <f>IF(Z49="","",VLOOKUP(Z49,Mapping!O:Q,3,FALSE))</f>
        <v>Ndgen.CERAD0</v>
      </c>
      <c r="AB49" s="23" t="str">
        <f>IF(Z49="","",VLOOKUP(Z49,Mapping!O:R,4,FALSE))</f>
        <v>No Neuritic Plaques</v>
      </c>
      <c r="AC49" s="23">
        <f>IF(AD49="","",VLOOKUP(AD49,Mapping!T:W,2,FALSE))</f>
        <v>6</v>
      </c>
      <c r="AD49" s="13" t="s">
        <v>173</v>
      </c>
      <c r="AE49" s="24" t="str">
        <f>IF(AD49="","",VLOOKUP(AD49,Mapping!T:W,3,FALSE))</f>
        <v>Ndgen.GeneAPOE34</v>
      </c>
      <c r="AF49" s="24" t="str">
        <f>IF(AD49="","",VLOOKUP(AD49,Mapping!T:W,4,FALSE))</f>
        <v>High AD risk</v>
      </c>
      <c r="AG49" s="24" t="str">
        <f>IF(AH49="","",VLOOKUP(AH49,Mapping!BD:BF,3,FALSE))</f>
        <v/>
      </c>
      <c r="AH49" s="13"/>
      <c r="AI49" s="24" t="str">
        <f>IF(AJ49="","",VLOOKUP(AJ49,Mapping!BD:BF,3,FALSE))</f>
        <v/>
      </c>
      <c r="AJ49" s="13"/>
      <c r="AK49" s="205"/>
      <c r="AL49" s="205"/>
      <c r="AM49" s="13"/>
      <c r="AN49" s="13"/>
      <c r="AO49" s="205" t="s">
        <v>204</v>
      </c>
      <c r="AP49" s="26"/>
      <c r="AQ49" s="13" t="s">
        <v>146</v>
      </c>
      <c r="AR49" s="24">
        <f>IF(AS49="","",VLOOKUP(AS49,Mapping!AP:AR,2,FALSE))</f>
        <v>2</v>
      </c>
      <c r="AS49" s="13" t="s">
        <v>212</v>
      </c>
      <c r="AT49" s="24" t="str">
        <f>IF(AS49="","",VLOOKUP(AS49,Mapping!AP:AR,3,FALSE))</f>
        <v>None</v>
      </c>
      <c r="AU49" s="26"/>
      <c r="AV49" s="24">
        <f>IF(AW49="","",VLOOKUP(AW49,Mapping!AT:AU,2,FALSE))</f>
        <v>2</v>
      </c>
      <c r="AW49" s="221" t="s">
        <v>1</v>
      </c>
    </row>
    <row r="50" spans="1:52" ht="36.5">
      <c r="A50" s="23">
        <f>IFERROR(VLOOKUP(B50,Mapping!A:B,2,FALSE),"")</f>
        <v>2</v>
      </c>
      <c r="B50" s="496" t="s">
        <v>200</v>
      </c>
      <c r="C50" s="497"/>
      <c r="D50" s="116">
        <v>20152915</v>
      </c>
      <c r="E50" s="116" t="s">
        <v>262</v>
      </c>
      <c r="F50" s="13"/>
      <c r="G50" s="13"/>
      <c r="H50" s="13"/>
      <c r="I50" s="13"/>
      <c r="J50" s="26" t="s">
        <v>210</v>
      </c>
      <c r="K50" s="26">
        <v>84</v>
      </c>
      <c r="L50" s="24" t="str">
        <f>IFERROR(VLOOKUP(M50,Mapping!BQ:BR,2,FALSE),"")</f>
        <v/>
      </c>
      <c r="M50" s="13"/>
      <c r="N50" s="13" t="s">
        <v>132</v>
      </c>
      <c r="O50" s="12">
        <v>45</v>
      </c>
      <c r="P50" s="23">
        <f>IF(Q50="","",VLOOKUP(Q50,Mapping!D:H,2,FALSE))</f>
        <v>5</v>
      </c>
      <c r="Q50" s="13">
        <v>2</v>
      </c>
      <c r="R50" s="26" t="s">
        <v>133</v>
      </c>
      <c r="S50" s="23" t="str">
        <f>IF(Q50="","",VLOOKUP(Q50,Mapping!D:H,5,FALSE))</f>
        <v>Ndgen.BandBII</v>
      </c>
      <c r="T50" s="23" t="str">
        <f>IF(Q50="","",VLOOKUP(Q50,Mapping!D:H,4,FALSE))</f>
        <v>Control</v>
      </c>
      <c r="U50" s="23">
        <f>IF(V50="","",VLOOKUP(V50,Mapping!J:L,2,FALSE))</f>
        <v>5</v>
      </c>
      <c r="V50" s="13">
        <v>3</v>
      </c>
      <c r="W50" s="23" t="str">
        <f>IF(V50="","",VLOOKUP(V50,Mapping!J:L,3,FALSE))</f>
        <v>Ndgen.Thal3</v>
      </c>
      <c r="X50" s="23" t="str">
        <f>IF(V50="","",VLOOKUP(V50,Mapping!J:M,4,FALSE))</f>
        <v>Amyloid in diencephalon/basal ganglia</v>
      </c>
      <c r="Y50" s="23">
        <f>IF(Z50="","",VLOOKUP(Z50,Mapping!O:Q,2,FALSE))</f>
        <v>2</v>
      </c>
      <c r="Z50" s="13">
        <v>0</v>
      </c>
      <c r="AA50" s="23" t="str">
        <f>IF(Z50="","",VLOOKUP(Z50,Mapping!O:Q,3,FALSE))</f>
        <v>Ndgen.CERAD0</v>
      </c>
      <c r="AB50" s="23" t="str">
        <f>IF(Z50="","",VLOOKUP(Z50,Mapping!O:R,4,FALSE))</f>
        <v>No Neuritic Plaques</v>
      </c>
      <c r="AC50" s="23">
        <f>IF(AD50="","",VLOOKUP(AD50,Mapping!T:W,2,FALSE))</f>
        <v>5</v>
      </c>
      <c r="AD50" s="13" t="s">
        <v>177</v>
      </c>
      <c r="AE50" s="24" t="str">
        <f>IF(AD50="","",VLOOKUP(AD50,Mapping!T:W,3,FALSE))</f>
        <v>Ndgen.GeneAPOE33</v>
      </c>
      <c r="AF50" s="24" t="str">
        <f>IF(AD50="","",VLOOKUP(AD50,Mapping!T:W,4,FALSE))</f>
        <v>Moderate AD risk</v>
      </c>
      <c r="AG50" s="24" t="str">
        <f>IF(AH50="","",VLOOKUP(AH50,Mapping!BD:BF,3,FALSE))</f>
        <v/>
      </c>
      <c r="AH50" s="13"/>
      <c r="AI50" s="24" t="str">
        <f>IF(AJ50="","",VLOOKUP(AJ50,Mapping!BD:BF,3,FALSE))</f>
        <v/>
      </c>
      <c r="AJ50" s="13"/>
      <c r="AK50" s="205"/>
      <c r="AL50" s="205"/>
      <c r="AM50" s="13"/>
      <c r="AN50" s="13"/>
      <c r="AO50" s="205" t="s">
        <v>204</v>
      </c>
      <c r="AP50" s="26"/>
      <c r="AQ50" s="13" t="s">
        <v>146</v>
      </c>
      <c r="AR50" s="24">
        <f>IF(AS50="","",VLOOKUP(AS50,Mapping!AP:AR,2,FALSE))</f>
        <v>2</v>
      </c>
      <c r="AS50" s="13" t="s">
        <v>212</v>
      </c>
      <c r="AT50" s="24" t="str">
        <f>IF(AS50="","",VLOOKUP(AS50,Mapping!AP:AR,3,FALSE))</f>
        <v>None</v>
      </c>
      <c r="AU50" s="26"/>
      <c r="AV50" s="24">
        <f>IF(AW50="","",VLOOKUP(AW50,Mapping!AT:AU,2,FALSE))</f>
        <v>2</v>
      </c>
      <c r="AW50" s="221" t="s">
        <v>1</v>
      </c>
    </row>
    <row r="51" spans="1:52">
      <c r="A51" s="23">
        <f>IFERROR(VLOOKUP(B51,Mapping!A:B,2,FALSE),"")</f>
        <v>2</v>
      </c>
      <c r="B51" s="496" t="s">
        <v>200</v>
      </c>
      <c r="C51" s="497"/>
      <c r="D51" s="116">
        <v>20174902</v>
      </c>
      <c r="E51" s="116" t="s">
        <v>263</v>
      </c>
      <c r="F51" s="13"/>
      <c r="G51" s="13"/>
      <c r="H51" s="13"/>
      <c r="I51" s="13"/>
      <c r="J51" s="26" t="s">
        <v>210</v>
      </c>
      <c r="K51" s="26">
        <v>94</v>
      </c>
      <c r="L51" s="24" t="str">
        <f>IFERROR(VLOOKUP(M51,Mapping!BQ:BR,2,FALSE),"")</f>
        <v/>
      </c>
      <c r="M51" s="13"/>
      <c r="N51" s="13" t="s">
        <v>150</v>
      </c>
      <c r="O51" s="12">
        <v>31</v>
      </c>
      <c r="P51" s="23">
        <f>IF(Q51="","",VLOOKUP(Q51,Mapping!D:H,2,FALSE))</f>
        <v>11</v>
      </c>
      <c r="Q51" s="13">
        <v>6</v>
      </c>
      <c r="R51" s="26" t="s">
        <v>151</v>
      </c>
      <c r="S51" s="23" t="str">
        <f>IF(Q51="","",VLOOKUP(Q51,Mapping!D:H,5,FALSE))</f>
        <v>Ndgen.BandBVI</v>
      </c>
      <c r="T51" s="23" t="str">
        <f>IF(Q51="","",VLOOKUP(Q51,Mapping!D:H,4,FALSE))</f>
        <v>Severe</v>
      </c>
      <c r="U51" s="23">
        <f>IF(V51="","",VLOOKUP(V51,Mapping!J:L,2,FALSE))</f>
        <v>7</v>
      </c>
      <c r="V51" s="13">
        <v>5</v>
      </c>
      <c r="W51" s="23" t="str">
        <f>IF(V51="","",VLOOKUP(V51,Mapping!J:L,3,FALSE))</f>
        <v>Ndgen.Thal5</v>
      </c>
      <c r="X51" s="23" t="str">
        <f>IF(V51="","",VLOOKUP(V51,Mapping!J:M,4,FALSE))</f>
        <v>Amyloid in cerebellum</v>
      </c>
      <c r="Y51" s="23">
        <f>IF(Z51="","",VLOOKUP(Z51,Mapping!O:Q,2,FALSE))</f>
        <v>5</v>
      </c>
      <c r="Z51" s="13">
        <v>3</v>
      </c>
      <c r="AA51" s="23" t="str">
        <f>IF(Z51="","",VLOOKUP(Z51,Mapping!O:Q,3,FALSE))</f>
        <v>Ndgen.CERAD3</v>
      </c>
      <c r="AB51" s="23" t="str">
        <f>IF(Z51="","",VLOOKUP(Z51,Mapping!O:R,4,FALSE))</f>
        <v>High Density</v>
      </c>
      <c r="AC51" s="23">
        <f>IF(AD51="","",VLOOKUP(AD51,Mapping!T:W,2,FALSE))</f>
        <v>7</v>
      </c>
      <c r="AD51" s="13" t="s">
        <v>230</v>
      </c>
      <c r="AE51" s="24" t="str">
        <f>IF(AD51="","",VLOOKUP(AD51,Mapping!T:W,3,FALSE))</f>
        <v>Ndgen.GeneAPOE44</v>
      </c>
      <c r="AF51" s="24" t="str">
        <f>IF(AD51="","",VLOOKUP(AD51,Mapping!T:W,4,FALSE))</f>
        <v>Very high AD risk</v>
      </c>
      <c r="AG51" s="24" t="str">
        <f>IF(AH51="","",VLOOKUP(AH51,Mapping!BD:BF,3,FALSE))</f>
        <v/>
      </c>
      <c r="AH51" s="13"/>
      <c r="AI51" s="24" t="str">
        <f>IF(AJ51="","",VLOOKUP(AJ51,Mapping!BD:BF,3,FALSE))</f>
        <v/>
      </c>
      <c r="AJ51" s="13"/>
      <c r="AK51" s="205"/>
      <c r="AL51" s="205"/>
      <c r="AM51" s="13"/>
      <c r="AN51" s="13"/>
      <c r="AO51" s="26"/>
      <c r="AP51" s="26"/>
      <c r="AQ51" s="13" t="s">
        <v>146</v>
      </c>
      <c r="AR51" s="24">
        <f>IF(AS51="","",VLOOKUP(AS51,Mapping!AP:AR,2,FALSE))</f>
        <v>8</v>
      </c>
      <c r="AS51" s="13" t="s">
        <v>206</v>
      </c>
      <c r="AT51" s="24" t="str">
        <f>IF(AS51="","",VLOOKUP(AS51,Mapping!AP:AR,3,FALSE))</f>
        <v>rs143332484</v>
      </c>
      <c r="AU51" s="26"/>
      <c r="AV51" s="24">
        <f>IF(AW51="","",VLOOKUP(AW51,Mapping!AT:AU,2,FALSE))</f>
        <v>2</v>
      </c>
      <c r="AW51" s="221" t="s">
        <v>1</v>
      </c>
    </row>
    <row r="52" spans="1:52" ht="36.5">
      <c r="A52" s="23">
        <f>IFERROR(VLOOKUP(B52,Mapping!A:B,2,FALSE),"")</f>
        <v>2</v>
      </c>
      <c r="B52" s="496" t="s">
        <v>200</v>
      </c>
      <c r="C52" s="497"/>
      <c r="D52" s="116">
        <v>20185910</v>
      </c>
      <c r="E52" s="116" t="s">
        <v>264</v>
      </c>
      <c r="F52" s="13"/>
      <c r="G52" s="13"/>
      <c r="H52" s="13"/>
      <c r="I52" s="13"/>
      <c r="J52" s="26" t="s">
        <v>210</v>
      </c>
      <c r="K52" s="26">
        <v>71</v>
      </c>
      <c r="L52" s="24" t="str">
        <f>IFERROR(VLOOKUP(M52,Mapping!BQ:BR,2,FALSE),"")</f>
        <v/>
      </c>
      <c r="M52" s="13"/>
      <c r="N52" s="13" t="s">
        <v>150</v>
      </c>
      <c r="O52" s="12">
        <v>43</v>
      </c>
      <c r="P52" s="23">
        <f>IF(Q52="","",VLOOKUP(Q52,Mapping!D:H,2,FALSE))</f>
        <v>3</v>
      </c>
      <c r="Q52" s="13">
        <v>1</v>
      </c>
      <c r="R52" s="26" t="s">
        <v>133</v>
      </c>
      <c r="S52" s="23" t="str">
        <f>IF(Q52="","",VLOOKUP(Q52,Mapping!D:H,5,FALSE))</f>
        <v>Ndgen.BandBI</v>
      </c>
      <c r="T52" s="23" t="str">
        <f>IF(Q52="","",VLOOKUP(Q52,Mapping!D:H,4,FALSE))</f>
        <v>Control</v>
      </c>
      <c r="U52" s="23">
        <f>IF(V52="","",VLOOKUP(V52,Mapping!J:L,2,FALSE))</f>
        <v>4</v>
      </c>
      <c r="V52" s="13">
        <v>2</v>
      </c>
      <c r="W52" s="23" t="str">
        <f>IF(V52="","",VLOOKUP(V52,Mapping!J:L,3,FALSE))</f>
        <v>Ndgen.Thal2</v>
      </c>
      <c r="X52" s="23" t="str">
        <f>IF(V52="","",VLOOKUP(V52,Mapping!J:M,4,FALSE))</f>
        <v>Amyloid in allocortex/limbic</v>
      </c>
      <c r="Y52" s="23">
        <f>IF(Z52="","",VLOOKUP(Z52,Mapping!O:Q,2,FALSE))</f>
        <v>2</v>
      </c>
      <c r="Z52" s="13">
        <v>0</v>
      </c>
      <c r="AA52" s="23" t="str">
        <f>IF(Z52="","",VLOOKUP(Z52,Mapping!O:Q,3,FALSE))</f>
        <v>Ndgen.CERAD0</v>
      </c>
      <c r="AB52" s="23" t="str">
        <f>IF(Z52="","",VLOOKUP(Z52,Mapping!O:R,4,FALSE))</f>
        <v>No Neuritic Plaques</v>
      </c>
      <c r="AC52" s="23">
        <f>IF(AD52="","",VLOOKUP(AD52,Mapping!T:W,2,FALSE))</f>
        <v>1</v>
      </c>
      <c r="AD52" s="13" t="s">
        <v>147</v>
      </c>
      <c r="AE52" s="24" t="str">
        <f>IF(AD52="","",VLOOKUP(AD52,Mapping!T:W,3,FALSE))</f>
        <v>NULL</v>
      </c>
      <c r="AF52" s="24" t="str">
        <f>IF(AD52="","",VLOOKUP(AD52,Mapping!T:W,4,FALSE))</f>
        <v>Not assesed</v>
      </c>
      <c r="AG52" s="24" t="str">
        <f>IF(AH52="","",VLOOKUP(AH52,Mapping!BD:BF,3,FALSE))</f>
        <v/>
      </c>
      <c r="AH52" s="13"/>
      <c r="AI52" s="24" t="str">
        <f>IF(AJ52="","",VLOOKUP(AJ52,Mapping!BD:BF,3,FALSE))</f>
        <v/>
      </c>
      <c r="AJ52" s="13"/>
      <c r="AK52" s="205"/>
      <c r="AL52" s="205"/>
      <c r="AM52" s="13"/>
      <c r="AN52" s="13"/>
      <c r="AO52" s="205" t="s">
        <v>204</v>
      </c>
      <c r="AP52" s="26"/>
      <c r="AQ52" s="13" t="s">
        <v>146</v>
      </c>
      <c r="AR52" s="24">
        <f>IF(AS52="","",VLOOKUP(AS52,Mapping!AP:AR,2,FALSE))</f>
        <v>2</v>
      </c>
      <c r="AS52" s="13" t="s">
        <v>212</v>
      </c>
      <c r="AT52" s="24" t="str">
        <f>IF(AS52="","",VLOOKUP(AS52,Mapping!AP:AR,3,FALSE))</f>
        <v>None</v>
      </c>
      <c r="AU52" s="26"/>
      <c r="AV52" s="24">
        <f>IF(AW52="","",VLOOKUP(AW52,Mapping!AT:AU,2,FALSE))</f>
        <v>2</v>
      </c>
      <c r="AW52" s="221" t="s">
        <v>1</v>
      </c>
    </row>
    <row r="53" spans="1:52" ht="36.5">
      <c r="A53" s="23">
        <f>IFERROR(VLOOKUP(B53,Mapping!A:B,2,FALSE),"")</f>
        <v>2</v>
      </c>
      <c r="B53" s="496" t="s">
        <v>200</v>
      </c>
      <c r="C53" s="497"/>
      <c r="D53" s="116">
        <v>20185935</v>
      </c>
      <c r="E53" s="116" t="s">
        <v>265</v>
      </c>
      <c r="F53" s="13"/>
      <c r="G53" s="13"/>
      <c r="H53" s="13"/>
      <c r="I53" s="13"/>
      <c r="J53" s="26" t="s">
        <v>210</v>
      </c>
      <c r="K53" s="26">
        <v>70</v>
      </c>
      <c r="L53" s="24" t="str">
        <f>IFERROR(VLOOKUP(M53,Mapping!BQ:BR,2,FALSE),"")</f>
        <v/>
      </c>
      <c r="M53" s="13"/>
      <c r="N53" s="13" t="s">
        <v>132</v>
      </c>
      <c r="O53" s="12">
        <v>16</v>
      </c>
      <c r="P53" s="23">
        <f>IF(Q53="","",VLOOKUP(Q53,Mapping!D:H,2,FALSE))</f>
        <v>11</v>
      </c>
      <c r="Q53" s="13">
        <v>6</v>
      </c>
      <c r="R53" s="26" t="s">
        <v>151</v>
      </c>
      <c r="S53" s="23" t="str">
        <f>IF(Q53="","",VLOOKUP(Q53,Mapping!D:H,5,FALSE))</f>
        <v>Ndgen.BandBVI</v>
      </c>
      <c r="T53" s="23" t="str">
        <f>IF(Q53="","",VLOOKUP(Q53,Mapping!D:H,4,FALSE))</f>
        <v>Severe</v>
      </c>
      <c r="U53" s="23">
        <f>IF(V53="","",VLOOKUP(V53,Mapping!J:L,2,FALSE))</f>
        <v>7</v>
      </c>
      <c r="V53" s="13">
        <v>5</v>
      </c>
      <c r="W53" s="23" t="str">
        <f>IF(V53="","",VLOOKUP(V53,Mapping!J:L,3,FALSE))</f>
        <v>Ndgen.Thal5</v>
      </c>
      <c r="X53" s="23" t="str">
        <f>IF(V53="","",VLOOKUP(V53,Mapping!J:M,4,FALSE))</f>
        <v>Amyloid in cerebellum</v>
      </c>
      <c r="Y53" s="23">
        <f>IF(Z53="","",VLOOKUP(Z53,Mapping!O:Q,2,FALSE))</f>
        <v>5</v>
      </c>
      <c r="Z53" s="13">
        <v>3</v>
      </c>
      <c r="AA53" s="23" t="str">
        <f>IF(Z53="","",VLOOKUP(Z53,Mapping!O:Q,3,FALSE))</f>
        <v>Ndgen.CERAD3</v>
      </c>
      <c r="AB53" s="23" t="str">
        <f>IF(Z53="","",VLOOKUP(Z53,Mapping!O:R,4,FALSE))</f>
        <v>High Density</v>
      </c>
      <c r="AC53" s="23">
        <f>IF(AD53="","",VLOOKUP(AD53,Mapping!T:W,2,FALSE))</f>
        <v>6</v>
      </c>
      <c r="AD53" s="13" t="s">
        <v>173</v>
      </c>
      <c r="AE53" s="24" t="str">
        <f>IF(AD53="","",VLOOKUP(AD53,Mapping!T:W,3,FALSE))</f>
        <v>Ndgen.GeneAPOE34</v>
      </c>
      <c r="AF53" s="24" t="str">
        <f>IF(AD53="","",VLOOKUP(AD53,Mapping!T:W,4,FALSE))</f>
        <v>High AD risk</v>
      </c>
      <c r="AG53" s="24" t="str">
        <f>IF(AH53="","",VLOOKUP(AH53,Mapping!BD:BF,3,FALSE))</f>
        <v/>
      </c>
      <c r="AH53" s="13"/>
      <c r="AI53" s="24" t="str">
        <f>IF(AJ53="","",VLOOKUP(AJ53,Mapping!BD:BF,3,FALSE))</f>
        <v/>
      </c>
      <c r="AJ53" s="13"/>
      <c r="AK53" s="205"/>
      <c r="AL53" s="205"/>
      <c r="AM53" s="13"/>
      <c r="AN53" s="13"/>
      <c r="AO53" s="205" t="s">
        <v>204</v>
      </c>
      <c r="AP53" s="26"/>
      <c r="AQ53" s="13" t="s">
        <v>205</v>
      </c>
      <c r="AR53" s="24">
        <f>IF(AS53="","",VLOOKUP(AS53,Mapping!AP:AR,2,FALSE))</f>
        <v>2</v>
      </c>
      <c r="AS53" s="13" t="s">
        <v>212</v>
      </c>
      <c r="AT53" s="24" t="str">
        <f>IF(AS53="","",VLOOKUP(AS53,Mapping!AP:AR,3,FALSE))</f>
        <v>None</v>
      </c>
      <c r="AU53" s="26"/>
      <c r="AV53" s="24">
        <f>IF(AW53="","",VLOOKUP(AW53,Mapping!AT:AU,2,FALSE))</f>
        <v>2</v>
      </c>
      <c r="AW53" s="221" t="s">
        <v>1</v>
      </c>
    </row>
    <row r="54" spans="1:52" ht="36.5">
      <c r="A54" s="23">
        <f>IFERROR(VLOOKUP(B54,Mapping!A:B,2,FALSE),"")</f>
        <v>2</v>
      </c>
      <c r="B54" s="496" t="s">
        <v>200</v>
      </c>
      <c r="C54" s="497"/>
      <c r="D54" s="116">
        <v>20185945</v>
      </c>
      <c r="E54" s="116" t="s">
        <v>266</v>
      </c>
      <c r="F54" s="13"/>
      <c r="G54" s="13"/>
      <c r="H54" s="13"/>
      <c r="I54" s="13"/>
      <c r="J54" s="26" t="s">
        <v>210</v>
      </c>
      <c r="K54" s="26">
        <v>87</v>
      </c>
      <c r="L54" s="24" t="str">
        <f>IFERROR(VLOOKUP(M54,Mapping!BQ:BR,2,FALSE),"")</f>
        <v/>
      </c>
      <c r="M54" s="13"/>
      <c r="N54" s="13" t="s">
        <v>132</v>
      </c>
      <c r="O54" s="12">
        <v>46</v>
      </c>
      <c r="P54" s="23">
        <f>IF(Q54="","",VLOOKUP(Q54,Mapping!D:H,2,FALSE))</f>
        <v>5</v>
      </c>
      <c r="Q54" s="13">
        <v>2</v>
      </c>
      <c r="R54" s="26" t="s">
        <v>133</v>
      </c>
      <c r="S54" s="23" t="str">
        <f>IF(Q54="","",VLOOKUP(Q54,Mapping!D:H,5,FALSE))</f>
        <v>Ndgen.BandBII</v>
      </c>
      <c r="T54" s="23" t="str">
        <f>IF(Q54="","",VLOOKUP(Q54,Mapping!D:H,4,FALSE))</f>
        <v>Control</v>
      </c>
      <c r="U54" s="23">
        <f>IF(V54="","",VLOOKUP(V54,Mapping!J:L,2,FALSE))</f>
        <v>5</v>
      </c>
      <c r="V54" s="13">
        <v>3</v>
      </c>
      <c r="W54" s="23" t="str">
        <f>IF(V54="","",VLOOKUP(V54,Mapping!J:L,3,FALSE))</f>
        <v>Ndgen.Thal3</v>
      </c>
      <c r="X54" s="23" t="str">
        <f>IF(V54="","",VLOOKUP(V54,Mapping!J:M,4,FALSE))</f>
        <v>Amyloid in diencephalon/basal ganglia</v>
      </c>
      <c r="Y54" s="23">
        <f>IF(Z54="","",VLOOKUP(Z54,Mapping!O:Q,2,FALSE))</f>
        <v>3</v>
      </c>
      <c r="Z54" s="13">
        <v>1</v>
      </c>
      <c r="AA54" s="23" t="str">
        <f>IF(Z54="","",VLOOKUP(Z54,Mapping!O:Q,3,FALSE))</f>
        <v>Ndgen.CERAD1</v>
      </c>
      <c r="AB54" s="23" t="str">
        <f>IF(Z54="","",VLOOKUP(Z54,Mapping!O:R,4,FALSE))</f>
        <v>Sparse Neruitic Plaques</v>
      </c>
      <c r="AC54" s="23">
        <f>IF(AD54="","",VLOOKUP(AD54,Mapping!T:W,2,FALSE))</f>
        <v>1</v>
      </c>
      <c r="AD54" s="13" t="s">
        <v>147</v>
      </c>
      <c r="AE54" s="24" t="str">
        <f>IF(AD54="","",VLOOKUP(AD54,Mapping!T:W,3,FALSE))</f>
        <v>NULL</v>
      </c>
      <c r="AF54" s="24" t="str">
        <f>IF(AD54="","",VLOOKUP(AD54,Mapping!T:W,4,FALSE))</f>
        <v>Not assesed</v>
      </c>
      <c r="AG54" s="24" t="str">
        <f>IF(AH54="","",VLOOKUP(AH54,Mapping!BD:BF,3,FALSE))</f>
        <v/>
      </c>
      <c r="AH54" s="13"/>
      <c r="AI54" s="24" t="str">
        <f>IF(AJ54="","",VLOOKUP(AJ54,Mapping!BD:BF,3,FALSE))</f>
        <v/>
      </c>
      <c r="AJ54" s="13"/>
      <c r="AK54" s="205"/>
      <c r="AL54" s="205"/>
      <c r="AM54" s="13"/>
      <c r="AN54" s="13"/>
      <c r="AO54" s="205" t="s">
        <v>204</v>
      </c>
      <c r="AP54" s="26"/>
      <c r="AQ54" s="13" t="s">
        <v>146</v>
      </c>
      <c r="AR54" s="24">
        <f>IF(AS54="","",VLOOKUP(AS54,Mapping!AP:AR,2,FALSE))</f>
        <v>2</v>
      </c>
      <c r="AS54" s="13" t="s">
        <v>212</v>
      </c>
      <c r="AT54" s="24" t="str">
        <f>IF(AS54="","",VLOOKUP(AS54,Mapping!AP:AR,3,FALSE))</f>
        <v>None</v>
      </c>
      <c r="AU54" s="26"/>
      <c r="AV54" s="24">
        <f>IF(AW54="","",VLOOKUP(AW54,Mapping!AT:AU,2,FALSE))</f>
        <v>2</v>
      </c>
      <c r="AW54" s="221" t="s">
        <v>1</v>
      </c>
    </row>
    <row r="55" spans="1:52">
      <c r="A55" s="23">
        <f>IFERROR(VLOOKUP(B55,Mapping!A:B,2,FALSE),"")</f>
        <v>2</v>
      </c>
      <c r="B55" s="496" t="s">
        <v>200</v>
      </c>
      <c r="C55" s="497"/>
      <c r="D55" s="116">
        <v>20196909</v>
      </c>
      <c r="E55" s="116" t="s">
        <v>267</v>
      </c>
      <c r="F55" s="13"/>
      <c r="G55" s="13"/>
      <c r="H55" s="13"/>
      <c r="I55" s="13"/>
      <c r="J55" s="26" t="s">
        <v>210</v>
      </c>
      <c r="K55" s="26">
        <v>72</v>
      </c>
      <c r="L55" s="24" t="str">
        <f>IFERROR(VLOOKUP(M55,Mapping!BQ:BR,2,FALSE),"")</f>
        <v/>
      </c>
      <c r="M55" s="13"/>
      <c r="N55" s="13" t="s">
        <v>132</v>
      </c>
      <c r="O55" s="12">
        <v>9</v>
      </c>
      <c r="P55" s="23">
        <f>IF(Q55="","",VLOOKUP(Q55,Mapping!D:H,2,FALSE))</f>
        <v>11</v>
      </c>
      <c r="Q55" s="13">
        <v>6</v>
      </c>
      <c r="R55" s="26" t="s">
        <v>151</v>
      </c>
      <c r="S55" s="23" t="str">
        <f>IF(Q55="","",VLOOKUP(Q55,Mapping!D:H,5,FALSE))</f>
        <v>Ndgen.BandBVI</v>
      </c>
      <c r="T55" s="23" t="str">
        <f>IF(Q55="","",VLOOKUP(Q55,Mapping!D:H,4,FALSE))</f>
        <v>Severe</v>
      </c>
      <c r="U55" s="23">
        <f>IF(V55="","",VLOOKUP(V55,Mapping!J:L,2,FALSE))</f>
        <v>6</v>
      </c>
      <c r="V55" s="13">
        <v>4</v>
      </c>
      <c r="W55" s="23" t="str">
        <f>IF(V55="","",VLOOKUP(V55,Mapping!J:L,3,FALSE))</f>
        <v>Ndgen.Thal4</v>
      </c>
      <c r="X55" s="23" t="str">
        <f>IF(V55="","",VLOOKUP(V55,Mapping!J:M,4,FALSE))</f>
        <v>Amyloid in brainstem/midbrain</v>
      </c>
      <c r="Y55" s="23">
        <f>IF(Z55="","",VLOOKUP(Z55,Mapping!O:Q,2,FALSE))</f>
        <v>1</v>
      </c>
      <c r="Z55" s="13" t="s">
        <v>147</v>
      </c>
      <c r="AA55" s="23" t="str">
        <f>IF(Z55="","",VLOOKUP(Z55,Mapping!O:Q,3,FALSE))</f>
        <v>Null</v>
      </c>
      <c r="AB55" s="23" t="str">
        <f>IF(Z55="","",VLOOKUP(Z55,Mapping!O:R,4,FALSE))</f>
        <v>Not Assessed</v>
      </c>
      <c r="AC55" s="23">
        <f>IF(AD55="","",VLOOKUP(AD55,Mapping!T:W,2,FALSE))</f>
        <v>5</v>
      </c>
      <c r="AD55" s="13" t="s">
        <v>177</v>
      </c>
      <c r="AE55" s="24" t="str">
        <f>IF(AD55="","",VLOOKUP(AD55,Mapping!T:W,3,FALSE))</f>
        <v>Ndgen.GeneAPOE33</v>
      </c>
      <c r="AF55" s="24" t="str">
        <f>IF(AD55="","",VLOOKUP(AD55,Mapping!T:W,4,FALSE))</f>
        <v>Moderate AD risk</v>
      </c>
      <c r="AG55" s="24" t="str">
        <f>IF(AH55="","",VLOOKUP(AH55,Mapping!BD:BF,3,FALSE))</f>
        <v/>
      </c>
      <c r="AH55" s="13"/>
      <c r="AI55" s="24" t="str">
        <f>IF(AJ55="","",VLOOKUP(AJ55,Mapping!BD:BF,3,FALSE))</f>
        <v/>
      </c>
      <c r="AJ55" s="13"/>
      <c r="AK55" s="205"/>
      <c r="AL55" s="205"/>
      <c r="AM55" s="13"/>
      <c r="AN55" s="13"/>
      <c r="AO55" s="26"/>
      <c r="AP55" s="26"/>
      <c r="AQ55" s="13" t="s">
        <v>146</v>
      </c>
      <c r="AR55" s="24">
        <f>IF(AS55="","",VLOOKUP(AS55,Mapping!AP:AR,2,FALSE))</f>
        <v>2</v>
      </c>
      <c r="AS55" s="13" t="s">
        <v>212</v>
      </c>
      <c r="AT55" s="24" t="str">
        <f>IF(AS55="","",VLOOKUP(AS55,Mapping!AP:AR,3,FALSE))</f>
        <v>None</v>
      </c>
      <c r="AU55" s="26"/>
      <c r="AV55" s="24">
        <f>IF(AW55="","",VLOOKUP(AW55,Mapping!AT:AU,2,FALSE))</f>
        <v>2</v>
      </c>
      <c r="AW55" s="221" t="s">
        <v>1</v>
      </c>
    </row>
    <row r="56" spans="1:52">
      <c r="A56" s="23">
        <f>IFERROR(VLOOKUP(B56,Mapping!A:B,2,FALSE),"")</f>
        <v>2</v>
      </c>
      <c r="B56" s="496" t="s">
        <v>200</v>
      </c>
      <c r="C56" s="497"/>
      <c r="D56" s="116">
        <v>20196919</v>
      </c>
      <c r="E56" s="116" t="s">
        <v>268</v>
      </c>
      <c r="F56" s="13"/>
      <c r="G56" s="13"/>
      <c r="H56" s="13"/>
      <c r="I56" s="13"/>
      <c r="J56" s="26" t="s">
        <v>210</v>
      </c>
      <c r="K56" s="26">
        <v>82</v>
      </c>
      <c r="L56" s="24" t="str">
        <f>IFERROR(VLOOKUP(M56,Mapping!BQ:BR,2,FALSE),"")</f>
        <v/>
      </c>
      <c r="M56" s="13"/>
      <c r="N56" s="13" t="s">
        <v>150</v>
      </c>
      <c r="O56" s="12">
        <v>42</v>
      </c>
      <c r="P56" s="23">
        <f>IF(Q56="","",VLOOKUP(Q56,Mapping!D:H,2,FALSE))</f>
        <v>5</v>
      </c>
      <c r="Q56" s="13">
        <v>2</v>
      </c>
      <c r="R56" s="26" t="s">
        <v>133</v>
      </c>
      <c r="S56" s="23" t="str">
        <f>IF(Q56="","",VLOOKUP(Q56,Mapping!D:H,5,FALSE))</f>
        <v>Ndgen.BandBII</v>
      </c>
      <c r="T56" s="23" t="str">
        <f>IF(Q56="","",VLOOKUP(Q56,Mapping!D:H,4,FALSE))</f>
        <v>Control</v>
      </c>
      <c r="U56" s="23">
        <f>IF(V56="","",VLOOKUP(V56,Mapping!J:L,2,FALSE))</f>
        <v>7</v>
      </c>
      <c r="V56" s="13">
        <v>5</v>
      </c>
      <c r="W56" s="23" t="str">
        <f>IF(V56="","",VLOOKUP(V56,Mapping!J:L,3,FALSE))</f>
        <v>Ndgen.Thal5</v>
      </c>
      <c r="X56" s="23" t="str">
        <f>IF(V56="","",VLOOKUP(V56,Mapping!J:M,4,FALSE))</f>
        <v>Amyloid in cerebellum</v>
      </c>
      <c r="Y56" s="23">
        <f>IF(Z56="","",VLOOKUP(Z56,Mapping!O:Q,2,FALSE))</f>
        <v>3</v>
      </c>
      <c r="Z56" s="13">
        <v>1</v>
      </c>
      <c r="AA56" s="23" t="str">
        <f>IF(Z56="","",VLOOKUP(Z56,Mapping!O:Q,3,FALSE))</f>
        <v>Ndgen.CERAD1</v>
      </c>
      <c r="AB56" s="23" t="str">
        <f>IF(Z56="","",VLOOKUP(Z56,Mapping!O:R,4,FALSE))</f>
        <v>Sparse Neruitic Plaques</v>
      </c>
      <c r="AC56" s="23">
        <f>IF(AD56="","",VLOOKUP(AD56,Mapping!T:W,2,FALSE))</f>
        <v>1</v>
      </c>
      <c r="AD56" s="13" t="s">
        <v>147</v>
      </c>
      <c r="AE56" s="24" t="str">
        <f>IF(AD56="","",VLOOKUP(AD56,Mapping!T:W,3,FALSE))</f>
        <v>NULL</v>
      </c>
      <c r="AF56" s="24" t="str">
        <f>IF(AD56="","",VLOOKUP(AD56,Mapping!T:W,4,FALSE))</f>
        <v>Not assesed</v>
      </c>
      <c r="AG56" s="24" t="str">
        <f>IF(AH56="","",VLOOKUP(AH56,Mapping!BD:BF,3,FALSE))</f>
        <v/>
      </c>
      <c r="AH56" s="13"/>
      <c r="AI56" s="24" t="str">
        <f>IF(AJ56="","",VLOOKUP(AJ56,Mapping!BD:BF,3,FALSE))</f>
        <v/>
      </c>
      <c r="AJ56" s="13"/>
      <c r="AK56" s="205"/>
      <c r="AL56" s="205"/>
      <c r="AM56" s="13"/>
      <c r="AN56" s="13"/>
      <c r="AO56" s="26"/>
      <c r="AP56" s="26"/>
      <c r="AQ56" s="13" t="s">
        <v>146</v>
      </c>
      <c r="AR56" s="24">
        <f>IF(AS56="","",VLOOKUP(AS56,Mapping!AP:AR,2,FALSE))</f>
        <v>2</v>
      </c>
      <c r="AS56" s="13" t="s">
        <v>212</v>
      </c>
      <c r="AT56" s="24" t="str">
        <f>IF(AS56="","",VLOOKUP(AS56,Mapping!AP:AR,3,FALSE))</f>
        <v>None</v>
      </c>
      <c r="AU56" s="26"/>
      <c r="AV56" s="24">
        <f>IF(AW56="","",VLOOKUP(AW56,Mapping!AT:AU,2,FALSE))</f>
        <v>2</v>
      </c>
      <c r="AW56" s="221" t="s">
        <v>1</v>
      </c>
    </row>
    <row r="57" spans="1:52">
      <c r="A57" s="23">
        <f>IFERROR(VLOOKUP(B57,Mapping!A:B,2,FALSE),"")</f>
        <v>2</v>
      </c>
      <c r="B57" s="496" t="s">
        <v>200</v>
      </c>
      <c r="C57" s="497"/>
      <c r="D57" s="116">
        <v>20196928</v>
      </c>
      <c r="E57" s="116" t="s">
        <v>269</v>
      </c>
      <c r="F57" s="13"/>
      <c r="G57" s="13"/>
      <c r="H57" s="13"/>
      <c r="I57" s="13"/>
      <c r="J57" s="26" t="s">
        <v>210</v>
      </c>
      <c r="K57" s="26">
        <v>77</v>
      </c>
      <c r="L57" s="24" t="str">
        <f>IFERROR(VLOOKUP(M57,Mapping!BQ:BR,2,FALSE),"")</f>
        <v/>
      </c>
      <c r="M57" s="13"/>
      <c r="N57" s="13" t="s">
        <v>132</v>
      </c>
      <c r="O57" s="12">
        <v>38</v>
      </c>
      <c r="P57" s="23">
        <f>IF(Q57="","",VLOOKUP(Q57,Mapping!D:H,2,FALSE))</f>
        <v>11</v>
      </c>
      <c r="Q57" s="13">
        <v>6</v>
      </c>
      <c r="R57" s="26" t="s">
        <v>151</v>
      </c>
      <c r="S57" s="23" t="str">
        <f>IF(Q57="","",VLOOKUP(Q57,Mapping!D:H,5,FALSE))</f>
        <v>Ndgen.BandBVI</v>
      </c>
      <c r="T57" s="23" t="str">
        <f>IF(Q57="","",VLOOKUP(Q57,Mapping!D:H,4,FALSE))</f>
        <v>Severe</v>
      </c>
      <c r="U57" s="23">
        <f>IF(V57="","",VLOOKUP(V57,Mapping!J:L,2,FALSE))</f>
        <v>7</v>
      </c>
      <c r="V57" s="13">
        <v>5</v>
      </c>
      <c r="W57" s="23" t="str">
        <f>IF(V57="","",VLOOKUP(V57,Mapping!J:L,3,FALSE))</f>
        <v>Ndgen.Thal5</v>
      </c>
      <c r="X57" s="23" t="str">
        <f>IF(V57="","",VLOOKUP(V57,Mapping!J:M,4,FALSE))</f>
        <v>Amyloid in cerebellum</v>
      </c>
      <c r="Y57" s="23">
        <f>IF(Z57="","",VLOOKUP(Z57,Mapping!O:Q,2,FALSE))</f>
        <v>5</v>
      </c>
      <c r="Z57" s="13">
        <v>3</v>
      </c>
      <c r="AA57" s="23" t="str">
        <f>IF(Z57="","",VLOOKUP(Z57,Mapping!O:Q,3,FALSE))</f>
        <v>Ndgen.CERAD3</v>
      </c>
      <c r="AB57" s="23" t="str">
        <f>IF(Z57="","",VLOOKUP(Z57,Mapping!O:R,4,FALSE))</f>
        <v>High Density</v>
      </c>
      <c r="AC57" s="23">
        <f>IF(AD57="","",VLOOKUP(AD57,Mapping!T:W,2,FALSE))</f>
        <v>5</v>
      </c>
      <c r="AD57" s="13" t="s">
        <v>177</v>
      </c>
      <c r="AE57" s="24" t="str">
        <f>IF(AD57="","",VLOOKUP(AD57,Mapping!T:W,3,FALSE))</f>
        <v>Ndgen.GeneAPOE33</v>
      </c>
      <c r="AF57" s="24" t="str">
        <f>IF(AD57="","",VLOOKUP(AD57,Mapping!T:W,4,FALSE))</f>
        <v>Moderate AD risk</v>
      </c>
      <c r="AG57" s="24" t="str">
        <f>IF(AH57="","",VLOOKUP(AH57,Mapping!BD:BF,3,FALSE))</f>
        <v/>
      </c>
      <c r="AH57" s="13"/>
      <c r="AI57" s="24" t="str">
        <f>IF(AJ57="","",VLOOKUP(AJ57,Mapping!BD:BF,3,FALSE))</f>
        <v/>
      </c>
      <c r="AJ57" s="13"/>
      <c r="AK57" s="205"/>
      <c r="AL57" s="205"/>
      <c r="AM57" s="13"/>
      <c r="AN57" s="13"/>
      <c r="AO57" s="26"/>
      <c r="AP57" s="26"/>
      <c r="AQ57" s="13" t="s">
        <v>146</v>
      </c>
      <c r="AR57" s="24">
        <f>IF(AS57="","",VLOOKUP(AS57,Mapping!AP:AR,2,FALSE))</f>
        <v>2</v>
      </c>
      <c r="AS57" s="13" t="s">
        <v>212</v>
      </c>
      <c r="AT57" s="24" t="str">
        <f>IF(AS57="","",VLOOKUP(AS57,Mapping!AP:AR,3,FALSE))</f>
        <v>None</v>
      </c>
      <c r="AU57" s="26"/>
      <c r="AV57" s="24">
        <f>IF(AW57="","",VLOOKUP(AW57,Mapping!AT:AU,2,FALSE))</f>
        <v>2</v>
      </c>
      <c r="AW57" s="221" t="s">
        <v>1</v>
      </c>
    </row>
    <row r="58" spans="1:52">
      <c r="A58" s="23">
        <f>IFERROR(VLOOKUP(B58,Mapping!A:B,2,FALSE),"")</f>
        <v>6</v>
      </c>
      <c r="B58" s="496" t="s">
        <v>270</v>
      </c>
      <c r="C58" s="476">
        <v>43839</v>
      </c>
      <c r="D58" s="116" t="s">
        <v>271</v>
      </c>
      <c r="E58" s="116" t="s">
        <v>272</v>
      </c>
      <c r="F58" s="13"/>
      <c r="G58" s="357">
        <v>3</v>
      </c>
      <c r="H58" s="13"/>
      <c r="I58" s="356">
        <v>3</v>
      </c>
      <c r="J58" s="26" t="s">
        <v>273</v>
      </c>
      <c r="K58" s="26">
        <v>89</v>
      </c>
      <c r="L58" s="24" t="str">
        <f>IFERROR(VLOOKUP(M58,Mapping!BQ:BR,2,FALSE),"")</f>
        <v/>
      </c>
      <c r="M58" s="13"/>
      <c r="N58" s="13" t="s">
        <v>132</v>
      </c>
      <c r="O58" s="12">
        <v>18</v>
      </c>
      <c r="P58" s="23">
        <f>IF(Q58="","",VLOOKUP(Q58,Mapping!D:H,2,FALSE))</f>
        <v>9</v>
      </c>
      <c r="Q58" s="13">
        <v>5</v>
      </c>
      <c r="R58" s="26" t="s">
        <v>151</v>
      </c>
      <c r="S58" s="23" t="str">
        <f>IF(Q58="","",VLOOKUP(Q58,Mapping!D:H,5,FALSE))</f>
        <v>Ndgen.BandBV</v>
      </c>
      <c r="T58" s="23" t="str">
        <f>IF(Q58="","",VLOOKUP(Q58,Mapping!D:H,4,FALSE))</f>
        <v>Severe</v>
      </c>
      <c r="U58" s="23" t="str">
        <f>IF(V58="","",VLOOKUP(V58,Mapping!J:L,2,FALSE))</f>
        <v/>
      </c>
      <c r="V58" s="13"/>
      <c r="W58" s="23" t="str">
        <f>IF(V58="","",VLOOKUP(V58,Mapping!J:L,3,FALSE))</f>
        <v/>
      </c>
      <c r="X58" s="23" t="str">
        <f>IF(V58="","",VLOOKUP(V58,Mapping!J:M,4,FALSE))</f>
        <v/>
      </c>
      <c r="Y58" s="23" t="str">
        <f>IF(Z58="","",VLOOKUP(Z58,Mapping!O:Q,2,FALSE))</f>
        <v/>
      </c>
      <c r="Z58" s="13"/>
      <c r="AA58" s="23" t="str">
        <f>IF(Z58="","",VLOOKUP(Z58,Mapping!O:Q,3,FALSE))</f>
        <v/>
      </c>
      <c r="AB58" s="23" t="str">
        <f>IF(Z58="","",VLOOKUP(Z58,Mapping!O:R,4,FALSE))</f>
        <v/>
      </c>
      <c r="AC58" s="23">
        <f>IF(AD58="","",VLOOKUP(AD58,Mapping!T:W,2,FALSE))</f>
        <v>3</v>
      </c>
      <c r="AD58" s="13" t="s">
        <v>139</v>
      </c>
      <c r="AE58" s="24" t="str">
        <f>IF(AD58="","",VLOOKUP(AD58,Mapping!T:W,3,FALSE))</f>
        <v>Ndgen.GeneAPOE23</v>
      </c>
      <c r="AF58" s="24" t="str">
        <f>IF(AD58="","",VLOOKUP(AD58,Mapping!T:W,4,FALSE))</f>
        <v>Low AD risk</v>
      </c>
      <c r="AG58" s="24" t="str">
        <f>IF(AH58="","",VLOOKUP(AH58,Mapping!BD:BF,3,FALSE))</f>
        <v/>
      </c>
      <c r="AH58" s="13"/>
      <c r="AI58" s="24" t="str">
        <f>IF(AJ58="","",VLOOKUP(AJ58,Mapping!BD:BF,3,FALSE))</f>
        <v/>
      </c>
      <c r="AJ58" s="13"/>
      <c r="AK58" s="205"/>
      <c r="AL58" s="205"/>
      <c r="AM58" s="13"/>
      <c r="AN58" s="13"/>
      <c r="AO58" s="26"/>
      <c r="AP58" s="26"/>
      <c r="AQ58" s="13" t="s">
        <v>205</v>
      </c>
      <c r="AR58" s="24">
        <f>IF(AS58="","",VLOOKUP(AS58,Mapping!AP:AR,2,FALSE))</f>
        <v>7</v>
      </c>
      <c r="AS58" s="13" t="s">
        <v>215</v>
      </c>
      <c r="AT58" s="24" t="str">
        <f>IF(AS58="","",VLOOKUP(AS58,Mapping!AP:AR,3,FALSE))</f>
        <v>rs75932628</v>
      </c>
      <c r="AU58" s="26"/>
      <c r="AV58" s="24">
        <f>IF(AW58="","",VLOOKUP(AW58,Mapping!AT:AU,2,FALSE))</f>
        <v>2</v>
      </c>
      <c r="AW58" s="221" t="s">
        <v>1</v>
      </c>
      <c r="AX58" s="97" t="s">
        <v>274</v>
      </c>
    </row>
    <row r="59" spans="1:52">
      <c r="A59" s="23">
        <f>IFERROR(VLOOKUP(B59,Mapping!A:B,2,FALSE),"")</f>
        <v>6</v>
      </c>
      <c r="B59" s="496" t="s">
        <v>270</v>
      </c>
      <c r="C59" s="476">
        <v>43550</v>
      </c>
      <c r="D59" s="116" t="s">
        <v>275</v>
      </c>
      <c r="E59" s="116" t="s">
        <v>276</v>
      </c>
      <c r="F59" s="13"/>
      <c r="G59" s="13">
        <v>3</v>
      </c>
      <c r="H59" s="13"/>
      <c r="I59" s="13">
        <v>3</v>
      </c>
      <c r="J59" s="26" t="s">
        <v>210</v>
      </c>
      <c r="K59" s="26">
        <v>92</v>
      </c>
      <c r="L59" s="24" t="str">
        <f>IFERROR(VLOOKUP(M59,Mapping!BQ:BR,2,FALSE),"")</f>
        <v/>
      </c>
      <c r="M59" s="13"/>
      <c r="N59" s="13" t="s">
        <v>150</v>
      </c>
      <c r="O59" s="12">
        <v>30</v>
      </c>
      <c r="P59" s="23">
        <f>IF(Q59="","",VLOOKUP(Q59,Mapping!D:H,2,FALSE))</f>
        <v>6</v>
      </c>
      <c r="Q59" s="13">
        <v>3</v>
      </c>
      <c r="R59" s="26" t="s">
        <v>151</v>
      </c>
      <c r="S59" s="23" t="str">
        <f>IF(Q59="","",VLOOKUP(Q59,Mapping!D:H,5,FALSE))</f>
        <v>Ndgen.BandBIII</v>
      </c>
      <c r="T59" s="23" t="str">
        <f>IF(Q59="","",VLOOKUP(Q59,Mapping!D:H,4,FALSE))</f>
        <v>Moderate</v>
      </c>
      <c r="U59" s="23" t="str">
        <f>IF(V59="","",VLOOKUP(V59,Mapping!J:L,2,FALSE))</f>
        <v/>
      </c>
      <c r="V59" s="13"/>
      <c r="W59" s="23" t="str">
        <f>IF(V59="","",VLOOKUP(V59,Mapping!J:L,3,FALSE))</f>
        <v/>
      </c>
      <c r="X59" s="23" t="str">
        <f>IF(V59="","",VLOOKUP(V59,Mapping!J:M,4,FALSE))</f>
        <v/>
      </c>
      <c r="Y59" s="23" t="str">
        <f>IF(Z59="","",VLOOKUP(Z59,Mapping!O:Q,2,FALSE))</f>
        <v/>
      </c>
      <c r="Z59" s="13"/>
      <c r="AA59" s="23" t="str">
        <f>IF(Z59="","",VLOOKUP(Z59,Mapping!O:Q,3,FALSE))</f>
        <v/>
      </c>
      <c r="AB59" s="23" t="str">
        <f>IF(Z59="","",VLOOKUP(Z59,Mapping!O:R,4,FALSE))</f>
        <v/>
      </c>
      <c r="AC59" s="23">
        <f>IF(AD59="","",VLOOKUP(AD59,Mapping!T:W,2,FALSE))</f>
        <v>5</v>
      </c>
      <c r="AD59" s="13" t="s">
        <v>177</v>
      </c>
      <c r="AE59" s="24" t="str">
        <f>IF(AD59="","",VLOOKUP(AD59,Mapping!T:W,3,FALSE))</f>
        <v>Ndgen.GeneAPOE33</v>
      </c>
      <c r="AF59" s="24" t="str">
        <f>IF(AD59="","",VLOOKUP(AD59,Mapping!T:W,4,FALSE))</f>
        <v>Moderate AD risk</v>
      </c>
      <c r="AG59" s="24" t="str">
        <f>IF(AH59="","",VLOOKUP(AH59,Mapping!BD:BF,3,FALSE))</f>
        <v/>
      </c>
      <c r="AH59" s="13"/>
      <c r="AI59" s="24" t="str">
        <f>IF(AJ59="","",VLOOKUP(AJ59,Mapping!BD:BF,3,FALSE))</f>
        <v/>
      </c>
      <c r="AJ59" s="13"/>
      <c r="AK59" s="205"/>
      <c r="AL59" s="205"/>
      <c r="AM59" s="13"/>
      <c r="AN59" s="13"/>
      <c r="AO59" s="26"/>
      <c r="AP59" s="26"/>
      <c r="AQ59" s="13" t="s">
        <v>205</v>
      </c>
      <c r="AR59" s="24">
        <f>IF(AS59="","",VLOOKUP(AS59,Mapping!AP:AR,2,FALSE))</f>
        <v>2</v>
      </c>
      <c r="AS59" s="13" t="s">
        <v>212</v>
      </c>
      <c r="AT59" s="24" t="str">
        <f>IF(AS59="","",VLOOKUP(AS59,Mapping!AP:AR,3,FALSE))</f>
        <v>None</v>
      </c>
      <c r="AU59" s="26"/>
      <c r="AV59" s="24">
        <f>IF(AW59="","",VLOOKUP(AW59,Mapping!AT:AU,2,FALSE))</f>
        <v>2</v>
      </c>
      <c r="AW59" s="221" t="s">
        <v>1</v>
      </c>
      <c r="AX59" s="97" t="s">
        <v>274</v>
      </c>
      <c r="AY59" s="42">
        <v>43550</v>
      </c>
      <c r="AZ59" s="1" t="s">
        <v>277</v>
      </c>
    </row>
    <row r="60" spans="1:52">
      <c r="A60" s="23">
        <f>IFERROR(VLOOKUP(B60,Mapping!A:B,2,FALSE),"")</f>
        <v>6</v>
      </c>
      <c r="B60" s="496" t="s">
        <v>270</v>
      </c>
      <c r="C60" s="476">
        <v>43839</v>
      </c>
      <c r="D60" s="116" t="s">
        <v>278</v>
      </c>
      <c r="E60" s="116" t="s">
        <v>279</v>
      </c>
      <c r="F60" s="13"/>
      <c r="G60" s="357">
        <v>3</v>
      </c>
      <c r="H60" s="13"/>
      <c r="I60" s="356">
        <v>3</v>
      </c>
      <c r="J60" s="26" t="s">
        <v>280</v>
      </c>
      <c r="K60" s="26">
        <v>93</v>
      </c>
      <c r="L60" s="24" t="str">
        <f>IFERROR(VLOOKUP(M60,Mapping!BQ:BR,2,FALSE),"")</f>
        <v/>
      </c>
      <c r="M60" s="13"/>
      <c r="N60" s="13" t="s">
        <v>150</v>
      </c>
      <c r="O60" s="12">
        <v>18</v>
      </c>
      <c r="P60" s="23">
        <f>IF(Q60="","",VLOOKUP(Q60,Mapping!D:H,2,FALSE))</f>
        <v>1</v>
      </c>
      <c r="Q60" s="13" t="s">
        <v>147</v>
      </c>
      <c r="R60" s="26" t="s">
        <v>158</v>
      </c>
      <c r="S60" s="23" t="str">
        <f>IF(Q60="","",VLOOKUP(Q60,Mapping!D:H,5,FALSE))</f>
        <v>NULL</v>
      </c>
      <c r="T60" s="23" t="str">
        <f>IF(Q60="","",VLOOKUP(Q60,Mapping!D:H,4,FALSE))</f>
        <v>Missing</v>
      </c>
      <c r="U60" s="23" t="str">
        <f>IF(V60="","",VLOOKUP(V60,Mapping!J:L,2,FALSE))</f>
        <v/>
      </c>
      <c r="V60" s="13"/>
      <c r="W60" s="23" t="str">
        <f>IF(V60="","",VLOOKUP(V60,Mapping!J:L,3,FALSE))</f>
        <v/>
      </c>
      <c r="X60" s="23" t="str">
        <f>IF(V60="","",VLOOKUP(V60,Mapping!J:M,4,FALSE))</f>
        <v/>
      </c>
      <c r="Y60" s="23" t="str">
        <f>IF(Z60="","",VLOOKUP(Z60,Mapping!O:Q,2,FALSE))</f>
        <v/>
      </c>
      <c r="Z60" s="13"/>
      <c r="AA60" s="23" t="str">
        <f>IF(Z60="","",VLOOKUP(Z60,Mapping!O:Q,3,FALSE))</f>
        <v/>
      </c>
      <c r="AB60" s="23" t="str">
        <f>IF(Z60="","",VLOOKUP(Z60,Mapping!O:R,4,FALSE))</f>
        <v/>
      </c>
      <c r="AC60" s="23">
        <f>IF(AD60="","",VLOOKUP(AD60,Mapping!T:W,2,FALSE))</f>
        <v>3</v>
      </c>
      <c r="AD60" s="13" t="s">
        <v>139</v>
      </c>
      <c r="AE60" s="24" t="str">
        <f>IF(AD60="","",VLOOKUP(AD60,Mapping!T:W,3,FALSE))</f>
        <v>Ndgen.GeneAPOE23</v>
      </c>
      <c r="AF60" s="24" t="str">
        <f>IF(AD60="","",VLOOKUP(AD60,Mapping!T:W,4,FALSE))</f>
        <v>Low AD risk</v>
      </c>
      <c r="AG60" s="24" t="str">
        <f>IF(AH60="","",VLOOKUP(AH60,Mapping!BD:BF,3,FALSE))</f>
        <v/>
      </c>
      <c r="AH60" s="13"/>
      <c r="AI60" s="24" t="str">
        <f>IF(AJ60="","",VLOOKUP(AJ60,Mapping!BD:BF,3,FALSE))</f>
        <v/>
      </c>
      <c r="AJ60" s="13"/>
      <c r="AK60" s="205"/>
      <c r="AL60" s="205"/>
      <c r="AM60" s="13"/>
      <c r="AN60" s="13"/>
      <c r="AO60" s="26"/>
      <c r="AP60" s="26"/>
      <c r="AQ60" s="13" t="s">
        <v>281</v>
      </c>
      <c r="AR60" s="24">
        <f>IF(AS60="","",VLOOKUP(AS60,Mapping!AP:AR,2,FALSE))</f>
        <v>8</v>
      </c>
      <c r="AS60" s="13" t="s">
        <v>206</v>
      </c>
      <c r="AT60" s="24" t="str">
        <f>IF(AS60="","",VLOOKUP(AS60,Mapping!AP:AR,3,FALSE))</f>
        <v>rs143332484</v>
      </c>
      <c r="AU60" s="26"/>
      <c r="AV60" s="24">
        <f>IF(AW60="","",VLOOKUP(AW60,Mapping!AT:AU,2,FALSE))</f>
        <v>2</v>
      </c>
      <c r="AW60" s="221" t="s">
        <v>1</v>
      </c>
      <c r="AX60" s="97" t="s">
        <v>274</v>
      </c>
    </row>
    <row r="61" spans="1:52">
      <c r="A61" s="23">
        <f>IFERROR(VLOOKUP(B61,Mapping!A:B,2,FALSE),"")</f>
        <v>6</v>
      </c>
      <c r="B61" s="496" t="s">
        <v>270</v>
      </c>
      <c r="C61" s="476">
        <v>43839</v>
      </c>
      <c r="D61" s="116" t="s">
        <v>282</v>
      </c>
      <c r="E61" s="116" t="s">
        <v>283</v>
      </c>
      <c r="F61" s="13"/>
      <c r="G61" s="357">
        <v>3</v>
      </c>
      <c r="H61" s="13"/>
      <c r="I61" s="356">
        <v>3</v>
      </c>
      <c r="J61" s="26" t="s">
        <v>280</v>
      </c>
      <c r="K61" s="26">
        <v>88</v>
      </c>
      <c r="L61" s="24" t="str">
        <f>IFERROR(VLOOKUP(M61,Mapping!BQ:BR,2,FALSE),"")</f>
        <v/>
      </c>
      <c r="M61" s="13"/>
      <c r="N61" s="13" t="s">
        <v>150</v>
      </c>
      <c r="O61" s="12">
        <v>70</v>
      </c>
      <c r="P61" s="23">
        <f>IF(Q61="","",VLOOKUP(Q61,Mapping!D:H,2,FALSE))</f>
        <v>1</v>
      </c>
      <c r="Q61" s="13" t="s">
        <v>147</v>
      </c>
      <c r="R61" s="26" t="s">
        <v>151</v>
      </c>
      <c r="S61" s="23" t="str">
        <f>IF(Q61="","",VLOOKUP(Q61,Mapping!D:H,5,FALSE))</f>
        <v>NULL</v>
      </c>
      <c r="T61" s="23" t="str">
        <f>IF(Q61="","",VLOOKUP(Q61,Mapping!D:H,4,FALSE))</f>
        <v>Missing</v>
      </c>
      <c r="U61" s="23" t="str">
        <f>IF(V61="","",VLOOKUP(V61,Mapping!J:L,2,FALSE))</f>
        <v/>
      </c>
      <c r="V61" s="13"/>
      <c r="W61" s="23" t="str">
        <f>IF(V61="","",VLOOKUP(V61,Mapping!J:L,3,FALSE))</f>
        <v/>
      </c>
      <c r="X61" s="23" t="str">
        <f>IF(V61="","",VLOOKUP(V61,Mapping!J:M,4,FALSE))</f>
        <v/>
      </c>
      <c r="Y61" s="23" t="str">
        <f>IF(Z61="","",VLOOKUP(Z61,Mapping!O:Q,2,FALSE))</f>
        <v/>
      </c>
      <c r="Z61" s="13"/>
      <c r="AA61" s="23" t="str">
        <f>IF(Z61="","",VLOOKUP(Z61,Mapping!O:Q,3,FALSE))</f>
        <v/>
      </c>
      <c r="AB61" s="23" t="str">
        <f>IF(Z61="","",VLOOKUP(Z61,Mapping!O:R,4,FALSE))</f>
        <v/>
      </c>
      <c r="AC61" s="23">
        <f>IF(AD61="","",VLOOKUP(AD61,Mapping!T:W,2,FALSE))</f>
        <v>3</v>
      </c>
      <c r="AD61" s="13" t="s">
        <v>139</v>
      </c>
      <c r="AE61" s="24" t="str">
        <f>IF(AD61="","",VLOOKUP(AD61,Mapping!T:W,3,FALSE))</f>
        <v>Ndgen.GeneAPOE23</v>
      </c>
      <c r="AF61" s="24" t="str">
        <f>IF(AD61="","",VLOOKUP(AD61,Mapping!T:W,4,FALSE))</f>
        <v>Low AD risk</v>
      </c>
      <c r="AG61" s="24" t="str">
        <f>IF(AH61="","",VLOOKUP(AH61,Mapping!BD:BF,3,FALSE))</f>
        <v/>
      </c>
      <c r="AH61" s="13"/>
      <c r="AI61" s="24" t="str">
        <f>IF(AJ61="","",VLOOKUP(AJ61,Mapping!BD:BF,3,FALSE))</f>
        <v/>
      </c>
      <c r="AJ61" s="13"/>
      <c r="AK61" s="205"/>
      <c r="AL61" s="205"/>
      <c r="AM61" s="13"/>
      <c r="AN61" s="13"/>
      <c r="AO61" s="26"/>
      <c r="AP61" s="26"/>
      <c r="AQ61" s="13" t="s">
        <v>146</v>
      </c>
      <c r="AR61" s="24">
        <f>IF(AS61="","",VLOOKUP(AS61,Mapping!AP:AR,2,FALSE))</f>
        <v>8</v>
      </c>
      <c r="AS61" s="13" t="s">
        <v>206</v>
      </c>
      <c r="AT61" s="24" t="str">
        <f>IF(AS61="","",VLOOKUP(AS61,Mapping!AP:AR,3,FALSE))</f>
        <v>rs143332484</v>
      </c>
      <c r="AU61" s="26"/>
      <c r="AV61" s="24">
        <f>IF(AW61="","",VLOOKUP(AW61,Mapping!AT:AU,2,FALSE))</f>
        <v>2</v>
      </c>
      <c r="AW61" s="221" t="s">
        <v>1</v>
      </c>
      <c r="AX61" s="97" t="s">
        <v>274</v>
      </c>
    </row>
    <row r="62" spans="1:52">
      <c r="A62" s="23">
        <f>IFERROR(VLOOKUP(B62,Mapping!A:B,2,FALSE),"")</f>
        <v>6</v>
      </c>
      <c r="B62" s="496" t="s">
        <v>270</v>
      </c>
      <c r="C62" s="476">
        <v>43839</v>
      </c>
      <c r="D62" s="116" t="s">
        <v>284</v>
      </c>
      <c r="E62" s="116" t="s">
        <v>285</v>
      </c>
      <c r="F62" s="13"/>
      <c r="G62" s="357">
        <v>3</v>
      </c>
      <c r="H62" s="13"/>
      <c r="I62" s="356">
        <v>3</v>
      </c>
      <c r="J62" s="26" t="s">
        <v>280</v>
      </c>
      <c r="K62" s="26">
        <v>94</v>
      </c>
      <c r="L62" s="24" t="str">
        <f>IFERROR(VLOOKUP(M62,Mapping!BQ:BR,2,FALSE),"")</f>
        <v/>
      </c>
      <c r="M62" s="13"/>
      <c r="N62" s="13" t="s">
        <v>150</v>
      </c>
      <c r="O62" s="12">
        <v>63</v>
      </c>
      <c r="P62" s="23">
        <f>IF(Q62="","",VLOOKUP(Q62,Mapping!D:H,2,FALSE))</f>
        <v>10</v>
      </c>
      <c r="Q62" s="13" t="s">
        <v>203</v>
      </c>
      <c r="R62" s="26" t="s">
        <v>151</v>
      </c>
      <c r="S62" s="23" t="str">
        <f>IF(Q62="","",VLOOKUP(Q62,Mapping!D:H,5,FALSE))</f>
        <v>Ndgen.BandBV, Ndgen.BandBVI</v>
      </c>
      <c r="T62" s="23" t="str">
        <f>IF(Q62="","",VLOOKUP(Q62,Mapping!D:H,4,FALSE))</f>
        <v>Severe</v>
      </c>
      <c r="U62" s="23" t="str">
        <f>IF(V62="","",VLOOKUP(V62,Mapping!J:L,2,FALSE))</f>
        <v/>
      </c>
      <c r="V62" s="13"/>
      <c r="W62" s="23" t="str">
        <f>IF(V62="","",VLOOKUP(V62,Mapping!J:L,3,FALSE))</f>
        <v/>
      </c>
      <c r="X62" s="23" t="str">
        <f>IF(V62="","",VLOOKUP(V62,Mapping!J:M,4,FALSE))</f>
        <v/>
      </c>
      <c r="Y62" s="23" t="str">
        <f>IF(Z62="","",VLOOKUP(Z62,Mapping!O:Q,2,FALSE))</f>
        <v/>
      </c>
      <c r="Z62" s="13"/>
      <c r="AA62" s="23" t="str">
        <f>IF(Z62="","",VLOOKUP(Z62,Mapping!O:Q,3,FALSE))</f>
        <v/>
      </c>
      <c r="AB62" s="23" t="str">
        <f>IF(Z62="","",VLOOKUP(Z62,Mapping!O:R,4,FALSE))</f>
        <v/>
      </c>
      <c r="AC62" s="23">
        <f>IF(AD62="","",VLOOKUP(AD62,Mapping!T:W,2,FALSE))</f>
        <v>5</v>
      </c>
      <c r="AD62" s="13" t="s">
        <v>177</v>
      </c>
      <c r="AE62" s="24" t="str">
        <f>IF(AD62="","",VLOOKUP(AD62,Mapping!T:W,3,FALSE))</f>
        <v>Ndgen.GeneAPOE33</v>
      </c>
      <c r="AF62" s="24" t="str">
        <f>IF(AD62="","",VLOOKUP(AD62,Mapping!T:W,4,FALSE))</f>
        <v>Moderate AD risk</v>
      </c>
      <c r="AG62" s="24" t="str">
        <f>IF(AH62="","",VLOOKUP(AH62,Mapping!BD:BF,3,FALSE))</f>
        <v/>
      </c>
      <c r="AH62" s="13"/>
      <c r="AI62" s="24" t="str">
        <f>IF(AJ62="","",VLOOKUP(AJ62,Mapping!BD:BF,3,FALSE))</f>
        <v/>
      </c>
      <c r="AJ62" s="13"/>
      <c r="AK62" s="205"/>
      <c r="AL62" s="205"/>
      <c r="AM62" s="13"/>
      <c r="AN62" s="13"/>
      <c r="AO62" s="26"/>
      <c r="AP62" s="26"/>
      <c r="AQ62" s="13" t="s">
        <v>146</v>
      </c>
      <c r="AR62" s="24">
        <f>IF(AS62="","",VLOOKUP(AS62,Mapping!AP:AR,2,FALSE))</f>
        <v>8</v>
      </c>
      <c r="AS62" s="13" t="s">
        <v>206</v>
      </c>
      <c r="AT62" s="24" t="str">
        <f>IF(AS62="","",VLOOKUP(AS62,Mapping!AP:AR,3,FALSE))</f>
        <v>rs143332484</v>
      </c>
      <c r="AU62" s="26"/>
      <c r="AV62" s="24">
        <f>IF(AW62="","",VLOOKUP(AW62,Mapping!AT:AU,2,FALSE))</f>
        <v>2</v>
      </c>
      <c r="AW62" s="221" t="s">
        <v>1</v>
      </c>
      <c r="AX62" s="97" t="s">
        <v>274</v>
      </c>
    </row>
    <row r="63" spans="1:52">
      <c r="A63" s="23">
        <f>IFERROR(VLOOKUP(B63,Mapping!A:B,2,FALSE),"")</f>
        <v>6</v>
      </c>
      <c r="B63" s="496" t="s">
        <v>270</v>
      </c>
      <c r="C63" s="476">
        <v>43550</v>
      </c>
      <c r="D63" s="116" t="s">
        <v>286</v>
      </c>
      <c r="E63" s="116" t="s">
        <v>287</v>
      </c>
      <c r="F63" s="13"/>
      <c r="G63" s="13"/>
      <c r="H63" s="13"/>
      <c r="I63" s="13"/>
      <c r="J63" s="26" t="s">
        <v>210</v>
      </c>
      <c r="K63" s="26">
        <v>76</v>
      </c>
      <c r="L63" s="24" t="str">
        <f>IFERROR(VLOOKUP(M63,Mapping!BQ:BR,2,FALSE),"")</f>
        <v/>
      </c>
      <c r="M63" s="13"/>
      <c r="N63" s="13" t="s">
        <v>150</v>
      </c>
      <c r="O63" s="12">
        <v>22</v>
      </c>
      <c r="P63" s="23">
        <f>IF(Q63="","",VLOOKUP(Q63,Mapping!D:H,2,FALSE))</f>
        <v>5</v>
      </c>
      <c r="Q63" s="13">
        <v>2</v>
      </c>
      <c r="R63" s="26" t="s">
        <v>133</v>
      </c>
      <c r="S63" s="23" t="str">
        <f>IF(Q63="","",VLOOKUP(Q63,Mapping!D:H,5,FALSE))</f>
        <v>Ndgen.BandBII</v>
      </c>
      <c r="T63" s="23" t="str">
        <f>IF(Q63="","",VLOOKUP(Q63,Mapping!D:H,4,FALSE))</f>
        <v>Control</v>
      </c>
      <c r="U63" s="23" t="str">
        <f>IF(V63="","",VLOOKUP(V63,Mapping!J:L,2,FALSE))</f>
        <v/>
      </c>
      <c r="V63" s="13"/>
      <c r="W63" s="23" t="str">
        <f>IF(V63="","",VLOOKUP(V63,Mapping!J:L,3,FALSE))</f>
        <v/>
      </c>
      <c r="X63" s="23" t="str">
        <f>IF(V63="","",VLOOKUP(V63,Mapping!J:M,4,FALSE))</f>
        <v/>
      </c>
      <c r="Y63" s="23" t="str">
        <f>IF(Z63="","",VLOOKUP(Z63,Mapping!O:Q,2,FALSE))</f>
        <v/>
      </c>
      <c r="Z63" s="13"/>
      <c r="AA63" s="23" t="str">
        <f>IF(Z63="","",VLOOKUP(Z63,Mapping!O:Q,3,FALSE))</f>
        <v/>
      </c>
      <c r="AB63" s="23" t="str">
        <f>IF(Z63="","",VLOOKUP(Z63,Mapping!O:R,4,FALSE))</f>
        <v/>
      </c>
      <c r="AC63" s="23">
        <f>IF(AD63="","",VLOOKUP(AD63,Mapping!T:W,2,FALSE))</f>
        <v>5</v>
      </c>
      <c r="AD63" s="13" t="s">
        <v>177</v>
      </c>
      <c r="AE63" s="24" t="str">
        <f>IF(AD63="","",VLOOKUP(AD63,Mapping!T:W,3,FALSE))</f>
        <v>Ndgen.GeneAPOE33</v>
      </c>
      <c r="AF63" s="24" t="str">
        <f>IF(AD63="","",VLOOKUP(AD63,Mapping!T:W,4,FALSE))</f>
        <v>Moderate AD risk</v>
      </c>
      <c r="AG63" s="24" t="str">
        <f>IF(AH63="","",VLOOKUP(AH63,Mapping!BD:BF,3,FALSE))</f>
        <v/>
      </c>
      <c r="AH63" s="13"/>
      <c r="AI63" s="24" t="str">
        <f>IF(AJ63="","",VLOOKUP(AJ63,Mapping!BD:BF,3,FALSE))</f>
        <v/>
      </c>
      <c r="AJ63" s="13"/>
      <c r="AK63" s="205"/>
      <c r="AL63" s="205"/>
      <c r="AM63" s="13"/>
      <c r="AN63" s="13"/>
      <c r="AO63" s="26"/>
      <c r="AP63" s="26"/>
      <c r="AQ63" s="13" t="s">
        <v>205</v>
      </c>
      <c r="AR63" s="24">
        <f>IF(AS63="","",VLOOKUP(AS63,Mapping!AP:AR,2,FALSE))</f>
        <v>2</v>
      </c>
      <c r="AS63" s="13" t="s">
        <v>212</v>
      </c>
      <c r="AT63" s="24" t="str">
        <f>IF(AS63="","",VLOOKUP(AS63,Mapping!AP:AR,3,FALSE))</f>
        <v>None</v>
      </c>
      <c r="AU63" s="26"/>
      <c r="AV63" s="24">
        <f>IF(AW63="","",VLOOKUP(AW63,Mapping!AT:AU,2,FALSE))</f>
        <v>2</v>
      </c>
      <c r="AW63" s="221" t="s">
        <v>1</v>
      </c>
      <c r="AX63" s="97" t="s">
        <v>274</v>
      </c>
    </row>
    <row r="64" spans="1:52" ht="24.5">
      <c r="A64" s="23">
        <f>IFERROR(VLOOKUP(B64,Mapping!A:B,2,FALSE),"")</f>
        <v>6</v>
      </c>
      <c r="B64" s="496" t="s">
        <v>270</v>
      </c>
      <c r="C64" s="476">
        <v>43550</v>
      </c>
      <c r="D64" s="116" t="s">
        <v>288</v>
      </c>
      <c r="E64" s="116" t="s">
        <v>289</v>
      </c>
      <c r="F64" s="13"/>
      <c r="G64" s="13"/>
      <c r="H64" s="13"/>
      <c r="I64" s="13">
        <v>3</v>
      </c>
      <c r="J64" s="26" t="s">
        <v>210</v>
      </c>
      <c r="K64" s="26">
        <v>77</v>
      </c>
      <c r="L64" s="24" t="str">
        <f>IFERROR(VLOOKUP(M64,Mapping!BQ:BR,2,FALSE),"")</f>
        <v/>
      </c>
      <c r="M64" s="13"/>
      <c r="N64" s="13" t="s">
        <v>132</v>
      </c>
      <c r="O64" s="12">
        <v>11</v>
      </c>
      <c r="P64" s="23">
        <f>IF(Q64="","",VLOOKUP(Q64,Mapping!D:H,2,FALSE))</f>
        <v>2</v>
      </c>
      <c r="Q64" s="13">
        <v>0</v>
      </c>
      <c r="R64" s="26" t="s">
        <v>133</v>
      </c>
      <c r="S64" s="23" t="str">
        <f>IF(Q64="","",VLOOKUP(Q64,Mapping!D:H,5,FALSE))</f>
        <v>Ndgen.BandB0</v>
      </c>
      <c r="T64" s="23" t="str">
        <f>IF(Q64="","",VLOOKUP(Q64,Mapping!D:H,4,FALSE))</f>
        <v>Control</v>
      </c>
      <c r="U64" s="23">
        <f>IF(V64="","",VLOOKUP(V64,Mapping!J:L,2,FALSE))</f>
        <v>2</v>
      </c>
      <c r="V64" s="13">
        <v>0</v>
      </c>
      <c r="W64" s="23" t="str">
        <f>IF(V64="","",VLOOKUP(V64,Mapping!J:L,3,FALSE))</f>
        <v>Ndgen.Thal0</v>
      </c>
      <c r="X64" s="23" t="str">
        <f>IF(V64="","",VLOOKUP(V64,Mapping!J:M,4,FALSE))</f>
        <v>No amyloid deposition</v>
      </c>
      <c r="Y64" s="23">
        <f>IF(Z64="","",VLOOKUP(Z64,Mapping!O:Q,2,FALSE))</f>
        <v>2</v>
      </c>
      <c r="Z64" s="13">
        <v>0</v>
      </c>
      <c r="AA64" s="23" t="str">
        <f>IF(Z64="","",VLOOKUP(Z64,Mapping!O:Q,3,FALSE))</f>
        <v>Ndgen.CERAD0</v>
      </c>
      <c r="AB64" s="23" t="str">
        <f>IF(Z64="","",VLOOKUP(Z64,Mapping!O:R,4,FALSE))</f>
        <v>No Neuritic Plaques</v>
      </c>
      <c r="AC64" s="23">
        <f>IF(AD64="","",VLOOKUP(AD64,Mapping!T:W,2,FALSE))</f>
        <v>5</v>
      </c>
      <c r="AD64" s="13" t="s">
        <v>177</v>
      </c>
      <c r="AE64" s="24" t="str">
        <f>IF(AD64="","",VLOOKUP(AD64,Mapping!T:W,3,FALSE))</f>
        <v>Ndgen.GeneAPOE33</v>
      </c>
      <c r="AF64" s="24" t="str">
        <f>IF(AD64="","",VLOOKUP(AD64,Mapping!T:W,4,FALSE))</f>
        <v>Moderate AD risk</v>
      </c>
      <c r="AG64" s="24" t="str">
        <f>IF(AH64="","",VLOOKUP(AH64,Mapping!BD:BF,3,FALSE))</f>
        <v/>
      </c>
      <c r="AH64" s="13"/>
      <c r="AI64" s="24" t="str">
        <f>IF(AJ64="","",VLOOKUP(AJ64,Mapping!BD:BF,3,FALSE))</f>
        <v/>
      </c>
      <c r="AJ64" s="13"/>
      <c r="AK64" s="205"/>
      <c r="AL64" s="205"/>
      <c r="AM64" s="13"/>
      <c r="AN64" s="13"/>
      <c r="AO64" s="205" t="s">
        <v>290</v>
      </c>
      <c r="AP64" s="26"/>
      <c r="AQ64" s="13" t="s">
        <v>205</v>
      </c>
      <c r="AR64" s="24">
        <f>IF(AS64="","",VLOOKUP(AS64,Mapping!AP:AR,2,FALSE))</f>
        <v>2</v>
      </c>
      <c r="AS64" s="13" t="s">
        <v>212</v>
      </c>
      <c r="AT64" s="24" t="str">
        <f>IF(AS64="","",VLOOKUP(AS64,Mapping!AP:AR,3,FALSE))</f>
        <v>None</v>
      </c>
      <c r="AU64" s="26"/>
      <c r="AV64" s="24">
        <f>IF(AW64="","",VLOOKUP(AW64,Mapping!AT:AU,2,FALSE))</f>
        <v>2</v>
      </c>
      <c r="AW64" s="221" t="s">
        <v>1</v>
      </c>
      <c r="AX64" s="97" t="s">
        <v>274</v>
      </c>
    </row>
    <row r="65" spans="1:51">
      <c r="A65" s="23">
        <f>IFERROR(VLOOKUP(B65,Mapping!A:B,2,FALSE),"")</f>
        <v>6</v>
      </c>
      <c r="B65" s="496" t="s">
        <v>270</v>
      </c>
      <c r="C65" s="476">
        <v>43839</v>
      </c>
      <c r="D65" s="116" t="s">
        <v>291</v>
      </c>
      <c r="E65" s="116" t="s">
        <v>292</v>
      </c>
      <c r="F65" s="13"/>
      <c r="G65" s="357">
        <v>3</v>
      </c>
      <c r="H65" s="13"/>
      <c r="I65" s="356">
        <v>3</v>
      </c>
      <c r="J65" s="26" t="s">
        <v>280</v>
      </c>
      <c r="K65" s="26">
        <v>70</v>
      </c>
      <c r="L65" s="24" t="str">
        <f>IFERROR(VLOOKUP(M65,Mapping!BQ:BR,2,FALSE),"")</f>
        <v/>
      </c>
      <c r="M65" s="13"/>
      <c r="N65" s="13" t="s">
        <v>150</v>
      </c>
      <c r="O65" s="12">
        <v>14.5</v>
      </c>
      <c r="P65" s="23">
        <f>IF(Q65="","",VLOOKUP(Q65,Mapping!D:H,2,FALSE))</f>
        <v>10</v>
      </c>
      <c r="Q65" s="13" t="s">
        <v>203</v>
      </c>
      <c r="R65" s="26" t="s">
        <v>151</v>
      </c>
      <c r="S65" s="23" t="str">
        <f>IF(Q65="","",VLOOKUP(Q65,Mapping!D:H,5,FALSE))</f>
        <v>Ndgen.BandBV, Ndgen.BandBVI</v>
      </c>
      <c r="T65" s="23" t="str">
        <f>IF(Q65="","",VLOOKUP(Q65,Mapping!D:H,4,FALSE))</f>
        <v>Severe</v>
      </c>
      <c r="U65" s="23" t="str">
        <f>IF(V65="","",VLOOKUP(V65,Mapping!J:L,2,FALSE))</f>
        <v/>
      </c>
      <c r="V65" s="13"/>
      <c r="W65" s="23" t="str">
        <f>IF(V65="","",VLOOKUP(V65,Mapping!J:L,3,FALSE))</f>
        <v/>
      </c>
      <c r="X65" s="23" t="str">
        <f>IF(V65="","",VLOOKUP(V65,Mapping!J:M,4,FALSE))</f>
        <v/>
      </c>
      <c r="Y65" s="23" t="str">
        <f>IF(Z65="","",VLOOKUP(Z65,Mapping!O:Q,2,FALSE))</f>
        <v/>
      </c>
      <c r="Z65" s="13"/>
      <c r="AA65" s="23" t="str">
        <f>IF(Z65="","",VLOOKUP(Z65,Mapping!O:Q,3,FALSE))</f>
        <v/>
      </c>
      <c r="AB65" s="23" t="str">
        <f>IF(Z65="","",VLOOKUP(Z65,Mapping!O:R,4,FALSE))</f>
        <v/>
      </c>
      <c r="AC65" s="23">
        <f>IF(AD65="","",VLOOKUP(AD65,Mapping!T:W,2,FALSE))</f>
        <v>3</v>
      </c>
      <c r="AD65" s="13" t="s">
        <v>139</v>
      </c>
      <c r="AE65" s="24" t="str">
        <f>IF(AD65="","",VLOOKUP(AD65,Mapping!T:W,3,FALSE))</f>
        <v>Ndgen.GeneAPOE23</v>
      </c>
      <c r="AF65" s="24" t="str">
        <f>IF(AD65="","",VLOOKUP(AD65,Mapping!T:W,4,FALSE))</f>
        <v>Low AD risk</v>
      </c>
      <c r="AG65" s="24" t="str">
        <f>IF(AH65="","",VLOOKUP(AH65,Mapping!BD:BF,3,FALSE))</f>
        <v/>
      </c>
      <c r="AH65" s="13"/>
      <c r="AI65" s="24" t="str">
        <f>IF(AJ65="","",VLOOKUP(AJ65,Mapping!BD:BF,3,FALSE))</f>
        <v/>
      </c>
      <c r="AJ65" s="13"/>
      <c r="AK65" s="205"/>
      <c r="AL65" s="205"/>
      <c r="AM65" s="13"/>
      <c r="AN65" s="13"/>
      <c r="AO65" s="26"/>
      <c r="AP65" s="26"/>
      <c r="AQ65" s="13" t="s">
        <v>205</v>
      </c>
      <c r="AR65" s="24">
        <f>IF(AS65="","",VLOOKUP(AS65,Mapping!AP:AR,2,FALSE))</f>
        <v>8</v>
      </c>
      <c r="AS65" s="13" t="s">
        <v>206</v>
      </c>
      <c r="AT65" s="24" t="str">
        <f>IF(AS65="","",VLOOKUP(AS65,Mapping!AP:AR,3,FALSE))</f>
        <v>rs143332484</v>
      </c>
      <c r="AU65" s="26"/>
      <c r="AV65" s="24">
        <f>IF(AW65="","",VLOOKUP(AW65,Mapping!AT:AU,2,FALSE))</f>
        <v>2</v>
      </c>
      <c r="AW65" s="221" t="s">
        <v>1</v>
      </c>
      <c r="AX65" s="97" t="s">
        <v>274</v>
      </c>
    </row>
    <row r="66" spans="1:51">
      <c r="A66" s="23">
        <f>IFERROR(VLOOKUP(B66,Mapping!A:B,2,FALSE),"")</f>
        <v>6</v>
      </c>
      <c r="B66" s="496" t="s">
        <v>270</v>
      </c>
      <c r="C66" s="476">
        <v>43839</v>
      </c>
      <c r="D66" s="116" t="s">
        <v>293</v>
      </c>
      <c r="E66" s="116" t="s">
        <v>294</v>
      </c>
      <c r="F66" s="13"/>
      <c r="G66" s="357">
        <v>3</v>
      </c>
      <c r="H66" s="13"/>
      <c r="I66" s="356">
        <v>3</v>
      </c>
      <c r="J66" s="26" t="s">
        <v>280</v>
      </c>
      <c r="K66" s="26">
        <v>82</v>
      </c>
      <c r="L66" s="24" t="str">
        <f>IFERROR(VLOOKUP(M66,Mapping!BQ:BR,2,FALSE),"")</f>
        <v/>
      </c>
      <c r="M66" s="13"/>
      <c r="N66" s="13" t="s">
        <v>132</v>
      </c>
      <c r="O66" s="12">
        <v>80</v>
      </c>
      <c r="P66" s="23">
        <f>IF(Q66="","",VLOOKUP(Q66,Mapping!D:H,2,FALSE))</f>
        <v>7</v>
      </c>
      <c r="Q66" s="13">
        <v>4</v>
      </c>
      <c r="R66" s="26" t="s">
        <v>151</v>
      </c>
      <c r="S66" s="23" t="str">
        <f>IF(Q66="","",VLOOKUP(Q66,Mapping!D:H,5,FALSE))</f>
        <v>Ndgen.BandBIV</v>
      </c>
      <c r="T66" s="23" t="str">
        <f>IF(Q66="","",VLOOKUP(Q66,Mapping!D:H,4,FALSE))</f>
        <v>Moderate</v>
      </c>
      <c r="U66" s="23" t="str">
        <f>IF(V66="","",VLOOKUP(V66,Mapping!J:L,2,FALSE))</f>
        <v/>
      </c>
      <c r="V66" s="13"/>
      <c r="W66" s="23" t="str">
        <f>IF(V66="","",VLOOKUP(V66,Mapping!J:L,3,FALSE))</f>
        <v/>
      </c>
      <c r="X66" s="23" t="str">
        <f>IF(V66="","",VLOOKUP(V66,Mapping!J:M,4,FALSE))</f>
        <v/>
      </c>
      <c r="Y66" s="23" t="str">
        <f>IF(Z66="","",VLOOKUP(Z66,Mapping!O:Q,2,FALSE))</f>
        <v/>
      </c>
      <c r="Z66" s="13"/>
      <c r="AA66" s="23" t="str">
        <f>IF(Z66="","",VLOOKUP(Z66,Mapping!O:Q,3,FALSE))</f>
        <v/>
      </c>
      <c r="AB66" s="23" t="str">
        <f>IF(Z66="","",VLOOKUP(Z66,Mapping!O:R,4,FALSE))</f>
        <v/>
      </c>
      <c r="AC66" s="23">
        <f>IF(AD66="","",VLOOKUP(AD66,Mapping!T:W,2,FALSE))</f>
        <v>5</v>
      </c>
      <c r="AD66" s="13" t="s">
        <v>177</v>
      </c>
      <c r="AE66" s="24" t="str">
        <f>IF(AD66="","",VLOOKUP(AD66,Mapping!T:W,3,FALSE))</f>
        <v>Ndgen.GeneAPOE33</v>
      </c>
      <c r="AF66" s="24" t="str">
        <f>IF(AD66="","",VLOOKUP(AD66,Mapping!T:W,4,FALSE))</f>
        <v>Moderate AD risk</v>
      </c>
      <c r="AG66" s="24" t="str">
        <f>IF(AH66="","",VLOOKUP(AH66,Mapping!BD:BF,3,FALSE))</f>
        <v/>
      </c>
      <c r="AH66" s="13"/>
      <c r="AI66" s="24" t="str">
        <f>IF(AJ66="","",VLOOKUP(AJ66,Mapping!BD:BF,3,FALSE))</f>
        <v/>
      </c>
      <c r="AJ66" s="13"/>
      <c r="AK66" s="205"/>
      <c r="AL66" s="205"/>
      <c r="AM66" s="13"/>
      <c r="AN66" s="13"/>
      <c r="AO66" s="26"/>
      <c r="AP66" s="26"/>
      <c r="AQ66" s="13" t="s">
        <v>146</v>
      </c>
      <c r="AR66" s="24">
        <f>IF(AS66="","",VLOOKUP(AS66,Mapping!AP:AR,2,FALSE))</f>
        <v>8</v>
      </c>
      <c r="AS66" s="13" t="s">
        <v>206</v>
      </c>
      <c r="AT66" s="24" t="str">
        <f>IF(AS66="","",VLOOKUP(AS66,Mapping!AP:AR,3,FALSE))</f>
        <v>rs143332484</v>
      </c>
      <c r="AU66" s="26"/>
      <c r="AV66" s="24">
        <f>IF(AW66="","",VLOOKUP(AW66,Mapping!AT:AU,2,FALSE))</f>
        <v>2</v>
      </c>
      <c r="AW66" s="221" t="s">
        <v>1</v>
      </c>
      <c r="AX66" s="97" t="s">
        <v>274</v>
      </c>
    </row>
    <row r="67" spans="1:51">
      <c r="A67" s="23">
        <f>IFERROR(VLOOKUP(B67,Mapping!A:B,2,FALSE),"")</f>
        <v>6</v>
      </c>
      <c r="B67" s="496" t="s">
        <v>270</v>
      </c>
      <c r="C67" s="476">
        <v>43839</v>
      </c>
      <c r="D67" s="116" t="s">
        <v>295</v>
      </c>
      <c r="E67" s="116" t="s">
        <v>296</v>
      </c>
      <c r="F67" s="13"/>
      <c r="G67" s="357">
        <v>3</v>
      </c>
      <c r="H67" s="13"/>
      <c r="I67" s="356">
        <v>3</v>
      </c>
      <c r="J67" s="26" t="s">
        <v>280</v>
      </c>
      <c r="K67" s="26">
        <v>89</v>
      </c>
      <c r="L67" s="24" t="str">
        <f>IFERROR(VLOOKUP(M67,Mapping!BQ:BR,2,FALSE),"")</f>
        <v/>
      </c>
      <c r="M67" s="13"/>
      <c r="N67" s="13" t="s">
        <v>150</v>
      </c>
      <c r="O67" s="12">
        <v>28</v>
      </c>
      <c r="P67" s="23">
        <f>IF(Q67="","",VLOOKUP(Q67,Mapping!D:H,2,FALSE))</f>
        <v>10</v>
      </c>
      <c r="Q67" s="13" t="s">
        <v>203</v>
      </c>
      <c r="R67" s="26" t="s">
        <v>151</v>
      </c>
      <c r="S67" s="23" t="str">
        <f>IF(Q67="","",VLOOKUP(Q67,Mapping!D:H,5,FALSE))</f>
        <v>Ndgen.BandBV, Ndgen.BandBVI</v>
      </c>
      <c r="T67" s="23" t="str">
        <f>IF(Q67="","",VLOOKUP(Q67,Mapping!D:H,4,FALSE))</f>
        <v>Severe</v>
      </c>
      <c r="U67" s="23" t="str">
        <f>IF(V67="","",VLOOKUP(V67,Mapping!J:L,2,FALSE))</f>
        <v/>
      </c>
      <c r="V67" s="13"/>
      <c r="W67" s="23" t="str">
        <f>IF(V67="","",VLOOKUP(V67,Mapping!J:L,3,FALSE))</f>
        <v/>
      </c>
      <c r="X67" s="23" t="str">
        <f>IF(V67="","",VLOOKUP(V67,Mapping!J:M,4,FALSE))</f>
        <v/>
      </c>
      <c r="Y67" s="23" t="str">
        <f>IF(Z67="","",VLOOKUP(Z67,Mapping!O:Q,2,FALSE))</f>
        <v/>
      </c>
      <c r="Z67" s="13"/>
      <c r="AA67" s="23" t="str">
        <f>IF(Z67="","",VLOOKUP(Z67,Mapping!O:Q,3,FALSE))</f>
        <v/>
      </c>
      <c r="AB67" s="23" t="str">
        <f>IF(Z67="","",VLOOKUP(Z67,Mapping!O:R,4,FALSE))</f>
        <v/>
      </c>
      <c r="AC67" s="23">
        <f>IF(AD67="","",VLOOKUP(AD67,Mapping!T:W,2,FALSE))</f>
        <v>5</v>
      </c>
      <c r="AD67" s="13" t="s">
        <v>177</v>
      </c>
      <c r="AE67" s="24" t="str">
        <f>IF(AD67="","",VLOOKUP(AD67,Mapping!T:W,3,FALSE))</f>
        <v>Ndgen.GeneAPOE33</v>
      </c>
      <c r="AF67" s="24" t="str">
        <f>IF(AD67="","",VLOOKUP(AD67,Mapping!T:W,4,FALSE))</f>
        <v>Moderate AD risk</v>
      </c>
      <c r="AG67" s="24" t="str">
        <f>IF(AH67="","",VLOOKUP(AH67,Mapping!BD:BF,3,FALSE))</f>
        <v/>
      </c>
      <c r="AH67" s="13"/>
      <c r="AI67" s="24" t="str">
        <f>IF(AJ67="","",VLOOKUP(AJ67,Mapping!BD:BF,3,FALSE))</f>
        <v/>
      </c>
      <c r="AJ67" s="13"/>
      <c r="AK67" s="205"/>
      <c r="AL67" s="205"/>
      <c r="AM67" s="13"/>
      <c r="AN67" s="13"/>
      <c r="AO67" s="26"/>
      <c r="AP67" s="26"/>
      <c r="AQ67" s="13" t="s">
        <v>205</v>
      </c>
      <c r="AR67" s="24">
        <f>IF(AS67="","",VLOOKUP(AS67,Mapping!AP:AR,2,FALSE))</f>
        <v>8</v>
      </c>
      <c r="AS67" s="13" t="s">
        <v>206</v>
      </c>
      <c r="AT67" s="24" t="str">
        <f>IF(AS67="","",VLOOKUP(AS67,Mapping!AP:AR,3,FALSE))</f>
        <v>rs143332484</v>
      </c>
      <c r="AU67" s="26"/>
      <c r="AV67" s="24">
        <f>IF(AW67="","",VLOOKUP(AW67,Mapping!AT:AU,2,FALSE))</f>
        <v>2</v>
      </c>
      <c r="AW67" s="221" t="s">
        <v>1</v>
      </c>
      <c r="AX67" s="97" t="s">
        <v>274</v>
      </c>
    </row>
    <row r="68" spans="1:51" ht="24.5">
      <c r="A68" s="23">
        <f>IFERROR(VLOOKUP(B68,Mapping!A:B,2,FALSE),"")</f>
        <v>6</v>
      </c>
      <c r="B68" s="496" t="s">
        <v>270</v>
      </c>
      <c r="C68" s="476">
        <v>43550</v>
      </c>
      <c r="D68" s="116" t="s">
        <v>297</v>
      </c>
      <c r="E68" s="116" t="s">
        <v>298</v>
      </c>
      <c r="F68" s="13"/>
      <c r="G68" s="13"/>
      <c r="H68" s="13"/>
      <c r="I68" s="13"/>
      <c r="J68" s="26" t="s">
        <v>210</v>
      </c>
      <c r="K68" s="26">
        <v>87</v>
      </c>
      <c r="L68" s="24" t="str">
        <f>IFERROR(VLOOKUP(M68,Mapping!BQ:BR,2,FALSE),"")</f>
        <v/>
      </c>
      <c r="M68" s="13"/>
      <c r="N68" s="13" t="s">
        <v>132</v>
      </c>
      <c r="O68" s="12">
        <v>19</v>
      </c>
      <c r="P68" s="23">
        <f>IF(Q68="","",VLOOKUP(Q68,Mapping!D:H,2,FALSE))</f>
        <v>7</v>
      </c>
      <c r="Q68" s="13">
        <v>4</v>
      </c>
      <c r="R68" s="26" t="s">
        <v>151</v>
      </c>
      <c r="S68" s="23" t="str">
        <f>IF(Q68="","",VLOOKUP(Q68,Mapping!D:H,5,FALSE))</f>
        <v>Ndgen.BandBIV</v>
      </c>
      <c r="T68" s="23" t="str">
        <f>IF(Q68="","",VLOOKUP(Q68,Mapping!D:H,4,FALSE))</f>
        <v>Moderate</v>
      </c>
      <c r="U68" s="23" t="str">
        <f>IF(V68="","",VLOOKUP(V68,Mapping!J:L,2,FALSE))</f>
        <v/>
      </c>
      <c r="V68" s="13"/>
      <c r="W68" s="23" t="str">
        <f>IF(V68="","",VLOOKUP(V68,Mapping!J:L,3,FALSE))</f>
        <v/>
      </c>
      <c r="X68" s="23" t="str">
        <f>IF(V68="","",VLOOKUP(V68,Mapping!J:M,4,FALSE))</f>
        <v/>
      </c>
      <c r="Y68" s="23" t="str">
        <f>IF(Z68="","",VLOOKUP(Z68,Mapping!O:Q,2,FALSE))</f>
        <v/>
      </c>
      <c r="Z68" s="13"/>
      <c r="AA68" s="23" t="str">
        <f>IF(Z68="","",VLOOKUP(Z68,Mapping!O:Q,3,FALSE))</f>
        <v/>
      </c>
      <c r="AB68" s="23" t="str">
        <f>IF(Z68="","",VLOOKUP(Z68,Mapping!O:R,4,FALSE))</f>
        <v/>
      </c>
      <c r="AC68" s="23">
        <f>IF(AD68="","",VLOOKUP(AD68,Mapping!T:W,2,FALSE))</f>
        <v>6</v>
      </c>
      <c r="AD68" s="13" t="s">
        <v>173</v>
      </c>
      <c r="AE68" s="24" t="str">
        <f>IF(AD68="","",VLOOKUP(AD68,Mapping!T:W,3,FALSE))</f>
        <v>Ndgen.GeneAPOE34</v>
      </c>
      <c r="AF68" s="24" t="str">
        <f>IF(AD68="","",VLOOKUP(AD68,Mapping!T:W,4,FALSE))</f>
        <v>High AD risk</v>
      </c>
      <c r="AG68" s="24" t="str">
        <f>IF(AH68="","",VLOOKUP(AH68,Mapping!BD:BF,3,FALSE))</f>
        <v/>
      </c>
      <c r="AH68" s="13"/>
      <c r="AI68" s="24" t="str">
        <f>IF(AJ68="","",VLOOKUP(AJ68,Mapping!BD:BF,3,FALSE))</f>
        <v/>
      </c>
      <c r="AJ68" s="13"/>
      <c r="AK68" s="205"/>
      <c r="AL68" s="205"/>
      <c r="AM68" s="13"/>
      <c r="AN68" s="13"/>
      <c r="AO68" s="205" t="s">
        <v>290</v>
      </c>
      <c r="AP68" s="26"/>
      <c r="AQ68" s="13" t="s">
        <v>205</v>
      </c>
      <c r="AR68" s="24">
        <f>IF(AS68="","",VLOOKUP(AS68,Mapping!AP:AR,2,FALSE))</f>
        <v>2</v>
      </c>
      <c r="AS68" s="13" t="s">
        <v>212</v>
      </c>
      <c r="AT68" s="24" t="str">
        <f>IF(AS68="","",VLOOKUP(AS68,Mapping!AP:AR,3,FALSE))</f>
        <v>None</v>
      </c>
      <c r="AU68" s="26"/>
      <c r="AV68" s="24">
        <f>IF(AW68="","",VLOOKUP(AW68,Mapping!AT:AU,2,FALSE))</f>
        <v>2</v>
      </c>
      <c r="AW68" s="221" t="s">
        <v>1</v>
      </c>
      <c r="AX68" s="97" t="s">
        <v>274</v>
      </c>
    </row>
    <row r="69" spans="1:51" ht="36.5">
      <c r="A69" s="23">
        <f>IFERROR(VLOOKUP(B69,Mapping!A:B,2,FALSE),"")</f>
        <v>6</v>
      </c>
      <c r="B69" s="496" t="s">
        <v>270</v>
      </c>
      <c r="C69" s="476">
        <v>43550</v>
      </c>
      <c r="D69" s="116" t="s">
        <v>299</v>
      </c>
      <c r="E69" s="116" t="s">
        <v>300</v>
      </c>
      <c r="F69" s="13"/>
      <c r="G69" s="13"/>
      <c r="H69" s="13"/>
      <c r="I69" s="13">
        <v>3</v>
      </c>
      <c r="J69" s="26" t="s">
        <v>210</v>
      </c>
      <c r="K69" s="26">
        <v>92</v>
      </c>
      <c r="L69" s="24" t="str">
        <f>IFERROR(VLOOKUP(M69,Mapping!BQ:BR,2,FALSE),"")</f>
        <v/>
      </c>
      <c r="M69" s="13"/>
      <c r="N69" s="13" t="s">
        <v>132</v>
      </c>
      <c r="O69" s="12">
        <v>9</v>
      </c>
      <c r="P69" s="23">
        <f>IF(Q69="","",VLOOKUP(Q69,Mapping!D:H,2,FALSE))</f>
        <v>2</v>
      </c>
      <c r="Q69" s="13">
        <v>0</v>
      </c>
      <c r="R69" s="26" t="s">
        <v>133</v>
      </c>
      <c r="S69" s="23" t="str">
        <f>IF(Q69="","",VLOOKUP(Q69,Mapping!D:H,5,FALSE))</f>
        <v>Ndgen.BandB0</v>
      </c>
      <c r="T69" s="23" t="str">
        <f>IF(Q69="","",VLOOKUP(Q69,Mapping!D:H,4,FALSE))</f>
        <v>Control</v>
      </c>
      <c r="U69" s="23">
        <f>IF(V69="","",VLOOKUP(V69,Mapping!J:L,2,FALSE))</f>
        <v>2</v>
      </c>
      <c r="V69" s="13">
        <v>0</v>
      </c>
      <c r="W69" s="23" t="str">
        <f>IF(V69="","",VLOOKUP(V69,Mapping!J:L,3,FALSE))</f>
        <v>Ndgen.Thal0</v>
      </c>
      <c r="X69" s="23" t="str">
        <f>IF(V69="","",VLOOKUP(V69,Mapping!J:M,4,FALSE))</f>
        <v>No amyloid deposition</v>
      </c>
      <c r="Y69" s="23">
        <f>IF(Z69="","",VLOOKUP(Z69,Mapping!O:Q,2,FALSE))</f>
        <v>2</v>
      </c>
      <c r="Z69" s="13">
        <v>0</v>
      </c>
      <c r="AA69" s="23" t="str">
        <f>IF(Z69="","",VLOOKUP(Z69,Mapping!O:Q,3,FALSE))</f>
        <v>Ndgen.CERAD0</v>
      </c>
      <c r="AB69" s="23" t="str">
        <f>IF(Z69="","",VLOOKUP(Z69,Mapping!O:R,4,FALSE))</f>
        <v>No Neuritic Plaques</v>
      </c>
      <c r="AC69" s="23">
        <f>IF(AD69="","",VLOOKUP(AD69,Mapping!T:W,2,FALSE))</f>
        <v>5</v>
      </c>
      <c r="AD69" s="13" t="s">
        <v>177</v>
      </c>
      <c r="AE69" s="24" t="str">
        <f>IF(AD69="","",VLOOKUP(AD69,Mapping!T:W,3,FALSE))</f>
        <v>Ndgen.GeneAPOE33</v>
      </c>
      <c r="AF69" s="24" t="str">
        <f>IF(AD69="","",VLOOKUP(AD69,Mapping!T:W,4,FALSE))</f>
        <v>Moderate AD risk</v>
      </c>
      <c r="AG69" s="24" t="str">
        <f>IF(AH69="","",VLOOKUP(AH69,Mapping!BD:BF,3,FALSE))</f>
        <v/>
      </c>
      <c r="AH69" s="13"/>
      <c r="AI69" s="24" t="str">
        <f>IF(AJ69="","",VLOOKUP(AJ69,Mapping!BD:BF,3,FALSE))</f>
        <v/>
      </c>
      <c r="AJ69" s="13"/>
      <c r="AK69" s="205"/>
      <c r="AL69" s="205"/>
      <c r="AM69" s="13"/>
      <c r="AN69" s="13"/>
      <c r="AO69" s="205" t="s">
        <v>301</v>
      </c>
      <c r="AP69" s="26"/>
      <c r="AQ69" s="13" t="s">
        <v>205</v>
      </c>
      <c r="AR69" s="24">
        <f>IF(AS69="","",VLOOKUP(AS69,Mapping!AP:AR,2,FALSE))</f>
        <v>2</v>
      </c>
      <c r="AS69" s="13" t="s">
        <v>212</v>
      </c>
      <c r="AT69" s="24" t="str">
        <f>IF(AS69="","",VLOOKUP(AS69,Mapping!AP:AR,3,FALSE))</f>
        <v>None</v>
      </c>
      <c r="AU69" s="26"/>
      <c r="AV69" s="24">
        <f>IF(AW69="","",VLOOKUP(AW69,Mapping!AT:AU,2,FALSE))</f>
        <v>2</v>
      </c>
      <c r="AW69" s="221" t="s">
        <v>1</v>
      </c>
      <c r="AX69" s="97" t="s">
        <v>274</v>
      </c>
    </row>
    <row r="70" spans="1:51" ht="60.5">
      <c r="A70" s="23">
        <f>IFERROR(VLOOKUP(B70,Mapping!A:B,2,FALSE),"")</f>
        <v>6</v>
      </c>
      <c r="B70" s="496" t="s">
        <v>270</v>
      </c>
      <c r="C70" s="476">
        <v>43550</v>
      </c>
      <c r="D70" s="116" t="s">
        <v>302</v>
      </c>
      <c r="E70" s="116" t="s">
        <v>303</v>
      </c>
      <c r="F70" s="13"/>
      <c r="G70" s="13"/>
      <c r="H70" s="13"/>
      <c r="I70" s="13">
        <v>3</v>
      </c>
      <c r="J70" s="26" t="s">
        <v>210</v>
      </c>
      <c r="K70" s="26">
        <v>73</v>
      </c>
      <c r="L70" s="24" t="str">
        <f>IFERROR(VLOOKUP(M70,Mapping!BQ:BR,2,FALSE),"")</f>
        <v/>
      </c>
      <c r="M70" s="13"/>
      <c r="N70" s="13" t="s">
        <v>132</v>
      </c>
      <c r="O70" s="12">
        <v>23</v>
      </c>
      <c r="P70" s="23">
        <f>IF(Q70="","",VLOOKUP(Q70,Mapping!D:H,2,FALSE))</f>
        <v>2</v>
      </c>
      <c r="Q70" s="13">
        <v>0</v>
      </c>
      <c r="R70" s="26" t="s">
        <v>133</v>
      </c>
      <c r="S70" s="23" t="str">
        <f>IF(Q70="","",VLOOKUP(Q70,Mapping!D:H,5,FALSE))</f>
        <v>Ndgen.BandB0</v>
      </c>
      <c r="T70" s="23" t="str">
        <f>IF(Q70="","",VLOOKUP(Q70,Mapping!D:H,4,FALSE))</f>
        <v>Control</v>
      </c>
      <c r="U70" s="23">
        <f>IF(V70="","",VLOOKUP(V70,Mapping!J:L,2,FALSE))</f>
        <v>2</v>
      </c>
      <c r="V70" s="13">
        <v>0</v>
      </c>
      <c r="W70" s="23" t="str">
        <f>IF(V70="","",VLOOKUP(V70,Mapping!J:L,3,FALSE))</f>
        <v>Ndgen.Thal0</v>
      </c>
      <c r="X70" s="23" t="str">
        <f>IF(V70="","",VLOOKUP(V70,Mapping!J:M,4,FALSE))</f>
        <v>No amyloid deposition</v>
      </c>
      <c r="Y70" s="23">
        <f>IF(Z70="","",VLOOKUP(Z70,Mapping!O:Q,2,FALSE))</f>
        <v>2</v>
      </c>
      <c r="Z70" s="13">
        <v>0</v>
      </c>
      <c r="AA70" s="23" t="str">
        <f>IF(Z70="","",VLOOKUP(Z70,Mapping!O:Q,3,FALSE))</f>
        <v>Ndgen.CERAD0</v>
      </c>
      <c r="AB70" s="23" t="str">
        <f>IF(Z70="","",VLOOKUP(Z70,Mapping!O:R,4,FALSE))</f>
        <v>No Neuritic Plaques</v>
      </c>
      <c r="AC70" s="23">
        <f>IF(AD70="","",VLOOKUP(AD70,Mapping!T:W,2,FALSE))</f>
        <v>5</v>
      </c>
      <c r="AD70" s="13" t="s">
        <v>177</v>
      </c>
      <c r="AE70" s="24" t="str">
        <f>IF(AD70="","",VLOOKUP(AD70,Mapping!T:W,3,FALSE))</f>
        <v>Ndgen.GeneAPOE33</v>
      </c>
      <c r="AF70" s="24" t="str">
        <f>IF(AD70="","",VLOOKUP(AD70,Mapping!T:W,4,FALSE))</f>
        <v>Moderate AD risk</v>
      </c>
      <c r="AG70" s="24" t="str">
        <f>IF(AH70="","",VLOOKUP(AH70,Mapping!BD:BF,3,FALSE))</f>
        <v/>
      </c>
      <c r="AH70" s="13"/>
      <c r="AI70" s="24" t="str">
        <f>IF(AJ70="","",VLOOKUP(AJ70,Mapping!BD:BF,3,FALSE))</f>
        <v/>
      </c>
      <c r="AJ70" s="13"/>
      <c r="AK70" s="205"/>
      <c r="AL70" s="205"/>
      <c r="AM70" s="13"/>
      <c r="AN70" s="13"/>
      <c r="AO70" s="205" t="s">
        <v>304</v>
      </c>
      <c r="AP70" s="26"/>
      <c r="AQ70" s="13" t="s">
        <v>205</v>
      </c>
      <c r="AR70" s="24">
        <f>IF(AS70="","",VLOOKUP(AS70,Mapping!AP:AR,2,FALSE))</f>
        <v>2</v>
      </c>
      <c r="AS70" s="13" t="s">
        <v>212</v>
      </c>
      <c r="AT70" s="24" t="str">
        <f>IF(AS70="","",VLOOKUP(AS70,Mapping!AP:AR,3,FALSE))</f>
        <v>None</v>
      </c>
      <c r="AU70" s="26"/>
      <c r="AV70" s="24">
        <f>IF(AW70="","",VLOOKUP(AW70,Mapping!AT:AU,2,FALSE))</f>
        <v>2</v>
      </c>
      <c r="AW70" s="221" t="s">
        <v>1</v>
      </c>
      <c r="AX70" s="97" t="s">
        <v>274</v>
      </c>
    </row>
    <row r="71" spans="1:51">
      <c r="A71" s="23">
        <f>IFERROR(VLOOKUP(B71,Mapping!A:B,2,FALSE),"")</f>
        <v>6</v>
      </c>
      <c r="B71" s="496" t="s">
        <v>270</v>
      </c>
      <c r="C71" s="476">
        <v>43839</v>
      </c>
      <c r="D71" s="116" t="s">
        <v>305</v>
      </c>
      <c r="E71" s="116" t="s">
        <v>306</v>
      </c>
      <c r="F71" s="13"/>
      <c r="G71" s="357">
        <v>3</v>
      </c>
      <c r="H71" s="13"/>
      <c r="I71" s="356">
        <v>3</v>
      </c>
      <c r="J71" s="26" t="s">
        <v>280</v>
      </c>
      <c r="K71" s="26">
        <v>74</v>
      </c>
      <c r="L71" s="24" t="str">
        <f>IFERROR(VLOOKUP(M71,Mapping!BQ:BR,2,FALSE),"")</f>
        <v/>
      </c>
      <c r="M71" s="13"/>
      <c r="N71" s="13" t="s">
        <v>150</v>
      </c>
      <c r="O71" s="12">
        <v>16</v>
      </c>
      <c r="P71" s="23">
        <f>IF(Q71="","",VLOOKUP(Q71,Mapping!D:H,2,FALSE))</f>
        <v>11</v>
      </c>
      <c r="Q71" s="13">
        <v>6</v>
      </c>
      <c r="R71" s="26" t="s">
        <v>151</v>
      </c>
      <c r="S71" s="23" t="str">
        <f>IF(Q71="","",VLOOKUP(Q71,Mapping!D:H,5,FALSE))</f>
        <v>Ndgen.BandBVI</v>
      </c>
      <c r="T71" s="23" t="str">
        <f>IF(Q71="","",VLOOKUP(Q71,Mapping!D:H,4,FALSE))</f>
        <v>Severe</v>
      </c>
      <c r="U71" s="23" t="str">
        <f>IF(V71="","",VLOOKUP(V71,Mapping!J:L,2,FALSE))</f>
        <v/>
      </c>
      <c r="V71" s="13"/>
      <c r="W71" s="23" t="str">
        <f>IF(V71="","",VLOOKUP(V71,Mapping!J:L,3,FALSE))</f>
        <v/>
      </c>
      <c r="X71" s="23" t="str">
        <f>IF(V71="","",VLOOKUP(V71,Mapping!J:M,4,FALSE))</f>
        <v/>
      </c>
      <c r="Y71" s="23" t="str">
        <f>IF(Z71="","",VLOOKUP(Z71,Mapping!O:Q,2,FALSE))</f>
        <v/>
      </c>
      <c r="Z71" s="13"/>
      <c r="AA71" s="23" t="str">
        <f>IF(Z71="","",VLOOKUP(Z71,Mapping!O:Q,3,FALSE))</f>
        <v/>
      </c>
      <c r="AB71" s="23" t="str">
        <f>IF(Z71="","",VLOOKUP(Z71,Mapping!O:R,4,FALSE))</f>
        <v/>
      </c>
      <c r="AC71" s="23">
        <f>IF(AD71="","",VLOOKUP(AD71,Mapping!T:W,2,FALSE))</f>
        <v>7</v>
      </c>
      <c r="AD71" s="13" t="s">
        <v>230</v>
      </c>
      <c r="AE71" s="24" t="str">
        <f>IF(AD71="","",VLOOKUP(AD71,Mapping!T:W,3,FALSE))</f>
        <v>Ndgen.GeneAPOE44</v>
      </c>
      <c r="AF71" s="24" t="str">
        <f>IF(AD71="","",VLOOKUP(AD71,Mapping!T:W,4,FALSE))</f>
        <v>Very high AD risk</v>
      </c>
      <c r="AG71" s="24" t="str">
        <f>IF(AH71="","",VLOOKUP(AH71,Mapping!BD:BF,3,FALSE))</f>
        <v/>
      </c>
      <c r="AH71" s="13"/>
      <c r="AI71" s="24" t="str">
        <f>IF(AJ71="","",VLOOKUP(AJ71,Mapping!BD:BF,3,FALSE))</f>
        <v/>
      </c>
      <c r="AJ71" s="13"/>
      <c r="AK71" s="205"/>
      <c r="AL71" s="205"/>
      <c r="AM71" s="13"/>
      <c r="AN71" s="13"/>
      <c r="AO71" s="26"/>
      <c r="AP71" s="26"/>
      <c r="AQ71" s="13" t="s">
        <v>205</v>
      </c>
      <c r="AR71" s="24">
        <f>IF(AS71="","",VLOOKUP(AS71,Mapping!AP:AR,2,FALSE))</f>
        <v>8</v>
      </c>
      <c r="AS71" s="13" t="s">
        <v>206</v>
      </c>
      <c r="AT71" s="24" t="str">
        <f>IF(AS71="","",VLOOKUP(AS71,Mapping!AP:AR,3,FALSE))</f>
        <v>rs143332484</v>
      </c>
      <c r="AU71" s="26"/>
      <c r="AV71" s="24">
        <f>IF(AW71="","",VLOOKUP(AW71,Mapping!AT:AU,2,FALSE))</f>
        <v>2</v>
      </c>
      <c r="AW71" s="221" t="s">
        <v>1</v>
      </c>
      <c r="AX71" s="97" t="s">
        <v>274</v>
      </c>
    </row>
    <row r="72" spans="1:51">
      <c r="A72" s="23">
        <f>IFERROR(VLOOKUP(B72,Mapping!A:B,2,FALSE),"")</f>
        <v>6</v>
      </c>
      <c r="B72" s="496" t="s">
        <v>270</v>
      </c>
      <c r="C72" s="476">
        <v>43839</v>
      </c>
      <c r="D72" s="116" t="s">
        <v>307</v>
      </c>
      <c r="E72" s="116" t="s">
        <v>308</v>
      </c>
      <c r="F72" s="13"/>
      <c r="G72" s="357">
        <v>3</v>
      </c>
      <c r="H72" s="13"/>
      <c r="I72" s="356">
        <v>3</v>
      </c>
      <c r="J72" s="26" t="s">
        <v>280</v>
      </c>
      <c r="K72" s="26">
        <v>80</v>
      </c>
      <c r="L72" s="24" t="str">
        <f>IFERROR(VLOOKUP(M72,Mapping!BQ:BR,2,FALSE),"")</f>
        <v/>
      </c>
      <c r="M72" s="13"/>
      <c r="N72" s="13" t="s">
        <v>150</v>
      </c>
      <c r="O72" s="12">
        <v>72</v>
      </c>
      <c r="P72" s="23">
        <f>IF(Q72="","",VLOOKUP(Q72,Mapping!D:H,2,FALSE))</f>
        <v>9</v>
      </c>
      <c r="Q72" s="13">
        <v>5</v>
      </c>
      <c r="R72" s="26" t="s">
        <v>151</v>
      </c>
      <c r="S72" s="23" t="str">
        <f>IF(Q72="","",VLOOKUP(Q72,Mapping!D:H,5,FALSE))</f>
        <v>Ndgen.BandBV</v>
      </c>
      <c r="T72" s="23" t="str">
        <f>IF(Q72="","",VLOOKUP(Q72,Mapping!D:H,4,FALSE))</f>
        <v>Severe</v>
      </c>
      <c r="U72" s="23">
        <f>IF(V72="","",VLOOKUP(V72,Mapping!J:L,2,FALSE))</f>
        <v>4</v>
      </c>
      <c r="V72" s="13">
        <v>2</v>
      </c>
      <c r="W72" s="23" t="str">
        <f>IF(V72="","",VLOOKUP(V72,Mapping!J:L,3,FALSE))</f>
        <v>Ndgen.Thal2</v>
      </c>
      <c r="X72" s="23" t="str">
        <f>IF(V72="","",VLOOKUP(V72,Mapping!J:M,4,FALSE))</f>
        <v>Amyloid in allocortex/limbic</v>
      </c>
      <c r="Y72" s="23">
        <f>IF(Z72="","",VLOOKUP(Z72,Mapping!O:Q,2,FALSE))</f>
        <v>5</v>
      </c>
      <c r="Z72" s="13">
        <v>3</v>
      </c>
      <c r="AA72" s="23" t="str">
        <f>IF(Z72="","",VLOOKUP(Z72,Mapping!O:Q,3,FALSE))</f>
        <v>Ndgen.CERAD3</v>
      </c>
      <c r="AB72" s="23" t="str">
        <f>IF(Z72="","",VLOOKUP(Z72,Mapping!O:R,4,FALSE))</f>
        <v>High Density</v>
      </c>
      <c r="AC72" s="23">
        <f>IF(AD72="","",VLOOKUP(AD72,Mapping!T:W,2,FALSE))</f>
        <v>5</v>
      </c>
      <c r="AD72" s="13" t="s">
        <v>177</v>
      </c>
      <c r="AE72" s="24" t="str">
        <f>IF(AD72="","",VLOOKUP(AD72,Mapping!T:W,3,FALSE))</f>
        <v>Ndgen.GeneAPOE33</v>
      </c>
      <c r="AF72" s="24" t="str">
        <f>IF(AD72="","",VLOOKUP(AD72,Mapping!T:W,4,FALSE))</f>
        <v>Moderate AD risk</v>
      </c>
      <c r="AG72" s="24" t="str">
        <f>IF(AH72="","",VLOOKUP(AH72,Mapping!BD:BF,3,FALSE))</f>
        <v/>
      </c>
      <c r="AH72" s="13"/>
      <c r="AI72" s="24" t="str">
        <f>IF(AJ72="","",VLOOKUP(AJ72,Mapping!BD:BF,3,FALSE))</f>
        <v/>
      </c>
      <c r="AJ72" s="13"/>
      <c r="AK72" s="205"/>
      <c r="AL72" s="205"/>
      <c r="AM72" s="13"/>
      <c r="AN72" s="13"/>
      <c r="AO72" s="26"/>
      <c r="AP72" s="26"/>
      <c r="AQ72" s="13" t="s">
        <v>146</v>
      </c>
      <c r="AR72" s="24">
        <f>IF(AS72="","",VLOOKUP(AS72,Mapping!AP:AR,2,FALSE))</f>
        <v>8</v>
      </c>
      <c r="AS72" s="13" t="s">
        <v>206</v>
      </c>
      <c r="AT72" s="24" t="str">
        <f>IF(AS72="","",VLOOKUP(AS72,Mapping!AP:AR,3,FALSE))</f>
        <v>rs143332484</v>
      </c>
      <c r="AU72" s="26"/>
      <c r="AV72" s="24">
        <f>IF(AW72="","",VLOOKUP(AW72,Mapping!AT:AU,2,FALSE))</f>
        <v>2</v>
      </c>
      <c r="AW72" s="221" t="s">
        <v>1</v>
      </c>
      <c r="AX72" s="97" t="s">
        <v>274</v>
      </c>
    </row>
    <row r="73" spans="1:51" ht="24.5">
      <c r="A73" s="23">
        <f>IFERROR(VLOOKUP(B73,Mapping!A:B,2,FALSE),"")</f>
        <v>6</v>
      </c>
      <c r="B73" s="496" t="s">
        <v>270</v>
      </c>
      <c r="C73" s="476">
        <v>43550</v>
      </c>
      <c r="D73" s="116" t="s">
        <v>309</v>
      </c>
      <c r="E73" s="116" t="s">
        <v>310</v>
      </c>
      <c r="F73" s="13"/>
      <c r="G73" s="13"/>
      <c r="H73" s="13"/>
      <c r="I73" s="13"/>
      <c r="J73" s="26" t="s">
        <v>210</v>
      </c>
      <c r="K73" s="26">
        <v>83</v>
      </c>
      <c r="L73" s="24" t="str">
        <f>IFERROR(VLOOKUP(M73,Mapping!BQ:BR,2,FALSE),"")</f>
        <v/>
      </c>
      <c r="M73" s="13"/>
      <c r="N73" s="13" t="s">
        <v>132</v>
      </c>
      <c r="O73" s="12">
        <v>19.5</v>
      </c>
      <c r="P73" s="23">
        <f>IF(Q73="","",VLOOKUP(Q73,Mapping!D:H,2,FALSE))</f>
        <v>9</v>
      </c>
      <c r="Q73" s="13">
        <v>5</v>
      </c>
      <c r="R73" s="26" t="s">
        <v>151</v>
      </c>
      <c r="S73" s="23" t="str">
        <f>IF(Q73="","",VLOOKUP(Q73,Mapping!D:H,5,FALSE))</f>
        <v>Ndgen.BandBV</v>
      </c>
      <c r="T73" s="23" t="str">
        <f>IF(Q73="","",VLOOKUP(Q73,Mapping!D:H,4,FALSE))</f>
        <v>Severe</v>
      </c>
      <c r="U73" s="23">
        <f>IF(V73="","",VLOOKUP(V73,Mapping!J:L,2,FALSE))</f>
        <v>6</v>
      </c>
      <c r="V73" s="13">
        <v>4</v>
      </c>
      <c r="W73" s="23" t="str">
        <f>IF(V73="","",VLOOKUP(V73,Mapping!J:L,3,FALSE))</f>
        <v>Ndgen.Thal4</v>
      </c>
      <c r="X73" s="23" t="str">
        <f>IF(V73="","",VLOOKUP(V73,Mapping!J:M,4,FALSE))</f>
        <v>Amyloid in brainstem/midbrain</v>
      </c>
      <c r="Y73" s="23">
        <f>IF(Z73="","",VLOOKUP(Z73,Mapping!O:Q,2,FALSE))</f>
        <v>5</v>
      </c>
      <c r="Z73" s="13">
        <v>3</v>
      </c>
      <c r="AA73" s="23" t="str">
        <f>IF(Z73="","",VLOOKUP(Z73,Mapping!O:Q,3,FALSE))</f>
        <v>Ndgen.CERAD3</v>
      </c>
      <c r="AB73" s="23" t="str">
        <f>IF(Z73="","",VLOOKUP(Z73,Mapping!O:R,4,FALSE))</f>
        <v>High Density</v>
      </c>
      <c r="AC73" s="23">
        <f>IF(AD73="","",VLOOKUP(AD73,Mapping!T:W,2,FALSE))</f>
        <v>5</v>
      </c>
      <c r="AD73" s="13" t="s">
        <v>177</v>
      </c>
      <c r="AE73" s="24" t="str">
        <f>IF(AD73="","",VLOOKUP(AD73,Mapping!T:W,3,FALSE))</f>
        <v>Ndgen.GeneAPOE33</v>
      </c>
      <c r="AF73" s="24" t="str">
        <f>IF(AD73="","",VLOOKUP(AD73,Mapping!T:W,4,FALSE))</f>
        <v>Moderate AD risk</v>
      </c>
      <c r="AG73" s="24" t="str">
        <f>IF(AH73="","",VLOOKUP(AH73,Mapping!BD:BF,3,FALSE))</f>
        <v/>
      </c>
      <c r="AH73" s="13"/>
      <c r="AI73" s="24" t="str">
        <f>IF(AJ73="","",VLOOKUP(AJ73,Mapping!BD:BF,3,FALSE))</f>
        <v/>
      </c>
      <c r="AJ73" s="13"/>
      <c r="AK73" s="205"/>
      <c r="AL73" s="205"/>
      <c r="AM73" s="13"/>
      <c r="AN73" s="13"/>
      <c r="AO73" s="205" t="s">
        <v>311</v>
      </c>
      <c r="AP73" s="26"/>
      <c r="AQ73" s="13" t="s">
        <v>205</v>
      </c>
      <c r="AR73" s="24">
        <f>IF(AS73="","",VLOOKUP(AS73,Mapping!AP:AR,2,FALSE))</f>
        <v>2</v>
      </c>
      <c r="AS73" s="13" t="s">
        <v>212</v>
      </c>
      <c r="AT73" s="24" t="str">
        <f>IF(AS73="","",VLOOKUP(AS73,Mapping!AP:AR,3,FALSE))</f>
        <v>None</v>
      </c>
      <c r="AU73" s="26"/>
      <c r="AV73" s="24">
        <f>IF(AW73="","",VLOOKUP(AW73,Mapping!AT:AU,2,FALSE))</f>
        <v>2</v>
      </c>
      <c r="AW73" s="221" t="s">
        <v>1</v>
      </c>
      <c r="AX73" s="97" t="s">
        <v>274</v>
      </c>
    </row>
    <row r="74" spans="1:51">
      <c r="A74" s="23">
        <f>IFERROR(VLOOKUP(B74,Mapping!A:B,2,FALSE),"")</f>
        <v>6</v>
      </c>
      <c r="B74" s="496" t="s">
        <v>270</v>
      </c>
      <c r="C74" s="476">
        <v>43839</v>
      </c>
      <c r="D74" s="116" t="s">
        <v>312</v>
      </c>
      <c r="E74" s="116" t="s">
        <v>313</v>
      </c>
      <c r="F74" s="13"/>
      <c r="G74" s="357">
        <v>3</v>
      </c>
      <c r="H74" s="13"/>
      <c r="I74" s="356">
        <v>3</v>
      </c>
      <c r="J74" s="26" t="s">
        <v>280</v>
      </c>
      <c r="K74" s="26">
        <v>43</v>
      </c>
      <c r="L74" s="24" t="str">
        <f>IFERROR(VLOOKUP(M74,Mapping!BQ:BR,2,FALSE),"")</f>
        <v/>
      </c>
      <c r="M74" s="13"/>
      <c r="N74" s="13" t="s">
        <v>132</v>
      </c>
      <c r="O74" s="12">
        <v>27</v>
      </c>
      <c r="P74" s="23">
        <f>IF(Q74="","",VLOOKUP(Q74,Mapping!D:H,2,FALSE))</f>
        <v>1</v>
      </c>
      <c r="Q74" s="13" t="s">
        <v>147</v>
      </c>
      <c r="R74" s="26" t="s">
        <v>151</v>
      </c>
      <c r="S74" s="23" t="str">
        <f>IF(Q74="","",VLOOKUP(Q74,Mapping!D:H,5,FALSE))</f>
        <v>NULL</v>
      </c>
      <c r="T74" s="23" t="str">
        <f>IF(Q74="","",VLOOKUP(Q74,Mapping!D:H,4,FALSE))</f>
        <v>Missing</v>
      </c>
      <c r="U74" s="23" t="str">
        <f>IF(V74="","",VLOOKUP(V74,Mapping!J:L,2,FALSE))</f>
        <v/>
      </c>
      <c r="V74" s="13"/>
      <c r="W74" s="23" t="str">
        <f>IF(V74="","",VLOOKUP(V74,Mapping!J:L,3,FALSE))</f>
        <v/>
      </c>
      <c r="X74" s="23" t="str">
        <f>IF(V74="","",VLOOKUP(V74,Mapping!J:M,4,FALSE))</f>
        <v/>
      </c>
      <c r="Y74" s="23" t="str">
        <f>IF(Z74="","",VLOOKUP(Z74,Mapping!O:Q,2,FALSE))</f>
        <v/>
      </c>
      <c r="Z74" s="13"/>
      <c r="AA74" s="23" t="str">
        <f>IF(Z74="","",VLOOKUP(Z74,Mapping!O:Q,3,FALSE))</f>
        <v/>
      </c>
      <c r="AB74" s="23" t="str">
        <f>IF(Z74="","",VLOOKUP(Z74,Mapping!O:R,4,FALSE))</f>
        <v/>
      </c>
      <c r="AC74" s="23">
        <f>IF(AD74="","",VLOOKUP(AD74,Mapping!T:W,2,FALSE))</f>
        <v>6</v>
      </c>
      <c r="AD74" s="13" t="s">
        <v>173</v>
      </c>
      <c r="AE74" s="24" t="str">
        <f>IF(AD74="","",VLOOKUP(AD74,Mapping!T:W,3,FALSE))</f>
        <v>Ndgen.GeneAPOE34</v>
      </c>
      <c r="AF74" s="24" t="str">
        <f>IF(AD74="","",VLOOKUP(AD74,Mapping!T:W,4,FALSE))</f>
        <v>High AD risk</v>
      </c>
      <c r="AG74" s="24" t="str">
        <f>IF(AH74="","",VLOOKUP(AH74,Mapping!BD:BF,3,FALSE))</f>
        <v/>
      </c>
      <c r="AH74" s="13"/>
      <c r="AI74" s="24" t="str">
        <f>IF(AJ74="","",VLOOKUP(AJ74,Mapping!BD:BF,3,FALSE))</f>
        <v/>
      </c>
      <c r="AJ74" s="13"/>
      <c r="AK74" s="205"/>
      <c r="AL74" s="205"/>
      <c r="AM74" s="13"/>
      <c r="AN74" s="13"/>
      <c r="AO74" s="26"/>
      <c r="AP74" s="26"/>
      <c r="AQ74" s="13" t="s">
        <v>205</v>
      </c>
      <c r="AR74" s="24">
        <f>IF(AS74="","",VLOOKUP(AS74,Mapping!AP:AR,2,FALSE))</f>
        <v>7</v>
      </c>
      <c r="AS74" s="13" t="s">
        <v>215</v>
      </c>
      <c r="AT74" s="24" t="str">
        <f>IF(AS74="","",VLOOKUP(AS74,Mapping!AP:AR,3,FALSE))</f>
        <v>rs75932628</v>
      </c>
      <c r="AU74" s="26"/>
      <c r="AV74" s="24">
        <f>IF(AW74="","",VLOOKUP(AW74,Mapping!AT:AU,2,FALSE))</f>
        <v>2</v>
      </c>
      <c r="AW74" s="221" t="s">
        <v>1</v>
      </c>
      <c r="AX74" s="97" t="s">
        <v>274</v>
      </c>
    </row>
    <row r="75" spans="1:51" ht="36.5">
      <c r="A75" s="23">
        <f>IFERROR(VLOOKUP(B75,Mapping!A:B,2,FALSE),"")</f>
        <v>6</v>
      </c>
      <c r="B75" s="496" t="s">
        <v>270</v>
      </c>
      <c r="C75" s="476">
        <v>43550</v>
      </c>
      <c r="D75" s="116" t="s">
        <v>314</v>
      </c>
      <c r="E75" s="116" t="s">
        <v>315</v>
      </c>
      <c r="F75" s="13"/>
      <c r="G75" s="13"/>
      <c r="H75" s="13"/>
      <c r="I75" s="13">
        <v>2</v>
      </c>
      <c r="J75" s="26" t="s">
        <v>316</v>
      </c>
      <c r="K75" s="26">
        <v>85</v>
      </c>
      <c r="L75" s="24" t="str">
        <f>IFERROR(VLOOKUP(M75,Mapping!BQ:BR,2,FALSE),"")</f>
        <v/>
      </c>
      <c r="M75" s="13"/>
      <c r="N75" s="13" t="s">
        <v>150</v>
      </c>
      <c r="O75" s="12">
        <v>10</v>
      </c>
      <c r="P75" s="23">
        <f>IF(Q75="","",VLOOKUP(Q75,Mapping!D:H,2,FALSE))</f>
        <v>9</v>
      </c>
      <c r="Q75" s="13">
        <v>5</v>
      </c>
      <c r="R75" s="26" t="s">
        <v>151</v>
      </c>
      <c r="S75" s="23" t="str">
        <f>IF(Q75="","",VLOOKUP(Q75,Mapping!D:H,5,FALSE))</f>
        <v>Ndgen.BandBV</v>
      </c>
      <c r="T75" s="23" t="str">
        <f>IF(Q75="","",VLOOKUP(Q75,Mapping!D:H,4,FALSE))</f>
        <v>Severe</v>
      </c>
      <c r="U75" s="23" t="str">
        <f>IF(V75="","",VLOOKUP(V75,Mapping!J:L,2,FALSE))</f>
        <v/>
      </c>
      <c r="V75" s="13"/>
      <c r="W75" s="23" t="str">
        <f>IF(V75="","",VLOOKUP(V75,Mapping!J:L,3,FALSE))</f>
        <v/>
      </c>
      <c r="X75" s="23" t="str">
        <f>IF(V75="","",VLOOKUP(V75,Mapping!J:M,4,FALSE))</f>
        <v/>
      </c>
      <c r="Y75" s="23" t="str">
        <f>IF(Z75="","",VLOOKUP(Z75,Mapping!O:Q,2,FALSE))</f>
        <v/>
      </c>
      <c r="Z75" s="13"/>
      <c r="AA75" s="23" t="str">
        <f>IF(Z75="","",VLOOKUP(Z75,Mapping!O:Q,3,FALSE))</f>
        <v/>
      </c>
      <c r="AB75" s="23" t="str">
        <f>IF(Z75="","",VLOOKUP(Z75,Mapping!O:R,4,FALSE))</f>
        <v/>
      </c>
      <c r="AC75" s="23">
        <f>IF(AD75="","",VLOOKUP(AD75,Mapping!T:W,2,FALSE))</f>
        <v>6</v>
      </c>
      <c r="AD75" s="13" t="s">
        <v>173</v>
      </c>
      <c r="AE75" s="24" t="str">
        <f>IF(AD75="","",VLOOKUP(AD75,Mapping!T:W,3,FALSE))</f>
        <v>Ndgen.GeneAPOE34</v>
      </c>
      <c r="AF75" s="24" t="str">
        <f>IF(AD75="","",VLOOKUP(AD75,Mapping!T:W,4,FALSE))</f>
        <v>High AD risk</v>
      </c>
      <c r="AG75" s="24" t="str">
        <f>IF(AH75="","",VLOOKUP(AH75,Mapping!BD:BF,3,FALSE))</f>
        <v/>
      </c>
      <c r="AH75" s="13"/>
      <c r="AI75" s="24" t="str">
        <f>IF(AJ75="","",VLOOKUP(AJ75,Mapping!BD:BF,3,FALSE))</f>
        <v/>
      </c>
      <c r="AJ75" s="13"/>
      <c r="AK75" s="205"/>
      <c r="AL75" s="205"/>
      <c r="AM75" s="13"/>
      <c r="AN75" s="13"/>
      <c r="AO75" s="205" t="s">
        <v>317</v>
      </c>
      <c r="AP75" s="26"/>
      <c r="AQ75" s="13" t="s">
        <v>205</v>
      </c>
      <c r="AR75" s="24">
        <f>IF(AS75="","",VLOOKUP(AS75,Mapping!AP:AR,2,FALSE))</f>
        <v>2</v>
      </c>
      <c r="AS75" s="13" t="s">
        <v>212</v>
      </c>
      <c r="AT75" s="24" t="str">
        <f>IF(AS75="","",VLOOKUP(AS75,Mapping!AP:AR,3,FALSE))</f>
        <v>None</v>
      </c>
      <c r="AU75" s="26"/>
      <c r="AV75" s="24">
        <f>IF(AW75="","",VLOOKUP(AW75,Mapping!AT:AU,2,FALSE))</f>
        <v>2</v>
      </c>
      <c r="AW75" s="221" t="s">
        <v>1</v>
      </c>
      <c r="AX75" s="97" t="s">
        <v>274</v>
      </c>
      <c r="AY75" s="1" t="s">
        <v>318</v>
      </c>
    </row>
    <row r="76" spans="1:51" ht="36.5">
      <c r="A76" s="23">
        <f>IFERROR(VLOOKUP(B76,Mapping!A:B,2,FALSE),"")</f>
        <v>6</v>
      </c>
      <c r="B76" s="496" t="s">
        <v>270</v>
      </c>
      <c r="C76" s="476">
        <v>43550</v>
      </c>
      <c r="D76" s="116" t="s">
        <v>319</v>
      </c>
      <c r="E76" s="116" t="s">
        <v>320</v>
      </c>
      <c r="F76" s="13"/>
      <c r="G76" s="13"/>
      <c r="H76" s="13"/>
      <c r="I76" s="13">
        <v>3</v>
      </c>
      <c r="J76" s="26" t="s">
        <v>210</v>
      </c>
      <c r="K76" s="26">
        <v>85</v>
      </c>
      <c r="L76" s="24" t="str">
        <f>IFERROR(VLOOKUP(M76,Mapping!BQ:BR,2,FALSE),"")</f>
        <v/>
      </c>
      <c r="M76" s="13"/>
      <c r="N76" s="13" t="s">
        <v>150</v>
      </c>
      <c r="O76" s="12">
        <v>23</v>
      </c>
      <c r="P76" s="23">
        <f>IF(Q76="","",VLOOKUP(Q76,Mapping!D:H,2,FALSE))</f>
        <v>9</v>
      </c>
      <c r="Q76" s="13">
        <v>5</v>
      </c>
      <c r="R76" s="26" t="s">
        <v>151</v>
      </c>
      <c r="S76" s="23" t="str">
        <f>IF(Q76="","",VLOOKUP(Q76,Mapping!D:H,5,FALSE))</f>
        <v>Ndgen.BandBV</v>
      </c>
      <c r="T76" s="23" t="str">
        <f>IF(Q76="","",VLOOKUP(Q76,Mapping!D:H,4,FALSE))</f>
        <v>Severe</v>
      </c>
      <c r="U76" s="23">
        <f>IF(V76="","",VLOOKUP(V76,Mapping!J:L,2,FALSE))</f>
        <v>4</v>
      </c>
      <c r="V76" s="13">
        <v>2</v>
      </c>
      <c r="W76" s="23" t="str">
        <f>IF(V76="","",VLOOKUP(V76,Mapping!J:L,3,FALSE))</f>
        <v>Ndgen.Thal2</v>
      </c>
      <c r="X76" s="23" t="str">
        <f>IF(V76="","",VLOOKUP(V76,Mapping!J:M,4,FALSE))</f>
        <v>Amyloid in allocortex/limbic</v>
      </c>
      <c r="Y76" s="23">
        <f>IF(Z76="","",VLOOKUP(Z76,Mapping!O:Q,2,FALSE))</f>
        <v>5</v>
      </c>
      <c r="Z76" s="13">
        <v>3</v>
      </c>
      <c r="AA76" s="23" t="str">
        <f>IF(Z76="","",VLOOKUP(Z76,Mapping!O:Q,3,FALSE))</f>
        <v>Ndgen.CERAD3</v>
      </c>
      <c r="AB76" s="23" t="str">
        <f>IF(Z76="","",VLOOKUP(Z76,Mapping!O:R,4,FALSE))</f>
        <v>High Density</v>
      </c>
      <c r="AC76" s="23">
        <f>IF(AD76="","",VLOOKUP(AD76,Mapping!T:W,2,FALSE))</f>
        <v>6</v>
      </c>
      <c r="AD76" s="13" t="s">
        <v>173</v>
      </c>
      <c r="AE76" s="24" t="str">
        <f>IF(AD76="","",VLOOKUP(AD76,Mapping!T:W,3,FALSE))</f>
        <v>Ndgen.GeneAPOE34</v>
      </c>
      <c r="AF76" s="24" t="str">
        <f>IF(AD76="","",VLOOKUP(AD76,Mapping!T:W,4,FALSE))</f>
        <v>High AD risk</v>
      </c>
      <c r="AG76" s="24" t="str">
        <f>IF(AH76="","",VLOOKUP(AH76,Mapping!BD:BF,3,FALSE))</f>
        <v/>
      </c>
      <c r="AH76" s="13"/>
      <c r="AI76" s="24" t="str">
        <f>IF(AJ76="","",VLOOKUP(AJ76,Mapping!BD:BF,3,FALSE))</f>
        <v/>
      </c>
      <c r="AJ76" s="13"/>
      <c r="AK76" s="205"/>
      <c r="AL76" s="205"/>
      <c r="AM76" s="13"/>
      <c r="AN76" s="13"/>
      <c r="AO76" s="205" t="s">
        <v>321</v>
      </c>
      <c r="AP76" s="26"/>
      <c r="AQ76" s="13" t="s">
        <v>205</v>
      </c>
      <c r="AR76" s="24">
        <f>IF(AS76="","",VLOOKUP(AS76,Mapping!AP:AR,2,FALSE))</f>
        <v>2</v>
      </c>
      <c r="AS76" s="13" t="s">
        <v>212</v>
      </c>
      <c r="AT76" s="24" t="str">
        <f>IF(AS76="","",VLOOKUP(AS76,Mapping!AP:AR,3,FALSE))</f>
        <v>None</v>
      </c>
      <c r="AU76" s="26"/>
      <c r="AV76" s="24">
        <f>IF(AW76="","",VLOOKUP(AW76,Mapping!AT:AU,2,FALSE))</f>
        <v>2</v>
      </c>
      <c r="AW76" s="221" t="s">
        <v>1</v>
      </c>
      <c r="AX76" s="97" t="s">
        <v>274</v>
      </c>
      <c r="AY76" s="1" t="s">
        <v>318</v>
      </c>
    </row>
    <row r="77" spans="1:51">
      <c r="A77" s="23">
        <f>IFERROR(VLOOKUP(B77,Mapping!A:B,2,FALSE),"")</f>
        <v>6</v>
      </c>
      <c r="B77" s="496" t="s">
        <v>270</v>
      </c>
      <c r="C77" s="476">
        <v>43839</v>
      </c>
      <c r="D77" s="116" t="s">
        <v>322</v>
      </c>
      <c r="E77" s="116" t="s">
        <v>323</v>
      </c>
      <c r="F77" s="13"/>
      <c r="G77" s="357">
        <v>3</v>
      </c>
      <c r="H77" s="13"/>
      <c r="I77" s="356">
        <v>3</v>
      </c>
      <c r="J77" s="26" t="s">
        <v>280</v>
      </c>
      <c r="K77" s="26">
        <v>82</v>
      </c>
      <c r="L77" s="24" t="str">
        <f>IFERROR(VLOOKUP(M77,Mapping!BQ:BR,2,FALSE),"")</f>
        <v/>
      </c>
      <c r="M77" s="13"/>
      <c r="N77" s="13" t="s">
        <v>132</v>
      </c>
      <c r="O77" s="12">
        <v>72</v>
      </c>
      <c r="P77" s="23">
        <f>IF(Q77="","",VLOOKUP(Q77,Mapping!D:H,2,FALSE))</f>
        <v>1</v>
      </c>
      <c r="Q77" s="13" t="s">
        <v>147</v>
      </c>
      <c r="R77" s="26" t="s">
        <v>151</v>
      </c>
      <c r="S77" s="23" t="str">
        <f>IF(Q77="","",VLOOKUP(Q77,Mapping!D:H,5,FALSE))</f>
        <v>NULL</v>
      </c>
      <c r="T77" s="23" t="str">
        <f>IF(Q77="","",VLOOKUP(Q77,Mapping!D:H,4,FALSE))</f>
        <v>Missing</v>
      </c>
      <c r="U77" s="23" t="str">
        <f>IF(V77="","",VLOOKUP(V77,Mapping!J:L,2,FALSE))</f>
        <v/>
      </c>
      <c r="V77" s="13"/>
      <c r="W77" s="23" t="str">
        <f>IF(V77="","",VLOOKUP(V77,Mapping!J:L,3,FALSE))</f>
        <v/>
      </c>
      <c r="X77" s="23" t="str">
        <f>IF(V77="","",VLOOKUP(V77,Mapping!J:M,4,FALSE))</f>
        <v/>
      </c>
      <c r="Y77" s="23" t="str">
        <f>IF(Z77="","",VLOOKUP(Z77,Mapping!O:Q,2,FALSE))</f>
        <v/>
      </c>
      <c r="Z77" s="13"/>
      <c r="AA77" s="23" t="str">
        <f>IF(Z77="","",VLOOKUP(Z77,Mapping!O:Q,3,FALSE))</f>
        <v/>
      </c>
      <c r="AB77" s="23" t="str">
        <f>IF(Z77="","",VLOOKUP(Z77,Mapping!O:R,4,FALSE))</f>
        <v/>
      </c>
      <c r="AC77" s="23">
        <f>IF(AD77="","",VLOOKUP(AD77,Mapping!T:W,2,FALSE))</f>
        <v>6</v>
      </c>
      <c r="AD77" s="13" t="s">
        <v>173</v>
      </c>
      <c r="AE77" s="24" t="str">
        <f>IF(AD77="","",VLOOKUP(AD77,Mapping!T:W,3,FALSE))</f>
        <v>Ndgen.GeneAPOE34</v>
      </c>
      <c r="AF77" s="24" t="str">
        <f>IF(AD77="","",VLOOKUP(AD77,Mapping!T:W,4,FALSE))</f>
        <v>High AD risk</v>
      </c>
      <c r="AG77" s="24" t="str">
        <f>IF(AH77="","",VLOOKUP(AH77,Mapping!BD:BF,3,FALSE))</f>
        <v/>
      </c>
      <c r="AH77" s="13"/>
      <c r="AI77" s="24" t="str">
        <f>IF(AJ77="","",VLOOKUP(AJ77,Mapping!BD:BF,3,FALSE))</f>
        <v/>
      </c>
      <c r="AJ77" s="13"/>
      <c r="AK77" s="205"/>
      <c r="AL77" s="205"/>
      <c r="AM77" s="13"/>
      <c r="AN77" s="13"/>
      <c r="AO77" s="26"/>
      <c r="AP77" s="26"/>
      <c r="AQ77" s="13" t="s">
        <v>146</v>
      </c>
      <c r="AR77" s="24">
        <f>IF(AS77="","",VLOOKUP(AS77,Mapping!AP:AR,2,FALSE))</f>
        <v>8</v>
      </c>
      <c r="AS77" s="13" t="s">
        <v>206</v>
      </c>
      <c r="AT77" s="24" t="str">
        <f>IF(AS77="","",VLOOKUP(AS77,Mapping!AP:AR,3,FALSE))</f>
        <v>rs143332484</v>
      </c>
      <c r="AU77" s="26"/>
      <c r="AV77" s="24">
        <f>IF(AW77="","",VLOOKUP(AW77,Mapping!AT:AU,2,FALSE))</f>
        <v>2</v>
      </c>
      <c r="AW77" s="221" t="s">
        <v>1</v>
      </c>
      <c r="AX77" s="97" t="s">
        <v>274</v>
      </c>
    </row>
    <row r="78" spans="1:51">
      <c r="A78" s="23">
        <f>IFERROR(VLOOKUP(B78,Mapping!A:B,2,FALSE),"")</f>
        <v>6</v>
      </c>
      <c r="B78" s="496" t="s">
        <v>270</v>
      </c>
      <c r="C78" s="476">
        <v>43839</v>
      </c>
      <c r="D78" s="116" t="s">
        <v>324</v>
      </c>
      <c r="E78" s="116" t="s">
        <v>325</v>
      </c>
      <c r="F78" s="13"/>
      <c r="G78" s="357">
        <v>3</v>
      </c>
      <c r="H78" s="13"/>
      <c r="I78" s="356">
        <v>3</v>
      </c>
      <c r="J78" s="26" t="s">
        <v>280</v>
      </c>
      <c r="K78" s="26">
        <v>84</v>
      </c>
      <c r="L78" s="24" t="str">
        <f>IFERROR(VLOOKUP(M78,Mapping!BQ:BR,2,FALSE),"")</f>
        <v/>
      </c>
      <c r="M78" s="13"/>
      <c r="N78" s="13" t="s">
        <v>150</v>
      </c>
      <c r="O78" s="12">
        <v>24</v>
      </c>
      <c r="P78" s="23">
        <f>IF(Q78="","",VLOOKUP(Q78,Mapping!D:H,2,FALSE))</f>
        <v>9</v>
      </c>
      <c r="Q78" s="13">
        <v>5</v>
      </c>
      <c r="R78" s="26" t="s">
        <v>151</v>
      </c>
      <c r="S78" s="23" t="str">
        <f>IF(Q78="","",VLOOKUP(Q78,Mapping!D:H,5,FALSE))</f>
        <v>Ndgen.BandBV</v>
      </c>
      <c r="T78" s="23" t="str">
        <f>IF(Q78="","",VLOOKUP(Q78,Mapping!D:H,4,FALSE))</f>
        <v>Severe</v>
      </c>
      <c r="U78" s="23" t="str">
        <f>IF(V78="","",VLOOKUP(V78,Mapping!J:L,2,FALSE))</f>
        <v/>
      </c>
      <c r="V78" s="13"/>
      <c r="W78" s="23" t="str">
        <f>IF(V78="","",VLOOKUP(V78,Mapping!J:L,3,FALSE))</f>
        <v/>
      </c>
      <c r="X78" s="23" t="str">
        <f>IF(V78="","",VLOOKUP(V78,Mapping!J:M,4,FALSE))</f>
        <v/>
      </c>
      <c r="Y78" s="23" t="str">
        <f>IF(Z78="","",VLOOKUP(Z78,Mapping!O:Q,2,FALSE))</f>
        <v/>
      </c>
      <c r="Z78" s="13"/>
      <c r="AA78" s="23" t="str">
        <f>IF(Z78="","",VLOOKUP(Z78,Mapping!O:Q,3,FALSE))</f>
        <v/>
      </c>
      <c r="AB78" s="23" t="str">
        <f>IF(Z78="","",VLOOKUP(Z78,Mapping!O:R,4,FALSE))</f>
        <v/>
      </c>
      <c r="AC78" s="23">
        <f>IF(AD78="","",VLOOKUP(AD78,Mapping!T:W,2,FALSE))</f>
        <v>7</v>
      </c>
      <c r="AD78" s="13" t="s">
        <v>230</v>
      </c>
      <c r="AE78" s="24" t="str">
        <f>IF(AD78="","",VLOOKUP(AD78,Mapping!T:W,3,FALSE))</f>
        <v>Ndgen.GeneAPOE44</v>
      </c>
      <c r="AF78" s="24" t="str">
        <f>IF(AD78="","",VLOOKUP(AD78,Mapping!T:W,4,FALSE))</f>
        <v>Very high AD risk</v>
      </c>
      <c r="AG78" s="24" t="str">
        <f>IF(AH78="","",VLOOKUP(AH78,Mapping!BD:BF,3,FALSE))</f>
        <v/>
      </c>
      <c r="AH78" s="13"/>
      <c r="AI78" s="24" t="str">
        <f>IF(AJ78="","",VLOOKUP(AJ78,Mapping!BD:BF,3,FALSE))</f>
        <v/>
      </c>
      <c r="AJ78" s="13"/>
      <c r="AK78" s="205"/>
      <c r="AL78" s="205"/>
      <c r="AM78" s="13"/>
      <c r="AN78" s="13"/>
      <c r="AO78" s="26"/>
      <c r="AP78" s="26"/>
      <c r="AQ78" s="13" t="s">
        <v>205</v>
      </c>
      <c r="AR78" s="24">
        <f>IF(AS78="","",VLOOKUP(AS78,Mapping!AP:AR,2,FALSE))</f>
        <v>8</v>
      </c>
      <c r="AS78" s="13" t="s">
        <v>206</v>
      </c>
      <c r="AT78" s="24" t="str">
        <f>IF(AS78="","",VLOOKUP(AS78,Mapping!AP:AR,3,FALSE))</f>
        <v>rs143332484</v>
      </c>
      <c r="AU78" s="26"/>
      <c r="AV78" s="24">
        <f>IF(AW78="","",VLOOKUP(AW78,Mapping!AT:AU,2,FALSE))</f>
        <v>2</v>
      </c>
      <c r="AW78" s="221" t="s">
        <v>1</v>
      </c>
      <c r="AX78" s="97" t="s">
        <v>274</v>
      </c>
    </row>
    <row r="79" spans="1:51">
      <c r="A79" s="23">
        <f>IFERROR(VLOOKUP(B79,Mapping!A:B,2,FALSE),"")</f>
        <v>6</v>
      </c>
      <c r="B79" s="496" t="s">
        <v>270</v>
      </c>
      <c r="C79" s="476">
        <v>43839</v>
      </c>
      <c r="D79" s="116" t="s">
        <v>326</v>
      </c>
      <c r="E79" s="116" t="s">
        <v>327</v>
      </c>
      <c r="F79" s="13"/>
      <c r="G79" s="357">
        <v>3</v>
      </c>
      <c r="H79" s="13"/>
      <c r="I79" s="356">
        <v>3</v>
      </c>
      <c r="J79" s="26" t="s">
        <v>280</v>
      </c>
      <c r="K79" s="26">
        <v>71</v>
      </c>
      <c r="L79" s="24" t="str">
        <f>IFERROR(VLOOKUP(M79,Mapping!BQ:BR,2,FALSE),"")</f>
        <v/>
      </c>
      <c r="M79" s="13"/>
      <c r="N79" s="13" t="s">
        <v>150</v>
      </c>
      <c r="O79" s="12">
        <v>18</v>
      </c>
      <c r="P79" s="23">
        <f>IF(Q79="","",VLOOKUP(Q79,Mapping!D:H,2,FALSE))</f>
        <v>9</v>
      </c>
      <c r="Q79" s="13">
        <v>5</v>
      </c>
      <c r="R79" s="26" t="s">
        <v>151</v>
      </c>
      <c r="S79" s="23" t="str">
        <f>IF(Q79="","",VLOOKUP(Q79,Mapping!D:H,5,FALSE))</f>
        <v>Ndgen.BandBV</v>
      </c>
      <c r="T79" s="23" t="str">
        <f>IF(Q79="","",VLOOKUP(Q79,Mapping!D:H,4,FALSE))</f>
        <v>Severe</v>
      </c>
      <c r="U79" s="23">
        <f>IF(V79="","",VLOOKUP(V79,Mapping!J:L,2,FALSE))</f>
        <v>4</v>
      </c>
      <c r="V79" s="13">
        <v>2</v>
      </c>
      <c r="W79" s="23" t="str">
        <f>IF(V79="","",VLOOKUP(V79,Mapping!J:L,3,FALSE))</f>
        <v>Ndgen.Thal2</v>
      </c>
      <c r="X79" s="23" t="str">
        <f>IF(V79="","",VLOOKUP(V79,Mapping!J:M,4,FALSE))</f>
        <v>Amyloid in allocortex/limbic</v>
      </c>
      <c r="Y79" s="23">
        <f>IF(Z79="","",VLOOKUP(Z79,Mapping!O:Q,2,FALSE))</f>
        <v>5</v>
      </c>
      <c r="Z79" s="13">
        <v>3</v>
      </c>
      <c r="AA79" s="23" t="str">
        <f>IF(Z79="","",VLOOKUP(Z79,Mapping!O:Q,3,FALSE))</f>
        <v>Ndgen.CERAD3</v>
      </c>
      <c r="AB79" s="23" t="str">
        <f>IF(Z79="","",VLOOKUP(Z79,Mapping!O:R,4,FALSE))</f>
        <v>High Density</v>
      </c>
      <c r="AC79" s="23">
        <f>IF(AD79="","",VLOOKUP(AD79,Mapping!T:W,2,FALSE))</f>
        <v>6</v>
      </c>
      <c r="AD79" s="297" t="s">
        <v>173</v>
      </c>
      <c r="AE79" s="24" t="str">
        <f>IF(AD79="","",VLOOKUP(AD79,Mapping!T:W,3,FALSE))</f>
        <v>Ndgen.GeneAPOE34</v>
      </c>
      <c r="AF79" s="24" t="str">
        <f>IF(AD79="","",VLOOKUP(AD79,Mapping!T:W,4,FALSE))</f>
        <v>High AD risk</v>
      </c>
      <c r="AG79" s="24" t="str">
        <f>IF(AH79="","",VLOOKUP(AH79,Mapping!BD:BF,3,FALSE))</f>
        <v/>
      </c>
      <c r="AH79" s="13"/>
      <c r="AI79" s="24" t="str">
        <f>IF(AJ79="","",VLOOKUP(AJ79,Mapping!BD:BF,3,FALSE))</f>
        <v/>
      </c>
      <c r="AJ79" s="13"/>
      <c r="AK79" s="205"/>
      <c r="AL79" s="205"/>
      <c r="AM79" s="13"/>
      <c r="AN79" s="13"/>
      <c r="AO79" s="523" t="s">
        <v>328</v>
      </c>
      <c r="AP79" s="26"/>
      <c r="AQ79" s="13" t="s">
        <v>205</v>
      </c>
      <c r="AR79" s="24">
        <f>IF(AS79="","",VLOOKUP(AS79,Mapping!AP:AR,2,FALSE))</f>
        <v>7</v>
      </c>
      <c r="AS79" s="13" t="s">
        <v>215</v>
      </c>
      <c r="AT79" s="24" t="str">
        <f>IF(AS79="","",VLOOKUP(AS79,Mapping!AP:AR,3,FALSE))</f>
        <v>rs75932628</v>
      </c>
      <c r="AU79" s="26"/>
      <c r="AV79" s="24">
        <f>IF(AW79="","",VLOOKUP(AW79,Mapping!AT:AU,2,FALSE))</f>
        <v>2</v>
      </c>
      <c r="AW79" s="221" t="s">
        <v>1</v>
      </c>
      <c r="AX79" s="97" t="s">
        <v>274</v>
      </c>
    </row>
    <row r="80" spans="1:51">
      <c r="A80" s="23">
        <f>IFERROR(VLOOKUP(B80,Mapping!A:B,2,FALSE),"")</f>
        <v>6</v>
      </c>
      <c r="B80" s="496" t="s">
        <v>270</v>
      </c>
      <c r="C80" s="476">
        <v>43839</v>
      </c>
      <c r="D80" s="116" t="s">
        <v>329</v>
      </c>
      <c r="E80" s="116" t="s">
        <v>330</v>
      </c>
      <c r="F80" s="13"/>
      <c r="G80" s="357">
        <v>3</v>
      </c>
      <c r="H80" s="13"/>
      <c r="I80" s="356">
        <v>3</v>
      </c>
      <c r="J80" s="26" t="s">
        <v>280</v>
      </c>
      <c r="K80" s="26">
        <v>94</v>
      </c>
      <c r="L80" s="24" t="str">
        <f>IFERROR(VLOOKUP(M80,Mapping!BQ:BR,2,FALSE),"")</f>
        <v/>
      </c>
      <c r="M80" s="13"/>
      <c r="N80" s="13" t="s">
        <v>150</v>
      </c>
      <c r="O80" s="12">
        <v>50</v>
      </c>
      <c r="P80" s="23">
        <f>IF(Q80="","",VLOOKUP(Q80,Mapping!D:H,2,FALSE))</f>
        <v>11</v>
      </c>
      <c r="Q80" s="13">
        <v>6</v>
      </c>
      <c r="R80" s="26" t="s">
        <v>151</v>
      </c>
      <c r="S80" s="23" t="str">
        <f>IF(Q80="","",VLOOKUP(Q80,Mapping!D:H,5,FALSE))</f>
        <v>Ndgen.BandBVI</v>
      </c>
      <c r="T80" s="23" t="str">
        <f>IF(Q80="","",VLOOKUP(Q80,Mapping!D:H,4,FALSE))</f>
        <v>Severe</v>
      </c>
      <c r="U80" s="23" t="str">
        <f>IF(V80="","",VLOOKUP(V80,Mapping!J:L,2,FALSE))</f>
        <v/>
      </c>
      <c r="V80" s="13"/>
      <c r="W80" s="23" t="str">
        <f>IF(V80="","",VLOOKUP(V80,Mapping!J:L,3,FALSE))</f>
        <v/>
      </c>
      <c r="X80" s="23" t="str">
        <f>IF(V80="","",VLOOKUP(V80,Mapping!J:M,4,FALSE))</f>
        <v/>
      </c>
      <c r="Y80" s="23" t="str">
        <f>IF(Z80="","",VLOOKUP(Z80,Mapping!O:Q,2,FALSE))</f>
        <v/>
      </c>
      <c r="Z80" s="13"/>
      <c r="AA80" s="23" t="str">
        <f>IF(Z80="","",VLOOKUP(Z80,Mapping!O:Q,3,FALSE))</f>
        <v/>
      </c>
      <c r="AB80" s="23" t="str">
        <f>IF(Z80="","",VLOOKUP(Z80,Mapping!O:R,4,FALSE))</f>
        <v/>
      </c>
      <c r="AC80" s="23">
        <f>IF(AD80="","",VLOOKUP(AD80,Mapping!T:W,2,FALSE))</f>
        <v>1</v>
      </c>
      <c r="AD80" s="13" t="s">
        <v>147</v>
      </c>
      <c r="AE80" s="24" t="str">
        <f>IF(AD80="","",VLOOKUP(AD80,Mapping!T:W,3,FALSE))</f>
        <v>NULL</v>
      </c>
      <c r="AF80" s="24" t="str">
        <f>IF(AD80="","",VLOOKUP(AD80,Mapping!T:W,4,FALSE))</f>
        <v>Not assesed</v>
      </c>
      <c r="AG80" s="24" t="str">
        <f>IF(AH80="","",VLOOKUP(AH80,Mapping!BD:BF,3,FALSE))</f>
        <v/>
      </c>
      <c r="AH80" s="13"/>
      <c r="AI80" s="24" t="str">
        <f>IF(AJ80="","",VLOOKUP(AJ80,Mapping!BD:BF,3,FALSE))</f>
        <v/>
      </c>
      <c r="AJ80" s="13"/>
      <c r="AK80" s="205"/>
      <c r="AL80" s="205"/>
      <c r="AM80" s="13"/>
      <c r="AN80" s="13"/>
      <c r="AO80" s="26"/>
      <c r="AP80" s="26"/>
      <c r="AQ80" s="13" t="s">
        <v>281</v>
      </c>
      <c r="AR80" s="24">
        <f>IF(AS80="","",VLOOKUP(AS80,Mapping!AP:AR,2,FALSE))</f>
        <v>8</v>
      </c>
      <c r="AS80" s="13" t="s">
        <v>206</v>
      </c>
      <c r="AT80" s="24" t="str">
        <f>IF(AS80="","",VLOOKUP(AS80,Mapping!AP:AR,3,FALSE))</f>
        <v>rs143332484</v>
      </c>
      <c r="AU80" s="26"/>
      <c r="AV80" s="24">
        <f>IF(AW80="","",VLOOKUP(AW80,Mapping!AT:AU,2,FALSE))</f>
        <v>2</v>
      </c>
      <c r="AW80" s="221" t="s">
        <v>1</v>
      </c>
      <c r="AX80" s="97" t="s">
        <v>274</v>
      </c>
    </row>
    <row r="81" spans="1:51" ht="48.5">
      <c r="A81" s="23">
        <f>IFERROR(VLOOKUP(B81,Mapping!A:B,2,FALSE),"")</f>
        <v>6</v>
      </c>
      <c r="B81" s="496" t="s">
        <v>270</v>
      </c>
      <c r="C81" s="476">
        <v>43839</v>
      </c>
      <c r="D81" s="116" t="s">
        <v>331</v>
      </c>
      <c r="E81" s="116" t="s">
        <v>332</v>
      </c>
      <c r="F81" s="13"/>
      <c r="G81" s="357">
        <v>3</v>
      </c>
      <c r="H81" s="13"/>
      <c r="I81" s="356">
        <v>3</v>
      </c>
      <c r="J81" s="26" t="s">
        <v>280</v>
      </c>
      <c r="K81" s="26">
        <v>83</v>
      </c>
      <c r="L81" s="24" t="str">
        <f>IFERROR(VLOOKUP(M81,Mapping!BQ:BR,2,FALSE),"")</f>
        <v/>
      </c>
      <c r="M81" s="13"/>
      <c r="N81" s="13" t="s">
        <v>150</v>
      </c>
      <c r="O81" s="12">
        <v>58</v>
      </c>
      <c r="P81" s="23">
        <f>IF(Q81="","",VLOOKUP(Q81,Mapping!D:H,2,FALSE))</f>
        <v>11</v>
      </c>
      <c r="Q81" s="13">
        <v>6</v>
      </c>
      <c r="R81" s="26" t="s">
        <v>151</v>
      </c>
      <c r="S81" s="23" t="str">
        <f>IF(Q81="","",VLOOKUP(Q81,Mapping!D:H,5,FALSE))</f>
        <v>Ndgen.BandBVI</v>
      </c>
      <c r="T81" s="23" t="str">
        <f>IF(Q81="","",VLOOKUP(Q81,Mapping!D:H,4,FALSE))</f>
        <v>Severe</v>
      </c>
      <c r="U81" s="23">
        <f>IF(V81="","",VLOOKUP(V81,Mapping!J:L,2,FALSE))</f>
        <v>4</v>
      </c>
      <c r="V81" s="13">
        <v>2</v>
      </c>
      <c r="W81" s="23" t="str">
        <f>IF(V81="","",VLOOKUP(V81,Mapping!J:L,3,FALSE))</f>
        <v>Ndgen.Thal2</v>
      </c>
      <c r="X81" s="23" t="str">
        <f>IF(V81="","",VLOOKUP(V81,Mapping!J:M,4,FALSE))</f>
        <v>Amyloid in allocortex/limbic</v>
      </c>
      <c r="Y81" s="23">
        <f>IF(Z81="","",VLOOKUP(Z81,Mapping!O:Q,2,FALSE))</f>
        <v>5</v>
      </c>
      <c r="Z81" s="13">
        <v>3</v>
      </c>
      <c r="AA81" s="23" t="str">
        <f>IF(Z81="","",VLOOKUP(Z81,Mapping!O:Q,3,FALSE))</f>
        <v>Ndgen.CERAD3</v>
      </c>
      <c r="AB81" s="23" t="str">
        <f>IF(Z81="","",VLOOKUP(Z81,Mapping!O:R,4,FALSE))</f>
        <v>High Density</v>
      </c>
      <c r="AC81" s="23">
        <f>IF(AD81="","",VLOOKUP(AD81,Mapping!T:W,2,FALSE))</f>
        <v>6</v>
      </c>
      <c r="AD81" s="13" t="s">
        <v>173</v>
      </c>
      <c r="AE81" s="24" t="str">
        <f>IF(AD81="","",VLOOKUP(AD81,Mapping!T:W,3,FALSE))</f>
        <v>Ndgen.GeneAPOE34</v>
      </c>
      <c r="AF81" s="24" t="str">
        <f>IF(AD81="","",VLOOKUP(AD81,Mapping!T:W,4,FALSE))</f>
        <v>High AD risk</v>
      </c>
      <c r="AG81" s="24" t="str">
        <f>IF(AH81="","",VLOOKUP(AH81,Mapping!BD:BF,3,FALSE))</f>
        <v/>
      </c>
      <c r="AH81" s="13"/>
      <c r="AI81" s="24" t="str">
        <f>IF(AJ81="","",VLOOKUP(AJ81,Mapping!BD:BF,3,FALSE))</f>
        <v/>
      </c>
      <c r="AJ81" s="13"/>
      <c r="AK81" s="205"/>
      <c r="AL81" s="205"/>
      <c r="AM81" s="13"/>
      <c r="AN81" s="13"/>
      <c r="AO81" s="205" t="s">
        <v>333</v>
      </c>
      <c r="AP81" s="26"/>
      <c r="AQ81" s="13" t="s">
        <v>146</v>
      </c>
      <c r="AR81" s="24">
        <f>IF(AS81="","",VLOOKUP(AS81,Mapping!AP:AR,2,FALSE))</f>
        <v>8</v>
      </c>
      <c r="AS81" s="13" t="s">
        <v>206</v>
      </c>
      <c r="AT81" s="24" t="str">
        <f>IF(AS81="","",VLOOKUP(AS81,Mapping!AP:AR,3,FALSE))</f>
        <v>rs143332484</v>
      </c>
      <c r="AU81" s="26"/>
      <c r="AV81" s="24">
        <f>IF(AW81="","",VLOOKUP(AW81,Mapping!AT:AU,2,FALSE))</f>
        <v>2</v>
      </c>
      <c r="AW81" s="221" t="s">
        <v>1</v>
      </c>
      <c r="AX81" s="97" t="s">
        <v>274</v>
      </c>
      <c r="AY81" s="1" t="s">
        <v>318</v>
      </c>
    </row>
    <row r="82" spans="1:51">
      <c r="A82" s="23">
        <f>IFERROR(VLOOKUP(B82,Mapping!A:B,2,FALSE),"")</f>
        <v>6</v>
      </c>
      <c r="B82" s="496" t="s">
        <v>270</v>
      </c>
      <c r="C82" s="476">
        <v>43550</v>
      </c>
      <c r="D82" s="116" t="s">
        <v>334</v>
      </c>
      <c r="E82" s="116" t="s">
        <v>335</v>
      </c>
      <c r="F82" s="13"/>
      <c r="G82" s="13"/>
      <c r="H82" s="13"/>
      <c r="I82" s="13"/>
      <c r="J82" s="26" t="s">
        <v>210</v>
      </c>
      <c r="K82" s="26">
        <v>90</v>
      </c>
      <c r="L82" s="24" t="str">
        <f>IFERROR(VLOOKUP(M82,Mapping!BQ:BR,2,FALSE),"")</f>
        <v/>
      </c>
      <c r="M82" s="13"/>
      <c r="N82" s="13" t="s">
        <v>150</v>
      </c>
      <c r="O82" s="12">
        <v>10</v>
      </c>
      <c r="P82" s="23">
        <f>IF(Q82="","",VLOOKUP(Q82,Mapping!D:H,2,FALSE))</f>
        <v>11</v>
      </c>
      <c r="Q82" s="13">
        <v>6</v>
      </c>
      <c r="R82" s="26" t="s">
        <v>151</v>
      </c>
      <c r="S82" s="23" t="str">
        <f>IF(Q82="","",VLOOKUP(Q82,Mapping!D:H,5,FALSE))</f>
        <v>Ndgen.BandBVI</v>
      </c>
      <c r="T82" s="23" t="str">
        <f>IF(Q82="","",VLOOKUP(Q82,Mapping!D:H,4,FALSE))</f>
        <v>Severe</v>
      </c>
      <c r="U82" s="23">
        <f>IF(V82="","",VLOOKUP(V82,Mapping!J:L,2,FALSE))</f>
        <v>4</v>
      </c>
      <c r="V82" s="13">
        <v>2</v>
      </c>
      <c r="W82" s="23" t="str">
        <f>IF(V82="","",VLOOKUP(V82,Mapping!J:L,3,FALSE))</f>
        <v>Ndgen.Thal2</v>
      </c>
      <c r="X82" s="23" t="str">
        <f>IF(V82="","",VLOOKUP(V82,Mapping!J:M,4,FALSE))</f>
        <v>Amyloid in allocortex/limbic</v>
      </c>
      <c r="Y82" s="23">
        <f>IF(Z82="","",VLOOKUP(Z82,Mapping!O:Q,2,FALSE))</f>
        <v>5</v>
      </c>
      <c r="Z82" s="13">
        <v>3</v>
      </c>
      <c r="AA82" s="23" t="str">
        <f>IF(Z82="","",VLOOKUP(Z82,Mapping!O:Q,3,FALSE))</f>
        <v>Ndgen.CERAD3</v>
      </c>
      <c r="AB82" s="23" t="str">
        <f>IF(Z82="","",VLOOKUP(Z82,Mapping!O:R,4,FALSE))</f>
        <v>High Density</v>
      </c>
      <c r="AC82" s="23">
        <f>IF(AD82="","",VLOOKUP(AD82,Mapping!T:W,2,FALSE))</f>
        <v>6</v>
      </c>
      <c r="AD82" s="13" t="s">
        <v>173</v>
      </c>
      <c r="AE82" s="24" t="str">
        <f>IF(AD82="","",VLOOKUP(AD82,Mapping!T:W,3,FALSE))</f>
        <v>Ndgen.GeneAPOE34</v>
      </c>
      <c r="AF82" s="24" t="str">
        <f>IF(AD82="","",VLOOKUP(AD82,Mapping!T:W,4,FALSE))</f>
        <v>High AD risk</v>
      </c>
      <c r="AG82" s="24" t="str">
        <f>IF(AH82="","",VLOOKUP(AH82,Mapping!BD:BF,3,FALSE))</f>
        <v/>
      </c>
      <c r="AH82" s="13"/>
      <c r="AI82" s="24" t="str">
        <f>IF(AJ82="","",VLOOKUP(AJ82,Mapping!BD:BF,3,FALSE))</f>
        <v/>
      </c>
      <c r="AJ82" s="13"/>
      <c r="AK82" s="205"/>
      <c r="AL82" s="205"/>
      <c r="AM82" s="13"/>
      <c r="AN82" s="13"/>
      <c r="AO82" s="26"/>
      <c r="AP82" s="26"/>
      <c r="AQ82" s="13" t="s">
        <v>205</v>
      </c>
      <c r="AR82" s="24">
        <f>IF(AS82="","",VLOOKUP(AS82,Mapping!AP:AR,2,FALSE))</f>
        <v>2</v>
      </c>
      <c r="AS82" s="13" t="s">
        <v>212</v>
      </c>
      <c r="AT82" s="24" t="str">
        <f>IF(AS82="","",VLOOKUP(AS82,Mapping!AP:AR,3,FALSE))</f>
        <v>None</v>
      </c>
      <c r="AU82" s="26"/>
      <c r="AV82" s="24">
        <f>IF(AW82="","",VLOOKUP(AW82,Mapping!AT:AU,2,FALSE))</f>
        <v>2</v>
      </c>
      <c r="AW82" s="221" t="s">
        <v>1</v>
      </c>
      <c r="AX82" s="97" t="s">
        <v>274</v>
      </c>
    </row>
    <row r="83" spans="1:51" ht="36.5">
      <c r="A83" s="23">
        <f>IFERROR(VLOOKUP(B83,Mapping!A:B,2,FALSE),"")</f>
        <v>6</v>
      </c>
      <c r="B83" s="496" t="s">
        <v>270</v>
      </c>
      <c r="C83" s="476">
        <v>43550</v>
      </c>
      <c r="D83" s="116" t="s">
        <v>336</v>
      </c>
      <c r="E83" s="116" t="s">
        <v>337</v>
      </c>
      <c r="F83" s="13"/>
      <c r="G83" s="13"/>
      <c r="H83" s="13"/>
      <c r="I83" s="13"/>
      <c r="J83" s="26" t="s">
        <v>210</v>
      </c>
      <c r="K83" s="26">
        <v>79</v>
      </c>
      <c r="L83" s="24" t="str">
        <f>IFERROR(VLOOKUP(M83,Mapping!BQ:BR,2,FALSE),"")</f>
        <v/>
      </c>
      <c r="M83" s="13"/>
      <c r="N83" s="13" t="s">
        <v>150</v>
      </c>
      <c r="O83" s="12">
        <v>20</v>
      </c>
      <c r="P83" s="23">
        <f>IF(Q83="","",VLOOKUP(Q83,Mapping!D:H,2,FALSE))</f>
        <v>11</v>
      </c>
      <c r="Q83" s="13">
        <v>6</v>
      </c>
      <c r="R83" s="26" t="s">
        <v>151</v>
      </c>
      <c r="S83" s="23" t="str">
        <f>IF(Q83="","",VLOOKUP(Q83,Mapping!D:H,5,FALSE))</f>
        <v>Ndgen.BandBVI</v>
      </c>
      <c r="T83" s="23" t="str">
        <f>IF(Q83="","",VLOOKUP(Q83,Mapping!D:H,4,FALSE))</f>
        <v>Severe</v>
      </c>
      <c r="U83" s="23">
        <f>IF(V83="","",VLOOKUP(V83,Mapping!J:L,2,FALSE))</f>
        <v>4</v>
      </c>
      <c r="V83" s="13">
        <v>2</v>
      </c>
      <c r="W83" s="23" t="str">
        <f>IF(V83="","",VLOOKUP(V83,Mapping!J:L,3,FALSE))</f>
        <v>Ndgen.Thal2</v>
      </c>
      <c r="X83" s="23" t="str">
        <f>IF(V83="","",VLOOKUP(V83,Mapping!J:M,4,FALSE))</f>
        <v>Amyloid in allocortex/limbic</v>
      </c>
      <c r="Y83" s="23">
        <f>IF(Z83="","",VLOOKUP(Z83,Mapping!O:Q,2,FALSE))</f>
        <v>5</v>
      </c>
      <c r="Z83" s="13">
        <v>3</v>
      </c>
      <c r="AA83" s="23" t="str">
        <f>IF(Z83="","",VLOOKUP(Z83,Mapping!O:Q,3,FALSE))</f>
        <v>Ndgen.CERAD3</v>
      </c>
      <c r="AB83" s="23" t="str">
        <f>IF(Z83="","",VLOOKUP(Z83,Mapping!O:R,4,FALSE))</f>
        <v>High Density</v>
      </c>
      <c r="AC83" s="23">
        <f>IF(AD83="","",VLOOKUP(AD83,Mapping!T:W,2,FALSE))</f>
        <v>6</v>
      </c>
      <c r="AD83" s="13" t="s">
        <v>173</v>
      </c>
      <c r="AE83" s="24" t="str">
        <f>IF(AD83="","",VLOOKUP(AD83,Mapping!T:W,3,FALSE))</f>
        <v>Ndgen.GeneAPOE34</v>
      </c>
      <c r="AF83" s="24" t="str">
        <f>IF(AD83="","",VLOOKUP(AD83,Mapping!T:W,4,FALSE))</f>
        <v>High AD risk</v>
      </c>
      <c r="AG83" s="24" t="str">
        <f>IF(AH83="","",VLOOKUP(AH83,Mapping!BD:BF,3,FALSE))</f>
        <v/>
      </c>
      <c r="AH83" s="13"/>
      <c r="AI83" s="24" t="str">
        <f>IF(AJ83="","",VLOOKUP(AJ83,Mapping!BD:BF,3,FALSE))</f>
        <v/>
      </c>
      <c r="AJ83" s="13"/>
      <c r="AK83" s="205"/>
      <c r="AL83" s="205"/>
      <c r="AM83" s="13"/>
      <c r="AN83" s="13"/>
      <c r="AO83" s="205" t="s">
        <v>338</v>
      </c>
      <c r="AP83" s="26"/>
      <c r="AQ83" s="13" t="s">
        <v>205</v>
      </c>
      <c r="AR83" s="24">
        <f>IF(AS83="","",VLOOKUP(AS83,Mapping!AP:AR,2,FALSE))</f>
        <v>2</v>
      </c>
      <c r="AS83" s="13" t="s">
        <v>212</v>
      </c>
      <c r="AT83" s="24" t="str">
        <f>IF(AS83="","",VLOOKUP(AS83,Mapping!AP:AR,3,FALSE))</f>
        <v>None</v>
      </c>
      <c r="AU83" s="26"/>
      <c r="AV83" s="24">
        <f>IF(AW83="","",VLOOKUP(AW83,Mapping!AT:AU,2,FALSE))</f>
        <v>2</v>
      </c>
      <c r="AW83" s="221" t="s">
        <v>1</v>
      </c>
      <c r="AX83" s="97" t="s">
        <v>274</v>
      </c>
    </row>
    <row r="84" spans="1:51" ht="24.5">
      <c r="A84" s="23">
        <f>IFERROR(VLOOKUP(B84,Mapping!A:B,2,FALSE),"")</f>
        <v>6</v>
      </c>
      <c r="B84" s="496" t="s">
        <v>270</v>
      </c>
      <c r="C84" s="476">
        <v>43550</v>
      </c>
      <c r="D84" s="116" t="s">
        <v>339</v>
      </c>
      <c r="E84" s="116" t="s">
        <v>340</v>
      </c>
      <c r="F84" s="13"/>
      <c r="G84" s="13">
        <v>3</v>
      </c>
      <c r="H84" s="13"/>
      <c r="I84" s="13">
        <v>3</v>
      </c>
      <c r="J84" s="26" t="s">
        <v>210</v>
      </c>
      <c r="K84" s="26">
        <v>68</v>
      </c>
      <c r="L84" s="24" t="str">
        <f>IFERROR(VLOOKUP(M84,Mapping!BQ:BR,2,FALSE),"")</f>
        <v/>
      </c>
      <c r="M84" s="13"/>
      <c r="N84" s="13" t="s">
        <v>150</v>
      </c>
      <c r="O84" s="12">
        <v>53</v>
      </c>
      <c r="P84" s="23">
        <f>IF(Q84="","",VLOOKUP(Q84,Mapping!D:H,2,FALSE))</f>
        <v>6</v>
      </c>
      <c r="Q84" s="13">
        <v>3</v>
      </c>
      <c r="R84" s="26" t="s">
        <v>151</v>
      </c>
      <c r="S84" s="23" t="str">
        <f>IF(Q84="","",VLOOKUP(Q84,Mapping!D:H,5,FALSE))</f>
        <v>Ndgen.BandBIII</v>
      </c>
      <c r="T84" s="23" t="str">
        <f>IF(Q84="","",VLOOKUP(Q84,Mapping!D:H,4,FALSE))</f>
        <v>Moderate</v>
      </c>
      <c r="U84" s="23">
        <f>IF(V84="","",VLOOKUP(V84,Mapping!J:L,2,FALSE))</f>
        <v>2</v>
      </c>
      <c r="V84" s="13">
        <v>0</v>
      </c>
      <c r="W84" s="23" t="str">
        <f>IF(V84="","",VLOOKUP(V84,Mapping!J:L,3,FALSE))</f>
        <v>Ndgen.Thal0</v>
      </c>
      <c r="X84" s="23" t="str">
        <f>IF(V84="","",VLOOKUP(V84,Mapping!J:M,4,FALSE))</f>
        <v>No amyloid deposition</v>
      </c>
      <c r="Y84" s="23">
        <f>IF(Z84="","",VLOOKUP(Z84,Mapping!O:Q,2,FALSE))</f>
        <v>2</v>
      </c>
      <c r="Z84" s="13">
        <v>0</v>
      </c>
      <c r="AA84" s="23" t="str">
        <f>IF(Z84="","",VLOOKUP(Z84,Mapping!O:Q,3,FALSE))</f>
        <v>Ndgen.CERAD0</v>
      </c>
      <c r="AB84" s="23" t="str">
        <f>IF(Z84="","",VLOOKUP(Z84,Mapping!O:R,4,FALSE))</f>
        <v>No Neuritic Plaques</v>
      </c>
      <c r="AC84" s="23">
        <f>IF(AD84="","",VLOOKUP(AD84,Mapping!T:W,2,FALSE))</f>
        <v>5</v>
      </c>
      <c r="AD84" s="13" t="s">
        <v>177</v>
      </c>
      <c r="AE84" s="24" t="str">
        <f>IF(AD84="","",VLOOKUP(AD84,Mapping!T:W,3,FALSE))</f>
        <v>Ndgen.GeneAPOE33</v>
      </c>
      <c r="AF84" s="24" t="str">
        <f>IF(AD84="","",VLOOKUP(AD84,Mapping!T:W,4,FALSE))</f>
        <v>Moderate AD risk</v>
      </c>
      <c r="AG84" s="24" t="str">
        <f>IF(AH84="","",VLOOKUP(AH84,Mapping!BD:BF,3,FALSE))</f>
        <v/>
      </c>
      <c r="AH84" s="13"/>
      <c r="AI84" s="24" t="str">
        <f>IF(AJ84="","",VLOOKUP(AJ84,Mapping!BD:BF,3,FALSE))</f>
        <v/>
      </c>
      <c r="AJ84" s="13"/>
      <c r="AK84" s="205"/>
      <c r="AL84" s="205"/>
      <c r="AM84" s="13"/>
      <c r="AN84" s="13"/>
      <c r="AO84" s="205" t="s">
        <v>290</v>
      </c>
      <c r="AP84" s="26"/>
      <c r="AQ84" s="13" t="s">
        <v>205</v>
      </c>
      <c r="AR84" s="24">
        <f>IF(AS84="","",VLOOKUP(AS84,Mapping!AP:AR,2,FALSE))</f>
        <v>2</v>
      </c>
      <c r="AS84" s="13" t="s">
        <v>212</v>
      </c>
      <c r="AT84" s="24" t="str">
        <f>IF(AS84="","",VLOOKUP(AS84,Mapping!AP:AR,3,FALSE))</f>
        <v>None</v>
      </c>
      <c r="AU84" s="26"/>
      <c r="AV84" s="24">
        <f>IF(AW84="","",VLOOKUP(AW84,Mapping!AT:AU,2,FALSE))</f>
        <v>2</v>
      </c>
      <c r="AW84" s="221" t="s">
        <v>1</v>
      </c>
      <c r="AX84" s="97" t="s">
        <v>274</v>
      </c>
    </row>
    <row r="85" spans="1:51" ht="24.5">
      <c r="A85" s="23">
        <f>IFERROR(VLOOKUP(B85,Mapping!A:B,2,FALSE),"")</f>
        <v>6</v>
      </c>
      <c r="B85" s="496" t="s">
        <v>270</v>
      </c>
      <c r="C85" s="476">
        <v>43550</v>
      </c>
      <c r="D85" s="116" t="s">
        <v>341</v>
      </c>
      <c r="E85" s="116" t="s">
        <v>342</v>
      </c>
      <c r="F85" s="13"/>
      <c r="G85" s="13"/>
      <c r="H85" s="13"/>
      <c r="I85" s="13">
        <v>3</v>
      </c>
      <c r="J85" s="26" t="s">
        <v>210</v>
      </c>
      <c r="K85" s="26">
        <v>81</v>
      </c>
      <c r="L85" s="24" t="str">
        <f>IFERROR(VLOOKUP(M85,Mapping!BQ:BR,2,FALSE),"")</f>
        <v/>
      </c>
      <c r="M85" s="13"/>
      <c r="N85" s="13" t="s">
        <v>132</v>
      </c>
      <c r="O85" s="12">
        <v>10</v>
      </c>
      <c r="P85" s="23">
        <f>IF(Q85="","",VLOOKUP(Q85,Mapping!D:H,2,FALSE))</f>
        <v>3</v>
      </c>
      <c r="Q85" s="13">
        <v>1</v>
      </c>
      <c r="R85" s="26" t="s">
        <v>133</v>
      </c>
      <c r="S85" s="23" t="str">
        <f>IF(Q85="","",VLOOKUP(Q85,Mapping!D:H,5,FALSE))</f>
        <v>Ndgen.BandBI</v>
      </c>
      <c r="T85" s="23" t="str">
        <f>IF(Q85="","",VLOOKUP(Q85,Mapping!D:H,4,FALSE))</f>
        <v>Control</v>
      </c>
      <c r="U85" s="23">
        <f>IF(V85="","",VLOOKUP(V85,Mapping!J:L,2,FALSE))</f>
        <v>2</v>
      </c>
      <c r="V85" s="13">
        <v>0</v>
      </c>
      <c r="W85" s="23" t="str">
        <f>IF(V85="","",VLOOKUP(V85,Mapping!J:L,3,FALSE))</f>
        <v>Ndgen.Thal0</v>
      </c>
      <c r="X85" s="23" t="str">
        <f>IF(V85="","",VLOOKUP(V85,Mapping!J:M,4,FALSE))</f>
        <v>No amyloid deposition</v>
      </c>
      <c r="Y85" s="23">
        <f>IF(Z85="","",VLOOKUP(Z85,Mapping!O:Q,2,FALSE))</f>
        <v>2</v>
      </c>
      <c r="Z85" s="13">
        <v>0</v>
      </c>
      <c r="AA85" s="23" t="str">
        <f>IF(Z85="","",VLOOKUP(Z85,Mapping!O:Q,3,FALSE))</f>
        <v>Ndgen.CERAD0</v>
      </c>
      <c r="AB85" s="23" t="str">
        <f>IF(Z85="","",VLOOKUP(Z85,Mapping!O:R,4,FALSE))</f>
        <v>No Neuritic Plaques</v>
      </c>
      <c r="AC85" s="23">
        <f>IF(AD85="","",VLOOKUP(AD85,Mapping!T:W,2,FALSE))</f>
        <v>5</v>
      </c>
      <c r="AD85" s="13" t="s">
        <v>177</v>
      </c>
      <c r="AE85" s="24" t="str">
        <f>IF(AD85="","",VLOOKUP(AD85,Mapping!T:W,3,FALSE))</f>
        <v>Ndgen.GeneAPOE33</v>
      </c>
      <c r="AF85" s="24" t="str">
        <f>IF(AD85="","",VLOOKUP(AD85,Mapping!T:W,4,FALSE))</f>
        <v>Moderate AD risk</v>
      </c>
      <c r="AG85" s="24" t="str">
        <f>IF(AH85="","",VLOOKUP(AH85,Mapping!BD:BF,3,FALSE))</f>
        <v/>
      </c>
      <c r="AH85" s="13"/>
      <c r="AI85" s="24" t="str">
        <f>IF(AJ85="","",VLOOKUP(AJ85,Mapping!BD:BF,3,FALSE))</f>
        <v/>
      </c>
      <c r="AJ85" s="13"/>
      <c r="AK85" s="205"/>
      <c r="AL85" s="205"/>
      <c r="AM85" s="13"/>
      <c r="AN85" s="13"/>
      <c r="AO85" s="205" t="s">
        <v>311</v>
      </c>
      <c r="AP85" s="26"/>
      <c r="AQ85" s="13" t="s">
        <v>205</v>
      </c>
      <c r="AR85" s="24">
        <f>IF(AS85="","",VLOOKUP(AS85,Mapping!AP:AR,2,FALSE))</f>
        <v>2</v>
      </c>
      <c r="AS85" s="13" t="s">
        <v>212</v>
      </c>
      <c r="AT85" s="24" t="str">
        <f>IF(AS85="","",VLOOKUP(AS85,Mapping!AP:AR,3,FALSE))</f>
        <v>None</v>
      </c>
      <c r="AU85" s="26"/>
      <c r="AV85" s="24">
        <f>IF(AW85="","",VLOOKUP(AW85,Mapping!AT:AU,2,FALSE))</f>
        <v>2</v>
      </c>
      <c r="AW85" s="221" t="s">
        <v>1</v>
      </c>
      <c r="AX85" s="97" t="s">
        <v>274</v>
      </c>
    </row>
    <row r="86" spans="1:51">
      <c r="A86" s="23">
        <f>IFERROR(VLOOKUP(B86,Mapping!A:B,2,FALSE),"")</f>
        <v>6</v>
      </c>
      <c r="B86" s="496" t="s">
        <v>270</v>
      </c>
      <c r="C86" s="476">
        <v>43839</v>
      </c>
      <c r="D86" s="116" t="s">
        <v>343</v>
      </c>
      <c r="E86" s="116" t="s">
        <v>344</v>
      </c>
      <c r="F86" s="13"/>
      <c r="G86" s="357">
        <v>3</v>
      </c>
      <c r="H86" s="13"/>
      <c r="I86" s="356">
        <v>3</v>
      </c>
      <c r="J86" s="26" t="s">
        <v>280</v>
      </c>
      <c r="K86" s="26">
        <v>80</v>
      </c>
      <c r="L86" s="24" t="str">
        <f>IFERROR(VLOOKUP(M86,Mapping!BQ:BR,2,FALSE),"")</f>
        <v/>
      </c>
      <c r="M86" s="13"/>
      <c r="N86" s="13" t="s">
        <v>132</v>
      </c>
      <c r="O86" s="12">
        <v>45</v>
      </c>
      <c r="P86" s="23">
        <f>IF(Q86="","",VLOOKUP(Q86,Mapping!D:H,2,FALSE))</f>
        <v>4</v>
      </c>
      <c r="Q86" s="13" t="s">
        <v>345</v>
      </c>
      <c r="R86" s="26" t="s">
        <v>133</v>
      </c>
      <c r="S86" s="23" t="str">
        <f>IF(Q86="","",VLOOKUP(Q86,Mapping!D:H,5,FALSE))</f>
        <v>Ndgen.BandBI, Ndgen.BandBII</v>
      </c>
      <c r="T86" s="23" t="str">
        <f>IF(Q86="","",VLOOKUP(Q86,Mapping!D:H,4,FALSE))</f>
        <v>Control</v>
      </c>
      <c r="U86" s="23" t="str">
        <f>IF(V86="","",VLOOKUP(V86,Mapping!J:L,2,FALSE))</f>
        <v/>
      </c>
      <c r="V86" s="13"/>
      <c r="W86" s="23" t="str">
        <f>IF(V86="","",VLOOKUP(V86,Mapping!J:L,3,FALSE))</f>
        <v/>
      </c>
      <c r="X86" s="23" t="str">
        <f>IF(V86="","",VLOOKUP(V86,Mapping!J:M,4,FALSE))</f>
        <v/>
      </c>
      <c r="Y86" s="23" t="str">
        <f>IF(Z86="","",VLOOKUP(Z86,Mapping!O:Q,2,FALSE))</f>
        <v/>
      </c>
      <c r="Z86" s="13"/>
      <c r="AA86" s="23" t="str">
        <f>IF(Z86="","",VLOOKUP(Z86,Mapping!O:Q,3,FALSE))</f>
        <v/>
      </c>
      <c r="AB86" s="23" t="str">
        <f>IF(Z86="","",VLOOKUP(Z86,Mapping!O:R,4,FALSE))</f>
        <v/>
      </c>
      <c r="AC86" s="23">
        <f>IF(AD86="","",VLOOKUP(AD86,Mapping!T:W,2,FALSE))</f>
        <v>6</v>
      </c>
      <c r="AD86" s="13" t="s">
        <v>173</v>
      </c>
      <c r="AE86" s="24" t="str">
        <f>IF(AD86="","",VLOOKUP(AD86,Mapping!T:W,3,FALSE))</f>
        <v>Ndgen.GeneAPOE34</v>
      </c>
      <c r="AF86" s="24" t="str">
        <f>IF(AD86="","",VLOOKUP(AD86,Mapping!T:W,4,FALSE))</f>
        <v>High AD risk</v>
      </c>
      <c r="AG86" s="24" t="str">
        <f>IF(AH86="","",VLOOKUP(AH86,Mapping!BD:BF,3,FALSE))</f>
        <v/>
      </c>
      <c r="AH86" s="13"/>
      <c r="AI86" s="24" t="str">
        <f>IF(AJ86="","",VLOOKUP(AJ86,Mapping!BD:BF,3,FALSE))</f>
        <v/>
      </c>
      <c r="AJ86" s="13"/>
      <c r="AK86" s="205"/>
      <c r="AL86" s="205"/>
      <c r="AM86" s="13"/>
      <c r="AN86" s="13"/>
      <c r="AO86" s="26"/>
      <c r="AP86" s="26"/>
      <c r="AQ86" s="13" t="s">
        <v>146</v>
      </c>
      <c r="AR86" s="24">
        <f>IF(AS86="","",VLOOKUP(AS86,Mapping!AP:AR,2,FALSE))</f>
        <v>8</v>
      </c>
      <c r="AS86" s="13" t="s">
        <v>206</v>
      </c>
      <c r="AT86" s="24" t="str">
        <f>IF(AS86="","",VLOOKUP(AS86,Mapping!AP:AR,3,FALSE))</f>
        <v>rs143332484</v>
      </c>
      <c r="AU86" s="26"/>
      <c r="AV86" s="24">
        <f>IF(AW86="","",VLOOKUP(AW86,Mapping!AT:AU,2,FALSE))</f>
        <v>2</v>
      </c>
      <c r="AW86" s="221" t="s">
        <v>1</v>
      </c>
      <c r="AX86" s="97" t="s">
        <v>274</v>
      </c>
    </row>
    <row r="87" spans="1:51" ht="24.5">
      <c r="A87" s="23">
        <f>IFERROR(VLOOKUP(B87,Mapping!A:B,2,FALSE),"")</f>
        <v>6</v>
      </c>
      <c r="B87" s="496" t="s">
        <v>270</v>
      </c>
      <c r="C87" s="476">
        <v>43839</v>
      </c>
      <c r="D87" s="116" t="s">
        <v>346</v>
      </c>
      <c r="E87" s="116" t="s">
        <v>347</v>
      </c>
      <c r="F87" s="13"/>
      <c r="G87" s="357">
        <v>3</v>
      </c>
      <c r="H87" s="13"/>
      <c r="I87" s="356">
        <v>3</v>
      </c>
      <c r="J87" s="26" t="s">
        <v>280</v>
      </c>
      <c r="K87" s="26">
        <v>74</v>
      </c>
      <c r="L87" s="24" t="str">
        <f>IFERROR(VLOOKUP(M87,Mapping!BQ:BR,2,FALSE),"")</f>
        <v/>
      </c>
      <c r="M87" s="13"/>
      <c r="N87" s="13" t="s">
        <v>132</v>
      </c>
      <c r="O87" s="12">
        <v>24</v>
      </c>
      <c r="P87" s="23">
        <f>IF(Q87="","",VLOOKUP(Q87,Mapping!D:H,2,FALSE))</f>
        <v>3</v>
      </c>
      <c r="Q87" s="13">
        <v>1</v>
      </c>
      <c r="R87" s="26" t="s">
        <v>133</v>
      </c>
      <c r="S87" s="23" t="str">
        <f>IF(Q87="","",VLOOKUP(Q87,Mapping!D:H,5,FALSE))</f>
        <v>Ndgen.BandBI</v>
      </c>
      <c r="T87" s="23" t="str">
        <f>IF(Q87="","",VLOOKUP(Q87,Mapping!D:H,4,FALSE))</f>
        <v>Control</v>
      </c>
      <c r="U87" s="23">
        <f>IF(V87="","",VLOOKUP(V87,Mapping!J:L,2,FALSE))</f>
        <v>3</v>
      </c>
      <c r="V87" s="13">
        <v>1</v>
      </c>
      <c r="W87" s="23" t="str">
        <f>IF(V87="","",VLOOKUP(V87,Mapping!J:L,3,FALSE))</f>
        <v>Ndgen.Thal1</v>
      </c>
      <c r="X87" s="23" t="str">
        <f>IF(V87="","",VLOOKUP(V87,Mapping!J:M,4,FALSE))</f>
        <v>Amyloid in neocortex</v>
      </c>
      <c r="Y87" s="23">
        <f>IF(Z87="","",VLOOKUP(Z87,Mapping!O:Q,2,FALSE))</f>
        <v>3</v>
      </c>
      <c r="Z87" s="13">
        <v>1</v>
      </c>
      <c r="AA87" s="23" t="str">
        <f>IF(Z87="","",VLOOKUP(Z87,Mapping!O:Q,3,FALSE))</f>
        <v>Ndgen.CERAD1</v>
      </c>
      <c r="AB87" s="23" t="str">
        <f>IF(Z87="","",VLOOKUP(Z87,Mapping!O:R,4,FALSE))</f>
        <v>Sparse Neruitic Plaques</v>
      </c>
      <c r="AC87" s="23">
        <f>IF(AD87="","",VLOOKUP(AD87,Mapping!T:W,2,FALSE))</f>
        <v>5</v>
      </c>
      <c r="AD87" s="13" t="s">
        <v>177</v>
      </c>
      <c r="AE87" s="24" t="str">
        <f>IF(AD87="","",VLOOKUP(AD87,Mapping!T:W,3,FALSE))</f>
        <v>Ndgen.GeneAPOE33</v>
      </c>
      <c r="AF87" s="24" t="str">
        <f>IF(AD87="","",VLOOKUP(AD87,Mapping!T:W,4,FALSE))</f>
        <v>Moderate AD risk</v>
      </c>
      <c r="AG87" s="24" t="str">
        <f>IF(AH87="","",VLOOKUP(AH87,Mapping!BD:BF,3,FALSE))</f>
        <v/>
      </c>
      <c r="AH87" s="13"/>
      <c r="AI87" s="24" t="str">
        <f>IF(AJ87="","",VLOOKUP(AJ87,Mapping!BD:BF,3,FALSE))</f>
        <v/>
      </c>
      <c r="AJ87" s="13"/>
      <c r="AK87" s="205"/>
      <c r="AL87" s="205"/>
      <c r="AM87" s="13"/>
      <c r="AN87" s="13"/>
      <c r="AO87" s="205" t="s">
        <v>290</v>
      </c>
      <c r="AP87" s="26"/>
      <c r="AQ87" s="13" t="s">
        <v>205</v>
      </c>
      <c r="AR87" s="24">
        <f>IF(AS87="","",VLOOKUP(AS87,Mapping!AP:AR,2,FALSE))</f>
        <v>8</v>
      </c>
      <c r="AS87" s="13" t="s">
        <v>206</v>
      </c>
      <c r="AT87" s="24" t="str">
        <f>IF(AS87="","",VLOOKUP(AS87,Mapping!AP:AR,3,FALSE))</f>
        <v>rs143332484</v>
      </c>
      <c r="AU87" s="26"/>
      <c r="AV87" s="24">
        <f>IF(AW87="","",VLOOKUP(AW87,Mapping!AT:AU,2,FALSE))</f>
        <v>2</v>
      </c>
      <c r="AW87" s="221" t="s">
        <v>1</v>
      </c>
      <c r="AX87" s="97" t="s">
        <v>274</v>
      </c>
    </row>
    <row r="88" spans="1:51">
      <c r="A88" s="23">
        <f>IFERROR(VLOOKUP(B88,Mapping!A:B,2,FALSE),"")</f>
        <v>6</v>
      </c>
      <c r="B88" s="496" t="s">
        <v>270</v>
      </c>
      <c r="C88" s="476">
        <v>43839</v>
      </c>
      <c r="D88" s="116" t="s">
        <v>348</v>
      </c>
      <c r="E88" s="116" t="s">
        <v>349</v>
      </c>
      <c r="F88" s="13"/>
      <c r="G88" s="357">
        <v>3</v>
      </c>
      <c r="H88" s="13"/>
      <c r="I88" s="356">
        <v>3</v>
      </c>
      <c r="J88" s="26" t="s">
        <v>280</v>
      </c>
      <c r="K88" s="26">
        <v>83</v>
      </c>
      <c r="L88" s="24" t="str">
        <f>IFERROR(VLOOKUP(M88,Mapping!BQ:BR,2,FALSE),"")</f>
        <v/>
      </c>
      <c r="M88" s="13"/>
      <c r="N88" s="13" t="s">
        <v>150</v>
      </c>
      <c r="O88" s="12">
        <v>53</v>
      </c>
      <c r="P88" s="23">
        <f>IF(Q88="","",VLOOKUP(Q88,Mapping!D:H,2,FALSE))</f>
        <v>9</v>
      </c>
      <c r="Q88" s="13">
        <v>5</v>
      </c>
      <c r="R88" s="26" t="s">
        <v>151</v>
      </c>
      <c r="S88" s="23" t="str">
        <f>IF(Q88="","",VLOOKUP(Q88,Mapping!D:H,5,FALSE))</f>
        <v>Ndgen.BandBV</v>
      </c>
      <c r="T88" s="23" t="str">
        <f>IF(Q88="","",VLOOKUP(Q88,Mapping!D:H,4,FALSE))</f>
        <v>Severe</v>
      </c>
      <c r="U88" s="23" t="str">
        <f>IF(V88="","",VLOOKUP(V88,Mapping!J:L,2,FALSE))</f>
        <v/>
      </c>
      <c r="V88" s="13"/>
      <c r="W88" s="23" t="str">
        <f>IF(V88="","",VLOOKUP(V88,Mapping!J:L,3,FALSE))</f>
        <v/>
      </c>
      <c r="X88" s="23" t="str">
        <f>IF(V88="","",VLOOKUP(V88,Mapping!J:M,4,FALSE))</f>
        <v/>
      </c>
      <c r="Y88" s="23" t="str">
        <f>IF(Z88="","",VLOOKUP(Z88,Mapping!O:Q,2,FALSE))</f>
        <v/>
      </c>
      <c r="Z88" s="13"/>
      <c r="AA88" s="23" t="str">
        <f>IF(Z88="","",VLOOKUP(Z88,Mapping!O:Q,3,FALSE))</f>
        <v/>
      </c>
      <c r="AB88" s="23" t="str">
        <f>IF(Z88="","",VLOOKUP(Z88,Mapping!O:R,4,FALSE))</f>
        <v/>
      </c>
      <c r="AC88" s="23">
        <f>IF(AD88="","",VLOOKUP(AD88,Mapping!T:W,2,FALSE))</f>
        <v>6</v>
      </c>
      <c r="AD88" s="13" t="s">
        <v>173</v>
      </c>
      <c r="AE88" s="24" t="str">
        <f>IF(AD88="","",VLOOKUP(AD88,Mapping!T:W,3,FALSE))</f>
        <v>Ndgen.GeneAPOE34</v>
      </c>
      <c r="AF88" s="24" t="str">
        <f>IF(AD88="","",VLOOKUP(AD88,Mapping!T:W,4,FALSE))</f>
        <v>High AD risk</v>
      </c>
      <c r="AG88" s="24" t="str">
        <f>IF(AH88="","",VLOOKUP(AH88,Mapping!BD:BF,3,FALSE))</f>
        <v/>
      </c>
      <c r="AH88" s="13"/>
      <c r="AI88" s="24" t="str">
        <f>IF(AJ88="","",VLOOKUP(AJ88,Mapping!BD:BF,3,FALSE))</f>
        <v/>
      </c>
      <c r="AJ88" s="13"/>
      <c r="AK88" s="205"/>
      <c r="AL88" s="205"/>
      <c r="AM88" s="13"/>
      <c r="AN88" s="13"/>
      <c r="AO88" s="26"/>
      <c r="AP88" s="26"/>
      <c r="AQ88" s="13" t="s">
        <v>146</v>
      </c>
      <c r="AR88" s="24">
        <f>IF(AS88="","",VLOOKUP(AS88,Mapping!AP:AR,2,FALSE))</f>
        <v>8</v>
      </c>
      <c r="AS88" s="13" t="s">
        <v>206</v>
      </c>
      <c r="AT88" s="24" t="str">
        <f>IF(AS88="","",VLOOKUP(AS88,Mapping!AP:AR,3,FALSE))</f>
        <v>rs143332484</v>
      </c>
      <c r="AU88" s="26"/>
      <c r="AV88" s="24">
        <f>IF(AW88="","",VLOOKUP(AW88,Mapping!AT:AU,2,FALSE))</f>
        <v>2</v>
      </c>
      <c r="AW88" s="221" t="s">
        <v>1</v>
      </c>
      <c r="AX88" s="97" t="s">
        <v>274</v>
      </c>
    </row>
    <row r="89" spans="1:51" ht="36.5">
      <c r="A89" s="23">
        <f>IFERROR(VLOOKUP(B89,Mapping!A:B,2,FALSE),"")</f>
        <v>6</v>
      </c>
      <c r="B89" s="496" t="s">
        <v>270</v>
      </c>
      <c r="C89" s="476">
        <v>43550</v>
      </c>
      <c r="D89" s="116" t="s">
        <v>350</v>
      </c>
      <c r="E89" s="116" t="s">
        <v>351</v>
      </c>
      <c r="F89" s="13"/>
      <c r="G89" s="13"/>
      <c r="H89" s="13"/>
      <c r="I89" s="13">
        <v>3</v>
      </c>
      <c r="J89" s="26" t="s">
        <v>210</v>
      </c>
      <c r="K89" s="26">
        <v>92</v>
      </c>
      <c r="L89" s="24" t="str">
        <f>IFERROR(VLOOKUP(M89,Mapping!BQ:BR,2,FALSE),"")</f>
        <v/>
      </c>
      <c r="M89" s="13"/>
      <c r="N89" s="13" t="s">
        <v>150</v>
      </c>
      <c r="O89" s="12">
        <v>12</v>
      </c>
      <c r="P89" s="23">
        <f>IF(Q89="","",VLOOKUP(Q89,Mapping!D:H,2,FALSE))</f>
        <v>5</v>
      </c>
      <c r="Q89" s="13">
        <v>2</v>
      </c>
      <c r="R89" s="26" t="s">
        <v>133</v>
      </c>
      <c r="S89" s="23" t="str">
        <f>IF(Q89="","",VLOOKUP(Q89,Mapping!D:H,5,FALSE))</f>
        <v>Ndgen.BandBII</v>
      </c>
      <c r="T89" s="23" t="str">
        <f>IF(Q89="","",VLOOKUP(Q89,Mapping!D:H,4,FALSE))</f>
        <v>Control</v>
      </c>
      <c r="U89" s="23">
        <f>IF(V89="","",VLOOKUP(V89,Mapping!J:L,2,FALSE))</f>
        <v>2</v>
      </c>
      <c r="V89" s="13">
        <v>0</v>
      </c>
      <c r="W89" s="23" t="str">
        <f>IF(V89="","",VLOOKUP(V89,Mapping!J:L,3,FALSE))</f>
        <v>Ndgen.Thal0</v>
      </c>
      <c r="X89" s="23" t="str">
        <f>IF(V89="","",VLOOKUP(V89,Mapping!J:M,4,FALSE))</f>
        <v>No amyloid deposition</v>
      </c>
      <c r="Y89" s="23">
        <f>IF(Z89="","",VLOOKUP(Z89,Mapping!O:Q,2,FALSE))</f>
        <v>2</v>
      </c>
      <c r="Z89" s="13">
        <v>0</v>
      </c>
      <c r="AA89" s="23" t="str">
        <f>IF(Z89="","",VLOOKUP(Z89,Mapping!O:Q,3,FALSE))</f>
        <v>Ndgen.CERAD0</v>
      </c>
      <c r="AB89" s="23" t="str">
        <f>IF(Z89="","",VLOOKUP(Z89,Mapping!O:R,4,FALSE))</f>
        <v>No Neuritic Plaques</v>
      </c>
      <c r="AC89" s="23">
        <f>IF(AD89="","",VLOOKUP(AD89,Mapping!T:W,2,FALSE))</f>
        <v>5</v>
      </c>
      <c r="AD89" s="13" t="s">
        <v>177</v>
      </c>
      <c r="AE89" s="24" t="str">
        <f>IF(AD89="","",VLOOKUP(AD89,Mapping!T:W,3,FALSE))</f>
        <v>Ndgen.GeneAPOE33</v>
      </c>
      <c r="AF89" s="24" t="str">
        <f>IF(AD89="","",VLOOKUP(AD89,Mapping!T:W,4,FALSE))</f>
        <v>Moderate AD risk</v>
      </c>
      <c r="AG89" s="24" t="str">
        <f>IF(AH89="","",VLOOKUP(AH89,Mapping!BD:BF,3,FALSE))</f>
        <v/>
      </c>
      <c r="AH89" s="13"/>
      <c r="AI89" s="24" t="str">
        <f>IF(AJ89="","",VLOOKUP(AJ89,Mapping!BD:BF,3,FALSE))</f>
        <v/>
      </c>
      <c r="AJ89" s="13"/>
      <c r="AK89" s="205"/>
      <c r="AL89" s="205"/>
      <c r="AM89" s="13"/>
      <c r="AN89" s="13"/>
      <c r="AO89" s="205" t="s">
        <v>321</v>
      </c>
      <c r="AP89" s="26"/>
      <c r="AQ89" s="13" t="s">
        <v>205</v>
      </c>
      <c r="AR89" s="24">
        <f>IF(AS89="","",VLOOKUP(AS89,Mapping!AP:AR,2,FALSE))</f>
        <v>2</v>
      </c>
      <c r="AS89" s="13" t="s">
        <v>212</v>
      </c>
      <c r="AT89" s="24" t="str">
        <f>IF(AS89="","",VLOOKUP(AS89,Mapping!AP:AR,3,FALSE))</f>
        <v>None</v>
      </c>
      <c r="AU89" s="26"/>
      <c r="AV89" s="24">
        <f>IF(AW89="","",VLOOKUP(AW89,Mapping!AT:AU,2,FALSE))</f>
        <v>2</v>
      </c>
      <c r="AW89" s="221" t="s">
        <v>1</v>
      </c>
      <c r="AX89" s="97" t="s">
        <v>274</v>
      </c>
    </row>
    <row r="90" spans="1:51" ht="24.5">
      <c r="A90" s="23">
        <f>IFERROR(VLOOKUP(B90,Mapping!A:B,2,FALSE),"")</f>
        <v>6</v>
      </c>
      <c r="B90" s="496" t="s">
        <v>270</v>
      </c>
      <c r="C90" s="476">
        <v>43550</v>
      </c>
      <c r="D90" s="116" t="s">
        <v>352</v>
      </c>
      <c r="E90" s="116" t="s">
        <v>353</v>
      </c>
      <c r="F90" s="13"/>
      <c r="G90" s="13">
        <v>3</v>
      </c>
      <c r="H90" s="13"/>
      <c r="I90" s="13">
        <v>3</v>
      </c>
      <c r="J90" s="26" t="s">
        <v>210</v>
      </c>
      <c r="K90" s="26">
        <v>83</v>
      </c>
      <c r="L90" s="24" t="str">
        <f>IFERROR(VLOOKUP(M90,Mapping!BQ:BR,2,FALSE),"")</f>
        <v/>
      </c>
      <c r="M90" s="13"/>
      <c r="N90" s="13" t="s">
        <v>132</v>
      </c>
      <c r="O90" s="12">
        <v>10</v>
      </c>
      <c r="P90" s="23">
        <f>IF(Q90="","",VLOOKUP(Q90,Mapping!D:H,2,FALSE))</f>
        <v>6</v>
      </c>
      <c r="Q90" s="13">
        <v>3</v>
      </c>
      <c r="R90" s="26" t="s">
        <v>151</v>
      </c>
      <c r="S90" s="23" t="str">
        <f>IF(Q90="","",VLOOKUP(Q90,Mapping!D:H,5,FALSE))</f>
        <v>Ndgen.BandBIII</v>
      </c>
      <c r="T90" s="23" t="str">
        <f>IF(Q90="","",VLOOKUP(Q90,Mapping!D:H,4,FALSE))</f>
        <v>Moderate</v>
      </c>
      <c r="U90" s="23">
        <f>IF(V90="","",VLOOKUP(V90,Mapping!J:L,2,FALSE))</f>
        <v>3</v>
      </c>
      <c r="V90" s="13">
        <v>1</v>
      </c>
      <c r="W90" s="23" t="str">
        <f>IF(V90="","",VLOOKUP(V90,Mapping!J:L,3,FALSE))</f>
        <v>Ndgen.Thal1</v>
      </c>
      <c r="X90" s="23" t="str">
        <f>IF(V90="","",VLOOKUP(V90,Mapping!J:M,4,FALSE))</f>
        <v>Amyloid in neocortex</v>
      </c>
      <c r="Y90" s="23">
        <f>IF(Z90="","",VLOOKUP(Z90,Mapping!O:Q,2,FALSE))</f>
        <v>4</v>
      </c>
      <c r="Z90" s="13">
        <v>2</v>
      </c>
      <c r="AA90" s="23" t="str">
        <f>IF(Z90="","",VLOOKUP(Z90,Mapping!O:Q,3,FALSE))</f>
        <v>Ndgen.CERAD2</v>
      </c>
      <c r="AB90" s="23" t="str">
        <f>IF(Z90="","",VLOOKUP(Z90,Mapping!O:R,4,FALSE))</f>
        <v>Moderate</v>
      </c>
      <c r="AC90" s="23">
        <f>IF(AD90="","",VLOOKUP(AD90,Mapping!T:W,2,FALSE))</f>
        <v>6</v>
      </c>
      <c r="AD90" s="13" t="s">
        <v>173</v>
      </c>
      <c r="AE90" s="24" t="str">
        <f>IF(AD90="","",VLOOKUP(AD90,Mapping!T:W,3,FALSE))</f>
        <v>Ndgen.GeneAPOE34</v>
      </c>
      <c r="AF90" s="24" t="str">
        <f>IF(AD90="","",VLOOKUP(AD90,Mapping!T:W,4,FALSE))</f>
        <v>High AD risk</v>
      </c>
      <c r="AG90" s="24" t="str">
        <f>IF(AH90="","",VLOOKUP(AH90,Mapping!BD:BF,3,FALSE))</f>
        <v/>
      </c>
      <c r="AH90" s="13"/>
      <c r="AI90" s="24" t="str">
        <f>IF(AJ90="","",VLOOKUP(AJ90,Mapping!BD:BF,3,FALSE))</f>
        <v/>
      </c>
      <c r="AJ90" s="13"/>
      <c r="AK90" s="205"/>
      <c r="AL90" s="205"/>
      <c r="AM90" s="13"/>
      <c r="AN90" s="13"/>
      <c r="AO90" s="205" t="s">
        <v>290</v>
      </c>
      <c r="AP90" s="26"/>
      <c r="AQ90" s="13" t="s">
        <v>205</v>
      </c>
      <c r="AR90" s="24">
        <f>IF(AS90="","",VLOOKUP(AS90,Mapping!AP:AR,2,FALSE))</f>
        <v>2</v>
      </c>
      <c r="AS90" s="13" t="s">
        <v>212</v>
      </c>
      <c r="AT90" s="24" t="str">
        <f>IF(AS90="","",VLOOKUP(AS90,Mapping!AP:AR,3,FALSE))</f>
        <v>None</v>
      </c>
      <c r="AU90" s="26"/>
      <c r="AV90" s="24">
        <f>IF(AW90="","",VLOOKUP(AW90,Mapping!AT:AU,2,FALSE))</f>
        <v>2</v>
      </c>
      <c r="AW90" s="221" t="s">
        <v>1</v>
      </c>
      <c r="AX90" s="97" t="s">
        <v>274</v>
      </c>
    </row>
    <row r="91" spans="1:51">
      <c r="A91" s="23">
        <f>IFERROR(VLOOKUP(B91,Mapping!A:B,2,FALSE),"")</f>
        <v>7</v>
      </c>
      <c r="B91" s="496" t="s">
        <v>354</v>
      </c>
      <c r="C91" s="497"/>
      <c r="D91" s="116" t="s">
        <v>355</v>
      </c>
      <c r="E91" s="116" t="s">
        <v>356</v>
      </c>
      <c r="F91" s="13"/>
      <c r="G91" s="13"/>
      <c r="H91" s="13"/>
      <c r="I91" s="13"/>
      <c r="J91" s="26" t="s">
        <v>280</v>
      </c>
      <c r="K91" s="26">
        <v>80</v>
      </c>
      <c r="L91" s="24" t="str">
        <f>IFERROR(VLOOKUP(M91,Mapping!BQ:BR,2,FALSE),"")</f>
        <v/>
      </c>
      <c r="M91" s="13"/>
      <c r="N91" s="13" t="s">
        <v>150</v>
      </c>
      <c r="O91" s="12">
        <v>14.5</v>
      </c>
      <c r="P91" s="23">
        <f>IF(Q91="","",VLOOKUP(Q91,Mapping!D:H,2,FALSE))</f>
        <v>11</v>
      </c>
      <c r="Q91" s="13">
        <v>6</v>
      </c>
      <c r="R91" s="26" t="s">
        <v>151</v>
      </c>
      <c r="S91" s="23" t="str">
        <f>IF(Q91="","",VLOOKUP(Q91,Mapping!D:H,5,FALSE))</f>
        <v>Ndgen.BandBVI</v>
      </c>
      <c r="T91" s="23" t="str">
        <f>IF(Q91="","",VLOOKUP(Q91,Mapping!D:H,4,FALSE))</f>
        <v>Severe</v>
      </c>
      <c r="U91" s="23">
        <f>IF(V91="","",VLOOKUP(V91,Mapping!J:L,2,FALSE))</f>
        <v>6</v>
      </c>
      <c r="V91" s="13">
        <v>4</v>
      </c>
      <c r="W91" s="23" t="str">
        <f>IF(V91="","",VLOOKUP(V91,Mapping!J:L,3,FALSE))</f>
        <v>Ndgen.Thal4</v>
      </c>
      <c r="X91" s="23" t="str">
        <f>IF(V91="","",VLOOKUP(V91,Mapping!J:M,4,FALSE))</f>
        <v>Amyloid in brainstem/midbrain</v>
      </c>
      <c r="Y91" s="23">
        <f>IF(Z91="","",VLOOKUP(Z91,Mapping!O:Q,2,FALSE))</f>
        <v>4</v>
      </c>
      <c r="Z91" s="13">
        <v>2</v>
      </c>
      <c r="AA91" s="23" t="str">
        <f>IF(Z91="","",VLOOKUP(Z91,Mapping!O:Q,3,FALSE))</f>
        <v>Ndgen.CERAD2</v>
      </c>
      <c r="AB91" s="23" t="str">
        <f>IF(Z91="","",VLOOKUP(Z91,Mapping!O:R,4,FALSE))</f>
        <v>Moderate</v>
      </c>
      <c r="AC91" s="23">
        <f>IF(AD91="","",VLOOKUP(AD91,Mapping!T:W,2,FALSE))</f>
        <v>5</v>
      </c>
      <c r="AD91" s="13" t="s">
        <v>177</v>
      </c>
      <c r="AE91" s="24" t="str">
        <f>IF(AD91="","",VLOOKUP(AD91,Mapping!T:W,3,FALSE))</f>
        <v>Ndgen.GeneAPOE33</v>
      </c>
      <c r="AF91" s="24" t="str">
        <f>IF(AD91="","",VLOOKUP(AD91,Mapping!T:W,4,FALSE))</f>
        <v>Moderate AD risk</v>
      </c>
      <c r="AG91" s="24" t="str">
        <f>IF(AH91="","",VLOOKUP(AH91,Mapping!BD:BF,3,FALSE))</f>
        <v/>
      </c>
      <c r="AH91" s="13"/>
      <c r="AI91" s="24" t="str">
        <f>IF(AJ91="","",VLOOKUP(AJ91,Mapping!BD:BF,3,FALSE))</f>
        <v/>
      </c>
      <c r="AJ91" s="13"/>
      <c r="AK91" s="205"/>
      <c r="AL91" s="205"/>
      <c r="AM91" s="13"/>
      <c r="AN91" s="13"/>
      <c r="AO91" s="26"/>
      <c r="AP91" s="26"/>
      <c r="AQ91" s="13" t="s">
        <v>205</v>
      </c>
      <c r="AR91" s="24">
        <f>IF(AS91="","",VLOOKUP(AS91,Mapping!AP:AR,2,FALSE))</f>
        <v>8</v>
      </c>
      <c r="AS91" s="13" t="s">
        <v>206</v>
      </c>
      <c r="AT91" s="24" t="str">
        <f>IF(AS91="","",VLOOKUP(AS91,Mapping!AP:AR,3,FALSE))</f>
        <v>rs143332484</v>
      </c>
      <c r="AU91" s="26"/>
      <c r="AV91" s="24">
        <f>IF(AW91="","",VLOOKUP(AW91,Mapping!AT:AU,2,FALSE))</f>
        <v>2</v>
      </c>
      <c r="AW91" s="221" t="s">
        <v>1</v>
      </c>
    </row>
    <row r="92" spans="1:51">
      <c r="A92" s="23">
        <f>IFERROR(VLOOKUP(B92,Mapping!A:B,2,FALSE),"")</f>
        <v>7</v>
      </c>
      <c r="B92" s="496" t="s">
        <v>354</v>
      </c>
      <c r="C92" s="497"/>
      <c r="D92" s="116" t="s">
        <v>357</v>
      </c>
      <c r="E92" s="116" t="s">
        <v>358</v>
      </c>
      <c r="F92" s="13"/>
      <c r="G92" s="13"/>
      <c r="H92" s="13"/>
      <c r="I92" s="13"/>
      <c r="J92" s="26" t="s">
        <v>280</v>
      </c>
      <c r="K92" s="26">
        <v>80</v>
      </c>
      <c r="L92" s="24" t="str">
        <f>IFERROR(VLOOKUP(M92,Mapping!BQ:BR,2,FALSE),"")</f>
        <v/>
      </c>
      <c r="M92" s="13"/>
      <c r="N92" s="13" t="s">
        <v>132</v>
      </c>
      <c r="O92" s="12">
        <v>50</v>
      </c>
      <c r="P92" s="23">
        <f>IF(Q92="","",VLOOKUP(Q92,Mapping!D:H,2,FALSE))</f>
        <v>6</v>
      </c>
      <c r="Q92" s="13">
        <v>3</v>
      </c>
      <c r="R92" s="26" t="s">
        <v>151</v>
      </c>
      <c r="S92" s="23" t="str">
        <f>IF(Q92="","",VLOOKUP(Q92,Mapping!D:H,5,FALSE))</f>
        <v>Ndgen.BandBIII</v>
      </c>
      <c r="T92" s="23" t="str">
        <f>IF(Q92="","",VLOOKUP(Q92,Mapping!D:H,4,FALSE))</f>
        <v>Moderate</v>
      </c>
      <c r="U92" s="23">
        <f>IF(V92="","",VLOOKUP(V92,Mapping!J:L,2,FALSE))</f>
        <v>5</v>
      </c>
      <c r="V92" s="13">
        <v>3</v>
      </c>
      <c r="W92" s="23" t="str">
        <f>IF(V92="","",VLOOKUP(V92,Mapping!J:L,3,FALSE))</f>
        <v>Ndgen.Thal3</v>
      </c>
      <c r="X92" s="23" t="str">
        <f>IF(V92="","",VLOOKUP(V92,Mapping!J:M,4,FALSE))</f>
        <v>Amyloid in diencephalon/basal ganglia</v>
      </c>
      <c r="Y92" s="23">
        <f>IF(Z92="","",VLOOKUP(Z92,Mapping!O:Q,2,FALSE))</f>
        <v>5</v>
      </c>
      <c r="Z92" s="13">
        <v>3</v>
      </c>
      <c r="AA92" s="23" t="str">
        <f>IF(Z92="","",VLOOKUP(Z92,Mapping!O:Q,3,FALSE))</f>
        <v>Ndgen.CERAD3</v>
      </c>
      <c r="AB92" s="23" t="str">
        <f>IF(Z92="","",VLOOKUP(Z92,Mapping!O:R,4,FALSE))</f>
        <v>High Density</v>
      </c>
      <c r="AC92" s="23">
        <f>IF(AD92="","",VLOOKUP(AD92,Mapping!T:W,2,FALSE))</f>
        <v>5</v>
      </c>
      <c r="AD92" s="13" t="s">
        <v>177</v>
      </c>
      <c r="AE92" s="24" t="str">
        <f>IF(AD92="","",VLOOKUP(AD92,Mapping!T:W,3,FALSE))</f>
        <v>Ndgen.GeneAPOE33</v>
      </c>
      <c r="AF92" s="24" t="str">
        <f>IF(AD92="","",VLOOKUP(AD92,Mapping!T:W,4,FALSE))</f>
        <v>Moderate AD risk</v>
      </c>
      <c r="AG92" s="24" t="str">
        <f>IF(AH92="","",VLOOKUP(AH92,Mapping!BD:BF,3,FALSE))</f>
        <v/>
      </c>
      <c r="AH92" s="13"/>
      <c r="AI92" s="24" t="str">
        <f>IF(AJ92="","",VLOOKUP(AJ92,Mapping!BD:BF,3,FALSE))</f>
        <v/>
      </c>
      <c r="AJ92" s="13"/>
      <c r="AK92" s="205"/>
      <c r="AL92" s="205"/>
      <c r="AM92" s="13"/>
      <c r="AN92" s="13"/>
      <c r="AO92" s="26"/>
      <c r="AP92" s="26"/>
      <c r="AQ92" s="13" t="s">
        <v>281</v>
      </c>
      <c r="AR92" s="24">
        <f>IF(AS92="","",VLOOKUP(AS92,Mapping!AP:AR,2,FALSE))</f>
        <v>8</v>
      </c>
      <c r="AS92" s="13" t="s">
        <v>206</v>
      </c>
      <c r="AT92" s="24" t="str">
        <f>IF(AS92="","",VLOOKUP(AS92,Mapping!AP:AR,3,FALSE))</f>
        <v>rs143332484</v>
      </c>
      <c r="AU92" s="26"/>
      <c r="AV92" s="24">
        <f>IF(AW92="","",VLOOKUP(AW92,Mapping!AT:AU,2,FALSE))</f>
        <v>2</v>
      </c>
      <c r="AW92" s="221" t="s">
        <v>1</v>
      </c>
    </row>
    <row r="93" spans="1:51">
      <c r="A93" s="23">
        <f>IFERROR(VLOOKUP(B93,Mapping!A:B,2,FALSE),"")</f>
        <v>3</v>
      </c>
      <c r="B93" s="496" t="s">
        <v>359</v>
      </c>
      <c r="C93" s="497"/>
      <c r="D93" s="116" t="s">
        <v>360</v>
      </c>
      <c r="E93" s="116" t="s">
        <v>361</v>
      </c>
      <c r="F93" s="13"/>
      <c r="G93" s="13"/>
      <c r="H93" s="13"/>
      <c r="I93" s="13"/>
      <c r="J93" s="26" t="s">
        <v>362</v>
      </c>
      <c r="K93" s="26">
        <v>82</v>
      </c>
      <c r="L93" s="24" t="str">
        <f>IFERROR(VLOOKUP(M93,Mapping!BQ:BR,2,FALSE),"")</f>
        <v/>
      </c>
      <c r="M93" s="13"/>
      <c r="N93" s="13" t="s">
        <v>132</v>
      </c>
      <c r="O93" s="12">
        <v>33</v>
      </c>
      <c r="P93" s="23">
        <f>IF(Q93="","",VLOOKUP(Q93,Mapping!D:H,2,FALSE))</f>
        <v>2</v>
      </c>
      <c r="Q93" s="13">
        <v>0</v>
      </c>
      <c r="R93" s="26" t="s">
        <v>133</v>
      </c>
      <c r="S93" s="23" t="str">
        <f>IF(Q93="","",VLOOKUP(Q93,Mapping!D:H,5,FALSE))</f>
        <v>Ndgen.BandB0</v>
      </c>
      <c r="T93" s="23" t="str">
        <f>IF(Q93="","",VLOOKUP(Q93,Mapping!D:H,4,FALSE))</f>
        <v>Control</v>
      </c>
      <c r="U93" s="23">
        <f>IF(V93="","",VLOOKUP(V93,Mapping!J:L,2,FALSE))</f>
        <v>2</v>
      </c>
      <c r="V93" s="13">
        <v>0</v>
      </c>
      <c r="W93" s="23" t="str">
        <f>IF(V93="","",VLOOKUP(V93,Mapping!J:L,3,FALSE))</f>
        <v>Ndgen.Thal0</v>
      </c>
      <c r="X93" s="23" t="str">
        <f>IF(V93="","",VLOOKUP(V93,Mapping!J:M,4,FALSE))</f>
        <v>No amyloid deposition</v>
      </c>
      <c r="Y93" s="23">
        <f>IF(Z93="","",VLOOKUP(Z93,Mapping!O:Q,2,FALSE))</f>
        <v>2</v>
      </c>
      <c r="Z93" s="13">
        <v>0</v>
      </c>
      <c r="AA93" s="23" t="str">
        <f>IF(Z93="","",VLOOKUP(Z93,Mapping!O:Q,3,FALSE))</f>
        <v>Ndgen.CERAD0</v>
      </c>
      <c r="AB93" s="23" t="str">
        <f>IF(Z93="","",VLOOKUP(Z93,Mapping!O:R,4,FALSE))</f>
        <v>No Neuritic Plaques</v>
      </c>
      <c r="AC93" s="23">
        <f>IF(AD93="","",VLOOKUP(AD93,Mapping!T:W,2,FALSE))</f>
        <v>5</v>
      </c>
      <c r="AD93" s="13" t="s">
        <v>177</v>
      </c>
      <c r="AE93" s="24" t="str">
        <f>IF(AD93="","",VLOOKUP(AD93,Mapping!T:W,3,FALSE))</f>
        <v>Ndgen.GeneAPOE33</v>
      </c>
      <c r="AF93" s="24" t="str">
        <f>IF(AD93="","",VLOOKUP(AD93,Mapping!T:W,4,FALSE))</f>
        <v>Moderate AD risk</v>
      </c>
      <c r="AG93" s="24" t="str">
        <f>IF(AH93="","",VLOOKUP(AH93,Mapping!BD:BF,3,FALSE))</f>
        <v/>
      </c>
      <c r="AH93" s="13"/>
      <c r="AI93" s="24" t="str">
        <f>IF(AJ93="","",VLOOKUP(AJ93,Mapping!BD:BF,3,FALSE))</f>
        <v/>
      </c>
      <c r="AJ93" s="13"/>
      <c r="AK93" s="205"/>
      <c r="AL93" s="205"/>
      <c r="AM93" s="13"/>
      <c r="AN93" s="13"/>
      <c r="AO93" s="26"/>
      <c r="AP93" s="26"/>
      <c r="AQ93" s="13" t="s">
        <v>205</v>
      </c>
      <c r="AR93" s="24">
        <f>IF(AS93="","",VLOOKUP(AS93,Mapping!AP:AR,2,FALSE))</f>
        <v>7</v>
      </c>
      <c r="AS93" s="13" t="s">
        <v>215</v>
      </c>
      <c r="AT93" s="24" t="str">
        <f>IF(AS93="","",VLOOKUP(AS93,Mapping!AP:AR,3,FALSE))</f>
        <v>rs75932628</v>
      </c>
      <c r="AU93" s="26"/>
      <c r="AV93" s="24">
        <f>IF(AW93="","",VLOOKUP(AW93,Mapping!AT:AU,2,FALSE))</f>
        <v>2</v>
      </c>
      <c r="AW93" s="221" t="s">
        <v>1</v>
      </c>
    </row>
    <row r="94" spans="1:51">
      <c r="A94" s="23">
        <f>IFERROR(VLOOKUP(B94,Mapping!A:B,2,FALSE),"")</f>
        <v>8</v>
      </c>
      <c r="B94" s="496" t="s">
        <v>363</v>
      </c>
      <c r="C94" s="497"/>
      <c r="D94" s="116" t="s">
        <v>364</v>
      </c>
      <c r="E94" s="116" t="s">
        <v>365</v>
      </c>
      <c r="F94" s="13"/>
      <c r="G94" s="13"/>
      <c r="H94" s="13"/>
      <c r="I94" s="13"/>
      <c r="J94" s="26" t="s">
        <v>280</v>
      </c>
      <c r="K94" s="26">
        <v>78</v>
      </c>
      <c r="L94" s="24" t="str">
        <f>IFERROR(VLOOKUP(M94,Mapping!BQ:BR,2,FALSE),"")</f>
        <v/>
      </c>
      <c r="M94" s="13"/>
      <c r="N94" s="13" t="s">
        <v>132</v>
      </c>
      <c r="O94" s="12">
        <v>84</v>
      </c>
      <c r="P94" s="23">
        <f>IF(Q94="","",VLOOKUP(Q94,Mapping!D:H,2,FALSE))</f>
        <v>9</v>
      </c>
      <c r="Q94" s="13">
        <v>5</v>
      </c>
      <c r="R94" s="26" t="s">
        <v>151</v>
      </c>
      <c r="S94" s="23" t="str">
        <f>IF(Q94="","",VLOOKUP(Q94,Mapping!D:H,5,FALSE))</f>
        <v>Ndgen.BandBV</v>
      </c>
      <c r="T94" s="23" t="str">
        <f>IF(Q94="","",VLOOKUP(Q94,Mapping!D:H,4,FALSE))</f>
        <v>Severe</v>
      </c>
      <c r="U94" s="23">
        <f>IF(V94="","",VLOOKUP(V94,Mapping!J:L,2,FALSE))</f>
        <v>5</v>
      </c>
      <c r="V94" s="13">
        <v>3</v>
      </c>
      <c r="W94" s="23" t="str">
        <f>IF(V94="","",VLOOKUP(V94,Mapping!J:L,3,FALSE))</f>
        <v>Ndgen.Thal3</v>
      </c>
      <c r="X94" s="23" t="str">
        <f>IF(V94="","",VLOOKUP(V94,Mapping!J:M,4,FALSE))</f>
        <v>Amyloid in diencephalon/basal ganglia</v>
      </c>
      <c r="Y94" s="23">
        <f>IF(Z94="","",VLOOKUP(Z94,Mapping!O:Q,2,FALSE))</f>
        <v>4</v>
      </c>
      <c r="Z94" s="13">
        <v>2</v>
      </c>
      <c r="AA94" s="23" t="str">
        <f>IF(Z94="","",VLOOKUP(Z94,Mapping!O:Q,3,FALSE))</f>
        <v>Ndgen.CERAD2</v>
      </c>
      <c r="AB94" s="23" t="str">
        <f>IF(Z94="","",VLOOKUP(Z94,Mapping!O:R,4,FALSE))</f>
        <v>Moderate</v>
      </c>
      <c r="AC94" s="23">
        <f>IF(AD94="","",VLOOKUP(AD94,Mapping!T:W,2,FALSE))</f>
        <v>7</v>
      </c>
      <c r="AD94" s="13" t="s">
        <v>230</v>
      </c>
      <c r="AE94" s="24" t="str">
        <f>IF(AD94="","",VLOOKUP(AD94,Mapping!T:W,3,FALSE))</f>
        <v>Ndgen.GeneAPOE44</v>
      </c>
      <c r="AF94" s="24" t="str">
        <f>IF(AD94="","",VLOOKUP(AD94,Mapping!T:W,4,FALSE))</f>
        <v>Very high AD risk</v>
      </c>
      <c r="AG94" s="24" t="str">
        <f>IF(AH94="","",VLOOKUP(AH94,Mapping!BD:BF,3,FALSE))</f>
        <v/>
      </c>
      <c r="AH94" s="13"/>
      <c r="AI94" s="24" t="str">
        <f>IF(AJ94="","",VLOOKUP(AJ94,Mapping!BD:BF,3,FALSE))</f>
        <v/>
      </c>
      <c r="AJ94" s="13"/>
      <c r="AK94" s="205"/>
      <c r="AL94" s="205"/>
      <c r="AM94" s="13"/>
      <c r="AN94" s="13"/>
      <c r="AO94" s="26"/>
      <c r="AP94" s="26"/>
      <c r="AQ94" s="13" t="s">
        <v>146</v>
      </c>
      <c r="AR94" s="24">
        <f>IF(AS94="","",VLOOKUP(AS94,Mapping!AP:AR,2,FALSE))</f>
        <v>7</v>
      </c>
      <c r="AS94" s="13" t="s">
        <v>215</v>
      </c>
      <c r="AT94" s="24" t="str">
        <f>IF(AS94="","",VLOOKUP(AS94,Mapping!AP:AR,3,FALSE))</f>
        <v>rs75932628</v>
      </c>
      <c r="AU94" s="26"/>
      <c r="AV94" s="24">
        <f>IF(AW94="","",VLOOKUP(AW94,Mapping!AT:AU,2,FALSE))</f>
        <v>2</v>
      </c>
      <c r="AW94" s="221" t="s">
        <v>1</v>
      </c>
    </row>
    <row r="95" spans="1:51">
      <c r="A95" s="23">
        <f>IFERROR(VLOOKUP(B95,Mapping!A:B,2,FALSE),"")</f>
        <v>8</v>
      </c>
      <c r="B95" s="496" t="s">
        <v>363</v>
      </c>
      <c r="C95" s="497"/>
      <c r="D95" s="116" t="s">
        <v>366</v>
      </c>
      <c r="E95" s="116" t="s">
        <v>367</v>
      </c>
      <c r="F95" s="13"/>
      <c r="G95" s="13"/>
      <c r="H95" s="13"/>
      <c r="I95" s="13"/>
      <c r="J95" s="26" t="s">
        <v>280</v>
      </c>
      <c r="K95" s="26">
        <v>89</v>
      </c>
      <c r="L95" s="24" t="str">
        <f>IFERROR(VLOOKUP(M95,Mapping!BQ:BR,2,FALSE),"")</f>
        <v/>
      </c>
      <c r="M95" s="13"/>
      <c r="N95" s="13" t="s">
        <v>150</v>
      </c>
      <c r="O95" s="12">
        <v>88</v>
      </c>
      <c r="P95" s="23">
        <f>IF(Q95="","",VLOOKUP(Q95,Mapping!D:H,2,FALSE))</f>
        <v>3</v>
      </c>
      <c r="Q95" s="13">
        <v>1</v>
      </c>
      <c r="R95" s="26" t="s">
        <v>133</v>
      </c>
      <c r="S95" s="23" t="str">
        <f>IF(Q95="","",VLOOKUP(Q95,Mapping!D:H,5,FALSE))</f>
        <v>Ndgen.BandBI</v>
      </c>
      <c r="T95" s="23" t="str">
        <f>IF(Q95="","",VLOOKUP(Q95,Mapping!D:H,4,FALSE))</f>
        <v>Control</v>
      </c>
      <c r="U95" s="23" t="str">
        <f>IF(V95="","",VLOOKUP(V95,Mapping!J:L,2,FALSE))</f>
        <v/>
      </c>
      <c r="V95" s="13"/>
      <c r="W95" s="23" t="str">
        <f>IF(V95="","",VLOOKUP(V95,Mapping!J:L,3,FALSE))</f>
        <v/>
      </c>
      <c r="X95" s="23" t="str">
        <f>IF(V95="","",VLOOKUP(V95,Mapping!J:M,4,FALSE))</f>
        <v/>
      </c>
      <c r="Y95" s="23">
        <f>IF(Z95="","",VLOOKUP(Z95,Mapping!O:Q,2,FALSE))</f>
        <v>3</v>
      </c>
      <c r="Z95" s="13">
        <v>1</v>
      </c>
      <c r="AA95" s="23" t="str">
        <f>IF(Z95="","",VLOOKUP(Z95,Mapping!O:Q,3,FALSE))</f>
        <v>Ndgen.CERAD1</v>
      </c>
      <c r="AB95" s="23" t="str">
        <f>IF(Z95="","",VLOOKUP(Z95,Mapping!O:R,4,FALSE))</f>
        <v>Sparse Neruitic Plaques</v>
      </c>
      <c r="AC95" s="23">
        <f>IF(AD95="","",VLOOKUP(AD95,Mapping!T:W,2,FALSE))</f>
        <v>6</v>
      </c>
      <c r="AD95" s="13" t="s">
        <v>173</v>
      </c>
      <c r="AE95" s="24" t="str">
        <f>IF(AD95="","",VLOOKUP(AD95,Mapping!T:W,3,FALSE))</f>
        <v>Ndgen.GeneAPOE34</v>
      </c>
      <c r="AF95" s="24" t="str">
        <f>IF(AD95="","",VLOOKUP(AD95,Mapping!T:W,4,FALSE))</f>
        <v>High AD risk</v>
      </c>
      <c r="AG95" s="24" t="str">
        <f>IF(AH95="","",VLOOKUP(AH95,Mapping!BD:BF,3,FALSE))</f>
        <v/>
      </c>
      <c r="AH95" s="13"/>
      <c r="AI95" s="24" t="str">
        <f>IF(AJ95="","",VLOOKUP(AJ95,Mapping!BD:BF,3,FALSE))</f>
        <v/>
      </c>
      <c r="AJ95" s="13"/>
      <c r="AK95" s="205"/>
      <c r="AL95" s="205"/>
      <c r="AM95" s="13"/>
      <c r="AN95" s="13"/>
      <c r="AO95" s="26"/>
      <c r="AP95" s="26"/>
      <c r="AQ95" s="13" t="s">
        <v>146</v>
      </c>
      <c r="AR95" s="24">
        <f>IF(AS95="","",VLOOKUP(AS95,Mapping!AP:AR,2,FALSE))</f>
        <v>8</v>
      </c>
      <c r="AS95" s="13" t="s">
        <v>206</v>
      </c>
      <c r="AT95" s="24" t="str">
        <f>IF(AS95="","",VLOOKUP(AS95,Mapping!AP:AR,3,FALSE))</f>
        <v>rs143332484</v>
      </c>
      <c r="AU95" s="26"/>
      <c r="AV95" s="24">
        <f>IF(AW95="","",VLOOKUP(AW95,Mapping!AT:AU,2,FALSE))</f>
        <v>2</v>
      </c>
      <c r="AW95" s="221" t="s">
        <v>1</v>
      </c>
    </row>
    <row r="96" spans="1:51" ht="56">
      <c r="A96" s="23">
        <f>IFERROR(VLOOKUP(B96,Mapping!A:B,2,FALSE),"")</f>
        <v>8</v>
      </c>
      <c r="B96" s="496" t="s">
        <v>363</v>
      </c>
      <c r="C96" s="497"/>
      <c r="D96" s="116" t="s">
        <v>368</v>
      </c>
      <c r="E96" s="116" t="s">
        <v>369</v>
      </c>
      <c r="F96" s="13">
        <v>3</v>
      </c>
      <c r="G96" s="13">
        <v>3</v>
      </c>
      <c r="H96" s="13">
        <v>3</v>
      </c>
      <c r="I96" s="13">
        <v>3</v>
      </c>
      <c r="J96" s="26" t="s">
        <v>280</v>
      </c>
      <c r="K96" s="26">
        <v>94</v>
      </c>
      <c r="L96" s="24">
        <f>IFERROR(VLOOKUP(M96,Mapping!BQ:BR,2,FALSE),"")</f>
        <v>3</v>
      </c>
      <c r="M96" s="13" t="s">
        <v>370</v>
      </c>
      <c r="N96" s="13" t="s">
        <v>132</v>
      </c>
      <c r="O96" s="12">
        <v>36.5</v>
      </c>
      <c r="P96" s="23">
        <f>IF(Q96="","",VLOOKUP(Q96,Mapping!D:H,2,FALSE))</f>
        <v>5</v>
      </c>
      <c r="Q96" s="13">
        <v>2</v>
      </c>
      <c r="R96" s="26" t="s">
        <v>133</v>
      </c>
      <c r="S96" s="23" t="str">
        <f>IF(Q96="","",VLOOKUP(Q96,Mapping!D:H,5,FALSE))</f>
        <v>Ndgen.BandBII</v>
      </c>
      <c r="T96" s="23" t="str">
        <f>IF(Q96="","",VLOOKUP(Q96,Mapping!D:H,4,FALSE))</f>
        <v>Control</v>
      </c>
      <c r="U96" s="23">
        <f>IF(V96="","",VLOOKUP(V96,Mapping!J:L,2,FALSE))</f>
        <v>5</v>
      </c>
      <c r="V96" s="13">
        <v>3</v>
      </c>
      <c r="W96" s="23" t="str">
        <f>IF(V96="","",VLOOKUP(V96,Mapping!J:L,3,FALSE))</f>
        <v>Ndgen.Thal3</v>
      </c>
      <c r="X96" s="23" t="str">
        <f>IF(V96="","",VLOOKUP(V96,Mapping!J:M,4,FALSE))</f>
        <v>Amyloid in diencephalon/basal ganglia</v>
      </c>
      <c r="Y96" s="23">
        <f>IF(Z96="","",VLOOKUP(Z96,Mapping!O:Q,2,FALSE))</f>
        <v>3</v>
      </c>
      <c r="Z96" s="13">
        <v>1</v>
      </c>
      <c r="AA96" s="23" t="str">
        <f>IF(Z96="","",VLOOKUP(Z96,Mapping!O:Q,3,FALSE))</f>
        <v>Ndgen.CERAD1</v>
      </c>
      <c r="AB96" s="23" t="str">
        <f>IF(Z96="","",VLOOKUP(Z96,Mapping!O:R,4,FALSE))</f>
        <v>Sparse Neruitic Plaques</v>
      </c>
      <c r="AC96" s="23">
        <f>IF(AD96="","",VLOOKUP(AD96,Mapping!T:W,2,FALSE))</f>
        <v>5</v>
      </c>
      <c r="AD96" s="13" t="s">
        <v>177</v>
      </c>
      <c r="AE96" s="24" t="str">
        <f>IF(AD96="","",VLOOKUP(AD96,Mapping!T:W,3,FALSE))</f>
        <v>Ndgen.GeneAPOE33</v>
      </c>
      <c r="AF96" s="24" t="str">
        <f>IF(AD96="","",VLOOKUP(AD96,Mapping!T:W,4,FALSE))</f>
        <v>Moderate AD risk</v>
      </c>
      <c r="AG96" s="24" t="str">
        <f>IF(AH96="","",VLOOKUP(AH96,Mapping!BD:BF,3,FALSE))</f>
        <v/>
      </c>
      <c r="AH96" s="13"/>
      <c r="AI96" s="24" t="str">
        <f>IF(AJ96="","",VLOOKUP(AJ96,Mapping!BD:BF,3,FALSE))</f>
        <v/>
      </c>
      <c r="AJ96" s="13"/>
      <c r="AK96" s="205"/>
      <c r="AL96" s="205"/>
      <c r="AM96" s="13"/>
      <c r="AN96" s="13"/>
      <c r="AO96" s="515" t="s">
        <v>371</v>
      </c>
      <c r="AP96" s="26"/>
      <c r="AQ96" s="13" t="s">
        <v>205</v>
      </c>
      <c r="AR96" s="24">
        <f>IF(AS96="","",VLOOKUP(AS96,Mapping!AP:AR,2,FALSE))</f>
        <v>8</v>
      </c>
      <c r="AS96" s="13" t="s">
        <v>206</v>
      </c>
      <c r="AT96" s="24" t="str">
        <f>IF(AS96="","",VLOOKUP(AS96,Mapping!AP:AR,3,FALSE))</f>
        <v>rs143332484</v>
      </c>
      <c r="AU96" s="26"/>
      <c r="AV96" s="24">
        <f>IF(AW96="","",VLOOKUP(AW96,Mapping!AT:AU,2,FALSE))</f>
        <v>2</v>
      </c>
      <c r="AW96" s="221" t="s">
        <v>1</v>
      </c>
      <c r="AX96" s="97" t="s">
        <v>372</v>
      </c>
    </row>
    <row r="97" spans="1:49">
      <c r="A97" s="23">
        <f>IFERROR(VLOOKUP(B97,Mapping!A:B,2,FALSE),"")</f>
        <v>4</v>
      </c>
      <c r="B97" s="496" t="s">
        <v>373</v>
      </c>
      <c r="C97" s="497"/>
      <c r="D97" s="116" t="s">
        <v>374</v>
      </c>
      <c r="E97" s="116" t="s">
        <v>375</v>
      </c>
      <c r="F97" s="13"/>
      <c r="G97" s="13"/>
      <c r="H97" s="13"/>
      <c r="I97" s="13"/>
      <c r="J97" s="26" t="s">
        <v>376</v>
      </c>
      <c r="K97" s="26">
        <v>82</v>
      </c>
      <c r="L97" s="24" t="str">
        <f>IFERROR(VLOOKUP(M97,Mapping!BQ:BR,2,FALSE),"")</f>
        <v/>
      </c>
      <c r="M97" s="13"/>
      <c r="N97" s="13" t="s">
        <v>132</v>
      </c>
      <c r="O97" s="12">
        <v>70</v>
      </c>
      <c r="P97" s="23">
        <f>IF(Q97="","",VLOOKUP(Q97,Mapping!D:H,2,FALSE))</f>
        <v>5</v>
      </c>
      <c r="Q97" s="13">
        <v>2</v>
      </c>
      <c r="R97" s="26" t="s">
        <v>133</v>
      </c>
      <c r="S97" s="23" t="str">
        <f>IF(Q97="","",VLOOKUP(Q97,Mapping!D:H,5,FALSE))</f>
        <v>Ndgen.BandBII</v>
      </c>
      <c r="T97" s="23" t="str">
        <f>IF(Q97="","",VLOOKUP(Q97,Mapping!D:H,4,FALSE))</f>
        <v>Control</v>
      </c>
      <c r="U97" s="23" t="str">
        <f>IF(V97="","",VLOOKUP(V97,Mapping!J:L,2,FALSE))</f>
        <v/>
      </c>
      <c r="V97" s="13"/>
      <c r="W97" s="23" t="str">
        <f>IF(V97="","",VLOOKUP(V97,Mapping!J:L,3,FALSE))</f>
        <v/>
      </c>
      <c r="X97" s="23" t="str">
        <f>IF(V97="","",VLOOKUP(V97,Mapping!J:M,4,FALSE))</f>
        <v/>
      </c>
      <c r="Y97" s="23">
        <f>IF(Z97="","",VLOOKUP(Z97,Mapping!O:Q,2,FALSE))</f>
        <v>2</v>
      </c>
      <c r="Z97" s="13">
        <v>0</v>
      </c>
      <c r="AA97" s="23" t="str">
        <f>IF(Z97="","",VLOOKUP(Z97,Mapping!O:Q,3,FALSE))</f>
        <v>Ndgen.CERAD0</v>
      </c>
      <c r="AB97" s="23" t="str">
        <f>IF(Z97="","",VLOOKUP(Z97,Mapping!O:R,4,FALSE))</f>
        <v>No Neuritic Plaques</v>
      </c>
      <c r="AC97" s="23">
        <f>IF(AD97="","",VLOOKUP(AD97,Mapping!T:W,2,FALSE))</f>
        <v>6</v>
      </c>
      <c r="AD97" s="13" t="s">
        <v>173</v>
      </c>
      <c r="AE97" s="24" t="str">
        <f>IF(AD97="","",VLOOKUP(AD97,Mapping!T:W,3,FALSE))</f>
        <v>Ndgen.GeneAPOE34</v>
      </c>
      <c r="AF97" s="24" t="str">
        <f>IF(AD97="","",VLOOKUP(AD97,Mapping!T:W,4,FALSE))</f>
        <v>High AD risk</v>
      </c>
      <c r="AG97" s="24" t="str">
        <f>IF(AH97="","",VLOOKUP(AH97,Mapping!BD:BF,3,FALSE))</f>
        <v/>
      </c>
      <c r="AH97" s="13"/>
      <c r="AI97" s="24" t="str">
        <f>IF(AJ97="","",VLOOKUP(AJ97,Mapping!BD:BF,3,FALSE))</f>
        <v/>
      </c>
      <c r="AJ97" s="13"/>
      <c r="AK97" s="205"/>
      <c r="AL97" s="205"/>
      <c r="AM97" s="13"/>
      <c r="AN97" s="13"/>
      <c r="AO97" s="26"/>
      <c r="AP97" s="26"/>
      <c r="AQ97" s="13" t="s">
        <v>146</v>
      </c>
      <c r="AR97" s="24">
        <f>IF(AS97="","",VLOOKUP(AS97,Mapping!AP:AR,2,FALSE))</f>
        <v>8</v>
      </c>
      <c r="AS97" s="13" t="s">
        <v>206</v>
      </c>
      <c r="AT97" s="24" t="str">
        <f>IF(AS97="","",VLOOKUP(AS97,Mapping!AP:AR,3,FALSE))</f>
        <v>rs143332484</v>
      </c>
      <c r="AU97" s="26"/>
      <c r="AV97" s="24">
        <f>IF(AW97="","",VLOOKUP(AW97,Mapping!AT:AU,2,FALSE))</f>
        <v>2</v>
      </c>
      <c r="AW97" s="221" t="s">
        <v>1</v>
      </c>
    </row>
    <row r="98" spans="1:49">
      <c r="A98" s="23">
        <f>IFERROR(VLOOKUP(B98,Mapping!A:B,2,FALSE),"")</f>
        <v>4</v>
      </c>
      <c r="B98" s="496" t="s">
        <v>373</v>
      </c>
      <c r="C98" s="497"/>
      <c r="D98" s="116" t="s">
        <v>377</v>
      </c>
      <c r="E98" s="116" t="s">
        <v>378</v>
      </c>
      <c r="F98" s="13"/>
      <c r="G98" s="13"/>
      <c r="H98" s="13"/>
      <c r="I98" s="13"/>
      <c r="J98" s="26" t="s">
        <v>379</v>
      </c>
      <c r="K98" s="26">
        <v>57</v>
      </c>
      <c r="L98" s="24" t="str">
        <f>IFERROR(VLOOKUP(M98,Mapping!BQ:BR,2,FALSE),"")</f>
        <v/>
      </c>
      <c r="M98" s="13"/>
      <c r="N98" s="13" t="s">
        <v>132</v>
      </c>
      <c r="O98" s="12">
        <v>48</v>
      </c>
      <c r="P98" s="23">
        <f>IF(Q98="","",VLOOKUP(Q98,Mapping!D:H,2,FALSE))</f>
        <v>3</v>
      </c>
      <c r="Q98" s="13">
        <v>1</v>
      </c>
      <c r="R98" s="26" t="s">
        <v>133</v>
      </c>
      <c r="S98" s="23" t="str">
        <f>IF(Q98="","",VLOOKUP(Q98,Mapping!D:H,5,FALSE))</f>
        <v>Ndgen.BandBI</v>
      </c>
      <c r="T98" s="23" t="str">
        <f>IF(Q98="","",VLOOKUP(Q98,Mapping!D:H,4,FALSE))</f>
        <v>Control</v>
      </c>
      <c r="U98" s="23" t="str">
        <f>IF(V98="","",VLOOKUP(V98,Mapping!J:L,2,FALSE))</f>
        <v/>
      </c>
      <c r="V98" s="13"/>
      <c r="W98" s="23" t="str">
        <f>IF(V98="","",VLOOKUP(V98,Mapping!J:L,3,FALSE))</f>
        <v/>
      </c>
      <c r="X98" s="23" t="str">
        <f>IF(V98="","",VLOOKUP(V98,Mapping!J:M,4,FALSE))</f>
        <v/>
      </c>
      <c r="Y98" s="23" t="str">
        <f>IF(Z98="","",VLOOKUP(Z98,Mapping!O:Q,2,FALSE))</f>
        <v/>
      </c>
      <c r="Z98" s="13"/>
      <c r="AA98" s="23" t="str">
        <f>IF(Z98="","",VLOOKUP(Z98,Mapping!O:Q,3,FALSE))</f>
        <v/>
      </c>
      <c r="AB98" s="23" t="str">
        <f>IF(Z98="","",VLOOKUP(Z98,Mapping!O:R,4,FALSE))</f>
        <v/>
      </c>
      <c r="AC98" s="23">
        <f>IF(AD98="","",VLOOKUP(AD98,Mapping!T:W,2,FALSE))</f>
        <v>1</v>
      </c>
      <c r="AD98" s="13" t="s">
        <v>147</v>
      </c>
      <c r="AE98" s="24" t="str">
        <f>IF(AD98="","",VLOOKUP(AD98,Mapping!T:W,3,FALSE))</f>
        <v>NULL</v>
      </c>
      <c r="AF98" s="24" t="str">
        <f>IF(AD98="","",VLOOKUP(AD98,Mapping!T:W,4,FALSE))</f>
        <v>Not assesed</v>
      </c>
      <c r="AG98" s="24" t="str">
        <f>IF(AH98="","",VLOOKUP(AH98,Mapping!BD:BF,3,FALSE))</f>
        <v/>
      </c>
      <c r="AH98" s="13"/>
      <c r="AI98" s="24" t="str">
        <f>IF(AJ98="","",VLOOKUP(AJ98,Mapping!BD:BF,3,FALSE))</f>
        <v/>
      </c>
      <c r="AJ98" s="13"/>
      <c r="AK98" s="205"/>
      <c r="AL98" s="205"/>
      <c r="AM98" s="13"/>
      <c r="AN98" s="13"/>
      <c r="AO98" s="26"/>
      <c r="AP98" s="26"/>
      <c r="AQ98" s="13" t="s">
        <v>146</v>
      </c>
      <c r="AR98" s="24">
        <f>IF(AS98="","",VLOOKUP(AS98,Mapping!AP:AR,2,FALSE))</f>
        <v>8</v>
      </c>
      <c r="AS98" s="13" t="s">
        <v>206</v>
      </c>
      <c r="AT98" s="24" t="str">
        <f>IF(AS98="","",VLOOKUP(AS98,Mapping!AP:AR,3,FALSE))</f>
        <v>rs143332484</v>
      </c>
      <c r="AU98" s="26"/>
      <c r="AV98" s="24">
        <f>IF(AW98="","",VLOOKUP(AW98,Mapping!AT:AU,2,FALSE))</f>
        <v>2</v>
      </c>
      <c r="AW98" s="221" t="s">
        <v>1</v>
      </c>
    </row>
    <row r="99" spans="1:49">
      <c r="A99" s="23">
        <f>IFERROR(VLOOKUP(B99,Mapping!A:B,2,FALSE),"")</f>
        <v>4</v>
      </c>
      <c r="B99" s="496" t="s">
        <v>373</v>
      </c>
      <c r="C99" s="497"/>
      <c r="D99" s="116" t="s">
        <v>380</v>
      </c>
      <c r="E99" s="116" t="s">
        <v>381</v>
      </c>
      <c r="F99" s="13"/>
      <c r="G99" s="13"/>
      <c r="H99" s="13"/>
      <c r="I99" s="13"/>
      <c r="J99" s="26" t="s">
        <v>382</v>
      </c>
      <c r="K99" s="26">
        <v>68</v>
      </c>
      <c r="L99" s="24" t="str">
        <f>IFERROR(VLOOKUP(M99,Mapping!BQ:BR,2,FALSE),"")</f>
        <v/>
      </c>
      <c r="M99" s="13"/>
      <c r="N99" s="13" t="s">
        <v>132</v>
      </c>
      <c r="O99" s="12">
        <v>33</v>
      </c>
      <c r="P99" s="23">
        <f>IF(Q99="","",VLOOKUP(Q99,Mapping!D:H,2,FALSE))</f>
        <v>5</v>
      </c>
      <c r="Q99" s="13">
        <v>2</v>
      </c>
      <c r="R99" s="26" t="s">
        <v>133</v>
      </c>
      <c r="S99" s="23" t="str">
        <f>IF(Q99="","",VLOOKUP(Q99,Mapping!D:H,5,FALSE))</f>
        <v>Ndgen.BandBII</v>
      </c>
      <c r="T99" s="23" t="str">
        <f>IF(Q99="","",VLOOKUP(Q99,Mapping!D:H,4,FALSE))</f>
        <v>Control</v>
      </c>
      <c r="U99" s="23" t="str">
        <f>IF(V99="","",VLOOKUP(V99,Mapping!J:L,2,FALSE))</f>
        <v/>
      </c>
      <c r="V99" s="13"/>
      <c r="W99" s="23" t="str">
        <f>IF(V99="","",VLOOKUP(V99,Mapping!J:L,3,FALSE))</f>
        <v/>
      </c>
      <c r="X99" s="23" t="str">
        <f>IF(V99="","",VLOOKUP(V99,Mapping!J:M,4,FALSE))</f>
        <v/>
      </c>
      <c r="Y99" s="23" t="str">
        <f>IF(Z99="","",VLOOKUP(Z99,Mapping!O:Q,2,FALSE))</f>
        <v/>
      </c>
      <c r="Z99" s="13"/>
      <c r="AA99" s="23" t="str">
        <f>IF(Z99="","",VLOOKUP(Z99,Mapping!O:Q,3,FALSE))</f>
        <v/>
      </c>
      <c r="AB99" s="23" t="str">
        <f>IF(Z99="","",VLOOKUP(Z99,Mapping!O:R,4,FALSE))</f>
        <v/>
      </c>
      <c r="AC99" s="23">
        <f>IF(AD99="","",VLOOKUP(AD99,Mapping!T:W,2,FALSE))</f>
        <v>1</v>
      </c>
      <c r="AD99" s="13" t="s">
        <v>147</v>
      </c>
      <c r="AE99" s="24" t="str">
        <f>IF(AD99="","",VLOOKUP(AD99,Mapping!T:W,3,FALSE))</f>
        <v>NULL</v>
      </c>
      <c r="AF99" s="24" t="str">
        <f>IF(AD99="","",VLOOKUP(AD99,Mapping!T:W,4,FALSE))</f>
        <v>Not assesed</v>
      </c>
      <c r="AG99" s="24" t="str">
        <f>IF(AH99="","",VLOOKUP(AH99,Mapping!BD:BF,3,FALSE))</f>
        <v/>
      </c>
      <c r="AH99" s="13"/>
      <c r="AI99" s="24" t="str">
        <f>IF(AJ99="","",VLOOKUP(AJ99,Mapping!BD:BF,3,FALSE))</f>
        <v/>
      </c>
      <c r="AJ99" s="13"/>
      <c r="AK99" s="205"/>
      <c r="AL99" s="205"/>
      <c r="AM99" s="13"/>
      <c r="AN99" s="13"/>
      <c r="AO99" s="26"/>
      <c r="AP99" s="26"/>
      <c r="AQ99" s="13" t="s">
        <v>146</v>
      </c>
      <c r="AR99" s="24">
        <f>IF(AS99="","",VLOOKUP(AS99,Mapping!AP:AR,2,FALSE))</f>
        <v>7</v>
      </c>
      <c r="AS99" s="13" t="s">
        <v>215</v>
      </c>
      <c r="AT99" s="24" t="str">
        <f>IF(AS99="","",VLOOKUP(AS99,Mapping!AP:AR,3,FALSE))</f>
        <v>rs75932628</v>
      </c>
      <c r="AU99" s="26"/>
      <c r="AV99" s="24">
        <f>IF(AW99="","",VLOOKUP(AW99,Mapping!AT:AU,2,FALSE))</f>
        <v>2</v>
      </c>
      <c r="AW99" s="221" t="s">
        <v>1</v>
      </c>
    </row>
    <row r="100" spans="1:49">
      <c r="A100" s="23">
        <f>IFERROR(VLOOKUP(B100,Mapping!A:B,2,FALSE),"")</f>
        <v>4</v>
      </c>
      <c r="B100" s="496" t="s">
        <v>373</v>
      </c>
      <c r="C100" s="497"/>
      <c r="D100" s="116" t="s">
        <v>383</v>
      </c>
      <c r="E100" s="116" t="s">
        <v>384</v>
      </c>
      <c r="F100" s="13"/>
      <c r="G100" s="13"/>
      <c r="H100" s="13"/>
      <c r="I100" s="13"/>
      <c r="J100" s="26" t="s">
        <v>385</v>
      </c>
      <c r="K100" s="26">
        <v>80</v>
      </c>
      <c r="L100" s="24" t="str">
        <f>IFERROR(VLOOKUP(M100,Mapping!BQ:BR,2,FALSE),"")</f>
        <v/>
      </c>
      <c r="M100" s="13"/>
      <c r="N100" s="13" t="s">
        <v>132</v>
      </c>
      <c r="O100" s="12">
        <v>24</v>
      </c>
      <c r="P100" s="23">
        <f>IF(Q100="","",VLOOKUP(Q100,Mapping!D:H,2,FALSE))</f>
        <v>9</v>
      </c>
      <c r="Q100" s="13">
        <v>5</v>
      </c>
      <c r="R100" s="26" t="s">
        <v>151</v>
      </c>
      <c r="S100" s="23" t="str">
        <f>IF(Q100="","",VLOOKUP(Q100,Mapping!D:H,5,FALSE))</f>
        <v>Ndgen.BandBV</v>
      </c>
      <c r="T100" s="23" t="str">
        <f>IF(Q100="","",VLOOKUP(Q100,Mapping!D:H,4,FALSE))</f>
        <v>Severe</v>
      </c>
      <c r="U100" s="23">
        <f>IF(V100="","",VLOOKUP(V100,Mapping!J:L,2,FALSE))</f>
        <v>7</v>
      </c>
      <c r="V100" s="13">
        <v>5</v>
      </c>
      <c r="W100" s="23" t="str">
        <f>IF(V100="","",VLOOKUP(V100,Mapping!J:L,3,FALSE))</f>
        <v>Ndgen.Thal5</v>
      </c>
      <c r="X100" s="23" t="str">
        <f>IF(V100="","",VLOOKUP(V100,Mapping!J:M,4,FALSE))</f>
        <v>Amyloid in cerebellum</v>
      </c>
      <c r="Y100" s="23">
        <f>IF(Z100="","",VLOOKUP(Z100,Mapping!O:Q,2,FALSE))</f>
        <v>4</v>
      </c>
      <c r="Z100" s="13">
        <v>2</v>
      </c>
      <c r="AA100" s="23" t="str">
        <f>IF(Z100="","",VLOOKUP(Z100,Mapping!O:Q,3,FALSE))</f>
        <v>Ndgen.CERAD2</v>
      </c>
      <c r="AB100" s="23" t="str">
        <f>IF(Z100="","",VLOOKUP(Z100,Mapping!O:R,4,FALSE))</f>
        <v>Moderate</v>
      </c>
      <c r="AC100" s="23">
        <f>IF(AD100="","",VLOOKUP(AD100,Mapping!T:W,2,FALSE))</f>
        <v>5</v>
      </c>
      <c r="AD100" s="13" t="s">
        <v>177</v>
      </c>
      <c r="AE100" s="24" t="str">
        <f>IF(AD100="","",VLOOKUP(AD100,Mapping!T:W,3,FALSE))</f>
        <v>Ndgen.GeneAPOE33</v>
      </c>
      <c r="AF100" s="24" t="str">
        <f>IF(AD100="","",VLOOKUP(AD100,Mapping!T:W,4,FALSE))</f>
        <v>Moderate AD risk</v>
      </c>
      <c r="AG100" s="24" t="str">
        <f>IF(AH100="","",VLOOKUP(AH100,Mapping!BD:BF,3,FALSE))</f>
        <v/>
      </c>
      <c r="AH100" s="13"/>
      <c r="AI100" s="24" t="str">
        <f>IF(AJ100="","",VLOOKUP(AJ100,Mapping!BD:BF,3,FALSE))</f>
        <v/>
      </c>
      <c r="AJ100" s="13"/>
      <c r="AK100" s="205"/>
      <c r="AL100" s="205"/>
      <c r="AM100" s="13"/>
      <c r="AN100" s="13"/>
      <c r="AO100" s="26"/>
      <c r="AP100" s="26"/>
      <c r="AQ100" s="13" t="s">
        <v>146</v>
      </c>
      <c r="AR100" s="24">
        <f>IF(AS100="","",VLOOKUP(AS100,Mapping!AP:AR,2,FALSE))</f>
        <v>8</v>
      </c>
      <c r="AS100" s="13" t="s">
        <v>206</v>
      </c>
      <c r="AT100" s="24" t="str">
        <f>IF(AS100="","",VLOOKUP(AS100,Mapping!AP:AR,3,FALSE))</f>
        <v>rs143332484</v>
      </c>
      <c r="AU100" s="26"/>
      <c r="AV100" s="24">
        <f>IF(AW100="","",VLOOKUP(AW100,Mapping!AT:AU,2,FALSE))</f>
        <v>2</v>
      </c>
      <c r="AW100" s="221" t="s">
        <v>1</v>
      </c>
    </row>
    <row r="101" spans="1:49">
      <c r="A101" s="23">
        <f>IFERROR(VLOOKUP(B101,Mapping!A:B,2,FALSE),"")</f>
        <v>4</v>
      </c>
      <c r="B101" s="496" t="s">
        <v>373</v>
      </c>
      <c r="C101" s="497"/>
      <c r="D101" s="116" t="s">
        <v>386</v>
      </c>
      <c r="E101" s="116" t="s">
        <v>387</v>
      </c>
      <c r="F101" s="13"/>
      <c r="G101" s="13"/>
      <c r="H101" s="13"/>
      <c r="I101" s="13"/>
      <c r="J101" s="26" t="s">
        <v>388</v>
      </c>
      <c r="K101" s="26">
        <v>80</v>
      </c>
      <c r="L101" s="24" t="str">
        <f>IFERROR(VLOOKUP(M101,Mapping!BQ:BR,2,FALSE),"")</f>
        <v/>
      </c>
      <c r="M101" s="13"/>
      <c r="N101" s="13" t="s">
        <v>132</v>
      </c>
      <c r="O101" s="12">
        <v>72</v>
      </c>
      <c r="P101" s="23">
        <f>IF(Q101="","",VLOOKUP(Q101,Mapping!D:H,2,FALSE))</f>
        <v>6</v>
      </c>
      <c r="Q101" s="13">
        <v>3</v>
      </c>
      <c r="R101" s="26" t="s">
        <v>151</v>
      </c>
      <c r="S101" s="23" t="str">
        <f>IF(Q101="","",VLOOKUP(Q101,Mapping!D:H,5,FALSE))</f>
        <v>Ndgen.BandBIII</v>
      </c>
      <c r="T101" s="23" t="str">
        <f>IF(Q101="","",VLOOKUP(Q101,Mapping!D:H,4,FALSE))</f>
        <v>Moderate</v>
      </c>
      <c r="U101" s="23" t="str">
        <f>IF(V101="","",VLOOKUP(V101,Mapping!J:L,2,FALSE))</f>
        <v/>
      </c>
      <c r="V101" s="13"/>
      <c r="W101" s="23" t="str">
        <f>IF(V101="","",VLOOKUP(V101,Mapping!J:L,3,FALSE))</f>
        <v/>
      </c>
      <c r="X101" s="23" t="str">
        <f>IF(V101="","",VLOOKUP(V101,Mapping!J:M,4,FALSE))</f>
        <v/>
      </c>
      <c r="Y101" s="23" t="str">
        <f>IF(Z101="","",VLOOKUP(Z101,Mapping!O:Q,2,FALSE))</f>
        <v/>
      </c>
      <c r="Z101" s="13"/>
      <c r="AA101" s="23" t="str">
        <f>IF(Z101="","",VLOOKUP(Z101,Mapping!O:Q,3,FALSE))</f>
        <v/>
      </c>
      <c r="AB101" s="23" t="str">
        <f>IF(Z101="","",VLOOKUP(Z101,Mapping!O:R,4,FALSE))</f>
        <v/>
      </c>
      <c r="AC101" s="23">
        <f>IF(AD101="","",VLOOKUP(AD101,Mapping!T:W,2,FALSE))</f>
        <v>1</v>
      </c>
      <c r="AD101" s="13" t="s">
        <v>147</v>
      </c>
      <c r="AE101" s="24" t="str">
        <f>IF(AD101="","",VLOOKUP(AD101,Mapping!T:W,3,FALSE))</f>
        <v>NULL</v>
      </c>
      <c r="AF101" s="24" t="str">
        <f>IF(AD101="","",VLOOKUP(AD101,Mapping!T:W,4,FALSE))</f>
        <v>Not assesed</v>
      </c>
      <c r="AG101" s="24" t="str">
        <f>IF(AH101="","",VLOOKUP(AH101,Mapping!BD:BF,3,FALSE))</f>
        <v/>
      </c>
      <c r="AH101" s="13"/>
      <c r="AI101" s="24" t="str">
        <f>IF(AJ101="","",VLOOKUP(AJ101,Mapping!BD:BF,3,FALSE))</f>
        <v/>
      </c>
      <c r="AJ101" s="13"/>
      <c r="AK101" s="205"/>
      <c r="AL101" s="205"/>
      <c r="AM101" s="13"/>
      <c r="AN101" s="13"/>
      <c r="AO101" s="26"/>
      <c r="AP101" s="26"/>
      <c r="AQ101" s="13" t="s">
        <v>146</v>
      </c>
      <c r="AR101" s="24">
        <f>IF(AS101="","",VLOOKUP(AS101,Mapping!AP:AR,2,FALSE))</f>
        <v>8</v>
      </c>
      <c r="AS101" s="13" t="s">
        <v>206</v>
      </c>
      <c r="AT101" s="24" t="str">
        <f>IF(AS101="","",VLOOKUP(AS101,Mapping!AP:AR,3,FALSE))</f>
        <v>rs143332484</v>
      </c>
      <c r="AU101" s="26"/>
      <c r="AV101" s="24">
        <f>IF(AW101="","",VLOOKUP(AW101,Mapping!AT:AU,2,FALSE))</f>
        <v>2</v>
      </c>
      <c r="AW101" s="221" t="s">
        <v>1</v>
      </c>
    </row>
    <row r="102" spans="1:49">
      <c r="A102" s="23">
        <f>IFERROR(VLOOKUP(B102,Mapping!A:B,2,FALSE),"")</f>
        <v>4</v>
      </c>
      <c r="B102" s="496" t="s">
        <v>373</v>
      </c>
      <c r="C102" s="497"/>
      <c r="D102" s="116" t="s">
        <v>389</v>
      </c>
      <c r="E102" s="116" t="s">
        <v>390</v>
      </c>
      <c r="F102" s="13"/>
      <c r="G102" s="13"/>
      <c r="H102" s="13"/>
      <c r="I102" s="13"/>
      <c r="J102" s="26" t="s">
        <v>376</v>
      </c>
      <c r="K102" s="26">
        <v>84</v>
      </c>
      <c r="L102" s="24" t="str">
        <f>IFERROR(VLOOKUP(M102,Mapping!BQ:BR,2,FALSE),"")</f>
        <v/>
      </c>
      <c r="M102" s="13"/>
      <c r="N102" s="13" t="s">
        <v>132</v>
      </c>
      <c r="O102" s="12">
        <v>130</v>
      </c>
      <c r="P102" s="23">
        <f>IF(Q102="","",VLOOKUP(Q102,Mapping!D:H,2,FALSE))</f>
        <v>5</v>
      </c>
      <c r="Q102" s="13">
        <v>2</v>
      </c>
      <c r="R102" s="26" t="s">
        <v>133</v>
      </c>
      <c r="S102" s="23" t="str">
        <f>IF(Q102="","",VLOOKUP(Q102,Mapping!D:H,5,FALSE))</f>
        <v>Ndgen.BandBII</v>
      </c>
      <c r="T102" s="23" t="str">
        <f>IF(Q102="","",VLOOKUP(Q102,Mapping!D:H,4,FALSE))</f>
        <v>Control</v>
      </c>
      <c r="U102" s="23">
        <f>IF(V102="","",VLOOKUP(V102,Mapping!J:L,2,FALSE))</f>
        <v>3</v>
      </c>
      <c r="V102" s="13">
        <v>1</v>
      </c>
      <c r="W102" s="23" t="str">
        <f>IF(V102="","",VLOOKUP(V102,Mapping!J:L,3,FALSE))</f>
        <v>Ndgen.Thal1</v>
      </c>
      <c r="X102" s="23" t="str">
        <f>IF(V102="","",VLOOKUP(V102,Mapping!J:M,4,FALSE))</f>
        <v>Amyloid in neocortex</v>
      </c>
      <c r="Y102" s="23">
        <f>IF(Z102="","",VLOOKUP(Z102,Mapping!O:Q,2,FALSE))</f>
        <v>2</v>
      </c>
      <c r="Z102" s="13">
        <v>0</v>
      </c>
      <c r="AA102" s="23" t="str">
        <f>IF(Z102="","",VLOOKUP(Z102,Mapping!O:Q,3,FALSE))</f>
        <v>Ndgen.CERAD0</v>
      </c>
      <c r="AB102" s="23" t="str">
        <f>IF(Z102="","",VLOOKUP(Z102,Mapping!O:R,4,FALSE))</f>
        <v>No Neuritic Plaques</v>
      </c>
      <c r="AC102" s="23">
        <f>IF(AD102="","",VLOOKUP(AD102,Mapping!T:W,2,FALSE))</f>
        <v>5</v>
      </c>
      <c r="AD102" s="13" t="s">
        <v>177</v>
      </c>
      <c r="AE102" s="24" t="str">
        <f>IF(AD102="","",VLOOKUP(AD102,Mapping!T:W,3,FALSE))</f>
        <v>Ndgen.GeneAPOE33</v>
      </c>
      <c r="AF102" s="24" t="str">
        <f>IF(AD102="","",VLOOKUP(AD102,Mapping!T:W,4,FALSE))</f>
        <v>Moderate AD risk</v>
      </c>
      <c r="AG102" s="24" t="str">
        <f>IF(AH102="","",VLOOKUP(AH102,Mapping!BD:BF,3,FALSE))</f>
        <v/>
      </c>
      <c r="AH102" s="13"/>
      <c r="AI102" s="24" t="str">
        <f>IF(AJ102="","",VLOOKUP(AJ102,Mapping!BD:BF,3,FALSE))</f>
        <v/>
      </c>
      <c r="AJ102" s="13"/>
      <c r="AK102" s="205"/>
      <c r="AL102" s="205"/>
      <c r="AM102" s="13"/>
      <c r="AN102" s="13"/>
      <c r="AO102" s="26"/>
      <c r="AP102" s="26"/>
      <c r="AQ102" s="13" t="s">
        <v>146</v>
      </c>
      <c r="AR102" s="24">
        <f>IF(AS102="","",VLOOKUP(AS102,Mapping!AP:AR,2,FALSE))</f>
        <v>8</v>
      </c>
      <c r="AS102" s="13" t="s">
        <v>206</v>
      </c>
      <c r="AT102" s="24" t="str">
        <f>IF(AS102="","",VLOOKUP(AS102,Mapping!AP:AR,3,FALSE))</f>
        <v>rs143332484</v>
      </c>
      <c r="AU102" s="26"/>
      <c r="AV102" s="24">
        <f>IF(AW102="","",VLOOKUP(AW102,Mapping!AT:AU,2,FALSE))</f>
        <v>2</v>
      </c>
      <c r="AW102" s="221" t="s">
        <v>1</v>
      </c>
    </row>
    <row r="103" spans="1:49">
      <c r="A103" s="23">
        <f>IFERROR(VLOOKUP(B103,Mapping!A:B,2,FALSE),"")</f>
        <v>4</v>
      </c>
      <c r="B103" s="496" t="s">
        <v>373</v>
      </c>
      <c r="C103" s="497"/>
      <c r="D103" s="116" t="s">
        <v>391</v>
      </c>
      <c r="E103" s="116" t="s">
        <v>392</v>
      </c>
      <c r="F103" s="13"/>
      <c r="G103" s="13"/>
      <c r="H103" s="13"/>
      <c r="I103" s="13"/>
      <c r="J103" s="26" t="s">
        <v>376</v>
      </c>
      <c r="K103" s="26">
        <v>83</v>
      </c>
      <c r="L103" s="24" t="str">
        <f>IFERROR(VLOOKUP(M103,Mapping!BQ:BR,2,FALSE),"")</f>
        <v/>
      </c>
      <c r="M103" s="13"/>
      <c r="N103" s="13" t="s">
        <v>132</v>
      </c>
      <c r="O103" s="12">
        <v>48</v>
      </c>
      <c r="P103" s="23">
        <f>IF(Q103="","",VLOOKUP(Q103,Mapping!D:H,2,FALSE))</f>
        <v>11</v>
      </c>
      <c r="Q103" s="13">
        <v>6</v>
      </c>
      <c r="R103" s="26" t="s">
        <v>151</v>
      </c>
      <c r="S103" s="23" t="str">
        <f>IF(Q103="","",VLOOKUP(Q103,Mapping!D:H,5,FALSE))</f>
        <v>Ndgen.BandBVI</v>
      </c>
      <c r="T103" s="23" t="str">
        <f>IF(Q103="","",VLOOKUP(Q103,Mapping!D:H,4,FALSE))</f>
        <v>Severe</v>
      </c>
      <c r="U103" s="23">
        <f>IF(V103="","",VLOOKUP(V103,Mapping!J:L,2,FALSE))</f>
        <v>7</v>
      </c>
      <c r="V103" s="13">
        <v>5</v>
      </c>
      <c r="W103" s="23" t="str">
        <f>IF(V103="","",VLOOKUP(V103,Mapping!J:L,3,FALSE))</f>
        <v>Ndgen.Thal5</v>
      </c>
      <c r="X103" s="23" t="str">
        <f>IF(V103="","",VLOOKUP(V103,Mapping!J:M,4,FALSE))</f>
        <v>Amyloid in cerebellum</v>
      </c>
      <c r="Y103" s="23">
        <f>IF(Z103="","",VLOOKUP(Z103,Mapping!O:Q,2,FALSE))</f>
        <v>5</v>
      </c>
      <c r="Z103" s="13">
        <v>3</v>
      </c>
      <c r="AA103" s="23" t="str">
        <f>IF(Z103="","",VLOOKUP(Z103,Mapping!O:Q,3,FALSE))</f>
        <v>Ndgen.CERAD3</v>
      </c>
      <c r="AB103" s="23" t="str">
        <f>IF(Z103="","",VLOOKUP(Z103,Mapping!O:R,4,FALSE))</f>
        <v>High Density</v>
      </c>
      <c r="AC103" s="23">
        <f>IF(AD103="","",VLOOKUP(AD103,Mapping!T:W,2,FALSE))</f>
        <v>5</v>
      </c>
      <c r="AD103" s="13" t="s">
        <v>177</v>
      </c>
      <c r="AE103" s="24" t="str">
        <f>IF(AD103="","",VLOOKUP(AD103,Mapping!T:W,3,FALSE))</f>
        <v>Ndgen.GeneAPOE33</v>
      </c>
      <c r="AF103" s="24" t="str">
        <f>IF(AD103="","",VLOOKUP(AD103,Mapping!T:W,4,FALSE))</f>
        <v>Moderate AD risk</v>
      </c>
      <c r="AG103" s="24" t="str">
        <f>IF(AH103="","",VLOOKUP(AH103,Mapping!BD:BF,3,FALSE))</f>
        <v/>
      </c>
      <c r="AH103" s="13"/>
      <c r="AI103" s="24" t="str">
        <f>IF(AJ103="","",VLOOKUP(AJ103,Mapping!BD:BF,3,FALSE))</f>
        <v/>
      </c>
      <c r="AJ103" s="13"/>
      <c r="AK103" s="205"/>
      <c r="AL103" s="205"/>
      <c r="AM103" s="13"/>
      <c r="AN103" s="13"/>
      <c r="AO103" s="26"/>
      <c r="AP103" s="26"/>
      <c r="AQ103" s="13" t="s">
        <v>205</v>
      </c>
      <c r="AR103" s="24">
        <f>IF(AS103="","",VLOOKUP(AS103,Mapping!AP:AR,2,FALSE))</f>
        <v>8</v>
      </c>
      <c r="AS103" s="13" t="s">
        <v>206</v>
      </c>
      <c r="AT103" s="24" t="str">
        <f>IF(AS103="","",VLOOKUP(AS103,Mapping!AP:AR,3,FALSE))</f>
        <v>rs143332484</v>
      </c>
      <c r="AU103" s="26"/>
      <c r="AV103" s="24">
        <f>IF(AW103="","",VLOOKUP(AW103,Mapping!AT:AU,2,FALSE))</f>
        <v>2</v>
      </c>
      <c r="AW103" s="221" t="s">
        <v>1</v>
      </c>
    </row>
    <row r="104" spans="1:49">
      <c r="A104" s="23">
        <f>IFERROR(VLOOKUP(B104,Mapping!A:B,2,FALSE),"")</f>
        <v>4</v>
      </c>
      <c r="B104" s="496" t="s">
        <v>373</v>
      </c>
      <c r="C104" s="497"/>
      <c r="D104" s="116" t="s">
        <v>393</v>
      </c>
      <c r="E104" s="116" t="s">
        <v>394</v>
      </c>
      <c r="F104" s="13"/>
      <c r="G104" s="13"/>
      <c r="H104" s="13"/>
      <c r="I104" s="13"/>
      <c r="J104" s="26" t="s">
        <v>395</v>
      </c>
      <c r="K104" s="26">
        <v>60</v>
      </c>
      <c r="L104" s="24" t="str">
        <f>IFERROR(VLOOKUP(M104,Mapping!BQ:BR,2,FALSE),"")</f>
        <v/>
      </c>
      <c r="M104" s="13"/>
      <c r="N104" s="13" t="s">
        <v>150</v>
      </c>
      <c r="O104" s="12">
        <v>48</v>
      </c>
      <c r="P104" s="23">
        <f>IF(Q104="","",VLOOKUP(Q104,Mapping!D:H,2,FALSE))</f>
        <v>3</v>
      </c>
      <c r="Q104" s="13">
        <v>1</v>
      </c>
      <c r="R104" s="26" t="s">
        <v>133</v>
      </c>
      <c r="S104" s="23" t="str">
        <f>IF(Q104="","",VLOOKUP(Q104,Mapping!D:H,5,FALSE))</f>
        <v>Ndgen.BandBI</v>
      </c>
      <c r="T104" s="23" t="str">
        <f>IF(Q104="","",VLOOKUP(Q104,Mapping!D:H,4,FALSE))</f>
        <v>Control</v>
      </c>
      <c r="U104" s="23">
        <f>IF(V104="","",VLOOKUP(V104,Mapping!J:L,2,FALSE))</f>
        <v>5</v>
      </c>
      <c r="V104" s="13">
        <v>3</v>
      </c>
      <c r="W104" s="23" t="str">
        <f>IF(V104="","",VLOOKUP(V104,Mapping!J:L,3,FALSE))</f>
        <v>Ndgen.Thal3</v>
      </c>
      <c r="X104" s="23" t="str">
        <f>IF(V104="","",VLOOKUP(V104,Mapping!J:M,4,FALSE))</f>
        <v>Amyloid in diencephalon/basal ganglia</v>
      </c>
      <c r="Y104" s="23">
        <f>IF(Z104="","",VLOOKUP(Z104,Mapping!O:Q,2,FALSE))</f>
        <v>2</v>
      </c>
      <c r="Z104" s="13">
        <v>0</v>
      </c>
      <c r="AA104" s="23" t="str">
        <f>IF(Z104="","",VLOOKUP(Z104,Mapping!O:Q,3,FALSE))</f>
        <v>Ndgen.CERAD0</v>
      </c>
      <c r="AB104" s="23" t="str">
        <f>IF(Z104="","",VLOOKUP(Z104,Mapping!O:R,4,FALSE))</f>
        <v>No Neuritic Plaques</v>
      </c>
      <c r="AC104" s="23">
        <f>IF(AD104="","",VLOOKUP(AD104,Mapping!T:W,2,FALSE))</f>
        <v>5</v>
      </c>
      <c r="AD104" s="13" t="s">
        <v>177</v>
      </c>
      <c r="AE104" s="24" t="str">
        <f>IF(AD104="","",VLOOKUP(AD104,Mapping!T:W,3,FALSE))</f>
        <v>Ndgen.GeneAPOE33</v>
      </c>
      <c r="AF104" s="24" t="str">
        <f>IF(AD104="","",VLOOKUP(AD104,Mapping!T:W,4,FALSE))</f>
        <v>Moderate AD risk</v>
      </c>
      <c r="AG104" s="24" t="str">
        <f>IF(AH104="","",VLOOKUP(AH104,Mapping!BD:BF,3,FALSE))</f>
        <v/>
      </c>
      <c r="AH104" s="13"/>
      <c r="AI104" s="24" t="str">
        <f>IF(AJ104="","",VLOOKUP(AJ104,Mapping!BD:BF,3,FALSE))</f>
        <v/>
      </c>
      <c r="AJ104" s="13"/>
      <c r="AK104" s="205"/>
      <c r="AL104" s="205"/>
      <c r="AM104" s="13"/>
      <c r="AN104" s="13"/>
      <c r="AO104" s="26"/>
      <c r="AP104" s="26"/>
      <c r="AQ104" s="13" t="s">
        <v>205</v>
      </c>
      <c r="AR104" s="24">
        <f>IF(AS104="","",VLOOKUP(AS104,Mapping!AP:AR,2,FALSE))</f>
        <v>8</v>
      </c>
      <c r="AS104" s="13" t="s">
        <v>206</v>
      </c>
      <c r="AT104" s="24" t="str">
        <f>IF(AS104="","",VLOOKUP(AS104,Mapping!AP:AR,3,FALSE))</f>
        <v>rs143332484</v>
      </c>
      <c r="AU104" s="26"/>
      <c r="AV104" s="24">
        <f>IF(AW104="","",VLOOKUP(AW104,Mapping!AT:AU,2,FALSE))</f>
        <v>2</v>
      </c>
      <c r="AW104" s="221" t="s">
        <v>1</v>
      </c>
    </row>
    <row r="105" spans="1:49">
      <c r="A105" s="23">
        <f>IFERROR(VLOOKUP(B105,Mapping!A:B,2,FALSE),"")</f>
        <v>4</v>
      </c>
      <c r="B105" s="496" t="s">
        <v>373</v>
      </c>
      <c r="C105" s="497"/>
      <c r="D105" s="116" t="s">
        <v>396</v>
      </c>
      <c r="E105" s="116" t="s">
        <v>397</v>
      </c>
      <c r="F105" s="13"/>
      <c r="G105" s="13"/>
      <c r="H105" s="13"/>
      <c r="I105" s="13"/>
      <c r="J105" s="26" t="s">
        <v>398</v>
      </c>
      <c r="K105" s="26">
        <v>61</v>
      </c>
      <c r="L105" s="24" t="str">
        <f>IFERROR(VLOOKUP(M105,Mapping!BQ:BR,2,FALSE),"")</f>
        <v/>
      </c>
      <c r="M105" s="13"/>
      <c r="N105" s="13" t="s">
        <v>150</v>
      </c>
      <c r="O105" s="12">
        <v>23</v>
      </c>
      <c r="P105" s="23">
        <f>IF(Q105="","",VLOOKUP(Q105,Mapping!D:H,2,FALSE))</f>
        <v>11</v>
      </c>
      <c r="Q105" s="13">
        <v>6</v>
      </c>
      <c r="R105" s="26" t="s">
        <v>151</v>
      </c>
      <c r="S105" s="23" t="str">
        <f>IF(Q105="","",VLOOKUP(Q105,Mapping!D:H,5,FALSE))</f>
        <v>Ndgen.BandBVI</v>
      </c>
      <c r="T105" s="23" t="str">
        <f>IF(Q105="","",VLOOKUP(Q105,Mapping!D:H,4,FALSE))</f>
        <v>Severe</v>
      </c>
      <c r="U105" s="23">
        <f>IF(V105="","",VLOOKUP(V105,Mapping!J:L,2,FALSE))</f>
        <v>7</v>
      </c>
      <c r="V105" s="13">
        <v>5</v>
      </c>
      <c r="W105" s="23" t="str">
        <f>IF(V105="","",VLOOKUP(V105,Mapping!J:L,3,FALSE))</f>
        <v>Ndgen.Thal5</v>
      </c>
      <c r="X105" s="23" t="str">
        <f>IF(V105="","",VLOOKUP(V105,Mapping!J:M,4,FALSE))</f>
        <v>Amyloid in cerebellum</v>
      </c>
      <c r="Y105" s="23">
        <f>IF(Z105="","",VLOOKUP(Z105,Mapping!O:Q,2,FALSE))</f>
        <v>5</v>
      </c>
      <c r="Z105" s="13">
        <v>3</v>
      </c>
      <c r="AA105" s="23" t="str">
        <f>IF(Z105="","",VLOOKUP(Z105,Mapping!O:Q,3,FALSE))</f>
        <v>Ndgen.CERAD3</v>
      </c>
      <c r="AB105" s="23" t="str">
        <f>IF(Z105="","",VLOOKUP(Z105,Mapping!O:R,4,FALSE))</f>
        <v>High Density</v>
      </c>
      <c r="AC105" s="23">
        <f>IF(AD105="","",VLOOKUP(AD105,Mapping!T:W,2,FALSE))</f>
        <v>5</v>
      </c>
      <c r="AD105" s="297" t="s">
        <v>177</v>
      </c>
      <c r="AE105" s="24" t="str">
        <f>IF(AD105="","",VLOOKUP(AD105,Mapping!T:W,3,FALSE))</f>
        <v>Ndgen.GeneAPOE33</v>
      </c>
      <c r="AF105" s="24" t="str">
        <f>IF(AD105="","",VLOOKUP(AD105,Mapping!T:W,4,FALSE))</f>
        <v>Moderate AD risk</v>
      </c>
      <c r="AG105" s="24" t="str">
        <f>IF(AH105="","",VLOOKUP(AH105,Mapping!BD:BF,3,FALSE))</f>
        <v/>
      </c>
      <c r="AH105" s="13"/>
      <c r="AI105" s="24" t="str">
        <f>IF(AJ105="","",VLOOKUP(AJ105,Mapping!BD:BF,3,FALSE))</f>
        <v/>
      </c>
      <c r="AJ105" s="13"/>
      <c r="AK105" s="205"/>
      <c r="AL105" s="205"/>
      <c r="AM105" s="13"/>
      <c r="AN105" s="13"/>
      <c r="AO105" s="523" t="s">
        <v>399</v>
      </c>
      <c r="AP105" s="26"/>
      <c r="AQ105" s="13" t="s">
        <v>205</v>
      </c>
      <c r="AR105" s="24">
        <f>IF(AS105="","",VLOOKUP(AS105,Mapping!AP:AR,2,FALSE))</f>
        <v>7</v>
      </c>
      <c r="AS105" s="13" t="s">
        <v>215</v>
      </c>
      <c r="AT105" s="24" t="str">
        <f>IF(AS105="","",VLOOKUP(AS105,Mapping!AP:AR,3,FALSE))</f>
        <v>rs75932628</v>
      </c>
      <c r="AU105" s="26"/>
      <c r="AV105" s="24">
        <f>IF(AW105="","",VLOOKUP(AW105,Mapping!AT:AU,2,FALSE))</f>
        <v>2</v>
      </c>
      <c r="AW105" s="221" t="s">
        <v>1</v>
      </c>
    </row>
    <row r="106" spans="1:49">
      <c r="A106" s="23">
        <f>IFERROR(VLOOKUP(B106,Mapping!A:B,2,FALSE),"")</f>
        <v>4</v>
      </c>
      <c r="B106" s="496" t="s">
        <v>373</v>
      </c>
      <c r="C106" s="497"/>
      <c r="D106" s="116" t="s">
        <v>400</v>
      </c>
      <c r="E106" s="116" t="s">
        <v>401</v>
      </c>
      <c r="F106" s="13"/>
      <c r="G106" s="13"/>
      <c r="H106" s="13"/>
      <c r="I106" s="13"/>
      <c r="J106" s="26" t="s">
        <v>402</v>
      </c>
      <c r="K106" s="26">
        <v>75</v>
      </c>
      <c r="L106" s="24" t="str">
        <f>IFERROR(VLOOKUP(M106,Mapping!BQ:BR,2,FALSE),"")</f>
        <v/>
      </c>
      <c r="M106" s="13"/>
      <c r="N106" s="13" t="s">
        <v>150</v>
      </c>
      <c r="O106" s="12">
        <v>46</v>
      </c>
      <c r="P106" s="23">
        <f>IF(Q106="","",VLOOKUP(Q106,Mapping!D:H,2,FALSE))</f>
        <v>11</v>
      </c>
      <c r="Q106" s="13">
        <v>6</v>
      </c>
      <c r="R106" s="26" t="s">
        <v>151</v>
      </c>
      <c r="S106" s="23" t="str">
        <f>IF(Q106="","",VLOOKUP(Q106,Mapping!D:H,5,FALSE))</f>
        <v>Ndgen.BandBVI</v>
      </c>
      <c r="T106" s="23" t="str">
        <f>IF(Q106="","",VLOOKUP(Q106,Mapping!D:H,4,FALSE))</f>
        <v>Severe</v>
      </c>
      <c r="U106" s="23">
        <f>IF(V106="","",VLOOKUP(V106,Mapping!J:L,2,FALSE))</f>
        <v>7</v>
      </c>
      <c r="V106" s="13">
        <v>5</v>
      </c>
      <c r="W106" s="23" t="str">
        <f>IF(V106="","",VLOOKUP(V106,Mapping!J:L,3,FALSE))</f>
        <v>Ndgen.Thal5</v>
      </c>
      <c r="X106" s="23" t="str">
        <f>IF(V106="","",VLOOKUP(V106,Mapping!J:M,4,FALSE))</f>
        <v>Amyloid in cerebellum</v>
      </c>
      <c r="Y106" s="23">
        <f>IF(Z106="","",VLOOKUP(Z106,Mapping!O:Q,2,FALSE))</f>
        <v>5</v>
      </c>
      <c r="Z106" s="13">
        <v>3</v>
      </c>
      <c r="AA106" s="23" t="str">
        <f>IF(Z106="","",VLOOKUP(Z106,Mapping!O:Q,3,FALSE))</f>
        <v>Ndgen.CERAD3</v>
      </c>
      <c r="AB106" s="23" t="str">
        <f>IF(Z106="","",VLOOKUP(Z106,Mapping!O:R,4,FALSE))</f>
        <v>High Density</v>
      </c>
      <c r="AC106" s="23">
        <f>IF(AD106="","",VLOOKUP(AD106,Mapping!T:W,2,FALSE))</f>
        <v>7</v>
      </c>
      <c r="AD106" s="13" t="s">
        <v>230</v>
      </c>
      <c r="AE106" s="24" t="str">
        <f>IF(AD106="","",VLOOKUP(AD106,Mapping!T:W,3,FALSE))</f>
        <v>Ndgen.GeneAPOE44</v>
      </c>
      <c r="AF106" s="24" t="str">
        <f>IF(AD106="","",VLOOKUP(AD106,Mapping!T:W,4,FALSE))</f>
        <v>Very high AD risk</v>
      </c>
      <c r="AG106" s="24" t="str">
        <f>IF(AH106="","",VLOOKUP(AH106,Mapping!BD:BF,3,FALSE))</f>
        <v/>
      </c>
      <c r="AH106" s="13"/>
      <c r="AI106" s="24" t="str">
        <f>IF(AJ106="","",VLOOKUP(AJ106,Mapping!BD:BF,3,FALSE))</f>
        <v/>
      </c>
      <c r="AJ106" s="13"/>
      <c r="AK106" s="205"/>
      <c r="AL106" s="205"/>
      <c r="AM106" s="13"/>
      <c r="AN106" s="13"/>
      <c r="AO106" s="26"/>
      <c r="AP106" s="26"/>
      <c r="AQ106" s="13" t="s">
        <v>205</v>
      </c>
      <c r="AR106" s="24">
        <f>IF(AS106="","",VLOOKUP(AS106,Mapping!AP:AR,2,FALSE))</f>
        <v>8</v>
      </c>
      <c r="AS106" s="13" t="s">
        <v>206</v>
      </c>
      <c r="AT106" s="24" t="str">
        <f>IF(AS106="","",VLOOKUP(AS106,Mapping!AP:AR,3,FALSE))</f>
        <v>rs143332484</v>
      </c>
      <c r="AU106" s="26"/>
      <c r="AV106" s="24">
        <f>IF(AW106="","",VLOOKUP(AW106,Mapping!AT:AU,2,FALSE))</f>
        <v>2</v>
      </c>
      <c r="AW106" s="221" t="s">
        <v>1</v>
      </c>
    </row>
    <row r="107" spans="1:49">
      <c r="A107" s="23">
        <f>IFERROR(VLOOKUP(B107,Mapping!A:B,2,FALSE),"")</f>
        <v>4</v>
      </c>
      <c r="B107" s="496" t="s">
        <v>373</v>
      </c>
      <c r="C107" s="497"/>
      <c r="D107" s="116" t="s">
        <v>403</v>
      </c>
      <c r="E107" s="116" t="s">
        <v>404</v>
      </c>
      <c r="F107" s="13"/>
      <c r="G107" s="13"/>
      <c r="H107" s="13"/>
      <c r="I107" s="13"/>
      <c r="J107" s="26" t="s">
        <v>402</v>
      </c>
      <c r="K107" s="26">
        <v>86</v>
      </c>
      <c r="L107" s="24" t="str">
        <f>IFERROR(VLOOKUP(M107,Mapping!BQ:BR,2,FALSE),"")</f>
        <v/>
      </c>
      <c r="M107" s="13"/>
      <c r="N107" s="13" t="s">
        <v>132</v>
      </c>
      <c r="O107" s="12">
        <v>27</v>
      </c>
      <c r="P107" s="23">
        <f>IF(Q107="","",VLOOKUP(Q107,Mapping!D:H,2,FALSE))</f>
        <v>11</v>
      </c>
      <c r="Q107" s="13">
        <v>6</v>
      </c>
      <c r="R107" s="26" t="s">
        <v>151</v>
      </c>
      <c r="S107" s="23" t="str">
        <f>IF(Q107="","",VLOOKUP(Q107,Mapping!D:H,5,FALSE))</f>
        <v>Ndgen.BandBVI</v>
      </c>
      <c r="T107" s="23" t="str">
        <f>IF(Q107="","",VLOOKUP(Q107,Mapping!D:H,4,FALSE))</f>
        <v>Severe</v>
      </c>
      <c r="U107" s="23">
        <f>IF(V107="","",VLOOKUP(V107,Mapping!J:L,2,FALSE))</f>
        <v>7</v>
      </c>
      <c r="V107" s="13">
        <v>5</v>
      </c>
      <c r="W107" s="23" t="str">
        <f>IF(V107="","",VLOOKUP(V107,Mapping!J:L,3,FALSE))</f>
        <v>Ndgen.Thal5</v>
      </c>
      <c r="X107" s="23" t="str">
        <f>IF(V107="","",VLOOKUP(V107,Mapping!J:M,4,FALSE))</f>
        <v>Amyloid in cerebellum</v>
      </c>
      <c r="Y107" s="23">
        <f>IF(Z107="","",VLOOKUP(Z107,Mapping!O:Q,2,FALSE))</f>
        <v>4</v>
      </c>
      <c r="Z107" s="13">
        <v>2</v>
      </c>
      <c r="AA107" s="23" t="str">
        <f>IF(Z107="","",VLOOKUP(Z107,Mapping!O:Q,3,FALSE))</f>
        <v>Ndgen.CERAD2</v>
      </c>
      <c r="AB107" s="23" t="str">
        <f>IF(Z107="","",VLOOKUP(Z107,Mapping!O:R,4,FALSE))</f>
        <v>Moderate</v>
      </c>
      <c r="AC107" s="23">
        <f>IF(AD107="","",VLOOKUP(AD107,Mapping!T:W,2,FALSE))</f>
        <v>4</v>
      </c>
      <c r="AD107" s="13" t="s">
        <v>166</v>
      </c>
      <c r="AE107" s="24" t="str">
        <f>IF(AD107="","",VLOOKUP(AD107,Mapping!T:W,3,FALSE))</f>
        <v>Ndgen.GeneAPOE24</v>
      </c>
      <c r="AF107" s="24" t="str">
        <f>IF(AD107="","",VLOOKUP(AD107,Mapping!T:W,4,FALSE))</f>
        <v>High AD risk</v>
      </c>
      <c r="AG107" s="24" t="str">
        <f>IF(AH107="","",VLOOKUP(AH107,Mapping!BD:BF,3,FALSE))</f>
        <v/>
      </c>
      <c r="AH107" s="13"/>
      <c r="AI107" s="24" t="str">
        <f>IF(AJ107="","",VLOOKUP(AJ107,Mapping!BD:BF,3,FALSE))</f>
        <v/>
      </c>
      <c r="AJ107" s="13"/>
      <c r="AK107" s="205"/>
      <c r="AL107" s="205"/>
      <c r="AM107" s="13"/>
      <c r="AN107" s="13"/>
      <c r="AO107" s="26"/>
      <c r="AP107" s="26"/>
      <c r="AQ107" s="13" t="s">
        <v>205</v>
      </c>
      <c r="AR107" s="24">
        <f>IF(AS107="","",VLOOKUP(AS107,Mapping!AP:AR,2,FALSE))</f>
        <v>8</v>
      </c>
      <c r="AS107" s="13" t="s">
        <v>206</v>
      </c>
      <c r="AT107" s="24" t="str">
        <f>IF(AS107="","",VLOOKUP(AS107,Mapping!AP:AR,3,FALSE))</f>
        <v>rs143332484</v>
      </c>
      <c r="AU107" s="26"/>
      <c r="AV107" s="24">
        <f>IF(AW107="","",VLOOKUP(AW107,Mapping!AT:AU,2,FALSE))</f>
        <v>2</v>
      </c>
      <c r="AW107" s="221" t="s">
        <v>1</v>
      </c>
    </row>
    <row r="108" spans="1:49">
      <c r="A108" s="23">
        <f>IFERROR(VLOOKUP(B108,Mapping!A:B,2,FALSE),"")</f>
        <v>3</v>
      </c>
      <c r="B108" s="496" t="s">
        <v>359</v>
      </c>
      <c r="C108" s="497"/>
      <c r="D108" s="116" t="s">
        <v>405</v>
      </c>
      <c r="E108" s="116" t="s">
        <v>406</v>
      </c>
      <c r="F108" s="13"/>
      <c r="G108" s="13"/>
      <c r="H108" s="13"/>
      <c r="I108" s="13"/>
      <c r="J108" s="26" t="s">
        <v>362</v>
      </c>
      <c r="K108" s="26">
        <v>71</v>
      </c>
      <c r="L108" s="24" t="str">
        <f>IFERROR(VLOOKUP(M108,Mapping!BQ:BR,2,FALSE),"")</f>
        <v/>
      </c>
      <c r="M108" s="13"/>
      <c r="N108" s="13" t="s">
        <v>132</v>
      </c>
      <c r="O108" s="12">
        <v>40.200000000000003</v>
      </c>
      <c r="P108" s="23">
        <f>IF(Q108="","",VLOOKUP(Q108,Mapping!D:H,2,FALSE))</f>
        <v>11</v>
      </c>
      <c r="Q108" s="13">
        <v>6</v>
      </c>
      <c r="R108" s="26" t="s">
        <v>151</v>
      </c>
      <c r="S108" s="23" t="str">
        <f>IF(Q108="","",VLOOKUP(Q108,Mapping!D:H,5,FALSE))</f>
        <v>Ndgen.BandBVI</v>
      </c>
      <c r="T108" s="23" t="str">
        <f>IF(Q108="","",VLOOKUP(Q108,Mapping!D:H,4,FALSE))</f>
        <v>Severe</v>
      </c>
      <c r="U108" s="23">
        <f>IF(V108="","",VLOOKUP(V108,Mapping!J:L,2,FALSE))</f>
        <v>7</v>
      </c>
      <c r="V108" s="13">
        <v>5</v>
      </c>
      <c r="W108" s="23" t="str">
        <f>IF(V108="","",VLOOKUP(V108,Mapping!J:L,3,FALSE))</f>
        <v>Ndgen.Thal5</v>
      </c>
      <c r="X108" s="23" t="str">
        <f>IF(V108="","",VLOOKUP(V108,Mapping!J:M,4,FALSE))</f>
        <v>Amyloid in cerebellum</v>
      </c>
      <c r="Y108" s="23">
        <f>IF(Z108="","",VLOOKUP(Z108,Mapping!O:Q,2,FALSE))</f>
        <v>5</v>
      </c>
      <c r="Z108" s="13">
        <v>3</v>
      </c>
      <c r="AA108" s="23" t="str">
        <f>IF(Z108="","",VLOOKUP(Z108,Mapping!O:Q,3,FALSE))</f>
        <v>Ndgen.CERAD3</v>
      </c>
      <c r="AB108" s="23" t="str">
        <f>IF(Z108="","",VLOOKUP(Z108,Mapping!O:R,4,FALSE))</f>
        <v>High Density</v>
      </c>
      <c r="AC108" s="23">
        <f>IF(AD108="","",VLOOKUP(AD108,Mapping!T:W,2,FALSE))</f>
        <v>6</v>
      </c>
      <c r="AD108" s="13" t="s">
        <v>173</v>
      </c>
      <c r="AE108" s="24" t="str">
        <f>IF(AD108="","",VLOOKUP(AD108,Mapping!T:W,3,FALSE))</f>
        <v>Ndgen.GeneAPOE34</v>
      </c>
      <c r="AF108" s="24" t="str">
        <f>IF(AD108="","",VLOOKUP(AD108,Mapping!T:W,4,FALSE))</f>
        <v>High AD risk</v>
      </c>
      <c r="AG108" s="24" t="str">
        <f>IF(AH108="","",VLOOKUP(AH108,Mapping!BD:BF,3,FALSE))</f>
        <v/>
      </c>
      <c r="AH108" s="13"/>
      <c r="AI108" s="24" t="str">
        <f>IF(AJ108="","",VLOOKUP(AJ108,Mapping!BD:BF,3,FALSE))</f>
        <v/>
      </c>
      <c r="AJ108" s="13"/>
      <c r="AK108" s="205"/>
      <c r="AL108" s="205"/>
      <c r="AM108" s="13"/>
      <c r="AN108" s="13"/>
      <c r="AO108" s="26"/>
      <c r="AP108" s="26"/>
      <c r="AQ108" s="13" t="s">
        <v>146</v>
      </c>
      <c r="AR108" s="24">
        <f>IF(AS108="","",VLOOKUP(AS108,Mapping!AP:AR,2,FALSE))</f>
        <v>3</v>
      </c>
      <c r="AS108" s="13" t="s">
        <v>407</v>
      </c>
      <c r="AT108" s="24" t="str">
        <f>IF(AS108="","",VLOOKUP(AS108,Mapping!AP:AR,3,FALSE))</f>
        <v>rs142232675</v>
      </c>
      <c r="AU108" s="26"/>
      <c r="AV108" s="24">
        <f>IF(AW108="","",VLOOKUP(AW108,Mapping!AT:AU,2,FALSE))</f>
        <v>2</v>
      </c>
      <c r="AW108" s="221" t="s">
        <v>1</v>
      </c>
    </row>
    <row r="109" spans="1:49">
      <c r="A109" s="23">
        <f>IFERROR(VLOOKUP(B109,Mapping!A:B,2,FALSE),"")</f>
        <v>3</v>
      </c>
      <c r="B109" s="496" t="s">
        <v>359</v>
      </c>
      <c r="C109" s="497"/>
      <c r="D109" s="116" t="s">
        <v>408</v>
      </c>
      <c r="E109" s="116" t="s">
        <v>409</v>
      </c>
      <c r="F109" s="13"/>
      <c r="G109" s="13"/>
      <c r="H109" s="13"/>
      <c r="I109" s="13"/>
      <c r="J109" s="26" t="s">
        <v>362</v>
      </c>
      <c r="K109" s="26">
        <v>76</v>
      </c>
      <c r="L109" s="24" t="str">
        <f>IFERROR(VLOOKUP(M109,Mapping!BQ:BR,2,FALSE),"")</f>
        <v/>
      </c>
      <c r="M109" s="13"/>
      <c r="N109" s="13" t="s">
        <v>132</v>
      </c>
      <c r="O109" s="12">
        <v>39.5</v>
      </c>
      <c r="P109" s="23">
        <f>IF(Q109="","",VLOOKUP(Q109,Mapping!D:H,2,FALSE))</f>
        <v>2</v>
      </c>
      <c r="Q109" s="13">
        <v>0</v>
      </c>
      <c r="R109" s="26" t="s">
        <v>133</v>
      </c>
      <c r="S109" s="23" t="str">
        <f>IF(Q109="","",VLOOKUP(Q109,Mapping!D:H,5,FALSE))</f>
        <v>Ndgen.BandB0</v>
      </c>
      <c r="T109" s="23" t="str">
        <f>IF(Q109="","",VLOOKUP(Q109,Mapping!D:H,4,FALSE))</f>
        <v>Control</v>
      </c>
      <c r="U109" s="23">
        <f>IF(V109="","",VLOOKUP(V109,Mapping!J:L,2,FALSE))</f>
        <v>2</v>
      </c>
      <c r="V109" s="13">
        <v>0</v>
      </c>
      <c r="W109" s="23" t="str">
        <f>IF(V109="","",VLOOKUP(V109,Mapping!J:L,3,FALSE))</f>
        <v>Ndgen.Thal0</v>
      </c>
      <c r="X109" s="23" t="str">
        <f>IF(V109="","",VLOOKUP(V109,Mapping!J:M,4,FALSE))</f>
        <v>No amyloid deposition</v>
      </c>
      <c r="Y109" s="23">
        <f>IF(Z109="","",VLOOKUP(Z109,Mapping!O:Q,2,FALSE))</f>
        <v>2</v>
      </c>
      <c r="Z109" s="13">
        <v>0</v>
      </c>
      <c r="AA109" s="23" t="str">
        <f>IF(Z109="","",VLOOKUP(Z109,Mapping!O:Q,3,FALSE))</f>
        <v>Ndgen.CERAD0</v>
      </c>
      <c r="AB109" s="23" t="str">
        <f>IF(Z109="","",VLOOKUP(Z109,Mapping!O:R,4,FALSE))</f>
        <v>No Neuritic Plaques</v>
      </c>
      <c r="AC109" s="23">
        <f>IF(AD109="","",VLOOKUP(AD109,Mapping!T:W,2,FALSE))</f>
        <v>2</v>
      </c>
      <c r="AD109" s="13" t="s">
        <v>410</v>
      </c>
      <c r="AE109" s="24" t="str">
        <f>IF(AD109="","",VLOOKUP(AD109,Mapping!T:W,3,FALSE))</f>
        <v>Ndgen.GeneAPOE22</v>
      </c>
      <c r="AF109" s="24" t="str">
        <f>IF(AD109="","",VLOOKUP(AD109,Mapping!T:W,4,FALSE))</f>
        <v>Very low AD risk</v>
      </c>
      <c r="AG109" s="24" t="str">
        <f>IF(AH109="","",VLOOKUP(AH109,Mapping!BD:BF,3,FALSE))</f>
        <v/>
      </c>
      <c r="AH109" s="13"/>
      <c r="AI109" s="24" t="str">
        <f>IF(AJ109="","",VLOOKUP(AJ109,Mapping!BD:BF,3,FALSE))</f>
        <v/>
      </c>
      <c r="AJ109" s="13"/>
      <c r="AK109" s="205"/>
      <c r="AL109" s="205"/>
      <c r="AM109" s="13"/>
      <c r="AN109" s="13"/>
      <c r="AO109" s="26"/>
      <c r="AP109" s="26"/>
      <c r="AQ109" s="13" t="s">
        <v>205</v>
      </c>
      <c r="AR109" s="24">
        <f>IF(AS109="","",VLOOKUP(AS109,Mapping!AP:AR,2,FALSE))</f>
        <v>7</v>
      </c>
      <c r="AS109" s="13" t="s">
        <v>215</v>
      </c>
      <c r="AT109" s="24" t="str">
        <f>IF(AS109="","",VLOOKUP(AS109,Mapping!AP:AR,3,FALSE))</f>
        <v>rs75932628</v>
      </c>
      <c r="AU109" s="26"/>
      <c r="AV109" s="24">
        <f>IF(AW109="","",VLOOKUP(AW109,Mapping!AT:AU,2,FALSE))</f>
        <v>2</v>
      </c>
      <c r="AW109" s="221" t="s">
        <v>1</v>
      </c>
    </row>
    <row r="110" spans="1:49">
      <c r="A110" s="23">
        <f>IFERROR(VLOOKUP(B110,Mapping!A:B,2,FALSE),"")</f>
        <v>3</v>
      </c>
      <c r="B110" s="496" t="s">
        <v>359</v>
      </c>
      <c r="C110" s="497"/>
      <c r="D110" s="116" t="s">
        <v>411</v>
      </c>
      <c r="E110" s="116" t="s">
        <v>412</v>
      </c>
      <c r="F110" s="13"/>
      <c r="G110" s="13"/>
      <c r="H110" s="13"/>
      <c r="I110" s="13"/>
      <c r="J110" s="26" t="s">
        <v>362</v>
      </c>
      <c r="K110" s="26">
        <v>64</v>
      </c>
      <c r="L110" s="24" t="str">
        <f>IFERROR(VLOOKUP(M110,Mapping!BQ:BR,2,FALSE),"")</f>
        <v/>
      </c>
      <c r="M110" s="13"/>
      <c r="N110" s="13" t="s">
        <v>132</v>
      </c>
      <c r="O110" s="12">
        <v>36.15</v>
      </c>
      <c r="P110" s="23">
        <f>IF(Q110="","",VLOOKUP(Q110,Mapping!D:H,2,FALSE))</f>
        <v>11</v>
      </c>
      <c r="Q110" s="13">
        <v>6</v>
      </c>
      <c r="R110" s="26" t="s">
        <v>151</v>
      </c>
      <c r="S110" s="23" t="str">
        <f>IF(Q110="","",VLOOKUP(Q110,Mapping!D:H,5,FALSE))</f>
        <v>Ndgen.BandBVI</v>
      </c>
      <c r="T110" s="23" t="str">
        <f>IF(Q110="","",VLOOKUP(Q110,Mapping!D:H,4,FALSE))</f>
        <v>Severe</v>
      </c>
      <c r="U110" s="23">
        <f>IF(V110="","",VLOOKUP(V110,Mapping!J:L,2,FALSE))</f>
        <v>7</v>
      </c>
      <c r="V110" s="13">
        <v>5</v>
      </c>
      <c r="W110" s="23" t="str">
        <f>IF(V110="","",VLOOKUP(V110,Mapping!J:L,3,FALSE))</f>
        <v>Ndgen.Thal5</v>
      </c>
      <c r="X110" s="23" t="str">
        <f>IF(V110="","",VLOOKUP(V110,Mapping!J:M,4,FALSE))</f>
        <v>Amyloid in cerebellum</v>
      </c>
      <c r="Y110" s="23">
        <f>IF(Z110="","",VLOOKUP(Z110,Mapping!O:Q,2,FALSE))</f>
        <v>5</v>
      </c>
      <c r="Z110" s="13">
        <v>3</v>
      </c>
      <c r="AA110" s="23" t="str">
        <f>IF(Z110="","",VLOOKUP(Z110,Mapping!O:Q,3,FALSE))</f>
        <v>Ndgen.CERAD3</v>
      </c>
      <c r="AB110" s="23" t="str">
        <f>IF(Z110="","",VLOOKUP(Z110,Mapping!O:R,4,FALSE))</f>
        <v>High Density</v>
      </c>
      <c r="AC110" s="23">
        <f>IF(AD110="","",VLOOKUP(AD110,Mapping!T:W,2,FALSE))</f>
        <v>6</v>
      </c>
      <c r="AD110" s="13" t="s">
        <v>173</v>
      </c>
      <c r="AE110" s="24" t="str">
        <f>IF(AD110="","",VLOOKUP(AD110,Mapping!T:W,3,FALSE))</f>
        <v>Ndgen.GeneAPOE34</v>
      </c>
      <c r="AF110" s="24" t="str">
        <f>IF(AD110="","",VLOOKUP(AD110,Mapping!T:W,4,FALSE))</f>
        <v>High AD risk</v>
      </c>
      <c r="AG110" s="24" t="str">
        <f>IF(AH110="","",VLOOKUP(AH110,Mapping!BD:BF,3,FALSE))</f>
        <v/>
      </c>
      <c r="AH110" s="13"/>
      <c r="AI110" s="24" t="str">
        <f>IF(AJ110="","",VLOOKUP(AJ110,Mapping!BD:BF,3,FALSE))</f>
        <v/>
      </c>
      <c r="AJ110" s="13"/>
      <c r="AK110" s="205"/>
      <c r="AL110" s="205"/>
      <c r="AM110" s="13"/>
      <c r="AN110" s="13"/>
      <c r="AO110" s="26"/>
      <c r="AP110" s="26"/>
      <c r="AQ110" s="13" t="s">
        <v>205</v>
      </c>
      <c r="AR110" s="24">
        <f>IF(AS110="","",VLOOKUP(AS110,Mapping!AP:AR,2,FALSE))</f>
        <v>7</v>
      </c>
      <c r="AS110" s="13" t="s">
        <v>215</v>
      </c>
      <c r="AT110" s="24" t="str">
        <f>IF(AS110="","",VLOOKUP(AS110,Mapping!AP:AR,3,FALSE))</f>
        <v>rs75932628</v>
      </c>
      <c r="AU110" s="26"/>
      <c r="AV110" s="24">
        <f>IF(AW110="","",VLOOKUP(AW110,Mapping!AT:AU,2,FALSE))</f>
        <v>2</v>
      </c>
      <c r="AW110" s="221" t="s">
        <v>1</v>
      </c>
    </row>
    <row r="111" spans="1:49">
      <c r="A111" s="23">
        <f>IFERROR(VLOOKUP(B111,Mapping!A:B,2,FALSE),"")</f>
        <v>3</v>
      </c>
      <c r="B111" s="496" t="s">
        <v>359</v>
      </c>
      <c r="C111" s="497"/>
      <c r="D111" s="116" t="s">
        <v>413</v>
      </c>
      <c r="E111" s="116" t="s">
        <v>414</v>
      </c>
      <c r="F111" s="13"/>
      <c r="G111" s="13"/>
      <c r="H111" s="13"/>
      <c r="I111" s="13"/>
      <c r="J111" s="26" t="s">
        <v>415</v>
      </c>
      <c r="K111" s="26">
        <v>41</v>
      </c>
      <c r="L111" s="24" t="str">
        <f>IFERROR(VLOOKUP(M111,Mapping!BQ:BR,2,FALSE),"")</f>
        <v/>
      </c>
      <c r="M111" s="13"/>
      <c r="N111" s="13" t="s">
        <v>150</v>
      </c>
      <c r="O111" s="12">
        <v>75.5</v>
      </c>
      <c r="P111" s="23">
        <f>IF(Q111="","",VLOOKUP(Q111,Mapping!D:H,2,FALSE))</f>
        <v>11</v>
      </c>
      <c r="Q111" s="13">
        <v>6</v>
      </c>
      <c r="R111" s="26" t="s">
        <v>151</v>
      </c>
      <c r="S111" s="23" t="str">
        <f>IF(Q111="","",VLOOKUP(Q111,Mapping!D:H,5,FALSE))</f>
        <v>Ndgen.BandBVI</v>
      </c>
      <c r="T111" s="23" t="str">
        <f>IF(Q111="","",VLOOKUP(Q111,Mapping!D:H,4,FALSE))</f>
        <v>Severe</v>
      </c>
      <c r="U111" s="23">
        <f>IF(V111="","",VLOOKUP(V111,Mapping!J:L,2,FALSE))</f>
        <v>7</v>
      </c>
      <c r="V111" s="13">
        <v>5</v>
      </c>
      <c r="W111" s="23" t="str">
        <f>IF(V111="","",VLOOKUP(V111,Mapping!J:L,3,FALSE))</f>
        <v>Ndgen.Thal5</v>
      </c>
      <c r="X111" s="23" t="str">
        <f>IF(V111="","",VLOOKUP(V111,Mapping!J:M,4,FALSE))</f>
        <v>Amyloid in cerebellum</v>
      </c>
      <c r="Y111" s="23">
        <f>IF(Z111="","",VLOOKUP(Z111,Mapping!O:Q,2,FALSE))</f>
        <v>5</v>
      </c>
      <c r="Z111" s="13">
        <v>3</v>
      </c>
      <c r="AA111" s="23" t="str">
        <f>IF(Z111="","",VLOOKUP(Z111,Mapping!O:Q,3,FALSE))</f>
        <v>Ndgen.CERAD3</v>
      </c>
      <c r="AB111" s="23" t="str">
        <f>IF(Z111="","",VLOOKUP(Z111,Mapping!O:R,4,FALSE))</f>
        <v>High Density</v>
      </c>
      <c r="AC111" s="23">
        <f>IF(AD111="","",VLOOKUP(AD111,Mapping!T:W,2,FALSE))</f>
        <v>5</v>
      </c>
      <c r="AD111" s="13" t="s">
        <v>177</v>
      </c>
      <c r="AE111" s="24" t="str">
        <f>IF(AD111="","",VLOOKUP(AD111,Mapping!T:W,3,FALSE))</f>
        <v>Ndgen.GeneAPOE33</v>
      </c>
      <c r="AF111" s="24" t="str">
        <f>IF(AD111="","",VLOOKUP(AD111,Mapping!T:W,4,FALSE))</f>
        <v>Moderate AD risk</v>
      </c>
      <c r="AG111" s="24" t="str">
        <f>IF(AH111="","",VLOOKUP(AH111,Mapping!BD:BF,3,FALSE))</f>
        <v/>
      </c>
      <c r="AH111" s="13"/>
      <c r="AI111" s="24" t="str">
        <f>IF(AJ111="","",VLOOKUP(AJ111,Mapping!BD:BF,3,FALSE))</f>
        <v/>
      </c>
      <c r="AJ111" s="13"/>
      <c r="AK111" s="205"/>
      <c r="AL111" s="205"/>
      <c r="AM111" s="13"/>
      <c r="AN111" s="13"/>
      <c r="AO111" s="26"/>
      <c r="AP111" s="26"/>
      <c r="AQ111" s="13" t="s">
        <v>146</v>
      </c>
      <c r="AR111" s="24">
        <f>IF(AS111="","",VLOOKUP(AS111,Mapping!AP:AR,2,FALSE))</f>
        <v>7</v>
      </c>
      <c r="AS111" s="13" t="s">
        <v>215</v>
      </c>
      <c r="AT111" s="24" t="str">
        <f>IF(AS111="","",VLOOKUP(AS111,Mapping!AP:AR,3,FALSE))</f>
        <v>rs75932628</v>
      </c>
      <c r="AU111" s="26"/>
      <c r="AV111" s="24">
        <f>IF(AW111="","",VLOOKUP(AW111,Mapping!AT:AU,2,FALSE))</f>
        <v>2</v>
      </c>
      <c r="AW111" s="221" t="s">
        <v>1</v>
      </c>
    </row>
    <row r="112" spans="1:49">
      <c r="A112" s="23">
        <f>IFERROR(VLOOKUP(B112,Mapping!A:B,2,FALSE),"")</f>
        <v>3</v>
      </c>
      <c r="B112" s="496" t="s">
        <v>359</v>
      </c>
      <c r="C112" s="497"/>
      <c r="D112" s="116" t="s">
        <v>416</v>
      </c>
      <c r="E112" s="116" t="s">
        <v>417</v>
      </c>
      <c r="F112" s="13"/>
      <c r="G112" s="13"/>
      <c r="H112" s="13"/>
      <c r="I112" s="13"/>
      <c r="J112" s="26" t="s">
        <v>415</v>
      </c>
      <c r="K112" s="26">
        <v>66</v>
      </c>
      <c r="L112" s="24" t="str">
        <f>IFERROR(VLOOKUP(M112,Mapping!BQ:BR,2,FALSE),"")</f>
        <v/>
      </c>
      <c r="M112" s="13"/>
      <c r="N112" s="13" t="s">
        <v>150</v>
      </c>
      <c r="O112" s="12">
        <v>51.2</v>
      </c>
      <c r="P112" s="23">
        <f>IF(Q112="","",VLOOKUP(Q112,Mapping!D:H,2,FALSE))</f>
        <v>11</v>
      </c>
      <c r="Q112" s="13">
        <v>6</v>
      </c>
      <c r="R112" s="26" t="s">
        <v>151</v>
      </c>
      <c r="S112" s="23" t="str">
        <f>IF(Q112="","",VLOOKUP(Q112,Mapping!D:H,5,FALSE))</f>
        <v>Ndgen.BandBVI</v>
      </c>
      <c r="T112" s="23" t="str">
        <f>IF(Q112="","",VLOOKUP(Q112,Mapping!D:H,4,FALSE))</f>
        <v>Severe</v>
      </c>
      <c r="U112" s="23">
        <f>IF(V112="","",VLOOKUP(V112,Mapping!J:L,2,FALSE))</f>
        <v>7</v>
      </c>
      <c r="V112" s="13">
        <v>5</v>
      </c>
      <c r="W112" s="23" t="str">
        <f>IF(V112="","",VLOOKUP(V112,Mapping!J:L,3,FALSE))</f>
        <v>Ndgen.Thal5</v>
      </c>
      <c r="X112" s="23" t="str">
        <f>IF(V112="","",VLOOKUP(V112,Mapping!J:M,4,FALSE))</f>
        <v>Amyloid in cerebellum</v>
      </c>
      <c r="Y112" s="23">
        <f>IF(Z112="","",VLOOKUP(Z112,Mapping!O:Q,2,FALSE))</f>
        <v>5</v>
      </c>
      <c r="Z112" s="13">
        <v>3</v>
      </c>
      <c r="AA112" s="23" t="str">
        <f>IF(Z112="","",VLOOKUP(Z112,Mapping!O:Q,3,FALSE))</f>
        <v>Ndgen.CERAD3</v>
      </c>
      <c r="AB112" s="23" t="str">
        <f>IF(Z112="","",VLOOKUP(Z112,Mapping!O:R,4,FALSE))</f>
        <v>High Density</v>
      </c>
      <c r="AC112" s="23">
        <f>IF(AD112="","",VLOOKUP(AD112,Mapping!T:W,2,FALSE))</f>
        <v>6</v>
      </c>
      <c r="AD112" s="13" t="s">
        <v>173</v>
      </c>
      <c r="AE112" s="24" t="str">
        <f>IF(AD112="","",VLOOKUP(AD112,Mapping!T:W,3,FALSE))</f>
        <v>Ndgen.GeneAPOE34</v>
      </c>
      <c r="AF112" s="24" t="str">
        <f>IF(AD112="","",VLOOKUP(AD112,Mapping!T:W,4,FALSE))</f>
        <v>High AD risk</v>
      </c>
      <c r="AG112" s="24" t="str">
        <f>IF(AH112="","",VLOOKUP(AH112,Mapping!BD:BF,3,FALSE))</f>
        <v/>
      </c>
      <c r="AH112" s="13"/>
      <c r="AI112" s="24" t="str">
        <f>IF(AJ112="","",VLOOKUP(AJ112,Mapping!BD:BF,3,FALSE))</f>
        <v/>
      </c>
      <c r="AJ112" s="13"/>
      <c r="AK112" s="205"/>
      <c r="AL112" s="205"/>
      <c r="AM112" s="13"/>
      <c r="AN112" s="13"/>
      <c r="AO112" s="26"/>
      <c r="AP112" s="26"/>
      <c r="AQ112" s="13" t="s">
        <v>146</v>
      </c>
      <c r="AR112" s="24">
        <f>IF(AS112="","",VLOOKUP(AS112,Mapping!AP:AR,2,FALSE))</f>
        <v>7</v>
      </c>
      <c r="AS112" s="13" t="s">
        <v>215</v>
      </c>
      <c r="AT112" s="24" t="str">
        <f>IF(AS112="","",VLOOKUP(AS112,Mapping!AP:AR,3,FALSE))</f>
        <v>rs75932628</v>
      </c>
      <c r="AU112" s="26"/>
      <c r="AV112" s="24">
        <f>IF(AW112="","",VLOOKUP(AW112,Mapping!AT:AU,2,FALSE))</f>
        <v>2</v>
      </c>
      <c r="AW112" s="221" t="s">
        <v>1</v>
      </c>
    </row>
    <row r="113" spans="1:49" ht="53.5">
      <c r="A113" s="23">
        <f>IFERROR(VLOOKUP(B113,Mapping!A:B,2,FALSE),"")</f>
        <v>9</v>
      </c>
      <c r="B113" s="496" t="s">
        <v>418</v>
      </c>
      <c r="C113" s="497"/>
      <c r="D113" s="116" t="s">
        <v>419</v>
      </c>
      <c r="E113" s="303" t="s">
        <v>420</v>
      </c>
      <c r="F113" s="13"/>
      <c r="G113" s="13"/>
      <c r="H113" s="13"/>
      <c r="I113" s="13"/>
      <c r="J113" s="26" t="s">
        <v>210</v>
      </c>
      <c r="K113" s="26">
        <v>93</v>
      </c>
      <c r="L113" s="24">
        <f>IFERROR(VLOOKUP(M113,Mapping!BQ:BR,2,FALSE),"")</f>
        <v>2</v>
      </c>
      <c r="M113" s="13" t="s">
        <v>421</v>
      </c>
      <c r="N113" s="13" t="s">
        <v>150</v>
      </c>
      <c r="O113" s="12">
        <v>22</v>
      </c>
      <c r="P113" s="23">
        <f>IF(Q113="","",VLOOKUP(Q113,Mapping!D:H,2,FALSE))</f>
        <v>5</v>
      </c>
      <c r="Q113" s="13">
        <v>2</v>
      </c>
      <c r="R113" s="26" t="s">
        <v>133</v>
      </c>
      <c r="S113" s="23" t="str">
        <f>IF(Q113="","",VLOOKUP(Q113,Mapping!D:H,5,FALSE))</f>
        <v>Ndgen.BandBII</v>
      </c>
      <c r="T113" s="23" t="str">
        <f>IF(Q113="","",VLOOKUP(Q113,Mapping!D:H,4,FALSE))</f>
        <v>Control</v>
      </c>
      <c r="U113" s="23" t="str">
        <f>IF(V113="","",VLOOKUP(V113,Mapping!J:L,2,FALSE))</f>
        <v/>
      </c>
      <c r="V113" s="13"/>
      <c r="W113" s="23" t="str">
        <f>IF(V113="","",VLOOKUP(V113,Mapping!J:L,3,FALSE))</f>
        <v/>
      </c>
      <c r="X113" s="23" t="str">
        <f>IF(V113="","",VLOOKUP(V113,Mapping!J:M,4,FALSE))</f>
        <v/>
      </c>
      <c r="Y113" s="23" t="str">
        <f>IF(Z113="","",VLOOKUP(Z113,Mapping!O:Q,2,FALSE))</f>
        <v/>
      </c>
      <c r="Z113" s="13"/>
      <c r="AA113" s="23" t="str">
        <f>IF(Z113="","",VLOOKUP(Z113,Mapping!O:Q,3,FALSE))</f>
        <v/>
      </c>
      <c r="AB113" s="23" t="str">
        <f>IF(Z113="","",VLOOKUP(Z113,Mapping!O:R,4,FALSE))</f>
        <v/>
      </c>
      <c r="AC113" s="23">
        <f>IF(AD113="","",VLOOKUP(AD113,Mapping!T:W,2,FALSE))</f>
        <v>5</v>
      </c>
      <c r="AD113" s="13" t="s">
        <v>177</v>
      </c>
      <c r="AE113" s="24" t="str">
        <f>IF(AD113="","",VLOOKUP(AD113,Mapping!T:W,3,FALSE))</f>
        <v>Ndgen.GeneAPOE33</v>
      </c>
      <c r="AF113" s="24" t="str">
        <f>IF(AD113="","",VLOOKUP(AD113,Mapping!T:W,4,FALSE))</f>
        <v>Moderate AD risk</v>
      </c>
      <c r="AG113" s="24" t="str">
        <f>IF(AH113="","",VLOOKUP(AH113,Mapping!BD:BF,3,FALSE))</f>
        <v/>
      </c>
      <c r="AH113" s="13"/>
      <c r="AI113" s="24" t="str">
        <f>IF(AJ113="","",VLOOKUP(AJ113,Mapping!BD:BF,3,FALSE))</f>
        <v/>
      </c>
      <c r="AJ113" s="13"/>
      <c r="AK113" s="616" t="s">
        <v>422</v>
      </c>
      <c r="AL113" s="616" t="s">
        <v>423</v>
      </c>
      <c r="AM113" s="13"/>
      <c r="AN113" s="13"/>
      <c r="AO113" s="26"/>
      <c r="AP113" s="26"/>
      <c r="AQ113" s="13" t="s">
        <v>205</v>
      </c>
      <c r="AR113" s="24">
        <f>IF(AS113="","",VLOOKUP(AS113,Mapping!AP:AR,2,FALSE))</f>
        <v>2</v>
      </c>
      <c r="AS113" s="13" t="s">
        <v>212</v>
      </c>
      <c r="AT113" s="24" t="str">
        <f>IF(AS113="","",VLOOKUP(AS113,Mapping!AP:AR,3,FALSE))</f>
        <v>None</v>
      </c>
      <c r="AU113" s="26"/>
      <c r="AV113" s="24">
        <f>IF(AW113="","",VLOOKUP(AW113,Mapping!AT:AU,2,FALSE))</f>
        <v>2</v>
      </c>
      <c r="AW113" s="221" t="s">
        <v>1</v>
      </c>
    </row>
    <row r="114" spans="1:49" ht="32.5">
      <c r="A114" s="23">
        <f>IFERROR(VLOOKUP(B114,Mapping!A:B,2,FALSE),"")</f>
        <v>9</v>
      </c>
      <c r="B114" s="496" t="s">
        <v>418</v>
      </c>
      <c r="C114" s="497"/>
      <c r="D114" s="116" t="s">
        <v>424</v>
      </c>
      <c r="E114" s="116" t="s">
        <v>425</v>
      </c>
      <c r="F114" s="13"/>
      <c r="G114" s="13"/>
      <c r="H114" s="13"/>
      <c r="I114" s="13"/>
      <c r="J114" s="26" t="s">
        <v>210</v>
      </c>
      <c r="K114" s="26">
        <v>80</v>
      </c>
      <c r="L114" s="24">
        <f>IFERROR(VLOOKUP(M114,Mapping!BQ:BR,2,FALSE),"")</f>
        <v>2</v>
      </c>
      <c r="M114" s="13" t="s">
        <v>421</v>
      </c>
      <c r="N114" s="13" t="s">
        <v>150</v>
      </c>
      <c r="O114" s="12">
        <v>23</v>
      </c>
      <c r="P114" s="23">
        <f>IF(Q114="","",VLOOKUP(Q114,Mapping!D:H,2,FALSE))</f>
        <v>4</v>
      </c>
      <c r="Q114" s="13" t="s">
        <v>345</v>
      </c>
      <c r="R114" s="26" t="s">
        <v>133</v>
      </c>
      <c r="S114" s="23" t="str">
        <f>IF(Q114="","",VLOOKUP(Q114,Mapping!D:H,5,FALSE))</f>
        <v>Ndgen.BandBI, Ndgen.BandBII</v>
      </c>
      <c r="T114" s="23" t="str">
        <f>IF(Q114="","",VLOOKUP(Q114,Mapping!D:H,4,FALSE))</f>
        <v>Control</v>
      </c>
      <c r="U114" s="23" t="str">
        <f>IF(V114="","",VLOOKUP(V114,Mapping!J:L,2,FALSE))</f>
        <v/>
      </c>
      <c r="V114" s="13"/>
      <c r="W114" s="23" t="str">
        <f>IF(V114="","",VLOOKUP(V114,Mapping!J:L,3,FALSE))</f>
        <v/>
      </c>
      <c r="X114" s="23" t="str">
        <f>IF(V114="","",VLOOKUP(V114,Mapping!J:M,4,FALSE))</f>
        <v/>
      </c>
      <c r="Y114" s="23" t="str">
        <f>IF(Z114="","",VLOOKUP(Z114,Mapping!O:Q,2,FALSE))</f>
        <v/>
      </c>
      <c r="Z114" s="13"/>
      <c r="AA114" s="23" t="str">
        <f>IF(Z114="","",VLOOKUP(Z114,Mapping!O:Q,3,FALSE))</f>
        <v/>
      </c>
      <c r="AB114" s="23" t="str">
        <f>IF(Z114="","",VLOOKUP(Z114,Mapping!O:R,4,FALSE))</f>
        <v/>
      </c>
      <c r="AC114" s="23">
        <f>IF(AD114="","",VLOOKUP(AD114,Mapping!T:W,2,FALSE))</f>
        <v>3</v>
      </c>
      <c r="AD114" s="13" t="s">
        <v>139</v>
      </c>
      <c r="AE114" s="24" t="str">
        <f>IF(AD114="","",VLOOKUP(AD114,Mapping!T:W,3,FALSE))</f>
        <v>Ndgen.GeneAPOE23</v>
      </c>
      <c r="AF114" s="24" t="str">
        <f>IF(AD114="","",VLOOKUP(AD114,Mapping!T:W,4,FALSE))</f>
        <v>Low AD risk</v>
      </c>
      <c r="AG114" s="24" t="str">
        <f>IF(AH114="","",VLOOKUP(AH114,Mapping!BD:BF,3,FALSE))</f>
        <v/>
      </c>
      <c r="AH114" s="13"/>
      <c r="AI114" s="24" t="str">
        <f>IF(AJ114="","",VLOOKUP(AJ114,Mapping!BD:BF,3,FALSE))</f>
        <v/>
      </c>
      <c r="AJ114" s="13"/>
      <c r="AK114" s="616" t="s">
        <v>426</v>
      </c>
      <c r="AL114" s="616" t="s">
        <v>427</v>
      </c>
      <c r="AM114" s="13" t="s">
        <v>205</v>
      </c>
      <c r="AN114" s="13"/>
      <c r="AO114" s="26"/>
      <c r="AP114" s="26"/>
      <c r="AQ114" s="13" t="s">
        <v>205</v>
      </c>
      <c r="AR114" s="24">
        <f>IF(AS114="","",VLOOKUP(AS114,Mapping!AP:AR,2,FALSE))</f>
        <v>2</v>
      </c>
      <c r="AS114" s="13" t="s">
        <v>212</v>
      </c>
      <c r="AT114" s="24" t="str">
        <f>IF(AS114="","",VLOOKUP(AS114,Mapping!AP:AR,3,FALSE))</f>
        <v>None</v>
      </c>
      <c r="AU114" s="26"/>
      <c r="AV114" s="24">
        <f>IF(AW114="","",VLOOKUP(AW114,Mapping!AT:AU,2,FALSE))</f>
        <v>2</v>
      </c>
      <c r="AW114" s="221" t="s">
        <v>1</v>
      </c>
    </row>
    <row r="115" spans="1:49">
      <c r="A115" s="23">
        <f>IFERROR(VLOOKUP(B115,Mapping!A:B,2,FALSE),"")</f>
        <v>4</v>
      </c>
      <c r="B115" s="496" t="s">
        <v>373</v>
      </c>
      <c r="C115" s="497"/>
      <c r="D115" s="116" t="s">
        <v>428</v>
      </c>
      <c r="E115" s="116" t="s">
        <v>429</v>
      </c>
      <c r="F115" s="13"/>
      <c r="G115" s="13"/>
      <c r="H115" s="13"/>
      <c r="I115" s="13"/>
      <c r="J115" s="26" t="s">
        <v>430</v>
      </c>
      <c r="K115" s="26">
        <v>67</v>
      </c>
      <c r="L115" s="24" t="str">
        <f>IFERROR(VLOOKUP(M115,Mapping!BQ:BR,2,FALSE),"")</f>
        <v/>
      </c>
      <c r="M115" s="13"/>
      <c r="N115" s="13" t="s">
        <v>150</v>
      </c>
      <c r="O115" s="12">
        <v>144</v>
      </c>
      <c r="P115" s="23">
        <f>IF(Q115="","",VLOOKUP(Q115,Mapping!D:H,2,FALSE))</f>
        <v>1</v>
      </c>
      <c r="Q115" s="13" t="s">
        <v>147</v>
      </c>
      <c r="R115" s="26" t="s">
        <v>158</v>
      </c>
      <c r="S115" s="23" t="str">
        <f>IF(Q115="","",VLOOKUP(Q115,Mapping!D:H,5,FALSE))</f>
        <v>NULL</v>
      </c>
      <c r="T115" s="23" t="str">
        <f>IF(Q115="","",VLOOKUP(Q115,Mapping!D:H,4,FALSE))</f>
        <v>Missing</v>
      </c>
      <c r="U115" s="23" t="str">
        <f>IF(V115="","",VLOOKUP(V115,Mapping!J:L,2,FALSE))</f>
        <v/>
      </c>
      <c r="V115" s="13"/>
      <c r="W115" s="23" t="str">
        <f>IF(V115="","",VLOOKUP(V115,Mapping!J:L,3,FALSE))</f>
        <v/>
      </c>
      <c r="X115" s="23" t="str">
        <f>IF(V115="","",VLOOKUP(V115,Mapping!J:M,4,FALSE))</f>
        <v/>
      </c>
      <c r="Y115" s="23" t="str">
        <f>IF(Z115="","",VLOOKUP(Z115,Mapping!O:Q,2,FALSE))</f>
        <v/>
      </c>
      <c r="Z115" s="13"/>
      <c r="AA115" s="23" t="str">
        <f>IF(Z115="","",VLOOKUP(Z115,Mapping!O:Q,3,FALSE))</f>
        <v/>
      </c>
      <c r="AB115" s="23" t="str">
        <f>IF(Z115="","",VLOOKUP(Z115,Mapping!O:R,4,FALSE))</f>
        <v/>
      </c>
      <c r="AC115" s="23">
        <f>IF(AD115="","",VLOOKUP(AD115,Mapping!T:W,2,FALSE))</f>
        <v>1</v>
      </c>
      <c r="AD115" s="13" t="s">
        <v>147</v>
      </c>
      <c r="AE115" s="24" t="str">
        <f>IF(AD115="","",VLOOKUP(AD115,Mapping!T:W,3,FALSE))</f>
        <v>NULL</v>
      </c>
      <c r="AF115" s="24" t="str">
        <f>IF(AD115="","",VLOOKUP(AD115,Mapping!T:W,4,FALSE))</f>
        <v>Not assesed</v>
      </c>
      <c r="AG115" s="24" t="str">
        <f>IF(AH115="","",VLOOKUP(AH115,Mapping!BD:BF,3,FALSE))</f>
        <v/>
      </c>
      <c r="AH115" s="13"/>
      <c r="AI115" s="24" t="str">
        <f>IF(AJ115="","",VLOOKUP(AJ115,Mapping!BD:BF,3,FALSE))</f>
        <v/>
      </c>
      <c r="AJ115" s="13"/>
      <c r="AK115" s="205"/>
      <c r="AL115" s="205"/>
      <c r="AM115" s="13"/>
      <c r="AN115" s="13"/>
      <c r="AO115" s="26"/>
      <c r="AP115" s="26"/>
      <c r="AQ115" s="13" t="s">
        <v>146</v>
      </c>
      <c r="AR115" s="24">
        <f>IF(AS115="","",VLOOKUP(AS115,Mapping!AP:AR,2,FALSE))</f>
        <v>8</v>
      </c>
      <c r="AS115" s="13" t="s">
        <v>206</v>
      </c>
      <c r="AT115" s="24" t="str">
        <f>IF(AS115="","",VLOOKUP(AS115,Mapping!AP:AR,3,FALSE))</f>
        <v>rs143332484</v>
      </c>
      <c r="AU115" s="26"/>
      <c r="AV115" s="24">
        <f>IF(AW115="","",VLOOKUP(AW115,Mapping!AT:AU,2,FALSE))</f>
        <v>2</v>
      </c>
      <c r="AW115" s="221" t="s">
        <v>1</v>
      </c>
    </row>
    <row r="116" spans="1:49">
      <c r="A116" s="23">
        <f>IFERROR(VLOOKUP(B116,Mapping!A:B,2,FALSE),"")</f>
        <v>4</v>
      </c>
      <c r="B116" s="496" t="s">
        <v>373</v>
      </c>
      <c r="C116" s="497"/>
      <c r="D116" s="116" t="s">
        <v>431</v>
      </c>
      <c r="E116" s="116" t="s">
        <v>432</v>
      </c>
      <c r="F116" s="13"/>
      <c r="G116" s="13"/>
      <c r="H116" s="13"/>
      <c r="I116" s="13"/>
      <c r="J116" s="26" t="s">
        <v>430</v>
      </c>
      <c r="K116" s="26">
        <v>71</v>
      </c>
      <c r="L116" s="24" t="str">
        <f>IFERROR(VLOOKUP(M116,Mapping!BQ:BR,2,FALSE),"")</f>
        <v/>
      </c>
      <c r="M116" s="13"/>
      <c r="N116" s="13" t="s">
        <v>132</v>
      </c>
      <c r="O116" s="12">
        <v>48</v>
      </c>
      <c r="P116" s="23">
        <f>IF(Q116="","",VLOOKUP(Q116,Mapping!D:H,2,FALSE))</f>
        <v>1</v>
      </c>
      <c r="Q116" s="13" t="s">
        <v>147</v>
      </c>
      <c r="R116" s="26" t="s">
        <v>158</v>
      </c>
      <c r="S116" s="23" t="str">
        <f>IF(Q116="","",VLOOKUP(Q116,Mapping!D:H,5,FALSE))</f>
        <v>NULL</v>
      </c>
      <c r="T116" s="23" t="str">
        <f>IF(Q116="","",VLOOKUP(Q116,Mapping!D:H,4,FALSE))</f>
        <v>Missing</v>
      </c>
      <c r="U116" s="23" t="str">
        <f>IF(V116="","",VLOOKUP(V116,Mapping!J:L,2,FALSE))</f>
        <v/>
      </c>
      <c r="V116" s="13"/>
      <c r="W116" s="23" t="str">
        <f>IF(V116="","",VLOOKUP(V116,Mapping!J:L,3,FALSE))</f>
        <v/>
      </c>
      <c r="X116" s="23" t="str">
        <f>IF(V116="","",VLOOKUP(V116,Mapping!J:M,4,FALSE))</f>
        <v/>
      </c>
      <c r="Y116" s="23" t="str">
        <f>IF(Z116="","",VLOOKUP(Z116,Mapping!O:Q,2,FALSE))</f>
        <v/>
      </c>
      <c r="Z116" s="13"/>
      <c r="AA116" s="23" t="str">
        <f>IF(Z116="","",VLOOKUP(Z116,Mapping!O:Q,3,FALSE))</f>
        <v/>
      </c>
      <c r="AB116" s="23" t="str">
        <f>IF(Z116="","",VLOOKUP(Z116,Mapping!O:R,4,FALSE))</f>
        <v/>
      </c>
      <c r="AC116" s="23">
        <f>IF(AD116="","",VLOOKUP(AD116,Mapping!T:W,2,FALSE))</f>
        <v>1</v>
      </c>
      <c r="AD116" s="13" t="s">
        <v>147</v>
      </c>
      <c r="AE116" s="24" t="str">
        <f>IF(AD116="","",VLOOKUP(AD116,Mapping!T:W,3,FALSE))</f>
        <v>NULL</v>
      </c>
      <c r="AF116" s="24" t="str">
        <f>IF(AD116="","",VLOOKUP(AD116,Mapping!T:W,4,FALSE))</f>
        <v>Not assesed</v>
      </c>
      <c r="AG116" s="24" t="str">
        <f>IF(AH116="","",VLOOKUP(AH116,Mapping!BD:BF,3,FALSE))</f>
        <v/>
      </c>
      <c r="AH116" s="13"/>
      <c r="AI116" s="24" t="str">
        <f>IF(AJ116="","",VLOOKUP(AJ116,Mapping!BD:BF,3,FALSE))</f>
        <v/>
      </c>
      <c r="AJ116" s="13"/>
      <c r="AK116" s="205"/>
      <c r="AL116" s="205"/>
      <c r="AM116" s="13"/>
      <c r="AN116" s="13"/>
      <c r="AO116" s="26"/>
      <c r="AP116" s="26"/>
      <c r="AQ116" s="13" t="s">
        <v>146</v>
      </c>
      <c r="AR116" s="24">
        <f>IF(AS116="","",VLOOKUP(AS116,Mapping!AP:AR,2,FALSE))</f>
        <v>8</v>
      </c>
      <c r="AS116" s="13" t="s">
        <v>206</v>
      </c>
      <c r="AT116" s="24" t="str">
        <f>IF(AS116="","",VLOOKUP(AS116,Mapping!AP:AR,3,FALSE))</f>
        <v>rs143332484</v>
      </c>
      <c r="AU116" s="26"/>
      <c r="AV116" s="24">
        <f>IF(AW116="","",VLOOKUP(AW116,Mapping!AT:AU,2,FALSE))</f>
        <v>2</v>
      </c>
      <c r="AW116" s="221" t="s">
        <v>1</v>
      </c>
    </row>
    <row r="117" spans="1:49">
      <c r="A117" s="23">
        <f>IFERROR(VLOOKUP(B117,Mapping!A:B,2,FALSE),"")</f>
        <v>12</v>
      </c>
      <c r="B117" s="496" t="s">
        <v>433</v>
      </c>
      <c r="C117" s="497">
        <v>44364</v>
      </c>
      <c r="D117" s="116" t="s">
        <v>434</v>
      </c>
      <c r="E117" s="116" t="s">
        <v>434</v>
      </c>
      <c r="F117" s="13"/>
      <c r="G117" s="13"/>
      <c r="H117" s="13">
        <v>1</v>
      </c>
      <c r="I117" s="13">
        <v>1</v>
      </c>
      <c r="J117" s="26" t="s">
        <v>435</v>
      </c>
      <c r="K117" s="26">
        <v>39</v>
      </c>
      <c r="L117" s="24" t="str">
        <f>IFERROR(VLOOKUP(M117,Mapping!BQ:BR,2,FALSE),"")</f>
        <v/>
      </c>
      <c r="M117" s="13"/>
      <c r="N117" s="13" t="s">
        <v>150</v>
      </c>
      <c r="O117" s="12" t="s">
        <v>147</v>
      </c>
      <c r="P117" s="23">
        <f>IF(Q117="","",VLOOKUP(Q117,Mapping!D:H,2,FALSE))</f>
        <v>1</v>
      </c>
      <c r="Q117" s="13" t="s">
        <v>147</v>
      </c>
      <c r="R117" s="26" t="s">
        <v>158</v>
      </c>
      <c r="S117" s="23" t="str">
        <f>IF(Q117="","",VLOOKUP(Q117,Mapping!D:H,5,FALSE))</f>
        <v>NULL</v>
      </c>
      <c r="T117" s="23" t="str">
        <f>IF(Q117="","",VLOOKUP(Q117,Mapping!D:H,4,FALSE))</f>
        <v>Missing</v>
      </c>
      <c r="U117" s="23">
        <f>IF(V117="","",VLOOKUP(V117,Mapping!J:L,2,FALSE))</f>
        <v>1</v>
      </c>
      <c r="V117" s="13" t="s">
        <v>147</v>
      </c>
      <c r="W117" s="23" t="str">
        <f>IF(V117="","",VLOOKUP(V117,Mapping!J:L,3,FALSE))</f>
        <v>NULL</v>
      </c>
      <c r="X117" s="23" t="str">
        <f>IF(V117="","",VLOOKUP(V117,Mapping!J:M,4,FALSE))</f>
        <v>Not assesed</v>
      </c>
      <c r="Y117" s="23">
        <f>IF(Z117="","",VLOOKUP(Z117,Mapping!O:Q,2,FALSE))</f>
        <v>1</v>
      </c>
      <c r="Z117" s="13" t="s">
        <v>147</v>
      </c>
      <c r="AA117" s="23" t="str">
        <f>IF(Z117="","",VLOOKUP(Z117,Mapping!O:Q,3,FALSE))</f>
        <v>Null</v>
      </c>
      <c r="AB117" s="23" t="str">
        <f>IF(Z117="","",VLOOKUP(Z117,Mapping!O:R,4,FALSE))</f>
        <v>Not Assessed</v>
      </c>
      <c r="AC117" s="23">
        <f>IF(AD117="","",VLOOKUP(AD117,Mapping!T:W,2,FALSE))</f>
        <v>1</v>
      </c>
      <c r="AD117" s="13" t="s">
        <v>147</v>
      </c>
      <c r="AE117" s="24" t="str">
        <f>IF(AD117="","",VLOOKUP(AD117,Mapping!T:W,3,FALSE))</f>
        <v>NULL</v>
      </c>
      <c r="AF117" s="24" t="str">
        <f>IF(AD117="","",VLOOKUP(AD117,Mapping!T:W,4,FALSE))</f>
        <v>Not assesed</v>
      </c>
      <c r="AG117" s="24">
        <f>IF(AH117="","",VLOOKUP(AH117,Mapping!BD:BF,3,FALSE))</f>
        <v>1</v>
      </c>
      <c r="AH117" s="13" t="s">
        <v>147</v>
      </c>
      <c r="AI117" s="24">
        <f>IF(AJ117="","",VLOOKUP(AJ117,Mapping!BD:BF,3,FALSE))</f>
        <v>1</v>
      </c>
      <c r="AJ117" s="13" t="s">
        <v>147</v>
      </c>
      <c r="AK117" s="205" t="s">
        <v>147</v>
      </c>
      <c r="AL117" s="205" t="s">
        <v>147</v>
      </c>
      <c r="AM117" s="13" t="s">
        <v>147</v>
      </c>
      <c r="AN117" s="13" t="s">
        <v>147</v>
      </c>
      <c r="AO117" s="26"/>
      <c r="AP117" s="26"/>
      <c r="AQ117" s="13" t="s">
        <v>146</v>
      </c>
      <c r="AR117" s="24">
        <f>IF(AS117="","",VLOOKUP(AS117,Mapping!AP:AR,2,FALSE))</f>
        <v>1</v>
      </c>
      <c r="AS117" s="13" t="s">
        <v>147</v>
      </c>
      <c r="AT117" s="24" t="str">
        <f>IF(AS117="","",VLOOKUP(AS117,Mapping!AP:AR,3,FALSE))</f>
        <v>N/A</v>
      </c>
      <c r="AU117" s="26"/>
      <c r="AV117" s="24">
        <f>IF(AW117="","",VLOOKUP(AW117,Mapping!AT:AU,2,FALSE))</f>
        <v>4</v>
      </c>
      <c r="AW117" s="221" t="s">
        <v>436</v>
      </c>
    </row>
    <row r="118" spans="1:49">
      <c r="A118" s="23">
        <f>IFERROR(VLOOKUP(B118,Mapping!A:B,2,FALSE),"")</f>
        <v>12</v>
      </c>
      <c r="B118" s="496" t="s">
        <v>433</v>
      </c>
      <c r="C118" s="497">
        <v>44364</v>
      </c>
      <c r="D118" s="116" t="s">
        <v>437</v>
      </c>
      <c r="E118" s="116" t="s">
        <v>437</v>
      </c>
      <c r="F118" s="13"/>
      <c r="G118" s="13"/>
      <c r="H118" s="13">
        <v>1</v>
      </c>
      <c r="I118" s="13">
        <v>1</v>
      </c>
      <c r="J118" s="26" t="s">
        <v>438</v>
      </c>
      <c r="K118" s="26">
        <v>57</v>
      </c>
      <c r="L118" s="24" t="str">
        <f>IFERROR(VLOOKUP(M118,Mapping!BQ:BR,2,FALSE),"")</f>
        <v/>
      </c>
      <c r="M118" s="13"/>
      <c r="N118" s="13" t="s">
        <v>132</v>
      </c>
      <c r="O118" s="12" t="s">
        <v>147</v>
      </c>
      <c r="P118" s="23">
        <f>IF(Q118="","",VLOOKUP(Q118,Mapping!D:H,2,FALSE))</f>
        <v>1</v>
      </c>
      <c r="Q118" s="13" t="s">
        <v>147</v>
      </c>
      <c r="R118" s="26" t="s">
        <v>158</v>
      </c>
      <c r="S118" s="23" t="str">
        <f>IF(Q118="","",VLOOKUP(Q118,Mapping!D:H,5,FALSE))</f>
        <v>NULL</v>
      </c>
      <c r="T118" s="23" t="str">
        <f>IF(Q118="","",VLOOKUP(Q118,Mapping!D:H,4,FALSE))</f>
        <v>Missing</v>
      </c>
      <c r="U118" s="23">
        <f>IF(V118="","",VLOOKUP(V118,Mapping!J:L,2,FALSE))</f>
        <v>1</v>
      </c>
      <c r="V118" s="13" t="s">
        <v>147</v>
      </c>
      <c r="W118" s="23" t="str">
        <f>IF(V118="","",VLOOKUP(V118,Mapping!J:L,3,FALSE))</f>
        <v>NULL</v>
      </c>
      <c r="X118" s="23" t="str">
        <f>IF(V118="","",VLOOKUP(V118,Mapping!J:M,4,FALSE))</f>
        <v>Not assesed</v>
      </c>
      <c r="Y118" s="23">
        <f>IF(Z118="","",VLOOKUP(Z118,Mapping!O:Q,2,FALSE))</f>
        <v>1</v>
      </c>
      <c r="Z118" s="13" t="s">
        <v>147</v>
      </c>
      <c r="AA118" s="23" t="str">
        <f>IF(Z118="","",VLOOKUP(Z118,Mapping!O:Q,3,FALSE))</f>
        <v>Null</v>
      </c>
      <c r="AB118" s="23" t="str">
        <f>IF(Z118="","",VLOOKUP(Z118,Mapping!O:R,4,FALSE))</f>
        <v>Not Assessed</v>
      </c>
      <c r="AC118" s="23">
        <f>IF(AD118="","",VLOOKUP(AD118,Mapping!T:W,2,FALSE))</f>
        <v>1</v>
      </c>
      <c r="AD118" s="13" t="s">
        <v>147</v>
      </c>
      <c r="AE118" s="24" t="str">
        <f>IF(AD118="","",VLOOKUP(AD118,Mapping!T:W,3,FALSE))</f>
        <v>NULL</v>
      </c>
      <c r="AF118" s="24" t="str">
        <f>IF(AD118="","",VLOOKUP(AD118,Mapping!T:W,4,FALSE))</f>
        <v>Not assesed</v>
      </c>
      <c r="AG118" s="24">
        <f>IF(AH118="","",VLOOKUP(AH118,Mapping!BD:BF,3,FALSE))</f>
        <v>1</v>
      </c>
      <c r="AH118" s="13" t="s">
        <v>147</v>
      </c>
      <c r="AI118" s="24">
        <f>IF(AJ118="","",VLOOKUP(AJ118,Mapping!BD:BF,3,FALSE))</f>
        <v>1</v>
      </c>
      <c r="AJ118" s="13" t="s">
        <v>147</v>
      </c>
      <c r="AK118" s="205" t="s">
        <v>147</v>
      </c>
      <c r="AL118" s="205" t="s">
        <v>147</v>
      </c>
      <c r="AM118" s="13" t="s">
        <v>147</v>
      </c>
      <c r="AN118" s="13" t="s">
        <v>147</v>
      </c>
      <c r="AO118" s="26"/>
      <c r="AP118" s="26"/>
      <c r="AQ118" s="13" t="s">
        <v>146</v>
      </c>
      <c r="AR118" s="24">
        <f>IF(AS118="","",VLOOKUP(AS118,Mapping!AP:AR,2,FALSE))</f>
        <v>1</v>
      </c>
      <c r="AS118" s="13" t="s">
        <v>147</v>
      </c>
      <c r="AT118" s="24" t="str">
        <f>IF(AS118="","",VLOOKUP(AS118,Mapping!AP:AR,3,FALSE))</f>
        <v>N/A</v>
      </c>
      <c r="AU118" s="26"/>
      <c r="AV118" s="24">
        <f>IF(AW118="","",VLOOKUP(AW118,Mapping!AT:AU,2,FALSE))</f>
        <v>4</v>
      </c>
      <c r="AW118" s="221" t="s">
        <v>436</v>
      </c>
    </row>
    <row r="119" spans="1:49">
      <c r="A119" s="23">
        <f>IFERROR(VLOOKUP(B119,Mapping!A:B,2,FALSE),"")</f>
        <v>12</v>
      </c>
      <c r="B119" s="496" t="s">
        <v>433</v>
      </c>
      <c r="C119" s="497">
        <v>44364</v>
      </c>
      <c r="D119" s="116" t="s">
        <v>439</v>
      </c>
      <c r="E119" s="116" t="s">
        <v>439</v>
      </c>
      <c r="F119" s="13"/>
      <c r="G119" s="13"/>
      <c r="H119" s="13">
        <v>1</v>
      </c>
      <c r="I119" s="13">
        <v>1</v>
      </c>
      <c r="J119" s="26" t="s">
        <v>440</v>
      </c>
      <c r="K119" s="26">
        <v>54</v>
      </c>
      <c r="L119" s="24" t="str">
        <f>IFERROR(VLOOKUP(M119,Mapping!BQ:BR,2,FALSE),"")</f>
        <v/>
      </c>
      <c r="M119" s="13"/>
      <c r="N119" s="13" t="s">
        <v>132</v>
      </c>
      <c r="O119" s="12" t="s">
        <v>147</v>
      </c>
      <c r="P119" s="23">
        <f>IF(Q119="","",VLOOKUP(Q119,Mapping!D:H,2,FALSE))</f>
        <v>1</v>
      </c>
      <c r="Q119" s="13" t="s">
        <v>147</v>
      </c>
      <c r="R119" s="26" t="s">
        <v>158</v>
      </c>
      <c r="S119" s="23" t="str">
        <f>IF(Q119="","",VLOOKUP(Q119,Mapping!D:H,5,FALSE))</f>
        <v>NULL</v>
      </c>
      <c r="T119" s="23" t="str">
        <f>IF(Q119="","",VLOOKUP(Q119,Mapping!D:H,4,FALSE))</f>
        <v>Missing</v>
      </c>
      <c r="U119" s="23">
        <f>IF(V119="","",VLOOKUP(V119,Mapping!J:L,2,FALSE))</f>
        <v>1</v>
      </c>
      <c r="V119" s="13" t="s">
        <v>147</v>
      </c>
      <c r="W119" s="23" t="str">
        <f>IF(V119="","",VLOOKUP(V119,Mapping!J:L,3,FALSE))</f>
        <v>NULL</v>
      </c>
      <c r="X119" s="23" t="str">
        <f>IF(V119="","",VLOOKUP(V119,Mapping!J:M,4,FALSE))</f>
        <v>Not assesed</v>
      </c>
      <c r="Y119" s="23">
        <f>IF(Z119="","",VLOOKUP(Z119,Mapping!O:Q,2,FALSE))</f>
        <v>1</v>
      </c>
      <c r="Z119" s="13" t="s">
        <v>147</v>
      </c>
      <c r="AA119" s="23" t="str">
        <f>IF(Z119="","",VLOOKUP(Z119,Mapping!O:Q,3,FALSE))</f>
        <v>Null</v>
      </c>
      <c r="AB119" s="23" t="str">
        <f>IF(Z119="","",VLOOKUP(Z119,Mapping!O:R,4,FALSE))</f>
        <v>Not Assessed</v>
      </c>
      <c r="AC119" s="23">
        <f>IF(AD119="","",VLOOKUP(AD119,Mapping!T:W,2,FALSE))</f>
        <v>1</v>
      </c>
      <c r="AD119" s="13" t="s">
        <v>147</v>
      </c>
      <c r="AE119" s="24" t="str">
        <f>IF(AD119="","",VLOOKUP(AD119,Mapping!T:W,3,FALSE))</f>
        <v>NULL</v>
      </c>
      <c r="AF119" s="24" t="str">
        <f>IF(AD119="","",VLOOKUP(AD119,Mapping!T:W,4,FALSE))</f>
        <v>Not assesed</v>
      </c>
      <c r="AG119" s="24">
        <f>IF(AH119="","",VLOOKUP(AH119,Mapping!BD:BF,3,FALSE))</f>
        <v>1</v>
      </c>
      <c r="AH119" s="13" t="s">
        <v>147</v>
      </c>
      <c r="AI119" s="24">
        <f>IF(AJ119="","",VLOOKUP(AJ119,Mapping!BD:BF,3,FALSE))</f>
        <v>1</v>
      </c>
      <c r="AJ119" s="13" t="s">
        <v>147</v>
      </c>
      <c r="AK119" s="205" t="s">
        <v>147</v>
      </c>
      <c r="AL119" s="205" t="s">
        <v>147</v>
      </c>
      <c r="AM119" s="13" t="s">
        <v>147</v>
      </c>
      <c r="AN119" s="13" t="s">
        <v>147</v>
      </c>
      <c r="AO119" s="26"/>
      <c r="AP119" s="26"/>
      <c r="AQ119" s="13" t="s">
        <v>146</v>
      </c>
      <c r="AR119" s="24">
        <f>IF(AS119="","",VLOOKUP(AS119,Mapping!AP:AR,2,FALSE))</f>
        <v>1</v>
      </c>
      <c r="AS119" s="13" t="s">
        <v>147</v>
      </c>
      <c r="AT119" s="24" t="str">
        <f>IF(AS119="","",VLOOKUP(AS119,Mapping!AP:AR,3,FALSE))</f>
        <v>N/A</v>
      </c>
      <c r="AU119" s="26"/>
      <c r="AV119" s="24">
        <f>IF(AW119="","",VLOOKUP(AW119,Mapping!AT:AU,2,FALSE))</f>
        <v>4</v>
      </c>
      <c r="AW119" s="221" t="s">
        <v>436</v>
      </c>
    </row>
    <row r="120" spans="1:49">
      <c r="A120" s="23">
        <f>IFERROR(VLOOKUP(B120,Mapping!A:B,2,FALSE),"")</f>
        <v>12</v>
      </c>
      <c r="B120" s="496" t="s">
        <v>433</v>
      </c>
      <c r="C120" s="497">
        <v>44364</v>
      </c>
      <c r="D120" s="116" t="s">
        <v>441</v>
      </c>
      <c r="E120" s="116" t="s">
        <v>441</v>
      </c>
      <c r="F120" s="13"/>
      <c r="G120" s="13"/>
      <c r="H120" s="13">
        <v>1</v>
      </c>
      <c r="I120" s="13">
        <v>1</v>
      </c>
      <c r="J120" s="26" t="s">
        <v>442</v>
      </c>
      <c r="K120" s="26">
        <v>72</v>
      </c>
      <c r="L120" s="24" t="str">
        <f>IFERROR(VLOOKUP(M120,Mapping!BQ:BR,2,FALSE),"")</f>
        <v/>
      </c>
      <c r="M120" s="13"/>
      <c r="N120" s="13" t="s">
        <v>132</v>
      </c>
      <c r="O120" s="12" t="s">
        <v>147</v>
      </c>
      <c r="P120" s="23">
        <f>IF(Q120="","",VLOOKUP(Q120,Mapping!D:H,2,FALSE))</f>
        <v>1</v>
      </c>
      <c r="Q120" s="13" t="s">
        <v>147</v>
      </c>
      <c r="R120" s="26" t="s">
        <v>158</v>
      </c>
      <c r="S120" s="23" t="str">
        <f>IF(Q120="","",VLOOKUP(Q120,Mapping!D:H,5,FALSE))</f>
        <v>NULL</v>
      </c>
      <c r="T120" s="23" t="str">
        <f>IF(Q120="","",VLOOKUP(Q120,Mapping!D:H,4,FALSE))</f>
        <v>Missing</v>
      </c>
      <c r="U120" s="23">
        <f>IF(V120="","",VLOOKUP(V120,Mapping!J:L,2,FALSE))</f>
        <v>1</v>
      </c>
      <c r="V120" s="13" t="s">
        <v>147</v>
      </c>
      <c r="W120" s="23" t="str">
        <f>IF(V120="","",VLOOKUP(V120,Mapping!J:L,3,FALSE))</f>
        <v>NULL</v>
      </c>
      <c r="X120" s="23" t="str">
        <f>IF(V120="","",VLOOKUP(V120,Mapping!J:M,4,FALSE))</f>
        <v>Not assesed</v>
      </c>
      <c r="Y120" s="23">
        <f>IF(Z120="","",VLOOKUP(Z120,Mapping!O:Q,2,FALSE))</f>
        <v>1</v>
      </c>
      <c r="Z120" s="13" t="s">
        <v>147</v>
      </c>
      <c r="AA120" s="23" t="str">
        <f>IF(Z120="","",VLOOKUP(Z120,Mapping!O:Q,3,FALSE))</f>
        <v>Null</v>
      </c>
      <c r="AB120" s="23" t="str">
        <f>IF(Z120="","",VLOOKUP(Z120,Mapping!O:R,4,FALSE))</f>
        <v>Not Assessed</v>
      </c>
      <c r="AC120" s="23">
        <f>IF(AD120="","",VLOOKUP(AD120,Mapping!T:W,2,FALSE))</f>
        <v>1</v>
      </c>
      <c r="AD120" s="13" t="s">
        <v>147</v>
      </c>
      <c r="AE120" s="24" t="str">
        <f>IF(AD120="","",VLOOKUP(AD120,Mapping!T:W,3,FALSE))</f>
        <v>NULL</v>
      </c>
      <c r="AF120" s="24" t="str">
        <f>IF(AD120="","",VLOOKUP(AD120,Mapping!T:W,4,FALSE))</f>
        <v>Not assesed</v>
      </c>
      <c r="AG120" s="24">
        <f>IF(AH120="","",VLOOKUP(AH120,Mapping!BD:BF,3,FALSE))</f>
        <v>1</v>
      </c>
      <c r="AH120" s="13" t="s">
        <v>147</v>
      </c>
      <c r="AI120" s="24">
        <f>IF(AJ120="","",VLOOKUP(AJ120,Mapping!BD:BF,3,FALSE))</f>
        <v>1</v>
      </c>
      <c r="AJ120" s="13" t="s">
        <v>147</v>
      </c>
      <c r="AK120" s="205" t="s">
        <v>147</v>
      </c>
      <c r="AL120" s="205" t="s">
        <v>147</v>
      </c>
      <c r="AM120" s="13" t="s">
        <v>147</v>
      </c>
      <c r="AN120" s="13" t="s">
        <v>147</v>
      </c>
      <c r="AO120" s="26"/>
      <c r="AP120" s="26"/>
      <c r="AQ120" s="13" t="s">
        <v>146</v>
      </c>
      <c r="AR120" s="24">
        <f>IF(AS120="","",VLOOKUP(AS120,Mapping!AP:AR,2,FALSE))</f>
        <v>1</v>
      </c>
      <c r="AS120" s="13" t="s">
        <v>147</v>
      </c>
      <c r="AT120" s="24" t="str">
        <f>IF(AS120="","",VLOOKUP(AS120,Mapping!AP:AR,3,FALSE))</f>
        <v>N/A</v>
      </c>
      <c r="AU120" s="26"/>
      <c r="AV120" s="24">
        <f>IF(AW120="","",VLOOKUP(AW120,Mapping!AT:AU,2,FALSE))</f>
        <v>4</v>
      </c>
      <c r="AW120" s="221" t="s">
        <v>436</v>
      </c>
    </row>
    <row r="121" spans="1:49">
      <c r="A121" s="23">
        <f>IFERROR(VLOOKUP(B121,Mapping!A:B,2,FALSE),"")</f>
        <v>12</v>
      </c>
      <c r="B121" s="496" t="s">
        <v>433</v>
      </c>
      <c r="C121" s="497">
        <v>44364</v>
      </c>
      <c r="D121" s="116" t="s">
        <v>443</v>
      </c>
      <c r="E121" s="116" t="s">
        <v>443</v>
      </c>
      <c r="F121" s="13"/>
      <c r="G121" s="13"/>
      <c r="H121" s="13">
        <v>1</v>
      </c>
      <c r="I121" s="13">
        <v>1</v>
      </c>
      <c r="J121" s="26" t="s">
        <v>442</v>
      </c>
      <c r="K121" s="26">
        <v>50</v>
      </c>
      <c r="L121" s="24" t="str">
        <f>IFERROR(VLOOKUP(M121,Mapping!BQ:BR,2,FALSE),"")</f>
        <v/>
      </c>
      <c r="M121" s="13"/>
      <c r="N121" s="13" t="s">
        <v>150</v>
      </c>
      <c r="O121" s="12" t="s">
        <v>147</v>
      </c>
      <c r="P121" s="23">
        <f>IF(Q121="","",VLOOKUP(Q121,Mapping!D:H,2,FALSE))</f>
        <v>1</v>
      </c>
      <c r="Q121" s="13" t="s">
        <v>147</v>
      </c>
      <c r="R121" s="26" t="s">
        <v>158</v>
      </c>
      <c r="S121" s="23" t="str">
        <f>IF(Q121="","",VLOOKUP(Q121,Mapping!D:H,5,FALSE))</f>
        <v>NULL</v>
      </c>
      <c r="T121" s="23" t="str">
        <f>IF(Q121="","",VLOOKUP(Q121,Mapping!D:H,4,FALSE))</f>
        <v>Missing</v>
      </c>
      <c r="U121" s="23">
        <f>IF(V121="","",VLOOKUP(V121,Mapping!J:L,2,FALSE))</f>
        <v>1</v>
      </c>
      <c r="V121" s="13" t="s">
        <v>147</v>
      </c>
      <c r="W121" s="23" t="str">
        <f>IF(V121="","",VLOOKUP(V121,Mapping!J:L,3,FALSE))</f>
        <v>NULL</v>
      </c>
      <c r="X121" s="23" t="str">
        <f>IF(V121="","",VLOOKUP(V121,Mapping!J:M,4,FALSE))</f>
        <v>Not assesed</v>
      </c>
      <c r="Y121" s="23">
        <f>IF(Z121="","",VLOOKUP(Z121,Mapping!O:Q,2,FALSE))</f>
        <v>1</v>
      </c>
      <c r="Z121" s="13" t="s">
        <v>147</v>
      </c>
      <c r="AA121" s="23" t="str">
        <f>IF(Z121="","",VLOOKUP(Z121,Mapping!O:Q,3,FALSE))</f>
        <v>Null</v>
      </c>
      <c r="AB121" s="23" t="str">
        <f>IF(Z121="","",VLOOKUP(Z121,Mapping!O:R,4,FALSE))</f>
        <v>Not Assessed</v>
      </c>
      <c r="AC121" s="23">
        <f>IF(AD121="","",VLOOKUP(AD121,Mapping!T:W,2,FALSE))</f>
        <v>1</v>
      </c>
      <c r="AD121" s="13" t="s">
        <v>147</v>
      </c>
      <c r="AE121" s="24" t="str">
        <f>IF(AD121="","",VLOOKUP(AD121,Mapping!T:W,3,FALSE))</f>
        <v>NULL</v>
      </c>
      <c r="AF121" s="24" t="str">
        <f>IF(AD121="","",VLOOKUP(AD121,Mapping!T:W,4,FALSE))</f>
        <v>Not assesed</v>
      </c>
      <c r="AG121" s="24">
        <f>IF(AH121="","",VLOOKUP(AH121,Mapping!BD:BF,3,FALSE))</f>
        <v>1</v>
      </c>
      <c r="AH121" s="13" t="s">
        <v>147</v>
      </c>
      <c r="AI121" s="24">
        <f>IF(AJ121="","",VLOOKUP(AJ121,Mapping!BD:BF,3,FALSE))</f>
        <v>1</v>
      </c>
      <c r="AJ121" s="13" t="s">
        <v>147</v>
      </c>
      <c r="AK121" s="205" t="s">
        <v>147</v>
      </c>
      <c r="AL121" s="205" t="s">
        <v>147</v>
      </c>
      <c r="AM121" s="13" t="s">
        <v>147</v>
      </c>
      <c r="AN121" s="13" t="s">
        <v>147</v>
      </c>
      <c r="AO121" s="26"/>
      <c r="AP121" s="26"/>
      <c r="AQ121" s="13" t="s">
        <v>146</v>
      </c>
      <c r="AR121" s="24">
        <f>IF(AS121="","",VLOOKUP(AS121,Mapping!AP:AR,2,FALSE))</f>
        <v>1</v>
      </c>
      <c r="AS121" s="13" t="s">
        <v>147</v>
      </c>
      <c r="AT121" s="24" t="str">
        <f>IF(AS121="","",VLOOKUP(AS121,Mapping!AP:AR,3,FALSE))</f>
        <v>N/A</v>
      </c>
      <c r="AU121" s="26"/>
      <c r="AV121" s="24">
        <f>IF(AW121="","",VLOOKUP(AW121,Mapping!AT:AU,2,FALSE))</f>
        <v>4</v>
      </c>
      <c r="AW121" s="221" t="s">
        <v>436</v>
      </c>
    </row>
    <row r="122" spans="1:49">
      <c r="A122" s="23">
        <f>IFERROR(VLOOKUP(B122,Mapping!A:B,2,FALSE),"")</f>
        <v>12</v>
      </c>
      <c r="B122" s="496" t="s">
        <v>433</v>
      </c>
      <c r="C122" s="497">
        <v>44364</v>
      </c>
      <c r="D122" s="116" t="s">
        <v>444</v>
      </c>
      <c r="E122" s="116" t="s">
        <v>444</v>
      </c>
      <c r="F122" s="13"/>
      <c r="G122" s="13"/>
      <c r="H122" s="13">
        <v>1</v>
      </c>
      <c r="I122" s="13">
        <v>1</v>
      </c>
      <c r="J122" s="26" t="s">
        <v>442</v>
      </c>
      <c r="K122" s="26">
        <v>42</v>
      </c>
      <c r="L122" s="24" t="str">
        <f>IFERROR(VLOOKUP(M122,Mapping!BQ:BR,2,FALSE),"")</f>
        <v/>
      </c>
      <c r="M122" s="13"/>
      <c r="N122" s="13" t="s">
        <v>132</v>
      </c>
      <c r="O122" s="12" t="s">
        <v>147</v>
      </c>
      <c r="P122" s="23">
        <f>IF(Q122="","",VLOOKUP(Q122,Mapping!D:H,2,FALSE))</f>
        <v>1</v>
      </c>
      <c r="Q122" s="13" t="s">
        <v>147</v>
      </c>
      <c r="R122" s="26" t="s">
        <v>158</v>
      </c>
      <c r="S122" s="23" t="str">
        <f>IF(Q122="","",VLOOKUP(Q122,Mapping!D:H,5,FALSE))</f>
        <v>NULL</v>
      </c>
      <c r="T122" s="23" t="str">
        <f>IF(Q122="","",VLOOKUP(Q122,Mapping!D:H,4,FALSE))</f>
        <v>Missing</v>
      </c>
      <c r="U122" s="23">
        <f>IF(V122="","",VLOOKUP(V122,Mapping!J:L,2,FALSE))</f>
        <v>1</v>
      </c>
      <c r="V122" s="13" t="s">
        <v>147</v>
      </c>
      <c r="W122" s="23" t="str">
        <f>IF(V122="","",VLOOKUP(V122,Mapping!J:L,3,FALSE))</f>
        <v>NULL</v>
      </c>
      <c r="X122" s="23" t="str">
        <f>IF(V122="","",VLOOKUP(V122,Mapping!J:M,4,FALSE))</f>
        <v>Not assesed</v>
      </c>
      <c r="Y122" s="23">
        <f>IF(Z122="","",VLOOKUP(Z122,Mapping!O:Q,2,FALSE))</f>
        <v>1</v>
      </c>
      <c r="Z122" s="13" t="s">
        <v>147</v>
      </c>
      <c r="AA122" s="23" t="str">
        <f>IF(Z122="","",VLOOKUP(Z122,Mapping!O:Q,3,FALSE))</f>
        <v>Null</v>
      </c>
      <c r="AB122" s="23" t="str">
        <f>IF(Z122="","",VLOOKUP(Z122,Mapping!O:R,4,FALSE))</f>
        <v>Not Assessed</v>
      </c>
      <c r="AC122" s="23">
        <f>IF(AD122="","",VLOOKUP(AD122,Mapping!T:W,2,FALSE))</f>
        <v>1</v>
      </c>
      <c r="AD122" s="13" t="s">
        <v>147</v>
      </c>
      <c r="AE122" s="24" t="str">
        <f>IF(AD122="","",VLOOKUP(AD122,Mapping!T:W,3,FALSE))</f>
        <v>NULL</v>
      </c>
      <c r="AF122" s="24" t="str">
        <f>IF(AD122="","",VLOOKUP(AD122,Mapping!T:W,4,FALSE))</f>
        <v>Not assesed</v>
      </c>
      <c r="AG122" s="24">
        <f>IF(AH122="","",VLOOKUP(AH122,Mapping!BD:BF,3,FALSE))</f>
        <v>1</v>
      </c>
      <c r="AH122" s="13" t="s">
        <v>147</v>
      </c>
      <c r="AI122" s="24">
        <f>IF(AJ122="","",VLOOKUP(AJ122,Mapping!BD:BF,3,FALSE))</f>
        <v>1</v>
      </c>
      <c r="AJ122" s="13" t="s">
        <v>147</v>
      </c>
      <c r="AK122" s="205" t="s">
        <v>147</v>
      </c>
      <c r="AL122" s="205" t="s">
        <v>147</v>
      </c>
      <c r="AM122" s="13" t="s">
        <v>147</v>
      </c>
      <c r="AN122" s="13" t="s">
        <v>147</v>
      </c>
      <c r="AO122" s="26"/>
      <c r="AP122" s="26"/>
      <c r="AQ122" s="13" t="s">
        <v>146</v>
      </c>
      <c r="AR122" s="24">
        <f>IF(AS122="","",VLOOKUP(AS122,Mapping!AP:AR,2,FALSE))</f>
        <v>1</v>
      </c>
      <c r="AS122" s="13" t="s">
        <v>147</v>
      </c>
      <c r="AT122" s="24" t="str">
        <f>IF(AS122="","",VLOOKUP(AS122,Mapping!AP:AR,3,FALSE))</f>
        <v>N/A</v>
      </c>
      <c r="AU122" s="26"/>
      <c r="AV122" s="24">
        <f>IF(AW122="","",VLOOKUP(AW122,Mapping!AT:AU,2,FALSE))</f>
        <v>4</v>
      </c>
      <c r="AW122" s="221" t="s">
        <v>436</v>
      </c>
    </row>
    <row r="123" spans="1:49">
      <c r="A123" s="23">
        <f>IFERROR(VLOOKUP(B123,Mapping!A:B,2,FALSE),"")</f>
        <v>12</v>
      </c>
      <c r="B123" s="496" t="s">
        <v>433</v>
      </c>
      <c r="C123" s="497">
        <v>44364</v>
      </c>
      <c r="D123" s="116" t="s">
        <v>445</v>
      </c>
      <c r="E123" s="116" t="s">
        <v>445</v>
      </c>
      <c r="F123" s="13"/>
      <c r="G123" s="13"/>
      <c r="H123" s="13">
        <v>1</v>
      </c>
      <c r="I123" s="13">
        <v>1</v>
      </c>
      <c r="J123" s="26" t="s">
        <v>446</v>
      </c>
      <c r="K123" s="26">
        <v>52</v>
      </c>
      <c r="L123" s="24" t="str">
        <f>IFERROR(VLOOKUP(M123,Mapping!BQ:BR,2,FALSE),"")</f>
        <v/>
      </c>
      <c r="M123" s="13"/>
      <c r="N123" s="13" t="s">
        <v>150</v>
      </c>
      <c r="O123" s="12" t="s">
        <v>147</v>
      </c>
      <c r="P123" s="23">
        <f>IF(Q123="","",VLOOKUP(Q123,Mapping!D:H,2,FALSE))</f>
        <v>1</v>
      </c>
      <c r="Q123" s="13" t="s">
        <v>147</v>
      </c>
      <c r="R123" s="26" t="s">
        <v>158</v>
      </c>
      <c r="S123" s="23" t="str">
        <f>IF(Q123="","",VLOOKUP(Q123,Mapping!D:H,5,FALSE))</f>
        <v>NULL</v>
      </c>
      <c r="T123" s="23" t="str">
        <f>IF(Q123="","",VLOOKUP(Q123,Mapping!D:H,4,FALSE))</f>
        <v>Missing</v>
      </c>
      <c r="U123" s="23">
        <f>IF(V123="","",VLOOKUP(V123,Mapping!J:L,2,FALSE))</f>
        <v>1</v>
      </c>
      <c r="V123" s="13" t="s">
        <v>147</v>
      </c>
      <c r="W123" s="23" t="str">
        <f>IF(V123="","",VLOOKUP(V123,Mapping!J:L,3,FALSE))</f>
        <v>NULL</v>
      </c>
      <c r="X123" s="23" t="str">
        <f>IF(V123="","",VLOOKUP(V123,Mapping!J:M,4,FALSE))</f>
        <v>Not assesed</v>
      </c>
      <c r="Y123" s="23">
        <f>IF(Z123="","",VLOOKUP(Z123,Mapping!O:Q,2,FALSE))</f>
        <v>1</v>
      </c>
      <c r="Z123" s="13" t="s">
        <v>147</v>
      </c>
      <c r="AA123" s="23" t="str">
        <f>IF(Z123="","",VLOOKUP(Z123,Mapping!O:Q,3,FALSE))</f>
        <v>Null</v>
      </c>
      <c r="AB123" s="23" t="str">
        <f>IF(Z123="","",VLOOKUP(Z123,Mapping!O:R,4,FALSE))</f>
        <v>Not Assessed</v>
      </c>
      <c r="AC123" s="23">
        <f>IF(AD123="","",VLOOKUP(AD123,Mapping!T:W,2,FALSE))</f>
        <v>1</v>
      </c>
      <c r="AD123" s="13" t="s">
        <v>147</v>
      </c>
      <c r="AE123" s="24" t="str">
        <f>IF(AD123="","",VLOOKUP(AD123,Mapping!T:W,3,FALSE))</f>
        <v>NULL</v>
      </c>
      <c r="AF123" s="24" t="str">
        <f>IF(AD123="","",VLOOKUP(AD123,Mapping!T:W,4,FALSE))</f>
        <v>Not assesed</v>
      </c>
      <c r="AG123" s="24">
        <f>IF(AH123="","",VLOOKUP(AH123,Mapping!BD:BF,3,FALSE))</f>
        <v>1</v>
      </c>
      <c r="AH123" s="13" t="s">
        <v>147</v>
      </c>
      <c r="AI123" s="24">
        <f>IF(AJ123="","",VLOOKUP(AJ123,Mapping!BD:BF,3,FALSE))</f>
        <v>1</v>
      </c>
      <c r="AJ123" s="13" t="s">
        <v>147</v>
      </c>
      <c r="AK123" s="205" t="s">
        <v>147</v>
      </c>
      <c r="AL123" s="205" t="s">
        <v>147</v>
      </c>
      <c r="AM123" s="13" t="s">
        <v>147</v>
      </c>
      <c r="AN123" s="13" t="s">
        <v>147</v>
      </c>
      <c r="AO123" s="26"/>
      <c r="AP123" s="26"/>
      <c r="AQ123" s="13" t="s">
        <v>146</v>
      </c>
      <c r="AR123" s="24">
        <f>IF(AS123="","",VLOOKUP(AS123,Mapping!AP:AR,2,FALSE))</f>
        <v>1</v>
      </c>
      <c r="AS123" s="13" t="s">
        <v>147</v>
      </c>
      <c r="AT123" s="24" t="str">
        <f>IF(AS123="","",VLOOKUP(AS123,Mapping!AP:AR,3,FALSE))</f>
        <v>N/A</v>
      </c>
      <c r="AU123" s="26"/>
      <c r="AV123" s="24">
        <f>IF(AW123="","",VLOOKUP(AW123,Mapping!AT:AU,2,FALSE))</f>
        <v>4</v>
      </c>
      <c r="AW123" s="221" t="s">
        <v>436</v>
      </c>
    </row>
    <row r="124" spans="1:49">
      <c r="A124" s="23">
        <f>IFERROR(VLOOKUP(B124,Mapping!A:B,2,FALSE),"")</f>
        <v>12</v>
      </c>
      <c r="B124" s="496" t="s">
        <v>433</v>
      </c>
      <c r="C124" s="497">
        <v>44364</v>
      </c>
      <c r="D124" s="116" t="s">
        <v>447</v>
      </c>
      <c r="E124" s="116" t="s">
        <v>447</v>
      </c>
      <c r="F124" s="13"/>
      <c r="G124" s="13"/>
      <c r="H124" s="13">
        <v>1</v>
      </c>
      <c r="I124" s="13">
        <v>1</v>
      </c>
      <c r="J124" s="26" t="s">
        <v>442</v>
      </c>
      <c r="K124" s="26">
        <v>63</v>
      </c>
      <c r="L124" s="24" t="str">
        <f>IFERROR(VLOOKUP(M124,Mapping!BQ:BR,2,FALSE),"")</f>
        <v/>
      </c>
      <c r="M124" s="13"/>
      <c r="N124" s="13" t="s">
        <v>132</v>
      </c>
      <c r="O124" s="12" t="s">
        <v>147</v>
      </c>
      <c r="P124" s="23">
        <f>IF(Q124="","",VLOOKUP(Q124,Mapping!D:H,2,FALSE))</f>
        <v>1</v>
      </c>
      <c r="Q124" s="13" t="s">
        <v>147</v>
      </c>
      <c r="R124" s="26" t="s">
        <v>158</v>
      </c>
      <c r="S124" s="23" t="str">
        <f>IF(Q124="","",VLOOKUP(Q124,Mapping!D:H,5,FALSE))</f>
        <v>NULL</v>
      </c>
      <c r="T124" s="23" t="str">
        <f>IF(Q124="","",VLOOKUP(Q124,Mapping!D:H,4,FALSE))</f>
        <v>Missing</v>
      </c>
      <c r="U124" s="23">
        <f>IF(V124="","",VLOOKUP(V124,Mapping!J:L,2,FALSE))</f>
        <v>1</v>
      </c>
      <c r="V124" s="13" t="s">
        <v>147</v>
      </c>
      <c r="W124" s="23" t="str">
        <f>IF(V124="","",VLOOKUP(V124,Mapping!J:L,3,FALSE))</f>
        <v>NULL</v>
      </c>
      <c r="X124" s="23" t="str">
        <f>IF(V124="","",VLOOKUP(V124,Mapping!J:M,4,FALSE))</f>
        <v>Not assesed</v>
      </c>
      <c r="Y124" s="23">
        <f>IF(Z124="","",VLOOKUP(Z124,Mapping!O:Q,2,FALSE))</f>
        <v>1</v>
      </c>
      <c r="Z124" s="13" t="s">
        <v>147</v>
      </c>
      <c r="AA124" s="23" t="str">
        <f>IF(Z124="","",VLOOKUP(Z124,Mapping!O:Q,3,FALSE))</f>
        <v>Null</v>
      </c>
      <c r="AB124" s="23" t="str">
        <f>IF(Z124="","",VLOOKUP(Z124,Mapping!O:R,4,FALSE))</f>
        <v>Not Assessed</v>
      </c>
      <c r="AC124" s="23">
        <f>IF(AD124="","",VLOOKUP(AD124,Mapping!T:W,2,FALSE))</f>
        <v>1</v>
      </c>
      <c r="AD124" s="13" t="s">
        <v>147</v>
      </c>
      <c r="AE124" s="24" t="str">
        <f>IF(AD124="","",VLOOKUP(AD124,Mapping!T:W,3,FALSE))</f>
        <v>NULL</v>
      </c>
      <c r="AF124" s="24" t="str">
        <f>IF(AD124="","",VLOOKUP(AD124,Mapping!T:W,4,FALSE))</f>
        <v>Not assesed</v>
      </c>
      <c r="AG124" s="24">
        <f>IF(AH124="","",VLOOKUP(AH124,Mapping!BD:BF,3,FALSE))</f>
        <v>1</v>
      </c>
      <c r="AH124" s="13" t="s">
        <v>147</v>
      </c>
      <c r="AI124" s="24">
        <f>IF(AJ124="","",VLOOKUP(AJ124,Mapping!BD:BF,3,FALSE))</f>
        <v>1</v>
      </c>
      <c r="AJ124" s="13" t="s">
        <v>147</v>
      </c>
      <c r="AK124" s="205" t="s">
        <v>147</v>
      </c>
      <c r="AL124" s="205" t="s">
        <v>147</v>
      </c>
      <c r="AM124" s="13" t="s">
        <v>147</v>
      </c>
      <c r="AN124" s="13" t="s">
        <v>147</v>
      </c>
      <c r="AO124" s="26"/>
      <c r="AP124" s="26"/>
      <c r="AQ124" s="13" t="s">
        <v>146</v>
      </c>
      <c r="AR124" s="24">
        <f>IF(AS124="","",VLOOKUP(AS124,Mapping!AP:AR,2,FALSE))</f>
        <v>1</v>
      </c>
      <c r="AS124" s="13" t="s">
        <v>147</v>
      </c>
      <c r="AT124" s="24" t="str">
        <f>IF(AS124="","",VLOOKUP(AS124,Mapping!AP:AR,3,FALSE))</f>
        <v>N/A</v>
      </c>
      <c r="AU124" s="26"/>
      <c r="AV124" s="24">
        <f>IF(AW124="","",VLOOKUP(AW124,Mapping!AT:AU,2,FALSE))</f>
        <v>4</v>
      </c>
      <c r="AW124" s="221" t="s">
        <v>436</v>
      </c>
    </row>
    <row r="125" spans="1:49">
      <c r="A125" s="23">
        <f>IFERROR(VLOOKUP(B125,Mapping!A:B,2,FALSE),"")</f>
        <v>12</v>
      </c>
      <c r="B125" s="496" t="s">
        <v>433</v>
      </c>
      <c r="C125" s="497">
        <v>44364</v>
      </c>
      <c r="D125" s="116" t="s">
        <v>448</v>
      </c>
      <c r="E125" s="116" t="s">
        <v>448</v>
      </c>
      <c r="F125" s="13"/>
      <c r="G125" s="13"/>
      <c r="H125" s="13">
        <v>1</v>
      </c>
      <c r="I125" s="13">
        <v>1</v>
      </c>
      <c r="J125" s="26" t="s">
        <v>442</v>
      </c>
      <c r="K125" s="26">
        <v>63</v>
      </c>
      <c r="L125" s="24" t="str">
        <f>IFERROR(VLOOKUP(M125,Mapping!BQ:BR,2,FALSE),"")</f>
        <v/>
      </c>
      <c r="M125" s="13"/>
      <c r="N125" s="13" t="s">
        <v>132</v>
      </c>
      <c r="O125" s="12" t="s">
        <v>147</v>
      </c>
      <c r="P125" s="23">
        <f>IF(Q125="","",VLOOKUP(Q125,Mapping!D:H,2,FALSE))</f>
        <v>1</v>
      </c>
      <c r="Q125" s="13" t="s">
        <v>147</v>
      </c>
      <c r="R125" s="26" t="s">
        <v>158</v>
      </c>
      <c r="S125" s="23" t="str">
        <f>IF(Q125="","",VLOOKUP(Q125,Mapping!D:H,5,FALSE))</f>
        <v>NULL</v>
      </c>
      <c r="T125" s="23" t="str">
        <f>IF(Q125="","",VLOOKUP(Q125,Mapping!D:H,4,FALSE))</f>
        <v>Missing</v>
      </c>
      <c r="U125" s="23">
        <f>IF(V125="","",VLOOKUP(V125,Mapping!J:L,2,FALSE))</f>
        <v>1</v>
      </c>
      <c r="V125" s="13" t="s">
        <v>147</v>
      </c>
      <c r="W125" s="23" t="str">
        <f>IF(V125="","",VLOOKUP(V125,Mapping!J:L,3,FALSE))</f>
        <v>NULL</v>
      </c>
      <c r="X125" s="23" t="str">
        <f>IF(V125="","",VLOOKUP(V125,Mapping!J:M,4,FALSE))</f>
        <v>Not assesed</v>
      </c>
      <c r="Y125" s="23">
        <f>IF(Z125="","",VLOOKUP(Z125,Mapping!O:Q,2,FALSE))</f>
        <v>1</v>
      </c>
      <c r="Z125" s="13" t="s">
        <v>147</v>
      </c>
      <c r="AA125" s="23" t="str">
        <f>IF(Z125="","",VLOOKUP(Z125,Mapping!O:Q,3,FALSE))</f>
        <v>Null</v>
      </c>
      <c r="AB125" s="23" t="str">
        <f>IF(Z125="","",VLOOKUP(Z125,Mapping!O:R,4,FALSE))</f>
        <v>Not Assessed</v>
      </c>
      <c r="AC125" s="23">
        <f>IF(AD125="","",VLOOKUP(AD125,Mapping!T:W,2,FALSE))</f>
        <v>1</v>
      </c>
      <c r="AD125" s="13" t="s">
        <v>147</v>
      </c>
      <c r="AE125" s="24" t="str">
        <f>IF(AD125="","",VLOOKUP(AD125,Mapping!T:W,3,FALSE))</f>
        <v>NULL</v>
      </c>
      <c r="AF125" s="24" t="str">
        <f>IF(AD125="","",VLOOKUP(AD125,Mapping!T:W,4,FALSE))</f>
        <v>Not assesed</v>
      </c>
      <c r="AG125" s="24">
        <f>IF(AH125="","",VLOOKUP(AH125,Mapping!BD:BF,3,FALSE))</f>
        <v>1</v>
      </c>
      <c r="AH125" s="13" t="s">
        <v>147</v>
      </c>
      <c r="AI125" s="24">
        <f>IF(AJ125="","",VLOOKUP(AJ125,Mapping!BD:BF,3,FALSE))</f>
        <v>1</v>
      </c>
      <c r="AJ125" s="13" t="s">
        <v>147</v>
      </c>
      <c r="AK125" s="205" t="s">
        <v>147</v>
      </c>
      <c r="AL125" s="205" t="s">
        <v>147</v>
      </c>
      <c r="AM125" s="13" t="s">
        <v>147</v>
      </c>
      <c r="AN125" s="13" t="s">
        <v>147</v>
      </c>
      <c r="AO125" s="26"/>
      <c r="AP125" s="26"/>
      <c r="AQ125" s="13" t="s">
        <v>146</v>
      </c>
      <c r="AR125" s="24">
        <f>IF(AS125="","",VLOOKUP(AS125,Mapping!AP:AR,2,FALSE))</f>
        <v>1</v>
      </c>
      <c r="AS125" s="13" t="s">
        <v>147</v>
      </c>
      <c r="AT125" s="24" t="str">
        <f>IF(AS125="","",VLOOKUP(AS125,Mapping!AP:AR,3,FALSE))</f>
        <v>N/A</v>
      </c>
      <c r="AU125" s="26"/>
      <c r="AV125" s="24">
        <f>IF(AW125="","",VLOOKUP(AW125,Mapping!AT:AU,2,FALSE))</f>
        <v>4</v>
      </c>
      <c r="AW125" s="221" t="s">
        <v>436</v>
      </c>
    </row>
    <row r="126" spans="1:49">
      <c r="A126" s="23">
        <f>IFERROR(VLOOKUP(B126,Mapping!A:B,2,FALSE),"")</f>
        <v>12</v>
      </c>
      <c r="B126" s="496" t="s">
        <v>433</v>
      </c>
      <c r="C126" s="497">
        <v>44364</v>
      </c>
      <c r="D126" s="116" t="s">
        <v>449</v>
      </c>
      <c r="E126" s="116" t="s">
        <v>449</v>
      </c>
      <c r="F126" s="13"/>
      <c r="G126" s="13"/>
      <c r="H126" s="13">
        <v>1</v>
      </c>
      <c r="I126" s="13">
        <v>1</v>
      </c>
      <c r="J126" s="26" t="s">
        <v>435</v>
      </c>
      <c r="K126" s="26">
        <v>57</v>
      </c>
      <c r="L126" s="24" t="str">
        <f>IFERROR(VLOOKUP(M126,Mapping!BQ:BR,2,FALSE),"")</f>
        <v/>
      </c>
      <c r="M126" s="13"/>
      <c r="N126" s="13" t="s">
        <v>132</v>
      </c>
      <c r="O126" s="12" t="s">
        <v>147</v>
      </c>
      <c r="P126" s="23">
        <f>IF(Q126="","",VLOOKUP(Q126,Mapping!D:H,2,FALSE))</f>
        <v>1</v>
      </c>
      <c r="Q126" s="13" t="s">
        <v>147</v>
      </c>
      <c r="R126" s="26" t="s">
        <v>158</v>
      </c>
      <c r="S126" s="23" t="str">
        <f>IF(Q126="","",VLOOKUP(Q126,Mapping!D:H,5,FALSE))</f>
        <v>NULL</v>
      </c>
      <c r="T126" s="23" t="str">
        <f>IF(Q126="","",VLOOKUP(Q126,Mapping!D:H,4,FALSE))</f>
        <v>Missing</v>
      </c>
      <c r="U126" s="23">
        <f>IF(V126="","",VLOOKUP(V126,Mapping!J:L,2,FALSE))</f>
        <v>1</v>
      </c>
      <c r="V126" s="13" t="s">
        <v>147</v>
      </c>
      <c r="W126" s="23" t="str">
        <f>IF(V126="","",VLOOKUP(V126,Mapping!J:L,3,FALSE))</f>
        <v>NULL</v>
      </c>
      <c r="X126" s="23" t="str">
        <f>IF(V126="","",VLOOKUP(V126,Mapping!J:M,4,FALSE))</f>
        <v>Not assesed</v>
      </c>
      <c r="Y126" s="23">
        <f>IF(Z126="","",VLOOKUP(Z126,Mapping!O:Q,2,FALSE))</f>
        <v>1</v>
      </c>
      <c r="Z126" s="13" t="s">
        <v>147</v>
      </c>
      <c r="AA126" s="23" t="str">
        <f>IF(Z126="","",VLOOKUP(Z126,Mapping!O:Q,3,FALSE))</f>
        <v>Null</v>
      </c>
      <c r="AB126" s="23" t="str">
        <f>IF(Z126="","",VLOOKUP(Z126,Mapping!O:R,4,FALSE))</f>
        <v>Not Assessed</v>
      </c>
      <c r="AC126" s="23">
        <f>IF(AD126="","",VLOOKUP(AD126,Mapping!T:W,2,FALSE))</f>
        <v>1</v>
      </c>
      <c r="AD126" s="13" t="s">
        <v>147</v>
      </c>
      <c r="AE126" s="24" t="str">
        <f>IF(AD126="","",VLOOKUP(AD126,Mapping!T:W,3,FALSE))</f>
        <v>NULL</v>
      </c>
      <c r="AF126" s="24" t="str">
        <f>IF(AD126="","",VLOOKUP(AD126,Mapping!T:W,4,FALSE))</f>
        <v>Not assesed</v>
      </c>
      <c r="AG126" s="24">
        <f>IF(AH126="","",VLOOKUP(AH126,Mapping!BD:BF,3,FALSE))</f>
        <v>1</v>
      </c>
      <c r="AH126" s="13" t="s">
        <v>147</v>
      </c>
      <c r="AI126" s="24">
        <f>IF(AJ126="","",VLOOKUP(AJ126,Mapping!BD:BF,3,FALSE))</f>
        <v>1</v>
      </c>
      <c r="AJ126" s="13" t="s">
        <v>147</v>
      </c>
      <c r="AK126" s="205" t="s">
        <v>147</v>
      </c>
      <c r="AL126" s="205" t="s">
        <v>147</v>
      </c>
      <c r="AM126" s="13" t="s">
        <v>147</v>
      </c>
      <c r="AN126" s="13" t="s">
        <v>147</v>
      </c>
      <c r="AO126" s="26"/>
      <c r="AP126" s="26"/>
      <c r="AQ126" s="13" t="s">
        <v>146</v>
      </c>
      <c r="AR126" s="24">
        <f>IF(AS126="","",VLOOKUP(AS126,Mapping!AP:AR,2,FALSE))</f>
        <v>1</v>
      </c>
      <c r="AS126" s="13" t="s">
        <v>147</v>
      </c>
      <c r="AT126" s="24" t="str">
        <f>IF(AS126="","",VLOOKUP(AS126,Mapping!AP:AR,3,FALSE))</f>
        <v>N/A</v>
      </c>
      <c r="AU126" s="26"/>
      <c r="AV126" s="24">
        <f>IF(AW126="","",VLOOKUP(AW126,Mapping!AT:AU,2,FALSE))</f>
        <v>4</v>
      </c>
      <c r="AW126" s="221" t="s">
        <v>436</v>
      </c>
    </row>
    <row r="127" spans="1:49">
      <c r="A127" s="23">
        <f>IFERROR(VLOOKUP(B127,Mapping!A:B,2,FALSE),"")</f>
        <v>12</v>
      </c>
      <c r="B127" s="496" t="s">
        <v>433</v>
      </c>
      <c r="C127" s="497">
        <v>44364</v>
      </c>
      <c r="D127" s="116" t="s">
        <v>450</v>
      </c>
      <c r="E127" s="116" t="s">
        <v>450</v>
      </c>
      <c r="F127" s="13"/>
      <c r="G127" s="13"/>
      <c r="H127" s="13">
        <v>1</v>
      </c>
      <c r="I127" s="13">
        <v>1</v>
      </c>
      <c r="J127" s="26" t="s">
        <v>451</v>
      </c>
      <c r="K127" s="26">
        <v>55</v>
      </c>
      <c r="L127" s="24" t="str">
        <f>IFERROR(VLOOKUP(M127,Mapping!BQ:BR,2,FALSE),"")</f>
        <v/>
      </c>
      <c r="M127" s="13"/>
      <c r="N127" s="13" t="s">
        <v>150</v>
      </c>
      <c r="O127" s="12" t="s">
        <v>147</v>
      </c>
      <c r="P127" s="23">
        <f>IF(Q127="","",VLOOKUP(Q127,Mapping!D:H,2,FALSE))</f>
        <v>1</v>
      </c>
      <c r="Q127" s="13" t="s">
        <v>147</v>
      </c>
      <c r="R127" s="26" t="s">
        <v>158</v>
      </c>
      <c r="S127" s="23" t="str">
        <f>IF(Q127="","",VLOOKUP(Q127,Mapping!D:H,5,FALSE))</f>
        <v>NULL</v>
      </c>
      <c r="T127" s="23" t="str">
        <f>IF(Q127="","",VLOOKUP(Q127,Mapping!D:H,4,FALSE))</f>
        <v>Missing</v>
      </c>
      <c r="U127" s="23">
        <f>IF(V127="","",VLOOKUP(V127,Mapping!J:L,2,FALSE))</f>
        <v>1</v>
      </c>
      <c r="V127" s="13" t="s">
        <v>147</v>
      </c>
      <c r="W127" s="23" t="str">
        <f>IF(V127="","",VLOOKUP(V127,Mapping!J:L,3,FALSE))</f>
        <v>NULL</v>
      </c>
      <c r="X127" s="23" t="str">
        <f>IF(V127="","",VLOOKUP(V127,Mapping!J:M,4,FALSE))</f>
        <v>Not assesed</v>
      </c>
      <c r="Y127" s="23">
        <f>IF(Z127="","",VLOOKUP(Z127,Mapping!O:Q,2,FALSE))</f>
        <v>1</v>
      </c>
      <c r="Z127" s="13" t="s">
        <v>147</v>
      </c>
      <c r="AA127" s="23" t="str">
        <f>IF(Z127="","",VLOOKUP(Z127,Mapping!O:Q,3,FALSE))</f>
        <v>Null</v>
      </c>
      <c r="AB127" s="23" t="str">
        <f>IF(Z127="","",VLOOKUP(Z127,Mapping!O:R,4,FALSE))</f>
        <v>Not Assessed</v>
      </c>
      <c r="AC127" s="23">
        <f>IF(AD127="","",VLOOKUP(AD127,Mapping!T:W,2,FALSE))</f>
        <v>1</v>
      </c>
      <c r="AD127" s="13" t="s">
        <v>147</v>
      </c>
      <c r="AE127" s="24" t="str">
        <f>IF(AD127="","",VLOOKUP(AD127,Mapping!T:W,3,FALSE))</f>
        <v>NULL</v>
      </c>
      <c r="AF127" s="24" t="str">
        <f>IF(AD127="","",VLOOKUP(AD127,Mapping!T:W,4,FALSE))</f>
        <v>Not assesed</v>
      </c>
      <c r="AG127" s="24">
        <f>IF(AH127="","",VLOOKUP(AH127,Mapping!BD:BF,3,FALSE))</f>
        <v>1</v>
      </c>
      <c r="AH127" s="13" t="s">
        <v>147</v>
      </c>
      <c r="AI127" s="24">
        <f>IF(AJ127="","",VLOOKUP(AJ127,Mapping!BD:BF,3,FALSE))</f>
        <v>1</v>
      </c>
      <c r="AJ127" s="13" t="s">
        <v>147</v>
      </c>
      <c r="AK127" s="205" t="s">
        <v>147</v>
      </c>
      <c r="AL127" s="205" t="s">
        <v>147</v>
      </c>
      <c r="AM127" s="13" t="s">
        <v>147</v>
      </c>
      <c r="AN127" s="13" t="s">
        <v>147</v>
      </c>
      <c r="AO127" s="26"/>
      <c r="AP127" s="26"/>
      <c r="AQ127" s="13" t="s">
        <v>146</v>
      </c>
      <c r="AR127" s="24">
        <f>IF(AS127="","",VLOOKUP(AS127,Mapping!AP:AR,2,FALSE))</f>
        <v>1</v>
      </c>
      <c r="AS127" s="13" t="s">
        <v>147</v>
      </c>
      <c r="AT127" s="24" t="str">
        <f>IF(AS127="","",VLOOKUP(AS127,Mapping!AP:AR,3,FALSE))</f>
        <v>N/A</v>
      </c>
      <c r="AU127" s="26"/>
      <c r="AV127" s="24">
        <f>IF(AW127="","",VLOOKUP(AW127,Mapping!AT:AU,2,FALSE))</f>
        <v>4</v>
      </c>
      <c r="AW127" s="221" t="s">
        <v>436</v>
      </c>
    </row>
    <row r="128" spans="1:49">
      <c r="A128" s="23">
        <f>IFERROR(VLOOKUP(B128,Mapping!A:B,2,FALSE),"")</f>
        <v>12</v>
      </c>
      <c r="B128" s="496" t="s">
        <v>433</v>
      </c>
      <c r="C128" s="497">
        <v>44364</v>
      </c>
      <c r="D128" s="116" t="s">
        <v>452</v>
      </c>
      <c r="E128" s="116" t="s">
        <v>452</v>
      </c>
      <c r="F128" s="13"/>
      <c r="G128" s="13"/>
      <c r="H128" s="13">
        <v>1</v>
      </c>
      <c r="I128" s="13">
        <v>1</v>
      </c>
      <c r="J128" s="26" t="s">
        <v>438</v>
      </c>
      <c r="K128" s="26">
        <v>50</v>
      </c>
      <c r="L128" s="24" t="str">
        <f>IFERROR(VLOOKUP(M128,Mapping!BQ:BR,2,FALSE),"")</f>
        <v/>
      </c>
      <c r="M128" s="13"/>
      <c r="N128" s="13" t="s">
        <v>150</v>
      </c>
      <c r="O128" s="12" t="s">
        <v>147</v>
      </c>
      <c r="P128" s="23">
        <f>IF(Q128="","",VLOOKUP(Q128,Mapping!D:H,2,FALSE))</f>
        <v>1</v>
      </c>
      <c r="Q128" s="13" t="s">
        <v>147</v>
      </c>
      <c r="R128" s="26" t="s">
        <v>158</v>
      </c>
      <c r="S128" s="23" t="str">
        <f>IF(Q128="","",VLOOKUP(Q128,Mapping!D:H,5,FALSE))</f>
        <v>NULL</v>
      </c>
      <c r="T128" s="23" t="str">
        <f>IF(Q128="","",VLOOKUP(Q128,Mapping!D:H,4,FALSE))</f>
        <v>Missing</v>
      </c>
      <c r="U128" s="23">
        <f>IF(V128="","",VLOOKUP(V128,Mapping!J:L,2,FALSE))</f>
        <v>1</v>
      </c>
      <c r="V128" s="13" t="s">
        <v>147</v>
      </c>
      <c r="W128" s="23" t="str">
        <f>IF(V128="","",VLOOKUP(V128,Mapping!J:L,3,FALSE))</f>
        <v>NULL</v>
      </c>
      <c r="X128" s="23" t="str">
        <f>IF(V128="","",VLOOKUP(V128,Mapping!J:M,4,FALSE))</f>
        <v>Not assesed</v>
      </c>
      <c r="Y128" s="23">
        <f>IF(Z128="","",VLOOKUP(Z128,Mapping!O:Q,2,FALSE))</f>
        <v>1</v>
      </c>
      <c r="Z128" s="13" t="s">
        <v>147</v>
      </c>
      <c r="AA128" s="23" t="str">
        <f>IF(Z128="","",VLOOKUP(Z128,Mapping!O:Q,3,FALSE))</f>
        <v>Null</v>
      </c>
      <c r="AB128" s="23" t="str">
        <f>IF(Z128="","",VLOOKUP(Z128,Mapping!O:R,4,FALSE))</f>
        <v>Not Assessed</v>
      </c>
      <c r="AC128" s="23">
        <f>IF(AD128="","",VLOOKUP(AD128,Mapping!T:W,2,FALSE))</f>
        <v>1</v>
      </c>
      <c r="AD128" s="13" t="s">
        <v>147</v>
      </c>
      <c r="AE128" s="24" t="str">
        <f>IF(AD128="","",VLOOKUP(AD128,Mapping!T:W,3,FALSE))</f>
        <v>NULL</v>
      </c>
      <c r="AF128" s="24" t="str">
        <f>IF(AD128="","",VLOOKUP(AD128,Mapping!T:W,4,FALSE))</f>
        <v>Not assesed</v>
      </c>
      <c r="AG128" s="24">
        <f>IF(AH128="","",VLOOKUP(AH128,Mapping!BD:BF,3,FALSE))</f>
        <v>1</v>
      </c>
      <c r="AH128" s="13" t="s">
        <v>147</v>
      </c>
      <c r="AI128" s="24">
        <f>IF(AJ128="","",VLOOKUP(AJ128,Mapping!BD:BF,3,FALSE))</f>
        <v>1</v>
      </c>
      <c r="AJ128" s="13" t="s">
        <v>147</v>
      </c>
      <c r="AK128" s="205" t="s">
        <v>147</v>
      </c>
      <c r="AL128" s="205" t="s">
        <v>147</v>
      </c>
      <c r="AM128" s="13" t="s">
        <v>147</v>
      </c>
      <c r="AN128" s="13" t="s">
        <v>147</v>
      </c>
      <c r="AO128" s="26"/>
      <c r="AP128" s="26"/>
      <c r="AQ128" s="13" t="s">
        <v>146</v>
      </c>
      <c r="AR128" s="24">
        <f>IF(AS128="","",VLOOKUP(AS128,Mapping!AP:AR,2,FALSE))</f>
        <v>1</v>
      </c>
      <c r="AS128" s="13" t="s">
        <v>147</v>
      </c>
      <c r="AT128" s="24" t="str">
        <f>IF(AS128="","",VLOOKUP(AS128,Mapping!AP:AR,3,FALSE))</f>
        <v>N/A</v>
      </c>
      <c r="AU128" s="26"/>
      <c r="AV128" s="24">
        <f>IF(AW128="","",VLOOKUP(AW128,Mapping!AT:AU,2,FALSE))</f>
        <v>4</v>
      </c>
      <c r="AW128" s="221" t="s">
        <v>436</v>
      </c>
    </row>
    <row r="129" spans="1:49">
      <c r="A129" s="23">
        <f>IFERROR(VLOOKUP(B129,Mapping!A:B,2,FALSE),"")</f>
        <v>12</v>
      </c>
      <c r="B129" s="496" t="s">
        <v>433</v>
      </c>
      <c r="C129" s="497">
        <v>44364</v>
      </c>
      <c r="D129" s="116" t="s">
        <v>453</v>
      </c>
      <c r="E129" s="116" t="s">
        <v>453</v>
      </c>
      <c r="F129" s="13"/>
      <c r="G129" s="13"/>
      <c r="H129" s="13">
        <v>1</v>
      </c>
      <c r="I129" s="13">
        <v>1</v>
      </c>
      <c r="J129" s="26" t="s">
        <v>451</v>
      </c>
      <c r="K129" s="26">
        <v>52</v>
      </c>
      <c r="L129" s="24" t="str">
        <f>IFERROR(VLOOKUP(M129,Mapping!BQ:BR,2,FALSE),"")</f>
        <v/>
      </c>
      <c r="M129" s="13"/>
      <c r="N129" s="13" t="s">
        <v>150</v>
      </c>
      <c r="O129" s="12" t="s">
        <v>147</v>
      </c>
      <c r="P129" s="23">
        <f>IF(Q129="","",VLOOKUP(Q129,Mapping!D:H,2,FALSE))</f>
        <v>1</v>
      </c>
      <c r="Q129" s="13" t="s">
        <v>147</v>
      </c>
      <c r="R129" s="26" t="s">
        <v>158</v>
      </c>
      <c r="S129" s="23" t="str">
        <f>IF(Q129="","",VLOOKUP(Q129,Mapping!D:H,5,FALSE))</f>
        <v>NULL</v>
      </c>
      <c r="T129" s="23" t="str">
        <f>IF(Q129="","",VLOOKUP(Q129,Mapping!D:H,4,FALSE))</f>
        <v>Missing</v>
      </c>
      <c r="U129" s="23">
        <f>IF(V129="","",VLOOKUP(V129,Mapping!J:L,2,FALSE))</f>
        <v>1</v>
      </c>
      <c r="V129" s="13" t="s">
        <v>147</v>
      </c>
      <c r="W129" s="23" t="str">
        <f>IF(V129="","",VLOOKUP(V129,Mapping!J:L,3,FALSE))</f>
        <v>NULL</v>
      </c>
      <c r="X129" s="23" t="str">
        <f>IF(V129="","",VLOOKUP(V129,Mapping!J:M,4,FALSE))</f>
        <v>Not assesed</v>
      </c>
      <c r="Y129" s="23">
        <f>IF(Z129="","",VLOOKUP(Z129,Mapping!O:Q,2,FALSE))</f>
        <v>1</v>
      </c>
      <c r="Z129" s="13" t="s">
        <v>147</v>
      </c>
      <c r="AA129" s="23" t="str">
        <f>IF(Z129="","",VLOOKUP(Z129,Mapping!O:Q,3,FALSE))</f>
        <v>Null</v>
      </c>
      <c r="AB129" s="23" t="str">
        <f>IF(Z129="","",VLOOKUP(Z129,Mapping!O:R,4,FALSE))</f>
        <v>Not Assessed</v>
      </c>
      <c r="AC129" s="23">
        <f>IF(AD129="","",VLOOKUP(AD129,Mapping!T:W,2,FALSE))</f>
        <v>1</v>
      </c>
      <c r="AD129" s="13" t="s">
        <v>147</v>
      </c>
      <c r="AE129" s="24" t="str">
        <f>IF(AD129="","",VLOOKUP(AD129,Mapping!T:W,3,FALSE))</f>
        <v>NULL</v>
      </c>
      <c r="AF129" s="24" t="str">
        <f>IF(AD129="","",VLOOKUP(AD129,Mapping!T:W,4,FALSE))</f>
        <v>Not assesed</v>
      </c>
      <c r="AG129" s="24">
        <f>IF(AH129="","",VLOOKUP(AH129,Mapping!BD:BF,3,FALSE))</f>
        <v>1</v>
      </c>
      <c r="AH129" s="13" t="s">
        <v>147</v>
      </c>
      <c r="AI129" s="24">
        <f>IF(AJ129="","",VLOOKUP(AJ129,Mapping!BD:BF,3,FALSE))</f>
        <v>1</v>
      </c>
      <c r="AJ129" s="13" t="s">
        <v>147</v>
      </c>
      <c r="AK129" s="205" t="s">
        <v>147</v>
      </c>
      <c r="AL129" s="205" t="s">
        <v>147</v>
      </c>
      <c r="AM129" s="13" t="s">
        <v>147</v>
      </c>
      <c r="AN129" s="13" t="s">
        <v>147</v>
      </c>
      <c r="AO129" s="26"/>
      <c r="AP129" s="26"/>
      <c r="AQ129" s="13" t="s">
        <v>146</v>
      </c>
      <c r="AR129" s="24">
        <f>IF(AS129="","",VLOOKUP(AS129,Mapping!AP:AR,2,FALSE))</f>
        <v>1</v>
      </c>
      <c r="AS129" s="13" t="s">
        <v>147</v>
      </c>
      <c r="AT129" s="24" t="str">
        <f>IF(AS129="","",VLOOKUP(AS129,Mapping!AP:AR,3,FALSE))</f>
        <v>N/A</v>
      </c>
      <c r="AU129" s="26"/>
      <c r="AV129" s="24">
        <f>IF(AW129="","",VLOOKUP(AW129,Mapping!AT:AU,2,FALSE))</f>
        <v>4</v>
      </c>
      <c r="AW129" s="221" t="s">
        <v>436</v>
      </c>
    </row>
    <row r="130" spans="1:49">
      <c r="A130" s="23">
        <f>IFERROR(VLOOKUP(B130,Mapping!A:B,2,FALSE),"")</f>
        <v>12</v>
      </c>
      <c r="B130" s="496" t="s">
        <v>433</v>
      </c>
      <c r="C130" s="497">
        <v>44364</v>
      </c>
      <c r="D130" s="116" t="s">
        <v>454</v>
      </c>
      <c r="E130" s="116" t="s">
        <v>454</v>
      </c>
      <c r="F130" s="13"/>
      <c r="G130" s="13"/>
      <c r="H130" s="13">
        <v>1</v>
      </c>
      <c r="I130" s="13">
        <v>1</v>
      </c>
      <c r="J130" s="26" t="s">
        <v>438</v>
      </c>
      <c r="K130" s="26">
        <v>64</v>
      </c>
      <c r="L130" s="24" t="str">
        <f>IFERROR(VLOOKUP(M130,Mapping!BQ:BR,2,FALSE),"")</f>
        <v/>
      </c>
      <c r="M130" s="13"/>
      <c r="N130" s="13" t="s">
        <v>132</v>
      </c>
      <c r="O130" s="12" t="s">
        <v>147</v>
      </c>
      <c r="P130" s="23">
        <f>IF(Q130="","",VLOOKUP(Q130,Mapping!D:H,2,FALSE))</f>
        <v>1</v>
      </c>
      <c r="Q130" s="13" t="s">
        <v>147</v>
      </c>
      <c r="R130" s="26" t="s">
        <v>158</v>
      </c>
      <c r="S130" s="23" t="str">
        <f>IF(Q130="","",VLOOKUP(Q130,Mapping!D:H,5,FALSE))</f>
        <v>NULL</v>
      </c>
      <c r="T130" s="23" t="str">
        <f>IF(Q130="","",VLOOKUP(Q130,Mapping!D:H,4,FALSE))</f>
        <v>Missing</v>
      </c>
      <c r="U130" s="23">
        <f>IF(V130="","",VLOOKUP(V130,Mapping!J:L,2,FALSE))</f>
        <v>1</v>
      </c>
      <c r="V130" s="13" t="s">
        <v>147</v>
      </c>
      <c r="W130" s="23" t="str">
        <f>IF(V130="","",VLOOKUP(V130,Mapping!J:L,3,FALSE))</f>
        <v>NULL</v>
      </c>
      <c r="X130" s="23" t="str">
        <f>IF(V130="","",VLOOKUP(V130,Mapping!J:M,4,FALSE))</f>
        <v>Not assesed</v>
      </c>
      <c r="Y130" s="23">
        <f>IF(Z130="","",VLOOKUP(Z130,Mapping!O:Q,2,FALSE))</f>
        <v>1</v>
      </c>
      <c r="Z130" s="13" t="s">
        <v>147</v>
      </c>
      <c r="AA130" s="23" t="str">
        <f>IF(Z130="","",VLOOKUP(Z130,Mapping!O:Q,3,FALSE))</f>
        <v>Null</v>
      </c>
      <c r="AB130" s="23" t="str">
        <f>IF(Z130="","",VLOOKUP(Z130,Mapping!O:R,4,FALSE))</f>
        <v>Not Assessed</v>
      </c>
      <c r="AC130" s="23">
        <f>IF(AD130="","",VLOOKUP(AD130,Mapping!T:W,2,FALSE))</f>
        <v>1</v>
      </c>
      <c r="AD130" s="13" t="s">
        <v>147</v>
      </c>
      <c r="AE130" s="24" t="str">
        <f>IF(AD130="","",VLOOKUP(AD130,Mapping!T:W,3,FALSE))</f>
        <v>NULL</v>
      </c>
      <c r="AF130" s="24" t="str">
        <f>IF(AD130="","",VLOOKUP(AD130,Mapping!T:W,4,FALSE))</f>
        <v>Not assesed</v>
      </c>
      <c r="AG130" s="24">
        <f>IF(AH130="","",VLOOKUP(AH130,Mapping!BD:BF,3,FALSE))</f>
        <v>1</v>
      </c>
      <c r="AH130" s="13" t="s">
        <v>147</v>
      </c>
      <c r="AI130" s="24">
        <f>IF(AJ130="","",VLOOKUP(AJ130,Mapping!BD:BF,3,FALSE))</f>
        <v>1</v>
      </c>
      <c r="AJ130" s="13" t="s">
        <v>147</v>
      </c>
      <c r="AK130" s="205" t="s">
        <v>147</v>
      </c>
      <c r="AL130" s="205" t="s">
        <v>147</v>
      </c>
      <c r="AM130" s="13" t="s">
        <v>147</v>
      </c>
      <c r="AN130" s="13" t="s">
        <v>147</v>
      </c>
      <c r="AO130" s="26"/>
      <c r="AP130" s="26"/>
      <c r="AQ130" s="13" t="s">
        <v>146</v>
      </c>
      <c r="AR130" s="24">
        <f>IF(AS130="","",VLOOKUP(AS130,Mapping!AP:AR,2,FALSE))</f>
        <v>1</v>
      </c>
      <c r="AS130" s="13" t="s">
        <v>147</v>
      </c>
      <c r="AT130" s="24" t="str">
        <f>IF(AS130="","",VLOOKUP(AS130,Mapping!AP:AR,3,FALSE))</f>
        <v>N/A</v>
      </c>
      <c r="AU130" s="26"/>
      <c r="AV130" s="24">
        <f>IF(AW130="","",VLOOKUP(AW130,Mapping!AT:AU,2,FALSE))</f>
        <v>4</v>
      </c>
      <c r="AW130" s="221" t="s">
        <v>436</v>
      </c>
    </row>
    <row r="131" spans="1:49">
      <c r="A131" s="23">
        <f>IFERROR(VLOOKUP(B131,Mapping!A:B,2,FALSE),"")</f>
        <v>12</v>
      </c>
      <c r="B131" s="496" t="s">
        <v>433</v>
      </c>
      <c r="C131" s="497">
        <v>44364</v>
      </c>
      <c r="D131" s="116" t="s">
        <v>455</v>
      </c>
      <c r="E131" s="116" t="s">
        <v>455</v>
      </c>
      <c r="F131" s="13"/>
      <c r="G131" s="13"/>
      <c r="H131" s="13">
        <v>1</v>
      </c>
      <c r="I131" s="13">
        <v>1</v>
      </c>
      <c r="J131" s="26" t="s">
        <v>456</v>
      </c>
      <c r="K131" s="26">
        <v>76</v>
      </c>
      <c r="L131" s="24" t="str">
        <f>IFERROR(VLOOKUP(M131,Mapping!BQ:BR,2,FALSE),"")</f>
        <v/>
      </c>
      <c r="M131" s="13"/>
      <c r="N131" s="13" t="s">
        <v>132</v>
      </c>
      <c r="O131" s="12" t="s">
        <v>147</v>
      </c>
      <c r="P131" s="23">
        <f>IF(Q131="","",VLOOKUP(Q131,Mapping!D:H,2,FALSE))</f>
        <v>1</v>
      </c>
      <c r="Q131" s="13" t="s">
        <v>147</v>
      </c>
      <c r="R131" s="26" t="s">
        <v>158</v>
      </c>
      <c r="S131" s="23" t="str">
        <f>IF(Q131="","",VLOOKUP(Q131,Mapping!D:H,5,FALSE))</f>
        <v>NULL</v>
      </c>
      <c r="T131" s="23" t="str">
        <f>IF(Q131="","",VLOOKUP(Q131,Mapping!D:H,4,FALSE))</f>
        <v>Missing</v>
      </c>
      <c r="U131" s="23">
        <f>IF(V131="","",VLOOKUP(V131,Mapping!J:L,2,FALSE))</f>
        <v>1</v>
      </c>
      <c r="V131" s="13" t="s">
        <v>147</v>
      </c>
      <c r="W131" s="23" t="str">
        <f>IF(V131="","",VLOOKUP(V131,Mapping!J:L,3,FALSE))</f>
        <v>NULL</v>
      </c>
      <c r="X131" s="23" t="str">
        <f>IF(V131="","",VLOOKUP(V131,Mapping!J:M,4,FALSE))</f>
        <v>Not assesed</v>
      </c>
      <c r="Y131" s="23">
        <f>IF(Z131="","",VLOOKUP(Z131,Mapping!O:Q,2,FALSE))</f>
        <v>1</v>
      </c>
      <c r="Z131" s="13" t="s">
        <v>147</v>
      </c>
      <c r="AA131" s="23" t="str">
        <f>IF(Z131="","",VLOOKUP(Z131,Mapping!O:Q,3,FALSE))</f>
        <v>Null</v>
      </c>
      <c r="AB131" s="23" t="str">
        <f>IF(Z131="","",VLOOKUP(Z131,Mapping!O:R,4,FALSE))</f>
        <v>Not Assessed</v>
      </c>
      <c r="AC131" s="23">
        <f>IF(AD131="","",VLOOKUP(AD131,Mapping!T:W,2,FALSE))</f>
        <v>1</v>
      </c>
      <c r="AD131" s="13" t="s">
        <v>147</v>
      </c>
      <c r="AE131" s="24" t="str">
        <f>IF(AD131="","",VLOOKUP(AD131,Mapping!T:W,3,FALSE))</f>
        <v>NULL</v>
      </c>
      <c r="AF131" s="24" t="str">
        <f>IF(AD131="","",VLOOKUP(AD131,Mapping!T:W,4,FALSE))</f>
        <v>Not assesed</v>
      </c>
      <c r="AG131" s="24">
        <f>IF(AH131="","",VLOOKUP(AH131,Mapping!BD:BF,3,FALSE))</f>
        <v>1</v>
      </c>
      <c r="AH131" s="13" t="s">
        <v>147</v>
      </c>
      <c r="AI131" s="24">
        <f>IF(AJ131="","",VLOOKUP(AJ131,Mapping!BD:BF,3,FALSE))</f>
        <v>1</v>
      </c>
      <c r="AJ131" s="13" t="s">
        <v>147</v>
      </c>
      <c r="AK131" s="205" t="s">
        <v>147</v>
      </c>
      <c r="AL131" s="205" t="s">
        <v>147</v>
      </c>
      <c r="AM131" s="13" t="s">
        <v>147</v>
      </c>
      <c r="AN131" s="13" t="s">
        <v>147</v>
      </c>
      <c r="AO131" s="26"/>
      <c r="AP131" s="26"/>
      <c r="AQ131" s="13" t="s">
        <v>146</v>
      </c>
      <c r="AR131" s="24">
        <f>IF(AS131="","",VLOOKUP(AS131,Mapping!AP:AR,2,FALSE))</f>
        <v>1</v>
      </c>
      <c r="AS131" s="13" t="s">
        <v>147</v>
      </c>
      <c r="AT131" s="24" t="str">
        <f>IF(AS131="","",VLOOKUP(AS131,Mapping!AP:AR,3,FALSE))</f>
        <v>N/A</v>
      </c>
      <c r="AU131" s="26"/>
      <c r="AV131" s="24">
        <f>IF(AW131="","",VLOOKUP(AW131,Mapping!AT:AU,2,FALSE))</f>
        <v>4</v>
      </c>
      <c r="AW131" s="221" t="s">
        <v>436</v>
      </c>
    </row>
    <row r="132" spans="1:49">
      <c r="A132" s="23">
        <f>IFERROR(VLOOKUP(B132,Mapping!A:B,2,FALSE),"")</f>
        <v>12</v>
      </c>
      <c r="B132" s="496" t="s">
        <v>433</v>
      </c>
      <c r="C132" s="497">
        <v>44364</v>
      </c>
      <c r="D132" s="116" t="s">
        <v>457</v>
      </c>
      <c r="E132" s="116" t="s">
        <v>457</v>
      </c>
      <c r="F132" s="13"/>
      <c r="G132" s="13"/>
      <c r="H132" s="13">
        <v>1</v>
      </c>
      <c r="I132" s="13">
        <v>1</v>
      </c>
      <c r="J132" s="26" t="s">
        <v>438</v>
      </c>
      <c r="K132" s="26">
        <v>60</v>
      </c>
      <c r="L132" s="24" t="str">
        <f>IFERROR(VLOOKUP(M132,Mapping!BQ:BR,2,FALSE),"")</f>
        <v/>
      </c>
      <c r="M132" s="13"/>
      <c r="N132" s="13" t="s">
        <v>132</v>
      </c>
      <c r="O132" s="12" t="s">
        <v>147</v>
      </c>
      <c r="P132" s="23">
        <f>IF(Q132="","",VLOOKUP(Q132,Mapping!D:H,2,FALSE))</f>
        <v>1</v>
      </c>
      <c r="Q132" s="13" t="s">
        <v>147</v>
      </c>
      <c r="R132" s="26" t="s">
        <v>158</v>
      </c>
      <c r="S132" s="23" t="str">
        <f>IF(Q132="","",VLOOKUP(Q132,Mapping!D:H,5,FALSE))</f>
        <v>NULL</v>
      </c>
      <c r="T132" s="23" t="str">
        <f>IF(Q132="","",VLOOKUP(Q132,Mapping!D:H,4,FALSE))</f>
        <v>Missing</v>
      </c>
      <c r="U132" s="23">
        <f>IF(V132="","",VLOOKUP(V132,Mapping!J:L,2,FALSE))</f>
        <v>1</v>
      </c>
      <c r="V132" s="13" t="s">
        <v>147</v>
      </c>
      <c r="W132" s="23" t="str">
        <f>IF(V132="","",VLOOKUP(V132,Mapping!J:L,3,FALSE))</f>
        <v>NULL</v>
      </c>
      <c r="X132" s="23" t="str">
        <f>IF(V132="","",VLOOKUP(V132,Mapping!J:M,4,FALSE))</f>
        <v>Not assesed</v>
      </c>
      <c r="Y132" s="23">
        <f>IF(Z132="","",VLOOKUP(Z132,Mapping!O:Q,2,FALSE))</f>
        <v>1</v>
      </c>
      <c r="Z132" s="13" t="s">
        <v>147</v>
      </c>
      <c r="AA132" s="23" t="str">
        <f>IF(Z132="","",VLOOKUP(Z132,Mapping!O:Q,3,FALSE))</f>
        <v>Null</v>
      </c>
      <c r="AB132" s="23" t="str">
        <f>IF(Z132="","",VLOOKUP(Z132,Mapping!O:R,4,FALSE))</f>
        <v>Not Assessed</v>
      </c>
      <c r="AC132" s="23">
        <f>IF(AD132="","",VLOOKUP(AD132,Mapping!T:W,2,FALSE))</f>
        <v>1</v>
      </c>
      <c r="AD132" s="13" t="s">
        <v>147</v>
      </c>
      <c r="AE132" s="24" t="str">
        <f>IF(AD132="","",VLOOKUP(AD132,Mapping!T:W,3,FALSE))</f>
        <v>NULL</v>
      </c>
      <c r="AF132" s="24" t="str">
        <f>IF(AD132="","",VLOOKUP(AD132,Mapping!T:W,4,FALSE))</f>
        <v>Not assesed</v>
      </c>
      <c r="AG132" s="24">
        <f>IF(AH132="","",VLOOKUP(AH132,Mapping!BD:BF,3,FALSE))</f>
        <v>1</v>
      </c>
      <c r="AH132" s="13" t="s">
        <v>147</v>
      </c>
      <c r="AI132" s="24">
        <f>IF(AJ132="","",VLOOKUP(AJ132,Mapping!BD:BF,3,FALSE))</f>
        <v>1</v>
      </c>
      <c r="AJ132" s="13" t="s">
        <v>147</v>
      </c>
      <c r="AK132" s="205" t="s">
        <v>147</v>
      </c>
      <c r="AL132" s="205" t="s">
        <v>147</v>
      </c>
      <c r="AM132" s="13" t="s">
        <v>147</v>
      </c>
      <c r="AN132" s="13" t="s">
        <v>147</v>
      </c>
      <c r="AO132" s="26"/>
      <c r="AP132" s="26"/>
      <c r="AQ132" s="13" t="s">
        <v>146</v>
      </c>
      <c r="AR132" s="24">
        <f>IF(AS132="","",VLOOKUP(AS132,Mapping!AP:AR,2,FALSE))</f>
        <v>1</v>
      </c>
      <c r="AS132" s="13" t="s">
        <v>147</v>
      </c>
      <c r="AT132" s="24" t="str">
        <f>IF(AS132="","",VLOOKUP(AS132,Mapping!AP:AR,3,FALSE))</f>
        <v>N/A</v>
      </c>
      <c r="AU132" s="26"/>
      <c r="AV132" s="24">
        <f>IF(AW132="","",VLOOKUP(AW132,Mapping!AT:AU,2,FALSE))</f>
        <v>4</v>
      </c>
      <c r="AW132" s="221" t="s">
        <v>436</v>
      </c>
    </row>
    <row r="133" spans="1:49">
      <c r="A133" s="23">
        <f>IFERROR(VLOOKUP(B133,Mapping!A:B,2,FALSE),"")</f>
        <v>12</v>
      </c>
      <c r="B133" s="496" t="s">
        <v>433</v>
      </c>
      <c r="C133" s="497">
        <v>44364</v>
      </c>
      <c r="D133" s="116" t="s">
        <v>458</v>
      </c>
      <c r="E133" s="116" t="s">
        <v>458</v>
      </c>
      <c r="F133" s="13"/>
      <c r="G133" s="13"/>
      <c r="H133" s="13">
        <v>1</v>
      </c>
      <c r="I133" s="13">
        <v>1</v>
      </c>
      <c r="J133" s="26" t="s">
        <v>442</v>
      </c>
      <c r="K133" s="26">
        <v>66</v>
      </c>
      <c r="L133" s="24" t="str">
        <f>IFERROR(VLOOKUP(M133,Mapping!BQ:BR,2,FALSE),"")</f>
        <v/>
      </c>
      <c r="M133" s="13"/>
      <c r="N133" s="13" t="s">
        <v>132</v>
      </c>
      <c r="O133" s="12" t="s">
        <v>147</v>
      </c>
      <c r="P133" s="23">
        <f>IF(Q133="","",VLOOKUP(Q133,Mapping!D:H,2,FALSE))</f>
        <v>1</v>
      </c>
      <c r="Q133" s="13" t="s">
        <v>147</v>
      </c>
      <c r="R133" s="26" t="s">
        <v>158</v>
      </c>
      <c r="S133" s="23" t="str">
        <f>IF(Q133="","",VLOOKUP(Q133,Mapping!D:H,5,FALSE))</f>
        <v>NULL</v>
      </c>
      <c r="T133" s="23" t="str">
        <f>IF(Q133="","",VLOOKUP(Q133,Mapping!D:H,4,FALSE))</f>
        <v>Missing</v>
      </c>
      <c r="U133" s="23">
        <f>IF(V133="","",VLOOKUP(V133,Mapping!J:L,2,FALSE))</f>
        <v>1</v>
      </c>
      <c r="V133" s="13" t="s">
        <v>147</v>
      </c>
      <c r="W133" s="23" t="str">
        <f>IF(V133="","",VLOOKUP(V133,Mapping!J:L,3,FALSE))</f>
        <v>NULL</v>
      </c>
      <c r="X133" s="23" t="str">
        <f>IF(V133="","",VLOOKUP(V133,Mapping!J:M,4,FALSE))</f>
        <v>Not assesed</v>
      </c>
      <c r="Y133" s="23">
        <f>IF(Z133="","",VLOOKUP(Z133,Mapping!O:Q,2,FALSE))</f>
        <v>1</v>
      </c>
      <c r="Z133" s="13" t="s">
        <v>147</v>
      </c>
      <c r="AA133" s="23" t="str">
        <f>IF(Z133="","",VLOOKUP(Z133,Mapping!O:Q,3,FALSE))</f>
        <v>Null</v>
      </c>
      <c r="AB133" s="23" t="str">
        <f>IF(Z133="","",VLOOKUP(Z133,Mapping!O:R,4,FALSE))</f>
        <v>Not Assessed</v>
      </c>
      <c r="AC133" s="23">
        <f>IF(AD133="","",VLOOKUP(AD133,Mapping!T:W,2,FALSE))</f>
        <v>1</v>
      </c>
      <c r="AD133" s="13" t="s">
        <v>147</v>
      </c>
      <c r="AE133" s="24" t="str">
        <f>IF(AD133="","",VLOOKUP(AD133,Mapping!T:W,3,FALSE))</f>
        <v>NULL</v>
      </c>
      <c r="AF133" s="24" t="str">
        <f>IF(AD133="","",VLOOKUP(AD133,Mapping!T:W,4,FALSE))</f>
        <v>Not assesed</v>
      </c>
      <c r="AG133" s="24">
        <f>IF(AH133="","",VLOOKUP(AH133,Mapping!BD:BF,3,FALSE))</f>
        <v>1</v>
      </c>
      <c r="AH133" s="13" t="s">
        <v>147</v>
      </c>
      <c r="AI133" s="24">
        <f>IF(AJ133="","",VLOOKUP(AJ133,Mapping!BD:BF,3,FALSE))</f>
        <v>1</v>
      </c>
      <c r="AJ133" s="13" t="s">
        <v>147</v>
      </c>
      <c r="AK133" s="205" t="s">
        <v>147</v>
      </c>
      <c r="AL133" s="205" t="s">
        <v>147</v>
      </c>
      <c r="AM133" s="13" t="s">
        <v>147</v>
      </c>
      <c r="AN133" s="13" t="s">
        <v>147</v>
      </c>
      <c r="AO133" s="26"/>
      <c r="AP133" s="26"/>
      <c r="AQ133" s="13" t="s">
        <v>146</v>
      </c>
      <c r="AR133" s="24">
        <f>IF(AS133="","",VLOOKUP(AS133,Mapping!AP:AR,2,FALSE))</f>
        <v>1</v>
      </c>
      <c r="AS133" s="13" t="s">
        <v>147</v>
      </c>
      <c r="AT133" s="24" t="str">
        <f>IF(AS133="","",VLOOKUP(AS133,Mapping!AP:AR,3,FALSE))</f>
        <v>N/A</v>
      </c>
      <c r="AU133" s="26"/>
      <c r="AV133" s="24">
        <f>IF(AW133="","",VLOOKUP(AW133,Mapping!AT:AU,2,FALSE))</f>
        <v>4</v>
      </c>
      <c r="AW133" s="221" t="s">
        <v>436</v>
      </c>
    </row>
    <row r="134" spans="1:49" ht="72" customHeight="1">
      <c r="A134" s="23">
        <f>IFERROR(VLOOKUP(B134,Mapping!A:B,2,FALSE),"")</f>
        <v>5</v>
      </c>
      <c r="B134" s="496" t="s">
        <v>459</v>
      </c>
      <c r="C134" s="498">
        <v>44398</v>
      </c>
      <c r="D134" s="435" t="s">
        <v>460</v>
      </c>
      <c r="E134" s="435" t="s">
        <v>461</v>
      </c>
      <c r="F134" s="13">
        <v>2</v>
      </c>
      <c r="G134" s="13">
        <v>2</v>
      </c>
      <c r="H134" s="13">
        <v>10</v>
      </c>
      <c r="I134" s="13">
        <v>7</v>
      </c>
      <c r="J134" s="478" t="s">
        <v>462</v>
      </c>
      <c r="K134" s="26">
        <v>66</v>
      </c>
      <c r="L134" s="24">
        <f>IFERROR(VLOOKUP(M134,Mapping!BQ:BR,2,FALSE),"")</f>
        <v>2</v>
      </c>
      <c r="M134" s="13" t="s">
        <v>421</v>
      </c>
      <c r="N134" s="13" t="s">
        <v>132</v>
      </c>
      <c r="O134" s="12">
        <v>49</v>
      </c>
      <c r="P134" s="23">
        <f>IF(Q134="","",VLOOKUP(Q134,Mapping!D:H,2,FALSE))</f>
        <v>11</v>
      </c>
      <c r="Q134" s="13">
        <v>6</v>
      </c>
      <c r="R134" s="26" t="s">
        <v>151</v>
      </c>
      <c r="S134" s="23" t="str">
        <f>IF(Q134="","",VLOOKUP(Q134,Mapping!D:H,5,FALSE))</f>
        <v>Ndgen.BandBVI</v>
      </c>
      <c r="T134" s="23" t="str">
        <f>IF(Q134="","",VLOOKUP(Q134,Mapping!D:H,4,FALSE))</f>
        <v>Severe</v>
      </c>
      <c r="U134" s="23">
        <f>IF(V134="","",VLOOKUP(V134,Mapping!J:L,2,FALSE))</f>
        <v>7</v>
      </c>
      <c r="V134" s="13">
        <v>5</v>
      </c>
      <c r="W134" s="23" t="str">
        <f>IF(V134="","",VLOOKUP(V134,Mapping!J:L,3,FALSE))</f>
        <v>Ndgen.Thal5</v>
      </c>
      <c r="X134" s="23" t="str">
        <f>IF(V134="","",VLOOKUP(V134,Mapping!J:M,4,FALSE))</f>
        <v>Amyloid in cerebellum</v>
      </c>
      <c r="Y134" s="23">
        <f>IF(Z134="","",VLOOKUP(Z134,Mapping!O:Q,2,FALSE))</f>
        <v>1</v>
      </c>
      <c r="Z134" s="13" t="s">
        <v>147</v>
      </c>
      <c r="AA134" s="23" t="str">
        <f>IF(Z134="","",VLOOKUP(Z134,Mapping!O:Q,3,FALSE))</f>
        <v>Null</v>
      </c>
      <c r="AB134" s="23" t="str">
        <f>IF(Z134="","",VLOOKUP(Z134,Mapping!O:R,4,FALSE))</f>
        <v>Not Assessed</v>
      </c>
      <c r="AC134" s="23">
        <f>IF(AD134="","",VLOOKUP(AD134,Mapping!T:W,2,FALSE))</f>
        <v>1</v>
      </c>
      <c r="AD134" s="13" t="s">
        <v>147</v>
      </c>
      <c r="AE134" s="24" t="str">
        <f>IF(AD134="","",VLOOKUP(AD134,Mapping!T:W,3,FALSE))</f>
        <v>NULL</v>
      </c>
      <c r="AF134" s="24" t="str">
        <f>IF(AD134="","",VLOOKUP(AD134,Mapping!T:W,4,FALSE))</f>
        <v>Not assesed</v>
      </c>
      <c r="AG134" s="24">
        <f>IF(AH134="","",VLOOKUP(AH134,Mapping!BD:BF,3,FALSE))</f>
        <v>2</v>
      </c>
      <c r="AH134" s="13" t="s">
        <v>160</v>
      </c>
      <c r="AI134" s="24" t="str">
        <f>IF(AJ134="","",VLOOKUP(AJ134,Mapping!BD:BF,3,FALSE))</f>
        <v/>
      </c>
      <c r="AJ134" s="13"/>
      <c r="AK134" s="205" t="s">
        <v>463</v>
      </c>
      <c r="AL134" s="205" t="s">
        <v>464</v>
      </c>
      <c r="AM134" s="13" t="s">
        <v>146</v>
      </c>
      <c r="AN134" s="13" t="s">
        <v>146</v>
      </c>
      <c r="AO134" s="26"/>
      <c r="AP134" s="26"/>
      <c r="AQ134" s="13" t="s">
        <v>146</v>
      </c>
      <c r="AR134" s="24">
        <f>IF(AS134="","",VLOOKUP(AS134,Mapping!AP:AR,2,FALSE))</f>
        <v>1</v>
      </c>
      <c r="AS134" s="13" t="s">
        <v>147</v>
      </c>
      <c r="AT134" s="24" t="str">
        <f>IF(AS134="","",VLOOKUP(AS134,Mapping!AP:AR,3,FALSE))</f>
        <v>N/A</v>
      </c>
      <c r="AU134" s="26"/>
      <c r="AV134" s="24">
        <f>IF(AW134="","",VLOOKUP(AW134,Mapping!AT:AU,2,FALSE))</f>
        <v>3</v>
      </c>
      <c r="AW134" s="221" t="s">
        <v>148</v>
      </c>
    </row>
    <row r="135" spans="1:49" ht="57" customHeight="1">
      <c r="A135" s="23">
        <f>IFERROR(VLOOKUP(B135,Mapping!A:B,2,FALSE),"")</f>
        <v>5</v>
      </c>
      <c r="B135" s="496" t="s">
        <v>459</v>
      </c>
      <c r="C135" s="498">
        <v>44398</v>
      </c>
      <c r="D135" s="435" t="s">
        <v>465</v>
      </c>
      <c r="E135" s="435" t="s">
        <v>466</v>
      </c>
      <c r="F135" s="13">
        <v>2</v>
      </c>
      <c r="G135" s="13">
        <v>2</v>
      </c>
      <c r="H135" s="13">
        <v>10</v>
      </c>
      <c r="I135" s="13">
        <v>5</v>
      </c>
      <c r="J135" s="478" t="s">
        <v>467</v>
      </c>
      <c r="K135" s="26">
        <v>63</v>
      </c>
      <c r="L135" s="24">
        <f>IFERROR(VLOOKUP(M135,Mapping!BQ:BR,2,FALSE),"")</f>
        <v>2</v>
      </c>
      <c r="M135" s="13" t="s">
        <v>421</v>
      </c>
      <c r="N135" s="13" t="s">
        <v>132</v>
      </c>
      <c r="O135" s="12">
        <v>42</v>
      </c>
      <c r="P135" s="23">
        <f>IF(Q135="","",VLOOKUP(Q135,Mapping!D:H,2,FALSE))</f>
        <v>1</v>
      </c>
      <c r="Q135" s="13" t="s">
        <v>147</v>
      </c>
      <c r="R135" s="26" t="s">
        <v>133</v>
      </c>
      <c r="S135" s="23" t="str">
        <f>IF(Q135="","",VLOOKUP(Q135,Mapping!D:H,5,FALSE))</f>
        <v>NULL</v>
      </c>
      <c r="T135" s="23" t="str">
        <f>IF(Q135="","",VLOOKUP(Q135,Mapping!D:H,4,FALSE))</f>
        <v>Missing</v>
      </c>
      <c r="U135" s="23">
        <f>IF(V135="","",VLOOKUP(V135,Mapping!J:L,2,FALSE))</f>
        <v>1</v>
      </c>
      <c r="V135" s="13" t="s">
        <v>147</v>
      </c>
      <c r="W135" s="23" t="str">
        <f>IF(V135="","",VLOOKUP(V135,Mapping!J:L,3,FALSE))</f>
        <v>NULL</v>
      </c>
      <c r="X135" s="23" t="str">
        <f>IF(V135="","",VLOOKUP(V135,Mapping!J:M,4,FALSE))</f>
        <v>Not assesed</v>
      </c>
      <c r="Y135" s="23">
        <f>IF(Z135="","",VLOOKUP(Z135,Mapping!O:Q,2,FALSE))</f>
        <v>1</v>
      </c>
      <c r="Z135" s="13" t="s">
        <v>147</v>
      </c>
      <c r="AA135" s="23" t="str">
        <f>IF(Z135="","",VLOOKUP(Z135,Mapping!O:Q,3,FALSE))</f>
        <v>Null</v>
      </c>
      <c r="AB135" s="23" t="str">
        <f>IF(Z135="","",VLOOKUP(Z135,Mapping!O:R,4,FALSE))</f>
        <v>Not Assessed</v>
      </c>
      <c r="AC135" s="23">
        <f>IF(AD135="","",VLOOKUP(AD135,Mapping!T:W,2,FALSE))</f>
        <v>1</v>
      </c>
      <c r="AD135" s="13" t="s">
        <v>147</v>
      </c>
      <c r="AE135" s="24" t="str">
        <f>IF(AD135="","",VLOOKUP(AD135,Mapping!T:W,3,FALSE))</f>
        <v>NULL</v>
      </c>
      <c r="AF135" s="24" t="str">
        <f>IF(AD135="","",VLOOKUP(AD135,Mapping!T:W,4,FALSE))</f>
        <v>Not assesed</v>
      </c>
      <c r="AG135" s="24">
        <f>IF(AH135="","",VLOOKUP(AH135,Mapping!BD:BF,3,FALSE))</f>
        <v>1</v>
      </c>
      <c r="AH135" s="13" t="s">
        <v>147</v>
      </c>
      <c r="AI135" s="24" t="str">
        <f>IF(AJ135="","",VLOOKUP(AJ135,Mapping!BD:BF,3,FALSE))</f>
        <v/>
      </c>
      <c r="AJ135" s="13"/>
      <c r="AK135" s="205" t="s">
        <v>468</v>
      </c>
      <c r="AL135" s="205" t="s">
        <v>469</v>
      </c>
      <c r="AM135" s="13" t="s">
        <v>146</v>
      </c>
      <c r="AN135" s="13" t="s">
        <v>146</v>
      </c>
      <c r="AO135" s="26"/>
      <c r="AP135" s="90" t="s">
        <v>470</v>
      </c>
      <c r="AQ135" s="13" t="s">
        <v>146</v>
      </c>
      <c r="AR135" s="24">
        <f>IF(AS135="","",VLOOKUP(AS135,Mapping!AP:AR,2,FALSE))</f>
        <v>1</v>
      </c>
      <c r="AS135" s="13" t="s">
        <v>147</v>
      </c>
      <c r="AT135" s="24" t="str">
        <f>IF(AS135="","",VLOOKUP(AS135,Mapping!AP:AR,3,FALSE))</f>
        <v>N/A</v>
      </c>
      <c r="AU135" s="26"/>
      <c r="AV135" s="24">
        <f>IF(AW135="","",VLOOKUP(AW135,Mapping!AT:AU,2,FALSE))</f>
        <v>3</v>
      </c>
      <c r="AW135" s="221" t="s">
        <v>148</v>
      </c>
    </row>
    <row r="136" spans="1:49" ht="72" customHeight="1">
      <c r="A136" s="23">
        <f>IFERROR(VLOOKUP(B136,Mapping!A:B,2,FALSE),"")</f>
        <v>5</v>
      </c>
      <c r="B136" s="496" t="s">
        <v>459</v>
      </c>
      <c r="C136" s="498">
        <v>44398</v>
      </c>
      <c r="D136" s="435" t="s">
        <v>471</v>
      </c>
      <c r="E136" s="499" t="s">
        <v>472</v>
      </c>
      <c r="F136" s="13">
        <v>2</v>
      </c>
      <c r="G136" s="13">
        <v>2</v>
      </c>
      <c r="H136" s="13">
        <v>10</v>
      </c>
      <c r="I136" s="13">
        <v>6</v>
      </c>
      <c r="J136" s="478" t="s">
        <v>473</v>
      </c>
      <c r="K136" s="26">
        <v>60</v>
      </c>
      <c r="L136" s="24">
        <f>IFERROR(VLOOKUP(M136,Mapping!BQ:BR,2,FALSE),"")</f>
        <v>2</v>
      </c>
      <c r="M136" s="13" t="s">
        <v>421</v>
      </c>
      <c r="N136" s="13" t="s">
        <v>132</v>
      </c>
      <c r="O136" s="12">
        <v>52</v>
      </c>
      <c r="P136" s="23">
        <f>IF(Q136="","",VLOOKUP(Q136,Mapping!D:H,2,FALSE))</f>
        <v>1</v>
      </c>
      <c r="Q136" s="13" t="s">
        <v>147</v>
      </c>
      <c r="R136" s="26" t="s">
        <v>133</v>
      </c>
      <c r="S136" s="23" t="str">
        <f>IF(Q136="","",VLOOKUP(Q136,Mapping!D:H,5,FALSE))</f>
        <v>NULL</v>
      </c>
      <c r="T136" s="23" t="str">
        <f>IF(Q136="","",VLOOKUP(Q136,Mapping!D:H,4,FALSE))</f>
        <v>Missing</v>
      </c>
      <c r="U136" s="23">
        <f>IF(V136="","",VLOOKUP(V136,Mapping!J:L,2,FALSE))</f>
        <v>1</v>
      </c>
      <c r="V136" s="13" t="s">
        <v>147</v>
      </c>
      <c r="W136" s="23" t="str">
        <f>IF(V136="","",VLOOKUP(V136,Mapping!J:L,3,FALSE))</f>
        <v>NULL</v>
      </c>
      <c r="X136" s="23" t="str">
        <f>IF(V136="","",VLOOKUP(V136,Mapping!J:M,4,FALSE))</f>
        <v>Not assesed</v>
      </c>
      <c r="Y136" s="23">
        <f>IF(Z136="","",VLOOKUP(Z136,Mapping!O:Q,2,FALSE))</f>
        <v>1</v>
      </c>
      <c r="Z136" s="13" t="s">
        <v>147</v>
      </c>
      <c r="AA136" s="23" t="str">
        <f>IF(Z136="","",VLOOKUP(Z136,Mapping!O:Q,3,FALSE))</f>
        <v>Null</v>
      </c>
      <c r="AB136" s="23" t="str">
        <f>IF(Z136="","",VLOOKUP(Z136,Mapping!O:R,4,FALSE))</f>
        <v>Not Assessed</v>
      </c>
      <c r="AC136" s="23">
        <f>IF(AD136="","",VLOOKUP(AD136,Mapping!T:W,2,FALSE))</f>
        <v>1</v>
      </c>
      <c r="AD136" s="13" t="s">
        <v>147</v>
      </c>
      <c r="AE136" s="24" t="str">
        <f>IF(AD136="","",VLOOKUP(AD136,Mapping!T:W,3,FALSE))</f>
        <v>NULL</v>
      </c>
      <c r="AF136" s="24" t="str">
        <f>IF(AD136="","",VLOOKUP(AD136,Mapping!T:W,4,FALSE))</f>
        <v>Not assesed</v>
      </c>
      <c r="AG136" s="24">
        <f>IF(AH136="","",VLOOKUP(AH136,Mapping!BD:BF,3,FALSE))</f>
        <v>1</v>
      </c>
      <c r="AH136" s="13" t="s">
        <v>147</v>
      </c>
      <c r="AI136" s="24" t="str">
        <f>IF(AJ136="","",VLOOKUP(AJ136,Mapping!BD:BF,3,FALSE))</f>
        <v/>
      </c>
      <c r="AJ136" s="13"/>
      <c r="AK136" s="205" t="s">
        <v>468</v>
      </c>
      <c r="AL136" s="205" t="s">
        <v>474</v>
      </c>
      <c r="AM136" s="13" t="s">
        <v>205</v>
      </c>
      <c r="AN136" s="13" t="s">
        <v>146</v>
      </c>
      <c r="AO136" s="26"/>
      <c r="AP136" s="90" t="s">
        <v>475</v>
      </c>
      <c r="AQ136" s="13" t="s">
        <v>146</v>
      </c>
      <c r="AR136" s="24">
        <f>IF(AS136="","",VLOOKUP(AS136,Mapping!AP:AR,2,FALSE))</f>
        <v>1</v>
      </c>
      <c r="AS136" s="13" t="s">
        <v>147</v>
      </c>
      <c r="AT136" s="24" t="str">
        <f>IF(AS136="","",VLOOKUP(AS136,Mapping!AP:AR,3,FALSE))</f>
        <v>N/A</v>
      </c>
      <c r="AU136" s="26"/>
      <c r="AV136" s="24">
        <f>IF(AW136="","",VLOOKUP(AW136,Mapping!AT:AU,2,FALSE))</f>
        <v>3</v>
      </c>
      <c r="AW136" s="221" t="s">
        <v>148</v>
      </c>
    </row>
    <row r="137" spans="1:49">
      <c r="A137" s="23">
        <f>IFERROR(VLOOKUP(B137,Mapping!A:B,2,FALSE),"")</f>
        <v>5</v>
      </c>
      <c r="B137" s="496" t="s">
        <v>459</v>
      </c>
      <c r="C137" s="498"/>
      <c r="D137" s="85" t="s">
        <v>476</v>
      </c>
      <c r="E137" s="500" t="s">
        <v>477</v>
      </c>
      <c r="F137" s="96"/>
      <c r="G137" s="13"/>
      <c r="H137" s="13"/>
      <c r="I137" s="13"/>
      <c r="J137" s="26" t="s">
        <v>478</v>
      </c>
      <c r="K137" s="26">
        <v>20</v>
      </c>
      <c r="L137" s="24" t="str">
        <f>IFERROR(VLOOKUP(M137,Mapping!BQ:BR,2,FALSE),"")</f>
        <v/>
      </c>
      <c r="M137" s="13"/>
      <c r="N137" s="13" t="s">
        <v>150</v>
      </c>
      <c r="O137" s="12">
        <v>94</v>
      </c>
      <c r="P137" s="23">
        <f>IF(Q137="","",VLOOKUP(Q137,Mapping!D:H,2,FALSE))</f>
        <v>2</v>
      </c>
      <c r="Q137" s="13">
        <v>0</v>
      </c>
      <c r="R137" s="26" t="s">
        <v>133</v>
      </c>
      <c r="S137" s="23" t="str">
        <f>IF(Q137="","",VLOOKUP(Q137,Mapping!D:H,5,FALSE))</f>
        <v>Ndgen.BandB0</v>
      </c>
      <c r="T137" s="23" t="str">
        <f>IF(Q137="","",VLOOKUP(Q137,Mapping!D:H,4,FALSE))</f>
        <v>Control</v>
      </c>
      <c r="U137" s="23">
        <f>IF(V137="","",VLOOKUP(V137,Mapping!J:L,2,FALSE))</f>
        <v>2</v>
      </c>
      <c r="V137" s="13">
        <v>0</v>
      </c>
      <c r="W137" s="23" t="str">
        <f>IF(V137="","",VLOOKUP(V137,Mapping!J:L,3,FALSE))</f>
        <v>Ndgen.Thal0</v>
      </c>
      <c r="X137" s="23" t="str">
        <f>IF(V137="","",VLOOKUP(V137,Mapping!J:M,4,FALSE))</f>
        <v>No amyloid deposition</v>
      </c>
      <c r="Y137" s="23" t="str">
        <f>IF(Z137="","",VLOOKUP(Z137,Mapping!O:Q,2,FALSE))</f>
        <v/>
      </c>
      <c r="Z137" s="13"/>
      <c r="AA137" s="23" t="str">
        <f>IF(Z137="","",VLOOKUP(Z137,Mapping!O:Q,3,FALSE))</f>
        <v/>
      </c>
      <c r="AB137" s="23" t="str">
        <f>IF(Z137="","",VLOOKUP(Z137,Mapping!O:R,4,FALSE))</f>
        <v/>
      </c>
      <c r="AC137" s="23" t="str">
        <f>IF(AD137="","",VLOOKUP(AD137,Mapping!T:W,2,FALSE))</f>
        <v/>
      </c>
      <c r="AD137" s="13"/>
      <c r="AE137" s="24" t="str">
        <f>IF(AD137="","",VLOOKUP(AD137,Mapping!T:W,3,FALSE))</f>
        <v/>
      </c>
      <c r="AF137" s="24" t="str">
        <f>IF(AD137="","",VLOOKUP(AD137,Mapping!T:W,4,FALSE))</f>
        <v/>
      </c>
      <c r="AG137" s="24" t="str">
        <f>IF(AH137="","",VLOOKUP(AH137,Mapping!BD:BF,3,FALSE))</f>
        <v/>
      </c>
      <c r="AH137" s="13"/>
      <c r="AI137" s="24" t="str">
        <f>IF(AJ137="","",VLOOKUP(AJ137,Mapping!BD:BF,3,FALSE))</f>
        <v/>
      </c>
      <c r="AJ137" s="13"/>
      <c r="AK137" s="205"/>
      <c r="AL137" s="205"/>
      <c r="AM137" s="13"/>
      <c r="AN137" s="13"/>
      <c r="AO137" s="26"/>
      <c r="AP137" s="26"/>
      <c r="AQ137" s="13" t="s">
        <v>146</v>
      </c>
      <c r="AR137" s="24">
        <f>IF(AS137="","",VLOOKUP(AS137,Mapping!AP:AR,2,FALSE))</f>
        <v>7</v>
      </c>
      <c r="AS137" s="13" t="s">
        <v>215</v>
      </c>
      <c r="AT137" s="24" t="str">
        <f>IF(AS137="","",VLOOKUP(AS137,Mapping!AP:AR,3,FALSE))</f>
        <v>rs75932628</v>
      </c>
      <c r="AU137" s="26"/>
      <c r="AV137" s="24">
        <f>IF(AW137="","",VLOOKUP(AW137,Mapping!AT:AU,2,FALSE))</f>
        <v>2</v>
      </c>
      <c r="AW137" s="221" t="s">
        <v>1</v>
      </c>
    </row>
    <row r="138" spans="1:49" ht="78" customHeight="1">
      <c r="A138" s="23">
        <f>IFERROR(VLOOKUP(B138,Mapping!A:B,2,FALSE),"")</f>
        <v>5</v>
      </c>
      <c r="B138" s="496" t="s">
        <v>459</v>
      </c>
      <c r="C138" s="498">
        <v>44398</v>
      </c>
      <c r="D138" s="501" t="s">
        <v>479</v>
      </c>
      <c r="E138" s="502" t="s">
        <v>480</v>
      </c>
      <c r="F138" s="13">
        <v>2</v>
      </c>
      <c r="G138" s="13">
        <v>2</v>
      </c>
      <c r="H138" s="13">
        <v>10</v>
      </c>
      <c r="I138" s="206">
        <v>7</v>
      </c>
      <c r="J138" s="478" t="s">
        <v>481</v>
      </c>
      <c r="K138" s="209">
        <v>61</v>
      </c>
      <c r="L138" s="24">
        <f>IFERROR(VLOOKUP(M138,Mapping!BQ:BR,2,FALSE),"")</f>
        <v>2</v>
      </c>
      <c r="M138" s="206" t="s">
        <v>421</v>
      </c>
      <c r="N138" s="206" t="s">
        <v>132</v>
      </c>
      <c r="O138" s="226">
        <v>70</v>
      </c>
      <c r="P138" s="23">
        <f>IF(Q138="","",VLOOKUP(Q138,Mapping!D:H,2,FALSE))</f>
        <v>1</v>
      </c>
      <c r="Q138" s="206" t="s">
        <v>147</v>
      </c>
      <c r="R138" s="209" t="s">
        <v>133</v>
      </c>
      <c r="S138" s="23" t="str">
        <f>IF(Q138="","",VLOOKUP(Q138,Mapping!D:H,5,FALSE))</f>
        <v>NULL</v>
      </c>
      <c r="T138" s="23" t="str">
        <f>IF(Q138="","",VLOOKUP(Q138,Mapping!D:H,4,FALSE))</f>
        <v>Missing</v>
      </c>
      <c r="U138" s="23">
        <f>IF(V138="","",VLOOKUP(V138,Mapping!J:L,2,FALSE))</f>
        <v>1</v>
      </c>
      <c r="V138" s="13" t="s">
        <v>147</v>
      </c>
      <c r="W138" s="23" t="str">
        <f>IF(V138="","",VLOOKUP(V138,Mapping!J:L,3,FALSE))</f>
        <v>NULL</v>
      </c>
      <c r="X138" s="23" t="str">
        <f>IF(V138="","",VLOOKUP(V138,Mapping!J:M,4,FALSE))</f>
        <v>Not assesed</v>
      </c>
      <c r="Y138" s="23">
        <f>IF(Z138="","",VLOOKUP(Z138,Mapping!O:Q,2,FALSE))</f>
        <v>1</v>
      </c>
      <c r="Z138" s="13" t="s">
        <v>147</v>
      </c>
      <c r="AA138" s="23" t="str">
        <f>IF(Z138="","",VLOOKUP(Z138,Mapping!O:Q,3,FALSE))</f>
        <v>Null</v>
      </c>
      <c r="AB138" s="23" t="str">
        <f>IF(Z138="","",VLOOKUP(Z138,Mapping!O:R,4,FALSE))</f>
        <v>Not Assessed</v>
      </c>
      <c r="AC138" s="23">
        <f>IF(AD138="","",VLOOKUP(AD138,Mapping!T:W,2,FALSE))</f>
        <v>1</v>
      </c>
      <c r="AD138" s="13" t="s">
        <v>147</v>
      </c>
      <c r="AE138" s="24" t="str">
        <f>IF(AD138="","",VLOOKUP(AD138,Mapping!T:W,3,FALSE))</f>
        <v>NULL</v>
      </c>
      <c r="AF138" s="24" t="str">
        <f>IF(AD138="","",VLOOKUP(AD138,Mapping!T:W,4,FALSE))</f>
        <v>Not assesed</v>
      </c>
      <c r="AG138" s="24">
        <f>IF(AH138="","",VLOOKUP(AH138,Mapping!BD:BF,3,FALSE))</f>
        <v>1</v>
      </c>
      <c r="AH138" s="13" t="s">
        <v>147</v>
      </c>
      <c r="AI138" s="24" t="str">
        <f>IF(AJ138="","",VLOOKUP(AJ138,Mapping!BD:BF,3,FALSE))</f>
        <v/>
      </c>
      <c r="AJ138" s="13"/>
      <c r="AK138" s="205" t="s">
        <v>468</v>
      </c>
      <c r="AL138" s="205" t="s">
        <v>482</v>
      </c>
      <c r="AM138" s="13" t="s">
        <v>146</v>
      </c>
      <c r="AN138" s="13" t="s">
        <v>146</v>
      </c>
      <c r="AO138" s="26"/>
      <c r="AP138" s="90" t="s">
        <v>483</v>
      </c>
      <c r="AQ138" s="13" t="s">
        <v>146</v>
      </c>
      <c r="AR138" s="24">
        <f>IF(AS138="","",VLOOKUP(AS138,Mapping!AP:AR,2,FALSE))</f>
        <v>1</v>
      </c>
      <c r="AS138" s="13" t="s">
        <v>147</v>
      </c>
      <c r="AT138" s="24" t="str">
        <f>IF(AS138="","",VLOOKUP(AS138,Mapping!AP:AR,3,FALSE))</f>
        <v>N/A</v>
      </c>
      <c r="AU138" s="26"/>
      <c r="AV138" s="24">
        <f>IF(AW138="","",VLOOKUP(AW138,Mapping!AT:AU,2,FALSE))</f>
        <v>3</v>
      </c>
      <c r="AW138" s="221" t="s">
        <v>148</v>
      </c>
    </row>
    <row r="139" spans="1:49" ht="60.75" customHeight="1">
      <c r="A139" s="23">
        <f>IFERROR(VLOOKUP(B139,Mapping!A:B,2,FALSE),"")</f>
        <v>5</v>
      </c>
      <c r="B139" s="496" t="s">
        <v>459</v>
      </c>
      <c r="C139" s="498">
        <v>44398</v>
      </c>
      <c r="D139" s="503" t="s">
        <v>484</v>
      </c>
      <c r="E139" s="503" t="s">
        <v>485</v>
      </c>
      <c r="F139" s="96">
        <v>1</v>
      </c>
      <c r="G139" s="13">
        <v>1</v>
      </c>
      <c r="H139" s="13">
        <v>10</v>
      </c>
      <c r="I139" s="13">
        <v>5</v>
      </c>
      <c r="J139" s="478" t="s">
        <v>486</v>
      </c>
      <c r="K139" s="26">
        <v>66</v>
      </c>
      <c r="L139" s="24">
        <f>IFERROR(VLOOKUP(M139,Mapping!BQ:BR,2,FALSE),"")</f>
        <v>2</v>
      </c>
      <c r="M139" s="13" t="s">
        <v>421</v>
      </c>
      <c r="N139" s="13" t="s">
        <v>132</v>
      </c>
      <c r="O139" s="12">
        <v>69</v>
      </c>
      <c r="P139" s="23">
        <f>IF(Q139="","",VLOOKUP(Q139,Mapping!D:H,2,FALSE))</f>
        <v>1</v>
      </c>
      <c r="Q139" s="13" t="s">
        <v>147</v>
      </c>
      <c r="R139" s="26" t="s">
        <v>133</v>
      </c>
      <c r="S139" s="23" t="str">
        <f>IF(Q139="","",VLOOKUP(Q139,Mapping!D:H,5,FALSE))</f>
        <v>NULL</v>
      </c>
      <c r="T139" s="23" t="str">
        <f>IF(Q139="","",VLOOKUP(Q139,Mapping!D:H,4,FALSE))</f>
        <v>Missing</v>
      </c>
      <c r="U139" s="23">
        <f>IF(V139="","",VLOOKUP(V139,Mapping!J:L,2,FALSE))</f>
        <v>1</v>
      </c>
      <c r="V139" s="13" t="s">
        <v>147</v>
      </c>
      <c r="W139" s="23" t="str">
        <f>IF(V139="","",VLOOKUP(V139,Mapping!J:L,3,FALSE))</f>
        <v>NULL</v>
      </c>
      <c r="X139" s="23" t="str">
        <f>IF(V139="","",VLOOKUP(V139,Mapping!J:M,4,FALSE))</f>
        <v>Not assesed</v>
      </c>
      <c r="Y139" s="23">
        <f>IF(Z139="","",VLOOKUP(Z139,Mapping!O:Q,2,FALSE))</f>
        <v>1</v>
      </c>
      <c r="Z139" s="13" t="s">
        <v>147</v>
      </c>
      <c r="AA139" s="23" t="str">
        <f>IF(Z139="","",VLOOKUP(Z139,Mapping!O:Q,3,FALSE))</f>
        <v>Null</v>
      </c>
      <c r="AB139" s="23" t="str">
        <f>IF(Z139="","",VLOOKUP(Z139,Mapping!O:R,4,FALSE))</f>
        <v>Not Assessed</v>
      </c>
      <c r="AC139" s="23">
        <f>IF(AD139="","",VLOOKUP(AD139,Mapping!T:W,2,FALSE))</f>
        <v>1</v>
      </c>
      <c r="AD139" s="13" t="s">
        <v>147</v>
      </c>
      <c r="AE139" s="24" t="str">
        <f>IF(AD139="","",VLOOKUP(AD139,Mapping!T:W,3,FALSE))</f>
        <v>NULL</v>
      </c>
      <c r="AF139" s="24" t="str">
        <f>IF(AD139="","",VLOOKUP(AD139,Mapping!T:W,4,FALSE))</f>
        <v>Not assesed</v>
      </c>
      <c r="AG139" s="24">
        <f>IF(AH139="","",VLOOKUP(AH139,Mapping!BD:BF,3,FALSE))</f>
        <v>1</v>
      </c>
      <c r="AH139" s="13" t="s">
        <v>147</v>
      </c>
      <c r="AI139" s="24" t="str">
        <f>IF(AJ139="","",VLOOKUP(AJ139,Mapping!BD:BF,3,FALSE))</f>
        <v/>
      </c>
      <c r="AJ139" s="13"/>
      <c r="AK139" s="205" t="s">
        <v>468</v>
      </c>
      <c r="AL139" s="205" t="s">
        <v>487</v>
      </c>
      <c r="AM139" s="13" t="s">
        <v>146</v>
      </c>
      <c r="AN139" s="13" t="s">
        <v>146</v>
      </c>
      <c r="AO139" s="26"/>
      <c r="AP139" s="90" t="s">
        <v>488</v>
      </c>
      <c r="AQ139" s="13" t="s">
        <v>146</v>
      </c>
      <c r="AR139" s="24">
        <f>IF(AS139="","",VLOOKUP(AS139,Mapping!AP:AR,2,FALSE))</f>
        <v>1</v>
      </c>
      <c r="AS139" s="13" t="s">
        <v>147</v>
      </c>
      <c r="AT139" s="24" t="str">
        <f>IF(AS139="","",VLOOKUP(AS139,Mapping!AP:AR,3,FALSE))</f>
        <v>N/A</v>
      </c>
      <c r="AU139" s="26"/>
      <c r="AV139" s="24">
        <f>IF(AW139="","",VLOOKUP(AW139,Mapping!AT:AU,2,FALSE))</f>
        <v>3</v>
      </c>
      <c r="AW139" s="221" t="s">
        <v>148</v>
      </c>
    </row>
    <row r="140" spans="1:49" ht="21" customHeight="1">
      <c r="A140" s="23">
        <f>IFERROR(VLOOKUP(B140,Mapping!A:B,2,FALSE),"")</f>
        <v>5</v>
      </c>
      <c r="B140" s="496" t="s">
        <v>459</v>
      </c>
      <c r="C140" s="498"/>
      <c r="D140" s="215" t="s">
        <v>489</v>
      </c>
      <c r="E140" s="215" t="s">
        <v>490</v>
      </c>
      <c r="F140" s="96"/>
      <c r="G140" s="13"/>
      <c r="H140" s="13"/>
      <c r="I140" s="13"/>
      <c r="J140" s="26" t="s">
        <v>478</v>
      </c>
      <c r="K140" s="26">
        <v>39</v>
      </c>
      <c r="L140" s="24" t="str">
        <f>IFERROR(VLOOKUP(M140,Mapping!BQ:BR,2,FALSE),"")</f>
        <v/>
      </c>
      <c r="M140" s="13"/>
      <c r="N140" s="13" t="s">
        <v>132</v>
      </c>
      <c r="O140" s="12">
        <v>71</v>
      </c>
      <c r="P140" s="23">
        <f>IF(Q140="","",VLOOKUP(Q140,Mapping!D:H,2,FALSE))</f>
        <v>2</v>
      </c>
      <c r="Q140" s="13">
        <v>0</v>
      </c>
      <c r="R140" s="26" t="s">
        <v>133</v>
      </c>
      <c r="S140" s="23" t="str">
        <f>IF(Q140="","",VLOOKUP(Q140,Mapping!D:H,5,FALSE))</f>
        <v>Ndgen.BandB0</v>
      </c>
      <c r="T140" s="23" t="str">
        <f>IF(Q140="","",VLOOKUP(Q140,Mapping!D:H,4,FALSE))</f>
        <v>Control</v>
      </c>
      <c r="U140" s="23">
        <f>IF(V140="","",VLOOKUP(V140,Mapping!J:L,2,FALSE))</f>
        <v>2</v>
      </c>
      <c r="V140" s="13">
        <v>0</v>
      </c>
      <c r="W140" s="23" t="str">
        <f>IF(V140="","",VLOOKUP(V140,Mapping!J:L,3,FALSE))</f>
        <v>Ndgen.Thal0</v>
      </c>
      <c r="X140" s="23" t="str">
        <f>IF(V140="","",VLOOKUP(V140,Mapping!J:M,4,FALSE))</f>
        <v>No amyloid deposition</v>
      </c>
      <c r="Y140" s="23" t="str">
        <f>IF(Z140="","",VLOOKUP(Z140,Mapping!O:Q,2,FALSE))</f>
        <v/>
      </c>
      <c r="Z140" s="13"/>
      <c r="AA140" s="23" t="str">
        <f>IF(Z140="","",VLOOKUP(Z140,Mapping!O:Q,3,FALSE))</f>
        <v/>
      </c>
      <c r="AB140" s="23" t="str">
        <f>IF(Z140="","",VLOOKUP(Z140,Mapping!O:R,4,FALSE))</f>
        <v/>
      </c>
      <c r="AC140" s="23" t="str">
        <f>IF(AD140="","",VLOOKUP(AD140,Mapping!T:W,2,FALSE))</f>
        <v/>
      </c>
      <c r="AD140" s="13"/>
      <c r="AE140" s="24" t="str">
        <f>IF(AD140="","",VLOOKUP(AD140,Mapping!T:W,3,FALSE))</f>
        <v/>
      </c>
      <c r="AF140" s="24" t="str">
        <f>IF(AD140="","",VLOOKUP(AD140,Mapping!T:W,4,FALSE))</f>
        <v/>
      </c>
      <c r="AG140" s="24" t="str">
        <f>IF(AH140="","",VLOOKUP(AH140,Mapping!BD:BF,3,FALSE))</f>
        <v/>
      </c>
      <c r="AH140" s="13"/>
      <c r="AI140" s="24" t="str">
        <f>IF(AJ140="","",VLOOKUP(AJ140,Mapping!BD:BF,3,FALSE))</f>
        <v/>
      </c>
      <c r="AJ140" s="13"/>
      <c r="AK140" s="205"/>
      <c r="AL140" s="205"/>
      <c r="AM140" s="13"/>
      <c r="AN140" s="13"/>
      <c r="AO140" s="26"/>
      <c r="AP140" s="26"/>
      <c r="AQ140" s="13" t="s">
        <v>146</v>
      </c>
      <c r="AR140" s="24">
        <f>IF(AS140="","",VLOOKUP(AS140,Mapping!AP:AR,2,FALSE))</f>
        <v>7</v>
      </c>
      <c r="AS140" s="13" t="s">
        <v>215</v>
      </c>
      <c r="AT140" s="24" t="str">
        <f>IF(AS140="","",VLOOKUP(AS140,Mapping!AP:AR,3,FALSE))</f>
        <v>rs75932628</v>
      </c>
      <c r="AU140" s="26"/>
      <c r="AV140" s="24">
        <f>IF(AW140="","",VLOOKUP(AW140,Mapping!AT:AU,2,FALSE))</f>
        <v>2</v>
      </c>
      <c r="AW140" s="221" t="s">
        <v>1</v>
      </c>
    </row>
    <row r="141" spans="1:49">
      <c r="A141" s="23">
        <f>IFERROR(VLOOKUP(B141,Mapping!A:B,2,FALSE),"")</f>
        <v>5</v>
      </c>
      <c r="B141" s="496" t="s">
        <v>459</v>
      </c>
      <c r="C141" s="498"/>
      <c r="D141" s="215" t="s">
        <v>491</v>
      </c>
      <c r="E141" s="215" t="s">
        <v>492</v>
      </c>
      <c r="F141" s="96"/>
      <c r="G141" s="13"/>
      <c r="H141" s="13"/>
      <c r="I141" s="13"/>
      <c r="J141" s="26" t="s">
        <v>493</v>
      </c>
      <c r="K141" s="26">
        <v>30</v>
      </c>
      <c r="L141" s="24" t="str">
        <f>IFERROR(VLOOKUP(M141,Mapping!BQ:BR,2,FALSE),"")</f>
        <v/>
      </c>
      <c r="M141" s="13"/>
      <c r="N141" s="13" t="s">
        <v>132</v>
      </c>
      <c r="O141" s="12">
        <v>71</v>
      </c>
      <c r="P141" s="23">
        <f>IF(Q141="","",VLOOKUP(Q141,Mapping!D:H,2,FALSE))</f>
        <v>2</v>
      </c>
      <c r="Q141" s="13">
        <v>0</v>
      </c>
      <c r="R141" s="26" t="s">
        <v>133</v>
      </c>
      <c r="S141" s="23" t="str">
        <f>IF(Q141="","",VLOOKUP(Q141,Mapping!D:H,5,FALSE))</f>
        <v>Ndgen.BandB0</v>
      </c>
      <c r="T141" s="23" t="str">
        <f>IF(Q141="","",VLOOKUP(Q141,Mapping!D:H,4,FALSE))</f>
        <v>Control</v>
      </c>
      <c r="U141" s="23">
        <f>IF(V141="","",VLOOKUP(V141,Mapping!J:L,2,FALSE))</f>
        <v>2</v>
      </c>
      <c r="V141" s="13">
        <v>0</v>
      </c>
      <c r="W141" s="23" t="str">
        <f>IF(V141="","",VLOOKUP(V141,Mapping!J:L,3,FALSE))</f>
        <v>Ndgen.Thal0</v>
      </c>
      <c r="X141" s="23" t="str">
        <f>IF(V141="","",VLOOKUP(V141,Mapping!J:M,4,FALSE))</f>
        <v>No amyloid deposition</v>
      </c>
      <c r="Y141" s="23" t="str">
        <f>IF(Z141="","",VLOOKUP(Z141,Mapping!O:Q,2,FALSE))</f>
        <v/>
      </c>
      <c r="Z141" s="13"/>
      <c r="AA141" s="23" t="str">
        <f>IF(Z141="","",VLOOKUP(Z141,Mapping!O:Q,3,FALSE))</f>
        <v/>
      </c>
      <c r="AB141" s="23" t="str">
        <f>IF(Z141="","",VLOOKUP(Z141,Mapping!O:R,4,FALSE))</f>
        <v/>
      </c>
      <c r="AC141" s="23" t="str">
        <f>IF(AD141="","",VLOOKUP(AD141,Mapping!T:W,2,FALSE))</f>
        <v/>
      </c>
      <c r="AD141" s="13"/>
      <c r="AE141" s="24" t="str">
        <f>IF(AD141="","",VLOOKUP(AD141,Mapping!T:W,3,FALSE))</f>
        <v/>
      </c>
      <c r="AF141" s="24" t="str">
        <f>IF(AD141="","",VLOOKUP(AD141,Mapping!T:W,4,FALSE))</f>
        <v/>
      </c>
      <c r="AG141" s="24" t="str">
        <f>IF(AH141="","",VLOOKUP(AH141,Mapping!BD:BF,3,FALSE))</f>
        <v/>
      </c>
      <c r="AH141" s="13"/>
      <c r="AI141" s="24" t="str">
        <f>IF(AJ141="","",VLOOKUP(AJ141,Mapping!BD:BF,3,FALSE))</f>
        <v/>
      </c>
      <c r="AJ141" s="13"/>
      <c r="AK141" s="205"/>
      <c r="AL141" s="205"/>
      <c r="AM141" s="13"/>
      <c r="AN141" s="13"/>
      <c r="AO141" s="26"/>
      <c r="AP141" s="26"/>
      <c r="AQ141" s="13" t="s">
        <v>146</v>
      </c>
      <c r="AR141" s="24">
        <f>IF(AS141="","",VLOOKUP(AS141,Mapping!AP:AR,2,FALSE))</f>
        <v>8</v>
      </c>
      <c r="AS141" s="13" t="s">
        <v>206</v>
      </c>
      <c r="AT141" s="24" t="str">
        <f>IF(AS141="","",VLOOKUP(AS141,Mapping!AP:AR,3,FALSE))</f>
        <v>rs143332484</v>
      </c>
      <c r="AU141" s="26"/>
      <c r="AV141" s="24">
        <f>IF(AW141="","",VLOOKUP(AW141,Mapping!AT:AU,2,FALSE))</f>
        <v>2</v>
      </c>
      <c r="AW141" s="221" t="s">
        <v>1</v>
      </c>
    </row>
    <row r="142" spans="1:49" ht="59.25" customHeight="1">
      <c r="A142" s="23">
        <f>IFERROR(VLOOKUP(B142,Mapping!A:B,2,FALSE),"")</f>
        <v>5</v>
      </c>
      <c r="B142" s="496" t="s">
        <v>459</v>
      </c>
      <c r="C142" s="498">
        <v>44398</v>
      </c>
      <c r="D142" s="503" t="s">
        <v>494</v>
      </c>
      <c r="E142" s="503" t="s">
        <v>495</v>
      </c>
      <c r="F142" s="96">
        <v>1</v>
      </c>
      <c r="G142" s="13">
        <v>1</v>
      </c>
      <c r="H142" s="13">
        <v>10</v>
      </c>
      <c r="I142" s="13">
        <v>6</v>
      </c>
      <c r="J142" s="478" t="s">
        <v>496</v>
      </c>
      <c r="K142" s="26">
        <v>61</v>
      </c>
      <c r="L142" s="24">
        <f>IFERROR(VLOOKUP(M142,Mapping!BQ:BR,2,FALSE),"")</f>
        <v>2</v>
      </c>
      <c r="M142" s="13" t="s">
        <v>421</v>
      </c>
      <c r="N142" s="13" t="s">
        <v>132</v>
      </c>
      <c r="O142" s="12">
        <v>69</v>
      </c>
      <c r="P142" s="23">
        <f>IF(Q142="","",VLOOKUP(Q142,Mapping!D:H,2,FALSE))</f>
        <v>11</v>
      </c>
      <c r="Q142" s="13">
        <v>6</v>
      </c>
      <c r="R142" s="26" t="s">
        <v>151</v>
      </c>
      <c r="S142" s="23" t="str">
        <f>IF(Q142="","",VLOOKUP(Q142,Mapping!D:H,5,FALSE))</f>
        <v>Ndgen.BandBVI</v>
      </c>
      <c r="T142" s="23" t="str">
        <f>IF(Q142="","",VLOOKUP(Q142,Mapping!D:H,4,FALSE))</f>
        <v>Severe</v>
      </c>
      <c r="U142" s="23">
        <f>IF(V142="","",VLOOKUP(V142,Mapping!J:L,2,FALSE))</f>
        <v>7</v>
      </c>
      <c r="V142" s="13">
        <v>5</v>
      </c>
      <c r="W142" s="23" t="str">
        <f>IF(V142="","",VLOOKUP(V142,Mapping!J:L,3,FALSE))</f>
        <v>Ndgen.Thal5</v>
      </c>
      <c r="X142" s="23" t="str">
        <f>IF(V142="","",VLOOKUP(V142,Mapping!J:M,4,FALSE))</f>
        <v>Amyloid in cerebellum</v>
      </c>
      <c r="Y142" s="23">
        <f>IF(Z142="","",VLOOKUP(Z142,Mapping!O:Q,2,FALSE))</f>
        <v>1</v>
      </c>
      <c r="Z142" s="13" t="s">
        <v>147</v>
      </c>
      <c r="AA142" s="23" t="str">
        <f>IF(Z142="","",VLOOKUP(Z142,Mapping!O:Q,3,FALSE))</f>
        <v>Null</v>
      </c>
      <c r="AB142" s="23" t="str">
        <f>IF(Z142="","",VLOOKUP(Z142,Mapping!O:R,4,FALSE))</f>
        <v>Not Assessed</v>
      </c>
      <c r="AC142" s="23">
        <f>IF(AD142="","",VLOOKUP(AD142,Mapping!T:W,2,FALSE))</f>
        <v>1</v>
      </c>
      <c r="AD142" s="13" t="s">
        <v>147</v>
      </c>
      <c r="AE142" s="24" t="str">
        <f>IF(AD142="","",VLOOKUP(AD142,Mapping!T:W,3,FALSE))</f>
        <v>NULL</v>
      </c>
      <c r="AF142" s="24" t="str">
        <f>IF(AD142="","",VLOOKUP(AD142,Mapping!T:W,4,FALSE))</f>
        <v>Not assesed</v>
      </c>
      <c r="AG142" s="24">
        <f>IF(AH142="","",VLOOKUP(AH142,Mapping!BD:BF,3,FALSE))</f>
        <v>2</v>
      </c>
      <c r="AH142" s="13" t="s">
        <v>160</v>
      </c>
      <c r="AI142" s="24" t="str">
        <f>IF(AJ142="","",VLOOKUP(AJ142,Mapping!BD:BF,3,FALSE))</f>
        <v/>
      </c>
      <c r="AJ142" s="13"/>
      <c r="AK142" s="205" t="s">
        <v>497</v>
      </c>
      <c r="AL142" s="205" t="s">
        <v>498</v>
      </c>
      <c r="AM142" s="13" t="s">
        <v>146</v>
      </c>
      <c r="AN142" s="13" t="s">
        <v>146</v>
      </c>
      <c r="AO142" s="26"/>
      <c r="AP142" s="90" t="s">
        <v>499</v>
      </c>
      <c r="AQ142" s="13" t="s">
        <v>146</v>
      </c>
      <c r="AR142" s="24">
        <f>IF(AS142="","",VLOOKUP(AS142,Mapping!AP:AR,2,FALSE))</f>
        <v>1</v>
      </c>
      <c r="AS142" s="13" t="s">
        <v>147</v>
      </c>
      <c r="AT142" s="24" t="str">
        <f>IF(AS142="","",VLOOKUP(AS142,Mapping!AP:AR,3,FALSE))</f>
        <v>N/A</v>
      </c>
      <c r="AU142" s="26"/>
      <c r="AV142" s="24">
        <f>IF(AW142="","",VLOOKUP(AW142,Mapping!AT:AU,2,FALSE))</f>
        <v>3</v>
      </c>
      <c r="AW142" s="221" t="s">
        <v>148</v>
      </c>
    </row>
    <row r="143" spans="1:49" ht="75" customHeight="1">
      <c r="A143" s="23">
        <f>IFERROR(VLOOKUP(B143,Mapping!A:B,2,FALSE),"")</f>
        <v>5</v>
      </c>
      <c r="B143" s="496" t="s">
        <v>459</v>
      </c>
      <c r="C143" s="498">
        <v>44398</v>
      </c>
      <c r="D143" s="503" t="s">
        <v>500</v>
      </c>
      <c r="E143" s="503" t="s">
        <v>501</v>
      </c>
      <c r="F143" s="96">
        <v>1</v>
      </c>
      <c r="G143" s="13">
        <v>1</v>
      </c>
      <c r="H143" s="13">
        <v>10</v>
      </c>
      <c r="I143" s="13">
        <v>7</v>
      </c>
      <c r="J143" s="478" t="s">
        <v>502</v>
      </c>
      <c r="K143" s="26">
        <v>62</v>
      </c>
      <c r="L143" s="24">
        <f>IFERROR(VLOOKUP(M143,Mapping!BQ:BR,2,FALSE),"")</f>
        <v>2</v>
      </c>
      <c r="M143" s="13" t="s">
        <v>421</v>
      </c>
      <c r="N143" s="13" t="s">
        <v>132</v>
      </c>
      <c r="O143" s="12">
        <v>41</v>
      </c>
      <c r="P143" s="23">
        <f>IF(Q143="","",VLOOKUP(Q143,Mapping!D:H,2,FALSE))</f>
        <v>1</v>
      </c>
      <c r="Q143" s="13" t="s">
        <v>147</v>
      </c>
      <c r="R143" s="26" t="s">
        <v>133</v>
      </c>
      <c r="S143" s="23" t="str">
        <f>IF(Q143="","",VLOOKUP(Q143,Mapping!D:H,5,FALSE))</f>
        <v>NULL</v>
      </c>
      <c r="T143" s="23" t="str">
        <f>IF(Q143="","",VLOOKUP(Q143,Mapping!D:H,4,FALSE))</f>
        <v>Missing</v>
      </c>
      <c r="U143" s="23">
        <f>IF(V143="","",VLOOKUP(V143,Mapping!J:L,2,FALSE))</f>
        <v>1</v>
      </c>
      <c r="V143" s="13" t="s">
        <v>147</v>
      </c>
      <c r="W143" s="23" t="str">
        <f>IF(V143="","",VLOOKUP(V143,Mapping!J:L,3,FALSE))</f>
        <v>NULL</v>
      </c>
      <c r="X143" s="23" t="str">
        <f>IF(V143="","",VLOOKUP(V143,Mapping!J:M,4,FALSE))</f>
        <v>Not assesed</v>
      </c>
      <c r="Y143" s="23">
        <f>IF(Z143="","",VLOOKUP(Z143,Mapping!O:Q,2,FALSE))</f>
        <v>1</v>
      </c>
      <c r="Z143" s="13" t="s">
        <v>147</v>
      </c>
      <c r="AA143" s="23" t="str">
        <f>IF(Z143="","",VLOOKUP(Z143,Mapping!O:Q,3,FALSE))</f>
        <v>Null</v>
      </c>
      <c r="AB143" s="23" t="str">
        <f>IF(Z143="","",VLOOKUP(Z143,Mapping!O:R,4,FALSE))</f>
        <v>Not Assessed</v>
      </c>
      <c r="AC143" s="23">
        <f>IF(AD143="","",VLOOKUP(AD143,Mapping!T:W,2,FALSE))</f>
        <v>1</v>
      </c>
      <c r="AD143" s="13" t="s">
        <v>147</v>
      </c>
      <c r="AE143" s="24" t="str">
        <f>IF(AD143="","",VLOOKUP(AD143,Mapping!T:W,3,FALSE))</f>
        <v>NULL</v>
      </c>
      <c r="AF143" s="24" t="str">
        <f>IF(AD143="","",VLOOKUP(AD143,Mapping!T:W,4,FALSE))</f>
        <v>Not assesed</v>
      </c>
      <c r="AG143" s="24">
        <f>IF(AH143="","",VLOOKUP(AH143,Mapping!BD:BF,3,FALSE))</f>
        <v>1</v>
      </c>
      <c r="AH143" s="13" t="s">
        <v>147</v>
      </c>
      <c r="AI143" s="24" t="str">
        <f>IF(AJ143="","",VLOOKUP(AJ143,Mapping!BD:BF,3,FALSE))</f>
        <v/>
      </c>
      <c r="AJ143" s="13"/>
      <c r="AK143" s="486" t="s">
        <v>468</v>
      </c>
      <c r="AL143" s="205" t="s">
        <v>503</v>
      </c>
      <c r="AM143" s="13" t="s">
        <v>146</v>
      </c>
      <c r="AN143" s="13" t="s">
        <v>146</v>
      </c>
      <c r="AO143" s="26"/>
      <c r="AP143" s="90" t="s">
        <v>504</v>
      </c>
      <c r="AQ143" s="13" t="s">
        <v>146</v>
      </c>
      <c r="AR143" s="24">
        <f>IF(AS143="","",VLOOKUP(AS143,Mapping!AP:AR,2,FALSE))</f>
        <v>1</v>
      </c>
      <c r="AS143" s="13" t="s">
        <v>147</v>
      </c>
      <c r="AT143" s="24" t="str">
        <f>IF(AS143="","",VLOOKUP(AS143,Mapping!AP:AR,3,FALSE))</f>
        <v>N/A</v>
      </c>
      <c r="AU143" s="26"/>
      <c r="AV143" s="24">
        <f>IF(AW143="","",VLOOKUP(AW143,Mapping!AT:AU,2,FALSE))</f>
        <v>3</v>
      </c>
      <c r="AW143" s="221" t="s">
        <v>148</v>
      </c>
    </row>
    <row r="144" spans="1:49" ht="62.25" customHeight="1">
      <c r="A144" s="23">
        <v>11</v>
      </c>
      <c r="B144" s="496" t="s">
        <v>505</v>
      </c>
      <c r="C144" s="504">
        <v>44442</v>
      </c>
      <c r="D144" s="215" t="s">
        <v>506</v>
      </c>
      <c r="E144" s="215" t="s">
        <v>507</v>
      </c>
      <c r="F144" s="96">
        <v>1</v>
      </c>
      <c r="G144" s="13">
        <v>1</v>
      </c>
      <c r="H144" s="13"/>
      <c r="I144" s="221"/>
      <c r="J144" s="97" t="s">
        <v>508</v>
      </c>
      <c r="K144" s="114">
        <v>97</v>
      </c>
      <c r="L144" s="24"/>
      <c r="M144" s="13" t="s">
        <v>421</v>
      </c>
      <c r="N144" s="13" t="s">
        <v>150</v>
      </c>
      <c r="O144" s="222" t="s">
        <v>509</v>
      </c>
      <c r="P144" s="23"/>
      <c r="Q144" s="13">
        <v>2</v>
      </c>
      <c r="R144" s="26" t="s">
        <v>133</v>
      </c>
      <c r="S144" s="23"/>
      <c r="T144" s="23"/>
      <c r="U144" s="23"/>
      <c r="V144" s="13" t="s">
        <v>147</v>
      </c>
      <c r="W144" s="23"/>
      <c r="X144" s="23"/>
      <c r="Y144" s="23"/>
      <c r="Z144" s="13" t="s">
        <v>147</v>
      </c>
      <c r="AA144" s="23"/>
      <c r="AB144" s="23"/>
      <c r="AC144" s="23"/>
      <c r="AD144" s="13" t="s">
        <v>139</v>
      </c>
      <c r="AE144" s="24"/>
      <c r="AF144" s="24"/>
      <c r="AG144" s="24"/>
      <c r="AH144" s="13" t="s">
        <v>147</v>
      </c>
      <c r="AI144" s="24"/>
      <c r="AJ144" s="13" t="s">
        <v>147</v>
      </c>
      <c r="AK144" s="205" t="s">
        <v>510</v>
      </c>
      <c r="AL144" s="205" t="s">
        <v>511</v>
      </c>
      <c r="AM144" s="13" t="s">
        <v>146</v>
      </c>
      <c r="AN144" s="13" t="s">
        <v>146</v>
      </c>
      <c r="AO144" s="26"/>
      <c r="AP144" s="26"/>
      <c r="AQ144" s="13" t="s">
        <v>146</v>
      </c>
      <c r="AR144" s="24"/>
      <c r="AS144" s="13"/>
      <c r="AT144" s="24"/>
      <c r="AU144" s="26"/>
      <c r="AV144" s="24"/>
      <c r="AW144" s="221" t="s">
        <v>436</v>
      </c>
    </row>
    <row r="145" spans="1:50" ht="152.25" customHeight="1">
      <c r="A145" s="23">
        <v>11</v>
      </c>
      <c r="B145" s="496" t="s">
        <v>505</v>
      </c>
      <c r="C145" s="504">
        <v>44442</v>
      </c>
      <c r="D145" s="215" t="s">
        <v>512</v>
      </c>
      <c r="E145" s="215" t="s">
        <v>513</v>
      </c>
      <c r="F145" s="96">
        <v>1</v>
      </c>
      <c r="G145" s="13">
        <v>1</v>
      </c>
      <c r="H145" s="13"/>
      <c r="I145" s="221"/>
      <c r="J145" s="97" t="s">
        <v>508</v>
      </c>
      <c r="K145" s="114">
        <v>87</v>
      </c>
      <c r="L145" s="24"/>
      <c r="M145" s="13" t="s">
        <v>421</v>
      </c>
      <c r="N145" s="13" t="s">
        <v>132</v>
      </c>
      <c r="O145" s="222" t="s">
        <v>514</v>
      </c>
      <c r="P145" s="23"/>
      <c r="Q145" s="13">
        <v>3</v>
      </c>
      <c r="R145" s="26" t="s">
        <v>133</v>
      </c>
      <c r="S145" s="23"/>
      <c r="T145" s="23"/>
      <c r="U145" s="23"/>
      <c r="V145" s="13"/>
      <c r="W145" s="23"/>
      <c r="X145" s="23"/>
      <c r="Y145" s="23"/>
      <c r="Z145" s="13"/>
      <c r="AA145" s="23"/>
      <c r="AB145" s="23"/>
      <c r="AC145" s="23"/>
      <c r="AD145" s="13" t="s">
        <v>147</v>
      </c>
      <c r="AE145" s="24"/>
      <c r="AF145" s="24"/>
      <c r="AG145" s="24"/>
      <c r="AH145" s="13" t="s">
        <v>147</v>
      </c>
      <c r="AI145" s="24"/>
      <c r="AJ145" s="13" t="s">
        <v>147</v>
      </c>
      <c r="AK145" s="205" t="s">
        <v>515</v>
      </c>
      <c r="AL145" s="419" t="s">
        <v>516</v>
      </c>
      <c r="AM145" s="13" t="s">
        <v>205</v>
      </c>
      <c r="AN145" s="13" t="s">
        <v>205</v>
      </c>
      <c r="AO145" s="26"/>
      <c r="AP145" s="26"/>
      <c r="AQ145" s="13"/>
      <c r="AR145" s="24"/>
      <c r="AS145" s="13"/>
      <c r="AT145" s="24"/>
      <c r="AU145" s="26"/>
      <c r="AV145" s="24"/>
      <c r="AW145" s="221" t="s">
        <v>436</v>
      </c>
    </row>
    <row r="146" spans="1:50" ht="99.75" customHeight="1">
      <c r="A146" s="23"/>
      <c r="B146" s="496" t="s">
        <v>505</v>
      </c>
      <c r="C146" s="504">
        <v>44442</v>
      </c>
      <c r="D146" s="215" t="s">
        <v>517</v>
      </c>
      <c r="E146" s="215" t="s">
        <v>518</v>
      </c>
      <c r="F146" s="96">
        <v>1</v>
      </c>
      <c r="G146" s="13">
        <v>1</v>
      </c>
      <c r="H146" s="13"/>
      <c r="I146" s="221"/>
      <c r="J146" s="97" t="s">
        <v>519</v>
      </c>
      <c r="K146" s="114">
        <v>77</v>
      </c>
      <c r="L146" s="24"/>
      <c r="M146" s="13" t="s">
        <v>421</v>
      </c>
      <c r="N146" s="13" t="s">
        <v>132</v>
      </c>
      <c r="O146" s="222" t="s">
        <v>520</v>
      </c>
      <c r="P146" s="23"/>
      <c r="Q146" s="13">
        <v>2</v>
      </c>
      <c r="R146" s="26" t="s">
        <v>133</v>
      </c>
      <c r="S146" s="23"/>
      <c r="T146" s="23"/>
      <c r="U146" s="23"/>
      <c r="V146" s="13">
        <v>1</v>
      </c>
      <c r="W146" s="23"/>
      <c r="X146" s="23"/>
      <c r="Y146" s="23"/>
      <c r="Z146" s="13">
        <v>0</v>
      </c>
      <c r="AA146" s="23"/>
      <c r="AB146" s="23"/>
      <c r="AC146" s="23"/>
      <c r="AD146" s="13" t="s">
        <v>177</v>
      </c>
      <c r="AE146" s="24"/>
      <c r="AF146" s="24"/>
      <c r="AG146" s="24"/>
      <c r="AH146" s="13" t="s">
        <v>142</v>
      </c>
      <c r="AI146" s="24"/>
      <c r="AJ146" s="13" t="s">
        <v>147</v>
      </c>
      <c r="AK146" s="205" t="s">
        <v>521</v>
      </c>
      <c r="AL146" s="205" t="s">
        <v>522</v>
      </c>
      <c r="AM146" s="13" t="s">
        <v>205</v>
      </c>
      <c r="AN146" s="13" t="s">
        <v>205</v>
      </c>
      <c r="AO146" s="26"/>
      <c r="AP146" s="419" t="s">
        <v>523</v>
      </c>
      <c r="AQ146" s="13"/>
      <c r="AR146" s="24"/>
      <c r="AS146" s="13"/>
      <c r="AT146" s="24"/>
      <c r="AU146" s="26"/>
      <c r="AV146" s="24"/>
      <c r="AW146" s="221" t="s">
        <v>436</v>
      </c>
    </row>
    <row r="147" spans="1:50" ht="51.75" customHeight="1">
      <c r="A147" s="23">
        <f>IFERROR(VLOOKUP(B147,Mapping!A:B,2,FALSE),"")</f>
        <v>11</v>
      </c>
      <c r="B147" s="496" t="s">
        <v>505</v>
      </c>
      <c r="C147" s="504">
        <v>44495</v>
      </c>
      <c r="D147" s="323" t="s">
        <v>524</v>
      </c>
      <c r="E147" s="505" t="s">
        <v>525</v>
      </c>
      <c r="F147" s="96">
        <v>1</v>
      </c>
      <c r="G147" s="13">
        <v>1</v>
      </c>
      <c r="H147" s="13">
        <v>1</v>
      </c>
      <c r="I147" s="13">
        <v>1</v>
      </c>
      <c r="J147" s="494" t="s">
        <v>526</v>
      </c>
      <c r="K147" s="26">
        <v>76</v>
      </c>
      <c r="L147" s="24">
        <f>IFERROR(VLOOKUP(M147,Mapping!BQ:BR,2,FALSE),"")</f>
        <v>2</v>
      </c>
      <c r="M147" s="13" t="s">
        <v>421</v>
      </c>
      <c r="N147" s="13" t="s">
        <v>150</v>
      </c>
      <c r="O147" s="222" t="s">
        <v>527</v>
      </c>
      <c r="P147" s="23">
        <f>IF(Q147="","",VLOOKUP(Q147,Mapping!D:H,2,FALSE))</f>
        <v>5</v>
      </c>
      <c r="Q147" s="13">
        <v>2</v>
      </c>
      <c r="R147" s="26" t="s">
        <v>133</v>
      </c>
      <c r="S147" s="23" t="str">
        <f>IF(Q147="","",VLOOKUP(Q147,Mapping!D:H,5,FALSE))</f>
        <v>Ndgen.BandBII</v>
      </c>
      <c r="T147" s="23" t="str">
        <f>IF(Q147="","",VLOOKUP(Q147,Mapping!D:H,4,FALSE))</f>
        <v>Control</v>
      </c>
      <c r="U147" s="23">
        <f>IF(V147="","",VLOOKUP(V147,Mapping!J:L,2,FALSE))</f>
        <v>1</v>
      </c>
      <c r="V147" s="13" t="s">
        <v>147</v>
      </c>
      <c r="W147" s="23" t="str">
        <f>IF(V147="","",VLOOKUP(V147,Mapping!J:L,3,FALSE))</f>
        <v>NULL</v>
      </c>
      <c r="X147" s="23" t="str">
        <f>IF(V147="","",VLOOKUP(V147,Mapping!J:M,4,FALSE))</f>
        <v>Not assesed</v>
      </c>
      <c r="Y147" s="23">
        <f>IF(Z147="","",VLOOKUP(Z147,Mapping!O:Q,2,FALSE))</f>
        <v>1</v>
      </c>
      <c r="Z147" s="13" t="s">
        <v>147</v>
      </c>
      <c r="AA147" s="23" t="str">
        <f>IF(Z147="","",VLOOKUP(Z147,Mapping!O:Q,3,FALSE))</f>
        <v>Null</v>
      </c>
      <c r="AB147" s="23" t="str">
        <f>IF(Z147="","",VLOOKUP(Z147,Mapping!O:R,4,FALSE))</f>
        <v>Not Assessed</v>
      </c>
      <c r="AC147" s="23">
        <f>IF(AD147="","",VLOOKUP(AD147,Mapping!T:W,2,FALSE))</f>
        <v>1</v>
      </c>
      <c r="AD147" s="13" t="s">
        <v>147</v>
      </c>
      <c r="AE147" s="24" t="str">
        <f>IF(AD147="","",VLOOKUP(AD147,Mapping!T:W,3,FALSE))</f>
        <v>NULL</v>
      </c>
      <c r="AF147" s="24" t="str">
        <f>IF(AD147="","",VLOOKUP(AD147,Mapping!T:W,4,FALSE))</f>
        <v>Not assesed</v>
      </c>
      <c r="AG147" s="24">
        <f>IF(AH147="","",VLOOKUP(AH147,Mapping!BD:BF,3,FALSE))</f>
        <v>1</v>
      </c>
      <c r="AH147" s="13" t="s">
        <v>147</v>
      </c>
      <c r="AI147" s="24">
        <f>IF(AJ147="","",VLOOKUP(AJ147,Mapping!BD:BF,3,FALSE))</f>
        <v>1</v>
      </c>
      <c r="AJ147" s="13" t="s">
        <v>147</v>
      </c>
      <c r="AK147" s="205" t="s">
        <v>528</v>
      </c>
      <c r="AL147" s="205" t="s">
        <v>529</v>
      </c>
      <c r="AM147" s="13" t="s">
        <v>146</v>
      </c>
      <c r="AN147" s="13" t="s">
        <v>147</v>
      </c>
      <c r="AO147" s="26"/>
      <c r="AP147" s="205" t="s">
        <v>530</v>
      </c>
      <c r="AQ147" s="13" t="s">
        <v>146</v>
      </c>
      <c r="AR147" s="24" t="str">
        <f>IF(AS147="","",VLOOKUP(AS147,Mapping!AP:AR,2,FALSE))</f>
        <v/>
      </c>
      <c r="AS147" s="13"/>
      <c r="AT147" s="24" t="str">
        <f>IF(AS147="","",VLOOKUP(AS147,Mapping!AP:AR,3,FALSE))</f>
        <v/>
      </c>
      <c r="AU147" s="26"/>
      <c r="AV147" s="24">
        <f>IF(AW147="","",VLOOKUP(AW147,Mapping!AT:AU,2,FALSE))</f>
        <v>4</v>
      </c>
      <c r="AW147" s="221" t="s">
        <v>436</v>
      </c>
    </row>
    <row r="148" spans="1:50" s="212" customFormat="1" ht="66" customHeight="1">
      <c r="A148" s="23">
        <f>IFERROR(VLOOKUP(B148,Mapping!A:B,2,FALSE),"")</f>
        <v>11</v>
      </c>
      <c r="B148" s="496" t="s">
        <v>505</v>
      </c>
      <c r="C148" s="506">
        <v>44495</v>
      </c>
      <c r="D148" s="265" t="s">
        <v>531</v>
      </c>
      <c r="E148" s="507" t="s">
        <v>532</v>
      </c>
      <c r="F148" s="208">
        <v>1</v>
      </c>
      <c r="G148" s="206">
        <v>1</v>
      </c>
      <c r="H148" s="206">
        <v>1</v>
      </c>
      <c r="I148" s="206">
        <v>1</v>
      </c>
      <c r="J148" s="184" t="s">
        <v>526</v>
      </c>
      <c r="K148" s="209">
        <v>91</v>
      </c>
      <c r="L148" s="24"/>
      <c r="M148" s="206" t="s">
        <v>421</v>
      </c>
      <c r="N148" s="206" t="s">
        <v>132</v>
      </c>
      <c r="O148" s="223" t="s">
        <v>533</v>
      </c>
      <c r="P148" s="23"/>
      <c r="Q148" s="206">
        <v>3</v>
      </c>
      <c r="R148" s="209" t="s">
        <v>133</v>
      </c>
      <c r="S148" s="23" t="str">
        <f>IF(Q148="","",VLOOKUP(Q148,Mapping!D:H,5,FALSE))</f>
        <v>Ndgen.BandBIII</v>
      </c>
      <c r="T148" s="23" t="str">
        <f>IF(Q148="","",VLOOKUP(Q148,Mapping!D:H,4,FALSE))</f>
        <v>Moderate</v>
      </c>
      <c r="U148" s="23">
        <f>IF(V148="","",VLOOKUP(V148,Mapping!J:L,2,FALSE))</f>
        <v>1</v>
      </c>
      <c r="V148" s="206" t="s">
        <v>147</v>
      </c>
      <c r="W148" s="23" t="str">
        <f>IF(V148="","",VLOOKUP(V148,Mapping!J:L,3,FALSE))</f>
        <v>NULL</v>
      </c>
      <c r="X148" s="23" t="str">
        <f>IF(V148="","",VLOOKUP(V148,Mapping!J:M,4,FALSE))</f>
        <v>Not assesed</v>
      </c>
      <c r="Y148" s="23">
        <f>IF(Z148="","",VLOOKUP(Z148,Mapping!O:Q,2,FALSE))</f>
        <v>1</v>
      </c>
      <c r="Z148" s="206" t="s">
        <v>147</v>
      </c>
      <c r="AA148" s="23" t="str">
        <f>IF(Z148="","",VLOOKUP(Z148,Mapping!O:Q,3,FALSE))</f>
        <v>Null</v>
      </c>
      <c r="AB148" s="23" t="str">
        <f>IF(Z148="","",VLOOKUP(Z148,Mapping!O:R,4,FALSE))</f>
        <v>Not Assessed</v>
      </c>
      <c r="AC148" s="23">
        <f>IF(AD148="","",VLOOKUP(AD148,Mapping!T:W,2,FALSE))</f>
        <v>1</v>
      </c>
      <c r="AD148" s="206" t="s">
        <v>147</v>
      </c>
      <c r="AE148" s="24" t="str">
        <f>IF(AD148="","",VLOOKUP(AD148,Mapping!T:W,3,FALSE))</f>
        <v>NULL</v>
      </c>
      <c r="AF148" s="24" t="str">
        <f>IF(AD148="","",VLOOKUP(AD148,Mapping!T:W,4,FALSE))</f>
        <v>Not assesed</v>
      </c>
      <c r="AG148" s="24">
        <f>IF(AH148="","",VLOOKUP(AH148,Mapping!BD:BF,3,FALSE))</f>
        <v>1</v>
      </c>
      <c r="AH148" s="206" t="s">
        <v>147</v>
      </c>
      <c r="AI148" s="24">
        <f>IF(AJ148="","",VLOOKUP(AJ148,Mapping!BD:BF,3,FALSE))</f>
        <v>1</v>
      </c>
      <c r="AJ148" s="206" t="s">
        <v>147</v>
      </c>
      <c r="AK148" s="205" t="s">
        <v>534</v>
      </c>
      <c r="AL148" s="205" t="s">
        <v>522</v>
      </c>
      <c r="AM148" s="206" t="s">
        <v>205</v>
      </c>
      <c r="AN148" s="206" t="s">
        <v>147</v>
      </c>
      <c r="AO148" s="211" t="s">
        <v>535</v>
      </c>
      <c r="AP148" s="488" t="s">
        <v>536</v>
      </c>
      <c r="AQ148" s="206" t="s">
        <v>146</v>
      </c>
      <c r="AR148" s="24" t="str">
        <f>IF(AS148="","",VLOOKUP(AS148,Mapping!AP:AR,2,FALSE))</f>
        <v/>
      </c>
      <c r="AS148" s="206"/>
      <c r="AT148" s="24" t="str">
        <f>IF(AS148="","",VLOOKUP(AS148,Mapping!AP:AR,3,FALSE))</f>
        <v/>
      </c>
      <c r="AU148" s="209"/>
      <c r="AV148" s="24">
        <f>IF(AW148="","",VLOOKUP(AW148,Mapping!AT:AU,2,FALSE))</f>
        <v>4</v>
      </c>
      <c r="AW148" s="384" t="s">
        <v>436</v>
      </c>
      <c r="AX148" s="312"/>
    </row>
    <row r="149" spans="1:50" s="212" customFormat="1" ht="56.25" customHeight="1">
      <c r="A149" s="23">
        <f>IFERROR(VLOOKUP(B149,Mapping!A:B,2,FALSE),"")</f>
        <v>11</v>
      </c>
      <c r="B149" s="496" t="s">
        <v>505</v>
      </c>
      <c r="C149" s="506">
        <v>44495</v>
      </c>
      <c r="D149" s="265" t="s">
        <v>537</v>
      </c>
      <c r="E149" s="507" t="s">
        <v>538</v>
      </c>
      <c r="F149" s="208">
        <v>1</v>
      </c>
      <c r="G149" s="206">
        <v>1</v>
      </c>
      <c r="H149" s="206">
        <v>1</v>
      </c>
      <c r="I149" s="206">
        <v>1</v>
      </c>
      <c r="J149" s="184" t="s">
        <v>526</v>
      </c>
      <c r="K149" s="209">
        <v>72</v>
      </c>
      <c r="L149" s="24">
        <f>IFERROR(VLOOKUP(M149,Mapping!BQ:BR,2,FALSE),"")</f>
        <v>2</v>
      </c>
      <c r="M149" s="206" t="s">
        <v>421</v>
      </c>
      <c r="N149" s="206" t="s">
        <v>132</v>
      </c>
      <c r="O149" s="223" t="s">
        <v>539</v>
      </c>
      <c r="P149" s="23">
        <f>IF(Q149="","",VLOOKUP(Q149,Mapping!D:H,2,FALSE))</f>
        <v>5</v>
      </c>
      <c r="Q149" s="206">
        <v>2</v>
      </c>
      <c r="R149" s="209" t="s">
        <v>133</v>
      </c>
      <c r="S149" s="23" t="str">
        <f>IF(Q149="","",VLOOKUP(Q149,Mapping!D:H,5,FALSE))</f>
        <v>Ndgen.BandBII</v>
      </c>
      <c r="T149" s="23" t="str">
        <f>IF(Q149="","",VLOOKUP(Q149,Mapping!D:H,4,FALSE))</f>
        <v>Control</v>
      </c>
      <c r="U149" s="23">
        <f>IF(V149="","",VLOOKUP(V149,Mapping!J:L,2,FALSE))</f>
        <v>4</v>
      </c>
      <c r="V149" s="206">
        <v>2</v>
      </c>
      <c r="W149" s="23" t="str">
        <f>IF(V149="","",VLOOKUP(V149,Mapping!J:L,3,FALSE))</f>
        <v>Ndgen.Thal2</v>
      </c>
      <c r="X149" s="23" t="str">
        <f>IF(V149="","",VLOOKUP(V149,Mapping!J:M,4,FALSE))</f>
        <v>Amyloid in allocortex/limbic</v>
      </c>
      <c r="Y149" s="23">
        <f>IF(Z149="","",VLOOKUP(Z149,Mapping!O:Q,2,FALSE))</f>
        <v>2</v>
      </c>
      <c r="Z149" s="206">
        <v>0</v>
      </c>
      <c r="AA149" s="23" t="str">
        <f>IF(Z149="","",VLOOKUP(Z149,Mapping!O:Q,3,FALSE))</f>
        <v>Ndgen.CERAD0</v>
      </c>
      <c r="AB149" s="23" t="str">
        <f>IF(Z149="","",VLOOKUP(Z149,Mapping!O:R,4,FALSE))</f>
        <v>No Neuritic Plaques</v>
      </c>
      <c r="AC149" s="23">
        <f>IF(AD149="","",VLOOKUP(AD149,Mapping!T:W,2,FALSE))</f>
        <v>1</v>
      </c>
      <c r="AD149" s="206" t="s">
        <v>147</v>
      </c>
      <c r="AE149" s="24" t="str">
        <f>IF(AD149="","",VLOOKUP(AD149,Mapping!T:W,3,FALSE))</f>
        <v>NULL</v>
      </c>
      <c r="AF149" s="24" t="str">
        <f>IF(AD149="","",VLOOKUP(AD149,Mapping!T:W,4,FALSE))</f>
        <v>Not assesed</v>
      </c>
      <c r="AG149" s="24">
        <f>IF(AH149="","",VLOOKUP(AH149,Mapping!BD:BF,3,FALSE))</f>
        <v>1</v>
      </c>
      <c r="AH149" s="206" t="s">
        <v>147</v>
      </c>
      <c r="AI149" s="24">
        <f>IF(AJ149="","",VLOOKUP(AJ149,Mapping!BD:BF,3,FALSE))</f>
        <v>1</v>
      </c>
      <c r="AJ149" s="206" t="s">
        <v>147</v>
      </c>
      <c r="AK149" s="205" t="s">
        <v>540</v>
      </c>
      <c r="AL149" s="419" t="s">
        <v>541</v>
      </c>
      <c r="AM149" s="206" t="s">
        <v>146</v>
      </c>
      <c r="AN149" s="206" t="s">
        <v>147</v>
      </c>
      <c r="AO149" s="211" t="s">
        <v>535</v>
      </c>
      <c r="AP149" s="488" t="s">
        <v>542</v>
      </c>
      <c r="AQ149" s="206" t="s">
        <v>146</v>
      </c>
      <c r="AR149" s="24" t="str">
        <f>IF(AS149="","",VLOOKUP(AS149,Mapping!AP:AR,2,FALSE))</f>
        <v/>
      </c>
      <c r="AS149" s="206"/>
      <c r="AT149" s="24" t="str">
        <f>IF(AS149="","",VLOOKUP(AS149,Mapping!AP:AR,3,FALSE))</f>
        <v/>
      </c>
      <c r="AU149" s="209"/>
      <c r="AV149" s="24">
        <f>IF(AW149="","",VLOOKUP(AW149,Mapping!AT:AU,2,FALSE))</f>
        <v>4</v>
      </c>
      <c r="AW149" s="384" t="s">
        <v>436</v>
      </c>
      <c r="AX149" s="312"/>
    </row>
    <row r="150" spans="1:50" s="212" customFormat="1" ht="35.25" customHeight="1">
      <c r="A150" s="23">
        <f>IFERROR(VLOOKUP(B150,Mapping!A:B,2,FALSE),"")</f>
        <v>11</v>
      </c>
      <c r="B150" s="496" t="s">
        <v>505</v>
      </c>
      <c r="C150" s="506">
        <v>44495</v>
      </c>
      <c r="D150" s="265" t="s">
        <v>543</v>
      </c>
      <c r="E150" s="507" t="s">
        <v>544</v>
      </c>
      <c r="F150" s="208">
        <v>1</v>
      </c>
      <c r="G150" s="206">
        <v>1</v>
      </c>
      <c r="H150" s="206">
        <v>1</v>
      </c>
      <c r="I150" s="206">
        <v>1</v>
      </c>
      <c r="J150" s="213" t="s">
        <v>545</v>
      </c>
      <c r="K150" s="209">
        <v>82</v>
      </c>
      <c r="L150" s="24">
        <f>IFERROR(VLOOKUP(M150,Mapping!BQ:BR,2,FALSE),"")</f>
        <v>2</v>
      </c>
      <c r="M150" s="206" t="s">
        <v>421</v>
      </c>
      <c r="N150" s="206" t="s">
        <v>150</v>
      </c>
      <c r="O150" s="223" t="s">
        <v>514</v>
      </c>
      <c r="P150" s="23">
        <f>IF(Q150="","",VLOOKUP(Q150,Mapping!D:H,2,FALSE))</f>
        <v>6</v>
      </c>
      <c r="Q150" s="206">
        <v>3</v>
      </c>
      <c r="R150" s="209" t="s">
        <v>133</v>
      </c>
      <c r="S150" s="23" t="str">
        <f>IF(Q150="","",VLOOKUP(Q150,Mapping!D:H,5,FALSE))</f>
        <v>Ndgen.BandBIII</v>
      </c>
      <c r="T150" s="23" t="str">
        <f>IF(Q150="","",VLOOKUP(Q150,Mapping!D:H,4,FALSE))</f>
        <v>Moderate</v>
      </c>
      <c r="U150" s="23">
        <f>IF(V150="","",VLOOKUP(V150,Mapping!J:L,2,FALSE))</f>
        <v>1</v>
      </c>
      <c r="V150" s="206" t="s">
        <v>147</v>
      </c>
      <c r="W150" s="23" t="str">
        <f>IF(V150="","",VLOOKUP(V150,Mapping!J:L,3,FALSE))</f>
        <v>NULL</v>
      </c>
      <c r="X150" s="23" t="str">
        <f>IF(V150="","",VLOOKUP(V150,Mapping!J:M,4,FALSE))</f>
        <v>Not assesed</v>
      </c>
      <c r="Y150" s="23">
        <f>IF(Z150="","",VLOOKUP(Z150,Mapping!O:Q,2,FALSE))</f>
        <v>1</v>
      </c>
      <c r="Z150" s="206" t="s">
        <v>147</v>
      </c>
      <c r="AA150" s="23" t="str">
        <f>IF(Z150="","",VLOOKUP(Z150,Mapping!O:Q,3,FALSE))</f>
        <v>Null</v>
      </c>
      <c r="AB150" s="23" t="str">
        <f>IF(Z150="","",VLOOKUP(Z150,Mapping!O:R,4,FALSE))</f>
        <v>Not Assessed</v>
      </c>
      <c r="AC150" s="23">
        <f>IF(AD150="","",VLOOKUP(AD150,Mapping!T:W,2,FALSE))</f>
        <v>5</v>
      </c>
      <c r="AD150" s="206" t="s">
        <v>177</v>
      </c>
      <c r="AE150" s="24" t="str">
        <f>IF(AD150="","",VLOOKUP(AD150,Mapping!T:W,3,FALSE))</f>
        <v>Ndgen.GeneAPOE33</v>
      </c>
      <c r="AF150" s="24" t="str">
        <f>IF(AD150="","",VLOOKUP(AD150,Mapping!T:W,4,FALSE))</f>
        <v>Moderate AD risk</v>
      </c>
      <c r="AG150" s="24">
        <f>IF(AH150="","",VLOOKUP(AH150,Mapping!BD:BF,3,FALSE))</f>
        <v>1</v>
      </c>
      <c r="AH150" s="206" t="s">
        <v>147</v>
      </c>
      <c r="AI150" s="24">
        <f>IF(AJ150="","",VLOOKUP(AJ150,Mapping!BD:BF,3,FALSE))</f>
        <v>1</v>
      </c>
      <c r="AJ150" s="206" t="s">
        <v>147</v>
      </c>
      <c r="AK150" s="205" t="s">
        <v>546</v>
      </c>
      <c r="AL150" s="205" t="s">
        <v>547</v>
      </c>
      <c r="AM150" s="206" t="s">
        <v>205</v>
      </c>
      <c r="AN150" s="206" t="s">
        <v>147</v>
      </c>
      <c r="AO150" s="211" t="s">
        <v>535</v>
      </c>
      <c r="AP150" s="211" t="s">
        <v>548</v>
      </c>
      <c r="AQ150" s="206" t="s">
        <v>146</v>
      </c>
      <c r="AR150" s="24" t="str">
        <f>IF(AS150="","",VLOOKUP(AS150,Mapping!AP:AR,2,FALSE))</f>
        <v/>
      </c>
      <c r="AS150" s="206"/>
      <c r="AT150" s="24" t="str">
        <f>IF(AS150="","",VLOOKUP(AS150,Mapping!AP:AR,3,FALSE))</f>
        <v/>
      </c>
      <c r="AU150" s="209"/>
      <c r="AV150" s="24">
        <f>IF(AW150="","",VLOOKUP(AW150,Mapping!AT:AU,2,FALSE))</f>
        <v>4</v>
      </c>
      <c r="AW150" s="384" t="s">
        <v>436</v>
      </c>
      <c r="AX150" s="312"/>
    </row>
    <row r="151" spans="1:50" s="212" customFormat="1" ht="48.75" customHeight="1">
      <c r="A151" s="23">
        <f>IFERROR(VLOOKUP(B151,Mapping!A:B,2,FALSE),"")</f>
        <v>11</v>
      </c>
      <c r="B151" s="496" t="s">
        <v>505</v>
      </c>
      <c r="C151" s="506">
        <v>44495</v>
      </c>
      <c r="D151" s="265" t="s">
        <v>549</v>
      </c>
      <c r="E151" s="507" t="s">
        <v>550</v>
      </c>
      <c r="F151" s="208">
        <v>1</v>
      </c>
      <c r="G151" s="206">
        <v>1</v>
      </c>
      <c r="H151" s="206">
        <v>1</v>
      </c>
      <c r="I151" s="206">
        <v>1</v>
      </c>
      <c r="J151" s="213" t="s">
        <v>545</v>
      </c>
      <c r="K151" s="209">
        <v>86</v>
      </c>
      <c r="L151" s="24">
        <f>IFERROR(VLOOKUP(M151,Mapping!BQ:BR,2,FALSE),"")</f>
        <v>2</v>
      </c>
      <c r="M151" s="206" t="s">
        <v>421</v>
      </c>
      <c r="N151" s="206" t="s">
        <v>132</v>
      </c>
      <c r="O151" s="223" t="s">
        <v>551</v>
      </c>
      <c r="P151" s="23">
        <f>IF(Q151="","",VLOOKUP(Q151,Mapping!D:H,2,FALSE))</f>
        <v>6</v>
      </c>
      <c r="Q151" s="206">
        <v>3</v>
      </c>
      <c r="R151" s="209" t="s">
        <v>133</v>
      </c>
      <c r="S151" s="23" t="str">
        <f>IF(Q151="","",VLOOKUP(Q151,Mapping!D:H,5,FALSE))</f>
        <v>Ndgen.BandBIII</v>
      </c>
      <c r="T151" s="23" t="str">
        <f>IF(Q151="","",VLOOKUP(Q151,Mapping!D:H,4,FALSE))</f>
        <v>Moderate</v>
      </c>
      <c r="U151" s="23">
        <f>IF(V151="","",VLOOKUP(V151,Mapping!J:L,2,FALSE))</f>
        <v>2</v>
      </c>
      <c r="V151" s="206">
        <v>0</v>
      </c>
      <c r="W151" s="23" t="str">
        <f>IF(V151="","",VLOOKUP(V151,Mapping!J:L,3,FALSE))</f>
        <v>Ndgen.Thal0</v>
      </c>
      <c r="X151" s="23" t="str">
        <f>IF(V151="","",VLOOKUP(V151,Mapping!J:M,4,FALSE))</f>
        <v>No amyloid deposition</v>
      </c>
      <c r="Y151" s="23">
        <f>IF(Z151="","",VLOOKUP(Z151,Mapping!O:Q,2,FALSE))</f>
        <v>1</v>
      </c>
      <c r="Z151" s="206" t="s">
        <v>147</v>
      </c>
      <c r="AA151" s="23" t="str">
        <f>IF(Z151="","",VLOOKUP(Z151,Mapping!O:Q,3,FALSE))</f>
        <v>Null</v>
      </c>
      <c r="AB151" s="23" t="str">
        <f>IF(Z151="","",VLOOKUP(Z151,Mapping!O:R,4,FALSE))</f>
        <v>Not Assessed</v>
      </c>
      <c r="AC151" s="23">
        <f>IF(AD151="","",VLOOKUP(AD151,Mapping!T:W,2,FALSE))</f>
        <v>1</v>
      </c>
      <c r="AD151" s="206" t="s">
        <v>147</v>
      </c>
      <c r="AE151" s="24" t="str">
        <f>IF(AD151="","",VLOOKUP(AD151,Mapping!T:W,3,FALSE))</f>
        <v>NULL</v>
      </c>
      <c r="AF151" s="24" t="str">
        <f>IF(AD151="","",VLOOKUP(AD151,Mapping!T:W,4,FALSE))</f>
        <v>Not assesed</v>
      </c>
      <c r="AG151" s="24">
        <f>IF(AH151="","",VLOOKUP(AH151,Mapping!BD:BF,3,FALSE))</f>
        <v>1</v>
      </c>
      <c r="AH151" s="206" t="s">
        <v>147</v>
      </c>
      <c r="AI151" s="24">
        <f>IF(AJ151="","",VLOOKUP(AJ151,Mapping!BD:BF,3,FALSE))</f>
        <v>1</v>
      </c>
      <c r="AJ151" s="206" t="s">
        <v>147</v>
      </c>
      <c r="AK151" s="205" t="s">
        <v>552</v>
      </c>
      <c r="AL151" s="205" t="s">
        <v>553</v>
      </c>
      <c r="AM151" s="206" t="s">
        <v>146</v>
      </c>
      <c r="AN151" s="206" t="s">
        <v>147</v>
      </c>
      <c r="AO151" s="211" t="s">
        <v>535</v>
      </c>
      <c r="AP151" s="211" t="s">
        <v>554</v>
      </c>
      <c r="AQ151" s="206" t="s">
        <v>146</v>
      </c>
      <c r="AR151" s="24" t="str">
        <f>IF(AS151="","",VLOOKUP(AS151,Mapping!AP:AR,2,FALSE))</f>
        <v/>
      </c>
      <c r="AS151" s="206"/>
      <c r="AT151" s="24" t="str">
        <f>IF(AS151="","",VLOOKUP(AS151,Mapping!AP:AR,3,FALSE))</f>
        <v/>
      </c>
      <c r="AU151" s="209"/>
      <c r="AV151" s="24">
        <f>IF(AW151="","",VLOOKUP(AW151,Mapping!AT:AU,2,FALSE))</f>
        <v>4</v>
      </c>
      <c r="AW151" s="384" t="s">
        <v>436</v>
      </c>
      <c r="AX151" s="312"/>
    </row>
    <row r="152" spans="1:50" s="212" customFormat="1" ht="36.75" customHeight="1">
      <c r="A152" s="23">
        <f>IFERROR(VLOOKUP(B152,Mapping!A:B,2,FALSE),"")</f>
        <v>11</v>
      </c>
      <c r="B152" s="496" t="s">
        <v>505</v>
      </c>
      <c r="C152" s="506">
        <v>44495</v>
      </c>
      <c r="D152" s="265" t="s">
        <v>555</v>
      </c>
      <c r="E152" s="507" t="s">
        <v>556</v>
      </c>
      <c r="F152" s="208">
        <v>1</v>
      </c>
      <c r="G152" s="206">
        <v>1</v>
      </c>
      <c r="H152" s="206">
        <v>1</v>
      </c>
      <c r="I152" s="206">
        <v>1</v>
      </c>
      <c r="J152" s="184" t="s">
        <v>526</v>
      </c>
      <c r="K152" s="209">
        <v>93</v>
      </c>
      <c r="L152" s="24">
        <f>IFERROR(VLOOKUP(M152,Mapping!BQ:BR,2,FALSE),"")</f>
        <v>2</v>
      </c>
      <c r="M152" s="206" t="s">
        <v>421</v>
      </c>
      <c r="N152" s="206" t="s">
        <v>132</v>
      </c>
      <c r="O152" s="223" t="s">
        <v>557</v>
      </c>
      <c r="P152" s="23">
        <f>IF(Q152="","",VLOOKUP(Q152,Mapping!D:H,2,FALSE))</f>
        <v>2</v>
      </c>
      <c r="Q152" s="206">
        <v>0</v>
      </c>
      <c r="R152" s="209" t="s">
        <v>133</v>
      </c>
      <c r="S152" s="23" t="str">
        <f>IF(Q152="","",VLOOKUP(Q152,Mapping!D:H,5,FALSE))</f>
        <v>Ndgen.BandB0</v>
      </c>
      <c r="T152" s="23" t="str">
        <f>IF(Q152="","",VLOOKUP(Q152,Mapping!D:H,4,FALSE))</f>
        <v>Control</v>
      </c>
      <c r="U152" s="23">
        <f>IF(V152="","",VLOOKUP(V152,Mapping!J:L,2,FALSE))</f>
        <v>1</v>
      </c>
      <c r="V152" s="206" t="s">
        <v>147</v>
      </c>
      <c r="W152" s="23" t="str">
        <f>IF(V152="","",VLOOKUP(V152,Mapping!J:L,3,FALSE))</f>
        <v>NULL</v>
      </c>
      <c r="X152" s="23" t="str">
        <f>IF(V152="","",VLOOKUP(V152,Mapping!J:M,4,FALSE))</f>
        <v>Not assesed</v>
      </c>
      <c r="Y152" s="23">
        <f>IF(Z152="","",VLOOKUP(Z152,Mapping!O:Q,2,FALSE))</f>
        <v>1</v>
      </c>
      <c r="Z152" s="206" t="s">
        <v>147</v>
      </c>
      <c r="AA152" s="23" t="str">
        <f>IF(Z152="","",VLOOKUP(Z152,Mapping!O:Q,3,FALSE))</f>
        <v>Null</v>
      </c>
      <c r="AB152" s="23" t="str">
        <f>IF(Z152="","",VLOOKUP(Z152,Mapping!O:R,4,FALSE))</f>
        <v>Not Assessed</v>
      </c>
      <c r="AC152" s="23">
        <f>IF(AD152="","",VLOOKUP(AD152,Mapping!T:W,2,FALSE))</f>
        <v>1</v>
      </c>
      <c r="AD152" s="206" t="s">
        <v>147</v>
      </c>
      <c r="AE152" s="24" t="str">
        <f>IF(AD152="","",VLOOKUP(AD152,Mapping!T:W,3,FALSE))</f>
        <v>NULL</v>
      </c>
      <c r="AF152" s="24" t="str">
        <f>IF(AD152="","",VLOOKUP(AD152,Mapping!T:W,4,FALSE))</f>
        <v>Not assesed</v>
      </c>
      <c r="AG152" s="24">
        <f>IF(AH152="","",VLOOKUP(AH152,Mapping!BD:BF,3,FALSE))</f>
        <v>1</v>
      </c>
      <c r="AH152" s="206" t="s">
        <v>147</v>
      </c>
      <c r="AI152" s="24">
        <f>IF(AJ152="","",VLOOKUP(AJ152,Mapping!BD:BF,3,FALSE))</f>
        <v>1</v>
      </c>
      <c r="AJ152" s="206" t="s">
        <v>147</v>
      </c>
      <c r="AK152" s="205" t="s">
        <v>558</v>
      </c>
      <c r="AL152" s="205" t="s">
        <v>559</v>
      </c>
      <c r="AM152" s="206" t="s">
        <v>146</v>
      </c>
      <c r="AN152" s="206" t="s">
        <v>147</v>
      </c>
      <c r="AO152" s="211" t="s">
        <v>535</v>
      </c>
      <c r="AP152" s="211" t="s">
        <v>560</v>
      </c>
      <c r="AQ152" s="206" t="s">
        <v>146</v>
      </c>
      <c r="AR152" s="24" t="str">
        <f>IF(AS152="","",VLOOKUP(AS152,Mapping!AP:AR,2,FALSE))</f>
        <v/>
      </c>
      <c r="AS152" s="206"/>
      <c r="AT152" s="24" t="str">
        <f>IF(AS152="","",VLOOKUP(AS152,Mapping!AP:AR,3,FALSE))</f>
        <v/>
      </c>
      <c r="AU152" s="209"/>
      <c r="AV152" s="24">
        <f>IF(AW152="","",VLOOKUP(AW152,Mapping!AT:AU,2,FALSE))</f>
        <v>4</v>
      </c>
      <c r="AW152" s="384" t="s">
        <v>436</v>
      </c>
      <c r="AX152" s="312"/>
    </row>
    <row r="153" spans="1:50" s="212" customFormat="1" ht="26.5">
      <c r="A153" s="23">
        <f>IFERROR(VLOOKUP(B153,Mapping!A:B,2,FALSE),"")</f>
        <v>11</v>
      </c>
      <c r="B153" s="496" t="s">
        <v>505</v>
      </c>
      <c r="C153" s="506">
        <v>44495</v>
      </c>
      <c r="D153" s="265" t="s">
        <v>561</v>
      </c>
      <c r="E153" s="507" t="s">
        <v>562</v>
      </c>
      <c r="F153" s="208">
        <v>1</v>
      </c>
      <c r="G153" s="206">
        <v>1</v>
      </c>
      <c r="H153" s="206">
        <v>1</v>
      </c>
      <c r="I153" s="206">
        <v>1</v>
      </c>
      <c r="J153" s="213" t="s">
        <v>545</v>
      </c>
      <c r="K153" s="209">
        <v>95</v>
      </c>
      <c r="L153" s="24">
        <f>IFERROR(VLOOKUP(M153,Mapping!BQ:BR,2,FALSE),"")</f>
        <v>2</v>
      </c>
      <c r="M153" s="206" t="s">
        <v>421</v>
      </c>
      <c r="N153" s="206" t="s">
        <v>150</v>
      </c>
      <c r="O153" s="223" t="s">
        <v>539</v>
      </c>
      <c r="P153" s="23">
        <f>IF(Q153="","",VLOOKUP(Q153,Mapping!D:H,2,FALSE))</f>
        <v>6</v>
      </c>
      <c r="Q153" s="206">
        <v>3</v>
      </c>
      <c r="R153" s="209" t="s">
        <v>133</v>
      </c>
      <c r="S153" s="23" t="str">
        <f>IF(Q153="","",VLOOKUP(Q153,Mapping!D:H,5,FALSE))</f>
        <v>Ndgen.BandBIII</v>
      </c>
      <c r="T153" s="23" t="str">
        <f>IF(Q153="","",VLOOKUP(Q153,Mapping!D:H,4,FALSE))</f>
        <v>Moderate</v>
      </c>
      <c r="U153" s="23">
        <f>IF(V153="","",VLOOKUP(V153,Mapping!J:L,2,FALSE))</f>
        <v>1</v>
      </c>
      <c r="V153" s="206" t="s">
        <v>147</v>
      </c>
      <c r="W153" s="23" t="str">
        <f>IF(V153="","",VLOOKUP(V153,Mapping!J:L,3,FALSE))</f>
        <v>NULL</v>
      </c>
      <c r="X153" s="23" t="str">
        <f>IF(V153="","",VLOOKUP(V153,Mapping!J:M,4,FALSE))</f>
        <v>Not assesed</v>
      </c>
      <c r="Y153" s="23">
        <f>IF(Z153="","",VLOOKUP(Z153,Mapping!O:Q,2,FALSE))</f>
        <v>1</v>
      </c>
      <c r="Z153" s="206" t="s">
        <v>147</v>
      </c>
      <c r="AA153" s="23" t="str">
        <f>IF(Z153="","",VLOOKUP(Z153,Mapping!O:Q,3,FALSE))</f>
        <v>Null</v>
      </c>
      <c r="AB153" s="23" t="str">
        <f>IF(Z153="","",VLOOKUP(Z153,Mapping!O:R,4,FALSE))</f>
        <v>Not Assessed</v>
      </c>
      <c r="AC153" s="23">
        <f>IF(AD153="","",VLOOKUP(AD153,Mapping!T:W,2,FALSE))</f>
        <v>1</v>
      </c>
      <c r="AD153" s="206" t="s">
        <v>147</v>
      </c>
      <c r="AE153" s="24" t="str">
        <f>IF(AD153="","",VLOOKUP(AD153,Mapping!T:W,3,FALSE))</f>
        <v>NULL</v>
      </c>
      <c r="AF153" s="24" t="str">
        <f>IF(AD153="","",VLOOKUP(AD153,Mapping!T:W,4,FALSE))</f>
        <v>Not assesed</v>
      </c>
      <c r="AG153" s="24">
        <f>IF(AH153="","",VLOOKUP(AH153,Mapping!BD:BF,3,FALSE))</f>
        <v>1</v>
      </c>
      <c r="AH153" s="206" t="s">
        <v>147</v>
      </c>
      <c r="AI153" s="24">
        <f>IF(AJ153="","",VLOOKUP(AJ153,Mapping!BD:BF,3,FALSE))</f>
        <v>1</v>
      </c>
      <c r="AJ153" s="206" t="s">
        <v>147</v>
      </c>
      <c r="AK153" s="205" t="s">
        <v>552</v>
      </c>
      <c r="AL153" s="205" t="s">
        <v>563</v>
      </c>
      <c r="AM153" s="206" t="s">
        <v>205</v>
      </c>
      <c r="AN153" s="206" t="s">
        <v>147</v>
      </c>
      <c r="AO153" s="211" t="s">
        <v>535</v>
      </c>
      <c r="AP153" s="489" t="s">
        <v>564</v>
      </c>
      <c r="AQ153" s="206" t="s">
        <v>146</v>
      </c>
      <c r="AR153" s="24" t="str">
        <f>IF(AS153="","",VLOOKUP(AS153,Mapping!AP:AR,2,FALSE))</f>
        <v/>
      </c>
      <c r="AS153" s="206"/>
      <c r="AT153" s="24" t="str">
        <f>IF(AS153="","",VLOOKUP(AS153,Mapping!AP:AR,3,FALSE))</f>
        <v/>
      </c>
      <c r="AU153" s="209"/>
      <c r="AV153" s="24">
        <f>IF(AW153="","",VLOOKUP(AW153,Mapping!AT:AU,2,FALSE))</f>
        <v>4</v>
      </c>
      <c r="AW153" s="384" t="s">
        <v>436</v>
      </c>
      <c r="AX153" s="312"/>
    </row>
    <row r="154" spans="1:50" s="212" customFormat="1" ht="48" customHeight="1">
      <c r="A154" s="23">
        <f>IFERROR(VLOOKUP(B154,Mapping!A:B,2,FALSE),"")</f>
        <v>11</v>
      </c>
      <c r="B154" s="496" t="s">
        <v>505</v>
      </c>
      <c r="C154" s="506">
        <v>44495</v>
      </c>
      <c r="D154" s="265" t="s">
        <v>565</v>
      </c>
      <c r="E154" s="507" t="s">
        <v>566</v>
      </c>
      <c r="F154" s="208">
        <v>1</v>
      </c>
      <c r="G154" s="206">
        <v>1</v>
      </c>
      <c r="H154" s="206">
        <v>1</v>
      </c>
      <c r="I154" s="206">
        <v>1</v>
      </c>
      <c r="J154" s="213" t="s">
        <v>545</v>
      </c>
      <c r="K154" s="209">
        <v>89</v>
      </c>
      <c r="L154" s="24">
        <f>IFERROR(VLOOKUP(M154,Mapping!BQ:BR,2,FALSE),"")</f>
        <v>2</v>
      </c>
      <c r="M154" s="206" t="s">
        <v>421</v>
      </c>
      <c r="N154" s="206" t="s">
        <v>150</v>
      </c>
      <c r="O154" s="223" t="s">
        <v>567</v>
      </c>
      <c r="P154" s="23">
        <f>IF(Q154="","",VLOOKUP(Q154,Mapping!D:H,2,FALSE))</f>
        <v>3</v>
      </c>
      <c r="Q154" s="206">
        <v>1</v>
      </c>
      <c r="R154" s="209" t="s">
        <v>133</v>
      </c>
      <c r="S154" s="23" t="str">
        <f>IF(Q154="","",VLOOKUP(Q154,Mapping!D:H,5,FALSE))</f>
        <v>Ndgen.BandBI</v>
      </c>
      <c r="T154" s="23" t="str">
        <f>IF(Q154="","",VLOOKUP(Q154,Mapping!D:H,4,FALSE))</f>
        <v>Control</v>
      </c>
      <c r="U154" s="23">
        <f>IF(V154="","",VLOOKUP(V154,Mapping!J:L,2,FALSE))</f>
        <v>3</v>
      </c>
      <c r="V154" s="206">
        <v>1</v>
      </c>
      <c r="W154" s="23" t="str">
        <f>IF(V154="","",VLOOKUP(V154,Mapping!J:L,3,FALSE))</f>
        <v>Ndgen.Thal1</v>
      </c>
      <c r="X154" s="23" t="str">
        <f>IF(V154="","",VLOOKUP(V154,Mapping!J:M,4,FALSE))</f>
        <v>Amyloid in neocortex</v>
      </c>
      <c r="Y154" s="23">
        <f>IF(Z154="","",VLOOKUP(Z154,Mapping!O:Q,2,FALSE))</f>
        <v>1</v>
      </c>
      <c r="Z154" s="206" t="s">
        <v>147</v>
      </c>
      <c r="AA154" s="23" t="str">
        <f>IF(Z154="","",VLOOKUP(Z154,Mapping!O:Q,3,FALSE))</f>
        <v>Null</v>
      </c>
      <c r="AB154" s="23" t="str">
        <f>IF(Z154="","",VLOOKUP(Z154,Mapping!O:R,4,FALSE))</f>
        <v>Not Assessed</v>
      </c>
      <c r="AC154" s="23">
        <f>IF(AD154="","",VLOOKUP(AD154,Mapping!T:W,2,FALSE))</f>
        <v>1</v>
      </c>
      <c r="AD154" s="206" t="s">
        <v>147</v>
      </c>
      <c r="AE154" s="24" t="str">
        <f>IF(AD154="","",VLOOKUP(AD154,Mapping!T:W,3,FALSE))</f>
        <v>NULL</v>
      </c>
      <c r="AF154" s="24" t="str">
        <f>IF(AD154="","",VLOOKUP(AD154,Mapping!T:W,4,FALSE))</f>
        <v>Not assesed</v>
      </c>
      <c r="AG154" s="24">
        <f>IF(AH154="","",VLOOKUP(AH154,Mapping!BD:BF,3,FALSE))</f>
        <v>1</v>
      </c>
      <c r="AH154" s="206" t="s">
        <v>147</v>
      </c>
      <c r="AI154" s="24">
        <f>IF(AJ154="","",VLOOKUP(AJ154,Mapping!BD:BF,3,FALSE))</f>
        <v>1</v>
      </c>
      <c r="AJ154" s="206" t="s">
        <v>147</v>
      </c>
      <c r="AK154" s="205" t="s">
        <v>552</v>
      </c>
      <c r="AL154" s="205" t="s">
        <v>568</v>
      </c>
      <c r="AM154" s="206" t="s">
        <v>146</v>
      </c>
      <c r="AN154" s="206" t="s">
        <v>147</v>
      </c>
      <c r="AO154" s="211" t="s">
        <v>535</v>
      </c>
      <c r="AP154" s="211" t="s">
        <v>569</v>
      </c>
      <c r="AQ154" s="206" t="s">
        <v>146</v>
      </c>
      <c r="AR154" s="24" t="str">
        <f>IF(AS154="","",VLOOKUP(AS154,Mapping!AP:AR,2,FALSE))</f>
        <v/>
      </c>
      <c r="AS154" s="206"/>
      <c r="AT154" s="24" t="str">
        <f>IF(AS154="","",VLOOKUP(AS154,Mapping!AP:AR,3,FALSE))</f>
        <v/>
      </c>
      <c r="AU154" s="209"/>
      <c r="AV154" s="24">
        <f>IF(AW154="","",VLOOKUP(AW154,Mapping!AT:AU,2,FALSE))</f>
        <v>4</v>
      </c>
      <c r="AW154" s="384" t="s">
        <v>436</v>
      </c>
      <c r="AX154" s="312"/>
    </row>
    <row r="155" spans="1:50" s="212" customFormat="1" ht="36.75" customHeight="1">
      <c r="A155" s="23">
        <f>IFERROR(VLOOKUP(B155,Mapping!A:B,2,FALSE),"")</f>
        <v>11</v>
      </c>
      <c r="B155" s="496" t="s">
        <v>505</v>
      </c>
      <c r="C155" s="506">
        <v>44495</v>
      </c>
      <c r="D155" s="265" t="s">
        <v>570</v>
      </c>
      <c r="E155" s="507" t="s">
        <v>571</v>
      </c>
      <c r="F155" s="208"/>
      <c r="G155" s="206"/>
      <c r="H155" s="206">
        <v>1</v>
      </c>
      <c r="I155" s="206">
        <v>1</v>
      </c>
      <c r="J155" s="184" t="s">
        <v>572</v>
      </c>
      <c r="K155" s="209">
        <v>60</v>
      </c>
      <c r="L155" s="24">
        <f>IFERROR(VLOOKUP(M155,Mapping!BQ:BR,2,FALSE),"")</f>
        <v>2</v>
      </c>
      <c r="M155" s="206" t="s">
        <v>421</v>
      </c>
      <c r="N155" s="206" t="s">
        <v>150</v>
      </c>
      <c r="O155" s="223" t="s">
        <v>573</v>
      </c>
      <c r="P155" s="23">
        <f>IF(Q155="","",VLOOKUP(Q155,Mapping!D:H,2,FALSE))</f>
        <v>2</v>
      </c>
      <c r="Q155" s="206">
        <v>0</v>
      </c>
      <c r="R155" s="209" t="s">
        <v>133</v>
      </c>
      <c r="S155" s="23" t="str">
        <f>IF(Q155="","",VLOOKUP(Q155,Mapping!D:H,5,FALSE))</f>
        <v>Ndgen.BandB0</v>
      </c>
      <c r="T155" s="23" t="str">
        <f>IF(Q155="","",VLOOKUP(Q155,Mapping!D:H,4,FALSE))</f>
        <v>Control</v>
      </c>
      <c r="U155" s="23">
        <f>IF(V155="","",VLOOKUP(V155,Mapping!J:L,2,FALSE))</f>
        <v>3</v>
      </c>
      <c r="V155" s="206">
        <v>1</v>
      </c>
      <c r="W155" s="23" t="str">
        <f>IF(V155="","",VLOOKUP(V155,Mapping!J:L,3,FALSE))</f>
        <v>Ndgen.Thal1</v>
      </c>
      <c r="X155" s="23" t="str">
        <f>IF(V155="","",VLOOKUP(V155,Mapping!J:M,4,FALSE))</f>
        <v>Amyloid in neocortex</v>
      </c>
      <c r="Y155" s="23">
        <f>IF(Z155="","",VLOOKUP(Z155,Mapping!O:Q,2,FALSE))</f>
        <v>1</v>
      </c>
      <c r="Z155" s="206" t="s">
        <v>147</v>
      </c>
      <c r="AA155" s="23" t="str">
        <f>IF(Z155="","",VLOOKUP(Z155,Mapping!O:Q,3,FALSE))</f>
        <v>Null</v>
      </c>
      <c r="AB155" s="23" t="str">
        <f>IF(Z155="","",VLOOKUP(Z155,Mapping!O:R,4,FALSE))</f>
        <v>Not Assessed</v>
      </c>
      <c r="AC155" s="23">
        <f>IF(AD155="","",VLOOKUP(AD155,Mapping!T:W,2,FALSE))</f>
        <v>1</v>
      </c>
      <c r="AD155" s="206" t="s">
        <v>147</v>
      </c>
      <c r="AE155" s="24" t="str">
        <f>IF(AD155="","",VLOOKUP(AD155,Mapping!T:W,3,FALSE))</f>
        <v>NULL</v>
      </c>
      <c r="AF155" s="24" t="str">
        <f>IF(AD155="","",VLOOKUP(AD155,Mapping!T:W,4,FALSE))</f>
        <v>Not assesed</v>
      </c>
      <c r="AG155" s="24">
        <f>IF(AH155="","",VLOOKUP(AH155,Mapping!BD:BF,3,FALSE))</f>
        <v>1</v>
      </c>
      <c r="AH155" s="206" t="s">
        <v>147</v>
      </c>
      <c r="AI155" s="24">
        <f>IF(AJ155="","",VLOOKUP(AJ155,Mapping!BD:BF,3,FALSE))</f>
        <v>1</v>
      </c>
      <c r="AJ155" s="206" t="s">
        <v>147</v>
      </c>
      <c r="AK155" s="205" t="s">
        <v>574</v>
      </c>
      <c r="AL155" s="205" t="s">
        <v>522</v>
      </c>
      <c r="AM155" s="206" t="s">
        <v>146</v>
      </c>
      <c r="AN155" s="206" t="s">
        <v>147</v>
      </c>
      <c r="AO155" s="211"/>
      <c r="AP155" s="211" t="s">
        <v>575</v>
      </c>
      <c r="AQ155" s="206" t="s">
        <v>146</v>
      </c>
      <c r="AR155" s="24" t="str">
        <f>IF(AS155="","",VLOOKUP(AS155,Mapping!AP:AR,2,FALSE))</f>
        <v/>
      </c>
      <c r="AS155" s="206"/>
      <c r="AT155" s="24" t="str">
        <f>IF(AS155="","",VLOOKUP(AS155,Mapping!AP:AR,3,FALSE))</f>
        <v/>
      </c>
      <c r="AU155" s="209"/>
      <c r="AV155" s="24">
        <f>IF(AW155="","",VLOOKUP(AW155,Mapping!AT:AU,2,FALSE))</f>
        <v>4</v>
      </c>
      <c r="AW155" s="384" t="s">
        <v>436</v>
      </c>
      <c r="AX155" s="312"/>
    </row>
    <row r="156" spans="1:50" s="212" customFormat="1" ht="52.5" customHeight="1">
      <c r="A156" s="23">
        <f>IFERROR(VLOOKUP(B156,Mapping!A:B,2,FALSE),"")</f>
        <v>11</v>
      </c>
      <c r="B156" s="496" t="s">
        <v>505</v>
      </c>
      <c r="C156" s="506">
        <v>44495</v>
      </c>
      <c r="D156" s="265" t="s">
        <v>576</v>
      </c>
      <c r="E156" s="507" t="s">
        <v>577</v>
      </c>
      <c r="F156" s="208">
        <v>1</v>
      </c>
      <c r="G156" s="206">
        <v>1</v>
      </c>
      <c r="H156" s="206">
        <v>1</v>
      </c>
      <c r="I156" s="206">
        <v>1</v>
      </c>
      <c r="J156" s="213" t="s">
        <v>545</v>
      </c>
      <c r="K156" s="209">
        <v>102</v>
      </c>
      <c r="L156" s="24">
        <f>IFERROR(VLOOKUP(M156,Mapping!BQ:BR,2,FALSE),"")</f>
        <v>2</v>
      </c>
      <c r="M156" s="206" t="s">
        <v>421</v>
      </c>
      <c r="N156" s="206" t="s">
        <v>150</v>
      </c>
      <c r="O156" s="223" t="s">
        <v>578</v>
      </c>
      <c r="P156" s="23">
        <f>IF(Q156="","",VLOOKUP(Q156,Mapping!D:H,2,FALSE))</f>
        <v>7</v>
      </c>
      <c r="Q156" s="206">
        <v>4</v>
      </c>
      <c r="R156" s="209" t="s">
        <v>133</v>
      </c>
      <c r="S156" s="23" t="str">
        <f>IF(Q156="","",VLOOKUP(Q156,Mapping!D:H,5,FALSE))</f>
        <v>Ndgen.BandBIV</v>
      </c>
      <c r="T156" s="23" t="str">
        <f>IF(Q156="","",VLOOKUP(Q156,Mapping!D:H,4,FALSE))</f>
        <v>Moderate</v>
      </c>
      <c r="U156" s="23">
        <f>IF(V156="","",VLOOKUP(V156,Mapping!J:L,2,FALSE))</f>
        <v>3</v>
      </c>
      <c r="V156" s="206">
        <v>1</v>
      </c>
      <c r="W156" s="23" t="str">
        <f>IF(V156="","",VLOOKUP(V156,Mapping!J:L,3,FALSE))</f>
        <v>Ndgen.Thal1</v>
      </c>
      <c r="X156" s="23" t="str">
        <f>IF(V156="","",VLOOKUP(V156,Mapping!J:M,4,FALSE))</f>
        <v>Amyloid in neocortex</v>
      </c>
      <c r="Y156" s="23">
        <f>IF(Z156="","",VLOOKUP(Z156,Mapping!O:Q,2,FALSE))</f>
        <v>1</v>
      </c>
      <c r="Z156" s="206" t="s">
        <v>147</v>
      </c>
      <c r="AA156" s="23" t="str">
        <f>IF(Z156="","",VLOOKUP(Z156,Mapping!O:Q,3,FALSE))</f>
        <v>Null</v>
      </c>
      <c r="AB156" s="23" t="str">
        <f>IF(Z156="","",VLOOKUP(Z156,Mapping!O:R,4,FALSE))</f>
        <v>Not Assessed</v>
      </c>
      <c r="AC156" s="23">
        <f>IF(AD156="","",VLOOKUP(AD156,Mapping!T:W,2,FALSE))</f>
        <v>1</v>
      </c>
      <c r="AD156" s="206" t="s">
        <v>147</v>
      </c>
      <c r="AE156" s="24" t="str">
        <f>IF(AD156="","",VLOOKUP(AD156,Mapping!T:W,3,FALSE))</f>
        <v>NULL</v>
      </c>
      <c r="AF156" s="24" t="str">
        <f>IF(AD156="","",VLOOKUP(AD156,Mapping!T:W,4,FALSE))</f>
        <v>Not assesed</v>
      </c>
      <c r="AG156" s="24">
        <f>IF(AH156="","",VLOOKUP(AH156,Mapping!BD:BF,3,FALSE))</f>
        <v>1</v>
      </c>
      <c r="AH156" s="206" t="s">
        <v>147</v>
      </c>
      <c r="AI156" s="24">
        <f>IF(AJ156="","",VLOOKUP(AJ156,Mapping!BD:BF,3,FALSE))</f>
        <v>1</v>
      </c>
      <c r="AJ156" s="206" t="s">
        <v>147</v>
      </c>
      <c r="AK156" s="205" t="s">
        <v>579</v>
      </c>
      <c r="AL156" s="205" t="s">
        <v>580</v>
      </c>
      <c r="AM156" s="206" t="s">
        <v>205</v>
      </c>
      <c r="AN156" s="206"/>
      <c r="AO156" s="211" t="s">
        <v>535</v>
      </c>
      <c r="AP156" s="211" t="s">
        <v>581</v>
      </c>
      <c r="AQ156" s="206" t="s">
        <v>146</v>
      </c>
      <c r="AR156" s="24" t="str">
        <f>IF(AS156="","",VLOOKUP(AS156,Mapping!AP:AR,2,FALSE))</f>
        <v/>
      </c>
      <c r="AS156" s="206"/>
      <c r="AT156" s="24" t="str">
        <f>IF(AS156="","",VLOOKUP(AS156,Mapping!AP:AR,3,FALSE))</f>
        <v/>
      </c>
      <c r="AU156" s="209"/>
      <c r="AV156" s="24">
        <f>IF(AW156="","",VLOOKUP(AW156,Mapping!AT:AU,2,FALSE))</f>
        <v>4</v>
      </c>
      <c r="AW156" s="384" t="s">
        <v>436</v>
      </c>
      <c r="AX156" s="312"/>
    </row>
    <row r="157" spans="1:50" s="212" customFormat="1" ht="61.5" customHeight="1">
      <c r="A157" s="23">
        <f>IFERROR(VLOOKUP(B157,Mapping!A:B,2,FALSE),"")</f>
        <v>11</v>
      </c>
      <c r="B157" s="496" t="s">
        <v>505</v>
      </c>
      <c r="C157" s="506">
        <v>44495</v>
      </c>
      <c r="D157" s="324" t="s">
        <v>582</v>
      </c>
      <c r="E157" s="508" t="s">
        <v>583</v>
      </c>
      <c r="F157" s="208">
        <v>1</v>
      </c>
      <c r="G157" s="206">
        <v>1</v>
      </c>
      <c r="H157" s="206">
        <v>1</v>
      </c>
      <c r="I157" s="206">
        <v>1</v>
      </c>
      <c r="J157" s="213" t="s">
        <v>545</v>
      </c>
      <c r="K157" s="209">
        <v>95</v>
      </c>
      <c r="L157" s="24">
        <f>IFERROR(VLOOKUP(M157,Mapping!BQ:BR,2,FALSE),"")</f>
        <v>2</v>
      </c>
      <c r="M157" s="206" t="s">
        <v>421</v>
      </c>
      <c r="N157" s="206" t="s">
        <v>150</v>
      </c>
      <c r="O157" s="223" t="s">
        <v>584</v>
      </c>
      <c r="P157" s="23">
        <f>IF(Q157="","",VLOOKUP(Q157,Mapping!D:H,2,FALSE))</f>
        <v>6</v>
      </c>
      <c r="Q157" s="206">
        <v>3</v>
      </c>
      <c r="R157" s="209" t="s">
        <v>133</v>
      </c>
      <c r="S157" s="23" t="str">
        <f>IF(Q157="","",VLOOKUP(Q157,Mapping!D:H,5,FALSE))</f>
        <v>Ndgen.BandBIII</v>
      </c>
      <c r="T157" s="23" t="str">
        <f>IF(Q157="","",VLOOKUP(Q157,Mapping!D:H,4,FALSE))</f>
        <v>Moderate</v>
      </c>
      <c r="U157" s="23">
        <f>IF(V157="","",VLOOKUP(V157,Mapping!J:L,2,FALSE))</f>
        <v>5</v>
      </c>
      <c r="V157" s="206">
        <v>3</v>
      </c>
      <c r="W157" s="23" t="str">
        <f>IF(V157="","",VLOOKUP(V157,Mapping!J:L,3,FALSE))</f>
        <v>Ndgen.Thal3</v>
      </c>
      <c r="X157" s="23" t="str">
        <f>IF(V157="","",VLOOKUP(V157,Mapping!J:M,4,FALSE))</f>
        <v>Amyloid in diencephalon/basal ganglia</v>
      </c>
      <c r="Y157" s="23">
        <f>IF(Z157="","",VLOOKUP(Z157,Mapping!O:Q,2,FALSE))</f>
        <v>1</v>
      </c>
      <c r="Z157" s="206" t="s">
        <v>147</v>
      </c>
      <c r="AA157" s="23" t="str">
        <f>IF(Z157="","",VLOOKUP(Z157,Mapping!O:Q,3,FALSE))</f>
        <v>Null</v>
      </c>
      <c r="AB157" s="23" t="str">
        <f>IF(Z157="","",VLOOKUP(Z157,Mapping!O:R,4,FALSE))</f>
        <v>Not Assessed</v>
      </c>
      <c r="AC157" s="23">
        <f>IF(AD157="","",VLOOKUP(AD157,Mapping!T:W,2,FALSE))</f>
        <v>5</v>
      </c>
      <c r="AD157" s="206" t="s">
        <v>177</v>
      </c>
      <c r="AE157" s="24" t="str">
        <f>IF(AD157="","",VLOOKUP(AD157,Mapping!T:W,3,FALSE))</f>
        <v>Ndgen.GeneAPOE33</v>
      </c>
      <c r="AF157" s="24" t="str">
        <f>IF(AD157="","",VLOOKUP(AD157,Mapping!T:W,4,FALSE))</f>
        <v>Moderate AD risk</v>
      </c>
      <c r="AG157" s="24">
        <f>IF(AH157="","",VLOOKUP(AH157,Mapping!BD:BF,3,FALSE))</f>
        <v>1</v>
      </c>
      <c r="AH157" s="206" t="s">
        <v>147</v>
      </c>
      <c r="AI157" s="24">
        <f>IF(AJ157="","",VLOOKUP(AJ157,Mapping!BD:BF,3,FALSE))</f>
        <v>1</v>
      </c>
      <c r="AJ157" s="206" t="s">
        <v>147</v>
      </c>
      <c r="AK157" s="205" t="s">
        <v>585</v>
      </c>
      <c r="AL157" s="205" t="s">
        <v>586</v>
      </c>
      <c r="AM157" s="206" t="s">
        <v>146</v>
      </c>
      <c r="AN157" s="206"/>
      <c r="AO157" s="211" t="s">
        <v>535</v>
      </c>
      <c r="AP157" s="211" t="s">
        <v>587</v>
      </c>
      <c r="AQ157" s="206" t="s">
        <v>146</v>
      </c>
      <c r="AR157" s="24" t="str">
        <f>IF(AS157="","",VLOOKUP(AS157,Mapping!AP:AR,2,FALSE))</f>
        <v/>
      </c>
      <c r="AS157" s="206"/>
      <c r="AT157" s="24" t="str">
        <f>IF(AS157="","",VLOOKUP(AS157,Mapping!AP:AR,3,FALSE))</f>
        <v/>
      </c>
      <c r="AU157" s="209"/>
      <c r="AV157" s="24">
        <f>IF(AW157="","",VLOOKUP(AW157,Mapping!AT:AU,2,FALSE))</f>
        <v>4</v>
      </c>
      <c r="AW157" s="384" t="s">
        <v>436</v>
      </c>
      <c r="AX157" s="312"/>
    </row>
    <row r="158" spans="1:50" s="212" customFormat="1" ht="18.75" customHeight="1">
      <c r="A158" s="23">
        <f>IFERROR(VLOOKUP(B158,Mapping!A:B,2,FALSE),"")</f>
        <v>11</v>
      </c>
      <c r="B158" s="496" t="s">
        <v>505</v>
      </c>
      <c r="C158" s="506">
        <v>44495</v>
      </c>
      <c r="D158" s="265" t="s">
        <v>588</v>
      </c>
      <c r="E158" s="507" t="s">
        <v>589</v>
      </c>
      <c r="F158" s="208">
        <v>1</v>
      </c>
      <c r="G158" s="206">
        <v>1</v>
      </c>
      <c r="H158" s="206">
        <v>1</v>
      </c>
      <c r="I158" s="206">
        <v>1</v>
      </c>
      <c r="J158" s="224" t="s">
        <v>590</v>
      </c>
      <c r="K158" s="209">
        <v>82</v>
      </c>
      <c r="L158" s="24">
        <f>IFERROR(VLOOKUP(M158,Mapping!BQ:BR,2,FALSE),"")</f>
        <v>2</v>
      </c>
      <c r="M158" s="206" t="s">
        <v>421</v>
      </c>
      <c r="N158" s="206" t="s">
        <v>132</v>
      </c>
      <c r="O158" s="223" t="s">
        <v>591</v>
      </c>
      <c r="P158" s="23">
        <f>IF(Q158="","",VLOOKUP(Q158,Mapping!D:H,2,FALSE))</f>
        <v>2</v>
      </c>
      <c r="Q158" s="206">
        <v>0</v>
      </c>
      <c r="R158" s="209" t="s">
        <v>133</v>
      </c>
      <c r="S158" s="23" t="str">
        <f>IF(Q158="","",VLOOKUP(Q158,Mapping!D:H,5,FALSE))</f>
        <v>Ndgen.BandB0</v>
      </c>
      <c r="T158" s="23" t="str">
        <f>IF(Q158="","",VLOOKUP(Q158,Mapping!D:H,4,FALSE))</f>
        <v>Control</v>
      </c>
      <c r="U158" s="23">
        <f>IF(V158="","",VLOOKUP(V158,Mapping!J:L,2,FALSE))</f>
        <v>5</v>
      </c>
      <c r="V158" s="206">
        <v>3</v>
      </c>
      <c r="W158" s="23" t="str">
        <f>IF(V158="","",VLOOKUP(V158,Mapping!J:L,3,FALSE))</f>
        <v>Ndgen.Thal3</v>
      </c>
      <c r="X158" s="23" t="str">
        <f>IF(V158="","",VLOOKUP(V158,Mapping!J:M,4,FALSE))</f>
        <v>Amyloid in diencephalon/basal ganglia</v>
      </c>
      <c r="Y158" s="23">
        <f>IF(Z158="","",VLOOKUP(Z158,Mapping!O:Q,2,FALSE))</f>
        <v>1</v>
      </c>
      <c r="Z158" s="206" t="s">
        <v>147</v>
      </c>
      <c r="AA158" s="23" t="str">
        <f>IF(Z158="","",VLOOKUP(Z158,Mapping!O:Q,3,FALSE))</f>
        <v>Null</v>
      </c>
      <c r="AB158" s="23" t="str">
        <f>IF(Z158="","",VLOOKUP(Z158,Mapping!O:R,4,FALSE))</f>
        <v>Not Assessed</v>
      </c>
      <c r="AC158" s="23">
        <f>IF(AD158="","",VLOOKUP(AD158,Mapping!T:W,2,FALSE))</f>
        <v>1</v>
      </c>
      <c r="AD158" s="206" t="s">
        <v>147</v>
      </c>
      <c r="AE158" s="24" t="str">
        <f>IF(AD158="","",VLOOKUP(AD158,Mapping!T:W,3,FALSE))</f>
        <v>NULL</v>
      </c>
      <c r="AF158" s="24" t="str">
        <f>IF(AD158="","",VLOOKUP(AD158,Mapping!T:W,4,FALSE))</f>
        <v>Not assesed</v>
      </c>
      <c r="AG158" s="24">
        <f>IF(AH158="","",VLOOKUP(AH158,Mapping!BD:BF,3,FALSE))</f>
        <v>1</v>
      </c>
      <c r="AH158" s="206" t="s">
        <v>147</v>
      </c>
      <c r="AI158" s="24">
        <f>IF(AJ158="","",VLOOKUP(AJ158,Mapping!BD:BF,3,FALSE))</f>
        <v>1</v>
      </c>
      <c r="AJ158" s="206" t="s">
        <v>147</v>
      </c>
      <c r="AK158" s="205" t="s">
        <v>468</v>
      </c>
      <c r="AL158" s="205" t="s">
        <v>522</v>
      </c>
      <c r="AM158" s="206" t="s">
        <v>146</v>
      </c>
      <c r="AN158" s="206" t="s">
        <v>147</v>
      </c>
      <c r="AO158" s="209"/>
      <c r="AP158" s="209" t="s">
        <v>592</v>
      </c>
      <c r="AQ158" s="206" t="s">
        <v>146</v>
      </c>
      <c r="AR158" s="24" t="str">
        <f>IF(AS158="","",VLOOKUP(AS158,Mapping!AP:AR,2,FALSE))</f>
        <v/>
      </c>
      <c r="AS158" s="206"/>
      <c r="AT158" s="24" t="str">
        <f>IF(AS158="","",VLOOKUP(AS158,Mapping!AP:AR,3,FALSE))</f>
        <v/>
      </c>
      <c r="AU158" s="209"/>
      <c r="AV158" s="24">
        <f>IF(AW158="","",VLOOKUP(AW158,Mapping!AT:AU,2,FALSE))</f>
        <v>4</v>
      </c>
      <c r="AW158" s="384" t="s">
        <v>436</v>
      </c>
      <c r="AX158" s="312"/>
    </row>
    <row r="159" spans="1:50" ht="15.5">
      <c r="A159" s="23">
        <f>IFERROR(VLOOKUP(B159,Mapping!A:B,2,FALSE),"")</f>
        <v>6</v>
      </c>
      <c r="B159" s="496" t="s">
        <v>270</v>
      </c>
      <c r="C159" s="509"/>
      <c r="D159" s="203" t="s">
        <v>593</v>
      </c>
      <c r="E159" s="510" t="s">
        <v>594</v>
      </c>
      <c r="F159" s="193"/>
      <c r="G159" s="193"/>
      <c r="H159" s="193">
        <v>3</v>
      </c>
      <c r="I159" s="193">
        <v>3</v>
      </c>
      <c r="J159" s="194"/>
      <c r="K159" s="194">
        <v>76</v>
      </c>
      <c r="L159" s="195">
        <f>IFERROR(VLOOKUP(M159,Mapping!BQ:BR,2,FALSE),"")</f>
        <v>3</v>
      </c>
      <c r="M159" s="193" t="s">
        <v>370</v>
      </c>
      <c r="N159" s="193" t="s">
        <v>150</v>
      </c>
      <c r="O159" s="196">
        <v>4</v>
      </c>
      <c r="P159" s="197">
        <f>IF(Q159="","",VLOOKUP(Q159,Mapping!D:H,2,FALSE))</f>
        <v>11</v>
      </c>
      <c r="Q159" s="193">
        <v>6</v>
      </c>
      <c r="R159" s="194" t="s">
        <v>151</v>
      </c>
      <c r="S159" s="197" t="str">
        <f>IF(Q159="","",VLOOKUP(Q159,Mapping!D:H,5,FALSE))</f>
        <v>Ndgen.BandBVI</v>
      </c>
      <c r="T159" s="197" t="str">
        <f>IF(Q159="","",VLOOKUP(Q159,Mapping!D:H,4,FALSE))</f>
        <v>Severe</v>
      </c>
      <c r="U159" s="197">
        <f>IF(V159="","",VLOOKUP(V159,Mapping!J:L,2,FALSE))</f>
        <v>6</v>
      </c>
      <c r="V159" s="193">
        <v>4</v>
      </c>
      <c r="W159" s="23" t="str">
        <f>IF(V159="","",VLOOKUP(V159,Mapping!J:L,3,FALSE))</f>
        <v>Ndgen.Thal4</v>
      </c>
      <c r="X159" s="23" t="str">
        <f>IF(V159="","",VLOOKUP(V159,Mapping!J:M,4,FALSE))</f>
        <v>Amyloid in brainstem/midbrain</v>
      </c>
      <c r="Y159" s="23">
        <f>IF(Z159="","",VLOOKUP(Z159,Mapping!O:Q,2,FALSE))</f>
        <v>1</v>
      </c>
      <c r="Z159" s="13" t="s">
        <v>147</v>
      </c>
      <c r="AA159" s="23" t="str">
        <f>IF(Z159="","",VLOOKUP(Z159,Mapping!O:Q,3,FALSE))</f>
        <v>Null</v>
      </c>
      <c r="AB159" s="23" t="str">
        <f>IF(Z159="","",VLOOKUP(Z159,Mapping!O:R,4,FALSE))</f>
        <v>Not Assessed</v>
      </c>
      <c r="AC159" s="23">
        <f>IF(AD159="","",VLOOKUP(AD159,Mapping!T:W,2,FALSE))</f>
        <v>7</v>
      </c>
      <c r="AD159" s="13" t="s">
        <v>230</v>
      </c>
      <c r="AE159" s="24" t="str">
        <f>IF(AD159="","",VLOOKUP(AD159,Mapping!T:W,3,FALSE))</f>
        <v>Ndgen.GeneAPOE44</v>
      </c>
      <c r="AF159" s="24" t="str">
        <f>IF(AD159="","",VLOOKUP(AD159,Mapping!T:W,4,FALSE))</f>
        <v>Very high AD risk</v>
      </c>
      <c r="AG159" s="24">
        <f>IF(AH159="","",VLOOKUP(AH159,Mapping!BD:BF,3,FALSE))</f>
        <v>1</v>
      </c>
      <c r="AH159" s="13" t="s">
        <v>147</v>
      </c>
      <c r="AI159" s="24">
        <f>IF(AJ159="","",VLOOKUP(AJ159,Mapping!BD:BF,3,FALSE))</f>
        <v>1</v>
      </c>
      <c r="AJ159" s="13" t="s">
        <v>147</v>
      </c>
      <c r="AK159" s="205" t="s">
        <v>595</v>
      </c>
      <c r="AL159" s="205" t="s">
        <v>147</v>
      </c>
      <c r="AM159" s="13" t="s">
        <v>147</v>
      </c>
      <c r="AN159" s="13" t="s">
        <v>147</v>
      </c>
      <c r="AO159" s="26"/>
      <c r="AP159" s="26"/>
      <c r="AQ159" s="13"/>
      <c r="AR159" s="24" t="str">
        <f>IF(AS159="","",VLOOKUP(AS159,Mapping!AP:AR,2,FALSE))</f>
        <v/>
      </c>
      <c r="AS159" s="13"/>
      <c r="AT159" s="24" t="str">
        <f>IF(AS159="","",VLOOKUP(AS159,Mapping!AP:AR,3,FALSE))</f>
        <v/>
      </c>
      <c r="AU159" s="26"/>
      <c r="AV159" s="24">
        <f>IF(AW159="","",VLOOKUP(AW159,Mapping!AT:AU,2,FALSE))</f>
        <v>1</v>
      </c>
      <c r="AW159" s="221" t="s">
        <v>596</v>
      </c>
    </row>
    <row r="160" spans="1:50" ht="72" customHeight="1">
      <c r="A160" s="23">
        <f>IFERROR(VLOOKUP(B160,Mapping!A:B,2,FALSE),"")</f>
        <v>6</v>
      </c>
      <c r="B160" s="496" t="s">
        <v>270</v>
      </c>
      <c r="C160" s="511">
        <v>44490</v>
      </c>
      <c r="D160" s="305" t="s">
        <v>597</v>
      </c>
      <c r="E160" s="305" t="s">
        <v>598</v>
      </c>
      <c r="F160" s="193">
        <v>2</v>
      </c>
      <c r="G160" s="193">
        <v>2</v>
      </c>
      <c r="H160" s="193">
        <v>10</v>
      </c>
      <c r="I160" s="193">
        <v>10</v>
      </c>
      <c r="J160" s="478" t="s">
        <v>599</v>
      </c>
      <c r="K160" s="256">
        <v>80</v>
      </c>
      <c r="L160" s="195">
        <f>IFERROR(VLOOKUP(M160,Mapping!BQ:BR,2,FALSE),"")</f>
        <v>3</v>
      </c>
      <c r="M160" s="193" t="s">
        <v>370</v>
      </c>
      <c r="N160" s="193" t="s">
        <v>132</v>
      </c>
      <c r="O160" s="256">
        <v>58</v>
      </c>
      <c r="P160" s="197">
        <f>IF(Q160="","",VLOOKUP(Q160,Mapping!D:H,2,FALSE))</f>
        <v>3</v>
      </c>
      <c r="Q160" s="193">
        <v>1</v>
      </c>
      <c r="R160" s="194" t="s">
        <v>133</v>
      </c>
      <c r="S160" s="197" t="str">
        <f>IF(Q160="","",VLOOKUP(Q160,Mapping!D:H,5,FALSE))</f>
        <v>Ndgen.BandBI</v>
      </c>
      <c r="T160" s="197" t="str">
        <f>IF(Q160="","",VLOOKUP(Q160,Mapping!D:H,4,FALSE))</f>
        <v>Control</v>
      </c>
      <c r="U160" s="197">
        <f>IF(V160="","",VLOOKUP(V160,Mapping!J:L,2,FALSE))</f>
        <v>1</v>
      </c>
      <c r="V160" s="193" t="s">
        <v>147</v>
      </c>
      <c r="W160" s="23" t="str">
        <f>IF(V160="","",VLOOKUP(V160,Mapping!J:L,3,FALSE))</f>
        <v>NULL</v>
      </c>
      <c r="X160" s="23" t="str">
        <f>IF(V160="","",VLOOKUP(V160,Mapping!J:M,4,FALSE))</f>
        <v>Not assesed</v>
      </c>
      <c r="Y160" s="23">
        <f>IF(Z160="","",VLOOKUP(Z160,Mapping!O:Q,2,FALSE))</f>
        <v>1</v>
      </c>
      <c r="Z160" s="13" t="s">
        <v>147</v>
      </c>
      <c r="AA160" s="23" t="str">
        <f>IF(Z160="","",VLOOKUP(Z160,Mapping!O:Q,3,FALSE))</f>
        <v>Null</v>
      </c>
      <c r="AB160" s="23" t="str">
        <f>IF(Z160="","",VLOOKUP(Z160,Mapping!O:R,4,FALSE))</f>
        <v>Not Assessed</v>
      </c>
      <c r="AC160" s="23">
        <f>IF(AD160="","",VLOOKUP(AD160,Mapping!T:W,2,FALSE))</f>
        <v>5</v>
      </c>
      <c r="AD160" s="13" t="s">
        <v>177</v>
      </c>
      <c r="AE160" s="24" t="str">
        <f>IF(AD160="","",VLOOKUP(AD160,Mapping!T:W,3,FALSE))</f>
        <v>Ndgen.GeneAPOE33</v>
      </c>
      <c r="AF160" s="24" t="str">
        <f>IF(AD160="","",VLOOKUP(AD160,Mapping!T:W,4,FALSE))</f>
        <v>Moderate AD risk</v>
      </c>
      <c r="AG160" s="24">
        <f>IF(AH160="","",VLOOKUP(AH160,Mapping!BD:BF,3,FALSE))</f>
        <v>1</v>
      </c>
      <c r="AH160" s="13" t="s">
        <v>147</v>
      </c>
      <c r="AI160" s="24">
        <f>IF(AJ160="","",VLOOKUP(AJ160,Mapping!BD:BF,3,FALSE))</f>
        <v>1</v>
      </c>
      <c r="AJ160" s="13" t="s">
        <v>147</v>
      </c>
      <c r="AK160" s="205" t="s">
        <v>468</v>
      </c>
      <c r="AL160" s="205" t="s">
        <v>600</v>
      </c>
      <c r="AM160" s="13" t="s">
        <v>147</v>
      </c>
      <c r="AN160" s="13" t="s">
        <v>147</v>
      </c>
      <c r="AO160" s="26"/>
      <c r="AP160" s="204" t="s">
        <v>601</v>
      </c>
      <c r="AQ160" s="13" t="s">
        <v>146</v>
      </c>
      <c r="AR160" s="24" t="str">
        <f>IF(AS160="","",VLOOKUP(AS160,Mapping!AP:AR,2,FALSE))</f>
        <v/>
      </c>
      <c r="AS160" s="13"/>
      <c r="AT160" s="24" t="str">
        <f>IF(AS160="","",VLOOKUP(AS160,Mapping!AP:AR,3,FALSE))</f>
        <v/>
      </c>
      <c r="AU160" s="26"/>
      <c r="AV160" s="24">
        <f>IF(AW160="","",VLOOKUP(AW160,Mapping!AT:AU,2,FALSE))</f>
        <v>3</v>
      </c>
      <c r="AW160" s="221" t="s">
        <v>148</v>
      </c>
    </row>
    <row r="161" spans="1:50" ht="72" customHeight="1">
      <c r="A161" s="23">
        <f>IFERROR(VLOOKUP(B161,Mapping!A:B,2,FALSE),"")</f>
        <v>6</v>
      </c>
      <c r="B161" s="496" t="s">
        <v>270</v>
      </c>
      <c r="C161" s="511">
        <v>44490</v>
      </c>
      <c r="D161" s="304" t="s">
        <v>602</v>
      </c>
      <c r="E161" s="304" t="s">
        <v>603</v>
      </c>
      <c r="F161" s="193">
        <v>2</v>
      </c>
      <c r="G161" s="193">
        <v>2</v>
      </c>
      <c r="H161" s="193">
        <v>10</v>
      </c>
      <c r="I161" s="193">
        <v>9</v>
      </c>
      <c r="J161" s="478" t="s">
        <v>604</v>
      </c>
      <c r="K161" s="257">
        <v>72</v>
      </c>
      <c r="L161" s="195">
        <f>IFERROR(VLOOKUP(M161,Mapping!BQ:BR,2,FALSE),"")</f>
        <v>2</v>
      </c>
      <c r="M161" s="193" t="s">
        <v>421</v>
      </c>
      <c r="N161" s="193" t="s">
        <v>132</v>
      </c>
      <c r="O161" s="257">
        <v>61</v>
      </c>
      <c r="P161" s="197">
        <f>IF(Q161="","",VLOOKUP(Q161,Mapping!D:H,2,FALSE))</f>
        <v>11</v>
      </c>
      <c r="Q161" s="193">
        <v>6</v>
      </c>
      <c r="R161" s="194" t="s">
        <v>151</v>
      </c>
      <c r="S161" s="197" t="str">
        <f>IF(Q161="","",VLOOKUP(Q161,Mapping!D:H,5,FALSE))</f>
        <v>Ndgen.BandBVI</v>
      </c>
      <c r="T161" s="197" t="str">
        <f>IF(Q161="","",VLOOKUP(Q161,Mapping!D:H,4,FALSE))</f>
        <v>Severe</v>
      </c>
      <c r="U161" s="197">
        <f>IF(V161="","",VLOOKUP(V161,Mapping!J:L,2,FALSE))</f>
        <v>7</v>
      </c>
      <c r="V161" s="193">
        <v>5</v>
      </c>
      <c r="W161" s="23" t="str">
        <f>IF(V161="","",VLOOKUP(V161,Mapping!J:L,3,FALSE))</f>
        <v>Ndgen.Thal5</v>
      </c>
      <c r="X161" s="23" t="str">
        <f>IF(V161="","",VLOOKUP(V161,Mapping!J:M,4,FALSE))</f>
        <v>Amyloid in cerebellum</v>
      </c>
      <c r="Y161" s="23">
        <f>IF(Z161="","",VLOOKUP(Z161,Mapping!O:Q,2,FALSE))</f>
        <v>5</v>
      </c>
      <c r="Z161" s="13">
        <v>3</v>
      </c>
      <c r="AA161" s="23" t="str">
        <f>IF(Z161="","",VLOOKUP(Z161,Mapping!O:Q,3,FALSE))</f>
        <v>Ndgen.CERAD3</v>
      </c>
      <c r="AB161" s="23" t="str">
        <f>IF(Z161="","",VLOOKUP(Z161,Mapping!O:R,4,FALSE))</f>
        <v>High Density</v>
      </c>
      <c r="AC161" s="23">
        <f>IF(AD161="","",VLOOKUP(AD161,Mapping!T:W,2,FALSE))</f>
        <v>6</v>
      </c>
      <c r="AD161" s="13" t="s">
        <v>173</v>
      </c>
      <c r="AE161" s="24" t="str">
        <f>IF(AD161="","",VLOOKUP(AD161,Mapping!T:W,3,FALSE))</f>
        <v>Ndgen.GeneAPOE34</v>
      </c>
      <c r="AF161" s="24" t="str">
        <f>IF(AD161="","",VLOOKUP(AD161,Mapping!T:W,4,FALSE))</f>
        <v>High AD risk</v>
      </c>
      <c r="AG161" s="24">
        <f>IF(AH161="","",VLOOKUP(AH161,Mapping!BD:BF,3,FALSE))</f>
        <v>1</v>
      </c>
      <c r="AH161" s="13" t="s">
        <v>147</v>
      </c>
      <c r="AI161" s="24">
        <f>IF(AJ161="","",VLOOKUP(AJ161,Mapping!BD:BF,3,FALSE))</f>
        <v>1</v>
      </c>
      <c r="AJ161" s="13" t="s">
        <v>147</v>
      </c>
      <c r="AK161" s="205" t="s">
        <v>605</v>
      </c>
      <c r="AL161" s="205" t="s">
        <v>147</v>
      </c>
      <c r="AM161" s="13" t="s">
        <v>147</v>
      </c>
      <c r="AN161" s="13" t="s">
        <v>147</v>
      </c>
      <c r="AO161" s="26"/>
      <c r="AP161" s="204" t="s">
        <v>606</v>
      </c>
      <c r="AQ161" s="13" t="s">
        <v>146</v>
      </c>
      <c r="AR161" s="24" t="str">
        <f>IF(AS161="","",VLOOKUP(AS161,Mapping!AP:AR,2,FALSE))</f>
        <v/>
      </c>
      <c r="AS161" s="13"/>
      <c r="AT161" s="24" t="str">
        <f>IF(AS161="","",VLOOKUP(AS161,Mapping!AP:AR,3,FALSE))</f>
        <v/>
      </c>
      <c r="AU161" s="26"/>
      <c r="AV161" s="24">
        <f>IF(AW161="","",VLOOKUP(AW161,Mapping!AT:AU,2,FALSE))</f>
        <v>3</v>
      </c>
      <c r="AW161" s="221" t="s">
        <v>148</v>
      </c>
    </row>
    <row r="162" spans="1:50" ht="87">
      <c r="A162" s="23">
        <f>IFERROR(VLOOKUP(B162,Mapping!A:B,2,FALSE),"")</f>
        <v>6</v>
      </c>
      <c r="B162" s="496" t="s">
        <v>270</v>
      </c>
      <c r="C162" s="511">
        <v>44490</v>
      </c>
      <c r="D162" s="304" t="s">
        <v>607</v>
      </c>
      <c r="E162" s="304" t="s">
        <v>608</v>
      </c>
      <c r="F162" s="193">
        <v>2</v>
      </c>
      <c r="G162" s="193">
        <v>2</v>
      </c>
      <c r="H162" s="193">
        <v>10</v>
      </c>
      <c r="I162" s="193">
        <v>9</v>
      </c>
      <c r="J162" s="478" t="s">
        <v>604</v>
      </c>
      <c r="K162" s="257">
        <v>93</v>
      </c>
      <c r="L162" s="195">
        <f>IFERROR(VLOOKUP(M162,Mapping!BQ:BR,2,FALSE),"")</f>
        <v>2</v>
      </c>
      <c r="M162" s="193" t="s">
        <v>421</v>
      </c>
      <c r="N162" s="193" t="s">
        <v>132</v>
      </c>
      <c r="O162" s="257">
        <v>26</v>
      </c>
      <c r="P162" s="197">
        <f>IF(Q162="","",VLOOKUP(Q162,Mapping!D:H,2,FALSE))</f>
        <v>9</v>
      </c>
      <c r="Q162" s="193">
        <v>5</v>
      </c>
      <c r="R162" s="194" t="s">
        <v>133</v>
      </c>
      <c r="S162" s="197" t="str">
        <f>IF(Q162="","",VLOOKUP(Q162,Mapping!D:H,5,FALSE))</f>
        <v>Ndgen.BandBV</v>
      </c>
      <c r="T162" s="197" t="str">
        <f>IF(Q162="","",VLOOKUP(Q162,Mapping!D:H,4,FALSE))</f>
        <v>Severe</v>
      </c>
      <c r="U162" s="197">
        <f>IF(V162="","",VLOOKUP(V162,Mapping!J:L,2,FALSE))</f>
        <v>4</v>
      </c>
      <c r="V162" s="193">
        <v>2</v>
      </c>
      <c r="W162" s="23" t="str">
        <f>IF(V162="","",VLOOKUP(V162,Mapping!J:L,3,FALSE))</f>
        <v>Ndgen.Thal2</v>
      </c>
      <c r="X162" s="23" t="str">
        <f>IF(V162="","",VLOOKUP(V162,Mapping!J:M,4,FALSE))</f>
        <v>Amyloid in allocortex/limbic</v>
      </c>
      <c r="Y162" s="23">
        <f>IF(Z162="","",VLOOKUP(Z162,Mapping!O:Q,2,FALSE))</f>
        <v>4</v>
      </c>
      <c r="Z162" s="13">
        <v>2</v>
      </c>
      <c r="AA162" s="23" t="str">
        <f>IF(Z162="","",VLOOKUP(Z162,Mapping!O:Q,3,FALSE))</f>
        <v>Ndgen.CERAD2</v>
      </c>
      <c r="AB162" s="23" t="str">
        <f>IF(Z162="","",VLOOKUP(Z162,Mapping!O:R,4,FALSE))</f>
        <v>Moderate</v>
      </c>
      <c r="AC162" s="23">
        <f>IF(AD162="","",VLOOKUP(AD162,Mapping!T:W,2,FALSE))</f>
        <v>5</v>
      </c>
      <c r="AD162" s="13" t="s">
        <v>177</v>
      </c>
      <c r="AE162" s="24" t="str">
        <f>IF(AD162="","",VLOOKUP(AD162,Mapping!T:W,3,FALSE))</f>
        <v>Ndgen.GeneAPOE33</v>
      </c>
      <c r="AF162" s="24" t="str">
        <f>IF(AD162="","",VLOOKUP(AD162,Mapping!T:W,4,FALSE))</f>
        <v>Moderate AD risk</v>
      </c>
      <c r="AG162" s="24">
        <f>IF(AH162="","",VLOOKUP(AH162,Mapping!BD:BF,3,FALSE))</f>
        <v>1</v>
      </c>
      <c r="AH162" s="13" t="s">
        <v>147</v>
      </c>
      <c r="AI162" s="24">
        <f>IF(AJ162="","",VLOOKUP(AJ162,Mapping!BD:BF,3,FALSE))</f>
        <v>1</v>
      </c>
      <c r="AJ162" s="13" t="s">
        <v>147</v>
      </c>
      <c r="AK162" s="205" t="s">
        <v>468</v>
      </c>
      <c r="AL162" s="205" t="s">
        <v>609</v>
      </c>
      <c r="AM162" s="13" t="s">
        <v>147</v>
      </c>
      <c r="AN162" s="13" t="s">
        <v>147</v>
      </c>
      <c r="AO162" s="26"/>
      <c r="AP162" s="204" t="s">
        <v>610</v>
      </c>
      <c r="AQ162" s="13" t="s">
        <v>146</v>
      </c>
      <c r="AR162" s="24" t="str">
        <f>IF(AS162="","",VLOOKUP(AS162,Mapping!AP:AR,2,FALSE))</f>
        <v/>
      </c>
      <c r="AS162" s="13"/>
      <c r="AT162" s="24" t="str">
        <f>IF(AS162="","",VLOOKUP(AS162,Mapping!AP:AR,3,FALSE))</f>
        <v/>
      </c>
      <c r="AU162" s="26"/>
      <c r="AV162" s="24">
        <f>IF(AW162="","",VLOOKUP(AW162,Mapping!AT:AU,2,FALSE))</f>
        <v>3</v>
      </c>
      <c r="AW162" s="221" t="s">
        <v>148</v>
      </c>
    </row>
    <row r="163" spans="1:50" ht="74.5" customHeight="1">
      <c r="A163" s="23">
        <f>IFERROR(VLOOKUP(B163,Mapping!A:B,2,FALSE),"")</f>
        <v>6</v>
      </c>
      <c r="B163" s="496" t="s">
        <v>270</v>
      </c>
      <c r="C163" s="511">
        <v>44490</v>
      </c>
      <c r="D163" s="304" t="s">
        <v>611</v>
      </c>
      <c r="E163" s="304" t="s">
        <v>612</v>
      </c>
      <c r="F163" s="193">
        <v>2</v>
      </c>
      <c r="G163" s="193">
        <v>2</v>
      </c>
      <c r="H163" s="193">
        <v>10</v>
      </c>
      <c r="I163" s="193">
        <v>10</v>
      </c>
      <c r="J163" s="478" t="s">
        <v>599</v>
      </c>
      <c r="K163" s="257">
        <v>75</v>
      </c>
      <c r="L163" s="195">
        <f>IFERROR(VLOOKUP(M163,Mapping!BQ:BR,2,FALSE),"")</f>
        <v>3</v>
      </c>
      <c r="M163" s="193" t="s">
        <v>370</v>
      </c>
      <c r="N163" s="193" t="s">
        <v>132</v>
      </c>
      <c r="O163" s="257">
        <v>36</v>
      </c>
      <c r="P163" s="197">
        <f>IF(Q163="","",VLOOKUP(Q163,Mapping!D:H,2,FALSE))</f>
        <v>9</v>
      </c>
      <c r="Q163" s="193">
        <v>5</v>
      </c>
      <c r="R163" s="194" t="s">
        <v>151</v>
      </c>
      <c r="S163" s="197" t="str">
        <f>IF(Q163="","",VLOOKUP(Q163,Mapping!D:H,5,FALSE))</f>
        <v>Ndgen.BandBV</v>
      </c>
      <c r="T163" s="197" t="str">
        <f>IF(Q163="","",VLOOKUP(Q163,Mapping!D:H,4,FALSE))</f>
        <v>Severe</v>
      </c>
      <c r="U163" s="197">
        <f>IF(V163="","",VLOOKUP(V163,Mapping!J:L,2,FALSE))</f>
        <v>6</v>
      </c>
      <c r="V163" s="193">
        <v>4</v>
      </c>
      <c r="W163" s="23" t="str">
        <f>IF(V163="","",VLOOKUP(V163,Mapping!J:L,3,FALSE))</f>
        <v>Ndgen.Thal4</v>
      </c>
      <c r="X163" s="23" t="str">
        <f>IF(V163="","",VLOOKUP(V163,Mapping!J:M,4,FALSE))</f>
        <v>Amyloid in brainstem/midbrain</v>
      </c>
      <c r="Y163" s="23">
        <f>IF(Z163="","",VLOOKUP(Z163,Mapping!O:Q,2,FALSE))</f>
        <v>5</v>
      </c>
      <c r="Z163" s="13">
        <v>3</v>
      </c>
      <c r="AA163" s="23" t="str">
        <f>IF(Z163="","",VLOOKUP(Z163,Mapping!O:Q,3,FALSE))</f>
        <v>Ndgen.CERAD3</v>
      </c>
      <c r="AB163" s="23" t="str">
        <f>IF(Z163="","",VLOOKUP(Z163,Mapping!O:R,4,FALSE))</f>
        <v>High Density</v>
      </c>
      <c r="AC163" s="23">
        <f>IF(AD163="","",VLOOKUP(AD163,Mapping!T:W,2,FALSE))</f>
        <v>1</v>
      </c>
      <c r="AD163" s="13" t="s">
        <v>147</v>
      </c>
      <c r="AE163" s="24" t="str">
        <f>IF(AD163="","",VLOOKUP(AD163,Mapping!T:W,3,FALSE))</f>
        <v>NULL</v>
      </c>
      <c r="AF163" s="24" t="str">
        <f>IF(AD163="","",VLOOKUP(AD163,Mapping!T:W,4,FALSE))</f>
        <v>Not assesed</v>
      </c>
      <c r="AG163" s="24">
        <f>IF(AH163="","",VLOOKUP(AH163,Mapping!BD:BF,3,FALSE))</f>
        <v>1</v>
      </c>
      <c r="AH163" s="13" t="s">
        <v>147</v>
      </c>
      <c r="AI163" s="24">
        <f>IF(AJ163="","",VLOOKUP(AJ163,Mapping!BD:BF,3,FALSE))</f>
        <v>1</v>
      </c>
      <c r="AJ163" s="13" t="s">
        <v>147</v>
      </c>
      <c r="AK163" s="205" t="s">
        <v>613</v>
      </c>
      <c r="AL163" s="205" t="s">
        <v>147</v>
      </c>
      <c r="AM163" s="13" t="s">
        <v>147</v>
      </c>
      <c r="AN163" s="13" t="s">
        <v>147</v>
      </c>
      <c r="AO163" s="26"/>
      <c r="AP163" s="26" t="s">
        <v>147</v>
      </c>
      <c r="AQ163" s="13" t="s">
        <v>146</v>
      </c>
      <c r="AR163" s="24" t="str">
        <f>IF(AS163="","",VLOOKUP(AS163,Mapping!AP:AR,2,FALSE))</f>
        <v/>
      </c>
      <c r="AS163" s="13"/>
      <c r="AT163" s="24" t="str">
        <f>IF(AS163="","",VLOOKUP(AS163,Mapping!AP:AR,3,FALSE))</f>
        <v/>
      </c>
      <c r="AU163" s="26"/>
      <c r="AV163" s="24">
        <f>IF(AW163="","",VLOOKUP(AW163,Mapping!AT:AU,2,FALSE))</f>
        <v>3</v>
      </c>
      <c r="AW163" s="221" t="s">
        <v>148</v>
      </c>
    </row>
    <row r="164" spans="1:50" ht="75.75" customHeight="1">
      <c r="A164" s="23">
        <f>IFERROR(VLOOKUP(B164,Mapping!A:B,2,FALSE),"")</f>
        <v>6</v>
      </c>
      <c r="B164" s="496" t="s">
        <v>270</v>
      </c>
      <c r="C164" s="511">
        <v>44490</v>
      </c>
      <c r="D164" s="304" t="s">
        <v>614</v>
      </c>
      <c r="E164" s="304" t="s">
        <v>615</v>
      </c>
      <c r="F164" s="193">
        <v>2</v>
      </c>
      <c r="G164" s="193">
        <v>2</v>
      </c>
      <c r="H164" s="193">
        <v>10</v>
      </c>
      <c r="I164" s="193">
        <v>10</v>
      </c>
      <c r="J164" s="478" t="s">
        <v>599</v>
      </c>
      <c r="K164" s="257">
        <v>95</v>
      </c>
      <c r="L164" s="195">
        <f>IFERROR(VLOOKUP(M164,Mapping!BQ:BR,2,FALSE),"")</f>
        <v>2</v>
      </c>
      <c r="M164" s="193" t="s">
        <v>421</v>
      </c>
      <c r="N164" s="193" t="s">
        <v>132</v>
      </c>
      <c r="O164" s="257">
        <v>19</v>
      </c>
      <c r="P164" s="197">
        <f>IF(Q164="","",VLOOKUP(Q164,Mapping!D:H,2,FALSE))</f>
        <v>5</v>
      </c>
      <c r="Q164" s="193">
        <v>2</v>
      </c>
      <c r="R164" s="194" t="s">
        <v>133</v>
      </c>
      <c r="S164" s="197" t="str">
        <f>IF(Q164="","",VLOOKUP(Q164,Mapping!D:H,5,FALSE))</f>
        <v>Ndgen.BandBII</v>
      </c>
      <c r="T164" s="197" t="str">
        <f>IF(Q164="","",VLOOKUP(Q164,Mapping!D:H,4,FALSE))</f>
        <v>Control</v>
      </c>
      <c r="U164" s="197">
        <f>IF(V164="","",VLOOKUP(V164,Mapping!J:L,2,FALSE))</f>
        <v>7</v>
      </c>
      <c r="V164" s="193">
        <v>5</v>
      </c>
      <c r="W164" s="23" t="str">
        <f>IF(V164="","",VLOOKUP(V164,Mapping!J:L,3,FALSE))</f>
        <v>Ndgen.Thal5</v>
      </c>
      <c r="X164" s="23" t="str">
        <f>IF(V164="","",VLOOKUP(V164,Mapping!J:M,4,FALSE))</f>
        <v>Amyloid in cerebellum</v>
      </c>
      <c r="Y164" s="23">
        <f>IF(Z164="","",VLOOKUP(Z164,Mapping!O:Q,2,FALSE))</f>
        <v>3</v>
      </c>
      <c r="Z164" s="13">
        <v>1</v>
      </c>
      <c r="AA164" s="23" t="str">
        <f>IF(Z164="","",VLOOKUP(Z164,Mapping!O:Q,3,FALSE))</f>
        <v>Ndgen.CERAD1</v>
      </c>
      <c r="AB164" s="23" t="str">
        <f>IF(Z164="","",VLOOKUP(Z164,Mapping!O:R,4,FALSE))</f>
        <v>Sparse Neruitic Plaques</v>
      </c>
      <c r="AC164" s="23">
        <f>IF(AD164="","",VLOOKUP(AD164,Mapping!T:W,2,FALSE))</f>
        <v>1</v>
      </c>
      <c r="AD164" s="13" t="s">
        <v>147</v>
      </c>
      <c r="AE164" s="24" t="str">
        <f>IF(AD164="","",VLOOKUP(AD164,Mapping!T:W,3,FALSE))</f>
        <v>NULL</v>
      </c>
      <c r="AF164" s="24" t="str">
        <f>IF(AD164="","",VLOOKUP(AD164,Mapping!T:W,4,FALSE))</f>
        <v>Not assesed</v>
      </c>
      <c r="AG164" s="24">
        <f>IF(AH164="","",VLOOKUP(AH164,Mapping!BD:BF,3,FALSE))</f>
        <v>1</v>
      </c>
      <c r="AH164" s="13" t="s">
        <v>147</v>
      </c>
      <c r="AI164" s="24">
        <f>IF(AJ164="","",VLOOKUP(AJ164,Mapping!BD:BF,3,FALSE))</f>
        <v>1</v>
      </c>
      <c r="AJ164" s="13" t="s">
        <v>147</v>
      </c>
      <c r="AK164" s="205" t="s">
        <v>616</v>
      </c>
      <c r="AL164" s="205" t="s">
        <v>617</v>
      </c>
      <c r="AM164" s="13" t="s">
        <v>147</v>
      </c>
      <c r="AN164" s="13" t="s">
        <v>147</v>
      </c>
      <c r="AO164" s="26"/>
      <c r="AP164" s="26" t="s">
        <v>147</v>
      </c>
      <c r="AQ164" s="13" t="s">
        <v>146</v>
      </c>
      <c r="AR164" s="24" t="str">
        <f>IF(AS164="","",VLOOKUP(AS164,Mapping!AP:AR,2,FALSE))</f>
        <v/>
      </c>
      <c r="AS164" s="13"/>
      <c r="AT164" s="24" t="str">
        <f>IF(AS164="","",VLOOKUP(AS164,Mapping!AP:AR,3,FALSE))</f>
        <v/>
      </c>
      <c r="AU164" s="26"/>
      <c r="AV164" s="24">
        <f>IF(AW164="","",VLOOKUP(AW164,Mapping!AT:AU,2,FALSE))</f>
        <v>3</v>
      </c>
      <c r="AW164" s="221" t="s">
        <v>148</v>
      </c>
    </row>
    <row r="165" spans="1:50" ht="69.75" customHeight="1">
      <c r="A165" s="23">
        <f>IFERROR(VLOOKUP(B165,Mapping!A:B,2,FALSE),"")</f>
        <v>6</v>
      </c>
      <c r="B165" s="496" t="s">
        <v>270</v>
      </c>
      <c r="C165" s="511">
        <v>44490</v>
      </c>
      <c r="D165" s="304" t="s">
        <v>331</v>
      </c>
      <c r="E165" s="304" t="s">
        <v>332</v>
      </c>
      <c r="F165" s="193">
        <v>2</v>
      </c>
      <c r="G165" s="193">
        <v>2</v>
      </c>
      <c r="H165" s="193">
        <v>10</v>
      </c>
      <c r="I165" s="193">
        <v>8</v>
      </c>
      <c r="J165" s="478" t="s">
        <v>618</v>
      </c>
      <c r="K165" s="257">
        <v>83</v>
      </c>
      <c r="L165" s="195">
        <f>IFERROR(VLOOKUP(M165,Mapping!BQ:BR,2,FALSE),"")</f>
        <v>2</v>
      </c>
      <c r="M165" s="193" t="s">
        <v>421</v>
      </c>
      <c r="N165" s="193" t="s">
        <v>150</v>
      </c>
      <c r="O165" s="257">
        <v>58</v>
      </c>
      <c r="P165" s="197">
        <f>IF(Q165="","",VLOOKUP(Q165,Mapping!D:H,2,FALSE))</f>
        <v>11</v>
      </c>
      <c r="Q165" s="193">
        <v>6</v>
      </c>
      <c r="R165" s="194" t="s">
        <v>151</v>
      </c>
      <c r="S165" s="197" t="str">
        <f>IF(Q165="","",VLOOKUP(Q165,Mapping!D:H,5,FALSE))</f>
        <v>Ndgen.BandBVI</v>
      </c>
      <c r="T165" s="197" t="str">
        <f>IF(Q165="","",VLOOKUP(Q165,Mapping!D:H,4,FALSE))</f>
        <v>Severe</v>
      </c>
      <c r="U165" s="197">
        <f>IF(V165="","",VLOOKUP(V165,Mapping!J:L,2,FALSE))</f>
        <v>4</v>
      </c>
      <c r="V165" s="193">
        <v>2</v>
      </c>
      <c r="W165" s="23" t="str">
        <f>IF(V165="","",VLOOKUP(V165,Mapping!J:L,3,FALSE))</f>
        <v>Ndgen.Thal2</v>
      </c>
      <c r="X165" s="23" t="str">
        <f>IF(V165="","",VLOOKUP(V165,Mapping!J:M,4,FALSE))</f>
        <v>Amyloid in allocortex/limbic</v>
      </c>
      <c r="Y165" s="23">
        <f>IF(Z165="","",VLOOKUP(Z165,Mapping!O:Q,2,FALSE))</f>
        <v>5</v>
      </c>
      <c r="Z165" s="13">
        <v>3</v>
      </c>
      <c r="AA165" s="23" t="str">
        <f>IF(Z165="","",VLOOKUP(Z165,Mapping!O:Q,3,FALSE))</f>
        <v>Ndgen.CERAD3</v>
      </c>
      <c r="AB165" s="23" t="str">
        <f>IF(Z165="","",VLOOKUP(Z165,Mapping!O:R,4,FALSE))</f>
        <v>High Density</v>
      </c>
      <c r="AC165" s="23">
        <f>IF(AD165="","",VLOOKUP(AD165,Mapping!T:W,2,FALSE))</f>
        <v>6</v>
      </c>
      <c r="AD165" s="13" t="s">
        <v>173</v>
      </c>
      <c r="AE165" s="24" t="str">
        <f>IF(AD165="","",VLOOKUP(AD165,Mapping!T:W,3,FALSE))</f>
        <v>Ndgen.GeneAPOE34</v>
      </c>
      <c r="AF165" s="24" t="str">
        <f>IF(AD165="","",VLOOKUP(AD165,Mapping!T:W,4,FALSE))</f>
        <v>High AD risk</v>
      </c>
      <c r="AG165" s="24">
        <f>IF(AH165="","",VLOOKUP(AH165,Mapping!BD:BF,3,FALSE))</f>
        <v>1</v>
      </c>
      <c r="AH165" s="13" t="s">
        <v>147</v>
      </c>
      <c r="AI165" s="24">
        <f>IF(AJ165="","",VLOOKUP(AJ165,Mapping!BD:BF,3,FALSE))</f>
        <v>1</v>
      </c>
      <c r="AJ165" s="13" t="s">
        <v>147</v>
      </c>
      <c r="AK165" s="205" t="s">
        <v>160</v>
      </c>
      <c r="AL165" s="205" t="s">
        <v>147</v>
      </c>
      <c r="AM165" s="13" t="s">
        <v>147</v>
      </c>
      <c r="AN165" s="13" t="s">
        <v>147</v>
      </c>
      <c r="AO165" s="26" t="s">
        <v>619</v>
      </c>
      <c r="AP165" s="26" t="s">
        <v>147</v>
      </c>
      <c r="AQ165" s="13" t="s">
        <v>146</v>
      </c>
      <c r="AR165" s="24" t="str">
        <f>IF(AS165="","",VLOOKUP(AS165,Mapping!AP:AR,2,FALSE))</f>
        <v/>
      </c>
      <c r="AS165" s="13"/>
      <c r="AT165" s="24" t="str">
        <f>IF(AS165="","",VLOOKUP(AS165,Mapping!AP:AR,3,FALSE))</f>
        <v/>
      </c>
      <c r="AU165" s="26"/>
      <c r="AV165" s="24">
        <f>IF(AW165="","",VLOOKUP(AW165,Mapping!AT:AU,2,FALSE))</f>
        <v>3</v>
      </c>
      <c r="AW165" s="221" t="s">
        <v>148</v>
      </c>
      <c r="AX165" s="97" t="s">
        <v>1</v>
      </c>
    </row>
    <row r="166" spans="1:50" ht="69.75" customHeight="1">
      <c r="A166" s="23">
        <f>IFERROR(VLOOKUP(B166,Mapping!A:B,2,FALSE),"")</f>
        <v>6</v>
      </c>
      <c r="B166" s="496" t="s">
        <v>270</v>
      </c>
      <c r="C166" s="511">
        <v>44490</v>
      </c>
      <c r="D166" s="304" t="s">
        <v>336</v>
      </c>
      <c r="E166" s="304" t="s">
        <v>337</v>
      </c>
      <c r="F166" s="193">
        <v>2</v>
      </c>
      <c r="G166" s="193">
        <v>2</v>
      </c>
      <c r="H166" s="193">
        <v>10</v>
      </c>
      <c r="I166" s="193">
        <v>9</v>
      </c>
      <c r="J166" s="478" t="s">
        <v>604</v>
      </c>
      <c r="K166" s="257">
        <v>79</v>
      </c>
      <c r="L166" s="195">
        <f>IFERROR(VLOOKUP(M166,Mapping!BQ:BR,2,FALSE),"")</f>
        <v>2</v>
      </c>
      <c r="M166" s="193" t="s">
        <v>421</v>
      </c>
      <c r="N166" s="193" t="s">
        <v>150</v>
      </c>
      <c r="O166" s="257">
        <v>20</v>
      </c>
      <c r="P166" s="197">
        <f>IF(Q166="","",VLOOKUP(Q166,Mapping!D:H,2,FALSE))</f>
        <v>11</v>
      </c>
      <c r="Q166" s="193">
        <v>6</v>
      </c>
      <c r="R166" s="194" t="s">
        <v>151</v>
      </c>
      <c r="S166" s="197" t="str">
        <f>IF(Q166="","",VLOOKUP(Q166,Mapping!D:H,5,FALSE))</f>
        <v>Ndgen.BandBVI</v>
      </c>
      <c r="T166" s="197" t="str">
        <f>IF(Q166="","",VLOOKUP(Q166,Mapping!D:H,4,FALSE))</f>
        <v>Severe</v>
      </c>
      <c r="U166" s="197">
        <f>IF(V166="","",VLOOKUP(V166,Mapping!J:L,2,FALSE))</f>
        <v>4</v>
      </c>
      <c r="V166" s="193">
        <v>2</v>
      </c>
      <c r="W166" s="23" t="str">
        <f>IF(V166="","",VLOOKUP(V166,Mapping!J:L,3,FALSE))</f>
        <v>Ndgen.Thal2</v>
      </c>
      <c r="X166" s="23" t="str">
        <f>IF(V166="","",VLOOKUP(V166,Mapping!J:M,4,FALSE))</f>
        <v>Amyloid in allocortex/limbic</v>
      </c>
      <c r="Y166" s="23">
        <f>IF(Z166="","",VLOOKUP(Z166,Mapping!O:Q,2,FALSE))</f>
        <v>5</v>
      </c>
      <c r="Z166" s="13">
        <v>3</v>
      </c>
      <c r="AA166" s="23" t="str">
        <f>IF(Z166="","",VLOOKUP(Z166,Mapping!O:Q,3,FALSE))</f>
        <v>Ndgen.CERAD3</v>
      </c>
      <c r="AB166" s="23" t="str">
        <f>IF(Z166="","",VLOOKUP(Z166,Mapping!O:R,4,FALSE))</f>
        <v>High Density</v>
      </c>
      <c r="AC166" s="23">
        <f>IF(AD166="","",VLOOKUP(AD166,Mapping!T:W,2,FALSE))</f>
        <v>6</v>
      </c>
      <c r="AD166" s="13" t="s">
        <v>173</v>
      </c>
      <c r="AE166" s="24" t="str">
        <f>IF(AD166="","",VLOOKUP(AD166,Mapping!T:W,3,FALSE))</f>
        <v>Ndgen.GeneAPOE34</v>
      </c>
      <c r="AF166" s="24" t="str">
        <f>IF(AD166="","",VLOOKUP(AD166,Mapping!T:W,4,FALSE))</f>
        <v>High AD risk</v>
      </c>
      <c r="AG166" s="24">
        <f>IF(AH166="","",VLOOKUP(AH166,Mapping!BD:BF,3,FALSE))</f>
        <v>1</v>
      </c>
      <c r="AH166" s="13" t="s">
        <v>147</v>
      </c>
      <c r="AI166" s="24">
        <f>IF(AJ166="","",VLOOKUP(AJ166,Mapping!BD:BF,3,FALSE))</f>
        <v>1</v>
      </c>
      <c r="AJ166" s="13" t="s">
        <v>147</v>
      </c>
      <c r="AK166" s="205" t="s">
        <v>620</v>
      </c>
      <c r="AL166" s="205" t="s">
        <v>621</v>
      </c>
      <c r="AM166" s="13" t="s">
        <v>147</v>
      </c>
      <c r="AN166" s="13" t="s">
        <v>147</v>
      </c>
      <c r="AO166" s="26" t="s">
        <v>622</v>
      </c>
      <c r="AP166" s="26" t="s">
        <v>147</v>
      </c>
      <c r="AQ166" s="13" t="s">
        <v>146</v>
      </c>
      <c r="AR166" s="24" t="str">
        <f>IF(AS166="","",VLOOKUP(AS166,Mapping!AP:AR,2,FALSE))</f>
        <v/>
      </c>
      <c r="AS166" s="13"/>
      <c r="AT166" s="24" t="str">
        <f>IF(AS166="","",VLOOKUP(AS166,Mapping!AP:AR,3,FALSE))</f>
        <v/>
      </c>
      <c r="AU166" s="26"/>
      <c r="AV166" s="24">
        <f>IF(AW166="","",VLOOKUP(AW166,Mapping!AT:AU,2,FALSE))</f>
        <v>3</v>
      </c>
      <c r="AW166" s="221" t="s">
        <v>148</v>
      </c>
      <c r="AX166" s="97" t="s">
        <v>1</v>
      </c>
    </row>
    <row r="167" spans="1:50" ht="60.75" customHeight="1">
      <c r="A167" s="23">
        <f>IFERROR(VLOOKUP(B167,Mapping!A:B,2,FALSE),"")</f>
        <v>6</v>
      </c>
      <c r="B167" s="496" t="s">
        <v>270</v>
      </c>
      <c r="C167" s="511">
        <v>44490</v>
      </c>
      <c r="D167" s="304" t="s">
        <v>623</v>
      </c>
      <c r="E167" s="304" t="s">
        <v>624</v>
      </c>
      <c r="F167" s="193">
        <v>2</v>
      </c>
      <c r="G167" s="193">
        <v>2</v>
      </c>
      <c r="H167" s="193">
        <v>10</v>
      </c>
      <c r="I167" s="193">
        <v>10</v>
      </c>
      <c r="J167" s="478" t="s">
        <v>599</v>
      </c>
      <c r="K167" s="257">
        <v>85</v>
      </c>
      <c r="L167" s="195">
        <f>IFERROR(VLOOKUP(M167,Mapping!BQ:BR,2,FALSE),"")</f>
        <v>3</v>
      </c>
      <c r="M167" s="193" t="s">
        <v>370</v>
      </c>
      <c r="N167" s="193" t="s">
        <v>150</v>
      </c>
      <c r="O167" s="257">
        <v>35</v>
      </c>
      <c r="P167" s="197">
        <f>IF(Q167="","",VLOOKUP(Q167,Mapping!D:H,2,FALSE))</f>
        <v>9</v>
      </c>
      <c r="Q167" s="193">
        <v>5</v>
      </c>
      <c r="R167" s="194" t="s">
        <v>151</v>
      </c>
      <c r="S167" s="197" t="str">
        <f>IF(Q167="","",VLOOKUP(Q167,Mapping!D:H,5,FALSE))</f>
        <v>Ndgen.BandBV</v>
      </c>
      <c r="T167" s="197" t="str">
        <f>IF(Q167="","",VLOOKUP(Q167,Mapping!D:H,4,FALSE))</f>
        <v>Severe</v>
      </c>
      <c r="U167" s="197">
        <f>IF(V167="","",VLOOKUP(V167,Mapping!J:L,2,FALSE))</f>
        <v>4</v>
      </c>
      <c r="V167" s="193">
        <v>2</v>
      </c>
      <c r="W167" s="23" t="str">
        <f>IF(V167="","",VLOOKUP(V167,Mapping!J:L,3,FALSE))</f>
        <v>Ndgen.Thal2</v>
      </c>
      <c r="X167" s="23" t="str">
        <f>IF(V167="","",VLOOKUP(V167,Mapping!J:M,4,FALSE))</f>
        <v>Amyloid in allocortex/limbic</v>
      </c>
      <c r="Y167" s="23">
        <f>IF(Z167="","",VLOOKUP(Z167,Mapping!O:Q,2,FALSE))</f>
        <v>5</v>
      </c>
      <c r="Z167" s="13">
        <v>3</v>
      </c>
      <c r="AA167" s="23" t="str">
        <f>IF(Z167="","",VLOOKUP(Z167,Mapping!O:Q,3,FALSE))</f>
        <v>Ndgen.CERAD3</v>
      </c>
      <c r="AB167" s="23" t="str">
        <f>IF(Z167="","",VLOOKUP(Z167,Mapping!O:R,4,FALSE))</f>
        <v>High Density</v>
      </c>
      <c r="AC167" s="23">
        <f>IF(AD167="","",VLOOKUP(AD167,Mapping!T:W,2,FALSE))</f>
        <v>3</v>
      </c>
      <c r="AD167" s="13" t="s">
        <v>139</v>
      </c>
      <c r="AE167" s="24" t="str">
        <f>IF(AD167="","",VLOOKUP(AD167,Mapping!T:W,3,FALSE))</f>
        <v>Ndgen.GeneAPOE23</v>
      </c>
      <c r="AF167" s="24" t="str">
        <f>IF(AD167="","",VLOOKUP(AD167,Mapping!T:W,4,FALSE))</f>
        <v>Low AD risk</v>
      </c>
      <c r="AG167" s="24">
        <f>IF(AH167="","",VLOOKUP(AH167,Mapping!BD:BF,3,FALSE))</f>
        <v>1</v>
      </c>
      <c r="AH167" s="13" t="s">
        <v>147</v>
      </c>
      <c r="AI167" s="24">
        <f>IF(AJ167="","",VLOOKUP(AJ167,Mapping!BD:BF,3,FALSE))</f>
        <v>1</v>
      </c>
      <c r="AJ167" s="13" t="s">
        <v>147</v>
      </c>
      <c r="AK167" s="205" t="s">
        <v>625</v>
      </c>
      <c r="AL167" s="205" t="s">
        <v>147</v>
      </c>
      <c r="AM167" s="13" t="s">
        <v>147</v>
      </c>
      <c r="AN167" s="13" t="s">
        <v>147</v>
      </c>
      <c r="AO167" s="26"/>
      <c r="AP167" s="26" t="s">
        <v>147</v>
      </c>
      <c r="AQ167" s="13" t="s">
        <v>146</v>
      </c>
      <c r="AR167" s="24" t="str">
        <f>IF(AS167="","",VLOOKUP(AS167,Mapping!AP:AR,2,FALSE))</f>
        <v/>
      </c>
      <c r="AS167" s="13"/>
      <c r="AT167" s="24" t="str">
        <f>IF(AS167="","",VLOOKUP(AS167,Mapping!AP:AR,3,FALSE))</f>
        <v/>
      </c>
      <c r="AU167" s="26"/>
      <c r="AV167" s="24">
        <f>IF(AW167="","",VLOOKUP(AW167,Mapping!AT:AU,2,FALSE))</f>
        <v>3</v>
      </c>
      <c r="AW167" s="221" t="s">
        <v>148</v>
      </c>
    </row>
    <row r="168" spans="1:50" ht="77.25" customHeight="1">
      <c r="A168" s="23">
        <f>IFERROR(VLOOKUP(B168,Mapping!A:B,2,FALSE),"")</f>
        <v>6</v>
      </c>
      <c r="B168" s="496" t="s">
        <v>270</v>
      </c>
      <c r="C168" s="511">
        <v>44490</v>
      </c>
      <c r="D168" s="304" t="s">
        <v>626</v>
      </c>
      <c r="E168" s="304" t="s">
        <v>627</v>
      </c>
      <c r="F168" s="193">
        <v>2</v>
      </c>
      <c r="G168" s="193">
        <v>2</v>
      </c>
      <c r="H168" s="193">
        <v>10</v>
      </c>
      <c r="I168" s="193">
        <v>9</v>
      </c>
      <c r="J168" s="478" t="s">
        <v>604</v>
      </c>
      <c r="K168" s="257">
        <v>69</v>
      </c>
      <c r="L168" s="195">
        <f>IFERROR(VLOOKUP(M168,Mapping!BQ:BR,2,FALSE),"")</f>
        <v>3</v>
      </c>
      <c r="M168" s="193" t="s">
        <v>370</v>
      </c>
      <c r="N168" s="193" t="s">
        <v>150</v>
      </c>
      <c r="O168" s="257">
        <v>48</v>
      </c>
      <c r="P168" s="197">
        <f>IF(Q168="","",VLOOKUP(Q168,Mapping!D:H,2,FALSE))</f>
        <v>2</v>
      </c>
      <c r="Q168" s="193">
        <v>0</v>
      </c>
      <c r="R168" s="194" t="s">
        <v>133</v>
      </c>
      <c r="S168" s="197" t="str">
        <f>IF(Q168="","",VLOOKUP(Q168,Mapping!D:H,5,FALSE))</f>
        <v>Ndgen.BandB0</v>
      </c>
      <c r="T168" s="197" t="str">
        <f>IF(Q168="","",VLOOKUP(Q168,Mapping!D:H,4,FALSE))</f>
        <v>Control</v>
      </c>
      <c r="U168" s="197">
        <f>IF(V168="","",VLOOKUP(V168,Mapping!J:L,2,FALSE))</f>
        <v>3</v>
      </c>
      <c r="V168" s="193">
        <v>1</v>
      </c>
      <c r="W168" s="23" t="str">
        <f>IF(V168="","",VLOOKUP(V168,Mapping!J:L,3,FALSE))</f>
        <v>Ndgen.Thal1</v>
      </c>
      <c r="X168" s="23" t="str">
        <f>IF(V168="","",VLOOKUP(V168,Mapping!J:M,4,FALSE))</f>
        <v>Amyloid in neocortex</v>
      </c>
      <c r="Y168" s="23">
        <f>IF(Z168="","",VLOOKUP(Z168,Mapping!O:Q,2,FALSE))</f>
        <v>3</v>
      </c>
      <c r="Z168" s="13">
        <v>1</v>
      </c>
      <c r="AA168" s="23" t="str">
        <f>IF(Z168="","",VLOOKUP(Z168,Mapping!O:Q,3,FALSE))</f>
        <v>Ndgen.CERAD1</v>
      </c>
      <c r="AB168" s="23" t="str">
        <f>IF(Z168="","",VLOOKUP(Z168,Mapping!O:R,4,FALSE))</f>
        <v>Sparse Neruitic Plaques</v>
      </c>
      <c r="AC168" s="23">
        <f>IF(AD168="","",VLOOKUP(AD168,Mapping!T:W,2,FALSE))</f>
        <v>6</v>
      </c>
      <c r="AD168" s="13" t="s">
        <v>173</v>
      </c>
      <c r="AE168" s="24" t="str">
        <f>IF(AD168="","",VLOOKUP(AD168,Mapping!T:W,3,FALSE))</f>
        <v>Ndgen.GeneAPOE34</v>
      </c>
      <c r="AF168" s="24" t="str">
        <f>IF(AD168="","",VLOOKUP(AD168,Mapping!T:W,4,FALSE))</f>
        <v>High AD risk</v>
      </c>
      <c r="AG168" s="24">
        <f>IF(AH168="","",VLOOKUP(AH168,Mapping!BD:BF,3,FALSE))</f>
        <v>1</v>
      </c>
      <c r="AH168" s="13" t="s">
        <v>147</v>
      </c>
      <c r="AI168" s="24">
        <f>IF(AJ168="","",VLOOKUP(AJ168,Mapping!BD:BF,3,FALSE))</f>
        <v>1</v>
      </c>
      <c r="AJ168" s="13" t="s">
        <v>147</v>
      </c>
      <c r="AK168" s="205" t="s">
        <v>521</v>
      </c>
      <c r="AL168" s="205" t="s">
        <v>628</v>
      </c>
      <c r="AM168" s="13" t="s">
        <v>147</v>
      </c>
      <c r="AN168" s="13" t="s">
        <v>147</v>
      </c>
      <c r="AO168" s="26"/>
      <c r="AP168" s="26" t="s">
        <v>147</v>
      </c>
      <c r="AQ168" s="13" t="s">
        <v>146</v>
      </c>
      <c r="AR168" s="24" t="str">
        <f>IF(AS168="","",VLOOKUP(AS168,Mapping!AP:AR,2,FALSE))</f>
        <v/>
      </c>
      <c r="AS168" s="13"/>
      <c r="AT168" s="24" t="str">
        <f>IF(AS168="","",VLOOKUP(AS168,Mapping!AP:AR,3,FALSE))</f>
        <v/>
      </c>
      <c r="AU168" s="26"/>
      <c r="AV168" s="24">
        <f>IF(AW168="","",VLOOKUP(AW168,Mapping!AT:AU,2,FALSE))</f>
        <v>3</v>
      </c>
      <c r="AW168" s="221" t="s">
        <v>148</v>
      </c>
    </row>
    <row r="169" spans="1:50" ht="76.5" customHeight="1">
      <c r="A169" s="23">
        <f>IFERROR(VLOOKUP(B169,Mapping!A:B,2,FALSE),"")</f>
        <v>6</v>
      </c>
      <c r="B169" s="496" t="s">
        <v>270</v>
      </c>
      <c r="C169" s="511">
        <v>44490</v>
      </c>
      <c r="D169" s="304" t="s">
        <v>629</v>
      </c>
      <c r="E169" s="304" t="s">
        <v>630</v>
      </c>
      <c r="F169" s="193">
        <v>2</v>
      </c>
      <c r="G169" s="193">
        <v>2</v>
      </c>
      <c r="H169" s="193">
        <v>10</v>
      </c>
      <c r="I169" s="193">
        <v>9</v>
      </c>
      <c r="J169" s="478" t="s">
        <v>604</v>
      </c>
      <c r="K169" s="257">
        <v>75</v>
      </c>
      <c r="L169" s="195">
        <f>IFERROR(VLOOKUP(M169,Mapping!BQ:BR,2,FALSE),"")</f>
        <v>2</v>
      </c>
      <c r="M169" s="193" t="s">
        <v>421</v>
      </c>
      <c r="N169" s="193" t="s">
        <v>132</v>
      </c>
      <c r="O169" s="257">
        <v>59</v>
      </c>
      <c r="P169" s="197">
        <f>IF(Q169="","",VLOOKUP(Q169,Mapping!D:H,2,FALSE))</f>
        <v>9</v>
      </c>
      <c r="Q169" s="193">
        <v>5</v>
      </c>
      <c r="R169" s="194" t="s">
        <v>151</v>
      </c>
      <c r="S169" s="197" t="str">
        <f>IF(Q169="","",VLOOKUP(Q169,Mapping!D:H,5,FALSE))</f>
        <v>Ndgen.BandBV</v>
      </c>
      <c r="T169" s="197" t="str">
        <f>IF(Q169="","",VLOOKUP(Q169,Mapping!D:H,4,FALSE))</f>
        <v>Severe</v>
      </c>
      <c r="U169" s="197">
        <f>IF(V169="","",VLOOKUP(V169,Mapping!J:L,2,FALSE))</f>
        <v>7</v>
      </c>
      <c r="V169" s="193">
        <v>5</v>
      </c>
      <c r="W169" s="23" t="str">
        <f>IF(V169="","",VLOOKUP(V169,Mapping!J:L,3,FALSE))</f>
        <v>Ndgen.Thal5</v>
      </c>
      <c r="X169" s="23" t="str">
        <f>IF(V169="","",VLOOKUP(V169,Mapping!J:M,4,FALSE))</f>
        <v>Amyloid in cerebellum</v>
      </c>
      <c r="Y169" s="23">
        <f>IF(Z169="","",VLOOKUP(Z169,Mapping!O:Q,2,FALSE))</f>
        <v>5</v>
      </c>
      <c r="Z169" s="13">
        <v>3</v>
      </c>
      <c r="AA169" s="23" t="str">
        <f>IF(Z169="","",VLOOKUP(Z169,Mapping!O:Q,3,FALSE))</f>
        <v>Ndgen.CERAD3</v>
      </c>
      <c r="AB169" s="23" t="str">
        <f>IF(Z169="","",VLOOKUP(Z169,Mapping!O:R,4,FALSE))</f>
        <v>High Density</v>
      </c>
      <c r="AC169" s="23">
        <f>IF(AD169="","",VLOOKUP(AD169,Mapping!T:W,2,FALSE))</f>
        <v>6</v>
      </c>
      <c r="AD169" s="13" t="s">
        <v>173</v>
      </c>
      <c r="AE169" s="24" t="str">
        <f>IF(AD169="","",VLOOKUP(AD169,Mapping!T:W,3,FALSE))</f>
        <v>Ndgen.GeneAPOE34</v>
      </c>
      <c r="AF169" s="24" t="str">
        <f>IF(AD169="","",VLOOKUP(AD169,Mapping!T:W,4,FALSE))</f>
        <v>High AD risk</v>
      </c>
      <c r="AG169" s="24">
        <f>IF(AH169="","",VLOOKUP(AH169,Mapping!BD:BF,3,FALSE))</f>
        <v>1</v>
      </c>
      <c r="AH169" s="13" t="s">
        <v>147</v>
      </c>
      <c r="AI169" s="24">
        <f>IF(AJ169="","",VLOOKUP(AJ169,Mapping!BD:BF,3,FALSE))</f>
        <v>1</v>
      </c>
      <c r="AJ169" s="13" t="s">
        <v>147</v>
      </c>
      <c r="AK169" s="205" t="s">
        <v>631</v>
      </c>
      <c r="AL169" s="205" t="s">
        <v>632</v>
      </c>
      <c r="AM169" s="13" t="s">
        <v>147</v>
      </c>
      <c r="AN169" s="13" t="s">
        <v>147</v>
      </c>
      <c r="AO169" s="26"/>
      <c r="AP169" s="26" t="s">
        <v>147</v>
      </c>
      <c r="AQ169" s="13" t="s">
        <v>146</v>
      </c>
      <c r="AR169" s="24" t="str">
        <f>IF(AS169="","",VLOOKUP(AS169,Mapping!AP:AR,2,FALSE))</f>
        <v/>
      </c>
      <c r="AS169" s="13"/>
      <c r="AT169" s="24" t="str">
        <f>IF(AS169="","",VLOOKUP(AS169,Mapping!AP:AR,3,FALSE))</f>
        <v/>
      </c>
      <c r="AU169" s="26"/>
      <c r="AV169" s="24">
        <f>IF(AW169="","",VLOOKUP(AW169,Mapping!AT:AU,2,FALSE))</f>
        <v>3</v>
      </c>
      <c r="AW169" s="221" t="s">
        <v>148</v>
      </c>
    </row>
    <row r="170" spans="1:50" ht="74.25" customHeight="1">
      <c r="A170" s="23">
        <f>IFERROR(VLOOKUP(B170,Mapping!A:B,2,FALSE),"")</f>
        <v>6</v>
      </c>
      <c r="B170" s="496" t="s">
        <v>270</v>
      </c>
      <c r="C170" s="511">
        <v>44490</v>
      </c>
      <c r="D170" s="304" t="s">
        <v>633</v>
      </c>
      <c r="E170" s="304" t="s">
        <v>634</v>
      </c>
      <c r="F170" s="193">
        <v>2</v>
      </c>
      <c r="G170" s="193">
        <v>2</v>
      </c>
      <c r="H170" s="193">
        <v>10</v>
      </c>
      <c r="I170" s="193">
        <v>9</v>
      </c>
      <c r="J170" s="478" t="s">
        <v>604</v>
      </c>
      <c r="K170" s="257">
        <v>81</v>
      </c>
      <c r="L170" s="195">
        <f>IFERROR(VLOOKUP(M170,Mapping!BQ:BR,2,FALSE),"")</f>
        <v>3</v>
      </c>
      <c r="M170" s="193" t="s">
        <v>370</v>
      </c>
      <c r="N170" s="193" t="s">
        <v>150</v>
      </c>
      <c r="O170" s="257">
        <v>42</v>
      </c>
      <c r="P170" s="197">
        <f>IF(Q170="","",VLOOKUP(Q170,Mapping!D:H,2,FALSE))</f>
        <v>2</v>
      </c>
      <c r="Q170" s="193">
        <v>0</v>
      </c>
      <c r="R170" s="194" t="s">
        <v>133</v>
      </c>
      <c r="S170" s="197" t="str">
        <f>IF(Q170="","",VLOOKUP(Q170,Mapping!D:H,5,FALSE))</f>
        <v>Ndgen.BandB0</v>
      </c>
      <c r="T170" s="197" t="str">
        <f>IF(Q170="","",VLOOKUP(Q170,Mapping!D:H,4,FALSE))</f>
        <v>Control</v>
      </c>
      <c r="U170" s="197">
        <f>IF(V170="","",VLOOKUP(V170,Mapping!J:L,2,FALSE))</f>
        <v>2</v>
      </c>
      <c r="V170" s="193">
        <v>0</v>
      </c>
      <c r="W170" s="23" t="str">
        <f>IF(V170="","",VLOOKUP(V170,Mapping!J:L,3,FALSE))</f>
        <v>Ndgen.Thal0</v>
      </c>
      <c r="X170" s="23" t="str">
        <f>IF(V170="","",VLOOKUP(V170,Mapping!J:M,4,FALSE))</f>
        <v>No amyloid deposition</v>
      </c>
      <c r="Y170" s="23">
        <f>IF(Z170="","",VLOOKUP(Z170,Mapping!O:Q,2,FALSE))</f>
        <v>2</v>
      </c>
      <c r="Z170" s="13">
        <v>0</v>
      </c>
      <c r="AA170" s="23" t="str">
        <f>IF(Z170="","",VLOOKUP(Z170,Mapping!O:Q,3,FALSE))</f>
        <v>Ndgen.CERAD0</v>
      </c>
      <c r="AB170" s="23" t="str">
        <f>IF(Z170="","",VLOOKUP(Z170,Mapping!O:R,4,FALSE))</f>
        <v>No Neuritic Plaques</v>
      </c>
      <c r="AC170" s="23">
        <f>IF(AD170="","",VLOOKUP(AD170,Mapping!T:W,2,FALSE))</f>
        <v>1</v>
      </c>
      <c r="AD170" s="13" t="s">
        <v>147</v>
      </c>
      <c r="AE170" s="24" t="str">
        <f>IF(AD170="","",VLOOKUP(AD170,Mapping!T:W,3,FALSE))</f>
        <v>NULL</v>
      </c>
      <c r="AF170" s="24" t="str">
        <f>IF(AD170="","",VLOOKUP(AD170,Mapping!T:W,4,FALSE))</f>
        <v>Not assesed</v>
      </c>
      <c r="AG170" s="24">
        <f>IF(AH170="","",VLOOKUP(AH170,Mapping!BD:BF,3,FALSE))</f>
        <v>1</v>
      </c>
      <c r="AH170" s="13" t="s">
        <v>147</v>
      </c>
      <c r="AI170" s="24">
        <f>IF(AJ170="","",VLOOKUP(AJ170,Mapping!BD:BF,3,FALSE))</f>
        <v>1</v>
      </c>
      <c r="AJ170" s="13" t="s">
        <v>147</v>
      </c>
      <c r="AK170" s="205" t="s">
        <v>521</v>
      </c>
      <c r="AL170" s="205" t="s">
        <v>147</v>
      </c>
      <c r="AM170" s="13" t="s">
        <v>147</v>
      </c>
      <c r="AN170" s="13" t="s">
        <v>147</v>
      </c>
      <c r="AO170" s="26"/>
      <c r="AP170" s="26" t="s">
        <v>147</v>
      </c>
      <c r="AQ170" s="13" t="s">
        <v>146</v>
      </c>
      <c r="AR170" s="24" t="str">
        <f>IF(AS170="","",VLOOKUP(AS170,Mapping!AP:AR,2,FALSE))</f>
        <v/>
      </c>
      <c r="AS170" s="13"/>
      <c r="AT170" s="24" t="str">
        <f>IF(AS170="","",VLOOKUP(AS170,Mapping!AP:AR,3,FALSE))</f>
        <v/>
      </c>
      <c r="AU170" s="26"/>
      <c r="AV170" s="24">
        <f>IF(AW170="","",VLOOKUP(AW170,Mapping!AT:AU,2,FALSE))</f>
        <v>3</v>
      </c>
      <c r="AW170" s="221" t="s">
        <v>148</v>
      </c>
    </row>
    <row r="171" spans="1:50" ht="29.5" customHeight="1">
      <c r="A171" s="23">
        <v>8</v>
      </c>
      <c r="B171" s="496" t="s">
        <v>363</v>
      </c>
      <c r="C171" s="476">
        <v>44755</v>
      </c>
      <c r="D171" s="116" t="s">
        <v>635</v>
      </c>
      <c r="E171" s="116" t="s">
        <v>636</v>
      </c>
      <c r="F171" s="13">
        <v>3</v>
      </c>
      <c r="G171" s="13">
        <v>3</v>
      </c>
      <c r="H171" s="13">
        <v>3</v>
      </c>
      <c r="I171" s="13">
        <v>3</v>
      </c>
      <c r="J171" s="26" t="s">
        <v>637</v>
      </c>
      <c r="K171" s="26">
        <v>92</v>
      </c>
      <c r="L171" s="24">
        <f>IFERROR(VLOOKUP(M171,Mapping!BQ:BR,2,FALSE),"")</f>
        <v>3</v>
      </c>
      <c r="M171" s="13" t="s">
        <v>370</v>
      </c>
      <c r="N171" s="13" t="s">
        <v>150</v>
      </c>
      <c r="O171" s="12">
        <v>56</v>
      </c>
      <c r="P171" s="23">
        <f>IF(Q171="","",VLOOKUP(Q171,Mapping!D:H,2,FALSE))</f>
        <v>6</v>
      </c>
      <c r="Q171" s="13">
        <v>3</v>
      </c>
      <c r="R171" s="26" t="s">
        <v>133</v>
      </c>
      <c r="S171" s="23" t="str">
        <f>IF(Q171="","",VLOOKUP(Q171,Mapping!D:H,5,FALSE))</f>
        <v>Ndgen.BandBIII</v>
      </c>
      <c r="T171" s="23" t="str">
        <f>IF(Q171="","",VLOOKUP(Q171,Mapping!D:H,4,FALSE))</f>
        <v>Moderate</v>
      </c>
      <c r="U171" s="23">
        <f>IF(V171="","",VLOOKUP(V171,Mapping!J:L,2,FALSE))</f>
        <v>1</v>
      </c>
      <c r="V171" s="13" t="s">
        <v>147</v>
      </c>
      <c r="W171" s="23" t="str">
        <f>IF(V171="","",VLOOKUP(V171,Mapping!J:L,3,FALSE))</f>
        <v>NULL</v>
      </c>
      <c r="X171" s="23" t="str">
        <f>IF(V171="","",VLOOKUP(V171,Mapping!J:M,4,FALSE))</f>
        <v>Not assesed</v>
      </c>
      <c r="Y171" s="23">
        <f>IF(Z171="","",VLOOKUP(Z171,Mapping!O:Q,2,FALSE))</f>
        <v>4</v>
      </c>
      <c r="Z171" s="13">
        <v>2</v>
      </c>
      <c r="AA171" s="23" t="str">
        <f>IF(Z171="","",VLOOKUP(Z171,Mapping!O:Q,3,FALSE))</f>
        <v>Ndgen.CERAD2</v>
      </c>
      <c r="AB171" s="23" t="str">
        <f>IF(Z171="","",VLOOKUP(Z171,Mapping!O:R,4,FALSE))</f>
        <v>Moderate</v>
      </c>
      <c r="AC171" s="23">
        <f>IF(AD171="","",VLOOKUP(AD171,Mapping!T:W,2,FALSE))</f>
        <v>5</v>
      </c>
      <c r="AD171" s="13" t="s">
        <v>177</v>
      </c>
      <c r="AE171" s="24" t="str">
        <f>IF(AD171="","",VLOOKUP(AD171,Mapping!T:W,3,FALSE))</f>
        <v>Ndgen.GeneAPOE33</v>
      </c>
      <c r="AF171" s="24" t="str">
        <f>IF(AD171="","",VLOOKUP(AD171,Mapping!T:W,4,FALSE))</f>
        <v>Moderate AD risk</v>
      </c>
      <c r="AG171" s="24" t="str">
        <f>IF(AH171="","",VLOOKUP(AH171,Mapping!BD:BF,3,FALSE))</f>
        <v/>
      </c>
      <c r="AH171" s="13"/>
      <c r="AI171" s="24" t="str">
        <f>IF(AJ171="","",VLOOKUP(AJ171,Mapping!BD:BF,3,FALSE))</f>
        <v/>
      </c>
      <c r="AJ171" s="13"/>
      <c r="AK171" s="205" t="s">
        <v>638</v>
      </c>
      <c r="AL171" s="205" t="s">
        <v>147</v>
      </c>
      <c r="AM171" s="13"/>
      <c r="AN171" s="13"/>
      <c r="AO171" s="26"/>
      <c r="AP171" s="26"/>
      <c r="AQ171" s="13" t="s">
        <v>146</v>
      </c>
      <c r="AR171" s="24" t="str">
        <f>IF(AS171="","",VLOOKUP(AS171,Mapping!AP:AR,2,FALSE))</f>
        <v/>
      </c>
      <c r="AS171" s="13"/>
      <c r="AT171" s="24" t="str">
        <f>IF(AS171="","",VLOOKUP(AS171,Mapping!AP:AR,3,FALSE))</f>
        <v/>
      </c>
      <c r="AU171" s="26"/>
      <c r="AV171" s="24" t="e">
        <f>IF(AW171="","",VLOOKUP(AW171,Mapping!AT:AU,2,FALSE))</f>
        <v>#N/A</v>
      </c>
      <c r="AW171" s="13" t="s">
        <v>372</v>
      </c>
      <c r="AX171" s="477"/>
    </row>
    <row r="172" spans="1:50" ht="23.9" customHeight="1">
      <c r="A172" s="23">
        <v>8</v>
      </c>
      <c r="B172" s="496" t="s">
        <v>363</v>
      </c>
      <c r="C172" s="476">
        <v>44755</v>
      </c>
      <c r="D172" s="116" t="s">
        <v>639</v>
      </c>
      <c r="E172" s="116" t="s">
        <v>640</v>
      </c>
      <c r="F172" s="13">
        <v>3</v>
      </c>
      <c r="G172" s="13">
        <v>3</v>
      </c>
      <c r="H172" s="13">
        <v>3</v>
      </c>
      <c r="I172" s="13">
        <v>3</v>
      </c>
      <c r="J172" s="26" t="s">
        <v>637</v>
      </c>
      <c r="K172" s="26">
        <v>71</v>
      </c>
      <c r="L172" s="24">
        <f>IFERROR(VLOOKUP(M172,Mapping!BQ:BR,2,FALSE),"")</f>
        <v>3</v>
      </c>
      <c r="M172" s="13" t="s">
        <v>370</v>
      </c>
      <c r="N172" s="13" t="s">
        <v>150</v>
      </c>
      <c r="O172" s="12">
        <v>66</v>
      </c>
      <c r="P172" s="23">
        <f>IF(Q172="","",VLOOKUP(Q172,Mapping!D:H,2,FALSE))</f>
        <v>3</v>
      </c>
      <c r="Q172" s="13">
        <v>1</v>
      </c>
      <c r="R172" s="26" t="s">
        <v>133</v>
      </c>
      <c r="S172" s="23" t="str">
        <f>IF(Q172="","",VLOOKUP(Q172,Mapping!D:H,5,FALSE))</f>
        <v>Ndgen.BandBI</v>
      </c>
      <c r="T172" s="23" t="str">
        <f>IF(Q172="","",VLOOKUP(Q172,Mapping!D:H,4,FALSE))</f>
        <v>Control</v>
      </c>
      <c r="U172" s="23">
        <f>IF(V172="","",VLOOKUP(V172,Mapping!J:L,2,FALSE))</f>
        <v>2</v>
      </c>
      <c r="V172" s="13">
        <v>0</v>
      </c>
      <c r="W172" s="23" t="str">
        <f>IF(V172="","",VLOOKUP(V172,Mapping!J:L,3,FALSE))</f>
        <v>Ndgen.Thal0</v>
      </c>
      <c r="X172" s="23" t="str">
        <f>IF(V172="","",VLOOKUP(V172,Mapping!J:M,4,FALSE))</f>
        <v>No amyloid deposition</v>
      </c>
      <c r="Y172" s="23">
        <f>IF(Z172="","",VLOOKUP(Z172,Mapping!O:Q,2,FALSE))</f>
        <v>2</v>
      </c>
      <c r="Z172" s="13">
        <v>0</v>
      </c>
      <c r="AA172" s="23" t="str">
        <f>IF(Z172="","",VLOOKUP(Z172,Mapping!O:Q,3,FALSE))</f>
        <v>Ndgen.CERAD0</v>
      </c>
      <c r="AB172" s="23" t="str">
        <f>IF(Z172="","",VLOOKUP(Z172,Mapping!O:R,4,FALSE))</f>
        <v>No Neuritic Plaques</v>
      </c>
      <c r="AC172" s="23">
        <f>IF(AD172="","",VLOOKUP(AD172,Mapping!T:W,2,FALSE))</f>
        <v>5</v>
      </c>
      <c r="AD172" s="13" t="s">
        <v>177</v>
      </c>
      <c r="AE172" s="24" t="str">
        <f>IF(AD172="","",VLOOKUP(AD172,Mapping!T:W,3,FALSE))</f>
        <v>Ndgen.GeneAPOE33</v>
      </c>
      <c r="AF172" s="24" t="str">
        <f>IF(AD172="","",VLOOKUP(AD172,Mapping!T:W,4,FALSE))</f>
        <v>Moderate AD risk</v>
      </c>
      <c r="AG172" s="24" t="str">
        <f>IF(AH172="","",VLOOKUP(AH172,Mapping!BD:BF,3,FALSE))</f>
        <v/>
      </c>
      <c r="AH172" s="13"/>
      <c r="AI172" s="24" t="str">
        <f>IF(AJ172="","",VLOOKUP(AJ172,Mapping!BD:BF,3,FALSE))</f>
        <v/>
      </c>
      <c r="AJ172" s="13"/>
      <c r="AK172" s="205" t="s">
        <v>641</v>
      </c>
      <c r="AL172" s="205" t="s">
        <v>642</v>
      </c>
      <c r="AM172" s="13"/>
      <c r="AN172" s="13"/>
      <c r="AO172" s="26"/>
      <c r="AP172" s="26"/>
      <c r="AQ172" s="13" t="s">
        <v>146</v>
      </c>
      <c r="AR172" s="24" t="str">
        <f>IF(AS172="","",VLOOKUP(AS172,Mapping!AP:AR,2,FALSE))</f>
        <v/>
      </c>
      <c r="AS172" s="13"/>
      <c r="AT172" s="24" t="str">
        <f>IF(AS172="","",VLOOKUP(AS172,Mapping!AP:AR,3,FALSE))</f>
        <v/>
      </c>
      <c r="AU172" s="26"/>
      <c r="AV172" s="24" t="e">
        <f>IF(AW172="","",VLOOKUP(AW172,Mapping!AT:AU,2,FALSE))</f>
        <v>#N/A</v>
      </c>
      <c r="AW172" s="13" t="s">
        <v>372</v>
      </c>
      <c r="AX172" s="477"/>
    </row>
    <row r="173" spans="1:50" ht="43" customHeight="1">
      <c r="A173" s="23">
        <v>8</v>
      </c>
      <c r="B173" s="496" t="s">
        <v>363</v>
      </c>
      <c r="C173" s="476">
        <v>44755</v>
      </c>
      <c r="D173" s="116" t="s">
        <v>643</v>
      </c>
      <c r="E173" s="116" t="s">
        <v>644</v>
      </c>
      <c r="F173" s="13">
        <v>3</v>
      </c>
      <c r="G173" s="13">
        <v>3</v>
      </c>
      <c r="H173" s="13">
        <v>3</v>
      </c>
      <c r="I173" s="13">
        <v>3</v>
      </c>
      <c r="J173" s="26" t="s">
        <v>637</v>
      </c>
      <c r="K173" s="26">
        <v>84</v>
      </c>
      <c r="L173" s="24">
        <f>IFERROR(VLOOKUP(M173,Mapping!BQ:BR,2,FALSE),"")</f>
        <v>3</v>
      </c>
      <c r="M173" s="13" t="s">
        <v>370</v>
      </c>
      <c r="N173" s="13" t="s">
        <v>132</v>
      </c>
      <c r="O173" s="12">
        <v>41.5</v>
      </c>
      <c r="P173" s="23">
        <f>IF(Q173="","",VLOOKUP(Q173,Mapping!D:H,2,FALSE))</f>
        <v>5</v>
      </c>
      <c r="Q173" s="13">
        <v>2</v>
      </c>
      <c r="R173" s="26" t="s">
        <v>133</v>
      </c>
      <c r="S173" s="23" t="str">
        <f>IF(Q173="","",VLOOKUP(Q173,Mapping!D:H,5,FALSE))</f>
        <v>Ndgen.BandBII</v>
      </c>
      <c r="T173" s="23" t="str">
        <f>IF(Q173="","",VLOOKUP(Q173,Mapping!D:H,4,FALSE))</f>
        <v>Control</v>
      </c>
      <c r="U173" s="23">
        <f>IF(V173="","",VLOOKUP(V173,Mapping!J:L,2,FALSE))</f>
        <v>4</v>
      </c>
      <c r="V173" s="13">
        <v>2</v>
      </c>
      <c r="W173" s="23" t="str">
        <f>IF(V173="","",VLOOKUP(V173,Mapping!J:L,3,FALSE))</f>
        <v>Ndgen.Thal2</v>
      </c>
      <c r="X173" s="23" t="str">
        <f>IF(V173="","",VLOOKUP(V173,Mapping!J:M,4,FALSE))</f>
        <v>Amyloid in allocortex/limbic</v>
      </c>
      <c r="Y173" s="23">
        <f>IF(Z173="","",VLOOKUP(Z173,Mapping!O:Q,2,FALSE))</f>
        <v>4</v>
      </c>
      <c r="Z173" s="13">
        <v>2</v>
      </c>
      <c r="AA173" s="23" t="str">
        <f>IF(Z173="","",VLOOKUP(Z173,Mapping!O:Q,3,FALSE))</f>
        <v>Ndgen.CERAD2</v>
      </c>
      <c r="AB173" s="23" t="str">
        <f>IF(Z173="","",VLOOKUP(Z173,Mapping!O:R,4,FALSE))</f>
        <v>Moderate</v>
      </c>
      <c r="AC173" s="23">
        <f>IF(AD173="","",VLOOKUP(AD173,Mapping!T:W,2,FALSE))</f>
        <v>5</v>
      </c>
      <c r="AD173" s="13" t="s">
        <v>177</v>
      </c>
      <c r="AE173" s="24" t="str">
        <f>IF(AD173="","",VLOOKUP(AD173,Mapping!T:W,3,FALSE))</f>
        <v>Ndgen.GeneAPOE33</v>
      </c>
      <c r="AF173" s="24" t="str">
        <f>IF(AD173="","",VLOOKUP(AD173,Mapping!T:W,4,FALSE))</f>
        <v>Moderate AD risk</v>
      </c>
      <c r="AG173" s="24" t="str">
        <f>IF(AH173="","",VLOOKUP(AH173,Mapping!BD:BF,3,FALSE))</f>
        <v/>
      </c>
      <c r="AH173" s="13"/>
      <c r="AI173" s="24" t="str">
        <f>IF(AJ173="","",VLOOKUP(AJ173,Mapping!BD:BF,3,FALSE))</f>
        <v/>
      </c>
      <c r="AJ173" s="13"/>
      <c r="AK173" s="205" t="s">
        <v>645</v>
      </c>
      <c r="AL173" s="205" t="s">
        <v>646</v>
      </c>
      <c r="AM173" s="13"/>
      <c r="AN173" s="13" t="s">
        <v>205</v>
      </c>
      <c r="AO173" s="26"/>
      <c r="AP173" s="26"/>
      <c r="AQ173" s="13" t="s">
        <v>146</v>
      </c>
      <c r="AR173" s="24" t="str">
        <f>IF(AS173="","",VLOOKUP(AS173,Mapping!AP:AR,2,FALSE))</f>
        <v/>
      </c>
      <c r="AS173" s="13"/>
      <c r="AT173" s="24" t="str">
        <f>IF(AS173="","",VLOOKUP(AS173,Mapping!AP:AR,3,FALSE))</f>
        <v/>
      </c>
      <c r="AU173" s="26"/>
      <c r="AV173" s="24" t="e">
        <f>IF(AW173="","",VLOOKUP(AW173,Mapping!AT:AU,2,FALSE))</f>
        <v>#N/A</v>
      </c>
      <c r="AW173" s="13" t="s">
        <v>372</v>
      </c>
      <c r="AX173" s="477"/>
    </row>
    <row r="174" spans="1:50">
      <c r="A174" s="23">
        <f>IFERROR(VLOOKUP(B174,Mapping!A:B,2,FALSE),"")</f>
        <v>9</v>
      </c>
      <c r="B174" s="496" t="s">
        <v>418</v>
      </c>
      <c r="C174" s="497"/>
      <c r="D174" s="512" t="s">
        <v>647</v>
      </c>
      <c r="E174" s="116" t="s">
        <v>648</v>
      </c>
      <c r="F174" s="13"/>
      <c r="G174" s="13"/>
      <c r="H174" s="13"/>
      <c r="I174" s="13"/>
      <c r="J174" s="26"/>
      <c r="K174" s="26"/>
      <c r="L174" s="24" t="str">
        <f>IFERROR(VLOOKUP(M174,Mapping!BQ:BR,2,FALSE),"")</f>
        <v/>
      </c>
      <c r="M174" s="13"/>
      <c r="N174" s="13"/>
      <c r="O174" s="12"/>
      <c r="P174" s="23" t="str">
        <f>IF(Q174="","",VLOOKUP(Q174,Mapping!D:H,2,FALSE))</f>
        <v/>
      </c>
      <c r="Q174" s="13"/>
      <c r="R174" s="26" t="s">
        <v>143</v>
      </c>
      <c r="S174" s="23" t="str">
        <f>IF(Q174="","",VLOOKUP(Q174,Mapping!D:H,5,FALSE))</f>
        <v/>
      </c>
      <c r="T174" s="23" t="str">
        <f>IF(Q174="","",VLOOKUP(Q174,Mapping!D:H,4,FALSE))</f>
        <v/>
      </c>
      <c r="U174" s="23" t="str">
        <f>IF(V174="","",VLOOKUP(V174,Mapping!J:L,2,FALSE))</f>
        <v/>
      </c>
      <c r="V174" s="13"/>
      <c r="W174" s="23" t="str">
        <f>IF(V174="","",VLOOKUP(V174,Mapping!J:L,3,FALSE))</f>
        <v/>
      </c>
      <c r="X174" s="23" t="str">
        <f>IF(V174="","",VLOOKUP(V174,Mapping!J:M,4,FALSE))</f>
        <v/>
      </c>
      <c r="Y174" s="23" t="str">
        <f>IF(Z174="","",VLOOKUP(Z174,Mapping!O:Q,2,FALSE))</f>
        <v/>
      </c>
      <c r="Z174" s="13"/>
      <c r="AA174" s="23" t="str">
        <f>IF(Z174="","",VLOOKUP(Z174,Mapping!O:Q,3,FALSE))</f>
        <v/>
      </c>
      <c r="AB174" s="23" t="str">
        <f>IF(Z174="","",VLOOKUP(Z174,Mapping!O:R,4,FALSE))</f>
        <v/>
      </c>
      <c r="AC174" s="23" t="str">
        <f>IF(AD174="","",VLOOKUP(AD174,Mapping!T:W,2,FALSE))</f>
        <v/>
      </c>
      <c r="AD174" s="13"/>
      <c r="AE174" s="24" t="str">
        <f>IF(AD174="","",VLOOKUP(AD174,Mapping!T:W,3,FALSE))</f>
        <v/>
      </c>
      <c r="AF174" s="24" t="str">
        <f>IF(AD174="","",VLOOKUP(AD174,Mapping!T:W,4,FALSE))</f>
        <v/>
      </c>
      <c r="AG174" s="24" t="str">
        <f>IF(AH174="","",VLOOKUP(AH174,Mapping!BD:BF,3,FALSE))</f>
        <v/>
      </c>
      <c r="AH174" s="13"/>
      <c r="AI174" s="24" t="str">
        <f>IF(AJ174="","",VLOOKUP(AJ174,Mapping!BD:BF,3,FALSE))</f>
        <v/>
      </c>
      <c r="AJ174" s="13"/>
      <c r="AK174" s="205"/>
      <c r="AL174" s="205"/>
      <c r="AM174" s="13"/>
      <c r="AN174" s="13"/>
      <c r="AO174" s="26"/>
      <c r="AP174" s="26"/>
      <c r="AQ174" s="13"/>
      <c r="AR174" s="24" t="str">
        <f>IF(AS174="","",VLOOKUP(AS174,Mapping!AP:AR,2,FALSE))</f>
        <v/>
      </c>
      <c r="AS174" s="13"/>
      <c r="AT174" s="24" t="str">
        <f>IF(AS174="","",VLOOKUP(AS174,Mapping!AP:AR,3,FALSE))</f>
        <v/>
      </c>
      <c r="AU174" s="26"/>
      <c r="AV174" s="24" t="str">
        <f>IF(AW174="","",VLOOKUP(AW174,Mapping!AT:AU,2,FALSE))</f>
        <v/>
      </c>
      <c r="AW174" s="13"/>
      <c r="AX174" s="477"/>
    </row>
    <row r="175" spans="1:50" ht="94.5" customHeight="1">
      <c r="A175" s="23">
        <f>IFERROR(VLOOKUP(B175,Mapping!A:B,2,FALSE),"")</f>
        <v>9</v>
      </c>
      <c r="B175" s="496" t="s">
        <v>418</v>
      </c>
      <c r="C175" s="513"/>
      <c r="D175" s="512" t="s">
        <v>649</v>
      </c>
      <c r="E175" s="512" t="s">
        <v>650</v>
      </c>
      <c r="F175" s="13"/>
      <c r="G175" s="13"/>
      <c r="H175" s="13"/>
      <c r="I175" s="13"/>
      <c r="J175" s="26"/>
      <c r="K175" s="26">
        <v>84</v>
      </c>
      <c r="L175" s="24"/>
      <c r="M175" s="13" t="s">
        <v>421</v>
      </c>
      <c r="N175" s="13" t="s">
        <v>150</v>
      </c>
      <c r="O175" s="12">
        <v>11</v>
      </c>
      <c r="P175" s="23">
        <f>IF(Q175="","",VLOOKUP(Q175,Mapping!D:H,2,FALSE))</f>
        <v>5</v>
      </c>
      <c r="Q175" s="13">
        <v>2</v>
      </c>
      <c r="R175" s="26" t="s">
        <v>133</v>
      </c>
      <c r="S175" s="23" t="str">
        <f>IF(Q175="","",VLOOKUP(Q175,Mapping!D:H,5,FALSE))</f>
        <v>Ndgen.BandBII</v>
      </c>
      <c r="T175" s="23" t="str">
        <f>IF(Q175="","",VLOOKUP(Q175,Mapping!D:H,4,FALSE))</f>
        <v>Control</v>
      </c>
      <c r="U175" s="23" t="str">
        <f>IF(V175="","",VLOOKUP(V175,Mapping!J:L,2,FALSE))</f>
        <v/>
      </c>
      <c r="V175" s="13"/>
      <c r="W175" s="23" t="str">
        <f>IF(V175="","",VLOOKUP(V175,Mapping!J:L,3,FALSE))</f>
        <v/>
      </c>
      <c r="X175" s="23" t="str">
        <f>IF(V175="","",VLOOKUP(V175,Mapping!J:M,4,FALSE))</f>
        <v/>
      </c>
      <c r="Y175" s="23" t="str">
        <f>IF(Z175="","",VLOOKUP(Z175,Mapping!O:Q,2,FALSE))</f>
        <v/>
      </c>
      <c r="Z175" s="13"/>
      <c r="AA175" s="23" t="str">
        <f>IF(Z175="","",VLOOKUP(Z175,Mapping!O:Q,3,FALSE))</f>
        <v/>
      </c>
      <c r="AB175" s="23" t="str">
        <f>IF(Z175="","",VLOOKUP(Z175,Mapping!O:R,4,FALSE))</f>
        <v/>
      </c>
      <c r="AC175" s="23" t="str">
        <f>IF(AD175="","",VLOOKUP(AD175,Mapping!T:W,2,FALSE))</f>
        <v/>
      </c>
      <c r="AD175" s="13"/>
      <c r="AE175" s="24" t="str">
        <f>IF(AD175="","",VLOOKUP(AD175,Mapping!T:W,3,FALSE))</f>
        <v/>
      </c>
      <c r="AF175" s="24" t="str">
        <f>IF(AD175="","",VLOOKUP(AD175,Mapping!T:W,4,FALSE))</f>
        <v/>
      </c>
      <c r="AG175" s="24" t="str">
        <f>IF(AH175="","",VLOOKUP(AH175,Mapping!BD:BF,3,FALSE))</f>
        <v/>
      </c>
      <c r="AH175" s="13"/>
      <c r="AI175" s="24" t="str">
        <f>IF(AJ175="","",VLOOKUP(AJ175,Mapping!BD:BF,3,FALSE))</f>
        <v/>
      </c>
      <c r="AJ175" s="13"/>
      <c r="AK175" s="205" t="s">
        <v>651</v>
      </c>
      <c r="AL175" s="205" t="s">
        <v>652</v>
      </c>
      <c r="AM175" s="13" t="s">
        <v>205</v>
      </c>
      <c r="AN175" s="13"/>
      <c r="AO175" s="420"/>
      <c r="AP175" s="419" t="s">
        <v>653</v>
      </c>
      <c r="AQ175" s="13"/>
      <c r="AR175" s="24" t="str">
        <f>IF(AS175="","",VLOOKUP(AS175,Mapping!AP:AR,2,FALSE))</f>
        <v/>
      </c>
      <c r="AS175" s="13"/>
      <c r="AT175" s="24" t="str">
        <f>IF(AS175="","",VLOOKUP(AS175,Mapping!AP:AR,3,FALSE))</f>
        <v/>
      </c>
      <c r="AU175" s="26"/>
      <c r="AV175" s="24">
        <f>IF(AW175="","",VLOOKUP(AW175,Mapping!AT:AU,2,FALSE))</f>
        <v>2</v>
      </c>
      <c r="AW175" s="13" t="s">
        <v>1</v>
      </c>
      <c r="AX175" s="477"/>
    </row>
    <row r="176" spans="1:50" ht="58.5" customHeight="1">
      <c r="A176" s="23">
        <f>IFERROR(VLOOKUP(B176,Mapping!A:B,2,FALSE),"")</f>
        <v>6</v>
      </c>
      <c r="B176" s="496" t="s">
        <v>270</v>
      </c>
      <c r="C176" s="476">
        <v>44798</v>
      </c>
      <c r="D176" s="490" t="s">
        <v>654</v>
      </c>
      <c r="E176" s="490" t="s">
        <v>655</v>
      </c>
      <c r="F176" s="13">
        <v>3</v>
      </c>
      <c r="G176" s="13"/>
      <c r="H176" s="13">
        <v>3</v>
      </c>
      <c r="I176" s="13">
        <v>3</v>
      </c>
      <c r="J176" s="209" t="s">
        <v>656</v>
      </c>
      <c r="K176" s="491">
        <v>80</v>
      </c>
      <c r="L176" s="24">
        <f>IFERROR(VLOOKUP(M176,Mapping!BQ:BR,2,FALSE),"")</f>
        <v>2</v>
      </c>
      <c r="M176" s="13" t="s">
        <v>421</v>
      </c>
      <c r="N176" s="13" t="s">
        <v>132</v>
      </c>
      <c r="O176" s="491">
        <v>10</v>
      </c>
      <c r="P176" s="23">
        <f>IF(Q176="","",VLOOKUP(Q176,Mapping!D:H,2,FALSE))</f>
        <v>9</v>
      </c>
      <c r="Q176" s="492">
        <v>5</v>
      </c>
      <c r="R176" s="491" t="s">
        <v>151</v>
      </c>
      <c r="S176" s="23" t="str">
        <f>IF(Q176="","",VLOOKUP(Q176,Mapping!D:H,5,FALSE))</f>
        <v>Ndgen.BandBV</v>
      </c>
      <c r="T176" s="23" t="str">
        <f>IF(Q176="","",VLOOKUP(Q176,Mapping!D:H,4,FALSE))</f>
        <v>Severe</v>
      </c>
      <c r="U176" s="23">
        <f>IF(V176="","",VLOOKUP(V176,Mapping!J:L,2,FALSE))</f>
        <v>1</v>
      </c>
      <c r="V176" s="492" t="s">
        <v>147</v>
      </c>
      <c r="W176" s="23" t="str">
        <f>IF(V176="","",VLOOKUP(V176,Mapping!J:L,3,FALSE))</f>
        <v>NULL</v>
      </c>
      <c r="X176" s="23" t="str">
        <f>IF(V176="","",VLOOKUP(V176,Mapping!J:M,4,FALSE))</f>
        <v>Not assesed</v>
      </c>
      <c r="Y176" s="23" t="str">
        <f>IF(Z176="","",VLOOKUP(Z176,Mapping!O:Q,2,FALSE))</f>
        <v/>
      </c>
      <c r="Z176" s="495"/>
      <c r="AA176" s="23" t="str">
        <f>IF(Z176="","",VLOOKUP(Z176,Mapping!O:Q,3,FALSE))</f>
        <v/>
      </c>
      <c r="AB176" s="23" t="str">
        <f>IF(Z176="","",VLOOKUP(Z176,Mapping!O:R,4,FALSE))</f>
        <v/>
      </c>
      <c r="AC176" s="23" t="str">
        <f>IF(AD176="","",VLOOKUP(AD176,Mapping!T:W,2,FALSE))</f>
        <v/>
      </c>
      <c r="AD176" s="495"/>
      <c r="AE176" s="24" t="str">
        <f>IF(AD176="","",VLOOKUP(AD176,Mapping!T:W,3,FALSE))</f>
        <v/>
      </c>
      <c r="AF176" s="24" t="str">
        <f>IF(AD176="","",VLOOKUP(AD176,Mapping!T:W,4,FALSE))</f>
        <v/>
      </c>
      <c r="AG176" s="24" t="str">
        <f>IF(AH176="","",VLOOKUP(AH176,Mapping!BD:BF,3,FALSE))</f>
        <v/>
      </c>
      <c r="AH176" s="13"/>
      <c r="AI176" s="24" t="str">
        <f>IF(AJ176="","",VLOOKUP(AJ176,Mapping!BD:BF,3,FALSE))</f>
        <v/>
      </c>
      <c r="AJ176" s="13"/>
      <c r="AK176" s="514" t="s">
        <v>657</v>
      </c>
      <c r="AL176" s="487" t="s">
        <v>147</v>
      </c>
      <c r="AM176" s="493" t="s">
        <v>147</v>
      </c>
      <c r="AN176" s="13" t="s">
        <v>147</v>
      </c>
      <c r="AO176" s="26"/>
      <c r="AP176" s="26" t="s">
        <v>147</v>
      </c>
      <c r="AQ176" s="13" t="s">
        <v>146</v>
      </c>
      <c r="AR176" s="24" t="str">
        <f>IF(AS176="","",VLOOKUP(AS176,Mapping!AP:AR,2,FALSE))</f>
        <v/>
      </c>
      <c r="AS176" s="13"/>
      <c r="AT176" s="24" t="str">
        <f>IF(AS176="","",VLOOKUP(AS176,Mapping!AP:AR,3,FALSE))</f>
        <v/>
      </c>
      <c r="AU176" s="26"/>
      <c r="AV176" s="24" t="e">
        <f>IF(AW176="","",VLOOKUP(AW176,Mapping!AT:AU,2,FALSE))</f>
        <v>#N/A</v>
      </c>
      <c r="AW176" s="13" t="s">
        <v>372</v>
      </c>
      <c r="AX176" s="477"/>
    </row>
    <row r="177" spans="1:50" ht="42.65" customHeight="1">
      <c r="A177" s="23">
        <f>IFERROR(VLOOKUP(B177,Mapping!A:B,2,FALSE),"")</f>
        <v>6</v>
      </c>
      <c r="B177" s="496" t="s">
        <v>270</v>
      </c>
      <c r="C177" s="476">
        <v>44798</v>
      </c>
      <c r="D177" s="490" t="s">
        <v>658</v>
      </c>
      <c r="E177" s="490" t="s">
        <v>659</v>
      </c>
      <c r="F177" s="13">
        <v>3</v>
      </c>
      <c r="G177" s="13"/>
      <c r="H177" s="13">
        <v>3</v>
      </c>
      <c r="I177" s="13">
        <v>3</v>
      </c>
      <c r="J177" s="209" t="s">
        <v>656</v>
      </c>
      <c r="K177" s="491">
        <v>85</v>
      </c>
      <c r="L177" s="24">
        <f>IFERROR(VLOOKUP(M177,Mapping!BQ:BR,2,FALSE),"")</f>
        <v>2</v>
      </c>
      <c r="M177" s="13" t="s">
        <v>421</v>
      </c>
      <c r="N177" s="13" t="s">
        <v>150</v>
      </c>
      <c r="O177" s="491">
        <v>55</v>
      </c>
      <c r="P177" s="23">
        <f>IF(Q177="","",VLOOKUP(Q177,Mapping!D:H,2,FALSE))</f>
        <v>11</v>
      </c>
      <c r="Q177" s="492">
        <v>6</v>
      </c>
      <c r="R177" s="491" t="s">
        <v>151</v>
      </c>
      <c r="S177" s="23" t="str">
        <f>IF(Q177="","",VLOOKUP(Q177,Mapping!D:H,5,FALSE))</f>
        <v>Ndgen.BandBVI</v>
      </c>
      <c r="T177" s="23" t="str">
        <f>IF(Q177="","",VLOOKUP(Q177,Mapping!D:H,4,FALSE))</f>
        <v>Severe</v>
      </c>
      <c r="U177" s="23">
        <f>IF(V177="","",VLOOKUP(V177,Mapping!J:L,2,FALSE))</f>
        <v>1</v>
      </c>
      <c r="V177" s="492" t="s">
        <v>147</v>
      </c>
      <c r="W177" s="23" t="str">
        <f>IF(V177="","",VLOOKUP(V177,Mapping!J:L,3,FALSE))</f>
        <v>NULL</v>
      </c>
      <c r="X177" s="23" t="str">
        <f>IF(V177="","",VLOOKUP(V177,Mapping!J:M,4,FALSE))</f>
        <v>Not assesed</v>
      </c>
      <c r="Y177" s="23" t="str">
        <f>IF(Z177="","",VLOOKUP(Z177,Mapping!O:Q,2,FALSE))</f>
        <v/>
      </c>
      <c r="Z177" s="495"/>
      <c r="AA177" s="23" t="str">
        <f>IF(Z177="","",VLOOKUP(Z177,Mapping!O:Q,3,FALSE))</f>
        <v/>
      </c>
      <c r="AB177" s="23" t="str">
        <f>IF(Z177="","",VLOOKUP(Z177,Mapping!O:R,4,FALSE))</f>
        <v/>
      </c>
      <c r="AC177" s="23" t="str">
        <f>IF(AD177="","",VLOOKUP(AD177,Mapping!T:W,2,FALSE))</f>
        <v/>
      </c>
      <c r="AD177" s="495"/>
      <c r="AE177" s="24" t="str">
        <f>IF(AD177="","",VLOOKUP(AD177,Mapping!T:W,3,FALSE))</f>
        <v/>
      </c>
      <c r="AF177" s="24" t="str">
        <f>IF(AD177="","",VLOOKUP(AD177,Mapping!T:W,4,FALSE))</f>
        <v/>
      </c>
      <c r="AG177" s="24" t="str">
        <f>IF(AH177="","",VLOOKUP(AH177,Mapping!BD:BF,3,FALSE))</f>
        <v/>
      </c>
      <c r="AH177" s="13"/>
      <c r="AI177" s="24" t="str">
        <f>IF(AJ177="","",VLOOKUP(AJ177,Mapping!BD:BF,3,FALSE))</f>
        <v/>
      </c>
      <c r="AJ177" s="13"/>
      <c r="AK177" s="486" t="s">
        <v>660</v>
      </c>
      <c r="AL177" s="487"/>
      <c r="AM177" s="493" t="s">
        <v>147</v>
      </c>
      <c r="AN177" s="13" t="s">
        <v>147</v>
      </c>
      <c r="AO177" s="26"/>
      <c r="AP177" s="26"/>
      <c r="AQ177" s="13"/>
      <c r="AR177" s="24" t="str">
        <f>IF(AS177="","",VLOOKUP(AS177,Mapping!AP:AR,2,FALSE))</f>
        <v/>
      </c>
      <c r="AS177" s="13"/>
      <c r="AT177" s="24" t="str">
        <f>IF(AS177="","",VLOOKUP(AS177,Mapping!AP:AR,3,FALSE))</f>
        <v/>
      </c>
      <c r="AU177" s="26"/>
      <c r="AV177" s="24" t="e">
        <f>IF(AW177="","",VLOOKUP(AW177,Mapping!AT:AU,2,FALSE))</f>
        <v>#N/A</v>
      </c>
      <c r="AW177" s="13" t="s">
        <v>372</v>
      </c>
      <c r="AX177" s="477"/>
    </row>
    <row r="178" spans="1:50" ht="68.150000000000006" customHeight="1">
      <c r="A178" s="23">
        <f>IFERROR(VLOOKUP(B178,Mapping!A:B,2,FALSE),"")</f>
        <v>6</v>
      </c>
      <c r="B178" s="496" t="s">
        <v>270</v>
      </c>
      <c r="C178" s="476">
        <v>44798</v>
      </c>
      <c r="D178" s="490" t="s">
        <v>661</v>
      </c>
      <c r="E178" s="490" t="s">
        <v>662</v>
      </c>
      <c r="F178" s="13">
        <v>3</v>
      </c>
      <c r="G178" s="13"/>
      <c r="H178" s="13">
        <v>3</v>
      </c>
      <c r="I178" s="13">
        <v>3</v>
      </c>
      <c r="J178" s="209" t="s">
        <v>656</v>
      </c>
      <c r="K178" s="491">
        <v>89</v>
      </c>
      <c r="L178" s="24">
        <f>IFERROR(VLOOKUP(M178,Mapping!BQ:BR,2,FALSE),"")</f>
        <v>2</v>
      </c>
      <c r="M178" s="13" t="s">
        <v>421</v>
      </c>
      <c r="N178" s="13" t="s">
        <v>132</v>
      </c>
      <c r="O178" s="491">
        <v>32</v>
      </c>
      <c r="P178" s="23">
        <f>IF(Q178="","",VLOOKUP(Q178,Mapping!D:H,2,FALSE))</f>
        <v>9</v>
      </c>
      <c r="Q178" s="492">
        <v>5</v>
      </c>
      <c r="R178" s="491" t="s">
        <v>151</v>
      </c>
      <c r="S178" s="23" t="str">
        <f>IF(Q178="","",VLOOKUP(Q178,Mapping!D:H,5,FALSE))</f>
        <v>Ndgen.BandBV</v>
      </c>
      <c r="T178" s="23" t="str">
        <f>IF(Q178="","",VLOOKUP(Q178,Mapping!D:H,4,FALSE))</f>
        <v>Severe</v>
      </c>
      <c r="U178" s="23">
        <f>IF(V178="","",VLOOKUP(V178,Mapping!J:L,2,FALSE))</f>
        <v>1</v>
      </c>
      <c r="V178" s="492" t="s">
        <v>147</v>
      </c>
      <c r="W178" s="23" t="str">
        <f>IF(V178="","",VLOOKUP(V178,Mapping!J:L,3,FALSE))</f>
        <v>NULL</v>
      </c>
      <c r="X178" s="23" t="str">
        <f>IF(V178="","",VLOOKUP(V178,Mapping!J:M,4,FALSE))</f>
        <v>Not assesed</v>
      </c>
      <c r="Y178" s="23" t="str">
        <f>IF(Z178="","",VLOOKUP(Z178,Mapping!O:Q,2,FALSE))</f>
        <v/>
      </c>
      <c r="Z178" s="495"/>
      <c r="AA178" s="23" t="str">
        <f>IF(Z178="","",VLOOKUP(Z178,Mapping!O:Q,3,FALSE))</f>
        <v/>
      </c>
      <c r="AB178" s="23" t="str">
        <f>IF(Z178="","",VLOOKUP(Z178,Mapping!O:R,4,FALSE))</f>
        <v/>
      </c>
      <c r="AC178" s="23" t="str">
        <f>IF(AD178="","",VLOOKUP(AD178,Mapping!T:W,2,FALSE))</f>
        <v/>
      </c>
      <c r="AD178" s="495"/>
      <c r="AE178" s="24" t="str">
        <f>IF(AD178="","",VLOOKUP(AD178,Mapping!T:W,3,FALSE))</f>
        <v/>
      </c>
      <c r="AF178" s="24" t="str">
        <f>IF(AD178="","",VLOOKUP(AD178,Mapping!T:W,4,FALSE))</f>
        <v/>
      </c>
      <c r="AG178" s="24" t="str">
        <f>IF(AH178="","",VLOOKUP(AH178,Mapping!BD:BF,3,FALSE))</f>
        <v/>
      </c>
      <c r="AH178" s="13"/>
      <c r="AI178" s="24" t="str">
        <f>IF(AJ178="","",VLOOKUP(AJ178,Mapping!BD:BF,3,FALSE))</f>
        <v/>
      </c>
      <c r="AJ178" s="13"/>
      <c r="AK178" s="205" t="s">
        <v>663</v>
      </c>
      <c r="AL178" s="487" t="s">
        <v>664</v>
      </c>
      <c r="AM178" s="493" t="s">
        <v>147</v>
      </c>
      <c r="AN178" s="13" t="s">
        <v>147</v>
      </c>
      <c r="AO178" s="26"/>
      <c r="AP178" s="90" t="s">
        <v>665</v>
      </c>
      <c r="AQ178" s="13"/>
      <c r="AR178" s="24" t="str">
        <f>IF(AS178="","",VLOOKUP(AS178,Mapping!AP:AR,2,FALSE))</f>
        <v/>
      </c>
      <c r="AS178" s="13"/>
      <c r="AT178" s="24" t="str">
        <f>IF(AS178="","",VLOOKUP(AS178,Mapping!AP:AR,3,FALSE))</f>
        <v/>
      </c>
      <c r="AU178" s="26"/>
      <c r="AV178" s="24" t="e">
        <f>IF(AW178="","",VLOOKUP(AW178,Mapping!AT:AU,2,FALSE))</f>
        <v>#N/A</v>
      </c>
      <c r="AW178" s="13" t="s">
        <v>372</v>
      </c>
      <c r="AX178" s="477"/>
    </row>
    <row r="179" spans="1:50" ht="14.25" customHeight="1">
      <c r="A179" s="23">
        <f>IFERROR(VLOOKUP(B179,Mapping!A:B,2,FALSE),"")</f>
        <v>6</v>
      </c>
      <c r="B179" s="496" t="s">
        <v>270</v>
      </c>
      <c r="C179" s="476">
        <v>44798</v>
      </c>
      <c r="D179" s="490" t="s">
        <v>666</v>
      </c>
      <c r="E179" s="490" t="s">
        <v>667</v>
      </c>
      <c r="F179" s="13">
        <v>3</v>
      </c>
      <c r="G179" s="13"/>
      <c r="H179" s="13">
        <v>3</v>
      </c>
      <c r="I179" s="13">
        <v>3</v>
      </c>
      <c r="J179" s="209" t="s">
        <v>656</v>
      </c>
      <c r="K179" s="491">
        <v>81</v>
      </c>
      <c r="L179" s="24">
        <f>IFERROR(VLOOKUP(M179,Mapping!BQ:BR,2,FALSE),"")</f>
        <v>2</v>
      </c>
      <c r="M179" s="13" t="s">
        <v>421</v>
      </c>
      <c r="N179" s="13" t="s">
        <v>150</v>
      </c>
      <c r="O179" s="491">
        <v>46</v>
      </c>
      <c r="P179" s="23">
        <f>IF(Q179="","",VLOOKUP(Q179,Mapping!D:H,2,FALSE))</f>
        <v>1</v>
      </c>
      <c r="Q179" s="492" t="s">
        <v>147</v>
      </c>
      <c r="R179" s="491" t="s">
        <v>151</v>
      </c>
      <c r="S179" s="23" t="str">
        <f>IF(Q179="","",VLOOKUP(Q179,Mapping!D:H,5,FALSE))</f>
        <v>NULL</v>
      </c>
      <c r="T179" s="23" t="str">
        <f>IF(Q179="","",VLOOKUP(Q179,Mapping!D:H,4,FALSE))</f>
        <v>Missing</v>
      </c>
      <c r="U179" s="23">
        <f>IF(V179="","",VLOOKUP(V179,Mapping!J:L,2,FALSE))</f>
        <v>1</v>
      </c>
      <c r="V179" s="492" t="s">
        <v>147</v>
      </c>
      <c r="W179" s="23" t="str">
        <f>IF(V179="","",VLOOKUP(V179,Mapping!J:L,3,FALSE))</f>
        <v>NULL</v>
      </c>
      <c r="X179" s="23" t="str">
        <f>IF(V179="","",VLOOKUP(V179,Mapping!J:M,4,FALSE))</f>
        <v>Not assesed</v>
      </c>
      <c r="Y179" s="23" t="str">
        <f>IF(Z179="","",VLOOKUP(Z179,Mapping!O:Q,2,FALSE))</f>
        <v/>
      </c>
      <c r="Z179" s="495"/>
      <c r="AA179" s="23" t="str">
        <f>IF(Z179="","",VLOOKUP(Z179,Mapping!O:Q,3,FALSE))</f>
        <v/>
      </c>
      <c r="AB179" s="23" t="str">
        <f>IF(Z179="","",VLOOKUP(Z179,Mapping!O:R,4,FALSE))</f>
        <v/>
      </c>
      <c r="AC179" s="23">
        <f>IF(AD179="","",VLOOKUP(AD179,Mapping!T:W,2,FALSE))</f>
        <v>6</v>
      </c>
      <c r="AD179" s="492" t="s">
        <v>173</v>
      </c>
      <c r="AE179" s="24" t="str">
        <f>IF(AD179="","",VLOOKUP(AD179,Mapping!T:W,3,FALSE))</f>
        <v>Ndgen.GeneAPOE34</v>
      </c>
      <c r="AF179" s="24" t="str">
        <f>IF(AD179="","",VLOOKUP(AD179,Mapping!T:W,4,FALSE))</f>
        <v>High AD risk</v>
      </c>
      <c r="AG179" s="24" t="str">
        <f>IF(AH179="","",VLOOKUP(AH179,Mapping!BD:BF,3,FALSE))</f>
        <v/>
      </c>
      <c r="AH179" s="13"/>
      <c r="AI179" s="24" t="str">
        <f>IF(AJ179="","",VLOOKUP(AJ179,Mapping!BD:BF,3,FALSE))</f>
        <v/>
      </c>
      <c r="AJ179" s="13"/>
      <c r="AK179" s="205"/>
      <c r="AL179" s="487" t="s">
        <v>668</v>
      </c>
      <c r="AM179" s="493" t="s">
        <v>147</v>
      </c>
      <c r="AN179" s="13" t="s">
        <v>147</v>
      </c>
      <c r="AO179" s="26"/>
      <c r="AP179" s="26"/>
      <c r="AQ179" s="13"/>
      <c r="AR179" s="24" t="str">
        <f>IF(AS179="","",VLOOKUP(AS179,Mapping!AP:AR,2,FALSE))</f>
        <v/>
      </c>
      <c r="AS179" s="13"/>
      <c r="AT179" s="24" t="str">
        <f>IF(AS179="","",VLOOKUP(AS179,Mapping!AP:AR,3,FALSE))</f>
        <v/>
      </c>
      <c r="AU179" s="26"/>
      <c r="AV179" s="24" t="e">
        <f>IF(AW179="","",VLOOKUP(AW179,Mapping!AT:AU,2,FALSE))</f>
        <v>#N/A</v>
      </c>
      <c r="AW179" s="13" t="s">
        <v>372</v>
      </c>
      <c r="AX179" s="477"/>
    </row>
    <row r="180" spans="1:50" ht="26.25" customHeight="1">
      <c r="A180" s="23">
        <f>IFERROR(VLOOKUP(B180,Mapping!A:B,2,FALSE),"")</f>
        <v>6</v>
      </c>
      <c r="B180" s="496" t="s">
        <v>270</v>
      </c>
      <c r="C180" s="476">
        <v>44798</v>
      </c>
      <c r="D180" s="490" t="s">
        <v>669</v>
      </c>
      <c r="E180" s="490" t="s">
        <v>670</v>
      </c>
      <c r="F180" s="13">
        <v>3</v>
      </c>
      <c r="G180" s="13"/>
      <c r="H180" s="13">
        <v>3</v>
      </c>
      <c r="I180" s="13">
        <v>3</v>
      </c>
      <c r="J180" s="209" t="s">
        <v>656</v>
      </c>
      <c r="K180" s="491">
        <v>76</v>
      </c>
      <c r="L180" s="24">
        <f>IFERROR(VLOOKUP(M180,Mapping!BQ:BR,2,FALSE),"")</f>
        <v>2</v>
      </c>
      <c r="M180" s="13" t="s">
        <v>421</v>
      </c>
      <c r="N180" s="13" t="s">
        <v>132</v>
      </c>
      <c r="O180" s="491">
        <v>52</v>
      </c>
      <c r="P180" s="23">
        <f>IF(Q180="","",VLOOKUP(Q180,Mapping!D:H,2,FALSE))</f>
        <v>1</v>
      </c>
      <c r="Q180" s="492" t="s">
        <v>147</v>
      </c>
      <c r="R180" s="491" t="s">
        <v>151</v>
      </c>
      <c r="S180" s="23" t="str">
        <f>IF(Q180="","",VLOOKUP(Q180,Mapping!D:H,5,FALSE))</f>
        <v>NULL</v>
      </c>
      <c r="T180" s="23" t="str">
        <f>IF(Q180="","",VLOOKUP(Q180,Mapping!D:H,4,FALSE))</f>
        <v>Missing</v>
      </c>
      <c r="U180" s="23">
        <f>IF(V180="","",VLOOKUP(V180,Mapping!J:L,2,FALSE))</f>
        <v>1</v>
      </c>
      <c r="V180" s="492" t="s">
        <v>147</v>
      </c>
      <c r="W180" s="23" t="str">
        <f>IF(V180="","",VLOOKUP(V180,Mapping!J:L,3,FALSE))</f>
        <v>NULL</v>
      </c>
      <c r="X180" s="23" t="str">
        <f>IF(V180="","",VLOOKUP(V180,Mapping!J:M,4,FALSE))</f>
        <v>Not assesed</v>
      </c>
      <c r="Y180" s="23" t="str">
        <f>IF(Z180="","",VLOOKUP(Z180,Mapping!O:Q,2,FALSE))</f>
        <v/>
      </c>
      <c r="Z180" s="495"/>
      <c r="AA180" s="23" t="str">
        <f>IF(Z180="","",VLOOKUP(Z180,Mapping!O:Q,3,FALSE))</f>
        <v/>
      </c>
      <c r="AB180" s="23" t="str">
        <f>IF(Z180="","",VLOOKUP(Z180,Mapping!O:R,4,FALSE))</f>
        <v/>
      </c>
      <c r="AC180" s="23">
        <f>IF(AD180="","",VLOOKUP(AD180,Mapping!T:W,2,FALSE))</f>
        <v>6</v>
      </c>
      <c r="AD180" s="492" t="s">
        <v>173</v>
      </c>
      <c r="AE180" s="24" t="str">
        <f>IF(AD180="","",VLOOKUP(AD180,Mapping!T:W,3,FALSE))</f>
        <v>Ndgen.GeneAPOE34</v>
      </c>
      <c r="AF180" s="24" t="str">
        <f>IF(AD180="","",VLOOKUP(AD180,Mapping!T:W,4,FALSE))</f>
        <v>High AD risk</v>
      </c>
      <c r="AG180" s="24" t="str">
        <f>IF(AH180="","",VLOOKUP(AH180,Mapping!BD:BF,3,FALSE))</f>
        <v/>
      </c>
      <c r="AH180" s="13"/>
      <c r="AI180" s="24" t="str">
        <f>IF(AJ180="","",VLOOKUP(AJ180,Mapping!BD:BF,3,FALSE))</f>
        <v/>
      </c>
      <c r="AJ180" s="13"/>
      <c r="AK180" s="205" t="s">
        <v>671</v>
      </c>
      <c r="AL180" s="487" t="s">
        <v>672</v>
      </c>
      <c r="AM180" s="493" t="s">
        <v>147</v>
      </c>
      <c r="AN180" s="13" t="s">
        <v>147</v>
      </c>
      <c r="AO180" s="26"/>
      <c r="AP180" s="26"/>
      <c r="AQ180" s="13"/>
      <c r="AR180" s="24" t="str">
        <f>IF(AS180="","",VLOOKUP(AS180,Mapping!AP:AR,2,FALSE))</f>
        <v/>
      </c>
      <c r="AS180" s="13"/>
      <c r="AT180" s="24" t="str">
        <f>IF(AS180="","",VLOOKUP(AS180,Mapping!AP:AR,3,FALSE))</f>
        <v/>
      </c>
      <c r="AU180" s="26"/>
      <c r="AV180" s="24" t="e">
        <f>IF(AW180="","",VLOOKUP(AW180,Mapping!AT:AU,2,FALSE))</f>
        <v>#N/A</v>
      </c>
      <c r="AW180" s="13" t="s">
        <v>372</v>
      </c>
      <c r="AX180" s="477"/>
    </row>
    <row r="181" spans="1:50">
      <c r="A181" s="23">
        <f>IFERROR(VLOOKUP(B181,Mapping!A:B,2,FALSE),"")</f>
        <v>6</v>
      </c>
      <c r="B181" s="496" t="s">
        <v>270</v>
      </c>
      <c r="C181" s="476">
        <v>44798</v>
      </c>
      <c r="D181" s="490" t="s">
        <v>673</v>
      </c>
      <c r="E181" s="490" t="s">
        <v>674</v>
      </c>
      <c r="F181" s="13">
        <v>3</v>
      </c>
      <c r="G181" s="13"/>
      <c r="H181" s="13">
        <v>3</v>
      </c>
      <c r="I181" s="13">
        <v>3</v>
      </c>
      <c r="J181" s="209" t="s">
        <v>656</v>
      </c>
      <c r="K181" s="491">
        <v>84</v>
      </c>
      <c r="L181" s="24">
        <f>IFERROR(VLOOKUP(M181,Mapping!BQ:BR,2,FALSE),"")</f>
        <v>2</v>
      </c>
      <c r="M181" s="13" t="s">
        <v>421</v>
      </c>
      <c r="N181" s="13" t="s">
        <v>150</v>
      </c>
      <c r="O181" s="491">
        <v>36</v>
      </c>
      <c r="P181" s="23">
        <f>IF(Q181="","",VLOOKUP(Q181,Mapping!D:H,2,FALSE))</f>
        <v>10</v>
      </c>
      <c r="Q181" s="492" t="s">
        <v>203</v>
      </c>
      <c r="R181" s="491" t="s">
        <v>151</v>
      </c>
      <c r="S181" s="23" t="str">
        <f>IF(Q181="","",VLOOKUP(Q181,Mapping!D:H,5,FALSE))</f>
        <v>Ndgen.BandBV, Ndgen.BandBVI</v>
      </c>
      <c r="T181" s="23" t="str">
        <f>IF(Q181="","",VLOOKUP(Q181,Mapping!D:H,4,FALSE))</f>
        <v>Severe</v>
      </c>
      <c r="U181" s="23">
        <f>IF(V181="","",VLOOKUP(V181,Mapping!J:L,2,FALSE))</f>
        <v>1</v>
      </c>
      <c r="V181" s="492" t="s">
        <v>147</v>
      </c>
      <c r="W181" s="23" t="str">
        <f>IF(V181="","",VLOOKUP(V181,Mapping!J:L,3,FALSE))</f>
        <v>NULL</v>
      </c>
      <c r="X181" s="23" t="str">
        <f>IF(V181="","",VLOOKUP(V181,Mapping!J:M,4,FALSE))</f>
        <v>Not assesed</v>
      </c>
      <c r="Y181" s="23" t="str">
        <f>IF(Z181="","",VLOOKUP(Z181,Mapping!O:Q,2,FALSE))</f>
        <v/>
      </c>
      <c r="Z181" s="495"/>
      <c r="AA181" s="23" t="str">
        <f>IF(Z181="","",VLOOKUP(Z181,Mapping!O:Q,3,FALSE))</f>
        <v/>
      </c>
      <c r="AB181" s="23" t="str">
        <f>IF(Z181="","",VLOOKUP(Z181,Mapping!O:R,4,FALSE))</f>
        <v/>
      </c>
      <c r="AC181" s="23">
        <f>IF(AD181="","",VLOOKUP(AD181,Mapping!T:W,2,FALSE))</f>
        <v>7</v>
      </c>
      <c r="AD181" s="492" t="s">
        <v>230</v>
      </c>
      <c r="AE181" s="24" t="str">
        <f>IF(AD181="","",VLOOKUP(AD181,Mapping!T:W,3,FALSE))</f>
        <v>Ndgen.GeneAPOE44</v>
      </c>
      <c r="AF181" s="24" t="str">
        <f>IF(AD181="","",VLOOKUP(AD181,Mapping!T:W,4,FALSE))</f>
        <v>Very high AD risk</v>
      </c>
      <c r="AG181" s="24" t="str">
        <f>IF(AH181="","",VLOOKUP(AH181,Mapping!BD:BF,3,FALSE))</f>
        <v/>
      </c>
      <c r="AH181" s="13"/>
      <c r="AI181" s="24" t="str">
        <f>IF(AJ181="","",VLOOKUP(AJ181,Mapping!BD:BF,3,FALSE))</f>
        <v/>
      </c>
      <c r="AJ181" s="13"/>
      <c r="AK181" s="205"/>
      <c r="AL181" s="487" t="s">
        <v>675</v>
      </c>
      <c r="AM181" s="493" t="s">
        <v>147</v>
      </c>
      <c r="AN181" s="13" t="s">
        <v>147</v>
      </c>
      <c r="AO181" s="26"/>
      <c r="AP181" s="26"/>
      <c r="AQ181" s="13"/>
      <c r="AR181" s="24" t="str">
        <f>IF(AS181="","",VLOOKUP(AS181,Mapping!AP:AR,2,FALSE))</f>
        <v/>
      </c>
      <c r="AS181" s="13"/>
      <c r="AT181" s="24" t="str">
        <f>IF(AS181="","",VLOOKUP(AS181,Mapping!AP:AR,3,FALSE))</f>
        <v/>
      </c>
      <c r="AU181" s="26"/>
      <c r="AV181" s="24" t="e">
        <f>IF(AW181="","",VLOOKUP(AW181,Mapping!AT:AU,2,FALSE))</f>
        <v>#N/A</v>
      </c>
      <c r="AW181" s="13" t="s">
        <v>372</v>
      </c>
      <c r="AX181" s="477"/>
    </row>
    <row r="182" spans="1:50">
      <c r="A182" s="23">
        <f>IFERROR(VLOOKUP(B182,Mapping!A:B,2,FALSE),"")</f>
        <v>6</v>
      </c>
      <c r="B182" s="496" t="s">
        <v>270</v>
      </c>
      <c r="C182" s="476">
        <v>44798</v>
      </c>
      <c r="D182" s="490" t="s">
        <v>676</v>
      </c>
      <c r="E182" s="490" t="s">
        <v>677</v>
      </c>
      <c r="F182" s="13">
        <v>3</v>
      </c>
      <c r="G182" s="13"/>
      <c r="H182" s="13">
        <v>3</v>
      </c>
      <c r="I182" s="13">
        <v>2</v>
      </c>
      <c r="J182" s="209" t="s">
        <v>678</v>
      </c>
      <c r="K182" s="491">
        <v>97</v>
      </c>
      <c r="L182" s="24">
        <f>IFERROR(VLOOKUP(M182,Mapping!BQ:BR,2,FALSE),"")</f>
        <v>2</v>
      </c>
      <c r="M182" s="13" t="s">
        <v>421</v>
      </c>
      <c r="N182" s="13" t="s">
        <v>150</v>
      </c>
      <c r="O182" s="491">
        <v>12</v>
      </c>
      <c r="P182" s="23">
        <f>IF(Q182="","",VLOOKUP(Q182,Mapping!D:H,2,FALSE))</f>
        <v>9</v>
      </c>
      <c r="Q182" s="492">
        <v>5</v>
      </c>
      <c r="R182" s="491" t="s">
        <v>151</v>
      </c>
      <c r="S182" s="23" t="str">
        <f>IF(Q182="","",VLOOKUP(Q182,Mapping!D:H,5,FALSE))</f>
        <v>Ndgen.BandBV</v>
      </c>
      <c r="T182" s="23" t="str">
        <f>IF(Q182="","",VLOOKUP(Q182,Mapping!D:H,4,FALSE))</f>
        <v>Severe</v>
      </c>
      <c r="U182" s="23">
        <f>IF(V182="","",VLOOKUP(V182,Mapping!J:L,2,FALSE))</f>
        <v>1</v>
      </c>
      <c r="V182" s="492" t="s">
        <v>147</v>
      </c>
      <c r="W182" s="23" t="str">
        <f>IF(V182="","",VLOOKUP(V182,Mapping!J:L,3,FALSE))</f>
        <v>NULL</v>
      </c>
      <c r="X182" s="23" t="str">
        <f>IF(V182="","",VLOOKUP(V182,Mapping!J:M,4,FALSE))</f>
        <v>Not assesed</v>
      </c>
      <c r="Y182" s="23" t="str">
        <f>IF(Z182="","",VLOOKUP(Z182,Mapping!O:Q,2,FALSE))</f>
        <v/>
      </c>
      <c r="Z182" s="495"/>
      <c r="AA182" s="23" t="str">
        <f>IF(Z182="","",VLOOKUP(Z182,Mapping!O:Q,3,FALSE))</f>
        <v/>
      </c>
      <c r="AB182" s="23" t="str">
        <f>IF(Z182="","",VLOOKUP(Z182,Mapping!O:R,4,FALSE))</f>
        <v/>
      </c>
      <c r="AC182" s="23">
        <f>IF(AD182="","",VLOOKUP(AD182,Mapping!T:W,2,FALSE))</f>
        <v>5</v>
      </c>
      <c r="AD182" s="492" t="s">
        <v>177</v>
      </c>
      <c r="AE182" s="24" t="str">
        <f>IF(AD182="","",VLOOKUP(AD182,Mapping!T:W,3,FALSE))</f>
        <v>Ndgen.GeneAPOE33</v>
      </c>
      <c r="AF182" s="24" t="str">
        <f>IF(AD182="","",VLOOKUP(AD182,Mapping!T:W,4,FALSE))</f>
        <v>Moderate AD risk</v>
      </c>
      <c r="AG182" s="24" t="str">
        <f>IF(AH182="","",VLOOKUP(AH182,Mapping!BD:BF,3,FALSE))</f>
        <v/>
      </c>
      <c r="AH182" s="13"/>
      <c r="AI182" s="24" t="str">
        <f>IF(AJ182="","",VLOOKUP(AJ182,Mapping!BD:BF,3,FALSE))</f>
        <v/>
      </c>
      <c r="AJ182" s="13"/>
      <c r="AK182" s="205"/>
      <c r="AL182" s="487" t="s">
        <v>679</v>
      </c>
      <c r="AM182" s="493" t="s">
        <v>147</v>
      </c>
      <c r="AN182" s="13" t="s">
        <v>147</v>
      </c>
      <c r="AO182" s="26"/>
      <c r="AP182" s="26"/>
      <c r="AQ182" s="13"/>
      <c r="AR182" s="24" t="str">
        <f>IF(AS182="","",VLOOKUP(AS182,Mapping!AP:AR,2,FALSE))</f>
        <v/>
      </c>
      <c r="AS182" s="13"/>
      <c r="AT182" s="24" t="str">
        <f>IF(AS182="","",VLOOKUP(AS182,Mapping!AP:AR,3,FALSE))</f>
        <v/>
      </c>
      <c r="AU182" s="26"/>
      <c r="AV182" s="24" t="e">
        <f>IF(AW182="","",VLOOKUP(AW182,Mapping!AT:AU,2,FALSE))</f>
        <v>#N/A</v>
      </c>
      <c r="AW182" s="13" t="s">
        <v>372</v>
      </c>
      <c r="AX182" s="477"/>
    </row>
    <row r="183" spans="1:50" ht="14.25" customHeight="1">
      <c r="A183" s="23">
        <f>IFERROR(VLOOKUP(B183,Mapping!A:B,2,FALSE),"")</f>
        <v>6</v>
      </c>
      <c r="B183" s="496" t="s">
        <v>270</v>
      </c>
      <c r="C183" s="476">
        <v>44798</v>
      </c>
      <c r="D183" s="490" t="s">
        <v>680</v>
      </c>
      <c r="E183" s="490" t="s">
        <v>681</v>
      </c>
      <c r="F183" s="13">
        <v>3</v>
      </c>
      <c r="G183" s="13"/>
      <c r="H183" s="13">
        <v>3</v>
      </c>
      <c r="I183" s="13">
        <v>2</v>
      </c>
      <c r="J183" s="209" t="s">
        <v>678</v>
      </c>
      <c r="K183" s="491">
        <v>69</v>
      </c>
      <c r="L183" s="24">
        <f>IFERROR(VLOOKUP(M183,Mapping!BQ:BR,2,FALSE),"")</f>
        <v>2</v>
      </c>
      <c r="M183" s="13" t="s">
        <v>421</v>
      </c>
      <c r="N183" s="13" t="s">
        <v>150</v>
      </c>
      <c r="O183" s="491">
        <v>16</v>
      </c>
      <c r="P183" s="23">
        <f>IF(Q183="","",VLOOKUP(Q183,Mapping!D:H,2,FALSE))</f>
        <v>11</v>
      </c>
      <c r="Q183" s="492">
        <v>6</v>
      </c>
      <c r="R183" s="491" t="s">
        <v>151</v>
      </c>
      <c r="S183" s="23" t="str">
        <f>IF(Q183="","",VLOOKUP(Q183,Mapping!D:H,5,FALSE))</f>
        <v>Ndgen.BandBVI</v>
      </c>
      <c r="T183" s="23" t="str">
        <f>IF(Q183="","",VLOOKUP(Q183,Mapping!D:H,4,FALSE))</f>
        <v>Severe</v>
      </c>
      <c r="U183" s="23">
        <f>IF(V183="","",VLOOKUP(V183,Mapping!J:L,2,FALSE))</f>
        <v>1</v>
      </c>
      <c r="V183" s="492" t="s">
        <v>147</v>
      </c>
      <c r="W183" s="23" t="str">
        <f>IF(V183="","",VLOOKUP(V183,Mapping!J:L,3,FALSE))</f>
        <v>NULL</v>
      </c>
      <c r="X183" s="23" t="str">
        <f>IF(V183="","",VLOOKUP(V183,Mapping!J:M,4,FALSE))</f>
        <v>Not assesed</v>
      </c>
      <c r="Y183" s="23" t="str">
        <f>IF(Z183="","",VLOOKUP(Z183,Mapping!O:Q,2,FALSE))</f>
        <v/>
      </c>
      <c r="Z183" s="495"/>
      <c r="AA183" s="23" t="str">
        <f>IF(Z183="","",VLOOKUP(Z183,Mapping!O:Q,3,FALSE))</f>
        <v/>
      </c>
      <c r="AB183" s="23" t="str">
        <f>IF(Z183="","",VLOOKUP(Z183,Mapping!O:R,4,FALSE))</f>
        <v/>
      </c>
      <c r="AC183" s="23">
        <f>IF(AD183="","",VLOOKUP(AD183,Mapping!T:W,2,FALSE))</f>
        <v>5</v>
      </c>
      <c r="AD183" s="492" t="s">
        <v>177</v>
      </c>
      <c r="AE183" s="24" t="str">
        <f>IF(AD183="","",VLOOKUP(AD183,Mapping!T:W,3,FALSE))</f>
        <v>Ndgen.GeneAPOE33</v>
      </c>
      <c r="AF183" s="24" t="str">
        <f>IF(AD183="","",VLOOKUP(AD183,Mapping!T:W,4,FALSE))</f>
        <v>Moderate AD risk</v>
      </c>
      <c r="AG183" s="24" t="str">
        <f>IF(AH183="","",VLOOKUP(AH183,Mapping!BD:BF,3,FALSE))</f>
        <v/>
      </c>
      <c r="AH183" s="13"/>
      <c r="AI183" s="24" t="str">
        <f>IF(AJ183="","",VLOOKUP(AJ183,Mapping!BD:BF,3,FALSE))</f>
        <v/>
      </c>
      <c r="AJ183" s="13"/>
      <c r="AK183" s="205"/>
      <c r="AL183" s="487"/>
      <c r="AM183" s="493" t="s">
        <v>147</v>
      </c>
      <c r="AN183" s="13" t="s">
        <v>147</v>
      </c>
      <c r="AO183" s="26"/>
      <c r="AP183" s="26"/>
      <c r="AQ183" s="13"/>
      <c r="AR183" s="24" t="str">
        <f>IF(AS183="","",VLOOKUP(AS183,Mapping!AP:AR,2,FALSE))</f>
        <v/>
      </c>
      <c r="AS183" s="13"/>
      <c r="AT183" s="24" t="str">
        <f>IF(AS183="","",VLOOKUP(AS183,Mapping!AP:AR,3,FALSE))</f>
        <v/>
      </c>
      <c r="AU183" s="26"/>
      <c r="AV183" s="24" t="e">
        <f>IF(AW183="","",VLOOKUP(AW183,Mapping!AT:AU,2,FALSE))</f>
        <v>#N/A</v>
      </c>
      <c r="AW183" s="13" t="s">
        <v>372</v>
      </c>
      <c r="AX183" s="477"/>
    </row>
    <row r="184" spans="1:50" ht="46" customHeight="1">
      <c r="A184" s="23">
        <f>IFERROR(VLOOKUP(B184,Mapping!A:B,2,FALSE),"")</f>
        <v>6</v>
      </c>
      <c r="B184" s="496" t="s">
        <v>270</v>
      </c>
      <c r="C184" s="476">
        <v>44798</v>
      </c>
      <c r="D184" s="490" t="s">
        <v>682</v>
      </c>
      <c r="E184" s="490" t="s">
        <v>683</v>
      </c>
      <c r="F184" s="13">
        <v>3</v>
      </c>
      <c r="G184" s="13"/>
      <c r="H184" s="13">
        <v>3</v>
      </c>
      <c r="I184" s="13">
        <v>3</v>
      </c>
      <c r="J184" s="209" t="s">
        <v>656</v>
      </c>
      <c r="K184" s="491">
        <v>73</v>
      </c>
      <c r="L184" s="24">
        <f>IFERROR(VLOOKUP(M184,Mapping!BQ:BR,2,FALSE),"")</f>
        <v>2</v>
      </c>
      <c r="M184" s="13" t="s">
        <v>421</v>
      </c>
      <c r="N184" s="13" t="s">
        <v>132</v>
      </c>
      <c r="O184" s="491">
        <v>24</v>
      </c>
      <c r="P184" s="23">
        <f>IF(Q184="","",VLOOKUP(Q184,Mapping!D:H,2,FALSE))</f>
        <v>11</v>
      </c>
      <c r="Q184" s="492">
        <v>6</v>
      </c>
      <c r="R184" s="491" t="s">
        <v>151</v>
      </c>
      <c r="S184" s="23" t="str">
        <f>IF(Q184="","",VLOOKUP(Q184,Mapping!D:H,5,FALSE))</f>
        <v>Ndgen.BandBVI</v>
      </c>
      <c r="T184" s="23" t="str">
        <f>IF(Q184="","",VLOOKUP(Q184,Mapping!D:H,4,FALSE))</f>
        <v>Severe</v>
      </c>
      <c r="U184" s="23">
        <f>IF(V184="","",VLOOKUP(V184,Mapping!J:L,2,FALSE))</f>
        <v>1</v>
      </c>
      <c r="V184" s="492" t="s">
        <v>147</v>
      </c>
      <c r="W184" s="23" t="str">
        <f>IF(V184="","",VLOOKUP(V184,Mapping!J:L,3,FALSE))</f>
        <v>NULL</v>
      </c>
      <c r="X184" s="23" t="str">
        <f>IF(V184="","",VLOOKUP(V184,Mapping!J:M,4,FALSE))</f>
        <v>Not assesed</v>
      </c>
      <c r="Y184" s="23" t="str">
        <f>IF(Z184="","",VLOOKUP(Z184,Mapping!O:Q,2,FALSE))</f>
        <v/>
      </c>
      <c r="Z184" s="492"/>
      <c r="AA184" s="23" t="str">
        <f>IF(Z184="","",VLOOKUP(Z184,Mapping!O:Q,3,FALSE))</f>
        <v/>
      </c>
      <c r="AB184" s="23" t="str">
        <f>IF(Z184="","",VLOOKUP(Z184,Mapping!O:R,4,FALSE))</f>
        <v/>
      </c>
      <c r="AC184" s="23">
        <f>IF(AD184="","",VLOOKUP(AD184,Mapping!T:W,2,FALSE))</f>
        <v>7</v>
      </c>
      <c r="AD184" s="492" t="s">
        <v>230</v>
      </c>
      <c r="AE184" s="24" t="str">
        <f>IF(AD184="","",VLOOKUP(AD184,Mapping!T:W,3,FALSE))</f>
        <v>Ndgen.GeneAPOE44</v>
      </c>
      <c r="AF184" s="24" t="str">
        <f>IF(AD184="","",VLOOKUP(AD184,Mapping!T:W,4,FALSE))</f>
        <v>Very high AD risk</v>
      </c>
      <c r="AG184" s="24" t="str">
        <f>IF(AH184="","",VLOOKUP(AH184,Mapping!BD:BF,3,FALSE))</f>
        <v/>
      </c>
      <c r="AH184" s="13"/>
      <c r="AI184" s="24" t="str">
        <f>IF(AJ184="","",VLOOKUP(AJ184,Mapping!BD:BF,3,FALSE))</f>
        <v/>
      </c>
      <c r="AJ184" s="13"/>
      <c r="AK184" s="205" t="s">
        <v>684</v>
      </c>
      <c r="AL184" s="487" t="s">
        <v>685</v>
      </c>
      <c r="AM184" s="493" t="s">
        <v>147</v>
      </c>
      <c r="AN184" s="13" t="s">
        <v>147</v>
      </c>
      <c r="AO184" s="26"/>
      <c r="AP184" s="26"/>
      <c r="AQ184" s="13"/>
      <c r="AR184" s="24" t="str">
        <f>IF(AS184="","",VLOOKUP(AS184,Mapping!AP:AR,2,FALSE))</f>
        <v/>
      </c>
      <c r="AS184" s="13"/>
      <c r="AT184" s="24" t="str">
        <f>IF(AS184="","",VLOOKUP(AS184,Mapping!AP:AR,3,FALSE))</f>
        <v/>
      </c>
      <c r="AU184" s="26"/>
      <c r="AV184" s="24" t="e">
        <f>IF(AW184="","",VLOOKUP(AW184,Mapping!AT:AU,2,FALSE))</f>
        <v>#N/A</v>
      </c>
      <c r="AW184" s="13" t="s">
        <v>372</v>
      </c>
      <c r="AX184" s="477"/>
    </row>
    <row r="185" spans="1:50" ht="23.15" customHeight="1">
      <c r="A185" s="23">
        <f>IFERROR(VLOOKUP(B185,Mapping!A:B,2,FALSE),"")</f>
        <v>6</v>
      </c>
      <c r="B185" s="496" t="s">
        <v>270</v>
      </c>
      <c r="C185" s="476">
        <v>44798</v>
      </c>
      <c r="D185" s="490" t="s">
        <v>686</v>
      </c>
      <c r="E185" s="490" t="s">
        <v>687</v>
      </c>
      <c r="F185" s="13">
        <v>3</v>
      </c>
      <c r="G185" s="13"/>
      <c r="H185" s="13">
        <v>3</v>
      </c>
      <c r="I185" s="13">
        <v>3</v>
      </c>
      <c r="J185" s="209" t="s">
        <v>656</v>
      </c>
      <c r="K185" s="491">
        <v>85</v>
      </c>
      <c r="L185" s="24">
        <f>IFERROR(VLOOKUP(M185,Mapping!BQ:BR,2,FALSE),"")</f>
        <v>2</v>
      </c>
      <c r="M185" s="13" t="s">
        <v>421</v>
      </c>
      <c r="N185" s="13" t="s">
        <v>150</v>
      </c>
      <c r="O185" s="491">
        <v>29</v>
      </c>
      <c r="P185" s="23">
        <f>IF(Q185="","",VLOOKUP(Q185,Mapping!D:H,2,FALSE))</f>
        <v>11</v>
      </c>
      <c r="Q185" s="492">
        <v>6</v>
      </c>
      <c r="R185" s="491" t="s">
        <v>151</v>
      </c>
      <c r="S185" s="23" t="str">
        <f>IF(Q185="","",VLOOKUP(Q185,Mapping!D:H,5,FALSE))</f>
        <v>Ndgen.BandBVI</v>
      </c>
      <c r="T185" s="23" t="str">
        <f>IF(Q185="","",VLOOKUP(Q185,Mapping!D:H,4,FALSE))</f>
        <v>Severe</v>
      </c>
      <c r="U185" s="23">
        <f>IF(V185="","",VLOOKUP(V185,Mapping!J:L,2,FALSE))</f>
        <v>1</v>
      </c>
      <c r="V185" s="492" t="s">
        <v>147</v>
      </c>
      <c r="W185" s="23" t="str">
        <f>IF(V185="","",VLOOKUP(V185,Mapping!J:L,3,FALSE))</f>
        <v>NULL</v>
      </c>
      <c r="X185" s="23" t="str">
        <f>IF(V185="","",VLOOKUP(V185,Mapping!J:M,4,FALSE))</f>
        <v>Not assesed</v>
      </c>
      <c r="Y185" s="23" t="str">
        <f>IF(Z185="","",VLOOKUP(Z185,Mapping!O:Q,2,FALSE))</f>
        <v/>
      </c>
      <c r="Z185" s="492"/>
      <c r="AA185" s="23" t="str">
        <f>IF(Z185="","",VLOOKUP(Z185,Mapping!O:Q,3,FALSE))</f>
        <v/>
      </c>
      <c r="AB185" s="23" t="str">
        <f>IF(Z185="","",VLOOKUP(Z185,Mapping!O:R,4,FALSE))</f>
        <v/>
      </c>
      <c r="AC185" s="23">
        <f>IF(AD185="","",VLOOKUP(AD185,Mapping!T:W,2,FALSE))</f>
        <v>5</v>
      </c>
      <c r="AD185" s="492" t="s">
        <v>177</v>
      </c>
      <c r="AE185" s="24" t="str">
        <f>IF(AD185="","",VLOOKUP(AD185,Mapping!T:W,3,FALSE))</f>
        <v>Ndgen.GeneAPOE33</v>
      </c>
      <c r="AF185" s="24" t="str">
        <f>IF(AD185="","",VLOOKUP(AD185,Mapping!T:W,4,FALSE))</f>
        <v>Moderate AD risk</v>
      </c>
      <c r="AG185" s="24" t="str">
        <f>IF(AH185="","",VLOOKUP(AH185,Mapping!BD:BF,3,FALSE))</f>
        <v/>
      </c>
      <c r="AH185" s="13"/>
      <c r="AI185" s="24" t="str">
        <f>IF(AJ185="","",VLOOKUP(AJ185,Mapping!BD:BF,3,FALSE))</f>
        <v/>
      </c>
      <c r="AJ185" s="13"/>
      <c r="AK185" s="205" t="s">
        <v>688</v>
      </c>
      <c r="AL185" s="487" t="s">
        <v>689</v>
      </c>
      <c r="AM185" s="493" t="s">
        <v>147</v>
      </c>
      <c r="AN185" s="13" t="s">
        <v>147</v>
      </c>
      <c r="AO185" s="26"/>
      <c r="AP185" s="26"/>
      <c r="AQ185" s="13"/>
      <c r="AR185" s="24" t="str">
        <f>IF(AS185="","",VLOOKUP(AS185,Mapping!AP:AR,2,FALSE))</f>
        <v/>
      </c>
      <c r="AS185" s="13"/>
      <c r="AT185" s="24" t="str">
        <f>IF(AS185="","",VLOOKUP(AS185,Mapping!AP:AR,3,FALSE))</f>
        <v/>
      </c>
      <c r="AU185" s="26"/>
      <c r="AV185" s="24" t="e">
        <f>IF(AW185="","",VLOOKUP(AW185,Mapping!AT:AU,2,FALSE))</f>
        <v>#N/A</v>
      </c>
      <c r="AW185" s="13" t="s">
        <v>372</v>
      </c>
      <c r="AX185" s="477"/>
    </row>
    <row r="186" spans="1:50" ht="33" customHeight="1">
      <c r="A186" s="23">
        <f>IFERROR(VLOOKUP(B186,Mapping!A:B,2,FALSE),"")</f>
        <v>6</v>
      </c>
      <c r="B186" s="496" t="s">
        <v>270</v>
      </c>
      <c r="C186" s="476">
        <v>44798</v>
      </c>
      <c r="D186" s="490" t="s">
        <v>690</v>
      </c>
      <c r="E186" s="490" t="s">
        <v>691</v>
      </c>
      <c r="F186" s="13">
        <v>3</v>
      </c>
      <c r="G186" s="13"/>
      <c r="H186" s="13">
        <v>3</v>
      </c>
      <c r="I186" s="13">
        <v>3</v>
      </c>
      <c r="J186" s="209" t="s">
        <v>656</v>
      </c>
      <c r="K186" s="491">
        <v>88</v>
      </c>
      <c r="L186" s="24">
        <f>IFERROR(VLOOKUP(M186,Mapping!BQ:BR,2,FALSE),"")</f>
        <v>2</v>
      </c>
      <c r="M186" s="13" t="s">
        <v>421</v>
      </c>
      <c r="N186" s="13" t="s">
        <v>132</v>
      </c>
      <c r="O186" s="491">
        <v>5</v>
      </c>
      <c r="P186" s="23">
        <f>IF(Q186="","",VLOOKUP(Q186,Mapping!D:H,2,FALSE))</f>
        <v>11</v>
      </c>
      <c r="Q186" s="492">
        <v>6</v>
      </c>
      <c r="R186" s="491" t="s">
        <v>151</v>
      </c>
      <c r="S186" s="23" t="str">
        <f>IF(Q186="","",VLOOKUP(Q186,Mapping!D:H,5,FALSE))</f>
        <v>Ndgen.BandBVI</v>
      </c>
      <c r="T186" s="23" t="str">
        <f>IF(Q186="","",VLOOKUP(Q186,Mapping!D:H,4,FALSE))</f>
        <v>Severe</v>
      </c>
      <c r="U186" s="23">
        <f>IF(V186="","",VLOOKUP(V186,Mapping!J:L,2,FALSE))</f>
        <v>5</v>
      </c>
      <c r="V186" s="492">
        <v>3</v>
      </c>
      <c r="W186" s="23" t="str">
        <f>IF(V186="","",VLOOKUP(V186,Mapping!J:L,3,FALSE))</f>
        <v>Ndgen.Thal3</v>
      </c>
      <c r="X186" s="23" t="str">
        <f>IF(V186="","",VLOOKUP(V186,Mapping!J:M,4,FALSE))</f>
        <v>Amyloid in diencephalon/basal ganglia</v>
      </c>
      <c r="Y186" s="23">
        <f>IF(Z186="","",VLOOKUP(Z186,Mapping!O:Q,2,FALSE))</f>
        <v>5</v>
      </c>
      <c r="Z186" s="492">
        <v>3</v>
      </c>
      <c r="AA186" s="23" t="str">
        <f>IF(Z186="","",VLOOKUP(Z186,Mapping!O:Q,3,FALSE))</f>
        <v>Ndgen.CERAD3</v>
      </c>
      <c r="AB186" s="23" t="str">
        <f>IF(Z186="","",VLOOKUP(Z186,Mapping!O:R,4,FALSE))</f>
        <v>High Density</v>
      </c>
      <c r="AC186" s="23">
        <f>IF(AD186="","",VLOOKUP(AD186,Mapping!T:W,2,FALSE))</f>
        <v>6</v>
      </c>
      <c r="AD186" s="492" t="s">
        <v>173</v>
      </c>
      <c r="AE186" s="24" t="str">
        <f>IF(AD186="","",VLOOKUP(AD186,Mapping!T:W,3,FALSE))</f>
        <v>Ndgen.GeneAPOE34</v>
      </c>
      <c r="AF186" s="24" t="str">
        <f>IF(AD186="","",VLOOKUP(AD186,Mapping!T:W,4,FALSE))</f>
        <v>High AD risk</v>
      </c>
      <c r="AG186" s="24" t="str">
        <f>IF(AH186="","",VLOOKUP(AH186,Mapping!BD:BF,3,FALSE))</f>
        <v/>
      </c>
      <c r="AH186" s="13"/>
      <c r="AI186" s="24" t="str">
        <f>IF(AJ186="","",VLOOKUP(AJ186,Mapping!BD:BF,3,FALSE))</f>
        <v/>
      </c>
      <c r="AJ186" s="13"/>
      <c r="AK186" s="205" t="s">
        <v>692</v>
      </c>
      <c r="AL186" s="487" t="s">
        <v>693</v>
      </c>
      <c r="AM186" s="493" t="s">
        <v>147</v>
      </c>
      <c r="AN186" s="13" t="s">
        <v>147</v>
      </c>
      <c r="AO186" s="26"/>
      <c r="AP186" s="90" t="s">
        <v>694</v>
      </c>
      <c r="AQ186" s="13"/>
      <c r="AR186" s="24" t="str">
        <f>IF(AS186="","",VLOOKUP(AS186,Mapping!AP:AR,2,FALSE))</f>
        <v/>
      </c>
      <c r="AS186" s="13"/>
      <c r="AT186" s="24" t="str">
        <f>IF(AS186="","",VLOOKUP(AS186,Mapping!AP:AR,3,FALSE))</f>
        <v/>
      </c>
      <c r="AU186" s="26"/>
      <c r="AV186" s="24" t="e">
        <f>IF(AW186="","",VLOOKUP(AW186,Mapping!AT:AU,2,FALSE))</f>
        <v>#N/A</v>
      </c>
      <c r="AW186" s="13" t="s">
        <v>372</v>
      </c>
      <c r="AX186" s="477"/>
    </row>
    <row r="187" spans="1:50" ht="36.5">
      <c r="A187" s="23">
        <f>IFERROR(VLOOKUP(B187,Mapping!A:B,2,FALSE),"")</f>
        <v>6</v>
      </c>
      <c r="B187" s="496" t="s">
        <v>270</v>
      </c>
      <c r="C187" s="476">
        <v>44798</v>
      </c>
      <c r="D187" s="490" t="s">
        <v>695</v>
      </c>
      <c r="E187" s="490" t="s">
        <v>696</v>
      </c>
      <c r="F187" s="13">
        <v>3</v>
      </c>
      <c r="G187" s="13"/>
      <c r="H187" s="13">
        <v>3</v>
      </c>
      <c r="I187" s="13">
        <v>2</v>
      </c>
      <c r="J187" s="209" t="s">
        <v>697</v>
      </c>
      <c r="K187" s="491">
        <v>88</v>
      </c>
      <c r="L187" s="24">
        <f>IFERROR(VLOOKUP(M187,Mapping!BQ:BR,2,FALSE),"")</f>
        <v>2</v>
      </c>
      <c r="M187" s="13" t="s">
        <v>421</v>
      </c>
      <c r="N187" s="13" t="s">
        <v>150</v>
      </c>
      <c r="O187" s="491">
        <v>22</v>
      </c>
      <c r="P187" s="23">
        <f>IF(Q187="","",VLOOKUP(Q187,Mapping!D:H,2,FALSE))</f>
        <v>9</v>
      </c>
      <c r="Q187" s="492">
        <v>5</v>
      </c>
      <c r="R187" s="491" t="s">
        <v>151</v>
      </c>
      <c r="S187" s="23" t="str">
        <f>IF(Q187="","",VLOOKUP(Q187,Mapping!D:H,5,FALSE))</f>
        <v>Ndgen.BandBV</v>
      </c>
      <c r="T187" s="23" t="str">
        <f>IF(Q187="","",VLOOKUP(Q187,Mapping!D:H,4,FALSE))</f>
        <v>Severe</v>
      </c>
      <c r="U187" s="23">
        <f>IF(V187="","",VLOOKUP(V187,Mapping!J:L,2,FALSE))</f>
        <v>4</v>
      </c>
      <c r="V187" s="492">
        <v>2</v>
      </c>
      <c r="W187" s="23" t="str">
        <f>IF(V187="","",VLOOKUP(V187,Mapping!J:L,3,FALSE))</f>
        <v>Ndgen.Thal2</v>
      </c>
      <c r="X187" s="23" t="str">
        <f>IF(V187="","",VLOOKUP(V187,Mapping!J:M,4,FALSE))</f>
        <v>Amyloid in allocortex/limbic</v>
      </c>
      <c r="Y187" s="23">
        <f>IF(Z187="","",VLOOKUP(Z187,Mapping!O:Q,2,FALSE))</f>
        <v>4</v>
      </c>
      <c r="Z187" s="492">
        <v>2</v>
      </c>
      <c r="AA187" s="23" t="str">
        <f>IF(Z187="","",VLOOKUP(Z187,Mapping!O:Q,3,FALSE))</f>
        <v>Ndgen.CERAD2</v>
      </c>
      <c r="AB187" s="23" t="str">
        <f>IF(Z187="","",VLOOKUP(Z187,Mapping!O:R,4,FALSE))</f>
        <v>Moderate</v>
      </c>
      <c r="AC187" s="23">
        <f>IF(AD187="","",VLOOKUP(AD187,Mapping!T:W,2,FALSE))</f>
        <v>6</v>
      </c>
      <c r="AD187" s="492" t="s">
        <v>173</v>
      </c>
      <c r="AE187" s="24" t="str">
        <f>IF(AD187="","",VLOOKUP(AD187,Mapping!T:W,3,FALSE))</f>
        <v>Ndgen.GeneAPOE34</v>
      </c>
      <c r="AF187" s="24" t="str">
        <f>IF(AD187="","",VLOOKUP(AD187,Mapping!T:W,4,FALSE))</f>
        <v>High AD risk</v>
      </c>
      <c r="AG187" s="24" t="str">
        <f>IF(AH187="","",VLOOKUP(AH187,Mapping!BD:BF,3,FALSE))</f>
        <v/>
      </c>
      <c r="AH187" s="13"/>
      <c r="AI187" s="24" t="str">
        <f>IF(AJ187="","",VLOOKUP(AJ187,Mapping!BD:BF,3,FALSE))</f>
        <v/>
      </c>
      <c r="AJ187" s="13"/>
      <c r="AK187" s="205" t="s">
        <v>698</v>
      </c>
      <c r="AL187" s="487" t="s">
        <v>699</v>
      </c>
      <c r="AM187" s="493" t="s">
        <v>147</v>
      </c>
      <c r="AN187" s="13" t="s">
        <v>147</v>
      </c>
      <c r="AO187" s="26"/>
      <c r="AP187" s="90" t="s">
        <v>694</v>
      </c>
      <c r="AQ187" s="13"/>
      <c r="AR187" s="24" t="str">
        <f>IF(AS187="","",VLOOKUP(AS187,Mapping!AP:AR,2,FALSE))</f>
        <v/>
      </c>
      <c r="AS187" s="13"/>
      <c r="AT187" s="24" t="str">
        <f>IF(AS187="","",VLOOKUP(AS187,Mapping!AP:AR,3,FALSE))</f>
        <v/>
      </c>
      <c r="AU187" s="26"/>
      <c r="AV187" s="24" t="e">
        <f>IF(AW187="","",VLOOKUP(AW187,Mapping!AT:AU,2,FALSE))</f>
        <v>#N/A</v>
      </c>
      <c r="AW187" s="13" t="s">
        <v>372</v>
      </c>
      <c r="AX187" s="477"/>
    </row>
    <row r="188" spans="1:50" ht="36.5">
      <c r="A188" s="23">
        <f>IFERROR(VLOOKUP(B188,Mapping!A:B,2,FALSE),"")</f>
        <v>6</v>
      </c>
      <c r="B188" s="496" t="s">
        <v>270</v>
      </c>
      <c r="C188" s="476">
        <v>44798</v>
      </c>
      <c r="D188" s="490" t="s">
        <v>700</v>
      </c>
      <c r="E188" s="490" t="s">
        <v>701</v>
      </c>
      <c r="F188" s="13">
        <v>3</v>
      </c>
      <c r="G188" s="13"/>
      <c r="H188" s="13">
        <v>3</v>
      </c>
      <c r="I188" s="13">
        <v>3</v>
      </c>
      <c r="J188" s="209" t="s">
        <v>656</v>
      </c>
      <c r="K188" s="491">
        <v>90</v>
      </c>
      <c r="L188" s="24">
        <f>IFERROR(VLOOKUP(M188,Mapping!BQ:BR,2,FALSE),"")</f>
        <v>2</v>
      </c>
      <c r="M188" s="13" t="s">
        <v>421</v>
      </c>
      <c r="N188" s="13" t="s">
        <v>150</v>
      </c>
      <c r="O188" s="491">
        <v>70</v>
      </c>
      <c r="P188" s="23">
        <f>IF(Q188="","",VLOOKUP(Q188,Mapping!D:H,2,FALSE))</f>
        <v>9</v>
      </c>
      <c r="Q188" s="492">
        <v>5</v>
      </c>
      <c r="R188" s="491" t="s">
        <v>151</v>
      </c>
      <c r="S188" s="23" t="str">
        <f>IF(Q188="","",VLOOKUP(Q188,Mapping!D:H,5,FALSE))</f>
        <v>Ndgen.BandBV</v>
      </c>
      <c r="T188" s="23" t="str">
        <f>IF(Q188="","",VLOOKUP(Q188,Mapping!D:H,4,FALSE))</f>
        <v>Severe</v>
      </c>
      <c r="U188" s="23">
        <f>IF(V188="","",VLOOKUP(V188,Mapping!J:L,2,FALSE))</f>
        <v>5</v>
      </c>
      <c r="V188" s="492">
        <v>3</v>
      </c>
      <c r="W188" s="23" t="str">
        <f>IF(V188="","",VLOOKUP(V188,Mapping!J:L,3,FALSE))</f>
        <v>Ndgen.Thal3</v>
      </c>
      <c r="X188" s="23" t="str">
        <f>IF(V188="","",VLOOKUP(V188,Mapping!J:M,4,FALSE))</f>
        <v>Amyloid in diencephalon/basal ganglia</v>
      </c>
      <c r="Y188" s="23">
        <f>IF(Z188="","",VLOOKUP(Z188,Mapping!O:Q,2,FALSE))</f>
        <v>5</v>
      </c>
      <c r="Z188" s="492">
        <v>3</v>
      </c>
      <c r="AA188" s="23" t="str">
        <f>IF(Z188="","",VLOOKUP(Z188,Mapping!O:Q,3,FALSE))</f>
        <v>Ndgen.CERAD3</v>
      </c>
      <c r="AB188" s="23" t="str">
        <f>IF(Z188="","",VLOOKUP(Z188,Mapping!O:R,4,FALSE))</f>
        <v>High Density</v>
      </c>
      <c r="AC188" s="23">
        <f>IF(AD188="","",VLOOKUP(AD188,Mapping!T:W,2,FALSE))</f>
        <v>5</v>
      </c>
      <c r="AD188" s="492" t="s">
        <v>177</v>
      </c>
      <c r="AE188" s="24" t="str">
        <f>IF(AD188="","",VLOOKUP(AD188,Mapping!T:W,3,FALSE))</f>
        <v>Ndgen.GeneAPOE33</v>
      </c>
      <c r="AF188" s="24" t="str">
        <f>IF(AD188="","",VLOOKUP(AD188,Mapping!T:W,4,FALSE))</f>
        <v>Moderate AD risk</v>
      </c>
      <c r="AG188" s="24" t="str">
        <f>IF(AH188="","",VLOOKUP(AH188,Mapping!BD:BF,3,FALSE))</f>
        <v/>
      </c>
      <c r="AH188" s="13"/>
      <c r="AI188" s="24" t="str">
        <f>IF(AJ188="","",VLOOKUP(AJ188,Mapping!BD:BF,3,FALSE))</f>
        <v/>
      </c>
      <c r="AJ188" s="13"/>
      <c r="AK188" s="205" t="s">
        <v>702</v>
      </c>
      <c r="AL188" s="487"/>
      <c r="AM188" s="493" t="s">
        <v>147</v>
      </c>
      <c r="AN188" s="13" t="s">
        <v>147</v>
      </c>
      <c r="AO188" s="26"/>
      <c r="AP188" s="90" t="s">
        <v>694</v>
      </c>
      <c r="AQ188" s="13"/>
      <c r="AR188" s="24" t="str">
        <f>IF(AS188="","",VLOOKUP(AS188,Mapping!AP:AR,2,FALSE))</f>
        <v/>
      </c>
      <c r="AS188" s="13"/>
      <c r="AT188" s="24" t="str">
        <f>IF(AS188="","",VLOOKUP(AS188,Mapping!AP:AR,3,FALSE))</f>
        <v/>
      </c>
      <c r="AU188" s="26"/>
      <c r="AV188" s="24" t="e">
        <f>IF(AW188="","",VLOOKUP(AW188,Mapping!AT:AU,2,FALSE))</f>
        <v>#N/A</v>
      </c>
      <c r="AW188" s="13" t="s">
        <v>372</v>
      </c>
      <c r="AX188" s="477"/>
    </row>
    <row r="189" spans="1:50">
      <c r="A189" s="23">
        <f>IFERROR(VLOOKUP(B189,Mapping!A:B,2,FALSE),"")</f>
        <v>6</v>
      </c>
      <c r="B189" s="496" t="s">
        <v>270</v>
      </c>
      <c r="C189" s="476">
        <v>44798</v>
      </c>
      <c r="D189" s="490" t="s">
        <v>703</v>
      </c>
      <c r="E189" s="490" t="s">
        <v>704</v>
      </c>
      <c r="F189" s="13">
        <v>3</v>
      </c>
      <c r="G189" s="13"/>
      <c r="H189" s="13">
        <v>3</v>
      </c>
      <c r="I189" s="13">
        <v>3</v>
      </c>
      <c r="J189" s="209" t="s">
        <v>656</v>
      </c>
      <c r="K189" s="491">
        <v>72</v>
      </c>
      <c r="L189" s="24">
        <f>IFERROR(VLOOKUP(M189,Mapping!BQ:BR,2,FALSE),"")</f>
        <v>2</v>
      </c>
      <c r="M189" s="13" t="s">
        <v>421</v>
      </c>
      <c r="N189" s="13" t="s">
        <v>132</v>
      </c>
      <c r="O189" s="491">
        <v>5</v>
      </c>
      <c r="P189" s="23">
        <f>IF(Q189="","",VLOOKUP(Q189,Mapping!D:H,2,FALSE))</f>
        <v>11</v>
      </c>
      <c r="Q189" s="492">
        <v>6</v>
      </c>
      <c r="R189" s="491" t="s">
        <v>151</v>
      </c>
      <c r="S189" s="23" t="str">
        <f>IF(Q189="","",VLOOKUP(Q189,Mapping!D:H,5,FALSE))</f>
        <v>Ndgen.BandBVI</v>
      </c>
      <c r="T189" s="23" t="str">
        <f>IF(Q189="","",VLOOKUP(Q189,Mapping!D:H,4,FALSE))</f>
        <v>Severe</v>
      </c>
      <c r="U189" s="23">
        <f>IF(V189="","",VLOOKUP(V189,Mapping!J:L,2,FALSE))</f>
        <v>1</v>
      </c>
      <c r="V189" s="492" t="s">
        <v>147</v>
      </c>
      <c r="W189" s="23" t="str">
        <f>IF(V189="","",VLOOKUP(V189,Mapping!J:L,3,FALSE))</f>
        <v>NULL</v>
      </c>
      <c r="X189" s="23" t="str">
        <f>IF(V189="","",VLOOKUP(V189,Mapping!J:M,4,FALSE))</f>
        <v>Not assesed</v>
      </c>
      <c r="Y189" s="23" t="str">
        <f>IF(Z189="","",VLOOKUP(Z189,Mapping!O:Q,2,FALSE))</f>
        <v/>
      </c>
      <c r="Z189" s="492"/>
      <c r="AA189" s="23" t="str">
        <f>IF(Z189="","",VLOOKUP(Z189,Mapping!O:Q,3,FALSE))</f>
        <v/>
      </c>
      <c r="AB189" s="23" t="str">
        <f>IF(Z189="","",VLOOKUP(Z189,Mapping!O:R,4,FALSE))</f>
        <v/>
      </c>
      <c r="AC189" s="23">
        <f>IF(AD189="","",VLOOKUP(AD189,Mapping!T:W,2,FALSE))</f>
        <v>5</v>
      </c>
      <c r="AD189" s="492" t="s">
        <v>177</v>
      </c>
      <c r="AE189" s="24" t="str">
        <f>IF(AD189="","",VLOOKUP(AD189,Mapping!T:W,3,FALSE))</f>
        <v>Ndgen.GeneAPOE33</v>
      </c>
      <c r="AF189" s="24" t="str">
        <f>IF(AD189="","",VLOOKUP(AD189,Mapping!T:W,4,FALSE))</f>
        <v>Moderate AD risk</v>
      </c>
      <c r="AG189" s="24" t="str">
        <f>IF(AH189="","",VLOOKUP(AH189,Mapping!BD:BF,3,FALSE))</f>
        <v/>
      </c>
      <c r="AH189" s="13"/>
      <c r="AI189" s="24" t="str">
        <f>IF(AJ189="","",VLOOKUP(AJ189,Mapping!BD:BF,3,FALSE))</f>
        <v/>
      </c>
      <c r="AJ189" s="13"/>
      <c r="AK189" s="205" t="s">
        <v>692</v>
      </c>
      <c r="AL189" s="487"/>
      <c r="AM189" s="493" t="s">
        <v>147</v>
      </c>
      <c r="AN189" s="13" t="s">
        <v>147</v>
      </c>
      <c r="AO189" s="26"/>
      <c r="AP189" s="26"/>
      <c r="AQ189" s="13"/>
      <c r="AR189" s="24" t="str">
        <f>IF(AS189="","",VLOOKUP(AS189,Mapping!AP:AR,2,FALSE))</f>
        <v/>
      </c>
      <c r="AS189" s="13"/>
      <c r="AT189" s="24" t="str">
        <f>IF(AS189="","",VLOOKUP(AS189,Mapping!AP:AR,3,FALSE))</f>
        <v/>
      </c>
      <c r="AU189" s="26"/>
      <c r="AV189" s="24" t="e">
        <f>IF(AW189="","",VLOOKUP(AW189,Mapping!AT:AU,2,FALSE))</f>
        <v>#N/A</v>
      </c>
      <c r="AW189" s="13" t="s">
        <v>372</v>
      </c>
      <c r="AX189" s="477"/>
    </row>
    <row r="190" spans="1:50" ht="56.5" customHeight="1">
      <c r="A190" s="23">
        <f>IFERROR(VLOOKUP(B190,Mapping!A:B,2,FALSE),"")</f>
        <v>6</v>
      </c>
      <c r="B190" s="496" t="s">
        <v>270</v>
      </c>
      <c r="C190" s="476">
        <v>44798</v>
      </c>
      <c r="D190" s="490" t="s">
        <v>705</v>
      </c>
      <c r="E190" s="490" t="s">
        <v>706</v>
      </c>
      <c r="F190" s="13">
        <v>3</v>
      </c>
      <c r="G190" s="13"/>
      <c r="H190" s="13">
        <v>3</v>
      </c>
      <c r="I190" s="13">
        <v>3</v>
      </c>
      <c r="J190" s="209" t="s">
        <v>656</v>
      </c>
      <c r="K190" s="491">
        <v>98</v>
      </c>
      <c r="L190" s="24">
        <f>IFERROR(VLOOKUP(M190,Mapping!BQ:BR,2,FALSE),"")</f>
        <v>2</v>
      </c>
      <c r="M190" s="13" t="s">
        <v>421</v>
      </c>
      <c r="N190" s="13" t="s">
        <v>150</v>
      </c>
      <c r="O190" s="491">
        <v>3</v>
      </c>
      <c r="P190" s="23">
        <f>IF(Q190="","",VLOOKUP(Q190,Mapping!D:H,2,FALSE))</f>
        <v>7</v>
      </c>
      <c r="Q190" s="492">
        <v>4</v>
      </c>
      <c r="R190" s="491" t="s">
        <v>151</v>
      </c>
      <c r="S190" s="23" t="str">
        <f>IF(Q190="","",VLOOKUP(Q190,Mapping!D:H,5,FALSE))</f>
        <v>Ndgen.BandBIV</v>
      </c>
      <c r="T190" s="23" t="str">
        <f>IF(Q190="","",VLOOKUP(Q190,Mapping!D:H,4,FALSE))</f>
        <v>Moderate</v>
      </c>
      <c r="U190" s="23">
        <f>IF(V190="","",VLOOKUP(V190,Mapping!J:L,2,FALSE))</f>
        <v>1</v>
      </c>
      <c r="V190" s="492" t="s">
        <v>147</v>
      </c>
      <c r="W190" s="23" t="str">
        <f>IF(V190="","",VLOOKUP(V190,Mapping!J:L,3,FALSE))</f>
        <v>NULL</v>
      </c>
      <c r="X190" s="23" t="str">
        <f>IF(V190="","",VLOOKUP(V190,Mapping!J:M,4,FALSE))</f>
        <v>Not assesed</v>
      </c>
      <c r="Y190" s="23" t="str">
        <f>IF(Z190="","",VLOOKUP(Z190,Mapping!O:Q,2,FALSE))</f>
        <v/>
      </c>
      <c r="Z190" s="492"/>
      <c r="AA190" s="23" t="str">
        <f>IF(Z190="","",VLOOKUP(Z190,Mapping!O:Q,3,FALSE))</f>
        <v/>
      </c>
      <c r="AB190" s="23" t="str">
        <f>IF(Z190="","",VLOOKUP(Z190,Mapping!O:R,4,FALSE))</f>
        <v/>
      </c>
      <c r="AC190" s="23">
        <f>IF(AD190="","",VLOOKUP(AD190,Mapping!T:W,2,FALSE))</f>
        <v>5</v>
      </c>
      <c r="AD190" s="492" t="s">
        <v>177</v>
      </c>
      <c r="AE190" s="24" t="str">
        <f>IF(AD190="","",VLOOKUP(AD190,Mapping!T:W,3,FALSE))</f>
        <v>Ndgen.GeneAPOE33</v>
      </c>
      <c r="AF190" s="24" t="str">
        <f>IF(AD190="","",VLOOKUP(AD190,Mapping!T:W,4,FALSE))</f>
        <v>Moderate AD risk</v>
      </c>
      <c r="AG190" s="24" t="str">
        <f>IF(AH190="","",VLOOKUP(AH190,Mapping!BD:BF,3,FALSE))</f>
        <v/>
      </c>
      <c r="AH190" s="13"/>
      <c r="AI190" s="24" t="str">
        <f>IF(AJ190="","",VLOOKUP(AJ190,Mapping!BD:BF,3,FALSE))</f>
        <v/>
      </c>
      <c r="AJ190" s="13"/>
      <c r="AK190" s="205" t="s">
        <v>707</v>
      </c>
      <c r="AL190" s="487"/>
      <c r="AM190" s="493" t="s">
        <v>147</v>
      </c>
      <c r="AN190" s="13" t="s">
        <v>147</v>
      </c>
      <c r="AO190" s="26"/>
      <c r="AP190" s="26"/>
      <c r="AQ190" s="13"/>
      <c r="AR190" s="24" t="str">
        <f>IF(AS190="","",VLOOKUP(AS190,Mapping!AP:AR,2,FALSE))</f>
        <v/>
      </c>
      <c r="AS190" s="13"/>
      <c r="AT190" s="24" t="str">
        <f>IF(AS190="","",VLOOKUP(AS190,Mapping!AP:AR,3,FALSE))</f>
        <v/>
      </c>
      <c r="AU190" s="26"/>
      <c r="AV190" s="24" t="e">
        <f>IF(AW190="","",VLOOKUP(AW190,Mapping!AT:AU,2,FALSE))</f>
        <v>#N/A</v>
      </c>
      <c r="AW190" s="13" t="s">
        <v>372</v>
      </c>
      <c r="AX190" s="477"/>
    </row>
    <row r="191" spans="1:50" ht="24.5">
      <c r="A191" s="23">
        <f>IFERROR(VLOOKUP(B191,Mapping!A:B,2,FALSE),"")</f>
        <v>6</v>
      </c>
      <c r="B191" s="496" t="s">
        <v>270</v>
      </c>
      <c r="C191" s="476">
        <v>44798</v>
      </c>
      <c r="D191" s="490" t="s">
        <v>708</v>
      </c>
      <c r="E191" s="490" t="s">
        <v>709</v>
      </c>
      <c r="F191" s="13">
        <v>3</v>
      </c>
      <c r="G191" s="13"/>
      <c r="H191" s="13">
        <v>3</v>
      </c>
      <c r="I191" s="13">
        <v>3</v>
      </c>
      <c r="J191" s="209" t="s">
        <v>656</v>
      </c>
      <c r="K191" s="491">
        <v>89</v>
      </c>
      <c r="L191" s="24">
        <f>IFERROR(VLOOKUP(M191,Mapping!BQ:BR,2,FALSE),"")</f>
        <v>2</v>
      </c>
      <c r="M191" s="13" t="s">
        <v>421</v>
      </c>
      <c r="N191" s="492" t="s">
        <v>132</v>
      </c>
      <c r="O191" s="491">
        <v>8</v>
      </c>
      <c r="P191" s="23">
        <f>IF(Q191="","",VLOOKUP(Q191,Mapping!D:H,2,FALSE))</f>
        <v>1</v>
      </c>
      <c r="Q191" s="492" t="s">
        <v>147</v>
      </c>
      <c r="R191" s="491" t="s">
        <v>151</v>
      </c>
      <c r="S191" s="23" t="str">
        <f>IF(Q191="","",VLOOKUP(Q191,Mapping!D:H,5,FALSE))</f>
        <v>NULL</v>
      </c>
      <c r="T191" s="23" t="str">
        <f>IF(Q191="","",VLOOKUP(Q191,Mapping!D:H,4,FALSE))</f>
        <v>Missing</v>
      </c>
      <c r="U191" s="23">
        <f>IF(V191="","",VLOOKUP(V191,Mapping!J:L,2,FALSE))</f>
        <v>1</v>
      </c>
      <c r="V191" s="492" t="s">
        <v>147</v>
      </c>
      <c r="W191" s="23" t="str">
        <f>IF(V191="","",VLOOKUP(V191,Mapping!J:L,3,FALSE))</f>
        <v>NULL</v>
      </c>
      <c r="X191" s="23" t="str">
        <f>IF(V191="","",VLOOKUP(V191,Mapping!J:M,4,FALSE))</f>
        <v>Not assesed</v>
      </c>
      <c r="Y191" s="23" t="str">
        <f>IF(Z191="","",VLOOKUP(Z191,Mapping!O:Q,2,FALSE))</f>
        <v/>
      </c>
      <c r="Z191" s="492"/>
      <c r="AA191" s="23" t="str">
        <f>IF(Z191="","",VLOOKUP(Z191,Mapping!O:Q,3,FALSE))</f>
        <v/>
      </c>
      <c r="AB191" s="23" t="str">
        <f>IF(Z191="","",VLOOKUP(Z191,Mapping!O:R,4,FALSE))</f>
        <v/>
      </c>
      <c r="AC191" s="23">
        <f>IF(AD191="","",VLOOKUP(AD191,Mapping!T:W,2,FALSE))</f>
        <v>5</v>
      </c>
      <c r="AD191" s="492" t="s">
        <v>177</v>
      </c>
      <c r="AE191" s="24" t="str">
        <f>IF(AD191="","",VLOOKUP(AD191,Mapping!T:W,3,FALSE))</f>
        <v>Ndgen.GeneAPOE33</v>
      </c>
      <c r="AF191" s="24" t="str">
        <f>IF(AD191="","",VLOOKUP(AD191,Mapping!T:W,4,FALSE))</f>
        <v>Moderate AD risk</v>
      </c>
      <c r="AG191" s="24" t="str">
        <f>IF(AH191="","",VLOOKUP(AH191,Mapping!BD:BF,3,FALSE))</f>
        <v/>
      </c>
      <c r="AH191" s="13"/>
      <c r="AI191" s="24" t="str">
        <f>IF(AJ191="","",VLOOKUP(AJ191,Mapping!BD:BF,3,FALSE))</f>
        <v/>
      </c>
      <c r="AJ191" s="13"/>
      <c r="AK191" s="205" t="s">
        <v>710</v>
      </c>
      <c r="AL191" s="487" t="s">
        <v>711</v>
      </c>
      <c r="AM191" s="493" t="s">
        <v>147</v>
      </c>
      <c r="AN191" s="13" t="s">
        <v>147</v>
      </c>
      <c r="AO191" s="26"/>
      <c r="AP191" s="26"/>
      <c r="AQ191" s="13"/>
      <c r="AR191" s="24" t="str">
        <f>IF(AS191="","",VLOOKUP(AS191,Mapping!AP:AR,2,FALSE))</f>
        <v/>
      </c>
      <c r="AS191" s="13"/>
      <c r="AT191" s="24" t="str">
        <f>IF(AS191="","",VLOOKUP(AS191,Mapping!AP:AR,3,FALSE))</f>
        <v/>
      </c>
      <c r="AU191" s="26"/>
      <c r="AV191" s="24" t="e">
        <f>IF(AW191="","",VLOOKUP(AW191,Mapping!AT:AU,2,FALSE))</f>
        <v>#N/A</v>
      </c>
      <c r="AW191" s="13" t="s">
        <v>372</v>
      </c>
      <c r="AX191" s="477"/>
    </row>
    <row r="192" spans="1:50">
      <c r="A192" s="23">
        <f>IFERROR(VLOOKUP(B192,Mapping!A:B,2,FALSE),"")</f>
        <v>6</v>
      </c>
      <c r="B192" s="496" t="s">
        <v>270</v>
      </c>
      <c r="C192" s="476">
        <v>44798</v>
      </c>
      <c r="D192" s="490" t="s">
        <v>712</v>
      </c>
      <c r="E192" s="490" t="s">
        <v>713</v>
      </c>
      <c r="F192" s="13">
        <v>3</v>
      </c>
      <c r="G192" s="13"/>
      <c r="H192" s="13">
        <v>3</v>
      </c>
      <c r="I192" s="13">
        <v>3</v>
      </c>
      <c r="J192" s="209" t="s">
        <v>656</v>
      </c>
      <c r="K192" s="491">
        <v>81</v>
      </c>
      <c r="L192" s="24">
        <f>IFERROR(VLOOKUP(M192,Mapping!BQ:BR,2,FALSE),"")</f>
        <v>2</v>
      </c>
      <c r="M192" s="13" t="s">
        <v>421</v>
      </c>
      <c r="N192" s="492" t="s">
        <v>150</v>
      </c>
      <c r="O192" s="491">
        <v>70</v>
      </c>
      <c r="P192" s="23">
        <f>IF(Q192="","",VLOOKUP(Q192,Mapping!D:H,2,FALSE))</f>
        <v>11</v>
      </c>
      <c r="Q192" s="492">
        <v>6</v>
      </c>
      <c r="R192" s="491" t="s">
        <v>151</v>
      </c>
      <c r="S192" s="23" t="str">
        <f>IF(Q192="","",VLOOKUP(Q192,Mapping!D:H,5,FALSE))</f>
        <v>Ndgen.BandBVI</v>
      </c>
      <c r="T192" s="23" t="str">
        <f>IF(Q192="","",VLOOKUP(Q192,Mapping!D:H,4,FALSE))</f>
        <v>Severe</v>
      </c>
      <c r="U192" s="23">
        <f>IF(V192="","",VLOOKUP(V192,Mapping!J:L,2,FALSE))</f>
        <v>1</v>
      </c>
      <c r="V192" s="492" t="s">
        <v>147</v>
      </c>
      <c r="W192" s="23" t="str">
        <f>IF(V192="","",VLOOKUP(V192,Mapping!J:L,3,FALSE))</f>
        <v>NULL</v>
      </c>
      <c r="X192" s="23" t="str">
        <f>IF(V192="","",VLOOKUP(V192,Mapping!J:M,4,FALSE))</f>
        <v>Not assesed</v>
      </c>
      <c r="Y192" s="23" t="str">
        <f>IF(Z192="","",VLOOKUP(Z192,Mapping!O:Q,2,FALSE))</f>
        <v/>
      </c>
      <c r="Z192" s="492"/>
      <c r="AA192" s="23" t="str">
        <f>IF(Z192="","",VLOOKUP(Z192,Mapping!O:Q,3,FALSE))</f>
        <v/>
      </c>
      <c r="AB192" s="23" t="str">
        <f>IF(Z192="","",VLOOKUP(Z192,Mapping!O:R,4,FALSE))</f>
        <v/>
      </c>
      <c r="AC192" s="23">
        <f>IF(AD192="","",VLOOKUP(AD192,Mapping!T:W,2,FALSE))</f>
        <v>7</v>
      </c>
      <c r="AD192" s="492" t="s">
        <v>230</v>
      </c>
      <c r="AE192" s="24" t="str">
        <f>IF(AD192="","",VLOOKUP(AD192,Mapping!T:W,3,FALSE))</f>
        <v>Ndgen.GeneAPOE44</v>
      </c>
      <c r="AF192" s="24" t="str">
        <f>IF(AD192="","",VLOOKUP(AD192,Mapping!T:W,4,FALSE))</f>
        <v>Very high AD risk</v>
      </c>
      <c r="AG192" s="24" t="str">
        <f>IF(AH192="","",VLOOKUP(AH192,Mapping!BD:BF,3,FALSE))</f>
        <v/>
      </c>
      <c r="AH192" s="13"/>
      <c r="AI192" s="24" t="str">
        <f>IF(AJ192="","",VLOOKUP(AJ192,Mapping!BD:BF,3,FALSE))</f>
        <v/>
      </c>
      <c r="AJ192" s="13"/>
      <c r="AK192" s="205" t="s">
        <v>692</v>
      </c>
      <c r="AL192" s="487" t="s">
        <v>714</v>
      </c>
      <c r="AM192" s="493" t="s">
        <v>147</v>
      </c>
      <c r="AN192" s="13" t="s">
        <v>147</v>
      </c>
      <c r="AO192" s="26"/>
      <c r="AP192" s="26"/>
      <c r="AQ192" s="13"/>
      <c r="AR192" s="24" t="str">
        <f>IF(AS192="","",VLOOKUP(AS192,Mapping!AP:AR,2,FALSE))</f>
        <v/>
      </c>
      <c r="AS192" s="13"/>
      <c r="AT192" s="24" t="str">
        <f>IF(AS192="","",VLOOKUP(AS192,Mapping!AP:AR,3,FALSE))</f>
        <v/>
      </c>
      <c r="AU192" s="26"/>
      <c r="AV192" s="24" t="e">
        <f>IF(AW192="","",VLOOKUP(AW192,Mapping!AT:AU,2,FALSE))</f>
        <v>#N/A</v>
      </c>
      <c r="AW192" s="13" t="s">
        <v>372</v>
      </c>
      <c r="AX192" s="477"/>
    </row>
    <row r="193" spans="1:50" ht="29">
      <c r="A193" s="23">
        <f>IFERROR(VLOOKUP(B193,Mapping!A:B,2,FALSE),"")</f>
        <v>6</v>
      </c>
      <c r="B193" s="496" t="s">
        <v>270</v>
      </c>
      <c r="C193" s="476">
        <v>44798</v>
      </c>
      <c r="D193" s="490" t="s">
        <v>715</v>
      </c>
      <c r="E193" s="490" t="s">
        <v>716</v>
      </c>
      <c r="F193" s="13">
        <v>3</v>
      </c>
      <c r="G193" s="13"/>
      <c r="H193" s="13">
        <v>3</v>
      </c>
      <c r="I193" s="13">
        <v>3</v>
      </c>
      <c r="J193" s="209" t="s">
        <v>656</v>
      </c>
      <c r="K193" s="491">
        <v>91</v>
      </c>
      <c r="L193" s="24">
        <f>IFERROR(VLOOKUP(M193,Mapping!BQ:BR,2,FALSE),"")</f>
        <v>2</v>
      </c>
      <c r="M193" s="13" t="s">
        <v>421</v>
      </c>
      <c r="N193" s="492" t="s">
        <v>132</v>
      </c>
      <c r="O193" s="491">
        <v>51</v>
      </c>
      <c r="P193" s="23">
        <f>IF(Q193="","",VLOOKUP(Q193,Mapping!D:H,2,FALSE))</f>
        <v>5</v>
      </c>
      <c r="Q193" s="492">
        <v>2</v>
      </c>
      <c r="R193" s="491" t="s">
        <v>133</v>
      </c>
      <c r="S193" s="23" t="str">
        <f>IF(Q193="","",VLOOKUP(Q193,Mapping!D:H,5,FALSE))</f>
        <v>Ndgen.BandBII</v>
      </c>
      <c r="T193" s="23" t="str">
        <f>IF(Q193="","",VLOOKUP(Q193,Mapping!D:H,4,FALSE))</f>
        <v>Control</v>
      </c>
      <c r="U193" s="23">
        <f>IF(V193="","",VLOOKUP(V193,Mapping!J:L,2,FALSE))</f>
        <v>4</v>
      </c>
      <c r="V193" s="492">
        <v>2</v>
      </c>
      <c r="W193" s="23" t="str">
        <f>IF(V193="","",VLOOKUP(V193,Mapping!J:L,3,FALSE))</f>
        <v>Ndgen.Thal2</v>
      </c>
      <c r="X193" s="23" t="str">
        <f>IF(V193="","",VLOOKUP(V193,Mapping!J:M,4,FALSE))</f>
        <v>Amyloid in allocortex/limbic</v>
      </c>
      <c r="Y193" s="23">
        <f>IF(Z193="","",VLOOKUP(Z193,Mapping!O:Q,2,FALSE))</f>
        <v>3</v>
      </c>
      <c r="Z193" s="492">
        <v>1</v>
      </c>
      <c r="AA193" s="23" t="str">
        <f>IF(Z193="","",VLOOKUP(Z193,Mapping!O:Q,3,FALSE))</f>
        <v>Ndgen.CERAD1</v>
      </c>
      <c r="AB193" s="23" t="str">
        <f>IF(Z193="","",VLOOKUP(Z193,Mapping!O:R,4,FALSE))</f>
        <v>Sparse Neruitic Plaques</v>
      </c>
      <c r="AC193" s="23">
        <f>IF(AD193="","",VLOOKUP(AD193,Mapping!T:W,2,FALSE))</f>
        <v>5</v>
      </c>
      <c r="AD193" s="492" t="s">
        <v>177</v>
      </c>
      <c r="AE193" s="24" t="str">
        <f>IF(AD193="","",VLOOKUP(AD193,Mapping!T:W,3,FALSE))</f>
        <v>Ndgen.GeneAPOE33</v>
      </c>
      <c r="AF193" s="24" t="str">
        <f>IF(AD193="","",VLOOKUP(AD193,Mapping!T:W,4,FALSE))</f>
        <v>Moderate AD risk</v>
      </c>
      <c r="AG193" s="24" t="str">
        <f>IF(AH193="","",VLOOKUP(AH193,Mapping!BD:BF,3,FALSE))</f>
        <v/>
      </c>
      <c r="AH193" s="13"/>
      <c r="AI193" s="24" t="str">
        <f>IF(AJ193="","",VLOOKUP(AJ193,Mapping!BD:BF,3,FALSE))</f>
        <v/>
      </c>
      <c r="AJ193" s="13"/>
      <c r="AK193" s="486"/>
      <c r="AL193" s="487"/>
      <c r="AM193" s="493" t="s">
        <v>147</v>
      </c>
      <c r="AN193" s="13" t="s">
        <v>147</v>
      </c>
      <c r="AO193" s="26"/>
      <c r="AP193" s="90" t="s">
        <v>694</v>
      </c>
      <c r="AQ193" s="13"/>
      <c r="AR193" s="24" t="str">
        <f>IF(AS193="","",VLOOKUP(AS193,Mapping!AP:AR,2,FALSE))</f>
        <v/>
      </c>
      <c r="AS193" s="13"/>
      <c r="AT193" s="24" t="str">
        <f>IF(AS193="","",VLOOKUP(AS193,Mapping!AP:AR,3,FALSE))</f>
        <v/>
      </c>
      <c r="AU193" s="26"/>
      <c r="AV193" s="24" t="e">
        <f>IF(AW193="","",VLOOKUP(AW193,Mapping!AT:AU,2,FALSE))</f>
        <v>#N/A</v>
      </c>
      <c r="AW193" s="13" t="s">
        <v>372</v>
      </c>
      <c r="AX193" s="477"/>
    </row>
    <row r="194" spans="1:50" ht="62.9" customHeight="1">
      <c r="A194" s="23">
        <f>IFERROR(VLOOKUP(B194,Mapping!A:B,2,FALSE),"")</f>
        <v>6</v>
      </c>
      <c r="B194" s="496" t="s">
        <v>270</v>
      </c>
      <c r="C194" s="476">
        <v>44798</v>
      </c>
      <c r="D194" s="490" t="s">
        <v>717</v>
      </c>
      <c r="E194" s="490" t="s">
        <v>718</v>
      </c>
      <c r="F194" s="13">
        <v>3</v>
      </c>
      <c r="G194" s="13"/>
      <c r="H194" s="13">
        <v>3</v>
      </c>
      <c r="I194" s="13">
        <v>3</v>
      </c>
      <c r="J194" s="209" t="s">
        <v>656</v>
      </c>
      <c r="K194" s="491">
        <v>78</v>
      </c>
      <c r="L194" s="24">
        <f>IFERROR(VLOOKUP(M194,Mapping!BQ:BR,2,FALSE),"")</f>
        <v>2</v>
      </c>
      <c r="M194" s="13" t="s">
        <v>421</v>
      </c>
      <c r="N194" s="492" t="s">
        <v>150</v>
      </c>
      <c r="O194" s="491">
        <v>70</v>
      </c>
      <c r="P194" s="23">
        <f>IF(Q194="","",VLOOKUP(Q194,Mapping!D:H,2,FALSE))</f>
        <v>5</v>
      </c>
      <c r="Q194" s="492">
        <v>2</v>
      </c>
      <c r="R194" s="491" t="s">
        <v>133</v>
      </c>
      <c r="S194" s="23" t="str">
        <f>IF(Q194="","",VLOOKUP(Q194,Mapping!D:H,5,FALSE))</f>
        <v>Ndgen.BandBII</v>
      </c>
      <c r="T194" s="23" t="str">
        <f>IF(Q194="","",VLOOKUP(Q194,Mapping!D:H,4,FALSE))</f>
        <v>Control</v>
      </c>
      <c r="U194" s="23">
        <f>IF(V194="","",VLOOKUP(V194,Mapping!J:L,2,FALSE))</f>
        <v>3</v>
      </c>
      <c r="V194" s="492">
        <v>1</v>
      </c>
      <c r="W194" s="23" t="str">
        <f>IF(V194="","",VLOOKUP(V194,Mapping!J:L,3,FALSE))</f>
        <v>Ndgen.Thal1</v>
      </c>
      <c r="X194" s="23" t="str">
        <f>IF(V194="","",VLOOKUP(V194,Mapping!J:M,4,FALSE))</f>
        <v>Amyloid in neocortex</v>
      </c>
      <c r="Y194" s="23">
        <f>IF(Z194="","",VLOOKUP(Z194,Mapping!O:Q,2,FALSE))</f>
        <v>2</v>
      </c>
      <c r="Z194" s="492">
        <v>0</v>
      </c>
      <c r="AA194" s="23" t="str">
        <f>IF(Z194="","",VLOOKUP(Z194,Mapping!O:Q,3,FALSE))</f>
        <v>Ndgen.CERAD0</v>
      </c>
      <c r="AB194" s="23" t="str">
        <f>IF(Z194="","",VLOOKUP(Z194,Mapping!O:R,4,FALSE))</f>
        <v>No Neuritic Plaques</v>
      </c>
      <c r="AC194" s="23">
        <f>IF(AD194="","",VLOOKUP(AD194,Mapping!T:W,2,FALSE))</f>
        <v>5</v>
      </c>
      <c r="AD194" s="492" t="s">
        <v>177</v>
      </c>
      <c r="AE194" s="24" t="str">
        <f>IF(AD194="","",VLOOKUP(AD194,Mapping!T:W,3,FALSE))</f>
        <v>Ndgen.GeneAPOE33</v>
      </c>
      <c r="AF194" s="24" t="str">
        <f>IF(AD194="","",VLOOKUP(AD194,Mapping!T:W,4,FALSE))</f>
        <v>Moderate AD risk</v>
      </c>
      <c r="AG194" s="24" t="str">
        <f>IF(AH194="","",VLOOKUP(AH194,Mapping!BD:BF,3,FALSE))</f>
        <v/>
      </c>
      <c r="AH194" s="13"/>
      <c r="AI194" s="24" t="str">
        <f>IF(AJ194="","",VLOOKUP(AJ194,Mapping!BD:BF,3,FALSE))</f>
        <v/>
      </c>
      <c r="AJ194" s="13"/>
      <c r="AK194" s="205" t="s">
        <v>719</v>
      </c>
      <c r="AL194" s="487"/>
      <c r="AM194" s="493" t="s">
        <v>147</v>
      </c>
      <c r="AN194" s="13" t="s">
        <v>147</v>
      </c>
      <c r="AO194" s="26"/>
      <c r="AP194" s="90" t="s">
        <v>694</v>
      </c>
      <c r="AQ194" s="13"/>
      <c r="AR194" s="24" t="str">
        <f>IF(AS194="","",VLOOKUP(AS194,Mapping!AP:AR,2,FALSE))</f>
        <v/>
      </c>
      <c r="AS194" s="13"/>
      <c r="AT194" s="24" t="str">
        <f>IF(AS194="","",VLOOKUP(AS194,Mapping!AP:AR,3,FALSE))</f>
        <v/>
      </c>
      <c r="AU194" s="26"/>
      <c r="AV194" s="24" t="e">
        <f>IF(AW194="","",VLOOKUP(AW194,Mapping!AT:AU,2,FALSE))</f>
        <v>#N/A</v>
      </c>
      <c r="AW194" s="13" t="s">
        <v>372</v>
      </c>
      <c r="AX194" s="477"/>
    </row>
    <row r="195" spans="1:50" ht="31.5" customHeight="1">
      <c r="A195" s="23">
        <f>IFERROR(VLOOKUP(B195,Mapping!A:B,2,FALSE),"")</f>
        <v>6</v>
      </c>
      <c r="B195" s="496" t="s">
        <v>270</v>
      </c>
      <c r="C195" s="476">
        <v>44798</v>
      </c>
      <c r="D195" s="490" t="s">
        <v>720</v>
      </c>
      <c r="E195" s="490" t="s">
        <v>721</v>
      </c>
      <c r="F195" s="13">
        <v>3</v>
      </c>
      <c r="G195" s="13"/>
      <c r="H195" s="13">
        <v>3</v>
      </c>
      <c r="I195" s="13">
        <v>3</v>
      </c>
      <c r="J195" s="209" t="s">
        <v>656</v>
      </c>
      <c r="K195" s="491">
        <v>80</v>
      </c>
      <c r="L195" s="24">
        <f>IFERROR(VLOOKUP(M195,Mapping!BQ:BR,2,FALSE),"")</f>
        <v>2</v>
      </c>
      <c r="M195" s="13" t="s">
        <v>421</v>
      </c>
      <c r="N195" s="492" t="s">
        <v>150</v>
      </c>
      <c r="O195" s="491">
        <v>8.5</v>
      </c>
      <c r="P195" s="23">
        <f>IF(Q195="","",VLOOKUP(Q195,Mapping!D:H,2,FALSE))</f>
        <v>7</v>
      </c>
      <c r="Q195" s="492">
        <v>4</v>
      </c>
      <c r="R195" s="491" t="s">
        <v>151</v>
      </c>
      <c r="S195" s="23" t="str">
        <f>IF(Q195="","",VLOOKUP(Q195,Mapping!D:H,5,FALSE))</f>
        <v>Ndgen.BandBIV</v>
      </c>
      <c r="T195" s="23" t="str">
        <f>IF(Q195="","",VLOOKUP(Q195,Mapping!D:H,4,FALSE))</f>
        <v>Moderate</v>
      </c>
      <c r="U195" s="23">
        <f>IF(V195="","",VLOOKUP(V195,Mapping!J:L,2,FALSE))</f>
        <v>4</v>
      </c>
      <c r="V195" s="492">
        <v>2</v>
      </c>
      <c r="W195" s="23" t="str">
        <f>IF(V195="","",VLOOKUP(V195,Mapping!J:L,3,FALSE))</f>
        <v>Ndgen.Thal2</v>
      </c>
      <c r="X195" s="23" t="str">
        <f>IF(V195="","",VLOOKUP(V195,Mapping!J:M,4,FALSE))</f>
        <v>Amyloid in allocortex/limbic</v>
      </c>
      <c r="Y195" s="23">
        <f>IF(Z195="","",VLOOKUP(Z195,Mapping!O:Q,2,FALSE))</f>
        <v>4</v>
      </c>
      <c r="Z195" s="492">
        <v>2</v>
      </c>
      <c r="AA195" s="23" t="str">
        <f>IF(Z195="","",VLOOKUP(Z195,Mapping!O:Q,3,FALSE))</f>
        <v>Ndgen.CERAD2</v>
      </c>
      <c r="AB195" s="23" t="str">
        <f>IF(Z195="","",VLOOKUP(Z195,Mapping!O:R,4,FALSE))</f>
        <v>Moderate</v>
      </c>
      <c r="AC195" s="23">
        <f>IF(AD195="","",VLOOKUP(AD195,Mapping!T:W,2,FALSE))</f>
        <v>6</v>
      </c>
      <c r="AD195" s="492" t="s">
        <v>173</v>
      </c>
      <c r="AE195" s="24" t="str">
        <f>IF(AD195="","",VLOOKUP(AD195,Mapping!T:W,3,FALSE))</f>
        <v>Ndgen.GeneAPOE34</v>
      </c>
      <c r="AF195" s="24" t="str">
        <f>IF(AD195="","",VLOOKUP(AD195,Mapping!T:W,4,FALSE))</f>
        <v>High AD risk</v>
      </c>
      <c r="AG195" s="24" t="str">
        <f>IF(AH195="","",VLOOKUP(AH195,Mapping!BD:BF,3,FALSE))</f>
        <v/>
      </c>
      <c r="AH195" s="13"/>
      <c r="AI195" s="24" t="str">
        <f>IF(AJ195="","",VLOOKUP(AJ195,Mapping!BD:BF,3,FALSE))</f>
        <v/>
      </c>
      <c r="AJ195" s="13"/>
      <c r="AK195" s="205" t="s">
        <v>722</v>
      </c>
      <c r="AL195" s="487"/>
      <c r="AM195" s="493" t="s">
        <v>147</v>
      </c>
      <c r="AN195" s="13" t="s">
        <v>147</v>
      </c>
      <c r="AO195" s="26"/>
      <c r="AP195" s="26" t="s">
        <v>694</v>
      </c>
      <c r="AQ195" s="13"/>
      <c r="AR195" s="24" t="str">
        <f>IF(AS195="","",VLOOKUP(AS195,Mapping!AP:AR,2,FALSE))</f>
        <v/>
      </c>
      <c r="AS195" s="13"/>
      <c r="AT195" s="24" t="str">
        <f>IF(AS195="","",VLOOKUP(AS195,Mapping!AP:AR,3,FALSE))</f>
        <v/>
      </c>
      <c r="AU195" s="26"/>
      <c r="AV195" s="24" t="e">
        <f>IF(AW195="","",VLOOKUP(AW195,Mapping!AT:AU,2,FALSE))</f>
        <v>#N/A</v>
      </c>
      <c r="AW195" s="13" t="s">
        <v>372</v>
      </c>
      <c r="AX195" s="477"/>
    </row>
    <row r="196" spans="1:50" ht="28.5" customHeight="1">
      <c r="A196" s="23">
        <f>IFERROR(VLOOKUP(B196,Mapping!A:B,2,FALSE),"")</f>
        <v>6</v>
      </c>
      <c r="B196" s="496" t="s">
        <v>270</v>
      </c>
      <c r="C196" s="476">
        <v>44798</v>
      </c>
      <c r="D196" s="490" t="s">
        <v>723</v>
      </c>
      <c r="E196" s="490" t="s">
        <v>724</v>
      </c>
      <c r="F196" s="13">
        <v>3</v>
      </c>
      <c r="G196" s="13"/>
      <c r="H196" s="13">
        <v>3</v>
      </c>
      <c r="I196" s="13">
        <v>3</v>
      </c>
      <c r="J196" s="209" t="s">
        <v>656</v>
      </c>
      <c r="K196" s="491">
        <v>65</v>
      </c>
      <c r="L196" s="24">
        <f>IFERROR(VLOOKUP(M196,Mapping!BQ:BR,2,FALSE),"")</f>
        <v>2</v>
      </c>
      <c r="M196" s="13" t="s">
        <v>421</v>
      </c>
      <c r="N196" s="492" t="s">
        <v>132</v>
      </c>
      <c r="O196" s="491">
        <v>64</v>
      </c>
      <c r="P196" s="23">
        <f>IF(Q196="","",VLOOKUP(Q196,Mapping!D:H,2,FALSE))</f>
        <v>9</v>
      </c>
      <c r="Q196" s="492">
        <v>5</v>
      </c>
      <c r="R196" s="491" t="s">
        <v>151</v>
      </c>
      <c r="S196" s="23" t="str">
        <f>IF(Q196="","",VLOOKUP(Q196,Mapping!D:H,5,FALSE))</f>
        <v>Ndgen.BandBV</v>
      </c>
      <c r="T196" s="23" t="str">
        <f>IF(Q196="","",VLOOKUP(Q196,Mapping!D:H,4,FALSE))</f>
        <v>Severe</v>
      </c>
      <c r="U196" s="23">
        <f>IF(V196="","",VLOOKUP(V196,Mapping!J:L,2,FALSE))</f>
        <v>4</v>
      </c>
      <c r="V196" s="492">
        <v>2</v>
      </c>
      <c r="W196" s="23" t="str">
        <f>IF(V196="","",VLOOKUP(V196,Mapping!J:L,3,FALSE))</f>
        <v>Ndgen.Thal2</v>
      </c>
      <c r="X196" s="23" t="str">
        <f>IF(V196="","",VLOOKUP(V196,Mapping!J:M,4,FALSE))</f>
        <v>Amyloid in allocortex/limbic</v>
      </c>
      <c r="Y196" s="23">
        <f>IF(Z196="","",VLOOKUP(Z196,Mapping!O:Q,2,FALSE))</f>
        <v>4</v>
      </c>
      <c r="Z196" s="492">
        <v>2</v>
      </c>
      <c r="AA196" s="23" t="str">
        <f>IF(Z196="","",VLOOKUP(Z196,Mapping!O:Q,3,FALSE))</f>
        <v>Ndgen.CERAD2</v>
      </c>
      <c r="AB196" s="23" t="str">
        <f>IF(Z196="","",VLOOKUP(Z196,Mapping!O:R,4,FALSE))</f>
        <v>Moderate</v>
      </c>
      <c r="AC196" s="23">
        <f>IF(AD196="","",VLOOKUP(AD196,Mapping!T:W,2,FALSE))</f>
        <v>5</v>
      </c>
      <c r="AD196" s="492" t="s">
        <v>177</v>
      </c>
      <c r="AE196" s="24" t="str">
        <f>IF(AD196="","",VLOOKUP(AD196,Mapping!T:W,3,FALSE))</f>
        <v>Ndgen.GeneAPOE33</v>
      </c>
      <c r="AF196" s="24" t="str">
        <f>IF(AD196="","",VLOOKUP(AD196,Mapping!T:W,4,FALSE))</f>
        <v>Moderate AD risk</v>
      </c>
      <c r="AG196" s="24" t="str">
        <f>IF(AH196="","",VLOOKUP(AH196,Mapping!BD:BF,3,FALSE))</f>
        <v/>
      </c>
      <c r="AH196" s="13"/>
      <c r="AI196" s="24" t="str">
        <f>IF(AJ196="","",VLOOKUP(AJ196,Mapping!BD:BF,3,FALSE))</f>
        <v/>
      </c>
      <c r="AJ196" s="13"/>
      <c r="AK196" s="205" t="s">
        <v>725</v>
      </c>
      <c r="AL196" s="487"/>
      <c r="AM196" s="493" t="s">
        <v>147</v>
      </c>
      <c r="AN196" s="13" t="s">
        <v>147</v>
      </c>
      <c r="AO196" s="26"/>
      <c r="AP196" s="26" t="s">
        <v>726</v>
      </c>
      <c r="AQ196" s="13"/>
      <c r="AR196" s="24" t="str">
        <f>IF(AS196="","",VLOOKUP(AS196,Mapping!AP:AR,2,FALSE))</f>
        <v/>
      </c>
      <c r="AS196" s="13"/>
      <c r="AT196" s="24" t="str">
        <f>IF(AS196="","",VLOOKUP(AS196,Mapping!AP:AR,3,FALSE))</f>
        <v/>
      </c>
      <c r="AU196" s="26"/>
      <c r="AV196" s="24" t="e">
        <f>IF(AW196="","",VLOOKUP(AW196,Mapping!AT:AU,2,FALSE))</f>
        <v>#N/A</v>
      </c>
      <c r="AW196" s="13" t="s">
        <v>372</v>
      </c>
      <c r="AX196" s="477"/>
    </row>
    <row r="197" spans="1:50" ht="30.75" customHeight="1">
      <c r="A197" s="23">
        <f>IFERROR(VLOOKUP(B197,Mapping!A:B,2,FALSE),"")</f>
        <v>6</v>
      </c>
      <c r="B197" s="496" t="s">
        <v>270</v>
      </c>
      <c r="C197" s="476">
        <v>44798</v>
      </c>
      <c r="D197" s="490" t="s">
        <v>288</v>
      </c>
      <c r="E197" s="490" t="s">
        <v>289</v>
      </c>
      <c r="F197" s="13">
        <v>3</v>
      </c>
      <c r="G197" s="13"/>
      <c r="H197" s="13">
        <v>3</v>
      </c>
      <c r="I197" s="13">
        <v>2</v>
      </c>
      <c r="J197" s="209" t="s">
        <v>678</v>
      </c>
      <c r="K197" s="491">
        <v>77</v>
      </c>
      <c r="L197" s="24">
        <f>IFERROR(VLOOKUP(M197,Mapping!BQ:BR,2,FALSE),"")</f>
        <v>2</v>
      </c>
      <c r="M197" s="13" t="s">
        <v>421</v>
      </c>
      <c r="N197" s="492" t="s">
        <v>132</v>
      </c>
      <c r="O197" s="491">
        <v>11</v>
      </c>
      <c r="P197" s="23">
        <f>IF(Q197="","",VLOOKUP(Q197,Mapping!D:H,2,FALSE))</f>
        <v>2</v>
      </c>
      <c r="Q197" s="492">
        <v>0</v>
      </c>
      <c r="R197" s="491" t="s">
        <v>133</v>
      </c>
      <c r="S197" s="23" t="str">
        <f>IF(Q197="","",VLOOKUP(Q197,Mapping!D:H,5,FALSE))</f>
        <v>Ndgen.BandB0</v>
      </c>
      <c r="T197" s="23" t="str">
        <f>IF(Q197="","",VLOOKUP(Q197,Mapping!D:H,4,FALSE))</f>
        <v>Control</v>
      </c>
      <c r="U197" s="23">
        <f>IF(V197="","",VLOOKUP(V197,Mapping!J:L,2,FALSE))</f>
        <v>2</v>
      </c>
      <c r="V197" s="492">
        <v>0</v>
      </c>
      <c r="W197" s="23" t="str">
        <f>IF(V197="","",VLOOKUP(V197,Mapping!J:L,3,FALSE))</f>
        <v>Ndgen.Thal0</v>
      </c>
      <c r="X197" s="23" t="str">
        <f>IF(V197="","",VLOOKUP(V197,Mapping!J:M,4,FALSE))</f>
        <v>No amyloid deposition</v>
      </c>
      <c r="Y197" s="23">
        <f>IF(Z197="","",VLOOKUP(Z197,Mapping!O:Q,2,FALSE))</f>
        <v>3</v>
      </c>
      <c r="Z197" s="492">
        <v>1</v>
      </c>
      <c r="AA197" s="23" t="str">
        <f>IF(Z197="","",VLOOKUP(Z197,Mapping!O:Q,3,FALSE))</f>
        <v>Ndgen.CERAD1</v>
      </c>
      <c r="AB197" s="23" t="str">
        <f>IF(Z197="","",VLOOKUP(Z197,Mapping!O:R,4,FALSE))</f>
        <v>Sparse Neruitic Plaques</v>
      </c>
      <c r="AC197" s="23">
        <f>IF(AD197="","",VLOOKUP(AD197,Mapping!T:W,2,FALSE))</f>
        <v>5</v>
      </c>
      <c r="AD197" s="492" t="s">
        <v>177</v>
      </c>
      <c r="AE197" s="24" t="str">
        <f>IF(AD197="","",VLOOKUP(AD197,Mapping!T:W,3,FALSE))</f>
        <v>Ndgen.GeneAPOE33</v>
      </c>
      <c r="AF197" s="24" t="str">
        <f>IF(AD197="","",VLOOKUP(AD197,Mapping!T:W,4,FALSE))</f>
        <v>Moderate AD risk</v>
      </c>
      <c r="AG197" s="24" t="str">
        <f>IF(AH197="","",VLOOKUP(AH197,Mapping!BD:BF,3,FALSE))</f>
        <v/>
      </c>
      <c r="AH197" s="13"/>
      <c r="AI197" s="24" t="str">
        <f>IF(AJ197="","",VLOOKUP(AJ197,Mapping!BD:BF,3,FALSE))</f>
        <v/>
      </c>
      <c r="AJ197" s="13"/>
      <c r="AK197" s="205"/>
      <c r="AL197" s="487" t="s">
        <v>727</v>
      </c>
      <c r="AM197" s="493" t="s">
        <v>147</v>
      </c>
      <c r="AN197" s="13" t="s">
        <v>147</v>
      </c>
      <c r="AO197" s="26"/>
      <c r="AP197" s="26" t="s">
        <v>728</v>
      </c>
      <c r="AQ197" s="13"/>
      <c r="AR197" s="24" t="str">
        <f>IF(AS197="","",VLOOKUP(AS197,Mapping!AP:AR,2,FALSE))</f>
        <v/>
      </c>
      <c r="AS197" s="13"/>
      <c r="AT197" s="24" t="str">
        <f>IF(AS197="","",VLOOKUP(AS197,Mapping!AP:AR,3,FALSE))</f>
        <v/>
      </c>
      <c r="AU197" s="26"/>
      <c r="AV197" s="24" t="e">
        <f>IF(AW197="","",VLOOKUP(AW197,Mapping!AT:AU,2,FALSE))</f>
        <v>#N/A</v>
      </c>
      <c r="AW197" s="13" t="s">
        <v>372</v>
      </c>
      <c r="AX197" s="477"/>
    </row>
    <row r="198" spans="1:50">
      <c r="A198" s="23">
        <f>IFERROR(VLOOKUP(B198,Mapping!A:B,2,FALSE),"")</f>
        <v>6</v>
      </c>
      <c r="B198" s="496" t="s">
        <v>270</v>
      </c>
      <c r="C198" s="476">
        <v>44798</v>
      </c>
      <c r="D198" s="490" t="s">
        <v>729</v>
      </c>
      <c r="E198" s="490" t="s">
        <v>730</v>
      </c>
      <c r="F198" s="13">
        <v>3</v>
      </c>
      <c r="G198" s="13"/>
      <c r="H198" s="13">
        <v>3</v>
      </c>
      <c r="I198" s="13">
        <v>3</v>
      </c>
      <c r="J198" s="209" t="s">
        <v>656</v>
      </c>
      <c r="K198" s="491">
        <v>92</v>
      </c>
      <c r="L198" s="24">
        <f>IFERROR(VLOOKUP(M198,Mapping!BQ:BR,2,FALSE),"")</f>
        <v>3</v>
      </c>
      <c r="M198" s="492" t="s">
        <v>370</v>
      </c>
      <c r="N198" s="492" t="s">
        <v>132</v>
      </c>
      <c r="O198" s="491">
        <v>72</v>
      </c>
      <c r="P198" s="23">
        <f>IF(Q198="","",VLOOKUP(Q198,Mapping!D:H,2,FALSE))</f>
        <v>7</v>
      </c>
      <c r="Q198" s="492">
        <v>4</v>
      </c>
      <c r="R198" s="491" t="s">
        <v>151</v>
      </c>
      <c r="S198" s="23" t="str">
        <f>IF(Q198="","",VLOOKUP(Q198,Mapping!D:H,5,FALSE))</f>
        <v>Ndgen.BandBIV</v>
      </c>
      <c r="T198" s="23" t="str">
        <f>IF(Q198="","",VLOOKUP(Q198,Mapping!D:H,4,FALSE))</f>
        <v>Moderate</v>
      </c>
      <c r="U198" s="23">
        <f>IF(V198="","",VLOOKUP(V198,Mapping!J:L,2,FALSE))</f>
        <v>3</v>
      </c>
      <c r="V198" s="492">
        <v>1</v>
      </c>
      <c r="W198" s="23" t="str">
        <f>IF(V198="","",VLOOKUP(V198,Mapping!J:L,3,FALSE))</f>
        <v>Ndgen.Thal1</v>
      </c>
      <c r="X198" s="23" t="str">
        <f>IF(V198="","",VLOOKUP(V198,Mapping!J:M,4,FALSE))</f>
        <v>Amyloid in neocortex</v>
      </c>
      <c r="Y198" s="23">
        <f>IF(Z198="","",VLOOKUP(Z198,Mapping!O:Q,2,FALSE))</f>
        <v>4</v>
      </c>
      <c r="Z198" s="492">
        <v>2</v>
      </c>
      <c r="AA198" s="23" t="str">
        <f>IF(Z198="","",VLOOKUP(Z198,Mapping!O:Q,3,FALSE))</f>
        <v>Ndgen.CERAD2</v>
      </c>
      <c r="AB198" s="23" t="str">
        <f>IF(Z198="","",VLOOKUP(Z198,Mapping!O:R,4,FALSE))</f>
        <v>Moderate</v>
      </c>
      <c r="AC198" s="23">
        <f>IF(AD198="","",VLOOKUP(AD198,Mapping!T:W,2,FALSE))</f>
        <v>5</v>
      </c>
      <c r="AD198" s="492" t="s">
        <v>177</v>
      </c>
      <c r="AE198" s="24" t="str">
        <f>IF(AD198="","",VLOOKUP(AD198,Mapping!T:W,3,FALSE))</f>
        <v>Ndgen.GeneAPOE33</v>
      </c>
      <c r="AF198" s="24" t="str">
        <f>IF(AD198="","",VLOOKUP(AD198,Mapping!T:W,4,FALSE))</f>
        <v>Moderate AD risk</v>
      </c>
      <c r="AG198" s="24" t="str">
        <f>IF(AH198="","",VLOOKUP(AH198,Mapping!BD:BF,3,FALSE))</f>
        <v/>
      </c>
      <c r="AH198" s="13"/>
      <c r="AI198" s="24" t="str">
        <f>IF(AJ198="","",VLOOKUP(AJ198,Mapping!BD:BF,3,FALSE))</f>
        <v/>
      </c>
      <c r="AJ198" s="13"/>
      <c r="AK198" s="205" t="s">
        <v>731</v>
      </c>
      <c r="AL198" s="487"/>
      <c r="AM198" s="493" t="s">
        <v>147</v>
      </c>
      <c r="AN198" s="13" t="s">
        <v>147</v>
      </c>
      <c r="AO198" s="26"/>
      <c r="AP198" s="26" t="s">
        <v>694</v>
      </c>
      <c r="AQ198" s="13"/>
      <c r="AR198" s="24" t="str">
        <f>IF(AS198="","",VLOOKUP(AS198,Mapping!AP:AR,2,FALSE))</f>
        <v/>
      </c>
      <c r="AS198" s="13"/>
      <c r="AT198" s="24" t="str">
        <f>IF(AS198="","",VLOOKUP(AS198,Mapping!AP:AR,3,FALSE))</f>
        <v/>
      </c>
      <c r="AU198" s="26"/>
      <c r="AV198" s="24" t="e">
        <f>IF(AW198="","",VLOOKUP(AW198,Mapping!AT:AU,2,FALSE))</f>
        <v>#N/A</v>
      </c>
      <c r="AW198" s="13" t="s">
        <v>372</v>
      </c>
      <c r="AX198" s="477"/>
    </row>
    <row r="199" spans="1:50" ht="68.5" customHeight="1">
      <c r="A199" s="23">
        <f>IFERROR(VLOOKUP(B199,Mapping!A:B,2,FALSE),"")</f>
        <v>6</v>
      </c>
      <c r="B199" s="496" t="s">
        <v>270</v>
      </c>
      <c r="C199" s="476">
        <v>44798</v>
      </c>
      <c r="D199" s="490" t="s">
        <v>732</v>
      </c>
      <c r="E199" s="490" t="s">
        <v>733</v>
      </c>
      <c r="F199" s="13">
        <v>3</v>
      </c>
      <c r="G199" s="13"/>
      <c r="H199" s="13">
        <v>3</v>
      </c>
      <c r="I199" s="13">
        <v>3</v>
      </c>
      <c r="J199" s="209" t="s">
        <v>656</v>
      </c>
      <c r="K199" s="491">
        <v>90</v>
      </c>
      <c r="L199" s="24">
        <f>IFERROR(VLOOKUP(M199,Mapping!BQ:BR,2,FALSE),"")</f>
        <v>3</v>
      </c>
      <c r="M199" s="492" t="s">
        <v>370</v>
      </c>
      <c r="N199" s="492" t="s">
        <v>150</v>
      </c>
      <c r="O199" s="491">
        <v>10</v>
      </c>
      <c r="P199" s="23">
        <f>IF(Q199="","",VLOOKUP(Q199,Mapping!D:H,2,FALSE))</f>
        <v>9</v>
      </c>
      <c r="Q199" s="492">
        <v>5</v>
      </c>
      <c r="R199" s="491" t="s">
        <v>151</v>
      </c>
      <c r="S199" s="23" t="str">
        <f>IF(Q199="","",VLOOKUP(Q199,Mapping!D:H,5,FALSE))</f>
        <v>Ndgen.BandBV</v>
      </c>
      <c r="T199" s="23" t="str">
        <f>IF(Q199="","",VLOOKUP(Q199,Mapping!D:H,4,FALSE))</f>
        <v>Severe</v>
      </c>
      <c r="U199" s="23">
        <f>IF(V199="","",VLOOKUP(V199,Mapping!J:L,2,FALSE))</f>
        <v>4</v>
      </c>
      <c r="V199" s="492">
        <v>2</v>
      </c>
      <c r="W199" s="23" t="str">
        <f>IF(V199="","",VLOOKUP(V199,Mapping!J:L,3,FALSE))</f>
        <v>Ndgen.Thal2</v>
      </c>
      <c r="X199" s="23" t="str">
        <f>IF(V199="","",VLOOKUP(V199,Mapping!J:M,4,FALSE))</f>
        <v>Amyloid in allocortex/limbic</v>
      </c>
      <c r="Y199" s="23">
        <f>IF(Z199="","",VLOOKUP(Z199,Mapping!O:Q,2,FALSE))</f>
        <v>5</v>
      </c>
      <c r="Z199" s="492">
        <v>3</v>
      </c>
      <c r="AA199" s="23" t="str">
        <f>IF(Z199="","",VLOOKUP(Z199,Mapping!O:Q,3,FALSE))</f>
        <v>Ndgen.CERAD3</v>
      </c>
      <c r="AB199" s="23" t="str">
        <f>IF(Z199="","",VLOOKUP(Z199,Mapping!O:R,4,FALSE))</f>
        <v>High Density</v>
      </c>
      <c r="AC199" s="23">
        <f>IF(AD199="","",VLOOKUP(AD199,Mapping!T:W,2,FALSE))</f>
        <v>7</v>
      </c>
      <c r="AD199" s="492" t="s">
        <v>230</v>
      </c>
      <c r="AE199" s="24" t="str">
        <f>IF(AD199="","",VLOOKUP(AD199,Mapping!T:W,3,FALSE))</f>
        <v>Ndgen.GeneAPOE44</v>
      </c>
      <c r="AF199" s="24" t="str">
        <f>IF(AD199="","",VLOOKUP(AD199,Mapping!T:W,4,FALSE))</f>
        <v>Very high AD risk</v>
      </c>
      <c r="AG199" s="24" t="str">
        <f>IF(AH199="","",VLOOKUP(AH199,Mapping!BD:BF,3,FALSE))</f>
        <v/>
      </c>
      <c r="AH199" s="13"/>
      <c r="AI199" s="24" t="str">
        <f>IF(AJ199="","",VLOOKUP(AJ199,Mapping!BD:BF,3,FALSE))</f>
        <v/>
      </c>
      <c r="AJ199" s="13"/>
      <c r="AK199" s="205" t="s">
        <v>734</v>
      </c>
      <c r="AL199" s="205" t="s">
        <v>151</v>
      </c>
      <c r="AM199" s="493" t="s">
        <v>147</v>
      </c>
      <c r="AN199" s="13" t="s">
        <v>147</v>
      </c>
      <c r="AO199" s="26"/>
      <c r="AP199" s="90" t="s">
        <v>735</v>
      </c>
      <c r="AQ199" s="13"/>
      <c r="AR199" s="24" t="str">
        <f>IF(AS199="","",VLOOKUP(AS199,Mapping!AP:AR,2,FALSE))</f>
        <v/>
      </c>
      <c r="AS199" s="13"/>
      <c r="AT199" s="24" t="str">
        <f>IF(AS199="","",VLOOKUP(AS199,Mapping!AP:AR,3,FALSE))</f>
        <v/>
      </c>
      <c r="AU199" s="26"/>
      <c r="AV199" s="24" t="e">
        <f>IF(AW199="","",VLOOKUP(AW199,Mapping!AT:AU,2,FALSE))</f>
        <v>#N/A</v>
      </c>
      <c r="AW199" s="13" t="s">
        <v>372</v>
      </c>
      <c r="AX199" s="477"/>
    </row>
    <row r="200" spans="1:50" ht="31.5" customHeight="1">
      <c r="A200" s="23">
        <f>IFERROR(VLOOKUP(B200,Mapping!A:B,2,FALSE),"")</f>
        <v>6</v>
      </c>
      <c r="B200" s="496" t="s">
        <v>270</v>
      </c>
      <c r="C200" s="476">
        <v>44798</v>
      </c>
      <c r="D200" s="490" t="s">
        <v>736</v>
      </c>
      <c r="E200" s="490" t="s">
        <v>737</v>
      </c>
      <c r="F200" s="13">
        <v>3</v>
      </c>
      <c r="G200" s="13"/>
      <c r="H200" s="13">
        <v>3</v>
      </c>
      <c r="I200" s="13">
        <v>3</v>
      </c>
      <c r="J200" s="209" t="s">
        <v>656</v>
      </c>
      <c r="K200" s="491">
        <v>62</v>
      </c>
      <c r="L200" s="24">
        <f>IFERROR(VLOOKUP(M200,Mapping!BQ:BR,2,FALSE),"")</f>
        <v>3</v>
      </c>
      <c r="M200" s="492" t="s">
        <v>370</v>
      </c>
      <c r="N200" s="492" t="s">
        <v>132</v>
      </c>
      <c r="O200" s="491">
        <v>23</v>
      </c>
      <c r="P200" s="23">
        <f>IF(Q200="","",VLOOKUP(Q200,Mapping!D:H,2,FALSE))</f>
        <v>11</v>
      </c>
      <c r="Q200" s="492">
        <v>6</v>
      </c>
      <c r="R200" s="491" t="s">
        <v>151</v>
      </c>
      <c r="S200" s="23" t="str">
        <f>IF(Q200="","",VLOOKUP(Q200,Mapping!D:H,5,FALSE))</f>
        <v>Ndgen.BandBVI</v>
      </c>
      <c r="T200" s="23" t="str">
        <f>IF(Q200="","",VLOOKUP(Q200,Mapping!D:H,4,FALSE))</f>
        <v>Severe</v>
      </c>
      <c r="U200" s="23">
        <f>IF(V200="","",VLOOKUP(V200,Mapping!J:L,2,FALSE))</f>
        <v>1</v>
      </c>
      <c r="V200" s="492" t="s">
        <v>147</v>
      </c>
      <c r="W200" s="23" t="str">
        <f>IF(V200="","",VLOOKUP(V200,Mapping!J:L,3,FALSE))</f>
        <v>NULL</v>
      </c>
      <c r="X200" s="23" t="str">
        <f>IF(V200="","",VLOOKUP(V200,Mapping!J:M,4,FALSE))</f>
        <v>Not assesed</v>
      </c>
      <c r="Y200" s="23" t="str">
        <f>IF(Z200="","",VLOOKUP(Z200,Mapping!O:Q,2,FALSE))</f>
        <v/>
      </c>
      <c r="Z200" s="492"/>
      <c r="AA200" s="23" t="str">
        <f>IF(Z200="","",VLOOKUP(Z200,Mapping!O:Q,3,FALSE))</f>
        <v/>
      </c>
      <c r="AB200" s="23" t="str">
        <f>IF(Z200="","",VLOOKUP(Z200,Mapping!O:R,4,FALSE))</f>
        <v/>
      </c>
      <c r="AC200" s="23">
        <f>IF(AD200="","",VLOOKUP(AD200,Mapping!T:W,2,FALSE))</f>
        <v>7</v>
      </c>
      <c r="AD200" s="492" t="s">
        <v>230</v>
      </c>
      <c r="AE200" s="24" t="str">
        <f>IF(AD200="","",VLOOKUP(AD200,Mapping!T:W,3,FALSE))</f>
        <v>Ndgen.GeneAPOE44</v>
      </c>
      <c r="AF200" s="24" t="str">
        <f>IF(AD200="","",VLOOKUP(AD200,Mapping!T:W,4,FALSE))</f>
        <v>Very high AD risk</v>
      </c>
      <c r="AG200" s="24" t="str">
        <f>IF(AH200="","",VLOOKUP(AH200,Mapping!BD:BF,3,FALSE))</f>
        <v/>
      </c>
      <c r="AH200" s="13"/>
      <c r="AI200" s="24" t="str">
        <f>IF(AJ200="","",VLOOKUP(AJ200,Mapping!BD:BF,3,FALSE))</f>
        <v/>
      </c>
      <c r="AJ200" s="13"/>
      <c r="AK200" s="205" t="s">
        <v>738</v>
      </c>
      <c r="AL200" s="205"/>
      <c r="AM200" s="493" t="s">
        <v>147</v>
      </c>
      <c r="AN200" s="13" t="s">
        <v>147</v>
      </c>
      <c r="AO200" s="26"/>
      <c r="AP200" s="90" t="s">
        <v>739</v>
      </c>
      <c r="AQ200" s="13"/>
      <c r="AR200" s="24" t="str">
        <f>IF(AS200="","",VLOOKUP(AS200,Mapping!AP:AR,2,FALSE))</f>
        <v/>
      </c>
      <c r="AS200" s="13"/>
      <c r="AT200" s="24" t="str">
        <f>IF(AS200="","",VLOOKUP(AS200,Mapping!AP:AR,3,FALSE))</f>
        <v/>
      </c>
      <c r="AU200" s="26"/>
      <c r="AV200" s="24" t="e">
        <f>IF(AW200="","",VLOOKUP(AW200,Mapping!AT:AU,2,FALSE))</f>
        <v>#N/A</v>
      </c>
      <c r="AW200" s="13" t="s">
        <v>372</v>
      </c>
      <c r="AX200" s="477"/>
    </row>
    <row r="201" spans="1:50" ht="37.5" customHeight="1">
      <c r="A201" s="23">
        <f>IFERROR(VLOOKUP(B201,Mapping!A:B,2,FALSE),"")</f>
        <v>6</v>
      </c>
      <c r="B201" s="496" t="s">
        <v>270</v>
      </c>
      <c r="C201" s="476">
        <v>44798</v>
      </c>
      <c r="D201" s="490" t="s">
        <v>740</v>
      </c>
      <c r="E201" s="490" t="s">
        <v>741</v>
      </c>
      <c r="F201" s="13">
        <v>3</v>
      </c>
      <c r="G201" s="13"/>
      <c r="H201" s="13">
        <v>3</v>
      </c>
      <c r="I201" s="13">
        <v>3</v>
      </c>
      <c r="J201" s="209" t="s">
        <v>656</v>
      </c>
      <c r="K201" s="491">
        <v>87</v>
      </c>
      <c r="L201" s="24">
        <f>IFERROR(VLOOKUP(M201,Mapping!BQ:BR,2,FALSE),"")</f>
        <v>3</v>
      </c>
      <c r="M201" s="492" t="s">
        <v>370</v>
      </c>
      <c r="N201" s="492" t="s">
        <v>150</v>
      </c>
      <c r="O201" s="491">
        <v>45</v>
      </c>
      <c r="P201" s="23">
        <f>IF(Q201="","",VLOOKUP(Q201,Mapping!D:H,2,FALSE))</f>
        <v>5</v>
      </c>
      <c r="Q201" s="492">
        <v>2</v>
      </c>
      <c r="R201" s="491" t="s">
        <v>133</v>
      </c>
      <c r="S201" s="23" t="str">
        <f>IF(Q201="","",VLOOKUP(Q201,Mapping!D:H,5,FALSE))</f>
        <v>Ndgen.BandBII</v>
      </c>
      <c r="T201" s="23" t="str">
        <f>IF(Q201="","",VLOOKUP(Q201,Mapping!D:H,4,FALSE))</f>
        <v>Control</v>
      </c>
      <c r="U201" s="23">
        <f>IF(V201="","",VLOOKUP(V201,Mapping!J:L,2,FALSE))</f>
        <v>3</v>
      </c>
      <c r="V201" s="492">
        <v>1</v>
      </c>
      <c r="W201" s="23" t="str">
        <f>IF(V201="","",VLOOKUP(V201,Mapping!J:L,3,FALSE))</f>
        <v>Ndgen.Thal1</v>
      </c>
      <c r="X201" s="23" t="str">
        <f>IF(V201="","",VLOOKUP(V201,Mapping!J:M,4,FALSE))</f>
        <v>Amyloid in neocortex</v>
      </c>
      <c r="Y201" s="23">
        <f>IF(Z201="","",VLOOKUP(Z201,Mapping!O:Q,2,FALSE))</f>
        <v>3</v>
      </c>
      <c r="Z201" s="492">
        <v>1</v>
      </c>
      <c r="AA201" s="23" t="str">
        <f>IF(Z201="","",VLOOKUP(Z201,Mapping!O:Q,3,FALSE))</f>
        <v>Ndgen.CERAD1</v>
      </c>
      <c r="AB201" s="23" t="str">
        <f>IF(Z201="","",VLOOKUP(Z201,Mapping!O:R,4,FALSE))</f>
        <v>Sparse Neruitic Plaques</v>
      </c>
      <c r="AC201" s="23">
        <f>IF(AD201="","",VLOOKUP(AD201,Mapping!T:W,2,FALSE))</f>
        <v>5</v>
      </c>
      <c r="AD201" s="492" t="s">
        <v>177</v>
      </c>
      <c r="AE201" s="24" t="str">
        <f>IF(AD201="","",VLOOKUP(AD201,Mapping!T:W,3,FALSE))</f>
        <v>Ndgen.GeneAPOE33</v>
      </c>
      <c r="AF201" s="24" t="str">
        <f>IF(AD201="","",VLOOKUP(AD201,Mapping!T:W,4,FALSE))</f>
        <v>Moderate AD risk</v>
      </c>
      <c r="AG201" s="24" t="str">
        <f>IF(AH201="","",VLOOKUP(AH201,Mapping!BD:BF,3,FALSE))</f>
        <v/>
      </c>
      <c r="AH201" s="13"/>
      <c r="AI201" s="24" t="str">
        <f>IF(AJ201="","",VLOOKUP(AJ201,Mapping!BD:BF,3,FALSE))</f>
        <v/>
      </c>
      <c r="AJ201" s="13"/>
      <c r="AK201" s="205" t="s">
        <v>742</v>
      </c>
      <c r="AL201" s="205"/>
      <c r="AM201" s="13" t="s">
        <v>205</v>
      </c>
      <c r="AN201" s="13" t="s">
        <v>147</v>
      </c>
      <c r="AO201" s="26"/>
      <c r="AP201" s="205" t="s">
        <v>743</v>
      </c>
      <c r="AQ201" s="13"/>
      <c r="AR201" s="24" t="str">
        <f>IF(AS201="","",VLOOKUP(AS201,Mapping!AP:AR,2,FALSE))</f>
        <v/>
      </c>
      <c r="AS201" s="13"/>
      <c r="AT201" s="24" t="str">
        <f>IF(AS201="","",VLOOKUP(AS201,Mapping!AP:AR,3,FALSE))</f>
        <v/>
      </c>
      <c r="AU201" s="26"/>
      <c r="AV201" s="24" t="e">
        <f>IF(AW201="","",VLOOKUP(AW201,Mapping!AT:AU,2,FALSE))</f>
        <v>#N/A</v>
      </c>
      <c r="AW201" s="13" t="s">
        <v>372</v>
      </c>
      <c r="AX201" s="477"/>
    </row>
    <row r="202" spans="1:50">
      <c r="A202" s="23">
        <f>IFERROR(VLOOKUP(B202,Mapping!A:B,2,FALSE),"")</f>
        <v>6</v>
      </c>
      <c r="B202" s="496" t="s">
        <v>270</v>
      </c>
      <c r="C202" s="476">
        <v>44798</v>
      </c>
      <c r="D202" s="490" t="s">
        <v>744</v>
      </c>
      <c r="E202" s="490" t="s">
        <v>745</v>
      </c>
      <c r="F202" s="13">
        <v>3</v>
      </c>
      <c r="G202" s="13"/>
      <c r="H202" s="13">
        <v>3</v>
      </c>
      <c r="I202" s="13">
        <v>3</v>
      </c>
      <c r="J202" s="209" t="s">
        <v>656</v>
      </c>
      <c r="K202" s="491">
        <v>89</v>
      </c>
      <c r="L202" s="24">
        <f>IFERROR(VLOOKUP(M202,Mapping!BQ:BR,2,FALSE),"")</f>
        <v>3</v>
      </c>
      <c r="M202" s="492" t="s">
        <v>370</v>
      </c>
      <c r="N202" s="492" t="s">
        <v>150</v>
      </c>
      <c r="O202" s="491">
        <v>50</v>
      </c>
      <c r="P202" s="23">
        <f>IF(Q202="","",VLOOKUP(Q202,Mapping!D:H,2,FALSE))</f>
        <v>9</v>
      </c>
      <c r="Q202" s="492">
        <v>5</v>
      </c>
      <c r="R202" s="491" t="s">
        <v>151</v>
      </c>
      <c r="S202" s="23" t="str">
        <f>IF(Q202="","",VLOOKUP(Q202,Mapping!D:H,5,FALSE))</f>
        <v>Ndgen.BandBV</v>
      </c>
      <c r="T202" s="23" t="str">
        <f>IF(Q202="","",VLOOKUP(Q202,Mapping!D:H,4,FALSE))</f>
        <v>Severe</v>
      </c>
      <c r="U202" s="23">
        <f>IF(V202="","",VLOOKUP(V202,Mapping!J:L,2,FALSE))</f>
        <v>1</v>
      </c>
      <c r="V202" s="492" t="s">
        <v>147</v>
      </c>
      <c r="W202" s="23" t="str">
        <f>IF(V202="","",VLOOKUP(V202,Mapping!J:L,3,FALSE))</f>
        <v>NULL</v>
      </c>
      <c r="X202" s="23" t="str">
        <f>IF(V202="","",VLOOKUP(V202,Mapping!J:M,4,FALSE))</f>
        <v>Not assesed</v>
      </c>
      <c r="Y202" s="23" t="str">
        <f>IF(Z202="","",VLOOKUP(Z202,Mapping!O:Q,2,FALSE))</f>
        <v/>
      </c>
      <c r="Z202" s="492"/>
      <c r="AA202" s="23" t="str">
        <f>IF(Z202="","",VLOOKUP(Z202,Mapping!O:Q,3,FALSE))</f>
        <v/>
      </c>
      <c r="AB202" s="23" t="str">
        <f>IF(Z202="","",VLOOKUP(Z202,Mapping!O:R,4,FALSE))</f>
        <v/>
      </c>
      <c r="AC202" s="23">
        <f>IF(AD202="","",VLOOKUP(AD202,Mapping!T:W,2,FALSE))</f>
        <v>5</v>
      </c>
      <c r="AD202" s="492" t="s">
        <v>177</v>
      </c>
      <c r="AE202" s="24" t="str">
        <f>IF(AD202="","",VLOOKUP(AD202,Mapping!T:W,3,FALSE))</f>
        <v>Ndgen.GeneAPOE33</v>
      </c>
      <c r="AF202" s="24" t="str">
        <f>IF(AD202="","",VLOOKUP(AD202,Mapping!T:W,4,FALSE))</f>
        <v>Moderate AD risk</v>
      </c>
      <c r="AG202" s="24" t="str">
        <f>IF(AH202="","",VLOOKUP(AH202,Mapping!BD:BF,3,FALSE))</f>
        <v/>
      </c>
      <c r="AH202" s="13"/>
      <c r="AI202" s="24" t="str">
        <f>IF(AJ202="","",VLOOKUP(AJ202,Mapping!BD:BF,3,FALSE))</f>
        <v/>
      </c>
      <c r="AJ202" s="13"/>
      <c r="AK202" s="205" t="s">
        <v>692</v>
      </c>
      <c r="AL202" s="205"/>
      <c r="AM202" s="13" t="s">
        <v>147</v>
      </c>
      <c r="AN202" s="13" t="s">
        <v>147</v>
      </c>
      <c r="AO202" s="26"/>
      <c r="AP202" s="26"/>
      <c r="AQ202" s="13"/>
      <c r="AR202" s="24" t="str">
        <f>IF(AS202="","",VLOOKUP(AS202,Mapping!AP:AR,2,FALSE))</f>
        <v/>
      </c>
      <c r="AS202" s="13"/>
      <c r="AT202" s="24" t="str">
        <f>IF(AS202="","",VLOOKUP(AS202,Mapping!AP:AR,3,FALSE))</f>
        <v/>
      </c>
      <c r="AU202" s="26"/>
      <c r="AV202" s="24" t="e">
        <f>IF(AW202="","",VLOOKUP(AW202,Mapping!AT:AU,2,FALSE))</f>
        <v>#N/A</v>
      </c>
      <c r="AW202" s="13" t="s">
        <v>372</v>
      </c>
      <c r="AX202" s="477"/>
    </row>
    <row r="203" spans="1:50">
      <c r="A203" s="23">
        <f>IFERROR(VLOOKUP(B203,Mapping!A:B,2,FALSE),"")</f>
        <v>6</v>
      </c>
      <c r="B203" s="496" t="s">
        <v>270</v>
      </c>
      <c r="C203" s="476">
        <v>44798</v>
      </c>
      <c r="D203" s="490" t="s">
        <v>746</v>
      </c>
      <c r="E203" s="490" t="s">
        <v>747</v>
      </c>
      <c r="F203" s="13">
        <v>3</v>
      </c>
      <c r="G203" s="13"/>
      <c r="H203" s="13">
        <v>3</v>
      </c>
      <c r="I203" s="13">
        <v>2</v>
      </c>
      <c r="J203" s="209" t="s">
        <v>678</v>
      </c>
      <c r="K203" s="491">
        <v>79</v>
      </c>
      <c r="L203" s="24">
        <f>IFERROR(VLOOKUP(M203,Mapping!BQ:BR,2,FALSE),"")</f>
        <v>3</v>
      </c>
      <c r="M203" s="492" t="s">
        <v>370</v>
      </c>
      <c r="N203" s="492" t="s">
        <v>150</v>
      </c>
      <c r="O203" s="491">
        <v>63</v>
      </c>
      <c r="P203" s="23">
        <f>IF(Q203="","",VLOOKUP(Q203,Mapping!D:H,2,FALSE))</f>
        <v>11</v>
      </c>
      <c r="Q203" s="492">
        <v>6</v>
      </c>
      <c r="R203" s="491" t="s">
        <v>151</v>
      </c>
      <c r="S203" s="23" t="str">
        <f>IF(Q203="","",VLOOKUP(Q203,Mapping!D:H,5,FALSE))</f>
        <v>Ndgen.BandBVI</v>
      </c>
      <c r="T203" s="23" t="str">
        <f>IF(Q203="","",VLOOKUP(Q203,Mapping!D:H,4,FALSE))</f>
        <v>Severe</v>
      </c>
      <c r="U203" s="23">
        <f>IF(V203="","",VLOOKUP(V203,Mapping!J:L,2,FALSE))</f>
        <v>4</v>
      </c>
      <c r="V203" s="492">
        <v>2</v>
      </c>
      <c r="W203" s="23" t="str">
        <f>IF(V203="","",VLOOKUP(V203,Mapping!J:L,3,FALSE))</f>
        <v>Ndgen.Thal2</v>
      </c>
      <c r="X203" s="23" t="str">
        <f>IF(V203="","",VLOOKUP(V203,Mapping!J:M,4,FALSE))</f>
        <v>Amyloid in allocortex/limbic</v>
      </c>
      <c r="Y203" s="23">
        <f>IF(Z203="","",VLOOKUP(Z203,Mapping!O:Q,2,FALSE))</f>
        <v>5</v>
      </c>
      <c r="Z203" s="492">
        <v>3</v>
      </c>
      <c r="AA203" s="23" t="str">
        <f>IF(Z203="","",VLOOKUP(Z203,Mapping!O:Q,3,FALSE))</f>
        <v>Ndgen.CERAD3</v>
      </c>
      <c r="AB203" s="23" t="str">
        <f>IF(Z203="","",VLOOKUP(Z203,Mapping!O:R,4,FALSE))</f>
        <v>High Density</v>
      </c>
      <c r="AC203" s="23">
        <f>IF(AD203="","",VLOOKUP(AD203,Mapping!T:W,2,FALSE))</f>
        <v>7</v>
      </c>
      <c r="AD203" s="492" t="s">
        <v>230</v>
      </c>
      <c r="AE203" s="24" t="str">
        <f>IF(AD203="","",VLOOKUP(AD203,Mapping!T:W,3,FALSE))</f>
        <v>Ndgen.GeneAPOE44</v>
      </c>
      <c r="AF203" s="24" t="str">
        <f>IF(AD203="","",VLOOKUP(AD203,Mapping!T:W,4,FALSE))</f>
        <v>Very high AD risk</v>
      </c>
      <c r="AG203" s="24" t="str">
        <f>IF(AH203="","",VLOOKUP(AH203,Mapping!BD:BF,3,FALSE))</f>
        <v/>
      </c>
      <c r="AH203" s="13"/>
      <c r="AI203" s="24" t="str">
        <f>IF(AJ203="","",VLOOKUP(AJ203,Mapping!BD:BF,3,FALSE))</f>
        <v/>
      </c>
      <c r="AJ203" s="13"/>
      <c r="AK203" s="205" t="s">
        <v>748</v>
      </c>
      <c r="AL203" s="205" t="s">
        <v>675</v>
      </c>
      <c r="AM203" s="13" t="s">
        <v>147</v>
      </c>
      <c r="AN203" s="13" t="s">
        <v>147</v>
      </c>
      <c r="AO203" s="26"/>
      <c r="AP203" s="26" t="s">
        <v>749</v>
      </c>
      <c r="AQ203" s="13"/>
      <c r="AR203" s="24" t="str">
        <f>IF(AS203="","",VLOOKUP(AS203,Mapping!AP:AR,2,FALSE))</f>
        <v/>
      </c>
      <c r="AS203" s="13"/>
      <c r="AT203" s="24" t="str">
        <f>IF(AS203="","",VLOOKUP(AS203,Mapping!AP:AR,3,FALSE))</f>
        <v/>
      </c>
      <c r="AU203" s="26"/>
      <c r="AV203" s="24" t="e">
        <f>IF(AW203="","",VLOOKUP(AW203,Mapping!AT:AU,2,FALSE))</f>
        <v>#N/A</v>
      </c>
      <c r="AW203" s="13" t="s">
        <v>372</v>
      </c>
      <c r="AX203" s="477"/>
    </row>
    <row r="204" spans="1:50" ht="59.9" customHeight="1">
      <c r="A204" s="23">
        <f>IFERROR(VLOOKUP(B204,Mapping!A:B,2,FALSE),"")</f>
        <v>6</v>
      </c>
      <c r="B204" s="496" t="s">
        <v>270</v>
      </c>
      <c r="C204" s="476">
        <v>44798</v>
      </c>
      <c r="D204" s="490" t="s">
        <v>750</v>
      </c>
      <c r="E204" s="490" t="s">
        <v>751</v>
      </c>
      <c r="F204" s="13">
        <v>3</v>
      </c>
      <c r="G204" s="13"/>
      <c r="H204" s="13">
        <v>3</v>
      </c>
      <c r="I204" s="13">
        <v>3</v>
      </c>
      <c r="J204" s="209" t="s">
        <v>656</v>
      </c>
      <c r="K204" s="491">
        <v>85</v>
      </c>
      <c r="L204" s="24">
        <f>IFERROR(VLOOKUP(M204,Mapping!BQ:BR,2,FALSE),"")</f>
        <v>3</v>
      </c>
      <c r="M204" s="492" t="s">
        <v>370</v>
      </c>
      <c r="N204" s="492" t="s">
        <v>150</v>
      </c>
      <c r="O204" s="491">
        <v>22</v>
      </c>
      <c r="P204" s="23">
        <f>IF(Q204="","",VLOOKUP(Q204,Mapping!D:H,2,FALSE))</f>
        <v>11</v>
      </c>
      <c r="Q204" s="492">
        <v>6</v>
      </c>
      <c r="R204" s="491" t="s">
        <v>151</v>
      </c>
      <c r="S204" s="23" t="str">
        <f>IF(Q204="","",VLOOKUP(Q204,Mapping!D:H,5,FALSE))</f>
        <v>Ndgen.BandBVI</v>
      </c>
      <c r="T204" s="23" t="str">
        <f>IF(Q204="","",VLOOKUP(Q204,Mapping!D:H,4,FALSE))</f>
        <v>Severe</v>
      </c>
      <c r="U204" s="23">
        <f>IF(V204="","",VLOOKUP(V204,Mapping!J:L,2,FALSE))</f>
        <v>4</v>
      </c>
      <c r="V204" s="492">
        <v>2</v>
      </c>
      <c r="W204" s="23" t="str">
        <f>IF(V204="","",VLOOKUP(V204,Mapping!J:L,3,FALSE))</f>
        <v>Ndgen.Thal2</v>
      </c>
      <c r="X204" s="23" t="str">
        <f>IF(V204="","",VLOOKUP(V204,Mapping!J:M,4,FALSE))</f>
        <v>Amyloid in allocortex/limbic</v>
      </c>
      <c r="Y204" s="23">
        <f>IF(Z204="","",VLOOKUP(Z204,Mapping!O:Q,2,FALSE))</f>
        <v>1</v>
      </c>
      <c r="Z204" s="492" t="s">
        <v>147</v>
      </c>
      <c r="AA204" s="23" t="str">
        <f>IF(Z204="","",VLOOKUP(Z204,Mapping!O:Q,3,FALSE))</f>
        <v>Null</v>
      </c>
      <c r="AB204" s="23" t="str">
        <f>IF(Z204="","",VLOOKUP(Z204,Mapping!O:R,4,FALSE))</f>
        <v>Not Assessed</v>
      </c>
      <c r="AC204" s="23">
        <f>IF(AD204="","",VLOOKUP(AD204,Mapping!T:W,2,FALSE))</f>
        <v>6</v>
      </c>
      <c r="AD204" s="492" t="s">
        <v>173</v>
      </c>
      <c r="AE204" s="24" t="str">
        <f>IF(AD204="","",VLOOKUP(AD204,Mapping!T:W,3,FALSE))</f>
        <v>Ndgen.GeneAPOE34</v>
      </c>
      <c r="AF204" s="24" t="str">
        <f>IF(AD204="","",VLOOKUP(AD204,Mapping!T:W,4,FALSE))</f>
        <v>High AD risk</v>
      </c>
      <c r="AG204" s="24" t="str">
        <f>IF(AH204="","",VLOOKUP(AH204,Mapping!BD:BF,3,FALSE))</f>
        <v/>
      </c>
      <c r="AH204" s="13"/>
      <c r="AI204" s="24" t="str">
        <f>IF(AJ204="","",VLOOKUP(AJ204,Mapping!BD:BF,3,FALSE))</f>
        <v/>
      </c>
      <c r="AJ204" s="13"/>
      <c r="AK204" s="205" t="s">
        <v>752</v>
      </c>
      <c r="AL204" s="205" t="s">
        <v>753</v>
      </c>
      <c r="AM204" s="13" t="s">
        <v>205</v>
      </c>
      <c r="AN204" s="13" t="s">
        <v>147</v>
      </c>
      <c r="AO204" s="26"/>
      <c r="AP204" s="90" t="s">
        <v>754</v>
      </c>
      <c r="AQ204" s="13"/>
      <c r="AR204" s="24" t="str">
        <f>IF(AS204="","",VLOOKUP(AS204,Mapping!AP:AR,2,FALSE))</f>
        <v/>
      </c>
      <c r="AS204" s="13"/>
      <c r="AT204" s="24" t="str">
        <f>IF(AS204="","",VLOOKUP(AS204,Mapping!AP:AR,3,FALSE))</f>
        <v/>
      </c>
      <c r="AU204" s="26"/>
      <c r="AV204" s="24" t="e">
        <f>IF(AW204="","",VLOOKUP(AW204,Mapping!AT:AU,2,FALSE))</f>
        <v>#N/A</v>
      </c>
      <c r="AW204" s="13" t="s">
        <v>372</v>
      </c>
      <c r="AX204" s="477"/>
    </row>
    <row r="205" spans="1:50" ht="43.4" customHeight="1">
      <c r="A205" s="23">
        <f>IFERROR(VLOOKUP(B205,Mapping!A:B,2,FALSE),"")</f>
        <v>6</v>
      </c>
      <c r="B205" s="496" t="s">
        <v>270</v>
      </c>
      <c r="C205" s="476">
        <v>44798</v>
      </c>
      <c r="D205" s="490" t="s">
        <v>755</v>
      </c>
      <c r="E205" s="490" t="s">
        <v>756</v>
      </c>
      <c r="F205" s="13">
        <v>3</v>
      </c>
      <c r="G205" s="13"/>
      <c r="H205" s="13">
        <v>3</v>
      </c>
      <c r="I205" s="13">
        <v>3</v>
      </c>
      <c r="J205" s="209" t="s">
        <v>656</v>
      </c>
      <c r="K205" s="491">
        <v>98</v>
      </c>
      <c r="L205" s="24">
        <f>IFERROR(VLOOKUP(M205,Mapping!BQ:BR,2,FALSE),"")</f>
        <v>3</v>
      </c>
      <c r="M205" s="492" t="s">
        <v>370</v>
      </c>
      <c r="N205" s="492" t="s">
        <v>150</v>
      </c>
      <c r="O205" s="491">
        <v>24</v>
      </c>
      <c r="P205" s="23">
        <f>IF(Q205="","",VLOOKUP(Q205,Mapping!D:H,2,FALSE))</f>
        <v>5</v>
      </c>
      <c r="Q205" s="492">
        <v>2</v>
      </c>
      <c r="R205" s="491" t="s">
        <v>133</v>
      </c>
      <c r="S205" s="23" t="str">
        <f>IF(Q205="","",VLOOKUP(Q205,Mapping!D:H,5,FALSE))</f>
        <v>Ndgen.BandBII</v>
      </c>
      <c r="T205" s="23" t="str">
        <f>IF(Q205="","",VLOOKUP(Q205,Mapping!D:H,4,FALSE))</f>
        <v>Control</v>
      </c>
      <c r="U205" s="23">
        <f>IF(V205="","",VLOOKUP(V205,Mapping!J:L,2,FALSE))</f>
        <v>3</v>
      </c>
      <c r="V205" s="492">
        <v>1</v>
      </c>
      <c r="W205" s="23" t="str">
        <f>IF(V205="","",VLOOKUP(V205,Mapping!J:L,3,FALSE))</f>
        <v>Ndgen.Thal1</v>
      </c>
      <c r="X205" s="23" t="str">
        <f>IF(V205="","",VLOOKUP(V205,Mapping!J:M,4,FALSE))</f>
        <v>Amyloid in neocortex</v>
      </c>
      <c r="Y205" s="23">
        <f>IF(Z205="","",VLOOKUP(Z205,Mapping!O:Q,2,FALSE))</f>
        <v>2</v>
      </c>
      <c r="Z205" s="492">
        <v>0</v>
      </c>
      <c r="AA205" s="23" t="str">
        <f>IF(Z205="","",VLOOKUP(Z205,Mapping!O:Q,3,FALSE))</f>
        <v>Ndgen.CERAD0</v>
      </c>
      <c r="AB205" s="23" t="str">
        <f>IF(Z205="","",VLOOKUP(Z205,Mapping!O:R,4,FALSE))</f>
        <v>No Neuritic Plaques</v>
      </c>
      <c r="AC205" s="23">
        <f>IF(AD205="","",VLOOKUP(AD205,Mapping!T:W,2,FALSE))</f>
        <v>6</v>
      </c>
      <c r="AD205" s="492" t="s">
        <v>173</v>
      </c>
      <c r="AE205" s="24" t="str">
        <f>IF(AD205="","",VLOOKUP(AD205,Mapping!T:W,3,FALSE))</f>
        <v>Ndgen.GeneAPOE34</v>
      </c>
      <c r="AF205" s="24" t="str">
        <f>IF(AD205="","",VLOOKUP(AD205,Mapping!T:W,4,FALSE))</f>
        <v>High AD risk</v>
      </c>
      <c r="AG205" s="24" t="str">
        <f>IF(AH205="","",VLOOKUP(AH205,Mapping!BD:BF,3,FALSE))</f>
        <v/>
      </c>
      <c r="AH205" s="13"/>
      <c r="AI205" s="24" t="str">
        <f>IF(AJ205="","",VLOOKUP(AJ205,Mapping!BD:BF,3,FALSE))</f>
        <v/>
      </c>
      <c r="AJ205" s="13"/>
      <c r="AK205" s="205" t="s">
        <v>757</v>
      </c>
      <c r="AL205" s="205" t="s">
        <v>758</v>
      </c>
      <c r="AM205" s="13" t="s">
        <v>147</v>
      </c>
      <c r="AN205" s="13" t="s">
        <v>147</v>
      </c>
      <c r="AO205" s="26"/>
      <c r="AP205" s="26" t="s">
        <v>759</v>
      </c>
      <c r="AQ205" s="13"/>
      <c r="AR205" s="24" t="str">
        <f>IF(AS205="","",VLOOKUP(AS205,Mapping!AP:AR,2,FALSE))</f>
        <v/>
      </c>
      <c r="AS205" s="13"/>
      <c r="AT205" s="24" t="str">
        <f>IF(AS205="","",VLOOKUP(AS205,Mapping!AP:AR,3,FALSE))</f>
        <v/>
      </c>
      <c r="AU205" s="26"/>
      <c r="AV205" s="24" t="e">
        <f>IF(AW205="","",VLOOKUP(AW205,Mapping!AT:AU,2,FALSE))</f>
        <v>#N/A</v>
      </c>
      <c r="AW205" s="13" t="s">
        <v>372</v>
      </c>
      <c r="AX205" s="477"/>
    </row>
    <row r="206" spans="1:50" ht="53.5" customHeight="1">
      <c r="A206" s="23">
        <f>IFERROR(VLOOKUP(B206,Mapping!A:B,2,FALSE),"")</f>
        <v>6</v>
      </c>
      <c r="B206" s="496" t="s">
        <v>270</v>
      </c>
      <c r="C206" s="476">
        <v>44798</v>
      </c>
      <c r="D206" s="490" t="s">
        <v>760</v>
      </c>
      <c r="E206" s="490" t="s">
        <v>761</v>
      </c>
      <c r="F206" s="13">
        <v>3</v>
      </c>
      <c r="G206" s="13"/>
      <c r="H206" s="13">
        <v>3</v>
      </c>
      <c r="I206" s="13">
        <v>3</v>
      </c>
      <c r="J206" s="209" t="s">
        <v>656</v>
      </c>
      <c r="K206" s="491">
        <v>73</v>
      </c>
      <c r="L206" s="24">
        <f>IFERROR(VLOOKUP(M206,Mapping!BQ:BR,2,FALSE),"")</f>
        <v>3</v>
      </c>
      <c r="M206" s="492" t="s">
        <v>370</v>
      </c>
      <c r="N206" s="492" t="s">
        <v>132</v>
      </c>
      <c r="O206" s="491">
        <v>67</v>
      </c>
      <c r="P206" s="23">
        <f>IF(Q206="","",VLOOKUP(Q206,Mapping!D:H,2,FALSE))</f>
        <v>7</v>
      </c>
      <c r="Q206" s="492">
        <v>4</v>
      </c>
      <c r="R206" s="491" t="s">
        <v>151</v>
      </c>
      <c r="S206" s="23" t="str">
        <f>IF(Q206="","",VLOOKUP(Q206,Mapping!D:H,5,FALSE))</f>
        <v>Ndgen.BandBIV</v>
      </c>
      <c r="T206" s="23" t="str">
        <f>IF(Q206="","",VLOOKUP(Q206,Mapping!D:H,4,FALSE))</f>
        <v>Moderate</v>
      </c>
      <c r="U206" s="23">
        <f>IF(V206="","",VLOOKUP(V206,Mapping!J:L,2,FALSE))</f>
        <v>3</v>
      </c>
      <c r="V206" s="492">
        <v>1</v>
      </c>
      <c r="W206" s="23" t="str">
        <f>IF(V206="","",VLOOKUP(V206,Mapping!J:L,3,FALSE))</f>
        <v>Ndgen.Thal1</v>
      </c>
      <c r="X206" s="23" t="str">
        <f>IF(V206="","",VLOOKUP(V206,Mapping!J:M,4,FALSE))</f>
        <v>Amyloid in neocortex</v>
      </c>
      <c r="Y206" s="23">
        <f>IF(Z206="","",VLOOKUP(Z206,Mapping!O:Q,2,FALSE))</f>
        <v>4</v>
      </c>
      <c r="Z206" s="492">
        <v>2</v>
      </c>
      <c r="AA206" s="23" t="str">
        <f>IF(Z206="","",VLOOKUP(Z206,Mapping!O:Q,3,FALSE))</f>
        <v>Ndgen.CERAD2</v>
      </c>
      <c r="AB206" s="23" t="str">
        <f>IF(Z206="","",VLOOKUP(Z206,Mapping!O:R,4,FALSE))</f>
        <v>Moderate</v>
      </c>
      <c r="AC206" s="23">
        <f>IF(AD206="","",VLOOKUP(AD206,Mapping!T:W,2,FALSE))</f>
        <v>6</v>
      </c>
      <c r="AD206" s="492" t="s">
        <v>173</v>
      </c>
      <c r="AE206" s="24" t="str">
        <f>IF(AD206="","",VLOOKUP(AD206,Mapping!T:W,3,FALSE))</f>
        <v>Ndgen.GeneAPOE34</v>
      </c>
      <c r="AF206" s="24" t="str">
        <f>IF(AD206="","",VLOOKUP(AD206,Mapping!T:W,4,FALSE))</f>
        <v>High AD risk</v>
      </c>
      <c r="AG206" s="24" t="str">
        <f>IF(AH206="","",VLOOKUP(AH206,Mapping!BD:BF,3,FALSE))</f>
        <v/>
      </c>
      <c r="AH206" s="13"/>
      <c r="AI206" s="24" t="str">
        <f>IF(AJ206="","",VLOOKUP(AJ206,Mapping!BD:BF,3,FALSE))</f>
        <v/>
      </c>
      <c r="AJ206" s="13"/>
      <c r="AK206" s="205" t="s">
        <v>762</v>
      </c>
      <c r="AL206" s="205" t="s">
        <v>763</v>
      </c>
      <c r="AM206" s="13" t="s">
        <v>205</v>
      </c>
      <c r="AN206" s="13" t="s">
        <v>146</v>
      </c>
      <c r="AO206" s="26"/>
      <c r="AP206" s="90" t="s">
        <v>764</v>
      </c>
      <c r="AQ206" s="13"/>
      <c r="AR206" s="24" t="str">
        <f>IF(AS206="","",VLOOKUP(AS206,Mapping!AP:AR,2,FALSE))</f>
        <v/>
      </c>
      <c r="AS206" s="13"/>
      <c r="AT206" s="24" t="str">
        <f>IF(AS206="","",VLOOKUP(AS206,Mapping!AP:AR,3,FALSE))</f>
        <v/>
      </c>
      <c r="AU206" s="26"/>
      <c r="AV206" s="24" t="e">
        <f>IF(AW206="","",VLOOKUP(AW206,Mapping!AT:AU,2,FALSE))</f>
        <v>#N/A</v>
      </c>
      <c r="AW206" s="13" t="s">
        <v>372</v>
      </c>
      <c r="AX206" s="477"/>
    </row>
    <row r="207" spans="1:50" ht="81.650000000000006" customHeight="1">
      <c r="A207" s="23">
        <f>IFERROR(VLOOKUP(B207,Mapping!A:B,2,FALSE),"")</f>
        <v>6</v>
      </c>
      <c r="B207" s="496" t="s">
        <v>270</v>
      </c>
      <c r="C207" s="476">
        <v>44798</v>
      </c>
      <c r="D207" s="490" t="s">
        <v>765</v>
      </c>
      <c r="E207" s="490" t="s">
        <v>766</v>
      </c>
      <c r="F207" s="13">
        <v>3</v>
      </c>
      <c r="G207" s="13"/>
      <c r="H207" s="13">
        <v>3</v>
      </c>
      <c r="I207" s="13">
        <v>3</v>
      </c>
      <c r="J207" s="209" t="s">
        <v>656</v>
      </c>
      <c r="K207" s="491">
        <v>78</v>
      </c>
      <c r="L207" s="24">
        <f>IFERROR(VLOOKUP(M207,Mapping!BQ:BR,2,FALSE),"")</f>
        <v>3</v>
      </c>
      <c r="M207" s="492" t="s">
        <v>370</v>
      </c>
      <c r="N207" s="492" t="s">
        <v>132</v>
      </c>
      <c r="O207" s="491">
        <v>60</v>
      </c>
      <c r="P207" s="23">
        <f>IF(Q207="","",VLOOKUP(Q207,Mapping!D:H,2,FALSE))</f>
        <v>11</v>
      </c>
      <c r="Q207" s="492">
        <v>6</v>
      </c>
      <c r="R207" s="491" t="s">
        <v>151</v>
      </c>
      <c r="S207" s="23" t="str">
        <f>IF(Q207="","",VLOOKUP(Q207,Mapping!D:H,5,FALSE))</f>
        <v>Ndgen.BandBVI</v>
      </c>
      <c r="T207" s="23" t="str">
        <f>IF(Q207="","",VLOOKUP(Q207,Mapping!D:H,4,FALSE))</f>
        <v>Severe</v>
      </c>
      <c r="U207" s="23">
        <f>IF(V207="","",VLOOKUP(V207,Mapping!J:L,2,FALSE))</f>
        <v>7</v>
      </c>
      <c r="V207" s="492">
        <v>5</v>
      </c>
      <c r="W207" s="23" t="str">
        <f>IF(V207="","",VLOOKUP(V207,Mapping!J:L,3,FALSE))</f>
        <v>Ndgen.Thal5</v>
      </c>
      <c r="X207" s="23" t="str">
        <f>IF(V207="","",VLOOKUP(V207,Mapping!J:M,4,FALSE))</f>
        <v>Amyloid in cerebellum</v>
      </c>
      <c r="Y207" s="23">
        <f>IF(Z207="","",VLOOKUP(Z207,Mapping!O:Q,2,FALSE))</f>
        <v>5</v>
      </c>
      <c r="Z207" s="492">
        <v>3</v>
      </c>
      <c r="AA207" s="23" t="str">
        <f>IF(Z207="","",VLOOKUP(Z207,Mapping!O:Q,3,FALSE))</f>
        <v>Ndgen.CERAD3</v>
      </c>
      <c r="AB207" s="23" t="str">
        <f>IF(Z207="","",VLOOKUP(Z207,Mapping!O:R,4,FALSE))</f>
        <v>High Density</v>
      </c>
      <c r="AC207" s="23">
        <f>IF(AD207="","",VLOOKUP(AD207,Mapping!T:W,2,FALSE))</f>
        <v>6</v>
      </c>
      <c r="AD207" s="492" t="s">
        <v>173</v>
      </c>
      <c r="AE207" s="24" t="str">
        <f>IF(AD207="","",VLOOKUP(AD207,Mapping!T:W,3,FALSE))</f>
        <v>Ndgen.GeneAPOE34</v>
      </c>
      <c r="AF207" s="24" t="str">
        <f>IF(AD207="","",VLOOKUP(AD207,Mapping!T:W,4,FALSE))</f>
        <v>High AD risk</v>
      </c>
      <c r="AG207" s="24" t="str">
        <f>IF(AH207="","",VLOOKUP(AH207,Mapping!BD:BF,3,FALSE))</f>
        <v/>
      </c>
      <c r="AH207" s="13"/>
      <c r="AI207" s="24" t="str">
        <f>IF(AJ207="","",VLOOKUP(AJ207,Mapping!BD:BF,3,FALSE))</f>
        <v/>
      </c>
      <c r="AJ207" s="13"/>
      <c r="AK207" s="205" t="s">
        <v>767</v>
      </c>
      <c r="AL207" s="205" t="s">
        <v>768</v>
      </c>
      <c r="AM207" s="13" t="s">
        <v>205</v>
      </c>
      <c r="AN207" s="13" t="s">
        <v>146</v>
      </c>
      <c r="AO207" s="26"/>
      <c r="AP207" s="90" t="s">
        <v>769</v>
      </c>
      <c r="AQ207" s="13"/>
      <c r="AR207" s="24" t="str">
        <f>IF(AS207="","",VLOOKUP(AS207,Mapping!AP:AR,2,FALSE))</f>
        <v/>
      </c>
      <c r="AS207" s="13"/>
      <c r="AT207" s="24" t="str">
        <f>IF(AS207="","",VLOOKUP(AS207,Mapping!AP:AR,3,FALSE))</f>
        <v/>
      </c>
      <c r="AU207" s="26"/>
      <c r="AV207" s="24" t="e">
        <f>IF(AW207="","",VLOOKUP(AW207,Mapping!AT:AU,2,FALSE))</f>
        <v>#N/A</v>
      </c>
      <c r="AW207" s="13" t="s">
        <v>372</v>
      </c>
      <c r="AX207" s="477"/>
    </row>
    <row r="208" spans="1:50">
      <c r="A208" s="23">
        <f>IFERROR(VLOOKUP(B208,Mapping!A:B,2,FALSE),"")</f>
        <v>6</v>
      </c>
      <c r="B208" s="496" t="s">
        <v>270</v>
      </c>
      <c r="C208" s="476">
        <v>44798</v>
      </c>
      <c r="D208" s="490" t="s">
        <v>770</v>
      </c>
      <c r="E208" s="490" t="s">
        <v>771</v>
      </c>
      <c r="F208" s="13">
        <v>3</v>
      </c>
      <c r="G208" s="13"/>
      <c r="H208" s="13">
        <v>3</v>
      </c>
      <c r="I208" s="13">
        <v>3</v>
      </c>
      <c r="J208" s="209" t="s">
        <v>656</v>
      </c>
      <c r="K208" s="491">
        <v>82</v>
      </c>
      <c r="L208" s="24">
        <f>IFERROR(VLOOKUP(M208,Mapping!BQ:BR,2,FALSE),"")</f>
        <v>3</v>
      </c>
      <c r="M208" s="492" t="s">
        <v>370</v>
      </c>
      <c r="N208" s="492" t="s">
        <v>132</v>
      </c>
      <c r="O208" s="491">
        <v>26</v>
      </c>
      <c r="P208" s="23">
        <f>IF(Q208="","",VLOOKUP(Q208,Mapping!D:H,2,FALSE))</f>
        <v>5</v>
      </c>
      <c r="Q208" s="492">
        <v>2</v>
      </c>
      <c r="R208" s="491" t="s">
        <v>133</v>
      </c>
      <c r="S208" s="23" t="str">
        <f>IF(Q208="","",VLOOKUP(Q208,Mapping!D:H,5,FALSE))</f>
        <v>Ndgen.BandBII</v>
      </c>
      <c r="T208" s="23" t="str">
        <f>IF(Q208="","",VLOOKUP(Q208,Mapping!D:H,4,FALSE))</f>
        <v>Control</v>
      </c>
      <c r="U208" s="23">
        <f>IF(V208="","",VLOOKUP(V208,Mapping!J:L,2,FALSE))</f>
        <v>2</v>
      </c>
      <c r="V208" s="492">
        <v>0</v>
      </c>
      <c r="W208" s="23" t="str">
        <f>IF(V208="","",VLOOKUP(V208,Mapping!J:L,3,FALSE))</f>
        <v>Ndgen.Thal0</v>
      </c>
      <c r="X208" s="23" t="str">
        <f>IF(V208="","",VLOOKUP(V208,Mapping!J:M,4,FALSE))</f>
        <v>No amyloid deposition</v>
      </c>
      <c r="Y208" s="23">
        <f>IF(Z208="","",VLOOKUP(Z208,Mapping!O:Q,2,FALSE))</f>
        <v>2</v>
      </c>
      <c r="Z208" s="492">
        <v>0</v>
      </c>
      <c r="AA208" s="23" t="str">
        <f>IF(Z208="","",VLOOKUP(Z208,Mapping!O:Q,3,FALSE))</f>
        <v>Ndgen.CERAD0</v>
      </c>
      <c r="AB208" s="23" t="str">
        <f>IF(Z208="","",VLOOKUP(Z208,Mapping!O:R,4,FALSE))</f>
        <v>No Neuritic Plaques</v>
      </c>
      <c r="AC208" s="23">
        <f>IF(AD208="","",VLOOKUP(AD208,Mapping!T:W,2,FALSE))</f>
        <v>6</v>
      </c>
      <c r="AD208" s="492" t="s">
        <v>173</v>
      </c>
      <c r="AE208" s="24" t="str">
        <f>IF(AD208="","",VLOOKUP(AD208,Mapping!T:W,3,FALSE))</f>
        <v>Ndgen.GeneAPOE34</v>
      </c>
      <c r="AF208" s="24" t="str">
        <f>IF(AD208="","",VLOOKUP(AD208,Mapping!T:W,4,FALSE))</f>
        <v>High AD risk</v>
      </c>
      <c r="AG208" s="24" t="str">
        <f>IF(AH208="","",VLOOKUP(AH208,Mapping!BD:BF,3,FALSE))</f>
        <v/>
      </c>
      <c r="AH208" s="13"/>
      <c r="AI208" s="24" t="str">
        <f>IF(AJ208="","",VLOOKUP(AJ208,Mapping!BD:BF,3,FALSE))</f>
        <v/>
      </c>
      <c r="AJ208" s="13"/>
      <c r="AK208" s="205"/>
      <c r="AL208" s="205" t="s">
        <v>699</v>
      </c>
      <c r="AM208" s="13" t="s">
        <v>205</v>
      </c>
      <c r="AN208" s="13" t="s">
        <v>147</v>
      </c>
      <c r="AO208" s="26"/>
      <c r="AP208" s="26"/>
      <c r="AQ208" s="13"/>
      <c r="AR208" s="24" t="str">
        <f>IF(AS208="","",VLOOKUP(AS208,Mapping!AP:AR,2,FALSE))</f>
        <v/>
      </c>
      <c r="AS208" s="13"/>
      <c r="AT208" s="24" t="str">
        <f>IF(AS208="","",VLOOKUP(AS208,Mapping!AP:AR,3,FALSE))</f>
        <v/>
      </c>
      <c r="AU208" s="26"/>
      <c r="AV208" s="24" t="e">
        <f>IF(AW208="","",VLOOKUP(AW208,Mapping!AT:AU,2,FALSE))</f>
        <v>#N/A</v>
      </c>
      <c r="AW208" s="13" t="s">
        <v>372</v>
      </c>
      <c r="AX208" s="477"/>
    </row>
    <row r="209" spans="1:50" ht="38.15" customHeight="1">
      <c r="A209" s="23">
        <f>IFERROR(VLOOKUP(B209,Mapping!A:B,2,FALSE),"")</f>
        <v>6</v>
      </c>
      <c r="B209" s="496" t="s">
        <v>270</v>
      </c>
      <c r="C209" s="476">
        <v>44798</v>
      </c>
      <c r="D209" s="490" t="s">
        <v>772</v>
      </c>
      <c r="E209" s="490" t="s">
        <v>773</v>
      </c>
      <c r="F209" s="13">
        <v>3</v>
      </c>
      <c r="G209" s="13"/>
      <c r="H209" s="13">
        <v>3</v>
      </c>
      <c r="I209" s="13">
        <v>3</v>
      </c>
      <c r="J209" s="209" t="s">
        <v>656</v>
      </c>
      <c r="K209" s="491">
        <v>80</v>
      </c>
      <c r="L209" s="24">
        <f>IFERROR(VLOOKUP(M209,Mapping!BQ:BR,2,FALSE),"")</f>
        <v>3</v>
      </c>
      <c r="M209" s="492" t="s">
        <v>370</v>
      </c>
      <c r="N209" s="492" t="s">
        <v>132</v>
      </c>
      <c r="O209" s="491">
        <v>33.5</v>
      </c>
      <c r="P209" s="23">
        <f>IF(Q209="","",VLOOKUP(Q209,Mapping!D:H,2,FALSE))</f>
        <v>3</v>
      </c>
      <c r="Q209" s="492">
        <v>1</v>
      </c>
      <c r="R209" s="491" t="s">
        <v>133</v>
      </c>
      <c r="S209" s="23" t="str">
        <f>IF(Q209="","",VLOOKUP(Q209,Mapping!D:H,5,FALSE))</f>
        <v>Ndgen.BandBI</v>
      </c>
      <c r="T209" s="23" t="str">
        <f>IF(Q209="","",VLOOKUP(Q209,Mapping!D:H,4,FALSE))</f>
        <v>Control</v>
      </c>
      <c r="U209" s="23">
        <f>IF(V209="","",VLOOKUP(V209,Mapping!J:L,2,FALSE))</f>
        <v>3</v>
      </c>
      <c r="V209" s="492">
        <v>1</v>
      </c>
      <c r="W209" s="23" t="str">
        <f>IF(V209="","",VLOOKUP(V209,Mapping!J:L,3,FALSE))</f>
        <v>Ndgen.Thal1</v>
      </c>
      <c r="X209" s="23" t="str">
        <f>IF(V209="","",VLOOKUP(V209,Mapping!J:M,4,FALSE))</f>
        <v>Amyloid in neocortex</v>
      </c>
      <c r="Y209" s="23">
        <f>IF(Z209="","",VLOOKUP(Z209,Mapping!O:Q,2,FALSE))</f>
        <v>3</v>
      </c>
      <c r="Z209" s="492">
        <v>1</v>
      </c>
      <c r="AA209" s="23" t="str">
        <f>IF(Z209="","",VLOOKUP(Z209,Mapping!O:Q,3,FALSE))</f>
        <v>Ndgen.CERAD1</v>
      </c>
      <c r="AB209" s="23" t="str">
        <f>IF(Z209="","",VLOOKUP(Z209,Mapping!O:R,4,FALSE))</f>
        <v>Sparse Neruitic Plaques</v>
      </c>
      <c r="AC209" s="23">
        <f>IF(AD209="","",VLOOKUP(AD209,Mapping!T:W,2,FALSE))</f>
        <v>6</v>
      </c>
      <c r="AD209" s="492" t="s">
        <v>173</v>
      </c>
      <c r="AE209" s="24" t="str">
        <f>IF(AD209="","",VLOOKUP(AD209,Mapping!T:W,3,FALSE))</f>
        <v>Ndgen.GeneAPOE34</v>
      </c>
      <c r="AF209" s="24" t="str">
        <f>IF(AD209="","",VLOOKUP(AD209,Mapping!T:W,4,FALSE))</f>
        <v>High AD risk</v>
      </c>
      <c r="AG209" s="24" t="str">
        <f>IF(AH209="","",VLOOKUP(AH209,Mapping!BD:BF,3,FALSE))</f>
        <v/>
      </c>
      <c r="AH209" s="13"/>
      <c r="AI209" s="24" t="str">
        <f>IF(AJ209="","",VLOOKUP(AJ209,Mapping!BD:BF,3,FALSE))</f>
        <v/>
      </c>
      <c r="AJ209" s="13"/>
      <c r="AK209" s="205" t="s">
        <v>774</v>
      </c>
      <c r="AL209" s="205" t="s">
        <v>699</v>
      </c>
      <c r="AM209" s="13" t="s">
        <v>147</v>
      </c>
      <c r="AN209" s="13" t="s">
        <v>147</v>
      </c>
      <c r="AO209" s="26"/>
      <c r="AP209" s="26"/>
      <c r="AQ209" s="13"/>
      <c r="AR209" s="24" t="str">
        <f>IF(AS209="","",VLOOKUP(AS209,Mapping!AP:AR,2,FALSE))</f>
        <v/>
      </c>
      <c r="AS209" s="13"/>
      <c r="AT209" s="24" t="str">
        <f>IF(AS209="","",VLOOKUP(AS209,Mapping!AP:AR,3,FALSE))</f>
        <v/>
      </c>
      <c r="AU209" s="26"/>
      <c r="AV209" s="24" t="e">
        <f>IF(AW209="","",VLOOKUP(AW209,Mapping!AT:AU,2,FALSE))</f>
        <v>#N/A</v>
      </c>
      <c r="AW209" s="13" t="s">
        <v>372</v>
      </c>
      <c r="AX209" s="477"/>
    </row>
    <row r="210" spans="1:50" ht="43.5">
      <c r="A210" s="23">
        <f>IFERROR(VLOOKUP(B210,Mapping!A:B,2,FALSE),"")</f>
        <v>6</v>
      </c>
      <c r="B210" s="496" t="s">
        <v>270</v>
      </c>
      <c r="C210" s="476">
        <v>44798</v>
      </c>
      <c r="D210" s="490" t="s">
        <v>775</v>
      </c>
      <c r="E210" s="490" t="s">
        <v>776</v>
      </c>
      <c r="F210" s="13">
        <v>3</v>
      </c>
      <c r="G210" s="13"/>
      <c r="H210" s="13">
        <v>3</v>
      </c>
      <c r="I210" s="13">
        <v>3</v>
      </c>
      <c r="J210" s="209" t="s">
        <v>656</v>
      </c>
      <c r="K210" s="491">
        <v>95</v>
      </c>
      <c r="L210" s="24">
        <f>IFERROR(VLOOKUP(M210,Mapping!BQ:BR,2,FALSE),"")</f>
        <v>3</v>
      </c>
      <c r="M210" s="492" t="s">
        <v>370</v>
      </c>
      <c r="N210" s="492" t="s">
        <v>150</v>
      </c>
      <c r="O210" s="491">
        <v>52.5</v>
      </c>
      <c r="P210" s="23">
        <f>IF(Q210="","",VLOOKUP(Q210,Mapping!D:H,2,FALSE))</f>
        <v>5</v>
      </c>
      <c r="Q210" s="492">
        <v>2</v>
      </c>
      <c r="R210" s="491" t="s">
        <v>133</v>
      </c>
      <c r="S210" s="23" t="str">
        <f>IF(Q210="","",VLOOKUP(Q210,Mapping!D:H,5,FALSE))</f>
        <v>Ndgen.BandBII</v>
      </c>
      <c r="T210" s="23" t="str">
        <f>IF(Q210="","",VLOOKUP(Q210,Mapping!D:H,4,FALSE))</f>
        <v>Control</v>
      </c>
      <c r="U210" s="23">
        <f>IF(V210="","",VLOOKUP(V210,Mapping!J:L,2,FALSE))</f>
        <v>2</v>
      </c>
      <c r="V210" s="492">
        <v>0</v>
      </c>
      <c r="W210" s="23" t="str">
        <f>IF(V210="","",VLOOKUP(V210,Mapping!J:L,3,FALSE))</f>
        <v>Ndgen.Thal0</v>
      </c>
      <c r="X210" s="23" t="str">
        <f>IF(V210="","",VLOOKUP(V210,Mapping!J:M,4,FALSE))</f>
        <v>No amyloid deposition</v>
      </c>
      <c r="Y210" s="23">
        <f>IF(Z210="","",VLOOKUP(Z210,Mapping!O:Q,2,FALSE))</f>
        <v>2</v>
      </c>
      <c r="Z210" s="492">
        <v>0</v>
      </c>
      <c r="AA210" s="23" t="str">
        <f>IF(Z210="","",VLOOKUP(Z210,Mapping!O:Q,3,FALSE))</f>
        <v>Ndgen.CERAD0</v>
      </c>
      <c r="AB210" s="23" t="str">
        <f>IF(Z210="","",VLOOKUP(Z210,Mapping!O:R,4,FALSE))</f>
        <v>No Neuritic Plaques</v>
      </c>
      <c r="AC210" s="23">
        <f>IF(AD210="","",VLOOKUP(AD210,Mapping!T:W,2,FALSE))</f>
        <v>6</v>
      </c>
      <c r="AD210" s="492" t="s">
        <v>173</v>
      </c>
      <c r="AE210" s="24" t="str">
        <f>IF(AD210="","",VLOOKUP(AD210,Mapping!T:W,3,FALSE))</f>
        <v>Ndgen.GeneAPOE34</v>
      </c>
      <c r="AF210" s="24" t="str">
        <f>IF(AD210="","",VLOOKUP(AD210,Mapping!T:W,4,FALSE))</f>
        <v>High AD risk</v>
      </c>
      <c r="AG210" s="24" t="str">
        <f>IF(AH210="","",VLOOKUP(AH210,Mapping!BD:BF,3,FALSE))</f>
        <v/>
      </c>
      <c r="AH210" s="13"/>
      <c r="AI210" s="24" t="str">
        <f>IF(AJ210="","",VLOOKUP(AJ210,Mapping!BD:BF,3,FALSE))</f>
        <v/>
      </c>
      <c r="AJ210" s="13"/>
      <c r="AK210" s="205" t="s">
        <v>777</v>
      </c>
      <c r="AL210" s="205"/>
      <c r="AM210" s="13" t="s">
        <v>147</v>
      </c>
      <c r="AN210" s="13" t="s">
        <v>205</v>
      </c>
      <c r="AO210" s="26"/>
      <c r="AP210" s="90" t="s">
        <v>778</v>
      </c>
      <c r="AQ210" s="13"/>
      <c r="AR210" s="24" t="str">
        <f>IF(AS210="","",VLOOKUP(AS210,Mapping!AP:AR,2,FALSE))</f>
        <v/>
      </c>
      <c r="AS210" s="13"/>
      <c r="AT210" s="24" t="str">
        <f>IF(AS210="","",VLOOKUP(AS210,Mapping!AP:AR,3,FALSE))</f>
        <v/>
      </c>
      <c r="AU210" s="26"/>
      <c r="AV210" s="24" t="e">
        <f>IF(AW210="","",VLOOKUP(AW210,Mapping!AT:AU,2,FALSE))</f>
        <v>#N/A</v>
      </c>
      <c r="AW210" s="13" t="s">
        <v>372</v>
      </c>
      <c r="AX210" s="477"/>
    </row>
    <row r="211" spans="1:50" ht="47.15" customHeight="1">
      <c r="A211" s="23">
        <f>IFERROR(VLOOKUP(B211,Mapping!A:B,2,FALSE),"")</f>
        <v>6</v>
      </c>
      <c r="B211" s="496" t="s">
        <v>270</v>
      </c>
      <c r="C211" s="476">
        <v>44798</v>
      </c>
      <c r="D211" s="490" t="s">
        <v>779</v>
      </c>
      <c r="E211" s="490" t="s">
        <v>780</v>
      </c>
      <c r="F211" s="13">
        <v>3</v>
      </c>
      <c r="G211" s="13"/>
      <c r="H211" s="13">
        <v>3</v>
      </c>
      <c r="I211" s="13">
        <v>3</v>
      </c>
      <c r="J211" s="209" t="s">
        <v>656</v>
      </c>
      <c r="K211" s="491">
        <v>79</v>
      </c>
      <c r="L211" s="24">
        <f>IFERROR(VLOOKUP(M211,Mapping!BQ:BR,2,FALSE),"")</f>
        <v>2</v>
      </c>
      <c r="M211" s="492" t="s">
        <v>781</v>
      </c>
      <c r="N211" s="492" t="s">
        <v>132</v>
      </c>
      <c r="O211" s="491">
        <v>53</v>
      </c>
      <c r="P211" s="23">
        <f>IF(Q211="","",VLOOKUP(Q211,Mapping!D:H,2,FALSE))</f>
        <v>5</v>
      </c>
      <c r="Q211" s="492">
        <v>2</v>
      </c>
      <c r="R211" s="491" t="s">
        <v>133</v>
      </c>
      <c r="S211" s="23" t="str">
        <f>IF(Q211="","",VLOOKUP(Q211,Mapping!D:H,5,FALSE))</f>
        <v>Ndgen.BandBII</v>
      </c>
      <c r="T211" s="23" t="str">
        <f>IF(Q211="","",VLOOKUP(Q211,Mapping!D:H,4,FALSE))</f>
        <v>Control</v>
      </c>
      <c r="U211" s="23">
        <f>IF(V211="","",VLOOKUP(V211,Mapping!J:L,2,FALSE))</f>
        <v>4</v>
      </c>
      <c r="V211" s="492">
        <v>2</v>
      </c>
      <c r="W211" s="23" t="str">
        <f>IF(V211="","",VLOOKUP(V211,Mapping!J:L,3,FALSE))</f>
        <v>Ndgen.Thal2</v>
      </c>
      <c r="X211" s="23" t="str">
        <f>IF(V211="","",VLOOKUP(V211,Mapping!J:M,4,FALSE))</f>
        <v>Amyloid in allocortex/limbic</v>
      </c>
      <c r="Y211" s="23">
        <f>IF(Z211="","",VLOOKUP(Z211,Mapping!O:Q,2,FALSE))</f>
        <v>3</v>
      </c>
      <c r="Z211" s="492">
        <v>1</v>
      </c>
      <c r="AA211" s="23" t="str">
        <f>IF(Z211="","",VLOOKUP(Z211,Mapping!O:Q,3,FALSE))</f>
        <v>Ndgen.CERAD1</v>
      </c>
      <c r="AB211" s="23" t="str">
        <f>IF(Z211="","",VLOOKUP(Z211,Mapping!O:R,4,FALSE))</f>
        <v>Sparse Neruitic Plaques</v>
      </c>
      <c r="AC211" s="23">
        <f>IF(AD211="","",VLOOKUP(AD211,Mapping!T:W,2,FALSE))</f>
        <v>6</v>
      </c>
      <c r="AD211" s="492" t="s">
        <v>173</v>
      </c>
      <c r="AE211" s="24" t="str">
        <f>IF(AD211="","",VLOOKUP(AD211,Mapping!T:W,3,FALSE))</f>
        <v>Ndgen.GeneAPOE34</v>
      </c>
      <c r="AF211" s="24" t="str">
        <f>IF(AD211="","",VLOOKUP(AD211,Mapping!T:W,4,FALSE))</f>
        <v>High AD risk</v>
      </c>
      <c r="AG211" s="24" t="str">
        <f>IF(AH211="","",VLOOKUP(AH211,Mapping!BD:BF,3,FALSE))</f>
        <v/>
      </c>
      <c r="AH211" s="13"/>
      <c r="AI211" s="24" t="str">
        <f>IF(AJ211="","",VLOOKUP(AJ211,Mapping!BD:BF,3,FALSE))</f>
        <v/>
      </c>
      <c r="AJ211" s="13"/>
      <c r="AK211" s="205" t="s">
        <v>782</v>
      </c>
      <c r="AL211" s="205" t="s">
        <v>783</v>
      </c>
      <c r="AM211" s="13" t="s">
        <v>205</v>
      </c>
      <c r="AN211" s="13" t="s">
        <v>147</v>
      </c>
      <c r="AO211" s="26"/>
      <c r="AP211" s="26" t="s">
        <v>694</v>
      </c>
      <c r="AQ211" s="13"/>
      <c r="AR211" s="24" t="str">
        <f>IF(AS211="","",VLOOKUP(AS211,Mapping!AP:AR,2,FALSE))</f>
        <v/>
      </c>
      <c r="AS211" s="13"/>
      <c r="AT211" s="24" t="str">
        <f>IF(AS211="","",VLOOKUP(AS211,Mapping!AP:AR,3,FALSE))</f>
        <v/>
      </c>
      <c r="AU211" s="26"/>
      <c r="AV211" s="24" t="e">
        <f>IF(AW211="","",VLOOKUP(AW211,Mapping!AT:AU,2,FALSE))</f>
        <v>#N/A</v>
      </c>
      <c r="AW211" s="13" t="s">
        <v>372</v>
      </c>
      <c r="AX211" s="477"/>
    </row>
    <row r="212" spans="1:50" ht="68.900000000000006" customHeight="1">
      <c r="A212" s="23">
        <f>IFERROR(VLOOKUP(B212,Mapping!A:B,2,FALSE),"")</f>
        <v>6</v>
      </c>
      <c r="B212" s="496" t="s">
        <v>270</v>
      </c>
      <c r="C212" s="476">
        <v>44798</v>
      </c>
      <c r="D212" s="490" t="s">
        <v>784</v>
      </c>
      <c r="E212" s="490" t="s">
        <v>785</v>
      </c>
      <c r="F212" s="13">
        <v>3</v>
      </c>
      <c r="G212" s="13"/>
      <c r="H212" s="13">
        <v>3</v>
      </c>
      <c r="I212" s="13">
        <v>3</v>
      </c>
      <c r="J212" s="209" t="s">
        <v>656</v>
      </c>
      <c r="K212" s="491">
        <v>95</v>
      </c>
      <c r="L212" s="24">
        <f>IFERROR(VLOOKUP(M212,Mapping!BQ:BR,2,FALSE),"")</f>
        <v>2</v>
      </c>
      <c r="M212" s="492" t="s">
        <v>781</v>
      </c>
      <c r="N212" s="492" t="s">
        <v>132</v>
      </c>
      <c r="O212" s="491">
        <v>13</v>
      </c>
      <c r="P212" s="23">
        <f>IF(Q212="","",VLOOKUP(Q212,Mapping!D:H,2,FALSE))</f>
        <v>9</v>
      </c>
      <c r="Q212" s="492">
        <v>5</v>
      </c>
      <c r="R212" s="491" t="s">
        <v>151</v>
      </c>
      <c r="S212" s="23" t="str">
        <f>IF(Q212="","",VLOOKUP(Q212,Mapping!D:H,5,FALSE))</f>
        <v>Ndgen.BandBV</v>
      </c>
      <c r="T212" s="23" t="str">
        <f>IF(Q212="","",VLOOKUP(Q212,Mapping!D:H,4,FALSE))</f>
        <v>Severe</v>
      </c>
      <c r="U212" s="23">
        <f>IF(V212="","",VLOOKUP(V212,Mapping!J:L,2,FALSE))</f>
        <v>7</v>
      </c>
      <c r="V212" s="492">
        <v>5</v>
      </c>
      <c r="W212" s="23" t="str">
        <f>IF(V212="","",VLOOKUP(V212,Mapping!J:L,3,FALSE))</f>
        <v>Ndgen.Thal5</v>
      </c>
      <c r="X212" s="23" t="str">
        <f>IF(V212="","",VLOOKUP(V212,Mapping!J:M,4,FALSE))</f>
        <v>Amyloid in cerebellum</v>
      </c>
      <c r="Y212" s="23">
        <f>IF(Z212="","",VLOOKUP(Z212,Mapping!O:Q,2,FALSE))</f>
        <v>5</v>
      </c>
      <c r="Z212" s="492">
        <v>3</v>
      </c>
      <c r="AA212" s="23" t="str">
        <f>IF(Z212="","",VLOOKUP(Z212,Mapping!O:Q,3,FALSE))</f>
        <v>Ndgen.CERAD3</v>
      </c>
      <c r="AB212" s="23" t="str">
        <f>IF(Z212="","",VLOOKUP(Z212,Mapping!O:R,4,FALSE))</f>
        <v>High Density</v>
      </c>
      <c r="AC212" s="23">
        <f>IF(AD212="","",VLOOKUP(AD212,Mapping!T:W,2,FALSE))</f>
        <v>4</v>
      </c>
      <c r="AD212" s="492" t="s">
        <v>166</v>
      </c>
      <c r="AE212" s="24" t="str">
        <f>IF(AD212="","",VLOOKUP(AD212,Mapping!T:W,3,FALSE))</f>
        <v>Ndgen.GeneAPOE24</v>
      </c>
      <c r="AF212" s="24" t="str">
        <f>IF(AD212="","",VLOOKUP(AD212,Mapping!T:W,4,FALSE))</f>
        <v>High AD risk</v>
      </c>
      <c r="AG212" s="24" t="str">
        <f>IF(AH212="","",VLOOKUP(AH212,Mapping!BD:BF,3,FALSE))</f>
        <v/>
      </c>
      <c r="AH212" s="13"/>
      <c r="AI212" s="24" t="str">
        <f>IF(AJ212="","",VLOOKUP(AJ212,Mapping!BD:BF,3,FALSE))</f>
        <v/>
      </c>
      <c r="AJ212" s="13"/>
      <c r="AK212" s="205" t="s">
        <v>786</v>
      </c>
      <c r="AL212" s="205" t="s">
        <v>787</v>
      </c>
      <c r="AM212" s="13" t="s">
        <v>205</v>
      </c>
      <c r="AN212" s="13" t="s">
        <v>147</v>
      </c>
      <c r="AO212" s="26"/>
      <c r="AP212" s="90" t="s">
        <v>788</v>
      </c>
      <c r="AQ212" s="13"/>
      <c r="AR212" s="24" t="str">
        <f>IF(AS212="","",VLOOKUP(AS212,Mapping!AP:AR,2,FALSE))</f>
        <v/>
      </c>
      <c r="AS212" s="13"/>
      <c r="AT212" s="24" t="str">
        <f>IF(AS212="","",VLOOKUP(AS212,Mapping!AP:AR,3,FALSE))</f>
        <v/>
      </c>
      <c r="AU212" s="26"/>
      <c r="AV212" s="24" t="e">
        <f>IF(AW212="","",VLOOKUP(AW212,Mapping!AT:AU,2,FALSE))</f>
        <v>#N/A</v>
      </c>
      <c r="AW212" s="13" t="s">
        <v>372</v>
      </c>
      <c r="AX212" s="477"/>
    </row>
    <row r="213" spans="1:50" ht="52" customHeight="1">
      <c r="A213" s="23">
        <f>IFERROR(VLOOKUP(B213,Mapping!A:B,2,FALSE),"")</f>
        <v>6</v>
      </c>
      <c r="B213" s="496" t="s">
        <v>270</v>
      </c>
      <c r="C213" s="476">
        <v>44798</v>
      </c>
      <c r="D213" s="490" t="s">
        <v>789</v>
      </c>
      <c r="E213" s="490" t="s">
        <v>790</v>
      </c>
      <c r="F213" s="13">
        <v>3</v>
      </c>
      <c r="G213" s="13"/>
      <c r="H213" s="13">
        <v>3</v>
      </c>
      <c r="I213" s="13">
        <v>3</v>
      </c>
      <c r="J213" s="209" t="s">
        <v>656</v>
      </c>
      <c r="K213" s="491">
        <v>76</v>
      </c>
      <c r="L213" s="24">
        <f>IFERROR(VLOOKUP(M213,Mapping!BQ:BR,2,FALSE),"")</f>
        <v>3</v>
      </c>
      <c r="M213" s="492" t="s">
        <v>370</v>
      </c>
      <c r="N213" s="492" t="s">
        <v>132</v>
      </c>
      <c r="O213" s="491">
        <v>55</v>
      </c>
      <c r="P213" s="23">
        <f>IF(Q213="","",VLOOKUP(Q213,Mapping!D:H,2,FALSE))</f>
        <v>11</v>
      </c>
      <c r="Q213" s="492">
        <v>6</v>
      </c>
      <c r="R213" s="491" t="s">
        <v>151</v>
      </c>
      <c r="S213" s="23" t="str">
        <f>IF(Q213="","",VLOOKUP(Q213,Mapping!D:H,5,FALSE))</f>
        <v>Ndgen.BandBVI</v>
      </c>
      <c r="T213" s="23" t="str">
        <f>IF(Q213="","",VLOOKUP(Q213,Mapping!D:H,4,FALSE))</f>
        <v>Severe</v>
      </c>
      <c r="U213" s="23">
        <f>IF(V213="","",VLOOKUP(V213,Mapping!J:L,2,FALSE))</f>
        <v>1</v>
      </c>
      <c r="V213" s="492" t="s">
        <v>147</v>
      </c>
      <c r="W213" s="23" t="str">
        <f>IF(V213="","",VLOOKUP(V213,Mapping!J:L,3,FALSE))</f>
        <v>NULL</v>
      </c>
      <c r="X213" s="23" t="str">
        <f>IF(V213="","",VLOOKUP(V213,Mapping!J:M,4,FALSE))</f>
        <v>Not assesed</v>
      </c>
      <c r="Y213" s="23" t="str">
        <f>IF(Z213="","",VLOOKUP(Z213,Mapping!O:Q,2,FALSE))</f>
        <v/>
      </c>
      <c r="Z213" s="492"/>
      <c r="AA213" s="23" t="str">
        <f>IF(Z213="","",VLOOKUP(Z213,Mapping!O:Q,3,FALSE))</f>
        <v/>
      </c>
      <c r="AB213" s="23" t="str">
        <f>IF(Z213="","",VLOOKUP(Z213,Mapping!O:R,4,FALSE))</f>
        <v/>
      </c>
      <c r="AC213" s="23">
        <f>IF(AD213="","",VLOOKUP(AD213,Mapping!T:W,2,FALSE))</f>
        <v>7</v>
      </c>
      <c r="AD213" s="492" t="s">
        <v>230</v>
      </c>
      <c r="AE213" s="24" t="str">
        <f>IF(AD213="","",VLOOKUP(AD213,Mapping!T:W,3,FALSE))</f>
        <v>Ndgen.GeneAPOE44</v>
      </c>
      <c r="AF213" s="24" t="str">
        <f>IF(AD213="","",VLOOKUP(AD213,Mapping!T:W,4,FALSE))</f>
        <v>Very high AD risk</v>
      </c>
      <c r="AG213" s="24" t="str">
        <f>IF(AH213="","",VLOOKUP(AH213,Mapping!BD:BF,3,FALSE))</f>
        <v/>
      </c>
      <c r="AH213" s="13"/>
      <c r="AI213" s="24" t="str">
        <f>IF(AJ213="","",VLOOKUP(AJ213,Mapping!BD:BF,3,FALSE))</f>
        <v/>
      </c>
      <c r="AJ213" s="13"/>
      <c r="AK213" s="205" t="s">
        <v>791</v>
      </c>
      <c r="AL213" s="205" t="s">
        <v>792</v>
      </c>
      <c r="AM213" s="13" t="s">
        <v>205</v>
      </c>
      <c r="AN213" s="13" t="s">
        <v>205</v>
      </c>
      <c r="AO213" s="26"/>
      <c r="AP213" s="90" t="s">
        <v>793</v>
      </c>
      <c r="AQ213" s="13"/>
      <c r="AR213" s="24" t="str">
        <f>IF(AS213="","",VLOOKUP(AS213,Mapping!AP:AR,2,FALSE))</f>
        <v/>
      </c>
      <c r="AS213" s="13"/>
      <c r="AT213" s="24" t="str">
        <f>IF(AS213="","",VLOOKUP(AS213,Mapping!AP:AR,3,FALSE))</f>
        <v/>
      </c>
      <c r="AU213" s="26"/>
      <c r="AV213" s="24" t="e">
        <f>IF(AW213="","",VLOOKUP(AW213,Mapping!AT:AU,2,FALSE))</f>
        <v>#N/A</v>
      </c>
      <c r="AW213" s="13" t="s">
        <v>372</v>
      </c>
      <c r="AX213" s="477"/>
    </row>
    <row r="214" spans="1:50" ht="82" customHeight="1">
      <c r="A214" s="23">
        <f>IFERROR(VLOOKUP(B214,Mapping!A:B,2,FALSE),"")</f>
        <v>6</v>
      </c>
      <c r="B214" s="496" t="s">
        <v>270</v>
      </c>
      <c r="C214" s="476">
        <v>44798</v>
      </c>
      <c r="D214" s="490" t="s">
        <v>794</v>
      </c>
      <c r="E214" s="490" t="s">
        <v>795</v>
      </c>
      <c r="F214" s="13">
        <v>3</v>
      </c>
      <c r="G214" s="13"/>
      <c r="H214" s="13">
        <v>3</v>
      </c>
      <c r="I214" s="13">
        <v>3</v>
      </c>
      <c r="J214" s="209" t="s">
        <v>656</v>
      </c>
      <c r="K214" s="491">
        <v>80</v>
      </c>
      <c r="L214" s="24">
        <f>IFERROR(VLOOKUP(M214,Mapping!BQ:BR,2,FALSE),"")</f>
        <v>3</v>
      </c>
      <c r="M214" s="492" t="s">
        <v>370</v>
      </c>
      <c r="N214" s="492" t="s">
        <v>132</v>
      </c>
      <c r="O214" s="491">
        <v>13</v>
      </c>
      <c r="P214" s="23">
        <f>IF(Q214="","",VLOOKUP(Q214,Mapping!D:H,2,FALSE))</f>
        <v>11</v>
      </c>
      <c r="Q214" s="492">
        <v>6</v>
      </c>
      <c r="R214" s="491" t="s">
        <v>151</v>
      </c>
      <c r="S214" s="23" t="str">
        <f>IF(Q214="","",VLOOKUP(Q214,Mapping!D:H,5,FALSE))</f>
        <v>Ndgen.BandBVI</v>
      </c>
      <c r="T214" s="23" t="str">
        <f>IF(Q214="","",VLOOKUP(Q214,Mapping!D:H,4,FALSE))</f>
        <v>Severe</v>
      </c>
      <c r="U214" s="23">
        <f>IF(V214="","",VLOOKUP(V214,Mapping!J:L,2,FALSE))</f>
        <v>7</v>
      </c>
      <c r="V214" s="492">
        <v>5</v>
      </c>
      <c r="W214" s="23" t="str">
        <f>IF(V214="","",VLOOKUP(V214,Mapping!J:L,3,FALSE))</f>
        <v>Ndgen.Thal5</v>
      </c>
      <c r="X214" s="23" t="str">
        <f>IF(V214="","",VLOOKUP(V214,Mapping!J:M,4,FALSE))</f>
        <v>Amyloid in cerebellum</v>
      </c>
      <c r="Y214" s="23">
        <f>IF(Z214="","",VLOOKUP(Z214,Mapping!O:Q,2,FALSE))</f>
        <v>5</v>
      </c>
      <c r="Z214" s="492">
        <v>3</v>
      </c>
      <c r="AA214" s="23" t="str">
        <f>IF(Z214="","",VLOOKUP(Z214,Mapping!O:Q,3,FALSE))</f>
        <v>Ndgen.CERAD3</v>
      </c>
      <c r="AB214" s="23" t="str">
        <f>IF(Z214="","",VLOOKUP(Z214,Mapping!O:R,4,FALSE))</f>
        <v>High Density</v>
      </c>
      <c r="AC214" s="23">
        <f>IF(AD214="","",VLOOKUP(AD214,Mapping!T:W,2,FALSE))</f>
        <v>6</v>
      </c>
      <c r="AD214" s="492" t="s">
        <v>173</v>
      </c>
      <c r="AE214" s="24" t="str">
        <f>IF(AD214="","",VLOOKUP(AD214,Mapping!T:W,3,FALSE))</f>
        <v>Ndgen.GeneAPOE34</v>
      </c>
      <c r="AF214" s="24" t="str">
        <f>IF(AD214="","",VLOOKUP(AD214,Mapping!T:W,4,FALSE))</f>
        <v>High AD risk</v>
      </c>
      <c r="AG214" s="24" t="str">
        <f>IF(AH214="","",VLOOKUP(AH214,Mapping!BD:BF,3,FALSE))</f>
        <v/>
      </c>
      <c r="AH214" s="13"/>
      <c r="AI214" s="24" t="str">
        <f>IF(AJ214="","",VLOOKUP(AJ214,Mapping!BD:BF,3,FALSE))</f>
        <v/>
      </c>
      <c r="AJ214" s="13"/>
      <c r="AK214" s="205" t="s">
        <v>796</v>
      </c>
      <c r="AL214" s="205" t="s">
        <v>797</v>
      </c>
      <c r="AM214" s="13" t="s">
        <v>147</v>
      </c>
      <c r="AN214" s="13" t="s">
        <v>147</v>
      </c>
      <c r="AO214" s="26"/>
      <c r="AP214" s="26" t="s">
        <v>694</v>
      </c>
      <c r="AQ214" s="13"/>
      <c r="AR214" s="24" t="str">
        <f>IF(AS214="","",VLOOKUP(AS214,Mapping!AP:AR,2,FALSE))</f>
        <v/>
      </c>
      <c r="AS214" s="13"/>
      <c r="AT214" s="24" t="str">
        <f>IF(AS214="","",VLOOKUP(AS214,Mapping!AP:AR,3,FALSE))</f>
        <v/>
      </c>
      <c r="AU214" s="26"/>
      <c r="AV214" s="24" t="e">
        <f>IF(AW214="","",VLOOKUP(AW214,Mapping!AT:AU,2,FALSE))</f>
        <v>#N/A</v>
      </c>
      <c r="AW214" s="13" t="s">
        <v>372</v>
      </c>
      <c r="AX214" s="477"/>
    </row>
    <row r="215" spans="1:50" ht="38.25" customHeight="1">
      <c r="A215" s="23">
        <f>IFERROR(VLOOKUP(B215,Mapping!A:B,2,FALSE),"")</f>
        <v>6</v>
      </c>
      <c r="B215" s="496" t="s">
        <v>270</v>
      </c>
      <c r="C215" s="476">
        <v>44798</v>
      </c>
      <c r="D215" s="490" t="s">
        <v>798</v>
      </c>
      <c r="E215" s="490" t="s">
        <v>799</v>
      </c>
      <c r="F215" s="13">
        <v>3</v>
      </c>
      <c r="G215" s="13"/>
      <c r="H215" s="13">
        <v>3</v>
      </c>
      <c r="I215" s="13">
        <v>3</v>
      </c>
      <c r="J215" s="209" t="s">
        <v>656</v>
      </c>
      <c r="K215" s="491">
        <v>87</v>
      </c>
      <c r="L215" s="24">
        <f>IFERROR(VLOOKUP(M215,Mapping!BQ:BR,2,FALSE),"")</f>
        <v>2</v>
      </c>
      <c r="M215" s="492" t="s">
        <v>781</v>
      </c>
      <c r="N215" s="492" t="s">
        <v>132</v>
      </c>
      <c r="O215" s="491">
        <v>48</v>
      </c>
      <c r="P215" s="23">
        <f>IF(Q215="","",VLOOKUP(Q215,Mapping!D:H,2,FALSE))</f>
        <v>3</v>
      </c>
      <c r="Q215" s="492">
        <v>1</v>
      </c>
      <c r="R215" s="491" t="s">
        <v>133</v>
      </c>
      <c r="S215" s="23" t="str">
        <f>IF(Q215="","",VLOOKUP(Q215,Mapping!D:H,5,FALSE))</f>
        <v>Ndgen.BandBI</v>
      </c>
      <c r="T215" s="23" t="str">
        <f>IF(Q215="","",VLOOKUP(Q215,Mapping!D:H,4,FALSE))</f>
        <v>Control</v>
      </c>
      <c r="U215" s="23">
        <f>IF(V215="","",VLOOKUP(V215,Mapping!J:L,2,FALSE))</f>
        <v>4</v>
      </c>
      <c r="V215" s="492">
        <v>2</v>
      </c>
      <c r="W215" s="23" t="str">
        <f>IF(V215="","",VLOOKUP(V215,Mapping!J:L,3,FALSE))</f>
        <v>Ndgen.Thal2</v>
      </c>
      <c r="X215" s="23" t="str">
        <f>IF(V215="","",VLOOKUP(V215,Mapping!J:M,4,FALSE))</f>
        <v>Amyloid in allocortex/limbic</v>
      </c>
      <c r="Y215" s="23">
        <f>IF(Z215="","",VLOOKUP(Z215,Mapping!O:Q,2,FALSE))</f>
        <v>2</v>
      </c>
      <c r="Z215" s="492">
        <v>0</v>
      </c>
      <c r="AA215" s="23" t="str">
        <f>IF(Z215="","",VLOOKUP(Z215,Mapping!O:Q,3,FALSE))</f>
        <v>Ndgen.CERAD0</v>
      </c>
      <c r="AB215" s="23" t="str">
        <f>IF(Z215="","",VLOOKUP(Z215,Mapping!O:R,4,FALSE))</f>
        <v>No Neuritic Plaques</v>
      </c>
      <c r="AC215" s="23">
        <f>IF(AD215="","",VLOOKUP(AD215,Mapping!T:W,2,FALSE))</f>
        <v>6</v>
      </c>
      <c r="AD215" s="492" t="s">
        <v>173</v>
      </c>
      <c r="AE215" s="24" t="str">
        <f>IF(AD215="","",VLOOKUP(AD215,Mapping!T:W,3,FALSE))</f>
        <v>Ndgen.GeneAPOE34</v>
      </c>
      <c r="AF215" s="24" t="str">
        <f>IF(AD215="","",VLOOKUP(AD215,Mapping!T:W,4,FALSE))</f>
        <v>High AD risk</v>
      </c>
      <c r="AG215" s="24" t="str">
        <f>IF(AH215="","",VLOOKUP(AH215,Mapping!BD:BF,3,FALSE))</f>
        <v/>
      </c>
      <c r="AH215" s="13"/>
      <c r="AI215" s="24" t="str">
        <f>IF(AJ215="","",VLOOKUP(AJ215,Mapping!BD:BF,3,FALSE))</f>
        <v/>
      </c>
      <c r="AJ215" s="13"/>
      <c r="AK215" s="205" t="s">
        <v>800</v>
      </c>
      <c r="AL215" s="205" t="s">
        <v>801</v>
      </c>
      <c r="AM215" s="13" t="s">
        <v>205</v>
      </c>
      <c r="AN215" s="13" t="s">
        <v>147</v>
      </c>
      <c r="AO215" s="26"/>
      <c r="AP215" s="205" t="s">
        <v>802</v>
      </c>
      <c r="AQ215" s="13"/>
      <c r="AR215" s="24" t="str">
        <f>IF(AS215="","",VLOOKUP(AS215,Mapping!AP:AR,2,FALSE))</f>
        <v/>
      </c>
      <c r="AS215" s="13"/>
      <c r="AT215" s="24" t="str">
        <f>IF(AS215="","",VLOOKUP(AS215,Mapping!AP:AR,3,FALSE))</f>
        <v/>
      </c>
      <c r="AU215" s="26"/>
      <c r="AV215" s="24" t="e">
        <f>IF(AW215="","",VLOOKUP(AW215,Mapping!AT:AU,2,FALSE))</f>
        <v>#N/A</v>
      </c>
      <c r="AW215" s="13" t="s">
        <v>372</v>
      </c>
      <c r="AX215" s="477"/>
    </row>
    <row r="216" spans="1:50" ht="43.4" customHeight="1">
      <c r="A216" s="23">
        <f>IFERROR(VLOOKUP(B216,Mapping!A:B,2,FALSE),"")</f>
        <v>6</v>
      </c>
      <c r="B216" s="496" t="s">
        <v>270</v>
      </c>
      <c r="C216" s="476">
        <v>44798</v>
      </c>
      <c r="D216" s="490" t="s">
        <v>803</v>
      </c>
      <c r="E216" s="490" t="s">
        <v>804</v>
      </c>
      <c r="F216" s="13">
        <v>3</v>
      </c>
      <c r="G216" s="13"/>
      <c r="H216" s="13">
        <v>3</v>
      </c>
      <c r="I216" s="13">
        <v>3</v>
      </c>
      <c r="J216" s="209" t="s">
        <v>656</v>
      </c>
      <c r="K216" s="491">
        <v>70</v>
      </c>
      <c r="L216" s="24">
        <f>IFERROR(VLOOKUP(M216,Mapping!BQ:BR,2,FALSE),"")</f>
        <v>3</v>
      </c>
      <c r="M216" s="492" t="s">
        <v>370</v>
      </c>
      <c r="N216" s="492" t="s">
        <v>150</v>
      </c>
      <c r="O216" s="491">
        <v>55</v>
      </c>
      <c r="P216" s="23">
        <f>IF(Q216="","",VLOOKUP(Q216,Mapping!D:H,2,FALSE))</f>
        <v>3</v>
      </c>
      <c r="Q216" s="492">
        <v>1</v>
      </c>
      <c r="R216" s="491" t="s">
        <v>133</v>
      </c>
      <c r="S216" s="23" t="str">
        <f>IF(Q216="","",VLOOKUP(Q216,Mapping!D:H,5,FALSE))</f>
        <v>Ndgen.BandBI</v>
      </c>
      <c r="T216" s="23" t="str">
        <f>IF(Q216="","",VLOOKUP(Q216,Mapping!D:H,4,FALSE))</f>
        <v>Control</v>
      </c>
      <c r="U216" s="23">
        <f>IF(V216="","",VLOOKUP(V216,Mapping!J:L,2,FALSE))</f>
        <v>2</v>
      </c>
      <c r="V216" s="492">
        <v>0</v>
      </c>
      <c r="W216" s="23" t="str">
        <f>IF(V216="","",VLOOKUP(V216,Mapping!J:L,3,FALSE))</f>
        <v>Ndgen.Thal0</v>
      </c>
      <c r="X216" s="23" t="str">
        <f>IF(V216="","",VLOOKUP(V216,Mapping!J:M,4,FALSE))</f>
        <v>No amyloid deposition</v>
      </c>
      <c r="Y216" s="23">
        <f>IF(Z216="","",VLOOKUP(Z216,Mapping!O:Q,2,FALSE))</f>
        <v>2</v>
      </c>
      <c r="Z216" s="492">
        <v>0</v>
      </c>
      <c r="AA216" s="23" t="str">
        <f>IF(Z216="","",VLOOKUP(Z216,Mapping!O:Q,3,FALSE))</f>
        <v>Ndgen.CERAD0</v>
      </c>
      <c r="AB216" s="23" t="str">
        <f>IF(Z216="","",VLOOKUP(Z216,Mapping!O:R,4,FALSE))</f>
        <v>No Neuritic Plaques</v>
      </c>
      <c r="AC216" s="23">
        <f>IF(AD216="","",VLOOKUP(AD216,Mapping!T:W,2,FALSE))</f>
        <v>5</v>
      </c>
      <c r="AD216" s="492" t="s">
        <v>177</v>
      </c>
      <c r="AE216" s="24" t="str">
        <f>IF(AD216="","",VLOOKUP(AD216,Mapping!T:W,3,FALSE))</f>
        <v>Ndgen.GeneAPOE33</v>
      </c>
      <c r="AF216" s="24" t="str">
        <f>IF(AD216="","",VLOOKUP(AD216,Mapping!T:W,4,FALSE))</f>
        <v>Moderate AD risk</v>
      </c>
      <c r="AG216" s="24" t="str">
        <f>IF(AH216="","",VLOOKUP(AH216,Mapping!BD:BF,3,FALSE))</f>
        <v/>
      </c>
      <c r="AH216" s="13"/>
      <c r="AI216" s="24" t="str">
        <f>IF(AJ216="","",VLOOKUP(AJ216,Mapping!BD:BF,3,FALSE))</f>
        <v/>
      </c>
      <c r="AJ216" s="13"/>
      <c r="AK216" s="205" t="s">
        <v>805</v>
      </c>
      <c r="AL216" s="205" t="s">
        <v>806</v>
      </c>
      <c r="AM216" s="13" t="s">
        <v>205</v>
      </c>
      <c r="AN216" s="13" t="s">
        <v>147</v>
      </c>
      <c r="AO216" s="26"/>
      <c r="AP216" s="1" t="s">
        <v>807</v>
      </c>
      <c r="AQ216" s="13"/>
      <c r="AR216" s="24" t="str">
        <f>IF(AS216="","",VLOOKUP(AS216,Mapping!AP:AR,2,FALSE))</f>
        <v/>
      </c>
      <c r="AS216" s="13"/>
      <c r="AT216" s="24" t="str">
        <f>IF(AS216="","",VLOOKUP(AS216,Mapping!AP:AR,3,FALSE))</f>
        <v/>
      </c>
      <c r="AU216" s="26"/>
      <c r="AV216" s="24" t="e">
        <f>IF(AW216="","",VLOOKUP(AW216,Mapping!AT:AU,2,FALSE))</f>
        <v>#N/A</v>
      </c>
      <c r="AW216" s="13" t="s">
        <v>372</v>
      </c>
      <c r="AX216" s="477"/>
    </row>
    <row r="217" spans="1:50" ht="66.650000000000006" customHeight="1">
      <c r="A217" s="23">
        <f>IFERROR(VLOOKUP(B217,Mapping!A:B,2,FALSE),"")</f>
        <v>6</v>
      </c>
      <c r="B217" s="496" t="s">
        <v>270</v>
      </c>
      <c r="C217" s="476">
        <v>44798</v>
      </c>
      <c r="D217" s="490" t="s">
        <v>808</v>
      </c>
      <c r="E217" s="490" t="s">
        <v>809</v>
      </c>
      <c r="F217" s="13">
        <v>3</v>
      </c>
      <c r="G217" s="13"/>
      <c r="H217" s="13">
        <v>3</v>
      </c>
      <c r="I217" s="13">
        <v>3</v>
      </c>
      <c r="J217" s="209" t="s">
        <v>656</v>
      </c>
      <c r="K217" s="491">
        <v>83</v>
      </c>
      <c r="L217" s="24">
        <f>IFERROR(VLOOKUP(M217,Mapping!BQ:BR,2,FALSE),"")</f>
        <v>3</v>
      </c>
      <c r="M217" s="492" t="s">
        <v>370</v>
      </c>
      <c r="N217" s="492" t="s">
        <v>132</v>
      </c>
      <c r="O217" s="491">
        <v>19</v>
      </c>
      <c r="P217" s="23">
        <f>IF(Q217="","",VLOOKUP(Q217,Mapping!D:H,2,FALSE))</f>
        <v>6</v>
      </c>
      <c r="Q217" s="492">
        <v>3</v>
      </c>
      <c r="R217" s="491" t="s">
        <v>151</v>
      </c>
      <c r="S217" s="23" t="str">
        <f>IF(Q217="","",VLOOKUP(Q217,Mapping!D:H,5,FALSE))</f>
        <v>Ndgen.BandBIII</v>
      </c>
      <c r="T217" s="23" t="str">
        <f>IF(Q217="","",VLOOKUP(Q217,Mapping!D:H,4,FALSE))</f>
        <v>Moderate</v>
      </c>
      <c r="U217" s="23">
        <f>IF(V217="","",VLOOKUP(V217,Mapping!J:L,2,FALSE))</f>
        <v>1</v>
      </c>
      <c r="V217" s="492" t="s">
        <v>147</v>
      </c>
      <c r="W217" s="23" t="str">
        <f>IF(V217="","",VLOOKUP(V217,Mapping!J:L,3,FALSE))</f>
        <v>NULL</v>
      </c>
      <c r="X217" s="23" t="str">
        <f>IF(V217="","",VLOOKUP(V217,Mapping!J:M,4,FALSE))</f>
        <v>Not assesed</v>
      </c>
      <c r="Y217" s="23" t="str">
        <f>IF(Z217="","",VLOOKUP(Z217,Mapping!O:Q,2,FALSE))</f>
        <v/>
      </c>
      <c r="Z217" s="492"/>
      <c r="AA217" s="23" t="str">
        <f>IF(Z217="","",VLOOKUP(Z217,Mapping!O:Q,3,FALSE))</f>
        <v/>
      </c>
      <c r="AB217" s="23" t="str">
        <f>IF(Z217="","",VLOOKUP(Z217,Mapping!O:R,4,FALSE))</f>
        <v/>
      </c>
      <c r="AC217" s="23">
        <f>IF(AD217="","",VLOOKUP(AD217,Mapping!T:W,2,FALSE))</f>
        <v>5</v>
      </c>
      <c r="AD217" s="492" t="s">
        <v>177</v>
      </c>
      <c r="AE217" s="24" t="str">
        <f>IF(AD217="","",VLOOKUP(AD217,Mapping!T:W,3,FALSE))</f>
        <v>Ndgen.GeneAPOE33</v>
      </c>
      <c r="AF217" s="24" t="str">
        <f>IF(AD217="","",VLOOKUP(AD217,Mapping!T:W,4,FALSE))</f>
        <v>Moderate AD risk</v>
      </c>
      <c r="AG217" s="24" t="str">
        <f>IF(AH217="","",VLOOKUP(AH217,Mapping!BD:BF,3,FALSE))</f>
        <v/>
      </c>
      <c r="AH217" s="13"/>
      <c r="AI217" s="24" t="str">
        <f>IF(AJ217="","",VLOOKUP(AJ217,Mapping!BD:BF,3,FALSE))</f>
        <v/>
      </c>
      <c r="AJ217" s="13"/>
      <c r="AK217" s="205" t="s">
        <v>810</v>
      </c>
      <c r="AL217" s="205" t="s">
        <v>811</v>
      </c>
      <c r="AM217" s="13" t="s">
        <v>205</v>
      </c>
      <c r="AN217" s="13" t="s">
        <v>147</v>
      </c>
      <c r="AO217" s="26"/>
      <c r="AP217" s="90" t="s">
        <v>812</v>
      </c>
      <c r="AQ217" s="13"/>
      <c r="AR217" s="24" t="str">
        <f>IF(AS217="","",VLOOKUP(AS217,Mapping!AP:AR,2,FALSE))</f>
        <v/>
      </c>
      <c r="AS217" s="13"/>
      <c r="AT217" s="24" t="str">
        <f>IF(AS217="","",VLOOKUP(AS217,Mapping!AP:AR,3,FALSE))</f>
        <v/>
      </c>
      <c r="AU217" s="26"/>
      <c r="AV217" s="24" t="e">
        <f>IF(AW217="","",VLOOKUP(AW217,Mapping!AT:AU,2,FALSE))</f>
        <v>#N/A</v>
      </c>
      <c r="AW217" s="13" t="s">
        <v>372</v>
      </c>
      <c r="AX217" s="477"/>
    </row>
    <row r="218" spans="1:50" ht="44.9" customHeight="1">
      <c r="A218" s="23">
        <f>IFERROR(VLOOKUP(B218,Mapping!A:B,2,FALSE),"")</f>
        <v>6</v>
      </c>
      <c r="B218" s="496" t="s">
        <v>270</v>
      </c>
      <c r="C218" s="476">
        <v>44798</v>
      </c>
      <c r="D218" s="490" t="s">
        <v>813</v>
      </c>
      <c r="E218" s="490" t="s">
        <v>814</v>
      </c>
      <c r="F218" s="13">
        <v>3</v>
      </c>
      <c r="G218" s="13"/>
      <c r="H218" s="13">
        <v>3</v>
      </c>
      <c r="I218" s="13">
        <v>3</v>
      </c>
      <c r="J218" s="209" t="s">
        <v>656</v>
      </c>
      <c r="K218" s="491">
        <v>97</v>
      </c>
      <c r="L218" s="24">
        <f>IFERROR(VLOOKUP(M218,Mapping!BQ:BR,2,FALSE),"")</f>
        <v>3</v>
      </c>
      <c r="M218" s="492" t="s">
        <v>370</v>
      </c>
      <c r="N218" s="492" t="s">
        <v>132</v>
      </c>
      <c r="O218" s="491">
        <v>40</v>
      </c>
      <c r="P218" s="23">
        <f>IF(Q218="","",VLOOKUP(Q218,Mapping!D:H,2,FALSE))</f>
        <v>7</v>
      </c>
      <c r="Q218" s="492">
        <v>4</v>
      </c>
      <c r="R218" s="491" t="s">
        <v>151</v>
      </c>
      <c r="S218" s="23" t="str">
        <f>IF(Q218="","",VLOOKUP(Q218,Mapping!D:H,5,FALSE))</f>
        <v>Ndgen.BandBIV</v>
      </c>
      <c r="T218" s="23" t="str">
        <f>IF(Q218="","",VLOOKUP(Q218,Mapping!D:H,4,FALSE))</f>
        <v>Moderate</v>
      </c>
      <c r="U218" s="23">
        <f>IF(V218="","",VLOOKUP(V218,Mapping!J:L,2,FALSE))</f>
        <v>7</v>
      </c>
      <c r="V218" s="492">
        <v>5</v>
      </c>
      <c r="W218" s="23" t="str">
        <f>IF(V218="","",VLOOKUP(V218,Mapping!J:L,3,FALSE))</f>
        <v>Ndgen.Thal5</v>
      </c>
      <c r="X218" s="23" t="str">
        <f>IF(V218="","",VLOOKUP(V218,Mapping!J:M,4,FALSE))</f>
        <v>Amyloid in cerebellum</v>
      </c>
      <c r="Y218" s="23">
        <f>IF(Z218="","",VLOOKUP(Z218,Mapping!O:Q,2,FALSE))</f>
        <v>4</v>
      </c>
      <c r="Z218" s="492">
        <v>2</v>
      </c>
      <c r="AA218" s="23" t="str">
        <f>IF(Z218="","",VLOOKUP(Z218,Mapping!O:Q,3,FALSE))</f>
        <v>Ndgen.CERAD2</v>
      </c>
      <c r="AB218" s="23" t="str">
        <f>IF(Z218="","",VLOOKUP(Z218,Mapping!O:R,4,FALSE))</f>
        <v>Moderate</v>
      </c>
      <c r="AC218" s="23">
        <f>IF(AD218="","",VLOOKUP(AD218,Mapping!T:W,2,FALSE))</f>
        <v>5</v>
      </c>
      <c r="AD218" s="492" t="s">
        <v>177</v>
      </c>
      <c r="AE218" s="24" t="str">
        <f>IF(AD218="","",VLOOKUP(AD218,Mapping!T:W,3,FALSE))</f>
        <v>Ndgen.GeneAPOE33</v>
      </c>
      <c r="AF218" s="24" t="str">
        <f>IF(AD218="","",VLOOKUP(AD218,Mapping!T:W,4,FALSE))</f>
        <v>Moderate AD risk</v>
      </c>
      <c r="AG218" s="24" t="str">
        <f>IF(AH218="","",VLOOKUP(AH218,Mapping!BD:BF,3,FALSE))</f>
        <v/>
      </c>
      <c r="AH218" s="13"/>
      <c r="AI218" s="24" t="str">
        <f>IF(AJ218="","",VLOOKUP(AJ218,Mapping!BD:BF,3,FALSE))</f>
        <v/>
      </c>
      <c r="AJ218" s="13"/>
      <c r="AK218" s="205" t="s">
        <v>815</v>
      </c>
      <c r="AL218" s="205" t="s">
        <v>816</v>
      </c>
      <c r="AM218" s="13" t="s">
        <v>147</v>
      </c>
      <c r="AN218" s="13" t="s">
        <v>147</v>
      </c>
      <c r="AO218" s="26"/>
      <c r="AP218" s="26" t="s">
        <v>694</v>
      </c>
      <c r="AQ218" s="13"/>
      <c r="AR218" s="24" t="str">
        <f>IF(AS218="","",VLOOKUP(AS218,Mapping!AP:AR,2,FALSE))</f>
        <v/>
      </c>
      <c r="AS218" s="13"/>
      <c r="AT218" s="24" t="str">
        <f>IF(AS218="","",VLOOKUP(AS218,Mapping!AP:AR,3,FALSE))</f>
        <v/>
      </c>
      <c r="AU218" s="26"/>
      <c r="AV218" s="24" t="e">
        <f>IF(AW218="","",VLOOKUP(AW218,Mapping!AT:AU,2,FALSE))</f>
        <v>#N/A</v>
      </c>
      <c r="AW218" s="13" t="s">
        <v>372</v>
      </c>
      <c r="AX218" s="477"/>
    </row>
    <row r="219" spans="1:50" ht="29">
      <c r="A219" s="23">
        <f>IFERROR(VLOOKUP(B219,Mapping!A:B,2,FALSE),"")</f>
        <v>4</v>
      </c>
      <c r="B219" s="496" t="s">
        <v>373</v>
      </c>
      <c r="C219" s="517">
        <v>44818</v>
      </c>
      <c r="D219" s="518" t="s">
        <v>817</v>
      </c>
      <c r="E219" s="520" t="s">
        <v>818</v>
      </c>
      <c r="F219" s="13">
        <v>3</v>
      </c>
      <c r="G219" s="13">
        <v>3</v>
      </c>
      <c r="H219" s="13">
        <v>3</v>
      </c>
      <c r="I219" s="13">
        <v>3</v>
      </c>
      <c r="J219" s="488" t="s">
        <v>819</v>
      </c>
      <c r="K219" s="521">
        <v>71</v>
      </c>
      <c r="L219" s="24">
        <f>IFERROR(VLOOKUP(M219,Mapping!BQ:BR,2,FALSE),"")</f>
        <v>2</v>
      </c>
      <c r="M219" s="13" t="s">
        <v>421</v>
      </c>
      <c r="N219" s="13" t="s">
        <v>132</v>
      </c>
      <c r="O219" s="521">
        <v>72</v>
      </c>
      <c r="P219" s="23">
        <f>IF(Q219="","",VLOOKUP(Q219,Mapping!D:H,2,FALSE))</f>
        <v>1</v>
      </c>
      <c r="Q219" s="13" t="s">
        <v>147</v>
      </c>
      <c r="R219" s="26" t="s">
        <v>133</v>
      </c>
      <c r="S219" s="23" t="str">
        <f>IF(Q219="","",VLOOKUP(Q219,Mapping!D:H,5,FALSE))</f>
        <v>NULL</v>
      </c>
      <c r="T219" s="23" t="str">
        <f>IF(Q219="","",VLOOKUP(Q219,Mapping!D:H,4,FALSE))</f>
        <v>Missing</v>
      </c>
      <c r="U219" s="23">
        <f>IF(V219="","",VLOOKUP(V219,Mapping!J:L,2,FALSE))</f>
        <v>1</v>
      </c>
      <c r="V219" s="13" t="s">
        <v>147</v>
      </c>
      <c r="W219" s="23" t="str">
        <f>IF(V219="","",VLOOKUP(V219,Mapping!J:L,3,FALSE))</f>
        <v>NULL</v>
      </c>
      <c r="X219" s="23" t="str">
        <f>IF(V219="","",VLOOKUP(V219,Mapping!J:M,4,FALSE))</f>
        <v>Not assesed</v>
      </c>
      <c r="Y219" s="23">
        <f>IF(Z219="","",VLOOKUP(Z219,Mapping!O:Q,2,FALSE))</f>
        <v>1</v>
      </c>
      <c r="Z219" s="13" t="s">
        <v>147</v>
      </c>
      <c r="AA219" s="23" t="str">
        <f>IF(Z219="","",VLOOKUP(Z219,Mapping!O:Q,3,FALSE))</f>
        <v>Null</v>
      </c>
      <c r="AB219" s="23" t="str">
        <f>IF(Z219="","",VLOOKUP(Z219,Mapping!O:R,4,FALSE))</f>
        <v>Not Assessed</v>
      </c>
      <c r="AC219" s="23">
        <f>IF(AD219="","",VLOOKUP(AD219,Mapping!T:W,2,FALSE))</f>
        <v>1</v>
      </c>
      <c r="AD219" s="13" t="s">
        <v>147</v>
      </c>
      <c r="AE219" s="24" t="str">
        <f>IF(AD219="","",VLOOKUP(AD219,Mapping!T:W,3,FALSE))</f>
        <v>NULL</v>
      </c>
      <c r="AF219" s="24" t="str">
        <f>IF(AD219="","",VLOOKUP(AD219,Mapping!T:W,4,FALSE))</f>
        <v>Not assesed</v>
      </c>
      <c r="AG219" s="24" t="str">
        <f>IF(AH219="","",VLOOKUP(AH219,Mapping!BD:BF,3,FALSE))</f>
        <v/>
      </c>
      <c r="AH219" s="13"/>
      <c r="AI219" s="24" t="str">
        <f>IF(AJ219="","",VLOOKUP(AJ219,Mapping!BD:BF,3,FALSE))</f>
        <v/>
      </c>
      <c r="AJ219" s="13"/>
      <c r="AK219" s="90" t="s">
        <v>820</v>
      </c>
      <c r="AL219" s="519" t="s">
        <v>821</v>
      </c>
      <c r="AM219" s="13" t="s">
        <v>147</v>
      </c>
      <c r="AN219" s="13" t="s">
        <v>147</v>
      </c>
      <c r="AO219" s="26"/>
      <c r="AP219" s="26"/>
      <c r="AQ219" s="13"/>
      <c r="AR219" s="24" t="str">
        <f>IF(AS219="","",VLOOKUP(AS219,Mapping!AP:AR,2,FALSE))</f>
        <v/>
      </c>
      <c r="AS219" s="13"/>
      <c r="AT219" s="24" t="str">
        <f>IF(AS219="","",VLOOKUP(AS219,Mapping!AP:AR,3,FALSE))</f>
        <v/>
      </c>
      <c r="AU219" s="26"/>
      <c r="AV219" s="24" t="e">
        <f>IF(AW219="","",VLOOKUP(AW219,Mapping!AT:AU,2,FALSE))</f>
        <v>#N/A</v>
      </c>
      <c r="AW219" s="13" t="s">
        <v>372</v>
      </c>
    </row>
    <row r="220" spans="1:50" ht="72.5">
      <c r="A220" s="23">
        <f>IFERROR(VLOOKUP(B220,Mapping!A:B,2,FALSE),"")</f>
        <v>4</v>
      </c>
      <c r="B220" s="496" t="s">
        <v>373</v>
      </c>
      <c r="C220" s="517">
        <v>44818</v>
      </c>
      <c r="D220" s="518" t="s">
        <v>822</v>
      </c>
      <c r="E220" s="520" t="s">
        <v>823</v>
      </c>
      <c r="F220" s="13">
        <v>3</v>
      </c>
      <c r="G220" s="13">
        <v>3</v>
      </c>
      <c r="H220" s="13">
        <v>3</v>
      </c>
      <c r="I220" s="13">
        <v>2</v>
      </c>
      <c r="J220" s="488" t="s">
        <v>824</v>
      </c>
      <c r="K220" s="521">
        <v>88</v>
      </c>
      <c r="L220" s="24">
        <f>IFERROR(VLOOKUP(M220,Mapping!BQ:BR,2,FALSE),"")</f>
        <v>2</v>
      </c>
      <c r="M220" s="13" t="s">
        <v>421</v>
      </c>
      <c r="N220" s="13" t="s">
        <v>132</v>
      </c>
      <c r="O220" s="521">
        <v>27</v>
      </c>
      <c r="P220" s="23">
        <f>IF(Q220="","",VLOOKUP(Q220,Mapping!D:H,2,FALSE))</f>
        <v>5</v>
      </c>
      <c r="Q220" s="13">
        <v>2</v>
      </c>
      <c r="R220" s="26" t="s">
        <v>133</v>
      </c>
      <c r="S220" s="23" t="str">
        <f>IF(Q220="","",VLOOKUP(Q220,Mapping!D:H,5,FALSE))</f>
        <v>Ndgen.BandBII</v>
      </c>
      <c r="T220" s="23" t="str">
        <f>IF(Q220="","",VLOOKUP(Q220,Mapping!D:H,4,FALSE))</f>
        <v>Control</v>
      </c>
      <c r="U220" s="23">
        <f>IF(V220="","",VLOOKUP(V220,Mapping!J:L,2,FALSE))</f>
        <v>1</v>
      </c>
      <c r="V220" s="13" t="s">
        <v>147</v>
      </c>
      <c r="W220" s="23" t="str">
        <f>IF(V220="","",VLOOKUP(V220,Mapping!J:L,3,FALSE))</f>
        <v>NULL</v>
      </c>
      <c r="X220" s="23" t="str">
        <f>IF(V220="","",VLOOKUP(V220,Mapping!J:M,4,FALSE))</f>
        <v>Not assesed</v>
      </c>
      <c r="Y220" s="23">
        <f>IF(Z220="","",VLOOKUP(Z220,Mapping!O:Q,2,FALSE))</f>
        <v>1</v>
      </c>
      <c r="Z220" s="13" t="s">
        <v>147</v>
      </c>
      <c r="AA220" s="23" t="str">
        <f>IF(Z220="","",VLOOKUP(Z220,Mapping!O:Q,3,FALSE))</f>
        <v>Null</v>
      </c>
      <c r="AB220" s="23" t="str">
        <f>IF(Z220="","",VLOOKUP(Z220,Mapping!O:R,4,FALSE))</f>
        <v>Not Assessed</v>
      </c>
      <c r="AC220" s="23">
        <f>IF(AD220="","",VLOOKUP(AD220,Mapping!T:W,2,FALSE))</f>
        <v>1</v>
      </c>
      <c r="AD220" s="13" t="s">
        <v>147</v>
      </c>
      <c r="AE220" s="24" t="str">
        <f>IF(AD220="","",VLOOKUP(AD220,Mapping!T:W,3,FALSE))</f>
        <v>NULL</v>
      </c>
      <c r="AF220" s="24" t="str">
        <f>IF(AD220="","",VLOOKUP(AD220,Mapping!T:W,4,FALSE))</f>
        <v>Not assesed</v>
      </c>
      <c r="AG220" s="24" t="str">
        <f>IF(AH220="","",VLOOKUP(AH220,Mapping!BD:BF,3,FALSE))</f>
        <v/>
      </c>
      <c r="AH220" s="13"/>
      <c r="AI220" s="24" t="str">
        <f>IF(AJ220="","",VLOOKUP(AJ220,Mapping!BD:BF,3,FALSE))</f>
        <v/>
      </c>
      <c r="AJ220" s="13"/>
      <c r="AK220" s="90" t="s">
        <v>825</v>
      </c>
      <c r="AL220" s="519" t="s">
        <v>826</v>
      </c>
      <c r="AM220" s="13" t="s">
        <v>147</v>
      </c>
      <c r="AN220" s="13" t="s">
        <v>147</v>
      </c>
      <c r="AO220" s="26"/>
      <c r="AP220" s="26"/>
      <c r="AQ220" s="13"/>
      <c r="AR220" s="24" t="str">
        <f>IF(AS220="","",VLOOKUP(AS220,Mapping!AP:AR,2,FALSE))</f>
        <v/>
      </c>
      <c r="AS220" s="13"/>
      <c r="AT220" s="24" t="str">
        <f>IF(AS220="","",VLOOKUP(AS220,Mapping!AP:AR,3,FALSE))</f>
        <v/>
      </c>
      <c r="AU220" s="26"/>
      <c r="AV220" s="24" t="e">
        <f>IF(AW220="","",VLOOKUP(AW220,Mapping!AT:AU,2,FALSE))</f>
        <v>#N/A</v>
      </c>
      <c r="AW220" s="13" t="s">
        <v>372</v>
      </c>
    </row>
    <row r="221" spans="1:50" ht="29">
      <c r="A221" s="23">
        <f>IFERROR(VLOOKUP(B221,Mapping!A:B,2,FALSE),"")</f>
        <v>4</v>
      </c>
      <c r="B221" s="496" t="s">
        <v>373</v>
      </c>
      <c r="C221" s="517">
        <v>44818</v>
      </c>
      <c r="D221" s="518" t="s">
        <v>827</v>
      </c>
      <c r="E221" s="520" t="s">
        <v>828</v>
      </c>
      <c r="F221" s="13">
        <v>3</v>
      </c>
      <c r="G221" s="13">
        <v>3</v>
      </c>
      <c r="H221" s="13">
        <v>3</v>
      </c>
      <c r="I221" s="13">
        <v>3</v>
      </c>
      <c r="J221" s="488" t="s">
        <v>819</v>
      </c>
      <c r="K221" s="521">
        <v>71</v>
      </c>
      <c r="L221" s="24">
        <f>IFERROR(VLOOKUP(M221,Mapping!BQ:BR,2,FALSE),"")</f>
        <v>2</v>
      </c>
      <c r="M221" s="13" t="s">
        <v>421</v>
      </c>
      <c r="N221" s="13" t="s">
        <v>132</v>
      </c>
      <c r="O221" s="521">
        <v>33</v>
      </c>
      <c r="P221" s="23">
        <f>IF(Q221="","",VLOOKUP(Q221,Mapping!D:H,2,FALSE))</f>
        <v>3</v>
      </c>
      <c r="Q221" s="13">
        <v>1</v>
      </c>
      <c r="R221" s="26" t="s">
        <v>133</v>
      </c>
      <c r="S221" s="23" t="str">
        <f>IF(Q221="","",VLOOKUP(Q221,Mapping!D:H,5,FALSE))</f>
        <v>Ndgen.BandBI</v>
      </c>
      <c r="T221" s="23" t="str">
        <f>IF(Q221="","",VLOOKUP(Q221,Mapping!D:H,4,FALSE))</f>
        <v>Control</v>
      </c>
      <c r="U221" s="23">
        <f>IF(V221="","",VLOOKUP(V221,Mapping!J:L,2,FALSE))</f>
        <v>1</v>
      </c>
      <c r="V221" s="13" t="s">
        <v>147</v>
      </c>
      <c r="W221" s="23" t="str">
        <f>IF(V221="","",VLOOKUP(V221,Mapping!J:L,3,FALSE))</f>
        <v>NULL</v>
      </c>
      <c r="X221" s="23" t="str">
        <f>IF(V221="","",VLOOKUP(V221,Mapping!J:M,4,FALSE))</f>
        <v>Not assesed</v>
      </c>
      <c r="Y221" s="23">
        <f>IF(Z221="","",VLOOKUP(Z221,Mapping!O:Q,2,FALSE))</f>
        <v>1</v>
      </c>
      <c r="Z221" s="13" t="s">
        <v>147</v>
      </c>
      <c r="AA221" s="23" t="str">
        <f>IF(Z221="","",VLOOKUP(Z221,Mapping!O:Q,3,FALSE))</f>
        <v>Null</v>
      </c>
      <c r="AB221" s="23" t="str">
        <f>IF(Z221="","",VLOOKUP(Z221,Mapping!O:R,4,FALSE))</f>
        <v>Not Assessed</v>
      </c>
      <c r="AC221" s="23">
        <f>IF(AD221="","",VLOOKUP(AD221,Mapping!T:W,2,FALSE))</f>
        <v>1</v>
      </c>
      <c r="AD221" s="13" t="s">
        <v>147</v>
      </c>
      <c r="AE221" s="24" t="str">
        <f>IF(AD221="","",VLOOKUP(AD221,Mapping!T:W,3,FALSE))</f>
        <v>NULL</v>
      </c>
      <c r="AF221" s="24" t="str">
        <f>IF(AD221="","",VLOOKUP(AD221,Mapping!T:W,4,FALSE))</f>
        <v>Not assesed</v>
      </c>
      <c r="AG221" s="24" t="str">
        <f>IF(AH221="","",VLOOKUP(AH221,Mapping!BD:BF,3,FALSE))</f>
        <v/>
      </c>
      <c r="AH221" s="13"/>
      <c r="AI221" s="24" t="str">
        <f>IF(AJ221="","",VLOOKUP(AJ221,Mapping!BD:BF,3,FALSE))</f>
        <v/>
      </c>
      <c r="AJ221" s="13"/>
      <c r="AK221" s="90" t="s">
        <v>820</v>
      </c>
      <c r="AL221" s="519" t="s">
        <v>829</v>
      </c>
      <c r="AM221" s="13" t="s">
        <v>147</v>
      </c>
      <c r="AN221" s="13" t="s">
        <v>147</v>
      </c>
      <c r="AO221" s="26"/>
      <c r="AP221" s="90" t="s">
        <v>830</v>
      </c>
      <c r="AQ221" s="13"/>
      <c r="AR221" s="24" t="str">
        <f>IF(AS221="","",VLOOKUP(AS221,Mapping!AP:AR,2,FALSE))</f>
        <v/>
      </c>
      <c r="AS221" s="13"/>
      <c r="AT221" s="24" t="str">
        <f>IF(AS221="","",VLOOKUP(AS221,Mapping!AP:AR,3,FALSE))</f>
        <v/>
      </c>
      <c r="AU221" s="26"/>
      <c r="AV221" s="24" t="e">
        <f>IF(AW221="","",VLOOKUP(AW221,Mapping!AT:AU,2,FALSE))</f>
        <v>#N/A</v>
      </c>
      <c r="AW221" s="13" t="s">
        <v>372</v>
      </c>
    </row>
    <row r="222" spans="1:50" ht="48.5">
      <c r="A222" s="23">
        <f>IFERROR(VLOOKUP(B222,Mapping!A:B,2,FALSE),"")</f>
        <v>4</v>
      </c>
      <c r="B222" s="496" t="s">
        <v>373</v>
      </c>
      <c r="C222" s="517">
        <v>44818</v>
      </c>
      <c r="D222" s="518" t="s">
        <v>831</v>
      </c>
      <c r="E222" s="520" t="s">
        <v>832</v>
      </c>
      <c r="F222" s="13">
        <v>3</v>
      </c>
      <c r="G222" s="13">
        <v>3</v>
      </c>
      <c r="H222" s="13">
        <v>3</v>
      </c>
      <c r="I222" s="13">
        <v>3</v>
      </c>
      <c r="J222" s="488" t="s">
        <v>819</v>
      </c>
      <c r="K222" s="521">
        <v>88</v>
      </c>
      <c r="L222" s="24">
        <f>IFERROR(VLOOKUP(M222,Mapping!BQ:BR,2,FALSE),"")</f>
        <v>2</v>
      </c>
      <c r="M222" s="13" t="s">
        <v>421</v>
      </c>
      <c r="N222" s="13" t="s">
        <v>150</v>
      </c>
      <c r="O222" s="521">
        <v>28</v>
      </c>
      <c r="P222" s="23">
        <f>IF(Q222="","",VLOOKUP(Q222,Mapping!D:H,2,FALSE))</f>
        <v>3</v>
      </c>
      <c r="Q222" s="13">
        <v>1</v>
      </c>
      <c r="R222" s="26" t="s">
        <v>133</v>
      </c>
      <c r="S222" s="23" t="str">
        <f>IF(Q222="","",VLOOKUP(Q222,Mapping!D:H,5,FALSE))</f>
        <v>Ndgen.BandBI</v>
      </c>
      <c r="T222" s="23" t="str">
        <f>IF(Q222="","",VLOOKUP(Q222,Mapping!D:H,4,FALSE))</f>
        <v>Control</v>
      </c>
      <c r="U222" s="23">
        <f>IF(V222="","",VLOOKUP(V222,Mapping!J:L,2,FALSE))</f>
        <v>1</v>
      </c>
      <c r="V222" s="13" t="s">
        <v>147</v>
      </c>
      <c r="W222" s="23" t="str">
        <f>IF(V222="","",VLOOKUP(V222,Mapping!J:L,3,FALSE))</f>
        <v>NULL</v>
      </c>
      <c r="X222" s="23" t="str">
        <f>IF(V222="","",VLOOKUP(V222,Mapping!J:M,4,FALSE))</f>
        <v>Not assesed</v>
      </c>
      <c r="Y222" s="23">
        <f>IF(Z222="","",VLOOKUP(Z222,Mapping!O:Q,2,FALSE))</f>
        <v>1</v>
      </c>
      <c r="Z222" s="13" t="s">
        <v>147</v>
      </c>
      <c r="AA222" s="23" t="str">
        <f>IF(Z222="","",VLOOKUP(Z222,Mapping!O:Q,3,FALSE))</f>
        <v>Null</v>
      </c>
      <c r="AB222" s="23" t="str">
        <f>IF(Z222="","",VLOOKUP(Z222,Mapping!O:R,4,FALSE))</f>
        <v>Not Assessed</v>
      </c>
      <c r="AC222" s="23">
        <f>IF(AD222="","",VLOOKUP(AD222,Mapping!T:W,2,FALSE))</f>
        <v>1</v>
      </c>
      <c r="AD222" s="13" t="s">
        <v>147</v>
      </c>
      <c r="AE222" s="24" t="str">
        <f>IF(AD222="","",VLOOKUP(AD222,Mapping!T:W,3,FALSE))</f>
        <v>NULL</v>
      </c>
      <c r="AF222" s="24" t="str">
        <f>IF(AD222="","",VLOOKUP(AD222,Mapping!T:W,4,FALSE))</f>
        <v>Not assesed</v>
      </c>
      <c r="AG222" s="24" t="str">
        <f>IF(AH222="","",VLOOKUP(AH222,Mapping!BD:BF,3,FALSE))</f>
        <v/>
      </c>
      <c r="AH222" s="13"/>
      <c r="AI222" s="24" t="str">
        <f>IF(AJ222="","",VLOOKUP(AJ222,Mapping!BD:BF,3,FALSE))</f>
        <v/>
      </c>
      <c r="AJ222" s="13"/>
      <c r="AK222" s="205" t="s">
        <v>833</v>
      </c>
      <c r="AL222" s="519" t="s">
        <v>147</v>
      </c>
      <c r="AM222" s="13" t="s">
        <v>147</v>
      </c>
      <c r="AN222" s="13" t="s">
        <v>147</v>
      </c>
      <c r="AO222" s="26"/>
      <c r="AP222" s="26"/>
      <c r="AQ222" s="13"/>
      <c r="AR222" s="24" t="str">
        <f>IF(AS222="","",VLOOKUP(AS222,Mapping!AP:AR,2,FALSE))</f>
        <v/>
      </c>
      <c r="AS222" s="13"/>
      <c r="AT222" s="24" t="str">
        <f>IF(AS222="","",VLOOKUP(AS222,Mapping!AP:AR,3,FALSE))</f>
        <v/>
      </c>
      <c r="AU222" s="26"/>
      <c r="AV222" s="24" t="e">
        <f>IF(AW222="","",VLOOKUP(AW222,Mapping!AT:AU,2,FALSE))</f>
        <v>#N/A</v>
      </c>
      <c r="AW222" s="13" t="s">
        <v>372</v>
      </c>
    </row>
    <row r="223" spans="1:50" ht="58">
      <c r="A223" s="23">
        <f>IFERROR(VLOOKUP(B223,Mapping!A:B,2,FALSE),"")</f>
        <v>4</v>
      </c>
      <c r="B223" s="496" t="s">
        <v>373</v>
      </c>
      <c r="C223" s="517">
        <v>44818</v>
      </c>
      <c r="D223" s="518" t="s">
        <v>834</v>
      </c>
      <c r="E223" s="520" t="s">
        <v>835</v>
      </c>
      <c r="F223" s="13">
        <v>3</v>
      </c>
      <c r="G223" s="13">
        <v>3</v>
      </c>
      <c r="H223" s="13">
        <v>3</v>
      </c>
      <c r="I223" s="13">
        <v>2</v>
      </c>
      <c r="J223" s="488" t="s">
        <v>824</v>
      </c>
      <c r="K223" s="521">
        <v>90</v>
      </c>
      <c r="L223" s="24">
        <f>IFERROR(VLOOKUP(M223,Mapping!BQ:BR,2,FALSE),"")</f>
        <v>2</v>
      </c>
      <c r="M223" s="13" t="s">
        <v>421</v>
      </c>
      <c r="N223" s="13" t="s">
        <v>150</v>
      </c>
      <c r="O223" s="521">
        <v>24</v>
      </c>
      <c r="P223" s="23">
        <f>IF(Q223="","",VLOOKUP(Q223,Mapping!D:H,2,FALSE))</f>
        <v>1</v>
      </c>
      <c r="Q223" s="13" t="s">
        <v>147</v>
      </c>
      <c r="R223" s="26" t="s">
        <v>133</v>
      </c>
      <c r="S223" s="23" t="str">
        <f>IF(Q223="","",VLOOKUP(Q223,Mapping!D:H,5,FALSE))</f>
        <v>NULL</v>
      </c>
      <c r="T223" s="23" t="str">
        <f>IF(Q223="","",VLOOKUP(Q223,Mapping!D:H,4,FALSE))</f>
        <v>Missing</v>
      </c>
      <c r="U223" s="23">
        <f>IF(V223="","",VLOOKUP(V223,Mapping!J:L,2,FALSE))</f>
        <v>1</v>
      </c>
      <c r="V223" s="13" t="s">
        <v>147</v>
      </c>
      <c r="W223" s="23" t="str">
        <f>IF(V223="","",VLOOKUP(V223,Mapping!J:L,3,FALSE))</f>
        <v>NULL</v>
      </c>
      <c r="X223" s="23" t="str">
        <f>IF(V223="","",VLOOKUP(V223,Mapping!J:M,4,FALSE))</f>
        <v>Not assesed</v>
      </c>
      <c r="Y223" s="23">
        <f>IF(Z223="","",VLOOKUP(Z223,Mapping!O:Q,2,FALSE))</f>
        <v>1</v>
      </c>
      <c r="Z223" s="13" t="s">
        <v>147</v>
      </c>
      <c r="AA223" s="23" t="str">
        <f>IF(Z223="","",VLOOKUP(Z223,Mapping!O:Q,3,FALSE))</f>
        <v>Null</v>
      </c>
      <c r="AB223" s="23" t="str">
        <f>IF(Z223="","",VLOOKUP(Z223,Mapping!O:R,4,FALSE))</f>
        <v>Not Assessed</v>
      </c>
      <c r="AC223" s="23">
        <f>IF(AD223="","",VLOOKUP(AD223,Mapping!T:W,2,FALSE))</f>
        <v>1</v>
      </c>
      <c r="AD223" s="13" t="s">
        <v>147</v>
      </c>
      <c r="AE223" s="24" t="str">
        <f>IF(AD223="","",VLOOKUP(AD223,Mapping!T:W,3,FALSE))</f>
        <v>NULL</v>
      </c>
      <c r="AF223" s="24" t="str">
        <f>IF(AD223="","",VLOOKUP(AD223,Mapping!T:W,4,FALSE))</f>
        <v>Not assesed</v>
      </c>
      <c r="AG223" s="24" t="str">
        <f>IF(AH223="","",VLOOKUP(AH223,Mapping!BD:BF,3,FALSE))</f>
        <v/>
      </c>
      <c r="AH223" s="13"/>
      <c r="AI223" s="24" t="str">
        <f>IF(AJ223="","",VLOOKUP(AJ223,Mapping!BD:BF,3,FALSE))</f>
        <v/>
      </c>
      <c r="AJ223" s="13"/>
      <c r="AK223" s="90" t="s">
        <v>836</v>
      </c>
      <c r="AL223" s="519" t="s">
        <v>837</v>
      </c>
      <c r="AM223" s="13" t="s">
        <v>147</v>
      </c>
      <c r="AN223" s="13" t="s">
        <v>147</v>
      </c>
      <c r="AO223" s="26"/>
      <c r="AP223" s="26"/>
      <c r="AQ223" s="13"/>
      <c r="AR223" s="24" t="str">
        <f>IF(AS223="","",VLOOKUP(AS223,Mapping!AP:AR,2,FALSE))</f>
        <v/>
      </c>
      <c r="AS223" s="13"/>
      <c r="AT223" s="24" t="str">
        <f>IF(AS223="","",VLOOKUP(AS223,Mapping!AP:AR,3,FALSE))</f>
        <v/>
      </c>
      <c r="AU223" s="26"/>
      <c r="AV223" s="24" t="e">
        <f>IF(AW223="","",VLOOKUP(AW223,Mapping!AT:AU,2,FALSE))</f>
        <v>#N/A</v>
      </c>
      <c r="AW223" s="13" t="s">
        <v>372</v>
      </c>
    </row>
    <row r="224" spans="1:50" ht="29">
      <c r="A224" s="23">
        <f>IFERROR(VLOOKUP(B224,Mapping!A:B,2,FALSE),"")</f>
        <v>4</v>
      </c>
      <c r="B224" s="496" t="s">
        <v>373</v>
      </c>
      <c r="C224" s="517">
        <v>44818</v>
      </c>
      <c r="D224" s="518" t="s">
        <v>838</v>
      </c>
      <c r="E224" s="520" t="s">
        <v>839</v>
      </c>
      <c r="F224" s="13">
        <v>3</v>
      </c>
      <c r="G224" s="13">
        <v>3</v>
      </c>
      <c r="H224" s="13">
        <v>3</v>
      </c>
      <c r="I224" s="13">
        <v>3</v>
      </c>
      <c r="J224" s="488" t="s">
        <v>819</v>
      </c>
      <c r="K224" s="521">
        <v>65</v>
      </c>
      <c r="L224" s="24">
        <f>IFERROR(VLOOKUP(M224,Mapping!BQ:BR,2,FALSE),"")</f>
        <v>2</v>
      </c>
      <c r="M224" s="13" t="s">
        <v>421</v>
      </c>
      <c r="N224" s="13" t="s">
        <v>150</v>
      </c>
      <c r="O224" s="521">
        <v>48</v>
      </c>
      <c r="P224" s="23">
        <f>IF(Q224="","",VLOOKUP(Q224,Mapping!D:H,2,FALSE))</f>
        <v>3</v>
      </c>
      <c r="Q224" s="13">
        <v>1</v>
      </c>
      <c r="R224" s="26" t="s">
        <v>133</v>
      </c>
      <c r="S224" s="23" t="str">
        <f>IF(Q224="","",VLOOKUP(Q224,Mapping!D:H,5,FALSE))</f>
        <v>Ndgen.BandBI</v>
      </c>
      <c r="T224" s="23" t="str">
        <f>IF(Q224="","",VLOOKUP(Q224,Mapping!D:H,4,FALSE))</f>
        <v>Control</v>
      </c>
      <c r="U224" s="23">
        <f>IF(V224="","",VLOOKUP(V224,Mapping!J:L,2,FALSE))</f>
        <v>1</v>
      </c>
      <c r="V224" s="13" t="s">
        <v>147</v>
      </c>
      <c r="W224" s="23" t="str">
        <f>IF(V224="","",VLOOKUP(V224,Mapping!J:L,3,FALSE))</f>
        <v>NULL</v>
      </c>
      <c r="X224" s="23" t="str">
        <f>IF(V224="","",VLOOKUP(V224,Mapping!J:M,4,FALSE))</f>
        <v>Not assesed</v>
      </c>
      <c r="Y224" s="23">
        <f>IF(Z224="","",VLOOKUP(Z224,Mapping!O:Q,2,FALSE))</f>
        <v>1</v>
      </c>
      <c r="Z224" s="13" t="s">
        <v>147</v>
      </c>
      <c r="AA224" s="23" t="str">
        <f>IF(Z224="","",VLOOKUP(Z224,Mapping!O:Q,3,FALSE))</f>
        <v>Null</v>
      </c>
      <c r="AB224" s="23" t="str">
        <f>IF(Z224="","",VLOOKUP(Z224,Mapping!O:R,4,FALSE))</f>
        <v>Not Assessed</v>
      </c>
      <c r="AC224" s="23">
        <f>IF(AD224="","",VLOOKUP(AD224,Mapping!T:W,2,FALSE))</f>
        <v>1</v>
      </c>
      <c r="AD224" s="13" t="s">
        <v>147</v>
      </c>
      <c r="AE224" s="24" t="str">
        <f>IF(AD224="","",VLOOKUP(AD224,Mapping!T:W,3,FALSE))</f>
        <v>NULL</v>
      </c>
      <c r="AF224" s="24" t="str">
        <f>IF(AD224="","",VLOOKUP(AD224,Mapping!T:W,4,FALSE))</f>
        <v>Not assesed</v>
      </c>
      <c r="AG224" s="24" t="str">
        <f>IF(AH224="","",VLOOKUP(AH224,Mapping!BD:BF,3,FALSE))</f>
        <v/>
      </c>
      <c r="AH224" s="13"/>
      <c r="AI224" s="24" t="str">
        <f>IF(AJ224="","",VLOOKUP(AJ224,Mapping!BD:BF,3,FALSE))</f>
        <v/>
      </c>
      <c r="AJ224" s="13"/>
      <c r="AK224" s="90" t="s">
        <v>820</v>
      </c>
      <c r="AL224" s="519" t="s">
        <v>840</v>
      </c>
      <c r="AM224" s="13" t="s">
        <v>147</v>
      </c>
      <c r="AN224" s="13" t="s">
        <v>147</v>
      </c>
      <c r="AO224" s="26"/>
      <c r="AP224" s="26"/>
      <c r="AQ224" s="13"/>
      <c r="AR224" s="24" t="str">
        <f>IF(AS224="","",VLOOKUP(AS224,Mapping!AP:AR,2,FALSE))</f>
        <v/>
      </c>
      <c r="AS224" s="13"/>
      <c r="AT224" s="24" t="str">
        <f>IF(AS224="","",VLOOKUP(AS224,Mapping!AP:AR,3,FALSE))</f>
        <v/>
      </c>
      <c r="AU224" s="26"/>
      <c r="AV224" s="24" t="e">
        <f>IF(AW224="","",VLOOKUP(AW224,Mapping!AT:AU,2,FALSE))</f>
        <v>#N/A</v>
      </c>
      <c r="AW224" s="13" t="s">
        <v>372</v>
      </c>
    </row>
    <row r="225" spans="1:50" ht="58">
      <c r="A225" s="23">
        <f>IFERROR(VLOOKUP(B225,Mapping!A:B,2,FALSE),"")</f>
        <v>4</v>
      </c>
      <c r="B225" s="496" t="s">
        <v>373</v>
      </c>
      <c r="C225" s="517">
        <v>44818</v>
      </c>
      <c r="D225" s="518" t="s">
        <v>841</v>
      </c>
      <c r="E225" s="520" t="s">
        <v>842</v>
      </c>
      <c r="F225" s="13">
        <v>3</v>
      </c>
      <c r="G225" s="13">
        <v>3</v>
      </c>
      <c r="H225" s="13">
        <v>3</v>
      </c>
      <c r="I225" s="13">
        <v>3</v>
      </c>
      <c r="J225" s="488" t="s">
        <v>819</v>
      </c>
      <c r="K225" s="521">
        <v>71</v>
      </c>
      <c r="L225" s="24">
        <f>IFERROR(VLOOKUP(M225,Mapping!BQ:BR,2,FALSE),"")</f>
        <v>2</v>
      </c>
      <c r="M225" s="13" t="s">
        <v>421</v>
      </c>
      <c r="N225" s="13" t="s">
        <v>150</v>
      </c>
      <c r="O225" s="521">
        <v>8</v>
      </c>
      <c r="P225" s="23">
        <f>IF(Q225="","",VLOOKUP(Q225,Mapping!D:H,2,FALSE))</f>
        <v>3</v>
      </c>
      <c r="Q225" s="13">
        <v>1</v>
      </c>
      <c r="R225" s="26" t="s">
        <v>133</v>
      </c>
      <c r="S225" s="23" t="str">
        <f>IF(Q225="","",VLOOKUP(Q225,Mapping!D:H,5,FALSE))</f>
        <v>Ndgen.BandBI</v>
      </c>
      <c r="T225" s="23" t="str">
        <f>IF(Q225="","",VLOOKUP(Q225,Mapping!D:H,4,FALSE))</f>
        <v>Control</v>
      </c>
      <c r="U225" s="23">
        <f>IF(V225="","",VLOOKUP(V225,Mapping!J:L,2,FALSE))</f>
        <v>5</v>
      </c>
      <c r="V225" s="13">
        <v>3</v>
      </c>
      <c r="W225" s="23" t="str">
        <f>IF(V225="","",VLOOKUP(V225,Mapping!J:L,3,FALSE))</f>
        <v>Ndgen.Thal3</v>
      </c>
      <c r="X225" s="23" t="str">
        <f>IF(V225="","",VLOOKUP(V225,Mapping!J:M,4,FALSE))</f>
        <v>Amyloid in diencephalon/basal ganglia</v>
      </c>
      <c r="Y225" s="23">
        <f>IF(Z225="","",VLOOKUP(Z225,Mapping!O:Q,2,FALSE))</f>
        <v>2</v>
      </c>
      <c r="Z225" s="13">
        <v>0</v>
      </c>
      <c r="AA225" s="23" t="str">
        <f>IF(Z225="","",VLOOKUP(Z225,Mapping!O:Q,3,FALSE))</f>
        <v>Ndgen.CERAD0</v>
      </c>
      <c r="AB225" s="23" t="str">
        <f>IF(Z225="","",VLOOKUP(Z225,Mapping!O:R,4,FALSE))</f>
        <v>No Neuritic Plaques</v>
      </c>
      <c r="AC225" s="23">
        <f>IF(AD225="","",VLOOKUP(AD225,Mapping!T:W,2,FALSE))</f>
        <v>1</v>
      </c>
      <c r="AD225" s="13" t="s">
        <v>147</v>
      </c>
      <c r="AE225" s="24" t="str">
        <f>IF(AD225="","",VLOOKUP(AD225,Mapping!T:W,3,FALSE))</f>
        <v>NULL</v>
      </c>
      <c r="AF225" s="24" t="str">
        <f>IF(AD225="","",VLOOKUP(AD225,Mapping!T:W,4,FALSE))</f>
        <v>Not assesed</v>
      </c>
      <c r="AG225" s="24" t="str">
        <f>IF(AH225="","",VLOOKUP(AH225,Mapping!BD:BF,3,FALSE))</f>
        <v/>
      </c>
      <c r="AH225" s="13"/>
      <c r="AI225" s="24" t="str">
        <f>IF(AJ225="","",VLOOKUP(AJ225,Mapping!BD:BF,3,FALSE))</f>
        <v/>
      </c>
      <c r="AJ225" s="13"/>
      <c r="AK225" s="90" t="s">
        <v>825</v>
      </c>
      <c r="AL225" s="519" t="s">
        <v>843</v>
      </c>
      <c r="AM225" s="13" t="s">
        <v>147</v>
      </c>
      <c r="AN225" s="13" t="s">
        <v>147</v>
      </c>
      <c r="AO225" s="26"/>
      <c r="AP225" s="90" t="s">
        <v>844</v>
      </c>
      <c r="AQ225" s="13"/>
      <c r="AR225" s="24" t="str">
        <f>IF(AS225="","",VLOOKUP(AS225,Mapping!AP:AR,2,FALSE))</f>
        <v/>
      </c>
      <c r="AS225" s="13"/>
      <c r="AT225" s="24" t="str">
        <f>IF(AS225="","",VLOOKUP(AS225,Mapping!AP:AR,3,FALSE))</f>
        <v/>
      </c>
      <c r="AU225" s="26"/>
      <c r="AV225" s="24" t="e">
        <f>IF(AW225="","",VLOOKUP(AW225,Mapping!AT:AU,2,FALSE))</f>
        <v>#N/A</v>
      </c>
      <c r="AW225" s="13" t="s">
        <v>372</v>
      </c>
    </row>
    <row r="226" spans="1:50" ht="82.5" customHeight="1">
      <c r="A226" s="23">
        <f>IFERROR(VLOOKUP(B226,Mapping!A:B,2,FALSE),"")</f>
        <v>4</v>
      </c>
      <c r="B226" s="496" t="s">
        <v>373</v>
      </c>
      <c r="C226" s="517">
        <v>44818</v>
      </c>
      <c r="D226" s="518" t="s">
        <v>845</v>
      </c>
      <c r="E226" s="520" t="s">
        <v>846</v>
      </c>
      <c r="F226" s="13">
        <v>3</v>
      </c>
      <c r="G226" s="13">
        <v>3</v>
      </c>
      <c r="H226" s="13">
        <v>3</v>
      </c>
      <c r="I226" s="13">
        <v>3</v>
      </c>
      <c r="J226" s="488" t="s">
        <v>819</v>
      </c>
      <c r="K226" s="521">
        <v>70</v>
      </c>
      <c r="L226" s="24">
        <f>IFERROR(VLOOKUP(M226,Mapping!BQ:BR,2,FALSE),"")</f>
        <v>2</v>
      </c>
      <c r="M226" s="13" t="s">
        <v>421</v>
      </c>
      <c r="N226" s="13" t="s">
        <v>132</v>
      </c>
      <c r="O226" s="521">
        <v>24</v>
      </c>
      <c r="P226" s="23">
        <f>IF(Q226="","",VLOOKUP(Q226,Mapping!D:H,2,FALSE))</f>
        <v>7</v>
      </c>
      <c r="Q226" s="13">
        <v>4</v>
      </c>
      <c r="R226" s="26" t="s">
        <v>133</v>
      </c>
      <c r="S226" s="23" t="str">
        <f>IF(Q226="","",VLOOKUP(Q226,Mapping!D:H,5,FALSE))</f>
        <v>Ndgen.BandBIV</v>
      </c>
      <c r="T226" s="23" t="str">
        <f>IF(Q226="","",VLOOKUP(Q226,Mapping!D:H,4,FALSE))</f>
        <v>Moderate</v>
      </c>
      <c r="U226" s="23">
        <f>IF(V226="","",VLOOKUP(V226,Mapping!J:L,2,FALSE))</f>
        <v>1</v>
      </c>
      <c r="V226" s="13" t="s">
        <v>147</v>
      </c>
      <c r="W226" s="23" t="str">
        <f>IF(V226="","",VLOOKUP(V226,Mapping!J:L,3,FALSE))</f>
        <v>NULL</v>
      </c>
      <c r="X226" s="23" t="str">
        <f>IF(V226="","",VLOOKUP(V226,Mapping!J:M,4,FALSE))</f>
        <v>Not assesed</v>
      </c>
      <c r="Y226" s="23">
        <f>IF(Z226="","",VLOOKUP(Z226,Mapping!O:Q,2,FALSE))</f>
        <v>1</v>
      </c>
      <c r="Z226" s="13" t="s">
        <v>147</v>
      </c>
      <c r="AA226" s="23" t="str">
        <f>IF(Z226="","",VLOOKUP(Z226,Mapping!O:Q,3,FALSE))</f>
        <v>Null</v>
      </c>
      <c r="AB226" s="23" t="str">
        <f>IF(Z226="","",VLOOKUP(Z226,Mapping!O:R,4,FALSE))</f>
        <v>Not Assessed</v>
      </c>
      <c r="AC226" s="23">
        <f>IF(AD226="","",VLOOKUP(AD226,Mapping!T:W,2,FALSE))</f>
        <v>1</v>
      </c>
      <c r="AD226" s="13" t="s">
        <v>147</v>
      </c>
      <c r="AE226" s="24" t="str">
        <f>IF(AD226="","",VLOOKUP(AD226,Mapping!T:W,3,FALSE))</f>
        <v>NULL</v>
      </c>
      <c r="AF226" s="24" t="str">
        <f>IF(AD226="","",VLOOKUP(AD226,Mapping!T:W,4,FALSE))</f>
        <v>Not assesed</v>
      </c>
      <c r="AG226" s="24" t="str">
        <f>IF(AH226="","",VLOOKUP(AH226,Mapping!BD:BF,3,FALSE))</f>
        <v/>
      </c>
      <c r="AH226" s="13"/>
      <c r="AI226" s="24" t="str">
        <f>IF(AJ226="","",VLOOKUP(AJ226,Mapping!BD:BF,3,FALSE))</f>
        <v/>
      </c>
      <c r="AJ226" s="13"/>
      <c r="AK226" s="419" t="s">
        <v>847</v>
      </c>
      <c r="AL226" s="519" t="s">
        <v>848</v>
      </c>
      <c r="AM226" s="13" t="s">
        <v>147</v>
      </c>
      <c r="AN226" s="13" t="s">
        <v>147</v>
      </c>
      <c r="AO226" s="26"/>
      <c r="AP226" s="26"/>
      <c r="AQ226" s="13"/>
      <c r="AR226" s="24" t="str">
        <f>IF(AS226="","",VLOOKUP(AS226,Mapping!AP:AR,2,FALSE))</f>
        <v/>
      </c>
      <c r="AS226" s="13"/>
      <c r="AT226" s="24" t="str">
        <f>IF(AS226="","",VLOOKUP(AS226,Mapping!AP:AR,3,FALSE))</f>
        <v/>
      </c>
      <c r="AU226" s="26"/>
      <c r="AV226" s="24" t="e">
        <f>IF(AW226="","",VLOOKUP(AW226,Mapping!AT:AU,2,FALSE))</f>
        <v>#N/A</v>
      </c>
      <c r="AW226" s="13" t="s">
        <v>372</v>
      </c>
    </row>
    <row r="227" spans="1:50" ht="29">
      <c r="A227" s="23">
        <f>IFERROR(VLOOKUP(B227,Mapping!A:B,2,FALSE),"")</f>
        <v>4</v>
      </c>
      <c r="B227" s="496" t="s">
        <v>373</v>
      </c>
      <c r="C227" s="517">
        <v>44818</v>
      </c>
      <c r="D227" s="518" t="s">
        <v>849</v>
      </c>
      <c r="E227" s="520" t="s">
        <v>850</v>
      </c>
      <c r="F227" s="13">
        <v>3</v>
      </c>
      <c r="G227" s="13">
        <v>3</v>
      </c>
      <c r="H227" s="13">
        <v>3</v>
      </c>
      <c r="I227" s="13">
        <v>3</v>
      </c>
      <c r="J227" s="488" t="s">
        <v>819</v>
      </c>
      <c r="K227" s="521">
        <v>84</v>
      </c>
      <c r="L227" s="24">
        <f>IFERROR(VLOOKUP(M227,Mapping!BQ:BR,2,FALSE),"")</f>
        <v>2</v>
      </c>
      <c r="M227" s="13" t="s">
        <v>421</v>
      </c>
      <c r="N227" s="13" t="s">
        <v>150</v>
      </c>
      <c r="O227" s="521">
        <v>72</v>
      </c>
      <c r="P227" s="23">
        <f>IF(Q227="","",VLOOKUP(Q227,Mapping!D:H,2,FALSE))</f>
        <v>5</v>
      </c>
      <c r="Q227" s="13">
        <v>2</v>
      </c>
      <c r="R227" s="26" t="s">
        <v>133</v>
      </c>
      <c r="S227" s="23" t="str">
        <f>IF(Q227="","",VLOOKUP(Q227,Mapping!D:H,5,FALSE))</f>
        <v>Ndgen.BandBII</v>
      </c>
      <c r="T227" s="23" t="str">
        <f>IF(Q227="","",VLOOKUP(Q227,Mapping!D:H,4,FALSE))</f>
        <v>Control</v>
      </c>
      <c r="U227" s="23">
        <f>IF(V227="","",VLOOKUP(V227,Mapping!J:L,2,FALSE))</f>
        <v>5</v>
      </c>
      <c r="V227" s="13">
        <v>3</v>
      </c>
      <c r="W227" s="23" t="str">
        <f>IF(V227="","",VLOOKUP(V227,Mapping!J:L,3,FALSE))</f>
        <v>Ndgen.Thal3</v>
      </c>
      <c r="X227" s="23" t="str">
        <f>IF(V227="","",VLOOKUP(V227,Mapping!J:M,4,FALSE))</f>
        <v>Amyloid in diencephalon/basal ganglia</v>
      </c>
      <c r="Y227" s="23">
        <f>IF(Z227="","",VLOOKUP(Z227,Mapping!O:Q,2,FALSE))</f>
        <v>2</v>
      </c>
      <c r="Z227" s="13">
        <v>0</v>
      </c>
      <c r="AA227" s="23" t="str">
        <f>IF(Z227="","",VLOOKUP(Z227,Mapping!O:Q,3,FALSE))</f>
        <v>Ndgen.CERAD0</v>
      </c>
      <c r="AB227" s="23" t="str">
        <f>IF(Z227="","",VLOOKUP(Z227,Mapping!O:R,4,FALSE))</f>
        <v>No Neuritic Plaques</v>
      </c>
      <c r="AC227" s="23">
        <f>IF(AD227="","",VLOOKUP(AD227,Mapping!T:W,2,FALSE))</f>
        <v>5</v>
      </c>
      <c r="AD227" s="13" t="s">
        <v>177</v>
      </c>
      <c r="AE227" s="24" t="str">
        <f>IF(AD227="","",VLOOKUP(AD227,Mapping!T:W,3,FALSE))</f>
        <v>Ndgen.GeneAPOE33</v>
      </c>
      <c r="AF227" s="24" t="str">
        <f>IF(AD227="","",VLOOKUP(AD227,Mapping!T:W,4,FALSE))</f>
        <v>Moderate AD risk</v>
      </c>
      <c r="AG227" s="24" t="str">
        <f>IF(AH227="","",VLOOKUP(AH227,Mapping!BD:BF,3,FALSE))</f>
        <v/>
      </c>
      <c r="AH227" s="13"/>
      <c r="AI227" s="24" t="str">
        <f>IF(AJ227="","",VLOOKUP(AJ227,Mapping!BD:BF,3,FALSE))</f>
        <v/>
      </c>
      <c r="AJ227" s="13"/>
      <c r="AK227" s="90" t="s">
        <v>825</v>
      </c>
      <c r="AL227" s="519" t="s">
        <v>851</v>
      </c>
      <c r="AM227" s="13" t="s">
        <v>147</v>
      </c>
      <c r="AN227" s="13" t="s">
        <v>147</v>
      </c>
      <c r="AO227" s="26"/>
      <c r="AP227" s="26"/>
      <c r="AQ227" s="13"/>
      <c r="AR227" s="24" t="str">
        <f>IF(AS227="","",VLOOKUP(AS227,Mapping!AP:AR,2,FALSE))</f>
        <v/>
      </c>
      <c r="AS227" s="13"/>
      <c r="AT227" s="24" t="str">
        <f>IF(AS227="","",VLOOKUP(AS227,Mapping!AP:AR,3,FALSE))</f>
        <v/>
      </c>
      <c r="AU227" s="26"/>
      <c r="AV227" s="24" t="e">
        <f>IF(AW227="","",VLOOKUP(AW227,Mapping!AT:AU,2,FALSE))</f>
        <v>#N/A</v>
      </c>
      <c r="AW227" s="13" t="s">
        <v>372</v>
      </c>
      <c r="AX227" s="477"/>
    </row>
    <row r="228" spans="1:50" ht="48.5">
      <c r="A228" s="23">
        <f>IFERROR(VLOOKUP(B228,Mapping!A:B,2,FALSE),"")</f>
        <v>4</v>
      </c>
      <c r="B228" s="496" t="s">
        <v>373</v>
      </c>
      <c r="C228" s="517">
        <v>44818</v>
      </c>
      <c r="D228" s="518" t="s">
        <v>852</v>
      </c>
      <c r="E228" s="520" t="s">
        <v>853</v>
      </c>
      <c r="F228" s="13">
        <v>3</v>
      </c>
      <c r="G228" s="13">
        <v>3</v>
      </c>
      <c r="H228" s="13">
        <v>3</v>
      </c>
      <c r="I228" s="13">
        <v>3</v>
      </c>
      <c r="J228" s="488" t="s">
        <v>819</v>
      </c>
      <c r="K228" s="522">
        <v>91</v>
      </c>
      <c r="L228" s="24">
        <f>IFERROR(VLOOKUP(M228,Mapping!BQ:BR,2,FALSE),"")</f>
        <v>2</v>
      </c>
      <c r="M228" s="13" t="s">
        <v>421</v>
      </c>
      <c r="N228" s="13" t="s">
        <v>150</v>
      </c>
      <c r="O228" s="521">
        <v>24</v>
      </c>
      <c r="P228" s="23">
        <f>IF(Q228="","",VLOOKUP(Q228,Mapping!D:H,2,FALSE))</f>
        <v>5</v>
      </c>
      <c r="Q228" s="13">
        <v>2</v>
      </c>
      <c r="R228" s="26" t="s">
        <v>133</v>
      </c>
      <c r="S228" s="23" t="str">
        <f>IF(Q228="","",VLOOKUP(Q228,Mapping!D:H,5,FALSE))</f>
        <v>Ndgen.BandBII</v>
      </c>
      <c r="T228" s="23" t="str">
        <f>IF(Q228="","",VLOOKUP(Q228,Mapping!D:H,4,FALSE))</f>
        <v>Control</v>
      </c>
      <c r="U228" s="23">
        <f>IF(V228="","",VLOOKUP(V228,Mapping!J:L,2,FALSE))</f>
        <v>1</v>
      </c>
      <c r="V228" s="13" t="s">
        <v>147</v>
      </c>
      <c r="W228" s="23" t="str">
        <f>IF(V228="","",VLOOKUP(V228,Mapping!J:L,3,FALSE))</f>
        <v>NULL</v>
      </c>
      <c r="X228" s="23" t="str">
        <f>IF(V228="","",VLOOKUP(V228,Mapping!J:M,4,FALSE))</f>
        <v>Not assesed</v>
      </c>
      <c r="Y228" s="23">
        <f>IF(Z228="","",VLOOKUP(Z228,Mapping!O:Q,2,FALSE))</f>
        <v>1</v>
      </c>
      <c r="Z228" s="13" t="s">
        <v>147</v>
      </c>
      <c r="AA228" s="23" t="str">
        <f>IF(Z228="","",VLOOKUP(Z228,Mapping!O:Q,3,FALSE))</f>
        <v>Null</v>
      </c>
      <c r="AB228" s="23" t="str">
        <f>IF(Z228="","",VLOOKUP(Z228,Mapping!O:R,4,FALSE))</f>
        <v>Not Assessed</v>
      </c>
      <c r="AC228" s="23">
        <f>IF(AD228="","",VLOOKUP(AD228,Mapping!T:W,2,FALSE))</f>
        <v>1</v>
      </c>
      <c r="AD228" s="13" t="s">
        <v>147</v>
      </c>
      <c r="AE228" s="24" t="str">
        <f>IF(AD228="","",VLOOKUP(AD228,Mapping!T:W,3,FALSE))</f>
        <v>NULL</v>
      </c>
      <c r="AF228" s="24" t="str">
        <f>IF(AD228="","",VLOOKUP(AD228,Mapping!T:W,4,FALSE))</f>
        <v>Not assesed</v>
      </c>
      <c r="AG228" s="24" t="str">
        <f>IF(AH228="","",VLOOKUP(AH228,Mapping!BD:BF,3,FALSE))</f>
        <v/>
      </c>
      <c r="AH228" s="13"/>
      <c r="AI228" s="24" t="str">
        <f>IF(AJ228="","",VLOOKUP(AJ228,Mapping!BD:BF,3,FALSE))</f>
        <v/>
      </c>
      <c r="AJ228" s="13"/>
      <c r="AK228" s="205" t="s">
        <v>854</v>
      </c>
      <c r="AL228" s="519" t="s">
        <v>421</v>
      </c>
      <c r="AM228" s="13" t="s">
        <v>147</v>
      </c>
      <c r="AN228" s="13" t="s">
        <v>147</v>
      </c>
      <c r="AO228" s="26"/>
      <c r="AP228" s="26"/>
      <c r="AQ228" s="13"/>
      <c r="AR228" s="24" t="str">
        <f>IF(AS228="","",VLOOKUP(AS228,Mapping!AP:AR,2,FALSE))</f>
        <v/>
      </c>
      <c r="AS228" s="13"/>
      <c r="AT228" s="24" t="str">
        <f>IF(AS228="","",VLOOKUP(AS228,Mapping!AP:AR,3,FALSE))</f>
        <v/>
      </c>
      <c r="AU228" s="26"/>
      <c r="AV228" s="24" t="e">
        <f>IF(AW228="","",VLOOKUP(AW228,Mapping!AT:AU,2,FALSE))</f>
        <v>#N/A</v>
      </c>
      <c r="AW228" s="13" t="s">
        <v>372</v>
      </c>
    </row>
    <row r="229" spans="1:50">
      <c r="A229" s="371"/>
      <c r="B229" s="542"/>
      <c r="C229" s="540"/>
      <c r="D229" s="502"/>
      <c r="E229" s="240"/>
      <c r="F229" s="102"/>
      <c r="G229" s="102"/>
      <c r="H229" s="102"/>
      <c r="I229" s="102"/>
      <c r="J229" s="543"/>
      <c r="K229" s="522"/>
      <c r="L229" s="378"/>
      <c r="M229" s="102"/>
      <c r="N229" s="102"/>
      <c r="O229" s="522"/>
      <c r="P229" s="371"/>
      <c r="Q229" s="102"/>
      <c r="R229" s="63"/>
      <c r="S229" s="371"/>
      <c r="T229" s="371"/>
      <c r="U229" s="371"/>
      <c r="V229" s="102"/>
      <c r="W229" s="371"/>
      <c r="X229" s="371"/>
      <c r="Y229" s="371"/>
      <c r="Z229" s="102"/>
      <c r="AA229" s="371"/>
      <c r="AB229" s="371"/>
      <c r="AC229" s="371"/>
      <c r="AD229" s="102"/>
      <c r="AE229" s="378"/>
      <c r="AF229" s="378"/>
      <c r="AG229" s="378"/>
      <c r="AH229" s="102"/>
      <c r="AI229" s="378"/>
      <c r="AJ229" s="102"/>
      <c r="AK229" s="544"/>
      <c r="AL229" s="541"/>
      <c r="AM229" s="102"/>
      <c r="AN229" s="102"/>
      <c r="AO229" s="63"/>
      <c r="AP229" s="63"/>
      <c r="AQ229" s="102"/>
      <c r="AR229" s="378"/>
      <c r="AS229" s="102"/>
      <c r="AT229" s="378"/>
      <c r="AU229" s="63"/>
      <c r="AV229" s="378"/>
      <c r="AW229" s="545"/>
      <c r="AX229" s="360"/>
    </row>
    <row r="230" spans="1:50">
      <c r="A230" s="23">
        <f>IFERROR(VLOOKUP(B230,Mapping!A:B,2,FALSE),"")</f>
        <v>7</v>
      </c>
      <c r="B230" s="13" t="s">
        <v>354</v>
      </c>
      <c r="C230" s="554">
        <v>43432</v>
      </c>
      <c r="D230" s="36">
        <v>912</v>
      </c>
      <c r="E230" s="116" t="s">
        <v>855</v>
      </c>
      <c r="F230" s="13">
        <v>3</v>
      </c>
      <c r="G230" s="13"/>
      <c r="H230" s="13">
        <v>3</v>
      </c>
      <c r="I230" s="13">
        <v>3</v>
      </c>
      <c r="J230" s="26" t="s">
        <v>856</v>
      </c>
      <c r="K230" s="555">
        <v>82</v>
      </c>
      <c r="L230" s="24">
        <f>IFERROR(VLOOKUP(M230,Mapping!BQ:BR,2,FALSE),"")</f>
        <v>3</v>
      </c>
      <c r="M230" s="13" t="s">
        <v>370</v>
      </c>
      <c r="N230" s="13" t="s">
        <v>150</v>
      </c>
      <c r="O230" s="556">
        <v>22</v>
      </c>
      <c r="P230" s="23">
        <f>IF(Q230="","",VLOOKUP(Q230,Mapping!D:H,2,FALSE))</f>
        <v>9</v>
      </c>
      <c r="Q230" s="13">
        <v>5</v>
      </c>
      <c r="R230" s="26" t="s">
        <v>151</v>
      </c>
      <c r="S230" s="23" t="str">
        <f>IF(Q230="","",VLOOKUP(Q230,Mapping!D:H,5,FALSE))</f>
        <v>Ndgen.BandBV</v>
      </c>
      <c r="T230" s="23" t="str">
        <f>IF(Q230="","",VLOOKUP(Q230,Mapping!D:H,4,FALSE))</f>
        <v>Severe</v>
      </c>
      <c r="U230" s="23">
        <f>IF(V230="","",VLOOKUP(V230,Mapping!J:L,2,FALSE))</f>
        <v>6</v>
      </c>
      <c r="V230" s="13">
        <v>4</v>
      </c>
      <c r="W230" s="23" t="str">
        <f>IF(V230="","",VLOOKUP(V230,Mapping!J:L,3,FALSE))</f>
        <v>Ndgen.Thal4</v>
      </c>
      <c r="X230" s="23" t="str">
        <f>IF(V230="","",VLOOKUP(V230,Mapping!J:M,4,FALSE))</f>
        <v>Amyloid in brainstem/midbrain</v>
      </c>
      <c r="Y230" s="23">
        <f>IF(Z230="","",VLOOKUP(Z230,Mapping!O:Q,2,FALSE))</f>
        <v>5</v>
      </c>
      <c r="Z230" s="13">
        <v>3</v>
      </c>
      <c r="AA230" s="23" t="str">
        <f>IF(Z230="","",VLOOKUP(Z230,Mapping!O:Q,3,FALSE))</f>
        <v>Ndgen.CERAD3</v>
      </c>
      <c r="AB230" s="23" t="str">
        <f>IF(Z230="","",VLOOKUP(Z230,Mapping!O:R,4,FALSE))</f>
        <v>High Density</v>
      </c>
      <c r="AC230" s="23">
        <f>IF(AD230="","",VLOOKUP(AD230,Mapping!T:W,2,FALSE))</f>
        <v>6</v>
      </c>
      <c r="AD230" s="13" t="s">
        <v>173</v>
      </c>
      <c r="AE230" s="24" t="str">
        <f>IF(AD230="","",VLOOKUP(AD230,Mapping!T:W,3,FALSE))</f>
        <v>Ndgen.GeneAPOE34</v>
      </c>
      <c r="AF230" s="24" t="str">
        <f>IF(AD230="","",VLOOKUP(AD230,Mapping!T:W,4,FALSE))</f>
        <v>High AD risk</v>
      </c>
      <c r="AG230" s="24" t="str">
        <f>IF(AH230="","",VLOOKUP(AH230,Mapping!BD:BF,3,FALSE))</f>
        <v/>
      </c>
      <c r="AH230" s="13"/>
      <c r="AI230" s="24" t="str">
        <f>IF(AJ230="","",VLOOKUP(AJ230,Mapping!BD:BF,3,FALSE))</f>
        <v/>
      </c>
      <c r="AJ230" s="13"/>
      <c r="AK230" s="90"/>
      <c r="AL230" s="90"/>
      <c r="AM230" s="13"/>
      <c r="AN230" s="13"/>
      <c r="AO230" s="26"/>
      <c r="AP230" s="26"/>
      <c r="AQ230" s="13"/>
      <c r="AR230" s="24" t="str">
        <f>IF(AS230="","",VLOOKUP(AS230,Mapping!AP:AR,2,FALSE))</f>
        <v/>
      </c>
      <c r="AS230" s="13"/>
      <c r="AT230" s="24" t="str">
        <f>IF(AS230="","",VLOOKUP(AS230,Mapping!AP:AR,3,FALSE))</f>
        <v/>
      </c>
      <c r="AU230" s="26"/>
      <c r="AV230" s="24">
        <f>IF(AW230="","",VLOOKUP(AW230,Mapping!AT:AU,2,FALSE))</f>
        <v>1</v>
      </c>
      <c r="AW230" s="13" t="s">
        <v>596</v>
      </c>
      <c r="AX230" s="26"/>
    </row>
    <row r="231" spans="1:50">
      <c r="A231" s="23">
        <f>IFERROR(VLOOKUP(B231,Mapping!A:B,2,FALSE),"")</f>
        <v>7</v>
      </c>
      <c r="B231" s="13" t="s">
        <v>354</v>
      </c>
      <c r="C231" s="554">
        <v>43432</v>
      </c>
      <c r="D231" s="36">
        <v>914</v>
      </c>
      <c r="E231" s="116" t="s">
        <v>857</v>
      </c>
      <c r="F231" s="13">
        <v>3</v>
      </c>
      <c r="G231" s="13"/>
      <c r="H231" s="13">
        <v>3</v>
      </c>
      <c r="I231" s="13">
        <v>3</v>
      </c>
      <c r="J231" s="26" t="s">
        <v>856</v>
      </c>
      <c r="K231" s="555">
        <v>96</v>
      </c>
      <c r="L231" s="24">
        <f>IFERROR(VLOOKUP(M231,Mapping!BQ:BR,2,FALSE),"")</f>
        <v>3</v>
      </c>
      <c r="M231" s="13" t="s">
        <v>370</v>
      </c>
      <c r="N231" s="13" t="s">
        <v>132</v>
      </c>
      <c r="O231" s="556">
        <v>21</v>
      </c>
      <c r="P231" s="23">
        <f>IF(Q231="","",VLOOKUP(Q231,Mapping!D:H,2,FALSE))</f>
        <v>5</v>
      </c>
      <c r="Q231" s="13">
        <v>2</v>
      </c>
      <c r="R231" s="26" t="s">
        <v>133</v>
      </c>
      <c r="S231" s="23" t="str">
        <f>IF(Q231="","",VLOOKUP(Q231,Mapping!D:H,5,FALSE))</f>
        <v>Ndgen.BandBII</v>
      </c>
      <c r="T231" s="23" t="str">
        <f>IF(Q231="","",VLOOKUP(Q231,Mapping!D:H,4,FALSE))</f>
        <v>Control</v>
      </c>
      <c r="U231" s="23">
        <f>IF(V231="","",VLOOKUP(V231,Mapping!J:L,2,FALSE))</f>
        <v>2</v>
      </c>
      <c r="V231" s="13">
        <v>0</v>
      </c>
      <c r="W231" s="23" t="str">
        <f>IF(V231="","",VLOOKUP(V231,Mapping!J:L,3,FALSE))</f>
        <v>Ndgen.Thal0</v>
      </c>
      <c r="X231" s="23" t="str">
        <f>IF(V231="","",VLOOKUP(V231,Mapping!J:M,4,FALSE))</f>
        <v>No amyloid deposition</v>
      </c>
      <c r="Y231" s="23">
        <f>IF(Z231="","",VLOOKUP(Z231,Mapping!O:Q,2,FALSE))</f>
        <v>2</v>
      </c>
      <c r="Z231" s="13">
        <v>0</v>
      </c>
      <c r="AA231" s="23" t="str">
        <f>IF(Z231="","",VLOOKUP(Z231,Mapping!O:Q,3,FALSE))</f>
        <v>Ndgen.CERAD0</v>
      </c>
      <c r="AB231" s="23" t="str">
        <f>IF(Z231="","",VLOOKUP(Z231,Mapping!O:R,4,FALSE))</f>
        <v>No Neuritic Plaques</v>
      </c>
      <c r="AC231" s="23">
        <f>IF(AD231="","",VLOOKUP(AD231,Mapping!T:W,2,FALSE))</f>
        <v>4</v>
      </c>
      <c r="AD231" s="13" t="s">
        <v>166</v>
      </c>
      <c r="AE231" s="24" t="str">
        <f>IF(AD231="","",VLOOKUP(AD231,Mapping!T:W,3,FALSE))</f>
        <v>Ndgen.GeneAPOE24</v>
      </c>
      <c r="AF231" s="24" t="str">
        <f>IF(AD231="","",VLOOKUP(AD231,Mapping!T:W,4,FALSE))</f>
        <v>High AD risk</v>
      </c>
      <c r="AG231" s="24" t="str">
        <f>IF(AH231="","",VLOOKUP(AH231,Mapping!BD:BF,3,FALSE))</f>
        <v/>
      </c>
      <c r="AH231" s="13"/>
      <c r="AI231" s="24" t="str">
        <f>IF(AJ231="","",VLOOKUP(AJ231,Mapping!BD:BF,3,FALSE))</f>
        <v/>
      </c>
      <c r="AJ231" s="13"/>
      <c r="AK231" s="90"/>
      <c r="AL231" s="90"/>
      <c r="AM231" s="13"/>
      <c r="AN231" s="13"/>
      <c r="AO231" s="26"/>
      <c r="AP231" s="26"/>
      <c r="AQ231" s="13"/>
      <c r="AR231" s="24" t="str">
        <f>IF(AS231="","",VLOOKUP(AS231,Mapping!AP:AR,2,FALSE))</f>
        <v/>
      </c>
      <c r="AS231" s="13"/>
      <c r="AT231" s="24" t="str">
        <f>IF(AS231="","",VLOOKUP(AS231,Mapping!AP:AR,3,FALSE))</f>
        <v/>
      </c>
      <c r="AU231" s="26"/>
      <c r="AV231" s="24">
        <f>IF(AW231="","",VLOOKUP(AW231,Mapping!AT:AU,2,FALSE))</f>
        <v>1</v>
      </c>
      <c r="AW231" s="13" t="s">
        <v>596</v>
      </c>
      <c r="AX231" s="26"/>
    </row>
    <row r="232" spans="1:50">
      <c r="A232" s="23">
        <f>IFERROR(VLOOKUP(B232,Mapping!A:B,2,FALSE),"")</f>
        <v>7</v>
      </c>
      <c r="B232" s="13" t="s">
        <v>354</v>
      </c>
      <c r="C232" s="554">
        <v>43432</v>
      </c>
      <c r="D232" s="36">
        <v>918</v>
      </c>
      <c r="E232" s="116" t="s">
        <v>858</v>
      </c>
      <c r="F232" s="13">
        <v>3</v>
      </c>
      <c r="G232" s="13"/>
      <c r="H232" s="13">
        <v>3</v>
      </c>
      <c r="I232" s="13">
        <v>3</v>
      </c>
      <c r="J232" s="26" t="s">
        <v>856</v>
      </c>
      <c r="K232" s="555">
        <v>85</v>
      </c>
      <c r="L232" s="24">
        <f>IFERROR(VLOOKUP(M232,Mapping!BQ:BR,2,FALSE),"")</f>
        <v>3</v>
      </c>
      <c r="M232" s="13" t="s">
        <v>370</v>
      </c>
      <c r="N232" s="13" t="s">
        <v>150</v>
      </c>
      <c r="O232" s="556">
        <v>13.5</v>
      </c>
      <c r="P232" s="23">
        <f>IF(Q232="","",VLOOKUP(Q232,Mapping!D:H,2,FALSE))</f>
        <v>6</v>
      </c>
      <c r="Q232" s="13">
        <v>3</v>
      </c>
      <c r="R232" s="26" t="s">
        <v>133</v>
      </c>
      <c r="S232" s="23" t="str">
        <f>IF(Q232="","",VLOOKUP(Q232,Mapping!D:H,5,FALSE))</f>
        <v>Ndgen.BandBIII</v>
      </c>
      <c r="T232" s="23" t="str">
        <f>IF(Q232="","",VLOOKUP(Q232,Mapping!D:H,4,FALSE))</f>
        <v>Moderate</v>
      </c>
      <c r="U232" s="23">
        <f>IF(V232="","",VLOOKUP(V232,Mapping!J:L,2,FALSE))</f>
        <v>2</v>
      </c>
      <c r="V232" s="13">
        <v>0</v>
      </c>
      <c r="W232" s="23" t="str">
        <f>IF(V232="","",VLOOKUP(V232,Mapping!J:L,3,FALSE))</f>
        <v>Ndgen.Thal0</v>
      </c>
      <c r="X232" s="23" t="str">
        <f>IF(V232="","",VLOOKUP(V232,Mapping!J:M,4,FALSE))</f>
        <v>No amyloid deposition</v>
      </c>
      <c r="Y232" s="23">
        <f>IF(Z232="","",VLOOKUP(Z232,Mapping!O:Q,2,FALSE))</f>
        <v>2</v>
      </c>
      <c r="Z232" s="13">
        <v>0</v>
      </c>
      <c r="AA232" s="23" t="str">
        <f>IF(Z232="","",VLOOKUP(Z232,Mapping!O:Q,3,FALSE))</f>
        <v>Ndgen.CERAD0</v>
      </c>
      <c r="AB232" s="23" t="str">
        <f>IF(Z232="","",VLOOKUP(Z232,Mapping!O:R,4,FALSE))</f>
        <v>No Neuritic Plaques</v>
      </c>
      <c r="AC232" s="23">
        <f>IF(AD232="","",VLOOKUP(AD232,Mapping!T:W,2,FALSE))</f>
        <v>1</v>
      </c>
      <c r="AD232" s="13" t="s">
        <v>147</v>
      </c>
      <c r="AE232" s="24" t="str">
        <f>IF(AD232="","",VLOOKUP(AD232,Mapping!T:W,3,FALSE))</f>
        <v>NULL</v>
      </c>
      <c r="AF232" s="24" t="str">
        <f>IF(AD232="","",VLOOKUP(AD232,Mapping!T:W,4,FALSE))</f>
        <v>Not assesed</v>
      </c>
      <c r="AG232" s="24" t="str">
        <f>IF(AH232="","",VLOOKUP(AH232,Mapping!BD:BF,3,FALSE))</f>
        <v/>
      </c>
      <c r="AH232" s="13"/>
      <c r="AI232" s="24" t="str">
        <f>IF(AJ232="","",VLOOKUP(AJ232,Mapping!BD:BF,3,FALSE))</f>
        <v/>
      </c>
      <c r="AJ232" s="13"/>
      <c r="AK232" s="90"/>
      <c r="AL232" s="90"/>
      <c r="AM232" s="13"/>
      <c r="AN232" s="13"/>
      <c r="AO232" s="26"/>
      <c r="AP232" s="26"/>
      <c r="AQ232" s="13"/>
      <c r="AR232" s="24" t="str">
        <f>IF(AS232="","",VLOOKUP(AS232,Mapping!AP:AR,2,FALSE))</f>
        <v/>
      </c>
      <c r="AS232" s="13"/>
      <c r="AT232" s="24" t="str">
        <f>IF(AS232="","",VLOOKUP(AS232,Mapping!AP:AR,3,FALSE))</f>
        <v/>
      </c>
      <c r="AU232" s="26"/>
      <c r="AV232" s="24">
        <f>IF(AW232="","",VLOOKUP(AW232,Mapping!AT:AU,2,FALSE))</f>
        <v>1</v>
      </c>
      <c r="AW232" s="13" t="s">
        <v>596</v>
      </c>
      <c r="AX232" s="26"/>
    </row>
    <row r="233" spans="1:50">
      <c r="A233" s="23">
        <f>IFERROR(VLOOKUP(B233,Mapping!A:B,2,FALSE),"")</f>
        <v>7</v>
      </c>
      <c r="B233" s="13" t="s">
        <v>354</v>
      </c>
      <c r="C233" s="554">
        <v>43432</v>
      </c>
      <c r="D233" s="36">
        <v>994</v>
      </c>
      <c r="E233" s="116" t="s">
        <v>859</v>
      </c>
      <c r="F233" s="13">
        <v>3</v>
      </c>
      <c r="G233" s="13"/>
      <c r="H233" s="13">
        <v>3</v>
      </c>
      <c r="I233" s="13">
        <v>3</v>
      </c>
      <c r="J233" s="26" t="s">
        <v>856</v>
      </c>
      <c r="K233" s="555">
        <v>90</v>
      </c>
      <c r="L233" s="24">
        <f>IFERROR(VLOOKUP(M233,Mapping!BQ:BR,2,FALSE),"")</f>
        <v>3</v>
      </c>
      <c r="M233" s="13" t="s">
        <v>370</v>
      </c>
      <c r="N233" s="13" t="s">
        <v>150</v>
      </c>
      <c r="O233" s="556">
        <v>21.25</v>
      </c>
      <c r="P233" s="23">
        <f>IF(Q233="","",VLOOKUP(Q233,Mapping!D:H,2,FALSE))</f>
        <v>11</v>
      </c>
      <c r="Q233" s="13">
        <v>6</v>
      </c>
      <c r="R233" s="26" t="s">
        <v>151</v>
      </c>
      <c r="S233" s="23" t="str">
        <f>IF(Q233="","",VLOOKUP(Q233,Mapping!D:H,5,FALSE))</f>
        <v>Ndgen.BandBVI</v>
      </c>
      <c r="T233" s="23" t="str">
        <f>IF(Q233="","",VLOOKUP(Q233,Mapping!D:H,4,FALSE))</f>
        <v>Severe</v>
      </c>
      <c r="U233" s="23">
        <f>IF(V233="","",VLOOKUP(V233,Mapping!J:L,2,FALSE))</f>
        <v>6</v>
      </c>
      <c r="V233" s="13">
        <v>4</v>
      </c>
      <c r="W233" s="23" t="str">
        <f>IF(V233="","",VLOOKUP(V233,Mapping!J:L,3,FALSE))</f>
        <v>Ndgen.Thal4</v>
      </c>
      <c r="X233" s="23" t="str">
        <f>IF(V233="","",VLOOKUP(V233,Mapping!J:M,4,FALSE))</f>
        <v>Amyloid in brainstem/midbrain</v>
      </c>
      <c r="Y233" s="23">
        <f>IF(Z233="","",VLOOKUP(Z233,Mapping!O:Q,2,FALSE))</f>
        <v>5</v>
      </c>
      <c r="Z233" s="13">
        <v>3</v>
      </c>
      <c r="AA233" s="23" t="str">
        <f>IF(Z233="","",VLOOKUP(Z233,Mapping!O:Q,3,FALSE))</f>
        <v>Ndgen.CERAD3</v>
      </c>
      <c r="AB233" s="23" t="str">
        <f>IF(Z233="","",VLOOKUP(Z233,Mapping!O:R,4,FALSE))</f>
        <v>High Density</v>
      </c>
      <c r="AC233" s="23">
        <f>IF(AD233="","",VLOOKUP(AD233,Mapping!T:W,2,FALSE))</f>
        <v>6</v>
      </c>
      <c r="AD233" s="13" t="s">
        <v>173</v>
      </c>
      <c r="AE233" s="24" t="str">
        <f>IF(AD233="","",VLOOKUP(AD233,Mapping!T:W,3,FALSE))</f>
        <v>Ndgen.GeneAPOE34</v>
      </c>
      <c r="AF233" s="24" t="str">
        <f>IF(AD233="","",VLOOKUP(AD233,Mapping!T:W,4,FALSE))</f>
        <v>High AD risk</v>
      </c>
      <c r="AG233" s="24"/>
      <c r="AH233" s="13"/>
      <c r="AI233" s="24"/>
      <c r="AJ233" s="13"/>
      <c r="AK233" s="90"/>
      <c r="AL233" s="90"/>
      <c r="AM233" s="13"/>
      <c r="AN233" s="13"/>
      <c r="AO233" s="26"/>
      <c r="AP233" s="26"/>
      <c r="AQ233" s="13"/>
      <c r="AR233" s="24"/>
      <c r="AS233" s="13"/>
      <c r="AT233" s="24"/>
      <c r="AU233" s="26"/>
      <c r="AV233" s="24">
        <f>IF(AW233="","",VLOOKUP(AW233,Mapping!AT:AU,2,FALSE))</f>
        <v>1</v>
      </c>
      <c r="AW233" s="13" t="s">
        <v>596</v>
      </c>
      <c r="AX233" s="26"/>
    </row>
    <row r="234" spans="1:50">
      <c r="A234" s="23">
        <f>IFERROR(VLOOKUP(B234,Mapping!A:B,2,FALSE),"")</f>
        <v>7</v>
      </c>
      <c r="B234" s="13" t="s">
        <v>354</v>
      </c>
      <c r="C234" s="554">
        <v>43432</v>
      </c>
      <c r="D234" s="36">
        <v>1003</v>
      </c>
      <c r="E234" s="116" t="s">
        <v>860</v>
      </c>
      <c r="F234" s="13">
        <v>3</v>
      </c>
      <c r="G234" s="13"/>
      <c r="H234" s="13">
        <v>3</v>
      </c>
      <c r="I234" s="13">
        <v>3</v>
      </c>
      <c r="J234" s="26" t="s">
        <v>856</v>
      </c>
      <c r="K234" s="555">
        <v>69</v>
      </c>
      <c r="L234" s="24">
        <f>IFERROR(VLOOKUP(M234,Mapping!BQ:BR,2,FALSE),"")</f>
        <v>3</v>
      </c>
      <c r="M234" s="13" t="s">
        <v>370</v>
      </c>
      <c r="N234" s="13" t="s">
        <v>132</v>
      </c>
      <c r="O234" s="556">
        <v>7.75</v>
      </c>
      <c r="P234" s="23">
        <f>IF(Q234="","",VLOOKUP(Q234,Mapping!D:H,2,FALSE))</f>
        <v>11</v>
      </c>
      <c r="Q234" s="13">
        <v>6</v>
      </c>
      <c r="R234" s="26" t="s">
        <v>151</v>
      </c>
      <c r="S234" s="23" t="str">
        <f>IF(Q234="","",VLOOKUP(Q234,Mapping!D:H,5,FALSE))</f>
        <v>Ndgen.BandBVI</v>
      </c>
      <c r="T234" s="23" t="str">
        <f>IF(Q234="","",VLOOKUP(Q234,Mapping!D:H,4,FALSE))</f>
        <v>Severe</v>
      </c>
      <c r="U234" s="23">
        <f>IF(V234="","",VLOOKUP(V234,Mapping!J:L,2,FALSE))</f>
        <v>7</v>
      </c>
      <c r="V234" s="13">
        <v>5</v>
      </c>
      <c r="W234" s="23" t="str">
        <f>IF(V234="","",VLOOKUP(V234,Mapping!J:L,3,FALSE))</f>
        <v>Ndgen.Thal5</v>
      </c>
      <c r="X234" s="23" t="str">
        <f>IF(V234="","",VLOOKUP(V234,Mapping!J:M,4,FALSE))</f>
        <v>Amyloid in cerebellum</v>
      </c>
      <c r="Y234" s="23">
        <f>IF(Z234="","",VLOOKUP(Z234,Mapping!O:Q,2,FALSE))</f>
        <v>5</v>
      </c>
      <c r="Z234" s="13">
        <v>3</v>
      </c>
      <c r="AA234" s="23" t="str">
        <f>IF(Z234="","",VLOOKUP(Z234,Mapping!O:Q,3,FALSE))</f>
        <v>Ndgen.CERAD3</v>
      </c>
      <c r="AB234" s="23" t="str">
        <f>IF(Z234="","",VLOOKUP(Z234,Mapping!O:R,4,FALSE))</f>
        <v>High Density</v>
      </c>
      <c r="AC234" s="23">
        <f>IF(AD234="","",VLOOKUP(AD234,Mapping!T:W,2,FALSE))</f>
        <v>6</v>
      </c>
      <c r="AD234" s="13" t="s">
        <v>173</v>
      </c>
      <c r="AE234" s="24" t="str">
        <f>IF(AD234="","",VLOOKUP(AD234,Mapping!T:W,3,FALSE))</f>
        <v>Ndgen.GeneAPOE34</v>
      </c>
      <c r="AF234" s="24" t="str">
        <f>IF(AD234="","",VLOOKUP(AD234,Mapping!T:W,4,FALSE))</f>
        <v>High AD risk</v>
      </c>
      <c r="AG234" s="24"/>
      <c r="AH234" s="13"/>
      <c r="AI234" s="24"/>
      <c r="AJ234" s="13"/>
      <c r="AK234" s="90"/>
      <c r="AL234" s="90"/>
      <c r="AM234" s="13"/>
      <c r="AN234" s="13"/>
      <c r="AO234" s="26"/>
      <c r="AP234" s="26"/>
      <c r="AQ234" s="13"/>
      <c r="AR234" s="24"/>
      <c r="AS234" s="13"/>
      <c r="AT234" s="24"/>
      <c r="AU234" s="26"/>
      <c r="AV234" s="24">
        <f>IF(AW234="","",VLOOKUP(AW234,Mapping!AT:AU,2,FALSE))</f>
        <v>1</v>
      </c>
      <c r="AW234" s="13" t="s">
        <v>596</v>
      </c>
      <c r="AX234" s="26"/>
    </row>
    <row r="235" spans="1:50">
      <c r="A235" s="23">
        <f>IFERROR(VLOOKUP(B235,Mapping!A:B,2,FALSE),"")</f>
        <v>7</v>
      </c>
      <c r="B235" s="13" t="s">
        <v>354</v>
      </c>
      <c r="C235" s="554">
        <v>43432</v>
      </c>
      <c r="D235" s="36">
        <v>1010</v>
      </c>
      <c r="E235" s="116" t="s">
        <v>861</v>
      </c>
      <c r="F235" s="13">
        <v>3</v>
      </c>
      <c r="G235" s="13"/>
      <c r="H235" s="13">
        <v>3</v>
      </c>
      <c r="I235" s="13">
        <v>3</v>
      </c>
      <c r="J235" s="26" t="s">
        <v>856</v>
      </c>
      <c r="K235" s="555">
        <v>77</v>
      </c>
      <c r="L235" s="24">
        <f>IFERROR(VLOOKUP(M235,Mapping!BQ:BR,2,FALSE),"")</f>
        <v>3</v>
      </c>
      <c r="M235" s="13" t="s">
        <v>370</v>
      </c>
      <c r="N235" s="13" t="s">
        <v>132</v>
      </c>
      <c r="O235" s="556">
        <v>17.45</v>
      </c>
      <c r="P235" s="23">
        <f>IF(Q235="","",VLOOKUP(Q235,Mapping!D:H,2,FALSE))</f>
        <v>2</v>
      </c>
      <c r="Q235" s="13">
        <v>0</v>
      </c>
      <c r="R235" s="26" t="s">
        <v>151</v>
      </c>
      <c r="S235" s="23" t="str">
        <f>IF(Q235="","",VLOOKUP(Q235,Mapping!D:H,5,FALSE))</f>
        <v>Ndgen.BandB0</v>
      </c>
      <c r="T235" s="23" t="str">
        <f>IF(Q235="","",VLOOKUP(Q235,Mapping!D:H,4,FALSE))</f>
        <v>Control</v>
      </c>
      <c r="U235" s="23">
        <f>IF(V235="","",VLOOKUP(V235,Mapping!J:L,2,FALSE))</f>
        <v>6</v>
      </c>
      <c r="V235" s="13">
        <v>4</v>
      </c>
      <c r="W235" s="23" t="str">
        <f>IF(V235="","",VLOOKUP(V235,Mapping!J:L,3,FALSE))</f>
        <v>Ndgen.Thal4</v>
      </c>
      <c r="X235" s="23" t="str">
        <f>IF(V235="","",VLOOKUP(V235,Mapping!J:M,4,FALSE))</f>
        <v>Amyloid in brainstem/midbrain</v>
      </c>
      <c r="Y235" s="23">
        <f>IF(Z235="","",VLOOKUP(Z235,Mapping!O:Q,2,FALSE))</f>
        <v>2</v>
      </c>
      <c r="Z235" s="13">
        <v>0</v>
      </c>
      <c r="AA235" s="23" t="str">
        <f>IF(Z235="","",VLOOKUP(Z235,Mapping!O:Q,3,FALSE))</f>
        <v>Ndgen.CERAD0</v>
      </c>
      <c r="AB235" s="23" t="str">
        <f>IF(Z235="","",VLOOKUP(Z235,Mapping!O:R,4,FALSE))</f>
        <v>No Neuritic Plaques</v>
      </c>
      <c r="AC235" s="23">
        <f>IF(AD235="","",VLOOKUP(AD235,Mapping!T:W,2,FALSE))</f>
        <v>6</v>
      </c>
      <c r="AD235" s="13" t="s">
        <v>173</v>
      </c>
      <c r="AE235" s="24" t="str">
        <f>IF(AD235="","",VLOOKUP(AD235,Mapping!T:W,3,FALSE))</f>
        <v>Ndgen.GeneAPOE34</v>
      </c>
      <c r="AF235" s="24" t="str">
        <f>IF(AD235="","",VLOOKUP(AD235,Mapping!T:W,4,FALSE))</f>
        <v>High AD risk</v>
      </c>
      <c r="AG235" s="24"/>
      <c r="AH235" s="13"/>
      <c r="AI235" s="24"/>
      <c r="AJ235" s="13"/>
      <c r="AK235" s="90"/>
      <c r="AL235" s="90"/>
      <c r="AM235" s="13"/>
      <c r="AN235" s="13"/>
      <c r="AO235" s="26"/>
      <c r="AP235" s="26"/>
      <c r="AQ235" s="13"/>
      <c r="AR235" s="24"/>
      <c r="AS235" s="13"/>
      <c r="AT235" s="24"/>
      <c r="AU235" s="26"/>
      <c r="AV235" s="24">
        <f>IF(AW235="","",VLOOKUP(AW235,Mapping!AT:AU,2,FALSE))</f>
        <v>1</v>
      </c>
      <c r="AW235" s="13" t="s">
        <v>596</v>
      </c>
      <c r="AX235" s="26"/>
    </row>
    <row r="236" spans="1:50">
      <c r="A236" s="23">
        <f>IFERROR(VLOOKUP(B236,Mapping!A:B,2,FALSE),"")</f>
        <v>7</v>
      </c>
      <c r="B236" s="13" t="s">
        <v>354</v>
      </c>
      <c r="C236" s="554">
        <v>43432</v>
      </c>
      <c r="D236" s="36">
        <v>1060</v>
      </c>
      <c r="E236" s="116" t="s">
        <v>862</v>
      </c>
      <c r="F236" s="13">
        <v>3</v>
      </c>
      <c r="G236" s="13"/>
      <c r="H236" s="13">
        <v>3</v>
      </c>
      <c r="I236" s="13">
        <v>3</v>
      </c>
      <c r="J236" s="26" t="s">
        <v>856</v>
      </c>
      <c r="K236" s="555">
        <v>94</v>
      </c>
      <c r="L236" s="24">
        <f>IFERROR(VLOOKUP(M236,Mapping!BQ:BR,2,FALSE),"")</f>
        <v>2</v>
      </c>
      <c r="M236" s="13" t="s">
        <v>421</v>
      </c>
      <c r="N236" s="13" t="s">
        <v>150</v>
      </c>
      <c r="O236" s="556">
        <v>15.5</v>
      </c>
      <c r="P236" s="23">
        <f>IF(Q236="","",VLOOKUP(Q236,Mapping!D:H,2,FALSE))</f>
        <v>6</v>
      </c>
      <c r="Q236" s="13">
        <v>3</v>
      </c>
      <c r="R236" s="26" t="s">
        <v>151</v>
      </c>
      <c r="S236" s="23" t="str">
        <f>IF(Q236="","",VLOOKUP(Q236,Mapping!D:H,5,FALSE))</f>
        <v>Ndgen.BandBIII</v>
      </c>
      <c r="T236" s="23" t="str">
        <f>IF(Q236="","",VLOOKUP(Q236,Mapping!D:H,4,FALSE))</f>
        <v>Moderate</v>
      </c>
      <c r="U236" s="23">
        <f>IF(V236="","",VLOOKUP(V236,Mapping!J:L,2,FALSE))</f>
        <v>5</v>
      </c>
      <c r="V236" s="13">
        <v>3</v>
      </c>
      <c r="W236" s="23" t="str">
        <f>IF(V236="","",VLOOKUP(V236,Mapping!J:L,3,FALSE))</f>
        <v>Ndgen.Thal3</v>
      </c>
      <c r="X236" s="23" t="str">
        <f>IF(V236="","",VLOOKUP(V236,Mapping!J:M,4,FALSE))</f>
        <v>Amyloid in diencephalon/basal ganglia</v>
      </c>
      <c r="Y236" s="23">
        <f>IF(Z236="","",VLOOKUP(Z236,Mapping!O:Q,2,FALSE))</f>
        <v>4</v>
      </c>
      <c r="Z236" s="13">
        <v>2</v>
      </c>
      <c r="AA236" s="23" t="str">
        <f>IF(Z236="","",VLOOKUP(Z236,Mapping!O:Q,3,FALSE))</f>
        <v>Ndgen.CERAD2</v>
      </c>
      <c r="AB236" s="23" t="str">
        <f>IF(Z236="","",VLOOKUP(Z236,Mapping!O:R,4,FALSE))</f>
        <v>Moderate</v>
      </c>
      <c r="AC236" s="23">
        <f>IF(AD236="","",VLOOKUP(AD236,Mapping!T:W,2,FALSE))</f>
        <v>5</v>
      </c>
      <c r="AD236" s="13" t="s">
        <v>177</v>
      </c>
      <c r="AE236" s="24" t="str">
        <f>IF(AD236="","",VLOOKUP(AD236,Mapping!T:W,3,FALSE))</f>
        <v>Ndgen.GeneAPOE33</v>
      </c>
      <c r="AF236" s="24" t="str">
        <f>IF(AD236="","",VLOOKUP(AD236,Mapping!T:W,4,FALSE))</f>
        <v>Moderate AD risk</v>
      </c>
      <c r="AG236" s="24" t="str">
        <f>IF(AH236="","",VLOOKUP(AH236,Mapping!BD:BF,3,FALSE))</f>
        <v/>
      </c>
      <c r="AH236" s="13"/>
      <c r="AI236" s="24" t="str">
        <f>IF(AJ236="","",VLOOKUP(AJ236,Mapping!BD:BF,3,FALSE))</f>
        <v/>
      </c>
      <c r="AJ236" s="13"/>
      <c r="AK236" s="90"/>
      <c r="AL236" s="90"/>
      <c r="AM236" s="13"/>
      <c r="AN236" s="13"/>
      <c r="AO236" s="26"/>
      <c r="AP236" s="26"/>
      <c r="AQ236" s="13"/>
      <c r="AR236" s="24" t="str">
        <f>IF(AS236="","",VLOOKUP(AS236,Mapping!AP:AR,2,FALSE))</f>
        <v/>
      </c>
      <c r="AS236" s="13"/>
      <c r="AT236" s="24" t="str">
        <f>IF(AS236="","",VLOOKUP(AS236,Mapping!AP:AR,3,FALSE))</f>
        <v/>
      </c>
      <c r="AU236" s="26"/>
      <c r="AV236" s="24">
        <f>IF(AW236="","",VLOOKUP(AW236,Mapping!AT:AU,2,FALSE))</f>
        <v>1</v>
      </c>
      <c r="AW236" s="13" t="s">
        <v>596</v>
      </c>
      <c r="AX236" s="26"/>
    </row>
    <row r="237" spans="1:50">
      <c r="A237" s="23" t="str">
        <f>IFERROR(VLOOKUP(B237,Mapping!A:B,2,FALSE),"")</f>
        <v/>
      </c>
      <c r="B237" s="547"/>
      <c r="C237" s="557"/>
      <c r="D237" s="185"/>
      <c r="E237" s="520"/>
      <c r="F237" s="548"/>
      <c r="G237" s="548"/>
      <c r="H237" s="548"/>
      <c r="I237" s="548"/>
      <c r="J237" s="549"/>
      <c r="K237" s="550"/>
      <c r="L237" s="24" t="str">
        <f>IFERROR(VLOOKUP(M237,Mapping!BQ:BR,2,FALSE),"")</f>
        <v/>
      </c>
      <c r="M237" s="548"/>
      <c r="N237" s="548"/>
      <c r="O237" s="551"/>
      <c r="P237" s="23" t="str">
        <f>IF(Q237="","",VLOOKUP(Q237,Mapping!D:H,2,FALSE))</f>
        <v/>
      </c>
      <c r="Q237" s="548"/>
      <c r="R237" s="427"/>
      <c r="S237" s="23" t="str">
        <f>IF(Q237="","",VLOOKUP(Q237,Mapping!D:H,5,FALSE))</f>
        <v/>
      </c>
      <c r="T237" s="23" t="str">
        <f>IF(Q237="","",VLOOKUP(Q237,Mapping!D:H,4,FALSE))</f>
        <v/>
      </c>
      <c r="U237" s="23" t="str">
        <f>IF(V237="","",VLOOKUP(V237,Mapping!J:L,2,FALSE))</f>
        <v/>
      </c>
      <c r="V237" s="548"/>
      <c r="W237" s="23" t="str">
        <f>IF(V237="","",VLOOKUP(V237,Mapping!J:L,3,FALSE))</f>
        <v/>
      </c>
      <c r="X237" s="546"/>
      <c r="Y237" s="546"/>
      <c r="Z237" s="548"/>
      <c r="AA237" s="546"/>
      <c r="AB237" s="546"/>
      <c r="AC237" s="546"/>
      <c r="AD237" s="548"/>
      <c r="AE237" s="432"/>
      <c r="AF237" s="432"/>
      <c r="AG237" s="432"/>
      <c r="AH237" s="548"/>
      <c r="AI237" s="432"/>
      <c r="AJ237" s="548"/>
      <c r="AK237" s="552"/>
      <c r="AL237" s="541"/>
      <c r="AM237" s="548"/>
      <c r="AN237" s="548"/>
      <c r="AO237" s="427"/>
      <c r="AP237" s="427"/>
      <c r="AQ237" s="548"/>
      <c r="AR237" s="432"/>
      <c r="AS237" s="548"/>
      <c r="AT237" s="432"/>
      <c r="AU237" s="427"/>
      <c r="AV237" s="432"/>
      <c r="AW237" s="553"/>
      <c r="AX237" s="241"/>
    </row>
    <row r="238" spans="1:50">
      <c r="A238" s="23" t="str">
        <f>IFERROR(VLOOKUP(B238,Mapping!A:B,2,FALSE),"")</f>
        <v/>
      </c>
      <c r="B238" s="496"/>
      <c r="C238" s="557"/>
      <c r="D238" s="185"/>
      <c r="E238" s="520"/>
      <c r="F238" s="13"/>
      <c r="G238" s="13"/>
      <c r="H238" s="13"/>
      <c r="I238" s="13"/>
      <c r="J238" s="488"/>
      <c r="K238" s="522"/>
      <c r="L238" s="24" t="str">
        <f>IFERROR(VLOOKUP(M238,Mapping!BQ:BR,2,FALSE),"")</f>
        <v/>
      </c>
      <c r="M238" s="13"/>
      <c r="N238" s="13"/>
      <c r="O238" s="521"/>
      <c r="P238" s="23" t="str">
        <f>IF(Q238="","",VLOOKUP(Q238,Mapping!D:H,2,FALSE))</f>
        <v/>
      </c>
      <c r="Q238" s="13"/>
      <c r="R238" s="26"/>
      <c r="S238" s="23" t="str">
        <f>IF(Q238="","",VLOOKUP(Q238,Mapping!D:H,5,FALSE))</f>
        <v/>
      </c>
      <c r="T238" s="23" t="str">
        <f>IF(Q238="","",VLOOKUP(Q238,Mapping!D:H,4,FALSE))</f>
        <v/>
      </c>
      <c r="U238" s="23" t="str">
        <f>IF(V238="","",VLOOKUP(V238,Mapping!J:L,2,FALSE))</f>
        <v/>
      </c>
      <c r="V238" s="13"/>
      <c r="W238" s="23" t="str">
        <f>IF(V238="","",VLOOKUP(V238,Mapping!J:L,3,FALSE))</f>
        <v/>
      </c>
      <c r="X238" s="23"/>
      <c r="Y238" s="23"/>
      <c r="Z238" s="13"/>
      <c r="AA238" s="23"/>
      <c r="AB238" s="23"/>
      <c r="AC238" s="23"/>
      <c r="AD238" s="13"/>
      <c r="AE238" s="24"/>
      <c r="AF238" s="24"/>
      <c r="AG238" s="24"/>
      <c r="AH238" s="13"/>
      <c r="AI238" s="24"/>
      <c r="AJ238" s="13"/>
      <c r="AK238" s="205"/>
      <c r="AL238" s="541"/>
      <c r="AM238" s="13"/>
      <c r="AN238" s="13"/>
      <c r="AO238" s="26"/>
      <c r="AP238" s="26"/>
      <c r="AQ238" s="13"/>
      <c r="AR238" s="24"/>
      <c r="AS238" s="13"/>
      <c r="AT238" s="24"/>
      <c r="AU238" s="26"/>
      <c r="AV238" s="24"/>
      <c r="AW238" s="221"/>
    </row>
    <row r="239" spans="1:50">
      <c r="K239" s="516"/>
    </row>
    <row r="240" spans="1:50">
      <c r="K240" s="516"/>
    </row>
    <row r="241" spans="11:11">
      <c r="K241" s="516"/>
    </row>
    <row r="242" spans="11:11">
      <c r="K242" s="516"/>
    </row>
    <row r="243" spans="11:11">
      <c r="K243" s="516"/>
    </row>
    <row r="244" spans="11:11">
      <c r="K244" s="516"/>
    </row>
    <row r="245" spans="11:11">
      <c r="K245" s="516"/>
    </row>
    <row r="246" spans="11:11">
      <c r="K246" s="516"/>
    </row>
    <row r="247" spans="11:11">
      <c r="K247" s="516"/>
    </row>
    <row r="248" spans="11:11">
      <c r="K248" s="516"/>
    </row>
    <row r="249" spans="11:11">
      <c r="K249" s="516"/>
    </row>
    <row r="250" spans="11:11">
      <c r="K250" s="516"/>
    </row>
    <row r="251" spans="11:11">
      <c r="K251" s="516"/>
    </row>
    <row r="252" spans="11:11">
      <c r="K252" s="516"/>
    </row>
    <row r="253" spans="11:11">
      <c r="K253" s="516"/>
    </row>
    <row r="1048570" ht="15" customHeight="1"/>
  </sheetData>
  <sheetProtection algorithmName="SHA-512" hashValue="bDGSOeH3iV7VxiXZWIDQRf4RZGX4G6+upWSy+aeM4ZOqsRW+S9txnabeb2I7hM5WvbgRle5GB9nX9ysDj5XOjw==" saltValue="ymgj9AlfYZSIKH8Lqu2IFw==" spinCount="100000" sheet="1" sort="0" autoFilter="0" pivotTables="0"/>
  <autoFilter ref="A1:XFC238" xr:uid="{00000000-0001-0000-0300-000000000000}"/>
  <phoneticPr fontId="10" type="noConversion"/>
  <conditionalFormatting sqref="D159">
    <cfRule type="duplicateValues" dxfId="583" priority="1"/>
    <cfRule type="expression" dxfId="582" priority="2">
      <formula>$D159="M"</formula>
    </cfRule>
    <cfRule type="expression" dxfId="581" priority="3">
      <formula>OR($D159="X", $D159="E")</formula>
    </cfRule>
    <cfRule type="expression" dxfId="580" priority="4">
      <formula>$D159="W"</formula>
    </cfRule>
  </conditionalFormatting>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15">
        <x14:dataValidation type="list" allowBlank="1" showInputMessage="1" showErrorMessage="1" xr:uid="{00000000-0002-0000-0300-000000000000}">
          <x14:formula1>
            <xm:f>Mapping!$D$2:$D$12</xm:f>
          </x14:formula1>
          <xm:sqref>Q2:Q238</xm:sqref>
        </x14:dataValidation>
        <x14:dataValidation type="list" allowBlank="1" showInputMessage="1" showErrorMessage="1" xr:uid="{00000000-0002-0000-0300-000001000000}">
          <x14:formula1>
            <xm:f>Mapping!$J$2:$J$8</xm:f>
          </x14:formula1>
          <xm:sqref>V2:V238</xm:sqref>
        </x14:dataValidation>
        <x14:dataValidation type="list" allowBlank="1" showInputMessage="1" showErrorMessage="1" xr:uid="{00000000-0002-0000-0300-000002000000}">
          <x14:formula1>
            <xm:f>Mapping!$O$2:$O$6</xm:f>
          </x14:formula1>
          <xm:sqref>Z2:Z238</xm:sqref>
        </x14:dataValidation>
        <x14:dataValidation type="list" allowBlank="1" showInputMessage="1" showErrorMessage="1" xr:uid="{00000000-0002-0000-0300-000003000000}">
          <x14:formula1>
            <xm:f>Mapping!$AL$2:$AL$3</xm:f>
          </x14:formula1>
          <xm:sqref>AQ2:AQ238</xm:sqref>
        </x14:dataValidation>
        <x14:dataValidation type="list" allowBlank="1" showInputMessage="1" showErrorMessage="1" xr:uid="{00000000-0002-0000-0300-000004000000}">
          <x14:formula1>
            <xm:f>Mapping!$AT$2:$AT$5</xm:f>
          </x14:formula1>
          <xm:sqref>AW2:AW238</xm:sqref>
        </x14:dataValidation>
        <x14:dataValidation type="list" allowBlank="1" showInputMessage="1" showErrorMessage="1" xr:uid="{00000000-0002-0000-0300-000005000000}">
          <x14:formula1>
            <xm:f>Mapping!$T$2:$T$8</xm:f>
          </x14:formula1>
          <xm:sqref>AD2:AD238</xm:sqref>
        </x14:dataValidation>
        <x14:dataValidation type="list" allowBlank="1" showInputMessage="1" showErrorMessage="1" xr:uid="{00000000-0002-0000-0300-000006000000}">
          <x14:formula1>
            <xm:f>Mapping!$AB$2:$AB$4</xm:f>
          </x14:formula1>
          <xm:sqref>AM2:AM238</xm:sqref>
        </x14:dataValidation>
        <x14:dataValidation type="list" allowBlank="1" showInputMessage="1" showErrorMessage="1" xr:uid="{00000000-0002-0000-0300-000007000000}">
          <x14:formula1>
            <xm:f>Mapping!$AE$2:$AE$4</xm:f>
          </x14:formula1>
          <xm:sqref>AN2:AN238</xm:sqref>
        </x14:dataValidation>
        <x14:dataValidation type="list" allowBlank="1" showInputMessage="1" showErrorMessage="1" xr:uid="{00000000-0002-0000-0300-000008000000}">
          <x14:formula1>
            <xm:f>Mapping!$AP$2:$AP$10</xm:f>
          </x14:formula1>
          <xm:sqref>AS2:AS238</xm:sqref>
        </x14:dataValidation>
        <x14:dataValidation type="list" allowBlank="1" showInputMessage="1" showErrorMessage="1" xr:uid="{00000000-0002-0000-0300-00000A000000}">
          <x14:formula1>
            <xm:f>Mapping!$Y$2:$Y$4</xm:f>
          </x14:formula1>
          <xm:sqref>N2:N238</xm:sqref>
        </x14:dataValidation>
        <x14:dataValidation type="list" allowBlank="1" showInputMessage="1" showErrorMessage="1" xr:uid="{00000000-0002-0000-0300-00000B000000}">
          <x14:formula1>
            <xm:f>Mapping!$BK$2:$BK$13</xm:f>
          </x14:formula1>
          <xm:sqref>F2:G238</xm:sqref>
        </x14:dataValidation>
        <x14:dataValidation type="list" allowBlank="1" showInputMessage="1" showErrorMessage="1" xr:uid="{00000000-0002-0000-0300-00000C000000}">
          <x14:formula1>
            <xm:f>Mapping!$BN$2:$BN$13</xm:f>
          </x14:formula1>
          <xm:sqref>H2:I238</xm:sqref>
        </x14:dataValidation>
        <x14:dataValidation type="list" allowBlank="1" showInputMessage="1" showErrorMessage="1" xr:uid="{00000000-0002-0000-0300-00000D000000}">
          <x14:formula1>
            <xm:f>Mapping!$BQ$2:$BQ$8</xm:f>
          </x14:formula1>
          <xm:sqref>M2:M238</xm:sqref>
        </x14:dataValidation>
        <x14:dataValidation type="list" allowBlank="1" showInputMessage="1" showErrorMessage="1" xr:uid="{00000000-0002-0000-0300-00000E000000}">
          <x14:formula1>
            <xm:f>Mapping!$BD$2:$BD$25</xm:f>
          </x14:formula1>
          <xm:sqref>AH2:AH238 AJ2:AJ238</xm:sqref>
        </x14:dataValidation>
        <x14:dataValidation type="list" allowBlank="1" showInputMessage="1" showErrorMessage="1" xr:uid="{3EF97ECA-0CF4-4B29-8692-79C0CC283C07}">
          <x14:formula1>
            <xm:f>Mapping!$A$2:$A$13</xm:f>
          </x14:formula1>
          <xm:sqref>B2:B238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CX40"/>
  <sheetViews>
    <sheetView topLeftCell="AQ21" workbookViewId="0">
      <selection activeCell="AW25" sqref="AW25"/>
    </sheetView>
  </sheetViews>
  <sheetFormatPr defaultColWidth="8.81640625" defaultRowHeight="14.5"/>
  <cols>
    <col min="1" max="1" width="10.1796875" bestFit="1" customWidth="1"/>
    <col min="2" max="2" width="10.81640625" bestFit="1" customWidth="1"/>
    <col min="4" max="4" width="9.7265625" style="1" bestFit="1" customWidth="1"/>
    <col min="5" max="5" width="12.1796875" bestFit="1" customWidth="1"/>
    <col min="8" max="8" width="31.453125" bestFit="1" customWidth="1"/>
    <col min="11" max="11" width="18.1796875" bestFit="1" customWidth="1"/>
    <col min="12" max="12" width="16.26953125" bestFit="1" customWidth="1"/>
    <col min="13" max="13" width="33.1796875" bestFit="1" customWidth="1"/>
    <col min="17" max="17" width="18.453125" bestFit="1" customWidth="1"/>
    <col min="18" max="18" width="19.26953125" bestFit="1" customWidth="1"/>
    <col min="22" max="22" width="19.26953125" bestFit="1" customWidth="1"/>
    <col min="23" max="23" width="15.1796875" bestFit="1" customWidth="1"/>
    <col min="28" max="28" width="17.81640625" bestFit="1" customWidth="1"/>
    <col min="29" max="29" width="19.1796875" bestFit="1" customWidth="1"/>
    <col min="32" max="32" width="9.1796875" bestFit="1" customWidth="1"/>
    <col min="35" max="35" width="11.1796875" bestFit="1" customWidth="1"/>
    <col min="38" max="38" width="12.1796875" bestFit="1" customWidth="1"/>
    <col min="39" max="39" width="17.1796875" bestFit="1" customWidth="1"/>
    <col min="42" max="42" width="12.26953125" bestFit="1" customWidth="1"/>
    <col min="43" max="43" width="14.1796875" bestFit="1" customWidth="1"/>
    <col min="44" max="44" width="14.1796875" customWidth="1"/>
    <col min="46" max="46" width="19" bestFit="1" customWidth="1"/>
    <col min="49" max="49" width="28.1796875" customWidth="1"/>
    <col min="50" max="50" width="13.81640625" bestFit="1" customWidth="1"/>
    <col min="51" max="51" width="13.81640625" customWidth="1"/>
    <col min="52" max="52" width="15.1796875" bestFit="1" customWidth="1"/>
    <col min="56" max="56" width="55.453125" style="1" bestFit="1" customWidth="1"/>
    <col min="57" max="57" width="44.81640625" style="1" bestFit="1" customWidth="1"/>
    <col min="58" max="58" width="24.453125" bestFit="1" customWidth="1"/>
    <col min="60" max="60" width="30.1796875" bestFit="1" customWidth="1"/>
    <col min="61" max="61" width="18.453125" bestFit="1" customWidth="1"/>
    <col min="63" max="63" width="6.453125" style="1" bestFit="1" customWidth="1"/>
    <col min="64" max="64" width="4.453125" style="1" bestFit="1" customWidth="1"/>
    <col min="66" max="66" width="8.1796875" style="1" customWidth="1"/>
    <col min="67" max="67" width="6.453125" style="1" bestFit="1" customWidth="1"/>
    <col min="68" max="68" width="8.81640625" customWidth="1"/>
    <col min="69" max="69" width="25.7265625" style="1" bestFit="1" customWidth="1"/>
    <col min="70" max="70" width="9.26953125" bestFit="1" customWidth="1"/>
    <col min="72" max="72" width="11.1796875" customWidth="1"/>
    <col min="73" max="73" width="12.81640625" bestFit="1" customWidth="1"/>
    <col min="77" max="77" width="11.81640625" bestFit="1" customWidth="1"/>
    <col min="78" max="78" width="13.453125" bestFit="1" customWidth="1"/>
    <col min="82" max="82" width="15.1796875" bestFit="1" customWidth="1"/>
    <col min="84" max="84" width="17.81640625" bestFit="1" customWidth="1"/>
    <col min="86" max="86" width="7.81640625" bestFit="1" customWidth="1"/>
    <col min="88" max="88" width="14.1796875" bestFit="1" customWidth="1"/>
    <col min="90" max="90" width="9.7265625" bestFit="1" customWidth="1"/>
    <col min="92" max="92" width="13.453125" bestFit="1" customWidth="1"/>
    <col min="96" max="96" width="13.453125" bestFit="1" customWidth="1"/>
    <col min="98" max="98" width="13.453125" bestFit="1" customWidth="1"/>
  </cols>
  <sheetData>
    <row r="1" spans="1:102">
      <c r="A1" s="20" t="s">
        <v>863</v>
      </c>
      <c r="B1" s="20" t="s">
        <v>78</v>
      </c>
      <c r="D1" s="3" t="s">
        <v>94</v>
      </c>
      <c r="E1" s="3" t="s">
        <v>93</v>
      </c>
      <c r="F1" s="3" t="s">
        <v>95</v>
      </c>
      <c r="G1" s="3" t="s">
        <v>864</v>
      </c>
      <c r="H1" s="3" t="s">
        <v>96</v>
      </c>
      <c r="J1" s="20" t="s">
        <v>99</v>
      </c>
      <c r="K1" s="3" t="s">
        <v>98</v>
      </c>
      <c r="L1" s="3" t="s">
        <v>100</v>
      </c>
      <c r="M1" s="28" t="s">
        <v>100</v>
      </c>
      <c r="O1" s="20" t="s">
        <v>103</v>
      </c>
      <c r="P1" s="20" t="s">
        <v>102</v>
      </c>
      <c r="Q1" s="20" t="s">
        <v>104</v>
      </c>
      <c r="R1" s="20" t="s">
        <v>104</v>
      </c>
      <c r="T1" s="20" t="s">
        <v>107</v>
      </c>
      <c r="U1" s="20" t="s">
        <v>106</v>
      </c>
      <c r="V1" s="20" t="s">
        <v>108</v>
      </c>
      <c r="W1" s="28" t="s">
        <v>108</v>
      </c>
      <c r="Y1" s="3" t="s">
        <v>91</v>
      </c>
      <c r="Z1" s="3" t="s">
        <v>865</v>
      </c>
      <c r="AB1" s="3" t="s">
        <v>866</v>
      </c>
      <c r="AC1" s="3" t="s">
        <v>867</v>
      </c>
      <c r="AE1" s="3" t="s">
        <v>117</v>
      </c>
      <c r="AF1" s="3" t="s">
        <v>868</v>
      </c>
      <c r="AH1" s="66" t="s">
        <v>869</v>
      </c>
      <c r="AI1" s="2" t="s">
        <v>864</v>
      </c>
      <c r="AJ1" s="3" t="s">
        <v>870</v>
      </c>
      <c r="AL1" s="66" t="s">
        <v>871</v>
      </c>
      <c r="AM1" s="2" t="s">
        <v>864</v>
      </c>
      <c r="AN1" s="66" t="s">
        <v>872</v>
      </c>
      <c r="AP1" s="66" t="s">
        <v>873</v>
      </c>
      <c r="AQ1" s="66" t="s">
        <v>121</v>
      </c>
      <c r="AR1" s="66"/>
      <c r="AT1" s="66" t="s">
        <v>126</v>
      </c>
      <c r="AU1" s="66" t="s">
        <v>125</v>
      </c>
      <c r="AW1" s="66" t="s">
        <v>874</v>
      </c>
      <c r="AX1" s="66" t="s">
        <v>875</v>
      </c>
      <c r="AY1" s="66" t="s">
        <v>126</v>
      </c>
      <c r="AZ1" s="66" t="s">
        <v>876</v>
      </c>
      <c r="BA1" s="66" t="s">
        <v>877</v>
      </c>
      <c r="BB1" s="66" t="s">
        <v>878</v>
      </c>
      <c r="BD1" s="66" t="s">
        <v>879</v>
      </c>
      <c r="BE1" s="66" t="s">
        <v>880</v>
      </c>
      <c r="BF1" s="66" t="s">
        <v>881</v>
      </c>
      <c r="BH1" s="66" t="s">
        <v>882</v>
      </c>
      <c r="BI1" s="66" t="s">
        <v>883</v>
      </c>
      <c r="BK1" s="66" t="s">
        <v>878</v>
      </c>
      <c r="BL1" s="66" t="s">
        <v>10</v>
      </c>
      <c r="BN1" s="66" t="s">
        <v>884</v>
      </c>
      <c r="BO1" s="66" t="s">
        <v>885</v>
      </c>
      <c r="BQ1" s="66" t="s">
        <v>90</v>
      </c>
      <c r="BR1" s="66" t="s">
        <v>89</v>
      </c>
      <c r="BT1" s="66" t="s">
        <v>886</v>
      </c>
      <c r="BU1" s="66" t="s">
        <v>887</v>
      </c>
      <c r="BW1" s="66" t="s">
        <v>888</v>
      </c>
      <c r="BY1" s="66" t="s">
        <v>889</v>
      </c>
      <c r="BZ1" s="66" t="s">
        <v>890</v>
      </c>
      <c r="CB1" s="66" t="s">
        <v>891</v>
      </c>
      <c r="CD1" s="66" t="s">
        <v>892</v>
      </c>
      <c r="CF1" s="66" t="s">
        <v>893</v>
      </c>
      <c r="CH1" s="66" t="s">
        <v>894</v>
      </c>
      <c r="CJ1" s="66" t="s">
        <v>895</v>
      </c>
      <c r="CL1" s="66" t="s">
        <v>896</v>
      </c>
      <c r="CN1" s="66" t="s">
        <v>897</v>
      </c>
      <c r="CP1" s="66" t="s">
        <v>898</v>
      </c>
      <c r="CR1" s="66" t="s">
        <v>899</v>
      </c>
      <c r="CT1" s="66" t="s">
        <v>900</v>
      </c>
      <c r="CV1" s="6" t="s">
        <v>900</v>
      </c>
    </row>
    <row r="2" spans="1:102">
      <c r="A2" s="1" t="s">
        <v>128</v>
      </c>
      <c r="B2">
        <v>1</v>
      </c>
      <c r="D2" s="8" t="s">
        <v>147</v>
      </c>
      <c r="E2">
        <v>1</v>
      </c>
      <c r="F2" s="21" t="s">
        <v>158</v>
      </c>
      <c r="G2" t="s">
        <v>131</v>
      </c>
      <c r="H2" s="21" t="s">
        <v>158</v>
      </c>
      <c r="J2" s="21" t="s">
        <v>147</v>
      </c>
      <c r="K2">
        <v>1</v>
      </c>
      <c r="L2" s="21" t="s">
        <v>158</v>
      </c>
      <c r="M2" t="s">
        <v>159</v>
      </c>
      <c r="O2" s="21" t="s">
        <v>147</v>
      </c>
      <c r="P2">
        <v>1</v>
      </c>
      <c r="Q2" t="s">
        <v>901</v>
      </c>
      <c r="R2" t="s">
        <v>902</v>
      </c>
      <c r="T2" s="21" t="s">
        <v>147</v>
      </c>
      <c r="U2">
        <v>1</v>
      </c>
      <c r="V2" t="s">
        <v>158</v>
      </c>
      <c r="W2" t="s">
        <v>159</v>
      </c>
      <c r="Y2" s="21" t="s">
        <v>147</v>
      </c>
      <c r="Z2">
        <v>1</v>
      </c>
      <c r="AB2" s="21" t="s">
        <v>147</v>
      </c>
      <c r="AC2">
        <v>1</v>
      </c>
      <c r="AE2" s="21" t="s">
        <v>147</v>
      </c>
      <c r="AF2">
        <v>1</v>
      </c>
      <c r="AH2" s="1" t="s">
        <v>205</v>
      </c>
      <c r="AI2" s="7" t="s">
        <v>903</v>
      </c>
      <c r="AJ2">
        <v>1</v>
      </c>
      <c r="AL2" t="s">
        <v>205</v>
      </c>
      <c r="AM2" t="s">
        <v>904</v>
      </c>
      <c r="AN2">
        <v>1</v>
      </c>
      <c r="AP2" s="8" t="s">
        <v>147</v>
      </c>
      <c r="AQ2">
        <v>1</v>
      </c>
      <c r="AR2" s="8" t="s">
        <v>147</v>
      </c>
      <c r="AT2" t="s">
        <v>596</v>
      </c>
      <c r="AU2">
        <v>1</v>
      </c>
      <c r="AW2" t="s">
        <v>905</v>
      </c>
      <c r="AX2" s="27" t="s">
        <v>906</v>
      </c>
      <c r="AY2" s="27" t="s">
        <v>907</v>
      </c>
      <c r="AZ2" t="s">
        <v>908</v>
      </c>
      <c r="BA2" s="16">
        <v>1</v>
      </c>
      <c r="BB2" s="16">
        <v>1</v>
      </c>
      <c r="BD2" s="8" t="s">
        <v>147</v>
      </c>
      <c r="BE2" s="1" t="s">
        <v>131</v>
      </c>
      <c r="BF2" s="27">
        <v>1</v>
      </c>
      <c r="BH2" s="1" t="s">
        <v>147</v>
      </c>
      <c r="BI2">
        <v>1</v>
      </c>
      <c r="BK2" s="1" t="s">
        <v>147</v>
      </c>
      <c r="BL2" s="1">
        <v>1</v>
      </c>
      <c r="BN2" s="1" t="s">
        <v>147</v>
      </c>
      <c r="BO2" s="1">
        <v>1</v>
      </c>
      <c r="BQ2" s="1" t="s">
        <v>131</v>
      </c>
      <c r="BR2" s="1">
        <v>1</v>
      </c>
      <c r="BT2" s="1" t="s">
        <v>147</v>
      </c>
      <c r="BU2" s="1">
        <v>1</v>
      </c>
      <c r="BW2" t="s">
        <v>205</v>
      </c>
      <c r="BY2" t="s">
        <v>909</v>
      </c>
      <c r="BZ2">
        <v>1</v>
      </c>
      <c r="CB2">
        <v>1</v>
      </c>
      <c r="CD2" t="s">
        <v>910</v>
      </c>
      <c r="CF2" t="s">
        <v>34</v>
      </c>
      <c r="CH2" t="s">
        <v>911</v>
      </c>
      <c r="CJ2" t="s">
        <v>912</v>
      </c>
      <c r="CL2" t="s">
        <v>913</v>
      </c>
      <c r="CN2" s="33" t="s">
        <v>914</v>
      </c>
      <c r="CP2" s="33" t="s">
        <v>915</v>
      </c>
      <c r="CR2">
        <v>8</v>
      </c>
      <c r="CT2" t="s">
        <v>900</v>
      </c>
      <c r="CV2" t="s">
        <v>916</v>
      </c>
      <c r="CW2" t="s">
        <v>917</v>
      </c>
      <c r="CX2" t="s">
        <v>918</v>
      </c>
    </row>
    <row r="3" spans="1:102">
      <c r="A3" s="1" t="s">
        <v>200</v>
      </c>
      <c r="B3">
        <v>2</v>
      </c>
      <c r="D3" s="21">
        <v>0</v>
      </c>
      <c r="E3">
        <v>2</v>
      </c>
      <c r="F3" s="21" t="s">
        <v>133</v>
      </c>
      <c r="G3" s="21" t="s">
        <v>133</v>
      </c>
      <c r="H3" t="s">
        <v>919</v>
      </c>
      <c r="J3" s="1">
        <v>0</v>
      </c>
      <c r="K3">
        <v>2</v>
      </c>
      <c r="L3" t="s">
        <v>920</v>
      </c>
      <c r="M3" t="s">
        <v>921</v>
      </c>
      <c r="O3" s="1">
        <v>0</v>
      </c>
      <c r="P3">
        <v>2</v>
      </c>
      <c r="Q3" t="s">
        <v>137</v>
      </c>
      <c r="R3" t="s">
        <v>138</v>
      </c>
      <c r="T3" t="s">
        <v>410</v>
      </c>
      <c r="U3">
        <v>2</v>
      </c>
      <c r="V3" t="s">
        <v>922</v>
      </c>
      <c r="W3" t="s">
        <v>923</v>
      </c>
      <c r="Y3" t="s">
        <v>150</v>
      </c>
      <c r="Z3">
        <v>2</v>
      </c>
      <c r="AB3" t="s">
        <v>205</v>
      </c>
      <c r="AC3">
        <v>2</v>
      </c>
      <c r="AE3" t="s">
        <v>205</v>
      </c>
      <c r="AF3">
        <v>2</v>
      </c>
      <c r="AH3" s="1" t="s">
        <v>132</v>
      </c>
      <c r="AI3" s="7" t="s">
        <v>131</v>
      </c>
      <c r="AJ3">
        <v>2</v>
      </c>
      <c r="AL3" t="s">
        <v>146</v>
      </c>
      <c r="AM3" t="s">
        <v>418</v>
      </c>
      <c r="AN3">
        <v>2</v>
      </c>
      <c r="AP3" s="8" t="s">
        <v>924</v>
      </c>
      <c r="AQ3">
        <v>2</v>
      </c>
      <c r="AR3" s="8" t="s">
        <v>924</v>
      </c>
      <c r="AT3" t="s">
        <v>1</v>
      </c>
      <c r="AU3">
        <v>2</v>
      </c>
      <c r="AW3" t="s">
        <v>925</v>
      </c>
      <c r="AX3" s="27" t="s">
        <v>926</v>
      </c>
      <c r="AY3" s="27" t="s">
        <v>907</v>
      </c>
      <c r="AZ3" t="s">
        <v>927</v>
      </c>
      <c r="BA3" s="16">
        <v>2</v>
      </c>
      <c r="BB3" s="16">
        <v>2</v>
      </c>
      <c r="BD3" s="29" t="s">
        <v>160</v>
      </c>
      <c r="BE3" s="30" t="s">
        <v>928</v>
      </c>
      <c r="BF3" s="31">
        <v>2</v>
      </c>
      <c r="BH3" s="1">
        <v>1</v>
      </c>
      <c r="BI3">
        <v>2</v>
      </c>
      <c r="BK3" s="1">
        <v>1</v>
      </c>
      <c r="BL3" s="1">
        <v>2</v>
      </c>
      <c r="BN3" s="1">
        <v>1</v>
      </c>
      <c r="BO3" s="1">
        <v>2</v>
      </c>
      <c r="BQ3" s="1" t="s">
        <v>421</v>
      </c>
      <c r="BR3" s="1">
        <v>2</v>
      </c>
      <c r="BT3" s="1" t="s">
        <v>929</v>
      </c>
      <c r="BU3" s="1">
        <v>2</v>
      </c>
      <c r="BW3" t="s">
        <v>146</v>
      </c>
      <c r="BY3" t="s">
        <v>930</v>
      </c>
      <c r="BZ3">
        <v>2</v>
      </c>
      <c r="CB3">
        <v>2</v>
      </c>
      <c r="CD3" t="s">
        <v>931</v>
      </c>
      <c r="CF3" t="s">
        <v>33</v>
      </c>
      <c r="CH3" t="s">
        <v>932</v>
      </c>
      <c r="CJ3" t="s">
        <v>933</v>
      </c>
      <c r="CL3" t="s">
        <v>934</v>
      </c>
      <c r="CN3" s="33" t="s">
        <v>935</v>
      </c>
      <c r="CP3" t="s">
        <v>936</v>
      </c>
      <c r="CR3">
        <v>9</v>
      </c>
      <c r="CT3" t="s">
        <v>917</v>
      </c>
      <c r="CV3" t="s">
        <v>937</v>
      </c>
      <c r="CW3" t="s">
        <v>917</v>
      </c>
      <c r="CX3" t="s">
        <v>938</v>
      </c>
    </row>
    <row r="4" spans="1:102">
      <c r="A4" s="1" t="s">
        <v>359</v>
      </c>
      <c r="B4">
        <v>3</v>
      </c>
      <c r="D4" s="21">
        <v>1</v>
      </c>
      <c r="E4">
        <v>3</v>
      </c>
      <c r="F4" s="21" t="s">
        <v>133</v>
      </c>
      <c r="G4" s="21" t="s">
        <v>133</v>
      </c>
      <c r="H4" t="s">
        <v>939</v>
      </c>
      <c r="J4" s="1">
        <v>1</v>
      </c>
      <c r="K4">
        <v>3</v>
      </c>
      <c r="L4" t="s">
        <v>135</v>
      </c>
      <c r="M4" t="s">
        <v>136</v>
      </c>
      <c r="O4" s="1">
        <v>1</v>
      </c>
      <c r="P4">
        <v>3</v>
      </c>
      <c r="Q4" t="s">
        <v>185</v>
      </c>
      <c r="R4" t="s">
        <v>186</v>
      </c>
      <c r="T4" t="s">
        <v>139</v>
      </c>
      <c r="U4">
        <v>3</v>
      </c>
      <c r="V4" t="s">
        <v>140</v>
      </c>
      <c r="W4" t="s">
        <v>141</v>
      </c>
      <c r="Y4" t="s">
        <v>132</v>
      </c>
      <c r="Z4">
        <v>3</v>
      </c>
      <c r="AB4" t="s">
        <v>146</v>
      </c>
      <c r="AC4">
        <v>3</v>
      </c>
      <c r="AE4" t="s">
        <v>146</v>
      </c>
      <c r="AF4">
        <v>3</v>
      </c>
      <c r="AH4" s="1" t="s">
        <v>940</v>
      </c>
      <c r="AI4" s="7" t="s">
        <v>941</v>
      </c>
      <c r="AJ4">
        <v>3</v>
      </c>
      <c r="AP4" s="8" t="s">
        <v>407</v>
      </c>
      <c r="AQ4">
        <v>3</v>
      </c>
      <c r="AR4" s="8" t="s">
        <v>942</v>
      </c>
      <c r="AT4" t="s">
        <v>148</v>
      </c>
      <c r="AU4">
        <v>3</v>
      </c>
      <c r="AW4" s="75" t="s">
        <v>943</v>
      </c>
      <c r="AX4" s="75" t="s">
        <v>944</v>
      </c>
      <c r="AY4" s="32" t="s">
        <v>945</v>
      </c>
      <c r="AZ4" s="76" t="s">
        <v>946</v>
      </c>
      <c r="BA4" s="16">
        <v>3</v>
      </c>
      <c r="BB4" s="16">
        <v>3</v>
      </c>
      <c r="BD4" s="29" t="s">
        <v>811</v>
      </c>
      <c r="BE4" s="30" t="s">
        <v>947</v>
      </c>
      <c r="BF4" s="27">
        <v>3</v>
      </c>
      <c r="BH4" s="1">
        <v>2</v>
      </c>
      <c r="BI4">
        <v>3</v>
      </c>
      <c r="BK4" s="1">
        <v>2</v>
      </c>
      <c r="BL4" s="1">
        <v>3</v>
      </c>
      <c r="BN4" s="1">
        <v>2</v>
      </c>
      <c r="BO4" s="1">
        <v>3</v>
      </c>
      <c r="BQ4" s="1" t="s">
        <v>370</v>
      </c>
      <c r="BR4" s="1">
        <v>3</v>
      </c>
      <c r="BT4" s="1" t="s">
        <v>948</v>
      </c>
      <c r="BU4" s="1">
        <v>3</v>
      </c>
      <c r="BY4" t="s">
        <v>936</v>
      </c>
      <c r="BZ4">
        <v>3</v>
      </c>
      <c r="CB4">
        <v>3</v>
      </c>
      <c r="CF4" t="s">
        <v>35</v>
      </c>
      <c r="CJ4" t="s">
        <v>949</v>
      </c>
      <c r="CN4" s="33" t="s">
        <v>950</v>
      </c>
      <c r="CP4" t="s">
        <v>951</v>
      </c>
      <c r="CR4">
        <v>10</v>
      </c>
      <c r="CV4" t="s">
        <v>952</v>
      </c>
      <c r="CW4" t="s">
        <v>917</v>
      </c>
      <c r="CX4" t="s">
        <v>953</v>
      </c>
    </row>
    <row r="5" spans="1:102">
      <c r="A5" s="1" t="s">
        <v>373</v>
      </c>
      <c r="B5">
        <v>4</v>
      </c>
      <c r="D5" s="21" t="s">
        <v>345</v>
      </c>
      <c r="E5">
        <v>4</v>
      </c>
      <c r="F5" s="21" t="s">
        <v>133</v>
      </c>
      <c r="G5" s="21" t="s">
        <v>133</v>
      </c>
      <c r="H5" t="s">
        <v>954</v>
      </c>
      <c r="J5" s="1">
        <v>2</v>
      </c>
      <c r="K5">
        <v>4</v>
      </c>
      <c r="L5" t="s">
        <v>955</v>
      </c>
      <c r="M5" t="s">
        <v>956</v>
      </c>
      <c r="O5" s="1">
        <v>2</v>
      </c>
      <c r="P5">
        <v>4</v>
      </c>
      <c r="Q5" t="s">
        <v>957</v>
      </c>
      <c r="R5" t="s">
        <v>172</v>
      </c>
      <c r="T5" t="s">
        <v>166</v>
      </c>
      <c r="U5">
        <v>4</v>
      </c>
      <c r="V5" t="s">
        <v>167</v>
      </c>
      <c r="W5" t="s">
        <v>168</v>
      </c>
      <c r="AH5" s="1" t="s">
        <v>958</v>
      </c>
      <c r="AI5" s="7" t="s">
        <v>959</v>
      </c>
      <c r="AJ5">
        <v>4</v>
      </c>
      <c r="AP5" s="8" t="s">
        <v>960</v>
      </c>
      <c r="AQ5">
        <v>4</v>
      </c>
      <c r="AR5" s="8" t="s">
        <v>961</v>
      </c>
      <c r="AT5" t="s">
        <v>436</v>
      </c>
      <c r="AU5">
        <v>4</v>
      </c>
      <c r="AW5" s="16" t="s">
        <v>962</v>
      </c>
      <c r="AX5" s="27" t="s">
        <v>963</v>
      </c>
      <c r="AY5" s="27" t="s">
        <v>964</v>
      </c>
      <c r="AZ5" t="s">
        <v>965</v>
      </c>
      <c r="BA5" s="16">
        <v>4</v>
      </c>
      <c r="BB5" s="16">
        <v>4</v>
      </c>
      <c r="BD5" s="29" t="s">
        <v>966</v>
      </c>
      <c r="BE5" s="30" t="s">
        <v>967</v>
      </c>
      <c r="BF5" s="16">
        <v>4</v>
      </c>
      <c r="BH5" s="1">
        <v>3</v>
      </c>
      <c r="BI5">
        <v>4</v>
      </c>
      <c r="BK5" s="1">
        <v>3</v>
      </c>
      <c r="BL5" s="1">
        <v>4</v>
      </c>
      <c r="BN5" s="1">
        <v>3</v>
      </c>
      <c r="BO5" s="1">
        <v>4</v>
      </c>
      <c r="BQ5" s="1" t="s">
        <v>968</v>
      </c>
      <c r="BR5" s="1">
        <v>4</v>
      </c>
      <c r="CB5">
        <v>4</v>
      </c>
      <c r="CF5" t="s">
        <v>40</v>
      </c>
      <c r="CJ5" t="s">
        <v>969</v>
      </c>
      <c r="CN5" s="33"/>
      <c r="CP5" t="s">
        <v>970</v>
      </c>
      <c r="CR5">
        <v>11</v>
      </c>
      <c r="CV5" t="s">
        <v>971</v>
      </c>
      <c r="CW5" t="s">
        <v>917</v>
      </c>
      <c r="CX5" t="s">
        <v>972</v>
      </c>
    </row>
    <row r="6" spans="1:102">
      <c r="A6" s="1" t="s">
        <v>459</v>
      </c>
      <c r="B6">
        <v>5</v>
      </c>
      <c r="D6" s="21">
        <v>2</v>
      </c>
      <c r="E6">
        <v>5</v>
      </c>
      <c r="F6" s="21" t="s">
        <v>133</v>
      </c>
      <c r="G6" s="21" t="s">
        <v>133</v>
      </c>
      <c r="H6" t="s">
        <v>134</v>
      </c>
      <c r="J6" s="1">
        <v>3</v>
      </c>
      <c r="K6">
        <v>5</v>
      </c>
      <c r="L6" t="s">
        <v>190</v>
      </c>
      <c r="M6" t="s">
        <v>191</v>
      </c>
      <c r="O6" s="1">
        <v>3</v>
      </c>
      <c r="P6">
        <v>5</v>
      </c>
      <c r="Q6" t="s">
        <v>156</v>
      </c>
      <c r="R6" t="s">
        <v>157</v>
      </c>
      <c r="T6" t="s">
        <v>177</v>
      </c>
      <c r="U6">
        <v>5</v>
      </c>
      <c r="V6" t="s">
        <v>178</v>
      </c>
      <c r="W6" t="s">
        <v>179</v>
      </c>
      <c r="AP6" s="8" t="s">
        <v>973</v>
      </c>
      <c r="AQ6">
        <v>5</v>
      </c>
      <c r="AR6" s="8" t="s">
        <v>974</v>
      </c>
      <c r="AW6" s="16" t="s">
        <v>975</v>
      </c>
      <c r="AX6" s="31" t="s">
        <v>976</v>
      </c>
      <c r="AY6" s="27" t="s">
        <v>964</v>
      </c>
      <c r="AZ6" s="16" t="s">
        <v>977</v>
      </c>
      <c r="BA6" s="16">
        <v>5</v>
      </c>
      <c r="BB6" s="16">
        <v>5</v>
      </c>
      <c r="BD6" s="18" t="s">
        <v>978</v>
      </c>
      <c r="BE6" s="19" t="s">
        <v>979</v>
      </c>
      <c r="BF6">
        <v>5</v>
      </c>
      <c r="BH6" s="1">
        <v>4</v>
      </c>
      <c r="BI6">
        <v>5</v>
      </c>
      <c r="BK6" s="1">
        <v>4</v>
      </c>
      <c r="BL6" s="1">
        <v>5</v>
      </c>
      <c r="BN6" s="1">
        <v>4</v>
      </c>
      <c r="BO6" s="1">
        <v>5</v>
      </c>
      <c r="BQ6" s="1" t="s">
        <v>980</v>
      </c>
      <c r="BR6" s="1">
        <v>5</v>
      </c>
      <c r="CB6">
        <v>5</v>
      </c>
      <c r="CF6" t="s">
        <v>42</v>
      </c>
      <c r="CJ6" t="s">
        <v>981</v>
      </c>
      <c r="CR6">
        <v>12</v>
      </c>
      <c r="CV6" t="s">
        <v>982</v>
      </c>
      <c r="CW6" t="s">
        <v>917</v>
      </c>
      <c r="CX6" t="s">
        <v>983</v>
      </c>
    </row>
    <row r="7" spans="1:102">
      <c r="A7" s="1" t="s">
        <v>270</v>
      </c>
      <c r="B7">
        <v>6</v>
      </c>
      <c r="D7" s="8">
        <v>3</v>
      </c>
      <c r="E7">
        <v>6</v>
      </c>
      <c r="F7" s="1" t="s">
        <v>151</v>
      </c>
      <c r="G7" s="21" t="s">
        <v>172</v>
      </c>
      <c r="H7" t="s">
        <v>171</v>
      </c>
      <c r="J7" s="1">
        <v>4</v>
      </c>
      <c r="K7">
        <v>6</v>
      </c>
      <c r="L7" t="s">
        <v>181</v>
      </c>
      <c r="M7" t="s">
        <v>182</v>
      </c>
      <c r="O7" s="15"/>
      <c r="P7" s="11"/>
      <c r="T7" t="s">
        <v>173</v>
      </c>
      <c r="U7">
        <v>6</v>
      </c>
      <c r="V7" t="s">
        <v>174</v>
      </c>
      <c r="W7" t="s">
        <v>168</v>
      </c>
      <c r="AP7" s="8" t="s">
        <v>984</v>
      </c>
      <c r="AQ7">
        <v>6</v>
      </c>
      <c r="AR7" s="8" t="s">
        <v>985</v>
      </c>
      <c r="AW7" s="16" t="s">
        <v>986</v>
      </c>
      <c r="AX7" s="27" t="s">
        <v>987</v>
      </c>
      <c r="AY7" s="27" t="s">
        <v>964</v>
      </c>
      <c r="AZ7" t="s">
        <v>988</v>
      </c>
      <c r="BA7" s="16">
        <v>6</v>
      </c>
      <c r="BB7" s="16">
        <v>6</v>
      </c>
      <c r="BD7" s="18" t="s">
        <v>989</v>
      </c>
      <c r="BE7" s="19" t="s">
        <v>990</v>
      </c>
      <c r="BF7" s="16">
        <v>6</v>
      </c>
      <c r="BH7" s="1">
        <v>5</v>
      </c>
      <c r="BI7">
        <v>6</v>
      </c>
      <c r="BK7" s="1">
        <v>5</v>
      </c>
      <c r="BL7" s="1">
        <v>6</v>
      </c>
      <c r="BN7" s="1">
        <v>5</v>
      </c>
      <c r="BO7" s="1">
        <v>6</v>
      </c>
      <c r="BQ7" s="1" t="s">
        <v>991</v>
      </c>
      <c r="BR7" s="1">
        <v>6</v>
      </c>
      <c r="CB7">
        <v>6</v>
      </c>
      <c r="CF7" t="s">
        <v>936</v>
      </c>
      <c r="CR7">
        <v>13</v>
      </c>
      <c r="CV7" t="s">
        <v>992</v>
      </c>
      <c r="CW7" t="s">
        <v>917</v>
      </c>
      <c r="CX7" t="s">
        <v>993</v>
      </c>
    </row>
    <row r="8" spans="1:102">
      <c r="A8" s="1" t="s">
        <v>354</v>
      </c>
      <c r="B8">
        <v>7</v>
      </c>
      <c r="D8" s="21">
        <v>4</v>
      </c>
      <c r="E8">
        <v>7</v>
      </c>
      <c r="F8" s="1" t="s">
        <v>151</v>
      </c>
      <c r="G8" s="21" t="s">
        <v>172</v>
      </c>
      <c r="H8" t="s">
        <v>994</v>
      </c>
      <c r="J8" s="1">
        <v>5</v>
      </c>
      <c r="K8">
        <v>7</v>
      </c>
      <c r="L8" t="s">
        <v>154</v>
      </c>
      <c r="M8" t="s">
        <v>155</v>
      </c>
      <c r="O8" s="5"/>
      <c r="P8" s="11"/>
      <c r="T8" t="s">
        <v>230</v>
      </c>
      <c r="U8">
        <v>7</v>
      </c>
      <c r="V8" t="s">
        <v>995</v>
      </c>
      <c r="W8" t="s">
        <v>996</v>
      </c>
      <c r="AP8" s="8" t="s">
        <v>215</v>
      </c>
      <c r="AQ8">
        <v>7</v>
      </c>
      <c r="AR8" s="8" t="s">
        <v>997</v>
      </c>
      <c r="AW8" s="16" t="s">
        <v>998</v>
      </c>
      <c r="AX8" s="27" t="s">
        <v>999</v>
      </c>
      <c r="AY8" s="27" t="s">
        <v>964</v>
      </c>
      <c r="AZ8" t="s">
        <v>1000</v>
      </c>
      <c r="BA8" s="16">
        <v>7</v>
      </c>
      <c r="BB8" s="16">
        <v>7</v>
      </c>
      <c r="BD8" s="18" t="s">
        <v>1001</v>
      </c>
      <c r="BE8" s="19" t="s">
        <v>1002</v>
      </c>
      <c r="BF8">
        <v>7</v>
      </c>
      <c r="BH8" s="1">
        <v>6</v>
      </c>
      <c r="BI8">
        <v>7</v>
      </c>
      <c r="BK8" s="1">
        <v>6</v>
      </c>
      <c r="BL8" s="1">
        <v>7</v>
      </c>
      <c r="BN8" s="1">
        <v>6</v>
      </c>
      <c r="BO8" s="1">
        <v>7</v>
      </c>
      <c r="BQ8" s="1" t="s">
        <v>1003</v>
      </c>
      <c r="BR8" s="1">
        <v>7</v>
      </c>
      <c r="CB8">
        <v>7</v>
      </c>
      <c r="CV8" t="s">
        <v>1004</v>
      </c>
      <c r="CW8" t="s">
        <v>917</v>
      </c>
      <c r="CX8" t="s">
        <v>1005</v>
      </c>
    </row>
    <row r="9" spans="1:102">
      <c r="A9" s="1" t="s">
        <v>363</v>
      </c>
      <c r="B9">
        <v>8</v>
      </c>
      <c r="D9" s="1" t="s">
        <v>1006</v>
      </c>
      <c r="E9">
        <v>8</v>
      </c>
      <c r="F9" s="1" t="s">
        <v>151</v>
      </c>
      <c r="G9" s="21" t="s">
        <v>172</v>
      </c>
      <c r="H9" t="s">
        <v>1007</v>
      </c>
      <c r="O9" s="5"/>
      <c r="P9" s="11"/>
      <c r="AP9" s="8" t="s">
        <v>206</v>
      </c>
      <c r="AQ9">
        <v>8</v>
      </c>
      <c r="AR9" s="8" t="s">
        <v>1008</v>
      </c>
      <c r="AW9" s="16" t="s">
        <v>1009</v>
      </c>
      <c r="AX9" s="27" t="s">
        <v>1010</v>
      </c>
      <c r="AY9" s="27" t="s">
        <v>964</v>
      </c>
      <c r="AZ9" t="s">
        <v>1011</v>
      </c>
      <c r="BA9" s="16">
        <v>8</v>
      </c>
      <c r="BB9" s="16">
        <v>8</v>
      </c>
      <c r="BD9" s="18" t="s">
        <v>1012</v>
      </c>
      <c r="BE9" s="19" t="s">
        <v>1013</v>
      </c>
      <c r="BF9" s="16">
        <v>8</v>
      </c>
      <c r="BH9" s="1">
        <v>7</v>
      </c>
      <c r="BI9">
        <v>8</v>
      </c>
      <c r="BK9" s="1">
        <v>7</v>
      </c>
      <c r="BL9" s="1">
        <v>8</v>
      </c>
      <c r="BN9" s="1">
        <v>7</v>
      </c>
      <c r="BO9" s="1">
        <v>8</v>
      </c>
      <c r="CB9">
        <v>8</v>
      </c>
      <c r="CV9" t="s">
        <v>1014</v>
      </c>
      <c r="CW9" t="s">
        <v>917</v>
      </c>
      <c r="CX9" t="s">
        <v>1015</v>
      </c>
    </row>
    <row r="10" spans="1:102">
      <c r="A10" s="1" t="s">
        <v>418</v>
      </c>
      <c r="B10">
        <v>9</v>
      </c>
      <c r="D10" s="8">
        <v>5</v>
      </c>
      <c r="E10">
        <v>9</v>
      </c>
      <c r="F10" s="1" t="s">
        <v>151</v>
      </c>
      <c r="G10" t="s">
        <v>153</v>
      </c>
      <c r="H10" t="s">
        <v>165</v>
      </c>
      <c r="AP10" s="8" t="s">
        <v>1016</v>
      </c>
      <c r="AQ10">
        <v>9</v>
      </c>
      <c r="AR10" s="8" t="s">
        <v>1017</v>
      </c>
      <c r="AW10" s="16" t="s">
        <v>1018</v>
      </c>
      <c r="AX10" s="27" t="s">
        <v>1019</v>
      </c>
      <c r="AY10" s="27" t="s">
        <v>964</v>
      </c>
      <c r="AZ10" t="s">
        <v>1020</v>
      </c>
      <c r="BA10" s="16">
        <v>9</v>
      </c>
      <c r="BB10" s="16">
        <v>9</v>
      </c>
      <c r="BD10" s="18" t="s">
        <v>1021</v>
      </c>
      <c r="BE10" s="19" t="s">
        <v>1022</v>
      </c>
      <c r="BF10">
        <v>9</v>
      </c>
      <c r="BH10" s="1">
        <v>8</v>
      </c>
      <c r="BI10">
        <v>9</v>
      </c>
      <c r="BK10" s="1">
        <v>8</v>
      </c>
      <c r="BL10" s="1">
        <v>9</v>
      </c>
      <c r="BN10" s="1">
        <v>8</v>
      </c>
      <c r="BO10" s="1">
        <v>9</v>
      </c>
      <c r="CB10">
        <v>9</v>
      </c>
      <c r="CV10" t="s">
        <v>1023</v>
      </c>
      <c r="CW10" t="s">
        <v>917</v>
      </c>
      <c r="CX10" t="s">
        <v>1024</v>
      </c>
    </row>
    <row r="11" spans="1:102">
      <c r="A11" s="1" t="s">
        <v>936</v>
      </c>
      <c r="B11">
        <v>10</v>
      </c>
      <c r="D11" s="21" t="s">
        <v>203</v>
      </c>
      <c r="E11">
        <v>10</v>
      </c>
      <c r="F11" s="1" t="s">
        <v>151</v>
      </c>
      <c r="G11" t="s">
        <v>153</v>
      </c>
      <c r="H11" t="s">
        <v>1025</v>
      </c>
      <c r="AQ11" s="8"/>
      <c r="AR11" s="8"/>
      <c r="AW11" s="16" t="s">
        <v>1026</v>
      </c>
      <c r="AX11" t="s">
        <v>1027</v>
      </c>
      <c r="AY11" t="s">
        <v>1028</v>
      </c>
      <c r="AZ11" t="s">
        <v>1029</v>
      </c>
      <c r="BA11" s="16">
        <v>10</v>
      </c>
      <c r="BB11" s="16">
        <v>10</v>
      </c>
      <c r="BD11" s="18" t="s">
        <v>1030</v>
      </c>
      <c r="BE11" s="19" t="s">
        <v>1031</v>
      </c>
      <c r="BF11" s="16">
        <v>10</v>
      </c>
      <c r="BH11" s="1">
        <v>9</v>
      </c>
      <c r="BI11">
        <v>10</v>
      </c>
      <c r="BK11" s="1">
        <v>9</v>
      </c>
      <c r="BL11" s="1">
        <v>10</v>
      </c>
      <c r="BN11" s="1">
        <v>9</v>
      </c>
      <c r="BO11" s="1">
        <v>10</v>
      </c>
      <c r="CB11">
        <v>10</v>
      </c>
      <c r="CV11" t="s">
        <v>1032</v>
      </c>
      <c r="CW11" t="s">
        <v>917</v>
      </c>
      <c r="CX11" t="s">
        <v>1033</v>
      </c>
    </row>
    <row r="12" spans="1:102">
      <c r="A12" s="1" t="s">
        <v>505</v>
      </c>
      <c r="B12">
        <v>11</v>
      </c>
      <c r="D12" s="8">
        <v>6</v>
      </c>
      <c r="E12">
        <v>11</v>
      </c>
      <c r="F12" s="1" t="s">
        <v>151</v>
      </c>
      <c r="G12" t="s">
        <v>153</v>
      </c>
      <c r="H12" t="s">
        <v>152</v>
      </c>
      <c r="AW12" s="16" t="s">
        <v>1034</v>
      </c>
      <c r="AX12" t="s">
        <v>1035</v>
      </c>
      <c r="AY12" t="s">
        <v>1028</v>
      </c>
      <c r="AZ12" t="s">
        <v>1036</v>
      </c>
      <c r="BA12" s="16">
        <v>11</v>
      </c>
      <c r="BB12" s="16">
        <v>11</v>
      </c>
      <c r="BD12" s="18" t="s">
        <v>1037</v>
      </c>
      <c r="BE12" s="19" t="s">
        <v>1038</v>
      </c>
      <c r="BF12">
        <v>11</v>
      </c>
      <c r="BH12" s="1">
        <v>10</v>
      </c>
      <c r="BI12">
        <v>11</v>
      </c>
      <c r="BK12" s="1">
        <v>10</v>
      </c>
      <c r="BL12" s="1">
        <v>11</v>
      </c>
      <c r="BN12" s="1">
        <v>10</v>
      </c>
      <c r="BO12" s="1">
        <v>11</v>
      </c>
      <c r="CV12" t="s">
        <v>1039</v>
      </c>
      <c r="CW12" t="s">
        <v>917</v>
      </c>
      <c r="CX12" t="s">
        <v>1040</v>
      </c>
    </row>
    <row r="13" spans="1:102">
      <c r="A13" s="1" t="s">
        <v>433</v>
      </c>
      <c r="B13">
        <v>12</v>
      </c>
      <c r="AW13" s="16" t="s">
        <v>1041</v>
      </c>
      <c r="AX13" s="16" t="s">
        <v>1042</v>
      </c>
      <c r="AY13" s="16"/>
      <c r="AZ13" s="17" t="s">
        <v>1043</v>
      </c>
      <c r="BA13" s="16">
        <v>12</v>
      </c>
      <c r="BB13" s="16">
        <v>12</v>
      </c>
      <c r="BD13" s="18" t="s">
        <v>1044</v>
      </c>
      <c r="BE13" s="19" t="s">
        <v>1045</v>
      </c>
      <c r="BF13" s="16">
        <v>12</v>
      </c>
      <c r="BH13" s="1">
        <v>11</v>
      </c>
      <c r="BI13">
        <v>12</v>
      </c>
      <c r="BK13" s="1" t="s">
        <v>1046</v>
      </c>
      <c r="BL13" s="1">
        <v>12</v>
      </c>
      <c r="BN13" s="1" t="s">
        <v>1046</v>
      </c>
      <c r="BO13" s="1">
        <v>12</v>
      </c>
      <c r="CV13" t="s">
        <v>1047</v>
      </c>
      <c r="CW13" t="s">
        <v>917</v>
      </c>
      <c r="CX13" t="s">
        <v>1048</v>
      </c>
    </row>
    <row r="14" spans="1:102">
      <c r="D14"/>
      <c r="AW14" s="16" t="s">
        <v>1049</v>
      </c>
      <c r="AX14" s="16" t="s">
        <v>1050</v>
      </c>
      <c r="AY14" s="16"/>
      <c r="AZ14" s="17" t="s">
        <v>1051</v>
      </c>
      <c r="BA14" s="16">
        <v>13</v>
      </c>
      <c r="BB14" s="16">
        <v>13</v>
      </c>
      <c r="BD14" s="18" t="s">
        <v>1052</v>
      </c>
      <c r="BE14" s="19" t="s">
        <v>1053</v>
      </c>
      <c r="BF14">
        <v>13</v>
      </c>
      <c r="BH14" s="1">
        <v>12</v>
      </c>
      <c r="BI14">
        <v>13</v>
      </c>
      <c r="CV14" t="s">
        <v>1054</v>
      </c>
      <c r="CW14" t="s">
        <v>900</v>
      </c>
      <c r="CX14" t="s">
        <v>1055</v>
      </c>
    </row>
    <row r="15" spans="1:102">
      <c r="D15"/>
      <c r="AW15" s="16" t="s">
        <v>1056</v>
      </c>
      <c r="AX15" s="16" t="s">
        <v>1057</v>
      </c>
      <c r="AY15" s="16"/>
      <c r="AZ15" s="17" t="s">
        <v>1058</v>
      </c>
      <c r="BA15" s="16">
        <v>14</v>
      </c>
      <c r="BB15" s="16">
        <v>14</v>
      </c>
      <c r="BD15" s="18" t="s">
        <v>1059</v>
      </c>
      <c r="BE15" s="19" t="s">
        <v>1060</v>
      </c>
      <c r="BF15" s="16">
        <v>14</v>
      </c>
      <c r="BH15" s="1">
        <v>13</v>
      </c>
      <c r="BI15">
        <v>14</v>
      </c>
      <c r="CV15" t="s">
        <v>1061</v>
      </c>
      <c r="CW15" t="s">
        <v>900</v>
      </c>
      <c r="CX15" t="s">
        <v>1062</v>
      </c>
    </row>
    <row r="16" spans="1:102">
      <c r="D16"/>
      <c r="AV16" s="16"/>
      <c r="AW16" s="75" t="s">
        <v>1063</v>
      </c>
      <c r="AX16" s="32" t="s">
        <v>1064</v>
      </c>
      <c r="AZ16" s="32" t="s">
        <v>1065</v>
      </c>
      <c r="BA16" s="16">
        <v>15</v>
      </c>
      <c r="BB16" s="16">
        <v>15</v>
      </c>
      <c r="BD16" s="18" t="s">
        <v>175</v>
      </c>
      <c r="BE16" s="19" t="s">
        <v>1066</v>
      </c>
      <c r="BF16">
        <v>15</v>
      </c>
      <c r="BH16" s="1">
        <v>14</v>
      </c>
      <c r="BI16">
        <v>15</v>
      </c>
      <c r="CV16" t="s">
        <v>1067</v>
      </c>
      <c r="CW16" t="s">
        <v>900</v>
      </c>
      <c r="CX16" t="s">
        <v>1068</v>
      </c>
    </row>
    <row r="17" spans="4:102">
      <c r="D17"/>
      <c r="AW17" s="16" t="s">
        <v>1069</v>
      </c>
      <c r="AX17" s="16" t="s">
        <v>1070</v>
      </c>
      <c r="AY17" s="16"/>
      <c r="AZ17" s="16" t="s">
        <v>1071</v>
      </c>
      <c r="BA17" s="16">
        <v>16</v>
      </c>
      <c r="BB17" s="16">
        <v>16</v>
      </c>
      <c r="BD17" s="18" t="s">
        <v>1072</v>
      </c>
      <c r="BE17" s="19" t="s">
        <v>1073</v>
      </c>
      <c r="BF17" s="16">
        <v>16</v>
      </c>
      <c r="BH17" s="1">
        <v>15</v>
      </c>
      <c r="BI17">
        <v>16</v>
      </c>
      <c r="CV17" t="s">
        <v>1074</v>
      </c>
      <c r="CW17" t="s">
        <v>900</v>
      </c>
      <c r="CX17" t="s">
        <v>1075</v>
      </c>
    </row>
    <row r="18" spans="4:102">
      <c r="D18"/>
      <c r="AW18" s="16" t="s">
        <v>1076</v>
      </c>
      <c r="AX18" s="16" t="s">
        <v>1077</v>
      </c>
      <c r="AY18" s="16"/>
      <c r="AZ18" s="17" t="s">
        <v>1078</v>
      </c>
      <c r="BA18" s="16">
        <v>17</v>
      </c>
      <c r="BB18" s="16">
        <v>17</v>
      </c>
      <c r="BD18" s="18" t="s">
        <v>142</v>
      </c>
      <c r="BE18" s="19" t="s">
        <v>1079</v>
      </c>
      <c r="BF18">
        <v>17</v>
      </c>
      <c r="BH18" s="1">
        <v>16</v>
      </c>
      <c r="BI18">
        <v>17</v>
      </c>
      <c r="CV18" t="s">
        <v>107</v>
      </c>
      <c r="CW18" t="s">
        <v>900</v>
      </c>
      <c r="CX18" t="s">
        <v>1080</v>
      </c>
    </row>
    <row r="19" spans="4:102">
      <c r="D19"/>
      <c r="AW19" s="16" t="s">
        <v>1081</v>
      </c>
      <c r="AX19" s="16" t="s">
        <v>1082</v>
      </c>
      <c r="AY19" s="16"/>
      <c r="AZ19" s="17" t="s">
        <v>1083</v>
      </c>
      <c r="BA19" s="16">
        <v>18</v>
      </c>
      <c r="BB19" s="16">
        <v>18</v>
      </c>
      <c r="BD19" s="18" t="s">
        <v>1084</v>
      </c>
      <c r="BE19" s="19" t="s">
        <v>1085</v>
      </c>
      <c r="BF19" s="16">
        <v>18</v>
      </c>
      <c r="BH19" s="1">
        <v>17</v>
      </c>
      <c r="BI19">
        <v>18</v>
      </c>
      <c r="CV19" t="s">
        <v>1086</v>
      </c>
      <c r="CW19" t="s">
        <v>900</v>
      </c>
      <c r="CX19" t="s">
        <v>1087</v>
      </c>
    </row>
    <row r="20" spans="4:102">
      <c r="D20"/>
      <c r="AW20" s="16" t="s">
        <v>1088</v>
      </c>
      <c r="AX20" s="16" t="s">
        <v>1089</v>
      </c>
      <c r="AY20" s="16"/>
      <c r="AZ20" s="17" t="s">
        <v>1090</v>
      </c>
      <c r="BA20" s="16">
        <v>19</v>
      </c>
      <c r="BB20" s="16">
        <v>19</v>
      </c>
      <c r="BD20" s="18" t="s">
        <v>161</v>
      </c>
      <c r="BE20" s="19" t="s">
        <v>1091</v>
      </c>
      <c r="BF20">
        <v>19</v>
      </c>
      <c r="BH20" s="1">
        <v>18</v>
      </c>
      <c r="BI20">
        <v>19</v>
      </c>
      <c r="CV20" t="s">
        <v>1092</v>
      </c>
      <c r="CW20" t="s">
        <v>900</v>
      </c>
      <c r="CX20" t="s">
        <v>1093</v>
      </c>
    </row>
    <row r="21" spans="4:102">
      <c r="D21"/>
      <c r="AW21" s="16" t="s">
        <v>1094</v>
      </c>
      <c r="AX21" s="16" t="s">
        <v>1095</v>
      </c>
      <c r="AY21" s="16"/>
      <c r="AZ21" s="17" t="s">
        <v>1096</v>
      </c>
      <c r="BA21" s="16">
        <v>20</v>
      </c>
      <c r="BB21" s="16">
        <v>20</v>
      </c>
      <c r="BD21" s="18" t="s">
        <v>1097</v>
      </c>
      <c r="BE21" s="19"/>
      <c r="BF21" s="16">
        <v>20</v>
      </c>
      <c r="BH21" s="1">
        <v>19</v>
      </c>
      <c r="BI21">
        <v>20</v>
      </c>
      <c r="CV21" t="s">
        <v>1098</v>
      </c>
      <c r="CW21" t="s">
        <v>900</v>
      </c>
      <c r="CX21" t="s">
        <v>1099</v>
      </c>
    </row>
    <row r="22" spans="4:102">
      <c r="D22"/>
      <c r="AW22" s="16" t="s">
        <v>1100</v>
      </c>
      <c r="AX22" s="16" t="s">
        <v>1101</v>
      </c>
      <c r="AY22" s="16"/>
      <c r="AZ22" s="17" t="s">
        <v>1102</v>
      </c>
      <c r="BA22" s="16">
        <v>21</v>
      </c>
      <c r="BB22" s="16">
        <v>21</v>
      </c>
      <c r="BD22" s="18" t="s">
        <v>1103</v>
      </c>
      <c r="BE22" s="18" t="s">
        <v>1060</v>
      </c>
      <c r="BF22">
        <v>21</v>
      </c>
      <c r="BH22" s="1">
        <v>20</v>
      </c>
      <c r="BI22">
        <v>21</v>
      </c>
      <c r="CV22" t="s">
        <v>1104</v>
      </c>
      <c r="CW22" t="s">
        <v>900</v>
      </c>
      <c r="CX22" t="s">
        <v>1105</v>
      </c>
    </row>
    <row r="23" spans="4:102">
      <c r="D23"/>
      <c r="AW23" s="16" t="s">
        <v>1106</v>
      </c>
      <c r="AX23" s="16" t="s">
        <v>1107</v>
      </c>
      <c r="AY23" s="16"/>
      <c r="AZ23" s="17" t="s">
        <v>1108</v>
      </c>
      <c r="BA23" s="16">
        <v>22</v>
      </c>
      <c r="BB23" s="16">
        <v>22</v>
      </c>
      <c r="BD23" s="18" t="s">
        <v>1109</v>
      </c>
      <c r="BE23" s="18" t="s">
        <v>1110</v>
      </c>
      <c r="BF23" s="16">
        <v>22</v>
      </c>
      <c r="BH23" s="1">
        <v>21</v>
      </c>
      <c r="BI23">
        <v>22</v>
      </c>
      <c r="CV23" t="s">
        <v>1111</v>
      </c>
      <c r="CW23" t="s">
        <v>900</v>
      </c>
      <c r="CX23" t="s">
        <v>1112</v>
      </c>
    </row>
    <row r="24" spans="4:102">
      <c r="AW24" s="16" t="s">
        <v>1113</v>
      </c>
      <c r="AX24" s="16" t="s">
        <v>1114</v>
      </c>
      <c r="AY24" s="16"/>
      <c r="AZ24" s="17" t="s">
        <v>1115</v>
      </c>
      <c r="BA24" s="16">
        <v>23</v>
      </c>
      <c r="BB24" s="16">
        <v>23</v>
      </c>
      <c r="BD24" s="18" t="s">
        <v>1116</v>
      </c>
      <c r="BE24" s="18" t="s">
        <v>1117</v>
      </c>
      <c r="BF24">
        <v>23</v>
      </c>
      <c r="BH24" s="1">
        <v>22</v>
      </c>
      <c r="BI24">
        <v>23</v>
      </c>
      <c r="CV24" t="s">
        <v>1118</v>
      </c>
      <c r="CW24" t="s">
        <v>900</v>
      </c>
      <c r="CX24" t="s">
        <v>1119</v>
      </c>
    </row>
    <row r="25" spans="4:102">
      <c r="AW25" s="16" t="s">
        <v>1120</v>
      </c>
      <c r="AX25" t="s">
        <v>1121</v>
      </c>
      <c r="AZ25" t="s">
        <v>1122</v>
      </c>
      <c r="BA25" s="16">
        <v>24</v>
      </c>
      <c r="BB25" s="16">
        <v>24</v>
      </c>
      <c r="BD25" s="18" t="s">
        <v>1123</v>
      </c>
      <c r="BE25" s="18" t="s">
        <v>1124</v>
      </c>
      <c r="BF25" s="16">
        <v>24</v>
      </c>
      <c r="BH25" s="1">
        <v>23</v>
      </c>
      <c r="BI25">
        <v>24</v>
      </c>
      <c r="CV25" t="s">
        <v>1125</v>
      </c>
      <c r="CW25" t="s">
        <v>900</v>
      </c>
      <c r="CX25" t="s">
        <v>1126</v>
      </c>
    </row>
    <row r="26" spans="4:102">
      <c r="AW26" s="16" t="s">
        <v>936</v>
      </c>
      <c r="AX26" s="16" t="s">
        <v>1097</v>
      </c>
      <c r="AY26" s="16"/>
      <c r="BA26" s="16">
        <v>25</v>
      </c>
      <c r="BB26" s="16">
        <v>25</v>
      </c>
      <c r="BH26" s="1">
        <v>24</v>
      </c>
      <c r="BI26">
        <v>25</v>
      </c>
      <c r="CV26" t="s">
        <v>1127</v>
      </c>
      <c r="CW26" t="s">
        <v>900</v>
      </c>
      <c r="CX26" t="s">
        <v>1128</v>
      </c>
    </row>
    <row r="27" spans="4:102">
      <c r="BD27" s="18"/>
      <c r="BH27" s="1">
        <v>25</v>
      </c>
      <c r="BI27">
        <v>26</v>
      </c>
      <c r="CV27" t="s">
        <v>1129</v>
      </c>
      <c r="CW27" t="s">
        <v>900</v>
      </c>
      <c r="CX27" t="s">
        <v>1130</v>
      </c>
    </row>
    <row r="28" spans="4:102">
      <c r="BD28" s="18"/>
      <c r="BH28" s="1">
        <v>26</v>
      </c>
      <c r="BI28">
        <v>27</v>
      </c>
      <c r="CV28" t="s">
        <v>1131</v>
      </c>
      <c r="CW28" t="s">
        <v>900</v>
      </c>
      <c r="CX28" t="s">
        <v>1132</v>
      </c>
    </row>
    <row r="29" spans="4:102">
      <c r="BH29" s="1">
        <v>27</v>
      </c>
      <c r="BI29">
        <v>28</v>
      </c>
      <c r="CV29" t="s">
        <v>1133</v>
      </c>
      <c r="CW29" t="s">
        <v>900</v>
      </c>
      <c r="CX29" t="s">
        <v>1134</v>
      </c>
    </row>
    <row r="30" spans="4:102">
      <c r="BH30" s="1">
        <v>28</v>
      </c>
      <c r="BI30">
        <v>29</v>
      </c>
      <c r="CV30" t="s">
        <v>1135</v>
      </c>
      <c r="CW30" t="s">
        <v>900</v>
      </c>
      <c r="CX30" t="s">
        <v>1136</v>
      </c>
    </row>
    <row r="31" spans="4:102">
      <c r="BH31" s="1">
        <v>29</v>
      </c>
      <c r="BI31">
        <v>30</v>
      </c>
      <c r="CV31" t="s">
        <v>1137</v>
      </c>
      <c r="CW31" t="s">
        <v>900</v>
      </c>
      <c r="CX31" t="s">
        <v>1138</v>
      </c>
    </row>
    <row r="32" spans="4:102">
      <c r="AW32" s="66" t="s">
        <v>874</v>
      </c>
      <c r="AX32" s="66" t="s">
        <v>875</v>
      </c>
      <c r="AY32" s="66"/>
      <c r="BH32" s="1">
        <v>30</v>
      </c>
      <c r="BI32">
        <v>31</v>
      </c>
      <c r="CV32" t="s">
        <v>1139</v>
      </c>
      <c r="CW32" t="s">
        <v>900</v>
      </c>
      <c r="CX32" t="s">
        <v>1140</v>
      </c>
    </row>
    <row r="33" spans="49:102">
      <c r="AW33" t="s">
        <v>905</v>
      </c>
      <c r="AX33" s="27" t="s">
        <v>906</v>
      </c>
      <c r="AY33" s="27" t="s">
        <v>907</v>
      </c>
      <c r="BH33" s="1" t="s">
        <v>1141</v>
      </c>
      <c r="BI33">
        <v>32</v>
      </c>
      <c r="CV33" t="s">
        <v>1142</v>
      </c>
      <c r="CW33" t="s">
        <v>900</v>
      </c>
      <c r="CX33" t="s">
        <v>1143</v>
      </c>
    </row>
    <row r="34" spans="49:102">
      <c r="AW34" t="s">
        <v>925</v>
      </c>
      <c r="AX34" s="27" t="s">
        <v>926</v>
      </c>
      <c r="AY34" s="27" t="s">
        <v>907</v>
      </c>
      <c r="CV34" t="s">
        <v>1144</v>
      </c>
      <c r="CW34" t="s">
        <v>900</v>
      </c>
      <c r="CX34" t="s">
        <v>1145</v>
      </c>
    </row>
    <row r="35" spans="49:102">
      <c r="AW35" s="16" t="s">
        <v>962</v>
      </c>
      <c r="AX35" s="27" t="s">
        <v>963</v>
      </c>
      <c r="AY35" s="27" t="s">
        <v>964</v>
      </c>
      <c r="CV35" t="s">
        <v>1</v>
      </c>
      <c r="CW35" t="s">
        <v>900</v>
      </c>
      <c r="CX35" t="s">
        <v>1146</v>
      </c>
    </row>
    <row r="36" spans="49:102">
      <c r="AW36" s="16" t="s">
        <v>1120</v>
      </c>
      <c r="AX36" s="27" t="s">
        <v>1121</v>
      </c>
      <c r="AY36" s="27" t="s">
        <v>964</v>
      </c>
      <c r="CV36" t="s">
        <v>1147</v>
      </c>
      <c r="CW36" t="s">
        <v>900</v>
      </c>
      <c r="CX36" t="s">
        <v>1148</v>
      </c>
    </row>
    <row r="37" spans="49:102">
      <c r="AW37" s="16" t="s">
        <v>986</v>
      </c>
      <c r="AX37" s="27" t="s">
        <v>987</v>
      </c>
      <c r="AY37" s="27" t="s">
        <v>964</v>
      </c>
    </row>
    <row r="38" spans="49:102">
      <c r="AW38" s="16" t="s">
        <v>998</v>
      </c>
      <c r="AX38" s="27" t="s">
        <v>999</v>
      </c>
      <c r="AY38" s="27" t="s">
        <v>964</v>
      </c>
    </row>
    <row r="39" spans="49:102">
      <c r="AW39" s="16" t="s">
        <v>1009</v>
      </c>
      <c r="AX39" s="27" t="s">
        <v>1010</v>
      </c>
      <c r="AY39" s="27" t="s">
        <v>964</v>
      </c>
    </row>
    <row r="40" spans="49:102">
      <c r="AW40" s="16" t="s">
        <v>1018</v>
      </c>
      <c r="AX40" s="27" t="s">
        <v>1019</v>
      </c>
      <c r="AY40" s="27" t="s">
        <v>964</v>
      </c>
    </row>
  </sheetData>
  <autoFilter ref="U1:V8" xr:uid="{00000000-0009-0000-0000-000001000000}"/>
  <sortState xmlns:xlrd2="http://schemas.microsoft.com/office/spreadsheetml/2017/richdata2" ref="AP4:AR11">
    <sortCondition ref="AP4:AP11"/>
  </sortState>
  <phoneticPr fontId="10" type="noConversion"/>
  <conditionalFormatting sqref="A3:B13">
    <cfRule type="expression" dxfId="579" priority="1">
      <formula>#REF!="M"</formula>
    </cfRule>
    <cfRule type="expression" dxfId="578" priority="2">
      <formula>OR(#REF!="X", #REF!="E")</formula>
    </cfRule>
    <cfRule type="expression" dxfId="577" priority="3">
      <formula>#REF!="W"</formula>
    </cfRule>
  </conditionalFormatting>
  <conditionalFormatting sqref="D2:D12">
    <cfRule type="expression" dxfId="576" priority="57">
      <formula>OR(#REF!="X", #REF!="E")</formula>
    </cfRule>
    <cfRule type="expression" dxfId="575" priority="56">
      <formula>#REF!="M"</formula>
    </cfRule>
    <cfRule type="expression" dxfId="574" priority="58">
      <formula>#REF!="W"</formula>
    </cfRule>
  </conditionalFormatting>
  <conditionalFormatting sqref="F7:F10">
    <cfRule type="expression" dxfId="573" priority="55">
      <formula>#REF!="W"</formula>
    </cfRule>
    <cfRule type="expression" dxfId="572" priority="54">
      <formula>OR(#REF!="X", #REF!="E")</formula>
    </cfRule>
    <cfRule type="expression" dxfId="571" priority="53">
      <formula>#REF!="M"</formula>
    </cfRule>
  </conditionalFormatting>
  <conditionalFormatting sqref="G3:G9">
    <cfRule type="expression" dxfId="570" priority="43">
      <formula>#REF!="W"</formula>
    </cfRule>
    <cfRule type="expression" dxfId="569" priority="42">
      <formula>OR(#REF!="X", #REF!="E")</formula>
    </cfRule>
    <cfRule type="expression" dxfId="568" priority="41">
      <formula>#REF!="M"</formula>
    </cfRule>
  </conditionalFormatting>
  <conditionalFormatting sqref="L2 J2:J8 O2:O9 F12">
    <cfRule type="expression" dxfId="567" priority="59">
      <formula>#REF!="M"</formula>
    </cfRule>
    <cfRule type="expression" dxfId="566" priority="60">
      <formula>OR(#REF!="X", #REF!="E")</formula>
    </cfRule>
    <cfRule type="expression" dxfId="565" priority="61">
      <formula>#REF!="W"</formula>
    </cfRule>
  </conditionalFormatting>
  <conditionalFormatting sqref="T2">
    <cfRule type="expression" dxfId="564" priority="38">
      <formula>#REF!="M"</formula>
    </cfRule>
    <cfRule type="expression" dxfId="563" priority="39">
      <formula>OR(#REF!="X", #REF!="E")</formula>
    </cfRule>
    <cfRule type="expression" dxfId="562" priority="40">
      <formula>#REF!="W"</formula>
    </cfRule>
  </conditionalFormatting>
  <conditionalFormatting sqref="Y2">
    <cfRule type="expression" dxfId="561" priority="31">
      <formula>#REF!="W"</formula>
    </cfRule>
    <cfRule type="expression" dxfId="560" priority="30">
      <formula>OR(#REF!="X", #REF!="E")</formula>
    </cfRule>
    <cfRule type="expression" dxfId="559" priority="29">
      <formula>#REF!="M"</formula>
    </cfRule>
  </conditionalFormatting>
  <conditionalFormatting sqref="AB2">
    <cfRule type="expression" dxfId="558" priority="36">
      <formula>OR(#REF!="X", #REF!="E")</formula>
    </cfRule>
    <cfRule type="expression" dxfId="557" priority="37">
      <formula>#REF!="W"</formula>
    </cfRule>
    <cfRule type="expression" dxfId="556" priority="35">
      <formula>#REF!="M"</formula>
    </cfRule>
  </conditionalFormatting>
  <conditionalFormatting sqref="AE2">
    <cfRule type="expression" dxfId="555" priority="32">
      <formula>#REF!="M"</formula>
    </cfRule>
    <cfRule type="expression" dxfId="554" priority="34">
      <formula>#REF!="W"</formula>
    </cfRule>
    <cfRule type="expression" dxfId="553" priority="33">
      <formula>OR(#REF!="X", #REF!="E")</formula>
    </cfRule>
  </conditionalFormatting>
  <conditionalFormatting sqref="AZ1:AZ25">
    <cfRule type="duplicateValues" dxfId="552" priority="4"/>
  </conditionalFormatting>
  <conditionalFormatting sqref="CN2:CN3">
    <cfRule type="expression" dxfId="551" priority="13">
      <formula>$M14="FAIL"</formula>
    </cfRule>
    <cfRule type="expression" dxfId="550" priority="14">
      <formula>#REF!="W"</formula>
    </cfRule>
    <cfRule type="expression" dxfId="549" priority="15">
      <formula>#REF!="M"</formula>
    </cfRule>
    <cfRule type="expression" dxfId="548" priority="16">
      <formula>OR(#REF!="X", #REF!="E")</formula>
    </cfRule>
  </conditionalFormatting>
  <conditionalFormatting sqref="CN4">
    <cfRule type="expression" dxfId="547" priority="20">
      <formula>OR(#REF!="X", #REF!="E")</formula>
    </cfRule>
    <cfRule type="expression" dxfId="546" priority="19">
      <formula>#REF!="M"</formula>
    </cfRule>
    <cfRule type="expression" dxfId="545" priority="18">
      <formula>#REF!="W"</formula>
    </cfRule>
    <cfRule type="expression" dxfId="544" priority="17">
      <formula>#REF!="FAIL"</formula>
    </cfRule>
  </conditionalFormatting>
  <conditionalFormatting sqref="CP2 CN5">
    <cfRule type="expression" dxfId="543" priority="9">
      <formula>$M2="FAIL"</formula>
    </cfRule>
    <cfRule type="expression" dxfId="542" priority="10">
      <formula>#REF!="W"</formula>
    </cfRule>
    <cfRule type="expression" dxfId="541" priority="11">
      <formula>#REF!="M"</formula>
    </cfRule>
    <cfRule type="expression" dxfId="540" priority="12">
      <formula>OR(#REF!="X", #REF!="E")</formula>
    </cfRule>
  </conditionalFormatting>
  <pageMargins left="0.7" right="0.7" top="0.75" bottom="0.75" header="0.3" footer="0.3"/>
  <pageSetup paperSize="9" orientation="portrait" horizontalDpi="0" verticalDpi="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D242"/>
  <sheetViews>
    <sheetView topLeftCell="A53" workbookViewId="0">
      <selection activeCell="H57" sqref="H57"/>
    </sheetView>
  </sheetViews>
  <sheetFormatPr defaultColWidth="8.81640625" defaultRowHeight="14.5"/>
  <cols>
    <col min="1" max="1" width="21.81640625" bestFit="1" customWidth="1"/>
    <col min="2" max="2" width="32.453125" bestFit="1" customWidth="1"/>
    <col min="3" max="3" width="51.26953125" style="85" bestFit="1" customWidth="1"/>
    <col min="4" max="4" width="47.1796875" style="1" bestFit="1" customWidth="1"/>
  </cols>
  <sheetData>
    <row r="1" spans="1:4" s="6" customFormat="1">
      <c r="A1" s="6" t="s">
        <v>1149</v>
      </c>
      <c r="B1" s="6" t="s">
        <v>1150</v>
      </c>
      <c r="C1" s="84" t="s">
        <v>864</v>
      </c>
      <c r="D1" s="4" t="s">
        <v>1151</v>
      </c>
    </row>
    <row r="2" spans="1:4">
      <c r="A2" t="s">
        <v>1152</v>
      </c>
      <c r="B2" t="s">
        <v>1153</v>
      </c>
      <c r="C2" s="85" t="s">
        <v>1154</v>
      </c>
      <c r="D2" s="1">
        <v>2</v>
      </c>
    </row>
    <row r="3" spans="1:4">
      <c r="A3" t="s">
        <v>1152</v>
      </c>
      <c r="B3" t="s">
        <v>79</v>
      </c>
      <c r="C3" s="85" t="s">
        <v>1155</v>
      </c>
      <c r="D3" s="1" t="s">
        <v>200</v>
      </c>
    </row>
    <row r="4" spans="1:4">
      <c r="A4" t="s">
        <v>1152</v>
      </c>
      <c r="B4" t="s">
        <v>80</v>
      </c>
      <c r="C4" s="85" t="s">
        <v>1156</v>
      </c>
    </row>
    <row r="5" spans="1:4">
      <c r="A5" t="s">
        <v>1152</v>
      </c>
      <c r="B5" t="s">
        <v>81</v>
      </c>
      <c r="C5" s="85" t="s">
        <v>1157</v>
      </c>
      <c r="D5" s="1">
        <v>19891015</v>
      </c>
    </row>
    <row r="6" spans="1:4">
      <c r="A6" t="s">
        <v>1152</v>
      </c>
      <c r="B6" t="s">
        <v>82</v>
      </c>
      <c r="C6" s="85" t="str">
        <f>B6</f>
        <v xml:space="preserve">BrainBankNetworkID </v>
      </c>
      <c r="D6" s="1" t="s">
        <v>201</v>
      </c>
    </row>
    <row r="7" spans="1:4">
      <c r="A7" t="s">
        <v>1152</v>
      </c>
      <c r="B7" t="s">
        <v>83</v>
      </c>
      <c r="D7" s="1">
        <v>7</v>
      </c>
    </row>
    <row r="8" spans="1:4">
      <c r="A8" t="s">
        <v>1152</v>
      </c>
      <c r="B8" t="s">
        <v>84</v>
      </c>
      <c r="D8" s="1">
        <v>4</v>
      </c>
    </row>
    <row r="9" spans="1:4">
      <c r="A9" t="s">
        <v>1152</v>
      </c>
      <c r="B9" t="s">
        <v>85</v>
      </c>
      <c r="D9" s="1">
        <v>7</v>
      </c>
    </row>
    <row r="10" spans="1:4">
      <c r="A10" t="s">
        <v>1152</v>
      </c>
      <c r="B10" t="s">
        <v>86</v>
      </c>
      <c r="D10" s="1">
        <v>4</v>
      </c>
    </row>
    <row r="11" spans="1:4">
      <c r="A11" t="s">
        <v>1152</v>
      </c>
      <c r="B11" t="s">
        <v>87</v>
      </c>
      <c r="C11" s="85" t="s">
        <v>1158</v>
      </c>
      <c r="D11" s="1" t="s">
        <v>1159</v>
      </c>
    </row>
    <row r="12" spans="1:4">
      <c r="A12" t="s">
        <v>1152</v>
      </c>
      <c r="B12" t="s">
        <v>88</v>
      </c>
      <c r="D12" s="1">
        <v>77</v>
      </c>
    </row>
    <row r="13" spans="1:4">
      <c r="A13" t="s">
        <v>1152</v>
      </c>
      <c r="B13" t="s">
        <v>90</v>
      </c>
      <c r="D13" s="1" t="s">
        <v>131</v>
      </c>
    </row>
    <row r="14" spans="1:4">
      <c r="A14" t="s">
        <v>1152</v>
      </c>
      <c r="B14" t="s">
        <v>91</v>
      </c>
      <c r="D14" s="1" t="s">
        <v>150</v>
      </c>
    </row>
    <row r="15" spans="1:4">
      <c r="A15" t="s">
        <v>1152</v>
      </c>
      <c r="B15" t="s">
        <v>92</v>
      </c>
      <c r="C15" s="85" t="s">
        <v>1160</v>
      </c>
      <c r="D15" s="1">
        <v>36</v>
      </c>
    </row>
    <row r="16" spans="1:4">
      <c r="A16" t="s">
        <v>1152</v>
      </c>
      <c r="B16" t="s">
        <v>94</v>
      </c>
      <c r="C16" s="85" t="s">
        <v>1161</v>
      </c>
      <c r="D16" s="1" t="s">
        <v>203</v>
      </c>
    </row>
    <row r="17" spans="1:4">
      <c r="A17" t="s">
        <v>1152</v>
      </c>
      <c r="B17" t="s">
        <v>95</v>
      </c>
      <c r="C17" s="85" t="s">
        <v>1162</v>
      </c>
      <c r="D17" s="1" t="s">
        <v>151</v>
      </c>
    </row>
    <row r="18" spans="1:4">
      <c r="A18" t="s">
        <v>1152</v>
      </c>
      <c r="B18" t="s">
        <v>96</v>
      </c>
      <c r="C18" s="85" t="s">
        <v>1163</v>
      </c>
      <c r="D18" s="1" t="s">
        <v>1025</v>
      </c>
    </row>
    <row r="19" spans="1:4">
      <c r="A19" t="s">
        <v>1152</v>
      </c>
      <c r="B19" t="s">
        <v>97</v>
      </c>
      <c r="C19" s="85" t="s">
        <v>1164</v>
      </c>
      <c r="D19" s="1" t="s">
        <v>153</v>
      </c>
    </row>
    <row r="20" spans="1:4">
      <c r="A20" t="s">
        <v>1152</v>
      </c>
      <c r="B20" t="s">
        <v>99</v>
      </c>
      <c r="C20" s="85" t="s">
        <v>1165</v>
      </c>
      <c r="D20" s="1" t="s">
        <v>147</v>
      </c>
    </row>
    <row r="21" spans="1:4">
      <c r="A21" t="s">
        <v>1152</v>
      </c>
      <c r="B21" t="s">
        <v>100</v>
      </c>
      <c r="C21" s="85" t="s">
        <v>1166</v>
      </c>
      <c r="D21" s="1" t="s">
        <v>158</v>
      </c>
    </row>
    <row r="22" spans="1:4">
      <c r="A22" t="s">
        <v>1152</v>
      </c>
      <c r="B22" t="s">
        <v>101</v>
      </c>
      <c r="D22" s="1" t="s">
        <v>159</v>
      </c>
    </row>
    <row r="23" spans="1:4">
      <c r="A23" t="s">
        <v>1152</v>
      </c>
      <c r="B23" t="s">
        <v>103</v>
      </c>
      <c r="C23" s="85" t="s">
        <v>1167</v>
      </c>
      <c r="D23" s="1" t="s">
        <v>147</v>
      </c>
    </row>
    <row r="24" spans="1:4">
      <c r="A24" t="s">
        <v>1152</v>
      </c>
      <c r="B24" t="s">
        <v>104</v>
      </c>
      <c r="C24" s="85" t="s">
        <v>1168</v>
      </c>
      <c r="D24" s="1" t="s">
        <v>901</v>
      </c>
    </row>
    <row r="25" spans="1:4">
      <c r="A25" t="s">
        <v>1152</v>
      </c>
      <c r="B25" t="s">
        <v>105</v>
      </c>
      <c r="C25" s="85" t="s">
        <v>1169</v>
      </c>
      <c r="D25" s="1" t="s">
        <v>902</v>
      </c>
    </row>
    <row r="26" spans="1:4">
      <c r="A26" t="s">
        <v>1152</v>
      </c>
      <c r="B26" t="s">
        <v>107</v>
      </c>
      <c r="C26" s="85" t="s">
        <v>1170</v>
      </c>
      <c r="D26" s="1" t="s">
        <v>166</v>
      </c>
    </row>
    <row r="27" spans="1:4">
      <c r="A27" t="s">
        <v>1152</v>
      </c>
      <c r="B27" t="s">
        <v>108</v>
      </c>
      <c r="C27" s="85" t="s">
        <v>1171</v>
      </c>
      <c r="D27" s="1" t="s">
        <v>167</v>
      </c>
    </row>
    <row r="28" spans="1:4">
      <c r="A28" t="s">
        <v>1152</v>
      </c>
      <c r="B28" t="s">
        <v>109</v>
      </c>
      <c r="D28" s="1" t="s">
        <v>168</v>
      </c>
    </row>
    <row r="29" spans="1:4">
      <c r="A29" t="s">
        <v>1152</v>
      </c>
      <c r="B29" t="s">
        <v>111</v>
      </c>
      <c r="C29" s="86" t="s">
        <v>1172</v>
      </c>
      <c r="D29" s="1" t="s">
        <v>160</v>
      </c>
    </row>
    <row r="30" spans="1:4">
      <c r="A30" t="s">
        <v>1152</v>
      </c>
      <c r="B30" t="s">
        <v>113</v>
      </c>
      <c r="C30" s="86" t="s">
        <v>1173</v>
      </c>
      <c r="D30" s="1" t="s">
        <v>1001</v>
      </c>
    </row>
    <row r="31" spans="1:4">
      <c r="A31" t="s">
        <v>1152</v>
      </c>
      <c r="B31" t="s">
        <v>114</v>
      </c>
      <c r="D31" s="1" t="s">
        <v>151</v>
      </c>
    </row>
    <row r="32" spans="1:4">
      <c r="A32" t="s">
        <v>1152</v>
      </c>
      <c r="B32" t="s">
        <v>115</v>
      </c>
    </row>
    <row r="33" spans="1:4">
      <c r="A33" t="s">
        <v>1152</v>
      </c>
      <c r="B33" t="s">
        <v>116</v>
      </c>
      <c r="D33" s="1" t="s">
        <v>205</v>
      </c>
    </row>
    <row r="34" spans="1:4">
      <c r="A34" t="s">
        <v>1152</v>
      </c>
      <c r="B34" t="s">
        <v>117</v>
      </c>
      <c r="D34" s="1" t="s">
        <v>205</v>
      </c>
    </row>
    <row r="35" spans="1:4">
      <c r="A35" t="s">
        <v>1152</v>
      </c>
      <c r="B35" t="s">
        <v>118</v>
      </c>
      <c r="C35" s="85" t="s">
        <v>1174</v>
      </c>
    </row>
    <row r="36" spans="1:4">
      <c r="A36" t="s">
        <v>1152</v>
      </c>
      <c r="B36" t="s">
        <v>119</v>
      </c>
    </row>
    <row r="37" spans="1:4">
      <c r="A37" t="s">
        <v>1152</v>
      </c>
      <c r="B37" t="s">
        <v>120</v>
      </c>
      <c r="D37" s="1" t="s">
        <v>205</v>
      </c>
    </row>
    <row r="38" spans="1:4">
      <c r="A38" t="s">
        <v>1152</v>
      </c>
      <c r="B38" t="s">
        <v>122</v>
      </c>
      <c r="C38" s="86"/>
      <c r="D38" s="1" t="s">
        <v>206</v>
      </c>
    </row>
    <row r="39" spans="1:4">
      <c r="A39" t="s">
        <v>1152</v>
      </c>
      <c r="B39" t="s">
        <v>123</v>
      </c>
      <c r="C39" s="86"/>
      <c r="D39" s="1" t="s">
        <v>1008</v>
      </c>
    </row>
    <row r="40" spans="1:4">
      <c r="A40" t="s">
        <v>1152</v>
      </c>
      <c r="B40" t="s">
        <v>124</v>
      </c>
      <c r="C40" s="86"/>
    </row>
    <row r="41" spans="1:4">
      <c r="A41" t="s">
        <v>1152</v>
      </c>
      <c r="B41" t="s">
        <v>126</v>
      </c>
      <c r="C41" s="85" t="s">
        <v>1175</v>
      </c>
      <c r="D41" s="1" t="s">
        <v>1</v>
      </c>
    </row>
    <row r="42" spans="1:4">
      <c r="A42" t="s">
        <v>1176</v>
      </c>
      <c r="B42" t="s">
        <v>82</v>
      </c>
      <c r="C42" s="85" t="str">
        <f>B42</f>
        <v xml:space="preserve">BrainBankNetworkID </v>
      </c>
      <c r="D42" t="s">
        <v>272</v>
      </c>
    </row>
    <row r="43" spans="1:4">
      <c r="A43" t="s">
        <v>1176</v>
      </c>
      <c r="B43" t="s">
        <v>1177</v>
      </c>
      <c r="C43" s="85" t="s">
        <v>1178</v>
      </c>
      <c r="D43">
        <v>1</v>
      </c>
    </row>
    <row r="44" spans="1:4">
      <c r="A44" t="s">
        <v>1176</v>
      </c>
      <c r="B44" t="s">
        <v>1179</v>
      </c>
      <c r="C44" s="85" t="s">
        <v>1180</v>
      </c>
      <c r="D44">
        <v>2</v>
      </c>
    </row>
    <row r="45" spans="1:4">
      <c r="A45" t="s">
        <v>1176</v>
      </c>
      <c r="B45" t="s">
        <v>1181</v>
      </c>
      <c r="C45" s="85" t="s">
        <v>1182</v>
      </c>
      <c r="D45">
        <v>1</v>
      </c>
    </row>
    <row r="46" spans="1:4">
      <c r="A46" t="s">
        <v>1176</v>
      </c>
      <c r="B46" t="s">
        <v>1183</v>
      </c>
      <c r="C46" s="85" t="s">
        <v>1184</v>
      </c>
      <c r="D46" t="s">
        <v>1185</v>
      </c>
    </row>
    <row r="47" spans="1:4">
      <c r="A47" t="s">
        <v>1176</v>
      </c>
      <c r="B47" t="s">
        <v>1186</v>
      </c>
      <c r="C47" s="85" t="s">
        <v>1187</v>
      </c>
      <c r="D47" t="s">
        <v>1188</v>
      </c>
    </row>
    <row r="48" spans="1:4">
      <c r="A48" t="s">
        <v>1176</v>
      </c>
      <c r="B48" t="s">
        <v>1189</v>
      </c>
      <c r="D48"/>
    </row>
    <row r="49" spans="1:4">
      <c r="A49" t="s">
        <v>1176</v>
      </c>
      <c r="B49" t="s">
        <v>874</v>
      </c>
      <c r="D49" s="85" t="s">
        <v>905</v>
      </c>
    </row>
    <row r="50" spans="1:4">
      <c r="A50" t="s">
        <v>1176</v>
      </c>
      <c r="B50" t="s">
        <v>886</v>
      </c>
      <c r="C50" s="85" t="s">
        <v>1190</v>
      </c>
      <c r="D50" s="85" t="s">
        <v>929</v>
      </c>
    </row>
    <row r="51" spans="1:4">
      <c r="A51" t="s">
        <v>1176</v>
      </c>
      <c r="B51" t="s">
        <v>1191</v>
      </c>
      <c r="C51" s="85" t="s">
        <v>1192</v>
      </c>
      <c r="D51" s="85">
        <v>30</v>
      </c>
    </row>
    <row r="52" spans="1:4">
      <c r="A52" t="s">
        <v>1176</v>
      </c>
      <c r="B52" t="s">
        <v>1193</v>
      </c>
      <c r="C52" s="85" t="s">
        <v>1194</v>
      </c>
      <c r="D52" s="85">
        <v>10</v>
      </c>
    </row>
    <row r="53" spans="1:4">
      <c r="A53" t="s">
        <v>1176</v>
      </c>
      <c r="B53" t="s">
        <v>1195</v>
      </c>
      <c r="C53" s="85" t="s">
        <v>1196</v>
      </c>
      <c r="D53" s="85">
        <v>20</v>
      </c>
    </row>
    <row r="54" spans="1:4">
      <c r="A54" t="s">
        <v>1176</v>
      </c>
      <c r="B54" t="s">
        <v>1197</v>
      </c>
      <c r="C54" s="85" t="s">
        <v>1198</v>
      </c>
      <c r="D54" s="85"/>
    </row>
    <row r="55" spans="1:4">
      <c r="A55" t="s">
        <v>1176</v>
      </c>
      <c r="B55" t="s">
        <v>1199</v>
      </c>
      <c r="C55" s="85" t="s">
        <v>1200</v>
      </c>
      <c r="D55" s="85"/>
    </row>
    <row r="56" spans="1:4">
      <c r="A56" t="s">
        <v>1176</v>
      </c>
      <c r="B56" t="s">
        <v>1201</v>
      </c>
      <c r="C56" s="85" t="s">
        <v>1200</v>
      </c>
      <c r="D56" s="85" t="s">
        <v>205</v>
      </c>
    </row>
    <row r="57" spans="1:4">
      <c r="A57" t="s">
        <v>1176</v>
      </c>
      <c r="B57" t="s">
        <v>118</v>
      </c>
      <c r="D57" s="85"/>
    </row>
    <row r="58" spans="1:4">
      <c r="A58" t="s">
        <v>1176</v>
      </c>
      <c r="B58" t="s">
        <v>1202</v>
      </c>
      <c r="D58" s="85">
        <v>5</v>
      </c>
    </row>
    <row r="59" spans="1:4">
      <c r="A59" t="s">
        <v>1176</v>
      </c>
      <c r="B59" t="s">
        <v>1203</v>
      </c>
      <c r="C59" s="85" t="s">
        <v>1204</v>
      </c>
      <c r="D59" s="85" t="s">
        <v>33</v>
      </c>
    </row>
    <row r="60" spans="1:4">
      <c r="A60" t="s">
        <v>1176</v>
      </c>
      <c r="B60" t="s">
        <v>126</v>
      </c>
      <c r="D60" s="85" t="s">
        <v>1</v>
      </c>
    </row>
    <row r="61" spans="1:4">
      <c r="A61" t="s">
        <v>1205</v>
      </c>
      <c r="B61" t="s">
        <v>82</v>
      </c>
      <c r="C61" s="85" t="str">
        <f>B61</f>
        <v xml:space="preserve">BrainBankNetworkID </v>
      </c>
      <c r="D61" s="85" t="s">
        <v>1206</v>
      </c>
    </row>
    <row r="62" spans="1:4">
      <c r="A62" t="s">
        <v>1205</v>
      </c>
      <c r="B62" t="s">
        <v>1207</v>
      </c>
      <c r="C62" s="85" t="str">
        <f>B62&amp;" Location"</f>
        <v>Draw Location</v>
      </c>
      <c r="D62" s="85">
        <v>2</v>
      </c>
    </row>
    <row r="63" spans="1:4">
      <c r="A63" t="s">
        <v>1205</v>
      </c>
      <c r="B63" t="s">
        <v>1179</v>
      </c>
      <c r="C63" s="85" t="str">
        <f t="shared" ref="C63:C64" si="0">B63&amp;" Location"</f>
        <v>Box Location</v>
      </c>
      <c r="D63" s="85">
        <v>5</v>
      </c>
    </row>
    <row r="64" spans="1:4">
      <c r="A64" t="s">
        <v>1205</v>
      </c>
      <c r="B64" t="s">
        <v>1208</v>
      </c>
      <c r="C64" s="85" t="str">
        <f t="shared" si="0"/>
        <v>Well Location</v>
      </c>
      <c r="D64" s="85" t="s">
        <v>1209</v>
      </c>
    </row>
    <row r="65" spans="1:4">
      <c r="A65" t="s">
        <v>1205</v>
      </c>
      <c r="B65" t="s">
        <v>1210</v>
      </c>
      <c r="C65" s="85" t="s">
        <v>1184</v>
      </c>
      <c r="D65" s="85" t="s">
        <v>1211</v>
      </c>
    </row>
    <row r="66" spans="1:4">
      <c r="A66" t="s">
        <v>1205</v>
      </c>
      <c r="B66" t="s">
        <v>1212</v>
      </c>
      <c r="C66" s="85" t="s">
        <v>1187</v>
      </c>
      <c r="D66" s="85" t="s">
        <v>1213</v>
      </c>
    </row>
    <row r="67" spans="1:4">
      <c r="A67" t="s">
        <v>1205</v>
      </c>
      <c r="B67" t="s">
        <v>874</v>
      </c>
      <c r="D67" s="85" t="s">
        <v>925</v>
      </c>
    </row>
    <row r="68" spans="1:4">
      <c r="A68" t="s">
        <v>1205</v>
      </c>
      <c r="B68" t="s">
        <v>1214</v>
      </c>
      <c r="D68" s="85"/>
    </row>
    <row r="69" spans="1:4">
      <c r="A69" t="s">
        <v>1205</v>
      </c>
      <c r="B69" t="s">
        <v>1215</v>
      </c>
      <c r="C69" s="85" t="s">
        <v>1216</v>
      </c>
      <c r="D69" s="85" t="s">
        <v>1217</v>
      </c>
    </row>
    <row r="70" spans="1:4">
      <c r="A70" t="s">
        <v>1205</v>
      </c>
      <c r="B70" t="s">
        <v>1218</v>
      </c>
      <c r="D70" s="85"/>
    </row>
    <row r="71" spans="1:4">
      <c r="A71" t="s">
        <v>1205</v>
      </c>
      <c r="B71" t="s">
        <v>895</v>
      </c>
      <c r="C71" s="86" t="s">
        <v>1219</v>
      </c>
      <c r="D71" s="85" t="s">
        <v>912</v>
      </c>
    </row>
    <row r="72" spans="1:4">
      <c r="A72" t="s">
        <v>1205</v>
      </c>
      <c r="B72" t="s">
        <v>1220</v>
      </c>
      <c r="C72" s="86" t="s">
        <v>1221</v>
      </c>
      <c r="D72" s="85">
        <v>1.2</v>
      </c>
    </row>
    <row r="73" spans="1:4">
      <c r="A73" t="s">
        <v>1205</v>
      </c>
      <c r="B73" t="s">
        <v>1222</v>
      </c>
      <c r="C73" s="86" t="s">
        <v>1221</v>
      </c>
      <c r="D73" s="85">
        <v>1.1999999999999999E-3</v>
      </c>
    </row>
    <row r="74" spans="1:4">
      <c r="A74" t="s">
        <v>1205</v>
      </c>
      <c r="B74" t="s">
        <v>1223</v>
      </c>
      <c r="C74" s="85" t="s">
        <v>1224</v>
      </c>
      <c r="D74" s="85"/>
    </row>
    <row r="75" spans="1:4">
      <c r="A75" t="s">
        <v>1205</v>
      </c>
      <c r="B75" t="s">
        <v>891</v>
      </c>
      <c r="D75" s="85">
        <v>1</v>
      </c>
    </row>
    <row r="76" spans="1:4">
      <c r="A76" t="s">
        <v>1205</v>
      </c>
      <c r="B76" t="s">
        <v>118</v>
      </c>
      <c r="D76" s="85"/>
    </row>
    <row r="77" spans="1:4">
      <c r="A77" t="s">
        <v>1205</v>
      </c>
      <c r="B77" t="s">
        <v>1203</v>
      </c>
      <c r="C77" s="85" t="s">
        <v>1204</v>
      </c>
      <c r="D77" s="85" t="s">
        <v>42</v>
      </c>
    </row>
    <row r="78" spans="1:4">
      <c r="A78" t="s">
        <v>1205</v>
      </c>
      <c r="B78" t="s">
        <v>126</v>
      </c>
      <c r="C78" s="85" t="s">
        <v>1175</v>
      </c>
      <c r="D78" s="85" t="s">
        <v>1</v>
      </c>
    </row>
    <row r="79" spans="1:4">
      <c r="A79" t="s">
        <v>1225</v>
      </c>
      <c r="B79" t="s">
        <v>82</v>
      </c>
      <c r="C79" s="85" t="str">
        <f>B79</f>
        <v xml:space="preserve">BrainBankNetworkID </v>
      </c>
      <c r="D79" s="85" t="s">
        <v>201</v>
      </c>
    </row>
    <row r="80" spans="1:4">
      <c r="A80" t="s">
        <v>1225</v>
      </c>
      <c r="B80" t="s">
        <v>1226</v>
      </c>
      <c r="C80" s="85" t="s">
        <v>1216</v>
      </c>
      <c r="D80" s="85" t="s">
        <v>1217</v>
      </c>
    </row>
    <row r="81" spans="1:4">
      <c r="A81" t="s">
        <v>1225</v>
      </c>
      <c r="B81" t="s">
        <v>1214</v>
      </c>
      <c r="D81" s="85"/>
    </row>
    <row r="82" spans="1:4">
      <c r="A82" t="s">
        <v>1225</v>
      </c>
      <c r="B82" t="s">
        <v>1227</v>
      </c>
      <c r="C82" s="86" t="s">
        <v>1221</v>
      </c>
      <c r="D82" s="85"/>
    </row>
    <row r="83" spans="1:4">
      <c r="A83" t="s">
        <v>1225</v>
      </c>
      <c r="B83" t="s">
        <v>1207</v>
      </c>
      <c r="C83" s="85" t="str">
        <f t="shared" ref="C83:C85" si="1">B83&amp;" Location"</f>
        <v>Draw Location</v>
      </c>
      <c r="D83" s="85">
        <v>1</v>
      </c>
    </row>
    <row r="84" spans="1:4">
      <c r="A84" t="s">
        <v>1225</v>
      </c>
      <c r="B84" t="s">
        <v>1179</v>
      </c>
      <c r="C84" s="85" t="str">
        <f t="shared" si="1"/>
        <v>Box Location</v>
      </c>
      <c r="D84" s="85">
        <v>5</v>
      </c>
    </row>
    <row r="85" spans="1:4">
      <c r="A85" t="s">
        <v>1225</v>
      </c>
      <c r="B85" t="s">
        <v>1208</v>
      </c>
      <c r="C85" s="85" t="str">
        <f t="shared" si="1"/>
        <v>Well Location</v>
      </c>
      <c r="D85" s="85" t="s">
        <v>1209</v>
      </c>
    </row>
    <row r="86" spans="1:4">
      <c r="A86" t="s">
        <v>1225</v>
      </c>
      <c r="B86" t="s">
        <v>1228</v>
      </c>
      <c r="C86" s="85" t="s">
        <v>1184</v>
      </c>
      <c r="D86" s="85" t="s">
        <v>1229</v>
      </c>
    </row>
    <row r="87" spans="1:4">
      <c r="A87" t="s">
        <v>1225</v>
      </c>
      <c r="B87" t="s">
        <v>1230</v>
      </c>
      <c r="C87" s="85" t="s">
        <v>1187</v>
      </c>
      <c r="D87" s="85" t="s">
        <v>1231</v>
      </c>
    </row>
    <row r="88" spans="1:4">
      <c r="A88" t="s">
        <v>1225</v>
      </c>
      <c r="B88" t="s">
        <v>1232</v>
      </c>
      <c r="D88" s="85"/>
    </row>
    <row r="89" spans="1:4">
      <c r="A89" t="s">
        <v>1225</v>
      </c>
      <c r="B89" t="s">
        <v>1233</v>
      </c>
      <c r="C89" s="85" t="s">
        <v>1234</v>
      </c>
      <c r="D89" s="85"/>
    </row>
    <row r="90" spans="1:4">
      <c r="A90" t="s">
        <v>1225</v>
      </c>
      <c r="B90" t="s">
        <v>1235</v>
      </c>
      <c r="C90" s="85" t="s">
        <v>1236</v>
      </c>
      <c r="D90" s="85"/>
    </row>
    <row r="91" spans="1:4">
      <c r="A91" t="s">
        <v>1225</v>
      </c>
      <c r="B91" t="s">
        <v>1237</v>
      </c>
      <c r="D91" s="85"/>
    </row>
    <row r="92" spans="1:4">
      <c r="A92" t="s">
        <v>1225</v>
      </c>
      <c r="B92" t="s">
        <v>1238</v>
      </c>
      <c r="C92" s="86" t="s">
        <v>1239</v>
      </c>
      <c r="D92" s="85"/>
    </row>
    <row r="93" spans="1:4">
      <c r="A93" t="s">
        <v>1225</v>
      </c>
      <c r="B93" t="s">
        <v>1240</v>
      </c>
      <c r="C93" s="86" t="s">
        <v>1241</v>
      </c>
      <c r="D93" s="85">
        <v>0</v>
      </c>
    </row>
    <row r="94" spans="1:4">
      <c r="A94" t="s">
        <v>1225</v>
      </c>
      <c r="B94" t="s">
        <v>1242</v>
      </c>
      <c r="C94" s="86"/>
      <c r="D94" s="85"/>
    </row>
    <row r="95" spans="1:4">
      <c r="A95" t="s">
        <v>1225</v>
      </c>
      <c r="B95" t="s">
        <v>1243</v>
      </c>
      <c r="C95" s="86"/>
      <c r="D95" s="85"/>
    </row>
    <row r="96" spans="1:4">
      <c r="A96" t="s">
        <v>1225</v>
      </c>
      <c r="B96" t="s">
        <v>1244</v>
      </c>
      <c r="C96" s="86"/>
      <c r="D96" s="85"/>
    </row>
    <row r="97" spans="1:4">
      <c r="A97" t="s">
        <v>1225</v>
      </c>
      <c r="B97" t="s">
        <v>1245</v>
      </c>
      <c r="D97" s="85"/>
    </row>
    <row r="98" spans="1:4">
      <c r="A98" t="s">
        <v>1225</v>
      </c>
      <c r="B98" t="s">
        <v>1246</v>
      </c>
      <c r="C98" s="85" t="s">
        <v>1247</v>
      </c>
      <c r="D98" s="85"/>
    </row>
    <row r="99" spans="1:4">
      <c r="A99" t="s">
        <v>1225</v>
      </c>
      <c r="B99" t="s">
        <v>894</v>
      </c>
      <c r="D99" s="85"/>
    </row>
    <row r="100" spans="1:4">
      <c r="A100" t="s">
        <v>1225</v>
      </c>
      <c r="B100" t="s">
        <v>1203</v>
      </c>
      <c r="C100" s="85" t="s">
        <v>1204</v>
      </c>
      <c r="D100" s="85" t="s">
        <v>40</v>
      </c>
    </row>
    <row r="101" spans="1:4">
      <c r="A101" t="s">
        <v>1225</v>
      </c>
      <c r="B101" t="s">
        <v>126</v>
      </c>
      <c r="C101" s="85" t="s">
        <v>1175</v>
      </c>
      <c r="D101" s="85" t="s">
        <v>1</v>
      </c>
    </row>
    <row r="102" spans="1:4">
      <c r="A102" t="s">
        <v>1248</v>
      </c>
      <c r="B102" t="s">
        <v>82</v>
      </c>
      <c r="C102" s="85" t="str">
        <f>B102</f>
        <v xml:space="preserve">BrainBankNetworkID </v>
      </c>
      <c r="D102" s="85" t="s">
        <v>272</v>
      </c>
    </row>
    <row r="103" spans="1:4">
      <c r="A103" t="s">
        <v>1248</v>
      </c>
      <c r="B103" t="s">
        <v>874</v>
      </c>
      <c r="D103" s="85" t="s">
        <v>925</v>
      </c>
    </row>
    <row r="104" spans="1:4">
      <c r="A104" t="s">
        <v>1248</v>
      </c>
      <c r="B104" t="s">
        <v>1249</v>
      </c>
      <c r="D104" s="85" t="s">
        <v>1250</v>
      </c>
    </row>
    <row r="105" spans="1:4">
      <c r="A105" t="s">
        <v>1248</v>
      </c>
      <c r="B105" t="s">
        <v>1251</v>
      </c>
      <c r="D105" s="87">
        <v>44076</v>
      </c>
    </row>
    <row r="106" spans="1:4">
      <c r="A106" t="s">
        <v>1248</v>
      </c>
      <c r="B106" t="s">
        <v>1215</v>
      </c>
      <c r="C106" s="85" t="s">
        <v>1216</v>
      </c>
      <c r="D106" s="85"/>
    </row>
    <row r="107" spans="1:4">
      <c r="A107" t="s">
        <v>1248</v>
      </c>
      <c r="B107" t="s">
        <v>896</v>
      </c>
      <c r="C107" s="85" t="s">
        <v>1252</v>
      </c>
      <c r="D107" s="85" t="s">
        <v>913</v>
      </c>
    </row>
    <row r="108" spans="1:4">
      <c r="A108" t="s">
        <v>1248</v>
      </c>
      <c r="B108" t="s">
        <v>897</v>
      </c>
      <c r="C108" s="85" t="s">
        <v>1253</v>
      </c>
      <c r="D108" s="85" t="s">
        <v>950</v>
      </c>
    </row>
    <row r="109" spans="1:4">
      <c r="A109" t="s">
        <v>1248</v>
      </c>
      <c r="B109" t="s">
        <v>898</v>
      </c>
      <c r="C109" s="85" t="s">
        <v>1254</v>
      </c>
      <c r="D109" s="85" t="s">
        <v>915</v>
      </c>
    </row>
    <row r="110" spans="1:4">
      <c r="A110" t="s">
        <v>1248</v>
      </c>
      <c r="B110" t="s">
        <v>1255</v>
      </c>
      <c r="C110" s="85" t="s">
        <v>1256</v>
      </c>
      <c r="D110" s="85">
        <v>7000</v>
      </c>
    </row>
    <row r="111" spans="1:4">
      <c r="A111" t="s">
        <v>1248</v>
      </c>
      <c r="B111" t="s">
        <v>899</v>
      </c>
      <c r="C111" s="85" t="s">
        <v>1257</v>
      </c>
      <c r="D111" s="85" t="s">
        <v>143</v>
      </c>
    </row>
    <row r="112" spans="1:4">
      <c r="A112" t="s">
        <v>1248</v>
      </c>
      <c r="B112" t="s">
        <v>1258</v>
      </c>
      <c r="D112" s="85"/>
    </row>
    <row r="113" spans="1:4">
      <c r="A113" t="s">
        <v>1248</v>
      </c>
      <c r="B113" t="s">
        <v>1259</v>
      </c>
      <c r="C113" s="85" t="s">
        <v>1260</v>
      </c>
      <c r="D113" s="85"/>
    </row>
    <row r="114" spans="1:4">
      <c r="A114" t="s">
        <v>1248</v>
      </c>
      <c r="B114" t="s">
        <v>1261</v>
      </c>
      <c r="C114" s="85" t="s">
        <v>1262</v>
      </c>
      <c r="D114" s="85">
        <v>0.502</v>
      </c>
    </row>
    <row r="115" spans="1:4">
      <c r="A115" t="s">
        <v>1248</v>
      </c>
      <c r="B115" t="s">
        <v>1263</v>
      </c>
      <c r="C115" s="85" t="s">
        <v>1264</v>
      </c>
      <c r="D115" s="85">
        <v>17.57</v>
      </c>
    </row>
    <row r="116" spans="1:4">
      <c r="A116" t="s">
        <v>1248</v>
      </c>
      <c r="B116" t="s">
        <v>1265</v>
      </c>
      <c r="C116" s="85" t="s">
        <v>1266</v>
      </c>
      <c r="D116" s="85" t="s">
        <v>1267</v>
      </c>
    </row>
    <row r="117" spans="1:4">
      <c r="A117" t="s">
        <v>1248</v>
      </c>
      <c r="B117" t="s">
        <v>1268</v>
      </c>
      <c r="C117" s="85" t="s">
        <v>1269</v>
      </c>
      <c r="D117" s="85">
        <v>14</v>
      </c>
    </row>
    <row r="118" spans="1:4">
      <c r="A118" t="s">
        <v>1248</v>
      </c>
      <c r="B118" t="s">
        <v>1270</v>
      </c>
      <c r="D118" s="85">
        <v>44078</v>
      </c>
    </row>
    <row r="119" spans="1:4">
      <c r="A119" t="s">
        <v>1248</v>
      </c>
      <c r="B119" t="s">
        <v>1271</v>
      </c>
      <c r="C119" s="85" t="s">
        <v>1272</v>
      </c>
      <c r="D119" s="85">
        <v>427</v>
      </c>
    </row>
    <row r="120" spans="1:4">
      <c r="A120" t="s">
        <v>1248</v>
      </c>
      <c r="B120" t="s">
        <v>1273</v>
      </c>
      <c r="C120" s="85" t="s">
        <v>1274</v>
      </c>
      <c r="D120" s="85">
        <v>0.76800000000000002</v>
      </c>
    </row>
    <row r="121" spans="1:4">
      <c r="A121" t="s">
        <v>1248</v>
      </c>
      <c r="B121" t="s">
        <v>1275</v>
      </c>
      <c r="C121" s="86"/>
      <c r="D121" s="85">
        <v>2.7251437087502661</v>
      </c>
    </row>
    <row r="122" spans="1:4">
      <c r="A122" t="s">
        <v>1248</v>
      </c>
      <c r="B122" t="s">
        <v>894</v>
      </c>
      <c r="D122" s="85" t="s">
        <v>911</v>
      </c>
    </row>
    <row r="123" spans="1:4">
      <c r="A123" t="s">
        <v>1248</v>
      </c>
      <c r="B123" t="s">
        <v>1276</v>
      </c>
      <c r="D123" s="85" t="s">
        <v>1277</v>
      </c>
    </row>
    <row r="124" spans="1:4">
      <c r="A124" t="s">
        <v>1248</v>
      </c>
      <c r="B124" t="s">
        <v>1278</v>
      </c>
      <c r="C124" s="85" t="s">
        <v>1279</v>
      </c>
      <c r="D124" s="85"/>
    </row>
    <row r="125" spans="1:4">
      <c r="A125" t="s">
        <v>1248</v>
      </c>
      <c r="B125" t="s">
        <v>1280</v>
      </c>
      <c r="D125" s="85"/>
    </row>
    <row r="126" spans="1:4">
      <c r="A126" t="s">
        <v>1248</v>
      </c>
      <c r="B126" t="s">
        <v>1281</v>
      </c>
      <c r="C126" s="85" t="s">
        <v>1282</v>
      </c>
      <c r="D126" s="85"/>
    </row>
    <row r="127" spans="1:4">
      <c r="A127" t="s">
        <v>1248</v>
      </c>
      <c r="B127" t="s">
        <v>1246</v>
      </c>
      <c r="C127" s="85" t="s">
        <v>1283</v>
      </c>
      <c r="D127" s="85"/>
    </row>
    <row r="128" spans="1:4">
      <c r="A128" t="s">
        <v>1248</v>
      </c>
      <c r="B128" t="s">
        <v>1284</v>
      </c>
      <c r="C128" s="85" t="s">
        <v>1285</v>
      </c>
      <c r="D128" s="85"/>
    </row>
    <row r="129" spans="1:4">
      <c r="A129" t="s">
        <v>1248</v>
      </c>
      <c r="B129" t="s">
        <v>1235</v>
      </c>
      <c r="C129" s="85" t="s">
        <v>1286</v>
      </c>
      <c r="D129" s="85"/>
    </row>
    <row r="130" spans="1:4">
      <c r="A130" t="s">
        <v>1248</v>
      </c>
      <c r="B130" t="s">
        <v>1287</v>
      </c>
      <c r="C130" s="86"/>
      <c r="D130" s="85"/>
    </row>
    <row r="131" spans="1:4">
      <c r="A131" t="s">
        <v>1248</v>
      </c>
      <c r="B131" t="s">
        <v>1288</v>
      </c>
      <c r="C131" s="86"/>
      <c r="D131" s="85"/>
    </row>
    <row r="132" spans="1:4">
      <c r="A132" t="s">
        <v>1248</v>
      </c>
      <c r="B132" t="s">
        <v>126</v>
      </c>
      <c r="C132" s="85" t="s">
        <v>1175</v>
      </c>
      <c r="D132" s="85" t="s">
        <v>1</v>
      </c>
    </row>
    <row r="133" spans="1:4">
      <c r="A133" t="s">
        <v>1289</v>
      </c>
      <c r="B133" t="s">
        <v>81</v>
      </c>
      <c r="C133" s="85" t="s">
        <v>1157</v>
      </c>
      <c r="D133" s="85">
        <v>19891053</v>
      </c>
    </row>
    <row r="134" spans="1:4">
      <c r="A134" t="s">
        <v>1289</v>
      </c>
      <c r="B134" t="s">
        <v>82</v>
      </c>
      <c r="C134" s="85" t="str">
        <f>B134</f>
        <v xml:space="preserve">BrainBankNetworkID </v>
      </c>
      <c r="D134" s="85" t="s">
        <v>207</v>
      </c>
    </row>
    <row r="135" spans="1:4">
      <c r="A135" t="s">
        <v>1289</v>
      </c>
      <c r="B135" t="s">
        <v>1290</v>
      </c>
      <c r="C135" s="85" t="s">
        <v>1291</v>
      </c>
      <c r="D135" s="85"/>
    </row>
    <row r="136" spans="1:4">
      <c r="A136" t="s">
        <v>1289</v>
      </c>
      <c r="B136" t="s">
        <v>893</v>
      </c>
      <c r="C136" s="85" t="s">
        <v>1292</v>
      </c>
      <c r="D136" s="85"/>
    </row>
    <row r="137" spans="1:4">
      <c r="A137" t="s">
        <v>1289</v>
      </c>
      <c r="B137" t="s">
        <v>1293</v>
      </c>
      <c r="C137" s="85" t="s">
        <v>1294</v>
      </c>
      <c r="D137" s="85" t="s">
        <v>1295</v>
      </c>
    </row>
    <row r="138" spans="1:4">
      <c r="A138" t="s">
        <v>1289</v>
      </c>
      <c r="B138" t="s">
        <v>1296</v>
      </c>
      <c r="C138" s="85" t="s">
        <v>1297</v>
      </c>
      <c r="D138" s="85" t="s">
        <v>1298</v>
      </c>
    </row>
    <row r="139" spans="1:4">
      <c r="A139" t="s">
        <v>1289</v>
      </c>
      <c r="B139" t="s">
        <v>1299</v>
      </c>
      <c r="C139" s="85" t="s">
        <v>1300</v>
      </c>
      <c r="D139" s="85" t="s">
        <v>1301</v>
      </c>
    </row>
    <row r="140" spans="1:4">
      <c r="A140" t="s">
        <v>1289</v>
      </c>
      <c r="B140" t="s">
        <v>1302</v>
      </c>
      <c r="C140" s="85" t="s">
        <v>1303</v>
      </c>
      <c r="D140" s="85" t="s">
        <v>1304</v>
      </c>
    </row>
    <row r="141" spans="1:4">
      <c r="A141" t="s">
        <v>1289</v>
      </c>
      <c r="B141" t="s">
        <v>1305</v>
      </c>
      <c r="C141" s="85" t="s">
        <v>1306</v>
      </c>
      <c r="D141" s="85" t="s">
        <v>1307</v>
      </c>
    </row>
    <row r="142" spans="1:4">
      <c r="A142" t="s">
        <v>1289</v>
      </c>
      <c r="B142" t="s">
        <v>1308</v>
      </c>
      <c r="C142" s="85" t="s">
        <v>1309</v>
      </c>
      <c r="D142" s="85" t="s">
        <v>1310</v>
      </c>
    </row>
    <row r="143" spans="1:4">
      <c r="A143" t="s">
        <v>1289</v>
      </c>
      <c r="B143" t="s">
        <v>1311</v>
      </c>
      <c r="D143" s="87">
        <v>44102</v>
      </c>
    </row>
    <row r="144" spans="1:4">
      <c r="A144" t="s">
        <v>1289</v>
      </c>
      <c r="B144" t="s">
        <v>118</v>
      </c>
      <c r="D144" s="85"/>
    </row>
    <row r="145" spans="1:4">
      <c r="A145" t="s">
        <v>1289</v>
      </c>
      <c r="B145" t="s">
        <v>126</v>
      </c>
      <c r="C145" s="85" t="s">
        <v>1175</v>
      </c>
      <c r="D145" s="85" t="s">
        <v>1</v>
      </c>
    </row>
    <row r="146" spans="1:4">
      <c r="A146" t="s">
        <v>1312</v>
      </c>
      <c r="B146" t="s">
        <v>81</v>
      </c>
      <c r="C146" s="85" t="str">
        <f>B146</f>
        <v>CaseID</v>
      </c>
      <c r="D146" s="85">
        <v>19891015</v>
      </c>
    </row>
    <row r="147" spans="1:4">
      <c r="A147" t="s">
        <v>1312</v>
      </c>
      <c r="B147" t="s">
        <v>82</v>
      </c>
      <c r="C147" s="85" t="str">
        <f>B147</f>
        <v xml:space="preserve">BrainBankNetworkID </v>
      </c>
      <c r="D147" s="85" t="s">
        <v>201</v>
      </c>
    </row>
    <row r="148" spans="1:4">
      <c r="A148" t="s">
        <v>1312</v>
      </c>
      <c r="B148" t="s">
        <v>1215</v>
      </c>
      <c r="C148" s="85" t="s">
        <v>1216</v>
      </c>
      <c r="D148" s="85" t="s">
        <v>1313</v>
      </c>
    </row>
    <row r="149" spans="1:4">
      <c r="A149" t="s">
        <v>1312</v>
      </c>
      <c r="B149" t="s">
        <v>1314</v>
      </c>
      <c r="D149" s="85">
        <v>44231</v>
      </c>
    </row>
    <row r="150" spans="1:4">
      <c r="A150" t="s">
        <v>1312</v>
      </c>
      <c r="B150" t="s">
        <v>118</v>
      </c>
      <c r="D150" s="85"/>
    </row>
    <row r="151" spans="1:4">
      <c r="A151" t="s">
        <v>1312</v>
      </c>
      <c r="B151" t="s">
        <v>1207</v>
      </c>
      <c r="C151" s="85" t="str">
        <f t="shared" ref="C151:C153" si="2">B151&amp;" Location"</f>
        <v>Draw Location</v>
      </c>
      <c r="D151" s="85">
        <v>1</v>
      </c>
    </row>
    <row r="152" spans="1:4">
      <c r="A152" t="s">
        <v>1312</v>
      </c>
      <c r="B152" t="s">
        <v>1179</v>
      </c>
      <c r="C152" s="85" t="str">
        <f t="shared" si="2"/>
        <v>Box Location</v>
      </c>
      <c r="D152" s="85">
        <v>5</v>
      </c>
    </row>
    <row r="153" spans="1:4">
      <c r="A153" t="s">
        <v>1312</v>
      </c>
      <c r="B153" t="s">
        <v>1208</v>
      </c>
      <c r="C153" s="85" t="str">
        <f t="shared" si="2"/>
        <v>Well Location</v>
      </c>
      <c r="D153" s="85" t="s">
        <v>1209</v>
      </c>
    </row>
    <row r="154" spans="1:4">
      <c r="A154" t="s">
        <v>1312</v>
      </c>
      <c r="B154" t="s">
        <v>1315</v>
      </c>
      <c r="C154" s="85" t="s">
        <v>1184</v>
      </c>
      <c r="D154" s="85" t="s">
        <v>1229</v>
      </c>
    </row>
    <row r="155" spans="1:4">
      <c r="A155" t="s">
        <v>1312</v>
      </c>
      <c r="B155" t="s">
        <v>1316</v>
      </c>
      <c r="C155" s="85" t="s">
        <v>1187</v>
      </c>
      <c r="D155" s="85" t="s">
        <v>1231</v>
      </c>
    </row>
    <row r="156" spans="1:4">
      <c r="A156" t="s">
        <v>1312</v>
      </c>
      <c r="B156" t="s">
        <v>1233</v>
      </c>
      <c r="D156" s="85">
        <v>44231</v>
      </c>
    </row>
    <row r="157" spans="1:4">
      <c r="A157" t="s">
        <v>1312</v>
      </c>
      <c r="B157" t="s">
        <v>1317</v>
      </c>
      <c r="C157" s="86"/>
      <c r="D157" s="85">
        <v>19.670000000000002</v>
      </c>
    </row>
    <row r="158" spans="1:4">
      <c r="A158" t="s">
        <v>1312</v>
      </c>
      <c r="B158" t="s">
        <v>1242</v>
      </c>
      <c r="C158" s="86" t="s">
        <v>1318</v>
      </c>
      <c r="D158" s="85">
        <v>2.06</v>
      </c>
    </row>
    <row r="159" spans="1:4">
      <c r="A159" t="s">
        <v>1312</v>
      </c>
      <c r="B159" t="s">
        <v>1243</v>
      </c>
      <c r="C159" s="86" t="s">
        <v>1318</v>
      </c>
      <c r="D159" s="85">
        <v>0.9</v>
      </c>
    </row>
    <row r="160" spans="1:4">
      <c r="A160" t="s">
        <v>1312</v>
      </c>
      <c r="B160" t="s">
        <v>1319</v>
      </c>
      <c r="C160" s="85" t="s">
        <v>1320</v>
      </c>
      <c r="D160" s="85">
        <v>38.799999999999997</v>
      </c>
    </row>
    <row r="161" spans="1:4">
      <c r="A161" t="s">
        <v>1312</v>
      </c>
      <c r="B161" t="s">
        <v>1238</v>
      </c>
      <c r="C161" s="86"/>
      <c r="D161" s="85">
        <v>16</v>
      </c>
    </row>
    <row r="162" spans="1:4">
      <c r="A162" t="s">
        <v>1312</v>
      </c>
      <c r="B162" t="s">
        <v>1240</v>
      </c>
      <c r="C162" s="86"/>
      <c r="D162" s="85">
        <v>620.79999999999995</v>
      </c>
    </row>
    <row r="163" spans="1:4">
      <c r="A163" t="s">
        <v>1312</v>
      </c>
      <c r="B163" t="s">
        <v>889</v>
      </c>
      <c r="C163" s="85" t="s">
        <v>1321</v>
      </c>
      <c r="D163" s="85" t="s">
        <v>1322</v>
      </c>
    </row>
    <row r="164" spans="1:4">
      <c r="A164" t="s">
        <v>1312</v>
      </c>
      <c r="B164" t="s">
        <v>894</v>
      </c>
      <c r="D164" s="85" t="s">
        <v>911</v>
      </c>
    </row>
    <row r="165" spans="1:4">
      <c r="A165" t="s">
        <v>1312</v>
      </c>
      <c r="B165" t="s">
        <v>1203</v>
      </c>
      <c r="C165" s="85" t="s">
        <v>1204</v>
      </c>
      <c r="D165" s="85" t="s">
        <v>40</v>
      </c>
    </row>
    <row r="166" spans="1:4">
      <c r="A166" t="s">
        <v>1312</v>
      </c>
      <c r="B166" t="s">
        <v>126</v>
      </c>
      <c r="C166" s="85" t="s">
        <v>1175</v>
      </c>
      <c r="D166" s="85" t="s">
        <v>1</v>
      </c>
    </row>
    <row r="167" spans="1:4">
      <c r="A167" t="s">
        <v>1323</v>
      </c>
      <c r="B167" t="s">
        <v>81</v>
      </c>
      <c r="C167" s="85" t="str">
        <f>B167</f>
        <v>CaseID</v>
      </c>
      <c r="D167" s="85" t="s">
        <v>149</v>
      </c>
    </row>
    <row r="168" spans="1:4">
      <c r="A168" t="s">
        <v>1323</v>
      </c>
      <c r="B168" t="s">
        <v>1324</v>
      </c>
      <c r="D168" s="85">
        <v>44224</v>
      </c>
    </row>
    <row r="169" spans="1:4">
      <c r="A169" t="s">
        <v>1323</v>
      </c>
      <c r="B169" t="s">
        <v>874</v>
      </c>
      <c r="D169" s="85" t="s">
        <v>905</v>
      </c>
    </row>
    <row r="170" spans="1:4">
      <c r="A170" t="s">
        <v>1323</v>
      </c>
      <c r="B170" t="s">
        <v>1207</v>
      </c>
      <c r="C170" s="85" t="str">
        <f t="shared" ref="C170:C173" si="3">B170&amp;" Location"</f>
        <v>Draw Location</v>
      </c>
      <c r="D170" s="85">
        <v>1</v>
      </c>
    </row>
    <row r="171" spans="1:4">
      <c r="A171" t="s">
        <v>1323</v>
      </c>
      <c r="B171" t="s">
        <v>1179</v>
      </c>
      <c r="C171" s="85" t="str">
        <f t="shared" si="3"/>
        <v>Box Location</v>
      </c>
      <c r="D171" s="85">
        <v>5</v>
      </c>
    </row>
    <row r="172" spans="1:4">
      <c r="A172" t="s">
        <v>1323</v>
      </c>
      <c r="B172" t="s">
        <v>1208</v>
      </c>
      <c r="C172" s="85" t="str">
        <f t="shared" si="3"/>
        <v>Well Location</v>
      </c>
      <c r="D172" s="85" t="s">
        <v>1209</v>
      </c>
    </row>
    <row r="173" spans="1:4">
      <c r="A173" t="s">
        <v>1323</v>
      </c>
      <c r="B173" t="s">
        <v>1325</v>
      </c>
      <c r="C173" s="85" t="str">
        <f t="shared" si="3"/>
        <v>Tube Location</v>
      </c>
      <c r="D173" s="85">
        <v>1723153</v>
      </c>
    </row>
    <row r="174" spans="1:4">
      <c r="A174" t="s">
        <v>1323</v>
      </c>
      <c r="B174" t="s">
        <v>1326</v>
      </c>
      <c r="C174" s="85" t="s">
        <v>1184</v>
      </c>
      <c r="D174" s="85" t="s">
        <v>1327</v>
      </c>
    </row>
    <row r="175" spans="1:4">
      <c r="A175" t="s">
        <v>1323</v>
      </c>
      <c r="B175" t="s">
        <v>1328</v>
      </c>
      <c r="C175" s="85" t="s">
        <v>1187</v>
      </c>
      <c r="D175" s="85" t="s">
        <v>1329</v>
      </c>
    </row>
    <row r="176" spans="1:4">
      <c r="A176" t="s">
        <v>1323</v>
      </c>
      <c r="B176" t="s">
        <v>1330</v>
      </c>
      <c r="C176" s="86"/>
      <c r="D176" s="85">
        <v>1.855</v>
      </c>
    </row>
    <row r="177" spans="1:4">
      <c r="A177" t="s">
        <v>1323</v>
      </c>
      <c r="B177" t="s">
        <v>1331</v>
      </c>
      <c r="C177" s="86"/>
      <c r="D177" s="85">
        <v>0.25499999999999989</v>
      </c>
    </row>
    <row r="178" spans="1:4">
      <c r="A178" t="s">
        <v>1323</v>
      </c>
      <c r="B178" t="s">
        <v>118</v>
      </c>
      <c r="D178" s="85"/>
    </row>
    <row r="179" spans="1:4">
      <c r="A179" t="s">
        <v>1323</v>
      </c>
      <c r="B179" t="s">
        <v>1203</v>
      </c>
      <c r="C179" s="85" t="s">
        <v>1204</v>
      </c>
      <c r="D179" s="85" t="s">
        <v>40</v>
      </c>
    </row>
    <row r="180" spans="1:4">
      <c r="A180" t="s">
        <v>1323</v>
      </c>
      <c r="B180" t="s">
        <v>126</v>
      </c>
      <c r="C180" s="85" t="s">
        <v>1175</v>
      </c>
      <c r="D180" s="85" t="s">
        <v>1</v>
      </c>
    </row>
    <row r="181" spans="1:4">
      <c r="A181" t="s">
        <v>1332</v>
      </c>
      <c r="B181" t="s">
        <v>1333</v>
      </c>
      <c r="C181" s="85" t="str">
        <f>B181</f>
        <v>Case ID</v>
      </c>
      <c r="D181" s="85" t="s">
        <v>331</v>
      </c>
    </row>
    <row r="182" spans="1:4">
      <c r="A182" t="s">
        <v>1332</v>
      </c>
      <c r="B182" t="s">
        <v>874</v>
      </c>
      <c r="D182" s="85" t="s">
        <v>905</v>
      </c>
    </row>
    <row r="183" spans="1:4">
      <c r="A183" t="s">
        <v>1332</v>
      </c>
      <c r="B183" t="s">
        <v>1249</v>
      </c>
      <c r="D183" s="85"/>
    </row>
    <row r="184" spans="1:4">
      <c r="A184" t="s">
        <v>1332</v>
      </c>
      <c r="B184" t="s">
        <v>1251</v>
      </c>
      <c r="D184" s="85"/>
    </row>
    <row r="185" spans="1:4">
      <c r="A185" t="s">
        <v>1332</v>
      </c>
      <c r="B185" t="s">
        <v>1215</v>
      </c>
      <c r="C185" s="85" t="s">
        <v>1216</v>
      </c>
      <c r="D185" s="85"/>
    </row>
    <row r="186" spans="1:4">
      <c r="A186" t="s">
        <v>1332</v>
      </c>
      <c r="B186" t="s">
        <v>896</v>
      </c>
      <c r="C186" s="85" t="s">
        <v>1252</v>
      </c>
      <c r="D186" s="85"/>
    </row>
    <row r="187" spans="1:4">
      <c r="A187" t="s">
        <v>1332</v>
      </c>
      <c r="B187" t="s">
        <v>897</v>
      </c>
      <c r="C187" s="85" t="s">
        <v>1253</v>
      </c>
      <c r="D187" s="85"/>
    </row>
    <row r="188" spans="1:4">
      <c r="A188" t="s">
        <v>1332</v>
      </c>
      <c r="B188" t="s">
        <v>898</v>
      </c>
      <c r="C188" s="85" t="s">
        <v>1254</v>
      </c>
      <c r="D188" s="85"/>
    </row>
    <row r="189" spans="1:4">
      <c r="A189" t="s">
        <v>1332</v>
      </c>
      <c r="B189" t="s">
        <v>1255</v>
      </c>
      <c r="C189" s="85" t="s">
        <v>1256</v>
      </c>
      <c r="D189" s="85">
        <v>7000</v>
      </c>
    </row>
    <row r="190" spans="1:4">
      <c r="A190" t="s">
        <v>1332</v>
      </c>
      <c r="B190" t="s">
        <v>899</v>
      </c>
      <c r="C190" s="85" t="s">
        <v>1257</v>
      </c>
      <c r="D190" s="85"/>
    </row>
    <row r="191" spans="1:4">
      <c r="A191" t="s">
        <v>1332</v>
      </c>
      <c r="B191" t="s">
        <v>1258</v>
      </c>
      <c r="D191" s="87">
        <v>43712</v>
      </c>
    </row>
    <row r="192" spans="1:4">
      <c r="A192" t="s">
        <v>1332</v>
      </c>
      <c r="B192" t="s">
        <v>1259</v>
      </c>
      <c r="C192" s="85" t="s">
        <v>1260</v>
      </c>
      <c r="D192" s="85">
        <v>1726</v>
      </c>
    </row>
    <row r="193" spans="1:4">
      <c r="A193" t="s">
        <v>1332</v>
      </c>
      <c r="B193" t="s">
        <v>1261</v>
      </c>
      <c r="C193" s="85" t="s">
        <v>1262</v>
      </c>
      <c r="D193" s="85">
        <v>0.27200000000000002</v>
      </c>
    </row>
    <row r="194" spans="1:4">
      <c r="A194" t="s">
        <v>1332</v>
      </c>
      <c r="B194" t="s">
        <v>1263</v>
      </c>
      <c r="C194" s="85" t="s">
        <v>1264</v>
      </c>
      <c r="D194" s="85">
        <v>9.5200000000000014</v>
      </c>
    </row>
    <row r="195" spans="1:4">
      <c r="A195" t="s">
        <v>1332</v>
      </c>
      <c r="B195" t="s">
        <v>1265</v>
      </c>
      <c r="C195" s="85" t="s">
        <v>1266</v>
      </c>
      <c r="D195" s="85" t="s">
        <v>1334</v>
      </c>
    </row>
    <row r="196" spans="1:4">
      <c r="A196" t="s">
        <v>1332</v>
      </c>
      <c r="B196" t="s">
        <v>1268</v>
      </c>
      <c r="C196" s="85" t="s">
        <v>1269</v>
      </c>
      <c r="D196" s="85">
        <v>14</v>
      </c>
    </row>
    <row r="197" spans="1:4">
      <c r="A197" t="s">
        <v>1332</v>
      </c>
      <c r="B197" t="s">
        <v>1270</v>
      </c>
      <c r="D197" s="87">
        <v>43714</v>
      </c>
    </row>
    <row r="198" spans="1:4">
      <c r="A198" t="s">
        <v>1332</v>
      </c>
      <c r="B198" t="s">
        <v>1271</v>
      </c>
      <c r="C198" s="85" t="s">
        <v>1272</v>
      </c>
      <c r="D198" s="85">
        <v>469</v>
      </c>
    </row>
    <row r="199" spans="1:4">
      <c r="A199" t="s">
        <v>1332</v>
      </c>
      <c r="B199" t="s">
        <v>1273</v>
      </c>
      <c r="C199" s="85" t="s">
        <v>1274</v>
      </c>
      <c r="D199" s="85">
        <v>1.92</v>
      </c>
    </row>
    <row r="200" spans="1:4">
      <c r="A200" t="s">
        <v>1332</v>
      </c>
      <c r="B200" t="s">
        <v>1275</v>
      </c>
      <c r="C200" s="86"/>
      <c r="D200" s="85">
        <v>6.2027524714091875</v>
      </c>
    </row>
    <row r="201" spans="1:4">
      <c r="A201" t="s">
        <v>1332</v>
      </c>
      <c r="B201" t="s">
        <v>894</v>
      </c>
      <c r="D201" s="85"/>
    </row>
    <row r="202" spans="1:4">
      <c r="A202" t="s">
        <v>1332</v>
      </c>
      <c r="B202" t="s">
        <v>1276</v>
      </c>
      <c r="D202" s="85"/>
    </row>
    <row r="203" spans="1:4">
      <c r="A203" t="s">
        <v>1332</v>
      </c>
      <c r="B203" t="s">
        <v>1278</v>
      </c>
      <c r="C203" s="85" t="s">
        <v>1279</v>
      </c>
      <c r="D203" s="85"/>
    </row>
    <row r="204" spans="1:4">
      <c r="A204" t="s">
        <v>1332</v>
      </c>
      <c r="B204" t="s">
        <v>1280</v>
      </c>
      <c r="D204" s="85"/>
    </row>
    <row r="205" spans="1:4">
      <c r="A205" t="s">
        <v>1332</v>
      </c>
      <c r="B205" t="s">
        <v>1281</v>
      </c>
      <c r="C205" s="85" t="s">
        <v>1282</v>
      </c>
      <c r="D205" s="85"/>
    </row>
    <row r="206" spans="1:4">
      <c r="A206" t="s">
        <v>1332</v>
      </c>
      <c r="B206" t="s">
        <v>1246</v>
      </c>
      <c r="C206" s="85" t="s">
        <v>1283</v>
      </c>
      <c r="D206" s="85"/>
    </row>
    <row r="207" spans="1:4">
      <c r="A207" t="s">
        <v>1332</v>
      </c>
      <c r="B207" t="s">
        <v>1284</v>
      </c>
      <c r="C207" s="85" t="s">
        <v>1285</v>
      </c>
      <c r="D207" s="85"/>
    </row>
    <row r="208" spans="1:4">
      <c r="A208" t="s">
        <v>1332</v>
      </c>
      <c r="B208" t="s">
        <v>1235</v>
      </c>
      <c r="C208" s="85" t="s">
        <v>1286</v>
      </c>
      <c r="D208" s="85"/>
    </row>
    <row r="209" spans="1:4">
      <c r="A209" t="s">
        <v>1332</v>
      </c>
      <c r="B209" t="s">
        <v>1287</v>
      </c>
      <c r="C209" s="86"/>
      <c r="D209" s="85"/>
    </row>
    <row r="210" spans="1:4">
      <c r="A210" t="s">
        <v>1332</v>
      </c>
      <c r="B210" t="s">
        <v>1288</v>
      </c>
      <c r="C210" s="86"/>
      <c r="D210" s="85">
        <v>1</v>
      </c>
    </row>
    <row r="211" spans="1:4">
      <c r="A211" t="s">
        <v>1332</v>
      </c>
      <c r="B211" t="s">
        <v>126</v>
      </c>
      <c r="C211" s="85" t="s">
        <v>1175</v>
      </c>
      <c r="D211" s="85" t="s">
        <v>1</v>
      </c>
    </row>
    <row r="212" spans="1:4">
      <c r="A212" t="s">
        <v>1335</v>
      </c>
      <c r="B212" t="s">
        <v>81</v>
      </c>
      <c r="C212" s="85" t="str">
        <f>B212</f>
        <v>CaseID</v>
      </c>
      <c r="D212" s="85" t="s">
        <v>331</v>
      </c>
    </row>
    <row r="213" spans="1:4">
      <c r="A213" t="s">
        <v>1335</v>
      </c>
      <c r="B213" t="s">
        <v>874</v>
      </c>
      <c r="D213" s="85" t="s">
        <v>905</v>
      </c>
    </row>
    <row r="214" spans="1:4">
      <c r="A214" t="s">
        <v>1335</v>
      </c>
      <c r="B214" t="s">
        <v>1249</v>
      </c>
      <c r="D214" s="85"/>
    </row>
    <row r="215" spans="1:4">
      <c r="A215" t="s">
        <v>1335</v>
      </c>
      <c r="B215" t="s">
        <v>1251</v>
      </c>
      <c r="D215" s="85"/>
    </row>
    <row r="216" spans="1:4">
      <c r="A216" t="s">
        <v>1335</v>
      </c>
      <c r="B216" t="s">
        <v>1215</v>
      </c>
      <c r="C216" s="85" t="s">
        <v>1216</v>
      </c>
      <c r="D216" s="85"/>
    </row>
    <row r="217" spans="1:4">
      <c r="A217" t="s">
        <v>1335</v>
      </c>
      <c r="B217" t="s">
        <v>896</v>
      </c>
      <c r="C217" s="85" t="s">
        <v>1252</v>
      </c>
      <c r="D217" s="85"/>
    </row>
    <row r="218" spans="1:4">
      <c r="A218" t="s">
        <v>1335</v>
      </c>
      <c r="B218" t="s">
        <v>897</v>
      </c>
      <c r="C218" s="85" t="s">
        <v>1253</v>
      </c>
      <c r="D218" s="85"/>
    </row>
    <row r="219" spans="1:4">
      <c r="A219" t="s">
        <v>1335</v>
      </c>
      <c r="B219" t="s">
        <v>898</v>
      </c>
      <c r="C219" s="85" t="s">
        <v>1254</v>
      </c>
      <c r="D219" s="85"/>
    </row>
    <row r="220" spans="1:4">
      <c r="A220" t="s">
        <v>1335</v>
      </c>
      <c r="B220" t="s">
        <v>1255</v>
      </c>
      <c r="C220" s="85" t="s">
        <v>1256</v>
      </c>
      <c r="D220" s="85">
        <v>7000</v>
      </c>
    </row>
    <row r="221" spans="1:4">
      <c r="A221" t="s">
        <v>1335</v>
      </c>
      <c r="B221" t="s">
        <v>899</v>
      </c>
      <c r="C221" s="85" t="s">
        <v>1257</v>
      </c>
      <c r="D221" s="85"/>
    </row>
    <row r="222" spans="1:4">
      <c r="A222" t="s">
        <v>1335</v>
      </c>
      <c r="B222" t="s">
        <v>1258</v>
      </c>
      <c r="D222" s="85">
        <v>43712</v>
      </c>
    </row>
    <row r="223" spans="1:4">
      <c r="A223" t="s">
        <v>1335</v>
      </c>
      <c r="B223" t="s">
        <v>1259</v>
      </c>
      <c r="C223" s="85" t="s">
        <v>1260</v>
      </c>
      <c r="D223" s="85">
        <v>1726</v>
      </c>
    </row>
    <row r="224" spans="1:4">
      <c r="A224" t="s">
        <v>1335</v>
      </c>
      <c r="B224" t="s">
        <v>1261</v>
      </c>
      <c r="C224" s="85" t="s">
        <v>1262</v>
      </c>
      <c r="D224" s="85">
        <v>0.27200000000000002</v>
      </c>
    </row>
    <row r="225" spans="1:4">
      <c r="A225" t="s">
        <v>1335</v>
      </c>
      <c r="B225" t="s">
        <v>1263</v>
      </c>
      <c r="C225" s="85" t="s">
        <v>1264</v>
      </c>
      <c r="D225" s="85">
        <v>9.5200000000000014</v>
      </c>
    </row>
    <row r="226" spans="1:4">
      <c r="A226" t="s">
        <v>1335</v>
      </c>
      <c r="B226" t="s">
        <v>1265</v>
      </c>
      <c r="C226" s="85" t="s">
        <v>1266</v>
      </c>
      <c r="D226" s="85" t="s">
        <v>1334</v>
      </c>
    </row>
    <row r="227" spans="1:4">
      <c r="A227" t="s">
        <v>1335</v>
      </c>
      <c r="B227" t="s">
        <v>1268</v>
      </c>
      <c r="C227" s="85" t="s">
        <v>1269</v>
      </c>
      <c r="D227" s="85">
        <v>14</v>
      </c>
    </row>
    <row r="228" spans="1:4">
      <c r="A228" t="s">
        <v>1335</v>
      </c>
      <c r="B228" t="s">
        <v>1270</v>
      </c>
      <c r="D228" s="85">
        <v>43714</v>
      </c>
    </row>
    <row r="229" spans="1:4">
      <c r="A229" t="s">
        <v>1335</v>
      </c>
      <c r="B229" t="s">
        <v>1271</v>
      </c>
      <c r="C229" s="85" t="s">
        <v>1272</v>
      </c>
      <c r="D229" s="85">
        <v>469</v>
      </c>
    </row>
    <row r="230" spans="1:4">
      <c r="A230" t="s">
        <v>1335</v>
      </c>
      <c r="B230" t="s">
        <v>1273</v>
      </c>
      <c r="C230" s="85" t="s">
        <v>1274</v>
      </c>
      <c r="D230" s="85">
        <v>1.92</v>
      </c>
    </row>
    <row r="231" spans="1:4">
      <c r="A231" t="s">
        <v>1335</v>
      </c>
      <c r="B231" t="s">
        <v>1275</v>
      </c>
      <c r="C231" s="86"/>
      <c r="D231" s="85">
        <v>6.2027524714091875</v>
      </c>
    </row>
    <row r="232" spans="1:4">
      <c r="A232" t="s">
        <v>1335</v>
      </c>
      <c r="B232" t="s">
        <v>894</v>
      </c>
      <c r="D232" s="85"/>
    </row>
    <row r="233" spans="1:4">
      <c r="A233" t="s">
        <v>1335</v>
      </c>
      <c r="B233" t="s">
        <v>1276</v>
      </c>
      <c r="D233" s="85"/>
    </row>
    <row r="234" spans="1:4">
      <c r="A234" t="s">
        <v>1335</v>
      </c>
      <c r="B234" t="s">
        <v>1278</v>
      </c>
      <c r="C234" s="85" t="s">
        <v>1279</v>
      </c>
      <c r="D234" s="85"/>
    </row>
    <row r="235" spans="1:4">
      <c r="A235" t="s">
        <v>1335</v>
      </c>
      <c r="B235" t="s">
        <v>1280</v>
      </c>
      <c r="D235" s="85"/>
    </row>
    <row r="236" spans="1:4">
      <c r="A236" t="s">
        <v>1335</v>
      </c>
      <c r="B236" t="s">
        <v>1281</v>
      </c>
      <c r="C236" s="85" t="s">
        <v>1282</v>
      </c>
      <c r="D236" s="85"/>
    </row>
    <row r="237" spans="1:4">
      <c r="A237" t="s">
        <v>1335</v>
      </c>
      <c r="B237" t="s">
        <v>1246</v>
      </c>
      <c r="C237" s="85" t="s">
        <v>1283</v>
      </c>
      <c r="D237" s="85"/>
    </row>
    <row r="238" spans="1:4">
      <c r="A238" t="s">
        <v>1335</v>
      </c>
      <c r="B238" t="s">
        <v>1284</v>
      </c>
      <c r="C238" s="85" t="s">
        <v>1285</v>
      </c>
      <c r="D238" s="85"/>
    </row>
    <row r="239" spans="1:4">
      <c r="A239" t="s">
        <v>1335</v>
      </c>
      <c r="B239" t="s">
        <v>1235</v>
      </c>
      <c r="C239" s="85" t="s">
        <v>1286</v>
      </c>
      <c r="D239" s="85"/>
    </row>
    <row r="240" spans="1:4">
      <c r="A240" t="s">
        <v>1335</v>
      </c>
      <c r="B240" t="s">
        <v>1287</v>
      </c>
      <c r="C240" s="86"/>
      <c r="D240" s="85"/>
    </row>
    <row r="241" spans="1:4">
      <c r="A241" t="s">
        <v>1335</v>
      </c>
      <c r="B241" t="s">
        <v>1288</v>
      </c>
      <c r="C241" s="86"/>
      <c r="D241" s="85">
        <v>1</v>
      </c>
    </row>
    <row r="242" spans="1:4">
      <c r="A242" t="s">
        <v>1335</v>
      </c>
      <c r="B242" t="s">
        <v>126</v>
      </c>
      <c r="C242" s="85" t="s">
        <v>1175</v>
      </c>
      <c r="D242" s="85" t="s">
        <v>1</v>
      </c>
    </row>
  </sheetData>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ED8FD-B00A-4FCB-A21B-68BEB79ACC46}">
  <sheetPr>
    <tabColor theme="8" tint="0.79998168889431442"/>
  </sheetPr>
  <dimension ref="A1:AB487"/>
  <sheetViews>
    <sheetView topLeftCell="AA1" workbookViewId="0">
      <selection activeCell="AA23" sqref="AA23"/>
    </sheetView>
  </sheetViews>
  <sheetFormatPr defaultColWidth="8.81640625" defaultRowHeight="14.5"/>
  <cols>
    <col min="1" max="1" width="2" style="120" customWidth="1"/>
    <col min="2" max="2" width="6.81640625" style="120" customWidth="1"/>
    <col min="3" max="6" width="6.453125" style="120" customWidth="1"/>
    <col min="7" max="7" width="7" style="120" bestFit="1" customWidth="1"/>
    <col min="8" max="23" width="6.453125" style="120" customWidth="1"/>
    <col min="24" max="24" width="5.1796875" style="120" bestFit="1" customWidth="1"/>
    <col min="25" max="25" width="6.453125" style="120" customWidth="1"/>
    <col min="26" max="26" width="6.81640625" style="120" bestFit="1" customWidth="1"/>
    <col min="27" max="16384" width="8.81640625" style="120"/>
  </cols>
  <sheetData>
    <row r="1" spans="1:28" ht="9" customHeight="1"/>
    <row r="2" spans="1:28" ht="18.5">
      <c r="B2" s="121" t="s">
        <v>1336</v>
      </c>
      <c r="C2" s="122"/>
      <c r="D2" s="122"/>
      <c r="E2" s="122"/>
      <c r="F2" s="122"/>
      <c r="G2" s="122"/>
      <c r="H2" s="122"/>
      <c r="I2" s="122"/>
      <c r="J2" s="122"/>
      <c r="K2" s="122"/>
      <c r="L2" s="122"/>
      <c r="M2" s="122"/>
      <c r="N2" s="122"/>
      <c r="O2" s="122"/>
      <c r="P2" s="122"/>
      <c r="Q2" s="122"/>
      <c r="R2" s="122"/>
      <c r="S2" s="122"/>
      <c r="T2" s="122"/>
      <c r="U2" s="122"/>
      <c r="V2" s="122"/>
      <c r="W2" s="122"/>
      <c r="X2" s="122"/>
      <c r="Y2" s="122"/>
      <c r="Z2" s="122"/>
      <c r="AA2" s="123"/>
      <c r="AB2" s="123"/>
    </row>
    <row r="3" spans="1:28">
      <c r="A3" s="124"/>
    </row>
    <row r="4" spans="1:28" s="125" customFormat="1">
      <c r="B4" s="178" t="s">
        <v>94</v>
      </c>
      <c r="C4" s="152"/>
      <c r="D4" s="152"/>
      <c r="F4" s="179" t="s">
        <v>99</v>
      </c>
      <c r="G4" s="160"/>
      <c r="H4" s="160"/>
      <c r="J4" s="180" t="s">
        <v>103</v>
      </c>
      <c r="K4" s="164"/>
      <c r="L4" s="164"/>
      <c r="N4" s="177" t="s">
        <v>107</v>
      </c>
      <c r="O4" s="136"/>
      <c r="P4" s="136"/>
      <c r="R4" s="181" t="s">
        <v>871</v>
      </c>
      <c r="S4" s="169"/>
      <c r="T4" s="169"/>
      <c r="V4" s="182" t="s">
        <v>873</v>
      </c>
      <c r="W4" s="126"/>
      <c r="X4" s="126"/>
      <c r="Z4" s="177" t="s">
        <v>1337</v>
      </c>
      <c r="AA4" s="172"/>
      <c r="AB4" s="172"/>
    </row>
    <row r="5" spans="1:28" s="124" customFormat="1">
      <c r="B5" s="127" t="s">
        <v>1338</v>
      </c>
      <c r="C5" s="128"/>
      <c r="D5" s="129">
        <f>C5/$C$17</f>
        <v>0</v>
      </c>
      <c r="F5" s="127" t="s">
        <v>1338</v>
      </c>
      <c r="G5" s="128">
        <f>COUNTIFS(MetaData!V:V,"",MetaData!AW:AW,"map")</f>
        <v>0</v>
      </c>
      <c r="H5" s="129">
        <f>G5/$G$13</f>
        <v>0</v>
      </c>
      <c r="J5" s="127" t="s">
        <v>1338</v>
      </c>
      <c r="K5" s="128">
        <f>COUNTIFS(MetaData!Z:Z,"",MetaData!AW:AW,"map")</f>
        <v>0</v>
      </c>
      <c r="L5" s="129">
        <f>K5/$K$11</f>
        <v>0</v>
      </c>
      <c r="N5" s="127" t="s">
        <v>1338</v>
      </c>
      <c r="O5" s="146">
        <f>COUNTIFS(MetaData!AD:AD,"",MetaData!AW:AW,"map")</f>
        <v>0</v>
      </c>
      <c r="P5" s="147">
        <f>O5/$O$13</f>
        <v>0</v>
      </c>
      <c r="R5" s="127" t="s">
        <v>1338</v>
      </c>
      <c r="S5" s="128">
        <f>COUNTIFS(MetaData!AQ:AQ,"",MetaData!AW:AW,"map")</f>
        <v>0</v>
      </c>
      <c r="T5" s="129">
        <f>S5/$S$8</f>
        <v>0</v>
      </c>
      <c r="V5" s="127" t="s">
        <v>1338</v>
      </c>
      <c r="W5" s="128">
        <f>COUNTIFS(MetaData!AS:AS,"",MetaData!AW:AW,"map")</f>
        <v>11</v>
      </c>
      <c r="X5" s="129">
        <f>W5/$W$15</f>
        <v>0.39285714285714285</v>
      </c>
      <c r="Z5" s="161" t="s">
        <v>158</v>
      </c>
      <c r="AA5" s="146">
        <f>COUNTIFS(MetaData!R:R,Z5,MetaData!AW:AW,"map")</f>
        <v>0</v>
      </c>
      <c r="AB5" s="147">
        <f>AA5/$AA$9</f>
        <v>0</v>
      </c>
    </row>
    <row r="6" spans="1:28">
      <c r="B6" s="127" t="s">
        <v>147</v>
      </c>
      <c r="C6" s="128">
        <f>COUNTIFS(MetaData!Q:Q,MAP!B6,MetaData!AW:AW,"map")</f>
        <v>5</v>
      </c>
      <c r="D6" s="129">
        <f t="shared" ref="D6:D16" si="0">C6/$C$17</f>
        <v>0.17857142857142858</v>
      </c>
      <c r="F6" s="127" t="s">
        <v>147</v>
      </c>
      <c r="G6" s="128">
        <f>COUNTIFS(MetaData!V:V,F6,MetaData!AW:AW,"map")</f>
        <v>6</v>
      </c>
      <c r="H6" s="129">
        <f t="shared" ref="H6:H12" si="1">G6/$G$13</f>
        <v>0.21428571428571427</v>
      </c>
      <c r="J6" s="127" t="s">
        <v>147</v>
      </c>
      <c r="K6" s="128">
        <f>COUNTIFS(MetaData!Z:Z,J6,MetaData!AW:AW,"map")</f>
        <v>8</v>
      </c>
      <c r="L6" s="129">
        <f t="shared" ref="L6:L10" si="2">K6/$K$11</f>
        <v>0.2857142857142857</v>
      </c>
      <c r="N6" s="127" t="s">
        <v>147</v>
      </c>
      <c r="O6" s="146">
        <f>COUNTIFS(MetaData!AD:AD,N6,MetaData!AW:AW,"map")</f>
        <v>15</v>
      </c>
      <c r="P6" s="147">
        <f t="shared" ref="P6:P12" si="3">O6/$O$13</f>
        <v>0.5357142857142857</v>
      </c>
      <c r="R6" s="127" t="s">
        <v>205</v>
      </c>
      <c r="S6" s="128">
        <f>COUNTIFS(MetaData!AQ:AQ,R6,MetaData!AW:AW,"map")</f>
        <v>0</v>
      </c>
      <c r="T6" s="129">
        <f>S6/$S$8</f>
        <v>0</v>
      </c>
      <c r="V6" s="127" t="s">
        <v>147</v>
      </c>
      <c r="W6" s="128">
        <f>COUNTIFS(MetaData!AS:AS,V6,MetaData!AW:AW,"map")</f>
        <v>17</v>
      </c>
      <c r="X6" s="129">
        <f t="shared" ref="X6:X14" si="4">W6/$W$15</f>
        <v>0.6071428571428571</v>
      </c>
      <c r="Z6" s="127" t="s">
        <v>1338</v>
      </c>
      <c r="AA6" s="128">
        <f>COUNTIFS(MetaData!R:R,"",MetaData!AW:AW,"map")</f>
        <v>0</v>
      </c>
      <c r="AB6" s="129">
        <f t="shared" ref="AB6:AB9" si="5">AA6/$AA$9</f>
        <v>0</v>
      </c>
    </row>
    <row r="7" spans="1:28">
      <c r="B7" s="127">
        <v>0</v>
      </c>
      <c r="C7" s="128">
        <f>COUNTIFS(MetaData!Q:Q,MAP!B7,MetaData!AW:AW,"map")</f>
        <v>2</v>
      </c>
      <c r="D7" s="129">
        <f t="shared" si="0"/>
        <v>7.1428571428571425E-2</v>
      </c>
      <c r="F7" s="127">
        <v>0</v>
      </c>
      <c r="G7" s="128">
        <f>COUNTIFS(MetaData!V:V,F7,MetaData!AW:AW,"map")</f>
        <v>1</v>
      </c>
      <c r="H7" s="129">
        <f t="shared" si="1"/>
        <v>3.5714285714285712E-2</v>
      </c>
      <c r="J7" s="127">
        <v>0</v>
      </c>
      <c r="K7" s="128">
        <f>COUNTIFS(MetaData!Z:Z,J7,MetaData!AW:AW,"map")</f>
        <v>4</v>
      </c>
      <c r="L7" s="129">
        <f t="shared" si="2"/>
        <v>0.14285714285714285</v>
      </c>
      <c r="N7" s="127" t="s">
        <v>410</v>
      </c>
      <c r="O7" s="146">
        <f>COUNTIFS(MetaData!AD:AD,N7,MetaData!AW:AW,"map")</f>
        <v>0</v>
      </c>
      <c r="P7" s="147">
        <f t="shared" si="3"/>
        <v>0</v>
      </c>
      <c r="R7" s="127" t="s">
        <v>146</v>
      </c>
      <c r="S7" s="128">
        <f>COUNTIFS(MetaData!AQ:AQ,R7,MetaData!AW:AW,"map")</f>
        <v>28</v>
      </c>
      <c r="T7" s="129">
        <f>S7/$S$8</f>
        <v>1</v>
      </c>
      <c r="V7" s="130" t="s">
        <v>924</v>
      </c>
      <c r="W7" s="128">
        <f>COUNTIFS(MetaData!AS:AS,V7,MetaData!AW:AW,"map")</f>
        <v>0</v>
      </c>
      <c r="X7" s="131">
        <f t="shared" si="4"/>
        <v>0</v>
      </c>
      <c r="Z7" s="127" t="s">
        <v>133</v>
      </c>
      <c r="AA7" s="128">
        <f>COUNTIFS(MetaData!R:R,Z7,MetaData!AW:AW,"map")</f>
        <v>14</v>
      </c>
      <c r="AB7" s="129">
        <f t="shared" si="5"/>
        <v>0.5</v>
      </c>
    </row>
    <row r="8" spans="1:28">
      <c r="B8" s="127">
        <v>1</v>
      </c>
      <c r="C8" s="128">
        <f>COUNTIFS(MetaData!Q:Q,MAP!B8,MetaData!AW:AW,"map")</f>
        <v>1</v>
      </c>
      <c r="D8" s="129">
        <f t="shared" si="0"/>
        <v>3.5714285714285712E-2</v>
      </c>
      <c r="F8" s="127">
        <v>1</v>
      </c>
      <c r="G8" s="128">
        <f>COUNTIFS(MetaData!V:V,F8,MetaData!AW:AW,"map")</f>
        <v>2</v>
      </c>
      <c r="H8" s="129">
        <f t="shared" si="1"/>
        <v>7.1428571428571425E-2</v>
      </c>
      <c r="J8" s="127">
        <v>1</v>
      </c>
      <c r="K8" s="128">
        <f>COUNTIFS(MetaData!Z:Z,J8,MetaData!AW:AW,"map")</f>
        <v>4</v>
      </c>
      <c r="L8" s="129">
        <f t="shared" si="2"/>
        <v>0.14285714285714285</v>
      </c>
      <c r="N8" s="127" t="s">
        <v>139</v>
      </c>
      <c r="O8" s="146">
        <f>COUNTIFS(MetaData!AD:AD,N8,MetaData!AW:AW,"map")</f>
        <v>2</v>
      </c>
      <c r="P8" s="147">
        <f t="shared" si="3"/>
        <v>7.1428571428571425E-2</v>
      </c>
      <c r="R8" s="149" t="s">
        <v>1339</v>
      </c>
      <c r="S8" s="146">
        <f>SUM(S5:S7)</f>
        <v>28</v>
      </c>
      <c r="T8" s="147"/>
      <c r="V8" s="130" t="s">
        <v>407</v>
      </c>
      <c r="W8" s="128">
        <f>COUNTIFS(MetaData!AS:AS,V8,MetaData!AW:AW,"map")</f>
        <v>0</v>
      </c>
      <c r="X8" s="131">
        <f t="shared" si="4"/>
        <v>0</v>
      </c>
      <c r="Z8" s="127" t="s">
        <v>151</v>
      </c>
      <c r="AA8" s="128">
        <f>COUNTIFS(MetaData!R:R,Z8,MetaData!AW:AW,"map")</f>
        <v>14</v>
      </c>
      <c r="AB8" s="129">
        <f t="shared" si="5"/>
        <v>0.5</v>
      </c>
    </row>
    <row r="9" spans="1:28">
      <c r="B9" s="127" t="s">
        <v>345</v>
      </c>
      <c r="C9" s="128">
        <f>COUNTIFS(MetaData!Q:Q,MAP!B9,MetaData!AW:AW,"map")</f>
        <v>0</v>
      </c>
      <c r="D9" s="129">
        <f t="shared" si="0"/>
        <v>0</v>
      </c>
      <c r="F9" s="127">
        <v>2</v>
      </c>
      <c r="G9" s="128">
        <f>COUNTIFS(MetaData!V:V,F9,MetaData!AW:AW,"map")</f>
        <v>4</v>
      </c>
      <c r="H9" s="129">
        <f t="shared" si="1"/>
        <v>0.14285714285714285</v>
      </c>
      <c r="J9" s="127">
        <v>2</v>
      </c>
      <c r="K9" s="128">
        <f>COUNTIFS(MetaData!Z:Z,J9,MetaData!AW:AW,"map")</f>
        <v>1</v>
      </c>
      <c r="L9" s="129">
        <f t="shared" si="2"/>
        <v>3.5714285714285712E-2</v>
      </c>
      <c r="N9" s="127" t="s">
        <v>166</v>
      </c>
      <c r="O9" s="146">
        <f>COUNTIFS(MetaData!AD:AD,N9,MetaData!AW:AW,"map")</f>
        <v>1</v>
      </c>
      <c r="P9" s="147">
        <f t="shared" si="3"/>
        <v>3.5714285714285712E-2</v>
      </c>
      <c r="V9" s="130" t="s">
        <v>960</v>
      </c>
      <c r="W9" s="128">
        <f>COUNTIFS(MetaData!AS:AS,V9,MetaData!AW:AW,"map")</f>
        <v>0</v>
      </c>
      <c r="X9" s="131">
        <f t="shared" si="4"/>
        <v>0</v>
      </c>
      <c r="Z9" s="156" t="s">
        <v>1339</v>
      </c>
      <c r="AA9" s="157">
        <f>SUM(AA5:AA8)</f>
        <v>28</v>
      </c>
      <c r="AB9" s="129">
        <f t="shared" si="5"/>
        <v>1</v>
      </c>
    </row>
    <row r="10" spans="1:28">
      <c r="B10" s="127">
        <v>2</v>
      </c>
      <c r="C10" s="128">
        <f>COUNTIFS(MetaData!Q:Q,MAP!B10,MetaData!AW:AW,"map")</f>
        <v>5</v>
      </c>
      <c r="D10" s="129">
        <f t="shared" si="0"/>
        <v>0.17857142857142858</v>
      </c>
      <c r="F10" s="127">
        <v>3</v>
      </c>
      <c r="G10" s="128">
        <f>COUNTIFS(MetaData!V:V,F10,MetaData!AW:AW,"map")</f>
        <v>1</v>
      </c>
      <c r="H10" s="129">
        <f t="shared" si="1"/>
        <v>3.5714285714285712E-2</v>
      </c>
      <c r="J10" s="127">
        <v>3</v>
      </c>
      <c r="K10" s="128">
        <f>COUNTIFS(MetaData!Z:Z,J10,MetaData!AW:AW,"map")</f>
        <v>11</v>
      </c>
      <c r="L10" s="129">
        <f t="shared" si="2"/>
        <v>0.39285714285714285</v>
      </c>
      <c r="N10" s="127" t="s">
        <v>177</v>
      </c>
      <c r="O10" s="146">
        <f>COUNTIFS(MetaData!AD:AD,N10,MetaData!AW:AW,"map")</f>
        <v>3</v>
      </c>
      <c r="P10" s="147">
        <f t="shared" si="3"/>
        <v>0.10714285714285714</v>
      </c>
      <c r="V10" s="130" t="s">
        <v>973</v>
      </c>
      <c r="W10" s="128">
        <f>COUNTIFS(MetaData!AS:AS,V10,MetaData!AW:AW,"map")</f>
        <v>0</v>
      </c>
      <c r="X10" s="131">
        <f t="shared" si="4"/>
        <v>0</v>
      </c>
    </row>
    <row r="11" spans="1:28">
      <c r="B11" s="127">
        <v>3</v>
      </c>
      <c r="C11" s="128">
        <f>COUNTIFS(MetaData!Q:Q,MAP!B11,MetaData!AW:AW,"map")</f>
        <v>2</v>
      </c>
      <c r="D11" s="129">
        <f t="shared" si="0"/>
        <v>7.1428571428571425E-2</v>
      </c>
      <c r="F11" s="127">
        <v>4</v>
      </c>
      <c r="G11" s="128">
        <f>COUNTIFS(MetaData!V:V,F11,MetaData!AW:AW,"map")</f>
        <v>4</v>
      </c>
      <c r="H11" s="129">
        <f t="shared" si="1"/>
        <v>0.14285714285714285</v>
      </c>
      <c r="J11" s="127" t="s">
        <v>1339</v>
      </c>
      <c r="K11" s="132">
        <f>SUM(K5:K10)</f>
        <v>28</v>
      </c>
      <c r="L11" s="129"/>
      <c r="N11" s="127" t="s">
        <v>173</v>
      </c>
      <c r="O11" s="146">
        <f>COUNTIFS(MetaData!AD:AD,N11,MetaData!AW:AW,"map")</f>
        <v>7</v>
      </c>
      <c r="P11" s="147">
        <f t="shared" si="3"/>
        <v>0.25</v>
      </c>
      <c r="V11" s="130" t="s">
        <v>984</v>
      </c>
      <c r="W11" s="128">
        <f>COUNTIFS(MetaData!AS:AS,V11,MetaData!AW:AW,"map")</f>
        <v>0</v>
      </c>
      <c r="X11" s="131">
        <f t="shared" si="4"/>
        <v>0</v>
      </c>
    </row>
    <row r="12" spans="1:28">
      <c r="B12" s="127">
        <v>4</v>
      </c>
      <c r="C12" s="128">
        <f>COUNTIFS(MetaData!Q:Q,MAP!B12,MetaData!AW:AW,"map")</f>
        <v>0</v>
      </c>
      <c r="D12" s="129">
        <f t="shared" si="0"/>
        <v>0</v>
      </c>
      <c r="F12" s="127">
        <v>5</v>
      </c>
      <c r="G12" s="128">
        <f>COUNTIFS(MetaData!V:V,F12,MetaData!AW:AW,"map")</f>
        <v>10</v>
      </c>
      <c r="H12" s="129">
        <f t="shared" si="1"/>
        <v>0.35714285714285715</v>
      </c>
      <c r="N12" s="127" t="s">
        <v>230</v>
      </c>
      <c r="O12" s="146">
        <f>COUNTIFS(MetaData!AD:AD,N12,MetaData!AW:AW,"map")</f>
        <v>0</v>
      </c>
      <c r="P12" s="147">
        <f t="shared" si="3"/>
        <v>0</v>
      </c>
      <c r="V12" s="130" t="s">
        <v>215</v>
      </c>
      <c r="W12" s="128">
        <f>COUNTIFS(MetaData!AS:AS,V12,MetaData!AW:AW,"map")</f>
        <v>0</v>
      </c>
      <c r="X12" s="131">
        <f t="shared" si="4"/>
        <v>0</v>
      </c>
    </row>
    <row r="13" spans="1:28">
      <c r="B13" s="127" t="s">
        <v>1006</v>
      </c>
      <c r="C13" s="128">
        <f>COUNTIFS(MetaData!Q:Q,MAP!B13,MetaData!AW:AW,"map")</f>
        <v>0</v>
      </c>
      <c r="D13" s="129">
        <f t="shared" si="0"/>
        <v>0</v>
      </c>
      <c r="F13" s="127" t="s">
        <v>1339</v>
      </c>
      <c r="G13" s="132">
        <f>SUM(G5:G12)</f>
        <v>28</v>
      </c>
      <c r="H13" s="129"/>
      <c r="N13" s="127" t="s">
        <v>1339</v>
      </c>
      <c r="O13" s="148">
        <f>SUM(O5:O12)</f>
        <v>28</v>
      </c>
      <c r="P13" s="147"/>
      <c r="V13" s="130" t="s">
        <v>206</v>
      </c>
      <c r="W13" s="128">
        <f>COUNTIFS(MetaData!AS:AS,V13,MetaData!AW:AW,"map")</f>
        <v>0</v>
      </c>
      <c r="X13" s="131">
        <f t="shared" si="4"/>
        <v>0</v>
      </c>
    </row>
    <row r="14" spans="1:28">
      <c r="B14" s="127">
        <v>5</v>
      </c>
      <c r="C14" s="128">
        <f>COUNTIFS(MetaData!Q:Q,MAP!B14,MetaData!AW:AW,"map")</f>
        <v>6</v>
      </c>
      <c r="D14" s="129">
        <f t="shared" si="0"/>
        <v>0.21428571428571427</v>
      </c>
      <c r="V14" s="127" t="s">
        <v>1016</v>
      </c>
      <c r="W14" s="128">
        <f>COUNTIFS(MetaData!AS:AS,V14,MetaData!AW:AW,"map")</f>
        <v>0</v>
      </c>
      <c r="X14" s="129">
        <f t="shared" si="4"/>
        <v>0</v>
      </c>
    </row>
    <row r="15" spans="1:28">
      <c r="B15" s="127" t="s">
        <v>203</v>
      </c>
      <c r="C15" s="128">
        <f>COUNTIFS(MetaData!Q:Q,MAP!B15,MetaData!AW:AW,"map")</f>
        <v>0</v>
      </c>
      <c r="D15" s="129">
        <f t="shared" si="0"/>
        <v>0</v>
      </c>
      <c r="V15" s="127" t="s">
        <v>1339</v>
      </c>
      <c r="W15" s="133">
        <f>SUM(W5:W14)</f>
        <v>28</v>
      </c>
      <c r="X15" s="129"/>
    </row>
    <row r="16" spans="1:28">
      <c r="B16" s="127">
        <v>6</v>
      </c>
      <c r="C16" s="128">
        <f>COUNTIFS(MetaData!Q:Q,MAP!B16,MetaData!AW:AW,"map")</f>
        <v>7</v>
      </c>
      <c r="D16" s="129">
        <f t="shared" si="0"/>
        <v>0.25</v>
      </c>
    </row>
    <row r="17" spans="2:28">
      <c r="B17" s="127" t="s">
        <v>1339</v>
      </c>
      <c r="C17" s="132">
        <f>SUM(C5:C16)</f>
        <v>28</v>
      </c>
      <c r="D17" s="129"/>
    </row>
    <row r="19" spans="2:28" ht="18.5">
      <c r="B19" s="134" t="s">
        <v>107</v>
      </c>
      <c r="C19" s="135"/>
      <c r="D19" s="135"/>
      <c r="E19" s="135"/>
      <c r="F19" s="135"/>
      <c r="G19" s="135"/>
      <c r="H19" s="135"/>
      <c r="I19" s="135"/>
      <c r="J19" s="135"/>
      <c r="K19" s="135"/>
      <c r="L19" s="135"/>
      <c r="M19" s="135"/>
      <c r="N19" s="135"/>
      <c r="O19" s="135"/>
      <c r="P19" s="135"/>
      <c r="Q19" s="135"/>
      <c r="R19" s="135"/>
      <c r="S19" s="135"/>
      <c r="T19" s="135"/>
      <c r="U19" s="135"/>
      <c r="V19" s="135"/>
      <c r="W19" s="135"/>
      <c r="X19" s="135"/>
      <c r="Y19" s="135"/>
      <c r="Z19" s="135"/>
      <c r="AA19" s="135"/>
      <c r="AB19" s="135"/>
    </row>
    <row r="21" spans="2:28">
      <c r="B21" s="136" t="s">
        <v>1340</v>
      </c>
      <c r="C21" s="137"/>
      <c r="D21" s="137"/>
      <c r="E21" s="137"/>
      <c r="F21" s="137"/>
      <c r="G21" s="137"/>
      <c r="H21" s="137"/>
      <c r="I21" s="137"/>
      <c r="J21" s="137"/>
      <c r="K21" s="137"/>
      <c r="L21" s="137"/>
      <c r="M21" s="136"/>
      <c r="N21" s="137"/>
      <c r="O21" s="137"/>
      <c r="P21" s="137"/>
      <c r="Q21" s="137"/>
      <c r="R21" s="137"/>
      <c r="S21" s="137"/>
      <c r="T21" s="137"/>
      <c r="U21" s="137"/>
      <c r="V21" s="138"/>
      <c r="W21" s="137"/>
      <c r="X21" s="137"/>
    </row>
    <row r="22" spans="2:28">
      <c r="B22" s="139"/>
      <c r="C22" s="140" t="s">
        <v>1341</v>
      </c>
      <c r="D22" s="140" t="s">
        <v>924</v>
      </c>
      <c r="E22" s="141"/>
      <c r="F22" s="140" t="s">
        <v>407</v>
      </c>
      <c r="G22" s="140"/>
      <c r="H22" s="141" t="s">
        <v>215</v>
      </c>
      <c r="I22" s="140"/>
      <c r="J22" s="140" t="s">
        <v>206</v>
      </c>
      <c r="K22" s="142"/>
      <c r="M22" s="139"/>
      <c r="N22" s="140" t="s">
        <v>1341</v>
      </c>
      <c r="O22" s="140"/>
      <c r="P22" s="142"/>
      <c r="R22" s="139" t="s">
        <v>133</v>
      </c>
      <c r="S22" s="143">
        <f>S30+S38+S46+S54+S62+S70+S78</f>
        <v>14</v>
      </c>
      <c r="T22" s="142">
        <f>IFERROR(S22/S24,0)</f>
        <v>0.5</v>
      </c>
      <c r="V22" s="139" t="s">
        <v>1341</v>
      </c>
      <c r="W22" s="140"/>
      <c r="X22" s="142"/>
    </row>
    <row r="23" spans="2:28">
      <c r="B23" s="139" t="s">
        <v>133</v>
      </c>
      <c r="C23" s="140" t="s">
        <v>205</v>
      </c>
      <c r="D23" s="143">
        <f>D31+D39+D47+D55+D63+D71+D79</f>
        <v>0</v>
      </c>
      <c r="E23" s="141">
        <f>IFERROR(D23/D27,0)</f>
        <v>0</v>
      </c>
      <c r="F23" s="143">
        <f>F31+F39+F47+F55+F63+F71+F79</f>
        <v>0</v>
      </c>
      <c r="G23" s="141">
        <f>IFERROR(F23/F27,0)</f>
        <v>0</v>
      </c>
      <c r="H23" s="143">
        <f>H31+H39+H47+H55+H63+H71+H79</f>
        <v>0</v>
      </c>
      <c r="I23" s="141">
        <f>IFERROR(H23/H27,0)</f>
        <v>0</v>
      </c>
      <c r="J23" s="143">
        <f>J31+J39+J47+J55+J63+J71+J79</f>
        <v>0</v>
      </c>
      <c r="K23" s="142">
        <f>IFERROR(J23/J27,0)</f>
        <v>0</v>
      </c>
      <c r="M23" s="139" t="s">
        <v>133</v>
      </c>
      <c r="N23" s="140" t="s">
        <v>205</v>
      </c>
      <c r="O23" s="143">
        <f>O31+O39+O47+O55+O63+O71+O79</f>
        <v>0</v>
      </c>
      <c r="P23" s="142">
        <f>IFERROR(O23/O27,0)</f>
        <v>0</v>
      </c>
      <c r="R23" s="139" t="s">
        <v>151</v>
      </c>
      <c r="S23" s="143">
        <f>S31+S39+S47+S55+S63+S71+S79</f>
        <v>14</v>
      </c>
      <c r="T23" s="142">
        <f>IFERROR(S23/S24,0)</f>
        <v>0.5</v>
      </c>
      <c r="V23" s="139" t="s">
        <v>205</v>
      </c>
      <c r="W23" s="143">
        <f>W31+W39+W47+W55+W63+W71+W79</f>
        <v>0</v>
      </c>
      <c r="X23" s="142">
        <f>IFERROR(W23/W25,0)</f>
        <v>0</v>
      </c>
    </row>
    <row r="24" spans="2:28">
      <c r="B24" s="139"/>
      <c r="C24" s="140" t="s">
        <v>146</v>
      </c>
      <c r="D24" s="143">
        <f t="shared" ref="D24:D26" si="6">D32+D40+D48+D56+D64+D72+D80</f>
        <v>0</v>
      </c>
      <c r="E24" s="141">
        <f>IFERROR(D24/D27,0)</f>
        <v>0</v>
      </c>
      <c r="F24" s="143">
        <f t="shared" ref="F24:F26" si="7">F32+F40+F48+F56+F64+F72+F80</f>
        <v>0</v>
      </c>
      <c r="G24" s="141">
        <f>IFERROR(F24/F27,0)</f>
        <v>0</v>
      </c>
      <c r="H24" s="143">
        <f t="shared" ref="H24:H26" si="8">H32+H40+H48+H56+H64+H72+H80</f>
        <v>0</v>
      </c>
      <c r="I24" s="141">
        <f>IFERROR(H24/H27,0)</f>
        <v>0</v>
      </c>
      <c r="J24" s="143">
        <f t="shared" ref="J24:J26" si="9">J32+J40+J48+J56+J64+J72+J80</f>
        <v>0</v>
      </c>
      <c r="K24" s="142">
        <f>IFERROR(J24/J27,0)</f>
        <v>0</v>
      </c>
      <c r="M24" s="139"/>
      <c r="N24" s="140" t="s">
        <v>146</v>
      </c>
      <c r="O24" s="143">
        <f t="shared" ref="O24:O26" si="10">O32+O40+O48+O56+O64+O72+O80</f>
        <v>14</v>
      </c>
      <c r="P24" s="142">
        <f>IFERROR(O24/O27,0)</f>
        <v>0.5</v>
      </c>
      <c r="R24" s="139" t="s">
        <v>1339</v>
      </c>
      <c r="S24" s="140">
        <f>SUM(S22:S23)</f>
        <v>28</v>
      </c>
      <c r="T24" s="142"/>
      <c r="V24" s="139" t="s">
        <v>146</v>
      </c>
      <c r="W24" s="143">
        <f>W32+W40+W48+W56+W64+W72+W80</f>
        <v>28</v>
      </c>
      <c r="X24" s="142">
        <f>IFERROR(W24/W25,0)</f>
        <v>1</v>
      </c>
    </row>
    <row r="25" spans="2:28">
      <c r="B25" s="139" t="s">
        <v>151</v>
      </c>
      <c r="C25" s="140" t="s">
        <v>205</v>
      </c>
      <c r="D25" s="143">
        <f t="shared" si="6"/>
        <v>0</v>
      </c>
      <c r="E25" s="141">
        <f>IFERROR(D25/D27,0)</f>
        <v>0</v>
      </c>
      <c r="F25" s="143">
        <f t="shared" si="7"/>
        <v>0</v>
      </c>
      <c r="G25" s="141">
        <f>IFERROR(F25/F27,0)</f>
        <v>0</v>
      </c>
      <c r="H25" s="143">
        <f t="shared" si="8"/>
        <v>0</v>
      </c>
      <c r="I25" s="141">
        <f>IFERROR(H25/H27,0)</f>
        <v>0</v>
      </c>
      <c r="J25" s="143">
        <f t="shared" si="9"/>
        <v>0</v>
      </c>
      <c r="K25" s="142">
        <f>IFERROR(J25/J27,0)</f>
        <v>0</v>
      </c>
      <c r="M25" s="139" t="s">
        <v>151</v>
      </c>
      <c r="N25" s="140" t="s">
        <v>205</v>
      </c>
      <c r="O25" s="143">
        <f t="shared" si="10"/>
        <v>0</v>
      </c>
      <c r="P25" s="142">
        <f>IFERROR(O25/O27,0)</f>
        <v>0</v>
      </c>
      <c r="V25" s="139" t="s">
        <v>1339</v>
      </c>
      <c r="W25" s="140">
        <f>SUM(W23:W24)</f>
        <v>28</v>
      </c>
      <c r="X25" s="142"/>
    </row>
    <row r="26" spans="2:28">
      <c r="B26" s="139"/>
      <c r="C26" s="140" t="s">
        <v>146</v>
      </c>
      <c r="D26" s="143">
        <f t="shared" si="6"/>
        <v>0</v>
      </c>
      <c r="E26" s="141">
        <f>IFERROR(D26/D27,0)</f>
        <v>0</v>
      </c>
      <c r="F26" s="143">
        <f t="shared" si="7"/>
        <v>0</v>
      </c>
      <c r="G26" s="141">
        <f>IFERROR(F26/F27,0)</f>
        <v>0</v>
      </c>
      <c r="H26" s="143">
        <f t="shared" si="8"/>
        <v>0</v>
      </c>
      <c r="I26" s="141">
        <f>IFERROR(H26/H27,0)</f>
        <v>0</v>
      </c>
      <c r="J26" s="143">
        <f t="shared" si="9"/>
        <v>0</v>
      </c>
      <c r="K26" s="142">
        <f>IFERROR(J26/J27,0)</f>
        <v>0</v>
      </c>
      <c r="M26" s="139"/>
      <c r="N26" s="140" t="s">
        <v>146</v>
      </c>
      <c r="O26" s="143">
        <f t="shared" si="10"/>
        <v>14</v>
      </c>
      <c r="P26" s="142">
        <f>IFERROR(O26/O27,0)</f>
        <v>0.5</v>
      </c>
    </row>
    <row r="27" spans="2:28">
      <c r="B27" s="139" t="s">
        <v>1339</v>
      </c>
      <c r="C27" s="140"/>
      <c r="D27" s="143">
        <f>SUM(D23:D26)</f>
        <v>0</v>
      </c>
      <c r="E27" s="141"/>
      <c r="F27" s="140">
        <f t="shared" ref="F27" si="11">SUM(F23:F26)</f>
        <v>0</v>
      </c>
      <c r="G27" s="140"/>
      <c r="H27" s="140">
        <f>SUM(H23:H26)</f>
        <v>0</v>
      </c>
      <c r="I27" s="140"/>
      <c r="J27" s="140">
        <f>SUM(J23:J26)</f>
        <v>0</v>
      </c>
      <c r="K27" s="144">
        <f>SUM(C27:J27)</f>
        <v>0</v>
      </c>
      <c r="M27" s="139" t="s">
        <v>1339</v>
      </c>
      <c r="N27" s="140"/>
      <c r="O27" s="140">
        <f>SUM(O23:O26)</f>
        <v>28</v>
      </c>
      <c r="P27" s="142"/>
    </row>
    <row r="28" spans="2:28">
      <c r="G28" s="124"/>
      <c r="H28" s="124"/>
      <c r="I28" s="145"/>
    </row>
    <row r="29" spans="2:28">
      <c r="B29" s="136" t="s">
        <v>410</v>
      </c>
      <c r="C29" s="137"/>
      <c r="D29" s="137"/>
      <c r="E29" s="137"/>
      <c r="F29" s="137"/>
      <c r="G29" s="137"/>
      <c r="H29" s="137"/>
      <c r="I29" s="137"/>
      <c r="J29" s="137"/>
      <c r="K29" s="137"/>
      <c r="L29" s="137"/>
      <c r="M29" s="136"/>
      <c r="N29" s="137"/>
      <c r="O29" s="137"/>
      <c r="P29" s="137"/>
      <c r="Q29" s="137"/>
      <c r="R29" s="137"/>
      <c r="S29" s="137"/>
      <c r="T29" s="137"/>
      <c r="U29" s="137"/>
      <c r="V29" s="138"/>
      <c r="W29" s="137"/>
      <c r="X29" s="137"/>
    </row>
    <row r="30" spans="2:28">
      <c r="B30" s="139"/>
      <c r="C30" s="140" t="s">
        <v>1341</v>
      </c>
      <c r="D30" s="140" t="s">
        <v>924</v>
      </c>
      <c r="E30" s="141"/>
      <c r="F30" s="140" t="s">
        <v>407</v>
      </c>
      <c r="G30" s="140"/>
      <c r="H30" s="141" t="s">
        <v>215</v>
      </c>
      <c r="I30" s="140"/>
      <c r="J30" s="140" t="s">
        <v>206</v>
      </c>
      <c r="K30" s="142"/>
      <c r="M30" s="139"/>
      <c r="N30" s="140" t="s">
        <v>1341</v>
      </c>
      <c r="O30" s="140"/>
      <c r="P30" s="142"/>
      <c r="R30" s="139" t="s">
        <v>133</v>
      </c>
      <c r="S30" s="143">
        <f>COUNTIFS(MetaData!$R:$R,MAP!$R$22,MetaData!$AD:$AD,MAP!B29,MetaData!AW:AW,"map")</f>
        <v>0</v>
      </c>
      <c r="T30" s="142">
        <f>IFERROR(S30/S32,0)</f>
        <v>0</v>
      </c>
      <c r="V30" s="139" t="s">
        <v>1341</v>
      </c>
      <c r="W30" s="140"/>
      <c r="X30" s="142"/>
    </row>
    <row r="31" spans="2:28">
      <c r="B31" s="139" t="s">
        <v>133</v>
      </c>
      <c r="C31" s="140" t="s">
        <v>205</v>
      </c>
      <c r="D31" s="143">
        <f>COUNTIFS(MetaData!$R:$R,MAP!B31,MetaData!$AQ:$AQ,MAP!C31,MetaData!$AD:$AD,MAP!B29,MetaData!$AS:$AS,MAP!D30,MetaData!AW:AW,"map")</f>
        <v>0</v>
      </c>
      <c r="E31" s="141">
        <f>IFERROR(D31/D35,0)</f>
        <v>0</v>
      </c>
      <c r="F31" s="143">
        <f>COUNTIFS(MetaData!$R:$R,MAP!B31,MetaData!$AQ:$AQ,MAP!C31,MetaData!$AD:$AD,MAP!B29,MetaData!$AS:$AS,MAP!F30,MetaData!AW:AW,"map")</f>
        <v>0</v>
      </c>
      <c r="G31" s="141">
        <f>IFERROR(F31/F35,0)</f>
        <v>0</v>
      </c>
      <c r="H31" s="143">
        <f>COUNTIFS(MetaData!$R:$R,MAP!B31,MetaData!$AQ:$AQ,MAP!C31,MetaData!$AD:$AD,MAP!B29,MetaData!$AS:$AS,MAP!H30,MetaData!AW:AW,"map")</f>
        <v>0</v>
      </c>
      <c r="I31" s="141">
        <f>IFERROR(H31/H35,0)</f>
        <v>0</v>
      </c>
      <c r="J31" s="143">
        <f>COUNTIFS(MetaData!$R:$R,MAP!B31,MetaData!$AQ:$AQ,MAP!C31,MetaData!$AD:$AD,MAP!B29,MetaData!$AS:$AS,MAP!J30,MetaData!AW:AW,"map")</f>
        <v>0</v>
      </c>
      <c r="K31" s="142">
        <f>IFERROR(J31/J35,0)</f>
        <v>0</v>
      </c>
      <c r="M31" s="139" t="s">
        <v>133</v>
      </c>
      <c r="N31" s="140" t="s">
        <v>205</v>
      </c>
      <c r="O31" s="143">
        <f>COUNTIFS(MetaData!$R:$R,MAP!M31,MetaData!$AQ:$AQ,MAP!N31,MetaData!$AD:$AD,MAP!B29,MetaData!AW:AW,"map")</f>
        <v>0</v>
      </c>
      <c r="P31" s="142">
        <f>IFERROR(O31/O35,0)</f>
        <v>0</v>
      </c>
      <c r="R31" s="139" t="s">
        <v>151</v>
      </c>
      <c r="S31" s="143">
        <f>COUNTIFS(MetaData!$R:$R,MAP!$R$23,MetaData!$AD:$AD,MAP!B29,MetaData!AW:AW,"map")</f>
        <v>0</v>
      </c>
      <c r="T31" s="142">
        <f>IFERROR(S31/S32,0)</f>
        <v>0</v>
      </c>
      <c r="V31" s="139" t="s">
        <v>205</v>
      </c>
      <c r="W31" s="143">
        <f>COUNTIFS(MetaData!$AQ:$AQ,MAP!V31,MetaData!$AD:$AD,MAP!B29,MetaData!AW:AW,"map")</f>
        <v>0</v>
      </c>
      <c r="X31" s="142">
        <f>IFERROR(W31/W33,0)</f>
        <v>0</v>
      </c>
    </row>
    <row r="32" spans="2:28">
      <c r="B32" s="139"/>
      <c r="C32" s="140" t="s">
        <v>146</v>
      </c>
      <c r="D32" s="143">
        <f>COUNTIFS(MetaData!$R:$R,MAP!B31,MetaData!$AQ:$AQ,MAP!C32,MetaData!$AD:$AD,MAP!B29,MetaData!$AS:$AS,MAP!D30,MetaData!AW:AW,"map")</f>
        <v>0</v>
      </c>
      <c r="E32" s="141">
        <f>IFERROR(D32/D35,0)</f>
        <v>0</v>
      </c>
      <c r="F32" s="143">
        <f>COUNTIFS(MetaData!$R:$R,MAP!B31,MetaData!$AQ:$AQ,MAP!C32,MetaData!$AD:$AD,MAP!B29,MetaData!$AS:$AS,MAP!F30,MetaData!AW:AW,"map")</f>
        <v>0</v>
      </c>
      <c r="G32" s="141">
        <f>IFERROR(F32/F35,0)</f>
        <v>0</v>
      </c>
      <c r="H32" s="143">
        <f>COUNTIFS(MetaData!$R:$R,MAP!B31,MetaData!$AQ:$AQ,MAP!C32,MetaData!$AD:$AD,MAP!B29,MetaData!$AS:$AS,MAP!H30,MetaData!AW:AW,"map")</f>
        <v>0</v>
      </c>
      <c r="I32" s="141">
        <f>IFERROR(H32/H35,0)</f>
        <v>0</v>
      </c>
      <c r="J32" s="143">
        <f>COUNTIFS(MetaData!$R:$R,MAP!B31,MetaData!$AQ:$AQ,MAP!C32,MetaData!$AD:$AD,MAP!B29,MetaData!$AS:$AS,MAP!J30,MetaData!AW:AW,"map")</f>
        <v>0</v>
      </c>
      <c r="K32" s="142">
        <f>IFERROR(J32/J35,0)</f>
        <v>0</v>
      </c>
      <c r="M32" s="139"/>
      <c r="N32" s="140" t="s">
        <v>146</v>
      </c>
      <c r="O32" s="143">
        <f>COUNTIFS(MetaData!$R:$R,MAP!M31,MetaData!$AQ:$AQ,MAP!N32,MetaData!$AD:$AD,MAP!B29,MetaData!AW:AW,"map")</f>
        <v>0</v>
      </c>
      <c r="P32" s="142">
        <f>IFERROR(O32/O35,0)</f>
        <v>0</v>
      </c>
      <c r="R32" s="139" t="s">
        <v>1339</v>
      </c>
      <c r="S32" s="140">
        <f>SUM(S30:S31)</f>
        <v>0</v>
      </c>
      <c r="T32" s="142"/>
      <c r="V32" s="139" t="s">
        <v>146</v>
      </c>
      <c r="W32" s="143">
        <f>COUNTIFS(MetaData!$AQ:$AQ,MAP!V32,MetaData!$AD:$AD,MAP!B29,MetaData!AW:AW,"map")</f>
        <v>0</v>
      </c>
      <c r="X32" s="142">
        <f>IFERROR(W32/W33,0)</f>
        <v>0</v>
      </c>
    </row>
    <row r="33" spans="2:24">
      <c r="B33" s="139" t="s">
        <v>151</v>
      </c>
      <c r="C33" s="140" t="s">
        <v>205</v>
      </c>
      <c r="D33" s="143">
        <f>COUNTIFS(MetaData!$R:$R,MAP!B33,MetaData!$AQ:$AQ,MAP!C33,MetaData!$AD:$AD,MAP!B29,MetaData!$AS:$AS,MAP!D30,MetaData!AW:AW,"map")</f>
        <v>0</v>
      </c>
      <c r="E33" s="141">
        <f>IFERROR(D33/D35,0)</f>
        <v>0</v>
      </c>
      <c r="F33" s="143">
        <f>COUNTIFS(MetaData!$R:$R,MAP!B33,MetaData!$AQ:$AQ,MAP!C33,MetaData!$AD:$AD,MAP!B29,MetaData!$AS:$AS,MAP!F30,MetaData!AW:AW,"map")</f>
        <v>0</v>
      </c>
      <c r="G33" s="141">
        <f>IFERROR(F33/F35,0)</f>
        <v>0</v>
      </c>
      <c r="H33" s="143">
        <f>COUNTIFS(MetaData!$R:$R,MAP!B33,MetaData!$AQ:$AQ,MAP!C33,MetaData!$AD:$AD,MAP!B29,MetaData!$AS:$AS,MAP!H30,MetaData!AW:AW,"map")</f>
        <v>0</v>
      </c>
      <c r="I33" s="141">
        <f>IFERROR(H33/H35,0)</f>
        <v>0</v>
      </c>
      <c r="J33" s="143">
        <f>COUNTIFS(MetaData!$R:$R,MAP!B33,MetaData!$AQ:$AQ,MAP!C33,MetaData!$AD:$AD,MAP!B29,MetaData!$AS:$AS,MAP!J30,MetaData!AW:AW,"map")</f>
        <v>0</v>
      </c>
      <c r="K33" s="142">
        <f>IFERROR(J33/J35,0)</f>
        <v>0</v>
      </c>
      <c r="M33" s="139" t="s">
        <v>151</v>
      </c>
      <c r="N33" s="140" t="s">
        <v>205</v>
      </c>
      <c r="O33" s="143">
        <f>COUNTIFS(MetaData!$R:$R,MAP!M33,MetaData!$AQ:$AQ,MAP!N33,MetaData!$AD:$AD,MAP!B29,MetaData!AW:AW,"map")</f>
        <v>0</v>
      </c>
      <c r="P33" s="142">
        <f>IFERROR(O33/O35,0)</f>
        <v>0</v>
      </c>
      <c r="V33" s="139" t="s">
        <v>1339</v>
      </c>
      <c r="W33" s="140">
        <f>SUM(W31:W32)</f>
        <v>0</v>
      </c>
      <c r="X33" s="142"/>
    </row>
    <row r="34" spans="2:24">
      <c r="B34" s="139"/>
      <c r="C34" s="140" t="s">
        <v>146</v>
      </c>
      <c r="D34" s="143">
        <f>COUNTIFS(MetaData!$R:$R,MAP!B33,MetaData!$AQ:$AQ,MAP!C34,MetaData!$AD:$AD,MAP!B29,MetaData!$AS:$AS,MAP!D30,MetaData!AW:AW,"map")</f>
        <v>0</v>
      </c>
      <c r="E34" s="141">
        <f>IFERROR(D34/D35,0)</f>
        <v>0</v>
      </c>
      <c r="F34" s="143">
        <f>COUNTIFS(MetaData!$R:$R,MAP!B33,MetaData!$AQ:$AQ,MAP!C34,MetaData!$AD:$AD,MAP!B29,MetaData!$AS:$AS,MAP!F30,MetaData!AW:AW,"map")</f>
        <v>0</v>
      </c>
      <c r="G34" s="141">
        <f>IFERROR(F34/F35,0)</f>
        <v>0</v>
      </c>
      <c r="H34" s="143">
        <f>COUNTIFS(MetaData!$R:$R,MAP!B33,MetaData!$AQ:$AQ,MAP!C34,MetaData!$AD:$AD,MAP!B29,MetaData!$AS:$AS,MAP!H30,MetaData!AW:AW,"map")</f>
        <v>0</v>
      </c>
      <c r="I34" s="141">
        <f>IFERROR(H34/H35,0)</f>
        <v>0</v>
      </c>
      <c r="J34" s="143">
        <f>COUNTIFS(MetaData!$R:$R,MAP!B33,MetaData!$AQ:$AQ,MAP!C34,MetaData!$AD:$AD,MAP!B29,MetaData!$AS:$AS,MAP!J30,MetaData!AW:AW,"map")</f>
        <v>0</v>
      </c>
      <c r="K34" s="142">
        <f>IFERROR(J34/J35,0)</f>
        <v>0</v>
      </c>
      <c r="M34" s="139"/>
      <c r="N34" s="140" t="s">
        <v>146</v>
      </c>
      <c r="O34" s="143">
        <f>COUNTIFS(MetaData!$R:$R,MAP!M33,MetaData!$AQ:$AQ,MAP!N34,MetaData!$AD:$AD,MAP!B29,MetaData!AW:AW,"map")</f>
        <v>0</v>
      </c>
      <c r="P34" s="142">
        <f>IFERROR(O34/O35,0)</f>
        <v>0</v>
      </c>
    </row>
    <row r="35" spans="2:24">
      <c r="B35" s="139" t="s">
        <v>1339</v>
      </c>
      <c r="C35" s="140"/>
      <c r="D35" s="143">
        <f>SUM(D31:D34)</f>
        <v>0</v>
      </c>
      <c r="E35" s="141"/>
      <c r="F35" s="140">
        <f t="shared" ref="F35" si="12">SUM(F31:F34)</f>
        <v>0</v>
      </c>
      <c r="G35" s="140"/>
      <c r="H35" s="140">
        <f>SUM(H31:H34)</f>
        <v>0</v>
      </c>
      <c r="I35" s="140"/>
      <c r="J35" s="140">
        <f>SUM(J31:J34)</f>
        <v>0</v>
      </c>
      <c r="K35" s="144">
        <f>SUM(C35:J35)</f>
        <v>0</v>
      </c>
      <c r="M35" s="139" t="s">
        <v>1339</v>
      </c>
      <c r="N35" s="140"/>
      <c r="O35" s="140">
        <f>SUM(O31:O34)</f>
        <v>0</v>
      </c>
      <c r="P35" s="142"/>
    </row>
    <row r="37" spans="2:24">
      <c r="B37" s="136" t="s">
        <v>139</v>
      </c>
      <c r="C37" s="137"/>
      <c r="D37" s="137"/>
      <c r="E37" s="137"/>
      <c r="F37" s="137"/>
      <c r="G37" s="137"/>
      <c r="H37" s="137"/>
      <c r="I37" s="137"/>
      <c r="J37" s="137"/>
      <c r="K37" s="137"/>
      <c r="L37" s="137"/>
      <c r="M37" s="136"/>
      <c r="N37" s="137"/>
      <c r="O37" s="137"/>
      <c r="P37" s="137"/>
      <c r="Q37" s="137"/>
      <c r="R37" s="137"/>
      <c r="S37" s="137"/>
      <c r="T37" s="137"/>
      <c r="U37" s="137"/>
      <c r="V37" s="138"/>
      <c r="W37" s="137"/>
      <c r="X37" s="137"/>
    </row>
    <row r="38" spans="2:24">
      <c r="B38" s="139"/>
      <c r="C38" s="140" t="s">
        <v>1341</v>
      </c>
      <c r="D38" s="140" t="s">
        <v>924</v>
      </c>
      <c r="E38" s="141"/>
      <c r="F38" s="140" t="s">
        <v>407</v>
      </c>
      <c r="G38" s="140"/>
      <c r="H38" s="141" t="s">
        <v>215</v>
      </c>
      <c r="I38" s="140"/>
      <c r="J38" s="140" t="s">
        <v>206</v>
      </c>
      <c r="K38" s="142"/>
      <c r="M38" s="139"/>
      <c r="N38" s="140" t="s">
        <v>1341</v>
      </c>
      <c r="O38" s="140"/>
      <c r="P38" s="142"/>
      <c r="R38" s="139" t="s">
        <v>133</v>
      </c>
      <c r="S38" s="143">
        <f>COUNTIFS(MetaData!$R:$R,MAP!$R$22,MetaData!$AD:$AD,MAP!B37,MetaData!AW:AW,"map")</f>
        <v>1</v>
      </c>
      <c r="T38" s="142">
        <f>IFERROR(S38/S40,0)</f>
        <v>0.5</v>
      </c>
      <c r="V38" s="139" t="s">
        <v>1341</v>
      </c>
      <c r="W38" s="140"/>
      <c r="X38" s="142"/>
    </row>
    <row r="39" spans="2:24">
      <c r="B39" s="139" t="s">
        <v>133</v>
      </c>
      <c r="C39" s="140" t="s">
        <v>205</v>
      </c>
      <c r="D39" s="143">
        <f>COUNTIFS(MetaData!$R:$R,MAP!B39,MetaData!$AQ:$AQ,MAP!C39,MetaData!$AD:$AD,MAP!B37,MetaData!$AS:$AS,MAP!D38,MetaData!AW:AW,"map")</f>
        <v>0</v>
      </c>
      <c r="E39" s="141">
        <f>IFERROR(D39/D43,0)</f>
        <v>0</v>
      </c>
      <c r="F39" s="143">
        <f>COUNTIFS(MetaData!$R:$R,MAP!B39,MetaData!$AQ:$AQ,MAP!C39,MetaData!$AD:$AD,MAP!B37,MetaData!$AS:$AS,MAP!F38,MetaData!AW:AW,"map")</f>
        <v>0</v>
      </c>
      <c r="G39" s="141">
        <f>IFERROR(F39/F43,0)</f>
        <v>0</v>
      </c>
      <c r="H39" s="143">
        <f>COUNTIFS(MetaData!$R:$R,MAP!B39,MetaData!$AQ:$AQ,MAP!C39,MetaData!$AD:$AD,MAP!B37,MetaData!$AS:$AS,MAP!H38,MetaData!AW:AW,"map")</f>
        <v>0</v>
      </c>
      <c r="I39" s="141">
        <f>IFERROR(H39/H43,0)</f>
        <v>0</v>
      </c>
      <c r="J39" s="143">
        <f>COUNTIFS(MetaData!$R:$R,MAP!B39,MetaData!$AQ:$AQ,MAP!C39,MetaData!$AD:$AD,MAP!B37,MetaData!$AS:$AS,MAP!J38,MetaData!AW:AW,"map")</f>
        <v>0</v>
      </c>
      <c r="K39" s="142">
        <f>IFERROR(J39/J43,0)</f>
        <v>0</v>
      </c>
      <c r="M39" s="139" t="s">
        <v>133</v>
      </c>
      <c r="N39" s="140" t="s">
        <v>205</v>
      </c>
      <c r="O39" s="143">
        <f>COUNTIFS(MetaData!$R:$R,MAP!M39,MetaData!$AQ:$AQ,MAP!N39,MetaData!$AD:$AD,MAP!B37,MetaData!AW:AW,"map")</f>
        <v>0</v>
      </c>
      <c r="P39" s="142">
        <f>IFERROR(O39/O43,0)</f>
        <v>0</v>
      </c>
      <c r="R39" s="139" t="s">
        <v>151</v>
      </c>
      <c r="S39" s="143">
        <f>COUNTIFS(MetaData!$R:$R,MAP!$R$23,MetaData!$AD:$AD,MAP!B37,MetaData!AW:AW,"map")</f>
        <v>1</v>
      </c>
      <c r="T39" s="142">
        <f>IFERROR(S39/S40,0)</f>
        <v>0.5</v>
      </c>
      <c r="V39" s="139" t="s">
        <v>205</v>
      </c>
      <c r="W39" s="143">
        <f>COUNTIFS(MetaData!$AQ:$AQ,MAP!V39,MetaData!$AD:$AD,MAP!B37,MetaData!AW:AW,"map")</f>
        <v>0</v>
      </c>
      <c r="X39" s="142">
        <f>IFERROR(W39/W41,0)</f>
        <v>0</v>
      </c>
    </row>
    <row r="40" spans="2:24">
      <c r="B40" s="139"/>
      <c r="C40" s="140" t="s">
        <v>146</v>
      </c>
      <c r="D40" s="143">
        <f>COUNTIFS(MetaData!$R:$R,MAP!B39,MetaData!$AQ:$AQ,MAP!C40,MetaData!$AD:$AD,MAP!B37,MetaData!$AS:$AS,MAP!D38,MetaData!AW:AW,"map")</f>
        <v>0</v>
      </c>
      <c r="E40" s="141">
        <f>IFERROR(D40/D43,0)</f>
        <v>0</v>
      </c>
      <c r="F40" s="143">
        <f>COUNTIFS(MetaData!$R:$R,MAP!B39,MetaData!$AQ:$AQ,MAP!C40,MetaData!$AD:$AD,MAP!B37,MetaData!$AS:$AS,MAP!F38,MetaData!AW:AW,"map")</f>
        <v>0</v>
      </c>
      <c r="G40" s="141">
        <f>IFERROR(F40/F43,0)</f>
        <v>0</v>
      </c>
      <c r="H40" s="143">
        <f>COUNTIFS(MetaData!$R:$R,MAP!B39,MetaData!$AQ:$AQ,MAP!C40,MetaData!$AD:$AD,MAP!B37,MetaData!$AS:$AS,MAP!H38,MetaData!AW:AW,"map")</f>
        <v>0</v>
      </c>
      <c r="I40" s="141">
        <f>IFERROR(H40/H43,0)</f>
        <v>0</v>
      </c>
      <c r="J40" s="143">
        <f>COUNTIFS(MetaData!$R:$R,MAP!B39,MetaData!$AQ:$AQ,MAP!C40,MetaData!$AD:$AD,MAP!B37,MetaData!$AS:$AS,MAP!J38,MetaData!AW:AW,"map")</f>
        <v>0</v>
      </c>
      <c r="K40" s="142">
        <f>IFERROR(J40/J43,0)</f>
        <v>0</v>
      </c>
      <c r="M40" s="139"/>
      <c r="N40" s="140" t="s">
        <v>146</v>
      </c>
      <c r="O40" s="143">
        <f>COUNTIFS(MetaData!$R:$R,MAP!M39,MetaData!$AQ:$AQ,MAP!N40,MetaData!$AD:$AD,MAP!B37,MetaData!AW:AW,"map")</f>
        <v>1</v>
      </c>
      <c r="P40" s="142">
        <f>IFERROR(O40/O43,0)</f>
        <v>0.5</v>
      </c>
      <c r="R40" s="139" t="s">
        <v>1339</v>
      </c>
      <c r="S40" s="140">
        <f>SUM(S38:S39)</f>
        <v>2</v>
      </c>
      <c r="T40" s="142"/>
      <c r="V40" s="139" t="s">
        <v>146</v>
      </c>
      <c r="W40" s="143">
        <f>COUNTIFS(MetaData!$AQ:$AQ,MAP!V40,MetaData!$AD:$AD,MAP!B37,MetaData!AW:AW,"map")</f>
        <v>2</v>
      </c>
      <c r="X40" s="142">
        <f>IFERROR(W40/W41,0)</f>
        <v>1</v>
      </c>
    </row>
    <row r="41" spans="2:24">
      <c r="B41" s="139" t="s">
        <v>151</v>
      </c>
      <c r="C41" s="140" t="s">
        <v>205</v>
      </c>
      <c r="D41" s="143">
        <f>COUNTIFS(MetaData!$R:$R,MAP!B41,MetaData!$AQ:$AQ,MAP!C41,MetaData!$AD:$AD,MAP!B37,MetaData!$AS:$AS,MAP!D38,MetaData!AW:AW,"map")</f>
        <v>0</v>
      </c>
      <c r="E41" s="141">
        <f>IFERROR(D41/D43,0)</f>
        <v>0</v>
      </c>
      <c r="F41" s="143">
        <f>COUNTIFS(MetaData!$R:$R,MAP!B41,MetaData!$AQ:$AQ,MAP!C41,MetaData!$AD:$AD,MAP!B37,MetaData!$AS:$AS,MAP!F38,MetaData!AW:AW,"map")</f>
        <v>0</v>
      </c>
      <c r="G41" s="141">
        <f>IFERROR(F41/F43,0)</f>
        <v>0</v>
      </c>
      <c r="H41" s="143">
        <f>COUNTIFS(MetaData!$R:$R,MAP!B41,MetaData!$AQ:$AQ,MAP!C41,MetaData!$AD:$AD,MAP!B37,MetaData!$AS:$AS,MAP!H38,MetaData!AW:AW,"map")</f>
        <v>0</v>
      </c>
      <c r="I41" s="141">
        <f>IFERROR(H41/H43,0)</f>
        <v>0</v>
      </c>
      <c r="J41" s="143">
        <f>COUNTIFS(MetaData!$R:$R,MAP!B41,MetaData!$AQ:$AQ,MAP!C41,MetaData!$AD:$AD,MAP!B37,MetaData!$AS:$AS,MAP!J38,MetaData!AW:AW,"map")</f>
        <v>0</v>
      </c>
      <c r="K41" s="142">
        <f>IFERROR(J41/J43,0)</f>
        <v>0</v>
      </c>
      <c r="M41" s="139" t="s">
        <v>151</v>
      </c>
      <c r="N41" s="140" t="s">
        <v>205</v>
      </c>
      <c r="O41" s="143">
        <f>COUNTIFS(MetaData!$R:$R,MAP!M41,MetaData!$AQ:$AQ,MAP!N41,MetaData!$AD:$AD,MAP!B37,MetaData!AW:AW,"map")</f>
        <v>0</v>
      </c>
      <c r="P41" s="142">
        <f>IFERROR(O41/O43,0)</f>
        <v>0</v>
      </c>
      <c r="V41" s="139" t="s">
        <v>1339</v>
      </c>
      <c r="W41" s="140">
        <f>SUM(W39:W40)</f>
        <v>2</v>
      </c>
      <c r="X41" s="142"/>
    </row>
    <row r="42" spans="2:24">
      <c r="B42" s="139"/>
      <c r="C42" s="140" t="s">
        <v>146</v>
      </c>
      <c r="D42" s="143">
        <f>COUNTIFS(MetaData!$R:$R,MAP!B41,MetaData!$AQ:$AQ,MAP!C42,MetaData!$AD:$AD,MAP!B37,MetaData!$AS:$AS,MAP!D38,MetaData!AW:AW,"map")</f>
        <v>0</v>
      </c>
      <c r="E42" s="141">
        <f>IFERROR(D42/D43,0)</f>
        <v>0</v>
      </c>
      <c r="F42" s="143">
        <f>COUNTIFS(MetaData!$R:$R,MAP!B41,MetaData!$AQ:$AQ,MAP!C42,MetaData!$AD:$AD,MAP!B37,MetaData!$AS:$AS,MAP!F38,MetaData!AW:AW,"map")</f>
        <v>0</v>
      </c>
      <c r="G42" s="141">
        <f>IFERROR(F42/F43,0)</f>
        <v>0</v>
      </c>
      <c r="H42" s="143">
        <f>COUNTIFS(MetaData!$R:$R,MAP!B41,MetaData!$AQ:$AQ,MAP!C42,MetaData!$AD:$AD,MAP!B37,MetaData!$AS:$AS,MAP!H38,MetaData!AW:AW,"map")</f>
        <v>0</v>
      </c>
      <c r="I42" s="141">
        <f>IFERROR(H42/H43,0)</f>
        <v>0</v>
      </c>
      <c r="J42" s="143">
        <f>COUNTIFS(MetaData!$R:$R,MAP!B41,MetaData!$AQ:$AQ,MAP!C42,MetaData!$AD:$AD,MAP!B37,MetaData!$AS:$AS,MAP!J38,MetaData!AW:AW,"map")</f>
        <v>0</v>
      </c>
      <c r="K42" s="142">
        <f>IFERROR(J42/J43,0)</f>
        <v>0</v>
      </c>
      <c r="M42" s="139"/>
      <c r="N42" s="140" t="s">
        <v>146</v>
      </c>
      <c r="O42" s="143">
        <f>COUNTIFS(MetaData!$R:$R,MAP!M41,MetaData!$AQ:$AQ,MAP!N42,MetaData!$AD:$AD,MAP!B37,MetaData!AW:AW,"map")</f>
        <v>1</v>
      </c>
      <c r="P42" s="142">
        <f>IFERROR(O42/O43,0)</f>
        <v>0.5</v>
      </c>
    </row>
    <row r="43" spans="2:24">
      <c r="B43" s="139" t="s">
        <v>1339</v>
      </c>
      <c r="C43" s="140"/>
      <c r="D43" s="143">
        <f>SUM(D39:D42)</f>
        <v>0</v>
      </c>
      <c r="E43" s="141"/>
      <c r="F43" s="140">
        <f t="shared" ref="F43" si="13">SUM(F39:F42)</f>
        <v>0</v>
      </c>
      <c r="G43" s="140"/>
      <c r="H43" s="140">
        <f>SUM(H39:H42)</f>
        <v>0</v>
      </c>
      <c r="I43" s="140"/>
      <c r="J43" s="140">
        <f>SUM(J39:J42)</f>
        <v>0</v>
      </c>
      <c r="K43" s="144">
        <f>SUM(C43:J43)</f>
        <v>0</v>
      </c>
      <c r="M43" s="139" t="s">
        <v>1339</v>
      </c>
      <c r="N43" s="140"/>
      <c r="O43" s="140">
        <f>SUM(O39:O42)</f>
        <v>2</v>
      </c>
      <c r="P43" s="142"/>
    </row>
    <row r="45" spans="2:24">
      <c r="B45" s="136" t="s">
        <v>166</v>
      </c>
      <c r="C45" s="137"/>
      <c r="D45" s="137"/>
      <c r="E45" s="137"/>
      <c r="F45" s="137"/>
      <c r="G45" s="137"/>
      <c r="H45" s="137"/>
      <c r="I45" s="137"/>
      <c r="J45" s="137"/>
      <c r="K45" s="137"/>
      <c r="L45" s="137"/>
      <c r="M45" s="136"/>
      <c r="N45" s="137"/>
      <c r="O45" s="137"/>
      <c r="P45" s="137"/>
      <c r="Q45" s="137"/>
      <c r="R45" s="137"/>
      <c r="S45" s="137"/>
      <c r="T45" s="137"/>
      <c r="U45" s="137"/>
      <c r="V45" s="138"/>
      <c r="W45" s="137"/>
      <c r="X45" s="137"/>
    </row>
    <row r="46" spans="2:24">
      <c r="B46" s="139"/>
      <c r="C46" s="140" t="s">
        <v>1341</v>
      </c>
      <c r="D46" s="140" t="s">
        <v>924</v>
      </c>
      <c r="E46" s="141"/>
      <c r="F46" s="140" t="s">
        <v>407</v>
      </c>
      <c r="G46" s="140"/>
      <c r="H46" s="141" t="s">
        <v>215</v>
      </c>
      <c r="I46" s="140"/>
      <c r="J46" s="140" t="s">
        <v>206</v>
      </c>
      <c r="K46" s="142"/>
      <c r="M46" s="139"/>
      <c r="N46" s="140" t="s">
        <v>1341</v>
      </c>
      <c r="O46" s="140"/>
      <c r="P46" s="142"/>
      <c r="R46" s="139" t="s">
        <v>133</v>
      </c>
      <c r="S46" s="143">
        <f>COUNTIFS(MetaData!$R:$R,MAP!$R$22,MetaData!$AD:$AD,MAP!B45,MetaData!AW:AW,"map")</f>
        <v>0</v>
      </c>
      <c r="T46" s="142">
        <f>IFERROR(S46/S48,0)</f>
        <v>0</v>
      </c>
      <c r="V46" s="139" t="s">
        <v>1341</v>
      </c>
      <c r="W46" s="140"/>
      <c r="X46" s="142"/>
    </row>
    <row r="47" spans="2:24">
      <c r="B47" s="139" t="s">
        <v>133</v>
      </c>
      <c r="C47" s="140" t="s">
        <v>205</v>
      </c>
      <c r="D47" s="143">
        <f>COUNTIFS(MetaData!$R:$R,MAP!B47,MetaData!$AQ:$AQ,MAP!C47,MetaData!$AD:$AD,MAP!B45,MetaData!$AS:$AS,MAP!D46,MetaData!AW:AW,"map")</f>
        <v>0</v>
      </c>
      <c r="E47" s="141">
        <f>IFERROR(D47/D51,0)</f>
        <v>0</v>
      </c>
      <c r="F47" s="143">
        <f>COUNTIFS(MetaData!$R:$R,MAP!B47,MetaData!$AQ:$AQ,MAP!C47,MetaData!$AD:$AD,MAP!B45,MetaData!$AS:$AS,MAP!F46,MetaData!AW:AW,"map")</f>
        <v>0</v>
      </c>
      <c r="G47" s="141">
        <f>IFERROR(F47/F51,0)</f>
        <v>0</v>
      </c>
      <c r="H47" s="143">
        <f>COUNTIFS(MetaData!$R:$R,MAP!B47,MetaData!$AQ:$AQ,MAP!C47,MetaData!$AD:$AD,MAP!B45,MetaData!$AS:$AS,MAP!H46,MetaData!AW:AW,"map")</f>
        <v>0</v>
      </c>
      <c r="I47" s="141">
        <f>IFERROR(H47/H51,0)</f>
        <v>0</v>
      </c>
      <c r="J47" s="143">
        <f>COUNTIFS(MetaData!$R:$R,MAP!B47,MetaData!$AQ:$AQ,MAP!C47,MetaData!$AD:$AD,MAP!B45,MetaData!$AS:$AS,MAP!J46,MetaData!AW:AW,"map")</f>
        <v>0</v>
      </c>
      <c r="K47" s="142">
        <f>IFERROR(J47/J51,0)</f>
        <v>0</v>
      </c>
      <c r="M47" s="139" t="s">
        <v>133</v>
      </c>
      <c r="N47" s="140" t="s">
        <v>205</v>
      </c>
      <c r="O47" s="143">
        <f>COUNTIFS(MetaData!$R:$R,MAP!M47,MetaData!$AQ:$AQ,MAP!N47,MetaData!$AD:$AD,MAP!B45,MetaData!AW:AW,"map")</f>
        <v>0</v>
      </c>
      <c r="P47" s="142">
        <f>IFERROR(O47/O51,0)</f>
        <v>0</v>
      </c>
      <c r="R47" s="139" t="s">
        <v>151</v>
      </c>
      <c r="S47" s="143">
        <f>COUNTIFS(MetaData!$R:$R,MAP!$R$23,MetaData!$AD:$AD,MAP!B45,MetaData!AW:AW,"map")</f>
        <v>1</v>
      </c>
      <c r="T47" s="142">
        <f>IFERROR(S47/S48,0)</f>
        <v>1</v>
      </c>
      <c r="V47" s="139" t="s">
        <v>205</v>
      </c>
      <c r="W47" s="143">
        <f>COUNTIFS(MetaData!$AQ:$AQ,MAP!V47,MetaData!$AD:$AD,MAP!B45,MetaData!AW:AW,"map")</f>
        <v>0</v>
      </c>
      <c r="X47" s="142">
        <f>IFERROR(W47/W49,0)</f>
        <v>0</v>
      </c>
    </row>
    <row r="48" spans="2:24">
      <c r="B48" s="139"/>
      <c r="C48" s="140" t="s">
        <v>146</v>
      </c>
      <c r="D48" s="143">
        <f>COUNTIFS(MetaData!$R:$R,MAP!B47,MetaData!$AQ:$AQ,MAP!C48,MetaData!$AD:$AD,MAP!B45,MetaData!$AS:$AS,MAP!D46,MetaData!AW:AW,"map")</f>
        <v>0</v>
      </c>
      <c r="E48" s="141">
        <f>IFERROR(D48/D51,0)</f>
        <v>0</v>
      </c>
      <c r="F48" s="143">
        <f>COUNTIFS(MetaData!$R:$R,MAP!B47,MetaData!$AQ:$AQ,MAP!C48,MetaData!$AD:$AD,MAP!B45,MetaData!$AS:$AS,MAP!F46,MetaData!AW:AW,"map")</f>
        <v>0</v>
      </c>
      <c r="G48" s="141">
        <f>IFERROR(F48/F51,0)</f>
        <v>0</v>
      </c>
      <c r="H48" s="143">
        <f>COUNTIFS(MetaData!$R:$R,MAP!B47,MetaData!$AQ:$AQ,MAP!C48,MetaData!$AD:$AD,MAP!B45,MetaData!$AS:$AS,MAP!H46,MetaData!AW:AW,"map")</f>
        <v>0</v>
      </c>
      <c r="I48" s="141">
        <f>IFERROR(H48/H51,0)</f>
        <v>0</v>
      </c>
      <c r="J48" s="143">
        <f>COUNTIFS(MetaData!$R:$R,MAP!B47,MetaData!$AQ:$AQ,MAP!C48,MetaData!$AD:$AD,MAP!B45,MetaData!$AS:$AS,MAP!J46,MetaData!AW:AW,"map")</f>
        <v>0</v>
      </c>
      <c r="K48" s="142">
        <f>IFERROR(J48/J51,0)</f>
        <v>0</v>
      </c>
      <c r="M48" s="139"/>
      <c r="N48" s="140" t="s">
        <v>146</v>
      </c>
      <c r="O48" s="143">
        <f>COUNTIFS(MetaData!$R:$R,MAP!M47,MetaData!$AQ:$AQ,MAP!N48,MetaData!$AD:$AD,MAP!B45,MetaData!AW:AW,"map")</f>
        <v>0</v>
      </c>
      <c r="P48" s="142">
        <f>IFERROR(O48/O51,0)</f>
        <v>0</v>
      </c>
      <c r="R48" s="139" t="s">
        <v>1339</v>
      </c>
      <c r="S48" s="140">
        <f>SUM(S46:S47)</f>
        <v>1</v>
      </c>
      <c r="T48" s="142"/>
      <c r="V48" s="139" t="s">
        <v>146</v>
      </c>
      <c r="W48" s="143">
        <f>COUNTIFS(MetaData!$AQ:$AQ,MAP!V48,MetaData!$AD:$AD,MAP!B45,MetaData!AW:AW,"map")</f>
        <v>1</v>
      </c>
      <c r="X48" s="142">
        <f>IFERROR(W48/W49,0)</f>
        <v>1</v>
      </c>
    </row>
    <row r="49" spans="2:24">
      <c r="B49" s="139" t="s">
        <v>151</v>
      </c>
      <c r="C49" s="140" t="s">
        <v>205</v>
      </c>
      <c r="D49" s="143">
        <f>COUNTIFS(MetaData!$R:$R,MAP!B49,MetaData!$AQ:$AQ,MAP!C49,MetaData!$AD:$AD,MAP!B45,MetaData!$AS:$AS,MAP!D46,MetaData!AW:AW,"map")</f>
        <v>0</v>
      </c>
      <c r="E49" s="141">
        <f>IFERROR(D49/D51,0)</f>
        <v>0</v>
      </c>
      <c r="F49" s="143">
        <f>COUNTIFS(MetaData!$R:$R,MAP!B49,MetaData!$AQ:$AQ,MAP!C49,MetaData!$AD:$AD,MAP!B45,MetaData!$AS:$AS,MAP!F46,MetaData!AW:AW,"map")</f>
        <v>0</v>
      </c>
      <c r="G49" s="141">
        <f>IFERROR(F49/F51,0)</f>
        <v>0</v>
      </c>
      <c r="H49" s="143">
        <f>COUNTIFS(MetaData!$R:$R,MAP!B49,MetaData!$AQ:$AQ,MAP!C49,MetaData!$AD:$AD,MAP!B45,MetaData!$AS:$AS,MAP!H46,MetaData!AW:AW,"map")</f>
        <v>0</v>
      </c>
      <c r="I49" s="141">
        <f>IFERROR(H49/H51,0)</f>
        <v>0</v>
      </c>
      <c r="J49" s="143">
        <f>COUNTIFS(MetaData!$R:$R,MAP!B49,MetaData!$AQ:$AQ,MAP!C49,MetaData!$AD:$AD,MAP!B45,MetaData!$AS:$AS,MAP!J46,MetaData!AW:AW,"map")</f>
        <v>0</v>
      </c>
      <c r="K49" s="142">
        <f>IFERROR(J49/J51,0)</f>
        <v>0</v>
      </c>
      <c r="M49" s="139" t="s">
        <v>151</v>
      </c>
      <c r="N49" s="140" t="s">
        <v>205</v>
      </c>
      <c r="O49" s="143">
        <f>COUNTIFS(MetaData!$R:$R,MAP!M49,MetaData!$AQ:$AQ,MAP!N49,MetaData!$AD:$AD,MAP!B45,MetaData!AW:AW,"map")</f>
        <v>0</v>
      </c>
      <c r="P49" s="142">
        <f>IFERROR(O49/O51,0)</f>
        <v>0</v>
      </c>
      <c r="V49" s="139" t="s">
        <v>1339</v>
      </c>
      <c r="W49" s="140">
        <f>SUM(W47:W48)</f>
        <v>1</v>
      </c>
      <c r="X49" s="142"/>
    </row>
    <row r="50" spans="2:24">
      <c r="B50" s="139"/>
      <c r="C50" s="140" t="s">
        <v>146</v>
      </c>
      <c r="D50" s="143">
        <f>COUNTIFS(MetaData!$R:$R,MAP!B49,MetaData!$AQ:$AQ,MAP!C50,MetaData!$AD:$AD,MAP!B45,MetaData!$AS:$AS,MAP!D46,MetaData!AW:AW,"map")</f>
        <v>0</v>
      </c>
      <c r="E50" s="141">
        <f>IFERROR(D50/D51,0)</f>
        <v>0</v>
      </c>
      <c r="F50" s="143">
        <f>COUNTIFS(MetaData!$R:$R,MAP!B49,MetaData!$AQ:$AQ,MAP!C50,MetaData!$AD:$AD,MAP!B45,MetaData!$AS:$AS,MAP!F46,MetaData!AW:AW,"map")</f>
        <v>0</v>
      </c>
      <c r="G50" s="141">
        <f>IFERROR(F50/F51,0)</f>
        <v>0</v>
      </c>
      <c r="H50" s="143">
        <f>COUNTIFS(MetaData!$R:$R,MAP!B49,MetaData!$AQ:$AQ,MAP!C50,MetaData!$AD:$AD,MAP!B45,MetaData!$AS:$AS,MAP!H46,MetaData!AW:AW,"map")</f>
        <v>0</v>
      </c>
      <c r="I50" s="141">
        <f>IFERROR(H50/H51,0)</f>
        <v>0</v>
      </c>
      <c r="J50" s="143">
        <f>COUNTIFS(MetaData!$R:$R,MAP!B49,MetaData!$AQ:$AQ,MAP!C50,MetaData!$AD:$AD,MAP!B45,MetaData!$AS:$AS,MAP!J46,MetaData!AW:AW,"map")</f>
        <v>0</v>
      </c>
      <c r="K50" s="142">
        <f>IFERROR(J50/J51,0)</f>
        <v>0</v>
      </c>
      <c r="M50" s="139"/>
      <c r="N50" s="140" t="s">
        <v>146</v>
      </c>
      <c r="O50" s="143">
        <f>COUNTIFS(MetaData!$R:$R,MAP!M49,MetaData!$AQ:$AQ,MAP!N50,MetaData!$AD:$AD,MAP!B45,MetaData!AW:AW,"map")</f>
        <v>1</v>
      </c>
      <c r="P50" s="142">
        <f>IFERROR(O50/O51,0)</f>
        <v>1</v>
      </c>
    </row>
    <row r="51" spans="2:24">
      <c r="B51" s="139" t="s">
        <v>1339</v>
      </c>
      <c r="C51" s="140"/>
      <c r="D51" s="143">
        <f>SUM(D47:D50)</f>
        <v>0</v>
      </c>
      <c r="E51" s="141"/>
      <c r="F51" s="140">
        <f t="shared" ref="F51" si="14">SUM(F47:F50)</f>
        <v>0</v>
      </c>
      <c r="G51" s="140"/>
      <c r="H51" s="140">
        <f>SUM(H47:H50)</f>
        <v>0</v>
      </c>
      <c r="I51" s="140"/>
      <c r="J51" s="140">
        <f>SUM(J47:J50)</f>
        <v>0</v>
      </c>
      <c r="K51" s="144">
        <f>SUM(C51:J51)</f>
        <v>0</v>
      </c>
      <c r="M51" s="139" t="s">
        <v>1339</v>
      </c>
      <c r="N51" s="140"/>
      <c r="O51" s="140">
        <f>SUM(O47:O50)</f>
        <v>1</v>
      </c>
      <c r="P51" s="142"/>
    </row>
    <row r="53" spans="2:24">
      <c r="B53" s="136" t="s">
        <v>177</v>
      </c>
      <c r="C53" s="137"/>
      <c r="D53" s="137"/>
      <c r="E53" s="137"/>
      <c r="F53" s="137"/>
      <c r="G53" s="137"/>
      <c r="H53" s="137"/>
      <c r="I53" s="137"/>
      <c r="J53" s="137"/>
      <c r="K53" s="137"/>
      <c r="L53" s="137"/>
      <c r="M53" s="136"/>
      <c r="N53" s="137"/>
      <c r="O53" s="137"/>
      <c r="P53" s="137"/>
      <c r="Q53" s="137"/>
      <c r="R53" s="137"/>
      <c r="S53" s="137"/>
      <c r="T53" s="137"/>
      <c r="U53" s="137"/>
      <c r="V53" s="138"/>
      <c r="W53" s="137"/>
      <c r="X53" s="137"/>
    </row>
    <row r="54" spans="2:24">
      <c r="B54" s="139"/>
      <c r="C54" s="140" t="s">
        <v>1341</v>
      </c>
      <c r="D54" s="140" t="s">
        <v>924</v>
      </c>
      <c r="E54" s="141"/>
      <c r="F54" s="140" t="s">
        <v>407</v>
      </c>
      <c r="G54" s="140"/>
      <c r="H54" s="141" t="s">
        <v>215</v>
      </c>
      <c r="I54" s="140"/>
      <c r="J54" s="140" t="s">
        <v>206</v>
      </c>
      <c r="K54" s="142"/>
      <c r="M54" s="139"/>
      <c r="N54" s="140" t="s">
        <v>1341</v>
      </c>
      <c r="O54" s="140"/>
      <c r="P54" s="142"/>
      <c r="R54" s="139" t="s">
        <v>133</v>
      </c>
      <c r="S54" s="143">
        <f>COUNTIFS(MetaData!$R:$R,MAP!$R$22,MetaData!$AD:$AD,MAP!B53,MetaData!AW:AW,"map")</f>
        <v>2</v>
      </c>
      <c r="T54" s="142">
        <f>IFERROR(S54/S56,0)</f>
        <v>0.66666666666666663</v>
      </c>
      <c r="V54" s="139" t="s">
        <v>1341</v>
      </c>
      <c r="W54" s="140"/>
      <c r="X54" s="142"/>
    </row>
    <row r="55" spans="2:24">
      <c r="B55" s="139" t="s">
        <v>133</v>
      </c>
      <c r="C55" s="140" t="s">
        <v>205</v>
      </c>
      <c r="D55" s="143">
        <f>COUNTIFS(MetaData!$R:$R,MAP!B55,MetaData!$AQ:$AQ,MAP!C55,MetaData!$AD:$AD,MAP!B53,MetaData!$AS:$AS,MAP!D54,MetaData!AW:AW,"map")</f>
        <v>0</v>
      </c>
      <c r="E55" s="141">
        <f>IFERROR(D55/D59,0)</f>
        <v>0</v>
      </c>
      <c r="F55" s="143">
        <f>COUNTIFS(MetaData!$R:$R,MAP!B55,MetaData!$AQ:$AQ,MAP!C55,MetaData!$AD:$AD,MAP!B53,MetaData!$AS:$AS,MAP!F54,MetaData!AW:AW,"map")</f>
        <v>0</v>
      </c>
      <c r="G55" s="141">
        <f>IFERROR(F55/F59,0)</f>
        <v>0</v>
      </c>
      <c r="H55" s="143">
        <f>COUNTIFS(MetaData!$R:$R,MAP!B55,MetaData!$AQ:$AQ,MAP!C55,MetaData!$AD:$AD,MAP!B53,MetaData!$AS:$AS,MAP!H54,MetaData!AW:AW,"map")</f>
        <v>0</v>
      </c>
      <c r="I55" s="141">
        <f>IFERROR(H55/H59,0)</f>
        <v>0</v>
      </c>
      <c r="J55" s="143">
        <f>COUNTIFS(MetaData!$R:$R,MAP!B55,MetaData!$AQ:$AQ,MAP!C55,MetaData!$AD:$AD,MAP!B53,MetaData!$AS:$AS,MAP!J54,MetaData!AW:AW,"map")</f>
        <v>0</v>
      </c>
      <c r="K55" s="142">
        <f>IFERROR(J55/J59,0)</f>
        <v>0</v>
      </c>
      <c r="M55" s="139" t="s">
        <v>133</v>
      </c>
      <c r="N55" s="140" t="s">
        <v>205</v>
      </c>
      <c r="O55" s="143">
        <f>COUNTIFS(MetaData!$R:$R,MAP!M55,MetaData!$AQ:$AQ,MAP!N55,MetaData!$AD:$AD,MAP!B53,MetaData!AW:AW,"map")</f>
        <v>0</v>
      </c>
      <c r="P55" s="142">
        <f>IFERROR(O55/O59,0)</f>
        <v>0</v>
      </c>
      <c r="R55" s="139" t="s">
        <v>151</v>
      </c>
      <c r="S55" s="143">
        <f>COUNTIFS(MetaData!$R:$R,MAP!$R$23,MetaData!$AD:$AD,MAP!B53,MetaData!AW:AW,"map")</f>
        <v>1</v>
      </c>
      <c r="T55" s="142">
        <f>IFERROR(S55/S56,0)</f>
        <v>0.33333333333333331</v>
      </c>
      <c r="V55" s="139" t="s">
        <v>205</v>
      </c>
      <c r="W55" s="143">
        <f>COUNTIFS(MetaData!$AQ:$AQ,MAP!V55,MetaData!$AD:$AD,MAP!B53,MetaData!AW:AW,"map")</f>
        <v>0</v>
      </c>
      <c r="X55" s="142">
        <f>IFERROR(W55/W57,0)</f>
        <v>0</v>
      </c>
    </row>
    <row r="56" spans="2:24">
      <c r="B56" s="139"/>
      <c r="C56" s="140" t="s">
        <v>146</v>
      </c>
      <c r="D56" s="143">
        <f>COUNTIFS(MetaData!$R:$R,MAP!B55,MetaData!$AQ:$AQ,MAP!C56,MetaData!$AD:$AD,MAP!B53,MetaData!$AS:$AS,MAP!D54,MetaData!AW:AW,"map")</f>
        <v>0</v>
      </c>
      <c r="E56" s="141">
        <f>IFERROR(D56/D59,0)</f>
        <v>0</v>
      </c>
      <c r="F56" s="143">
        <f>COUNTIFS(MetaData!$R:$R,MAP!B55,MetaData!$AQ:$AQ,MAP!C56,MetaData!$AD:$AD,MAP!B53,MetaData!$AS:$AS,MAP!F54,MetaData!AW:AW,"map")</f>
        <v>0</v>
      </c>
      <c r="G56" s="141">
        <f>IFERROR(F56/F59,0)</f>
        <v>0</v>
      </c>
      <c r="H56" s="143">
        <f>COUNTIFS(MetaData!$R:$R,MAP!B55,MetaData!$AQ:$AQ,MAP!C56,MetaData!$AD:$AD,MAP!B53,MetaData!$AS:$AS,MAP!H54,MetaData!AW:AW,"map")</f>
        <v>0</v>
      </c>
      <c r="I56" s="141">
        <f>IFERROR(H56/H59,0)</f>
        <v>0</v>
      </c>
      <c r="J56" s="143">
        <f>COUNTIFS(MetaData!$R:$R,MAP!B55,MetaData!$AQ:$AQ,MAP!C56,MetaData!$AD:$AD,MAP!B53,MetaData!$AS:$AS,MAP!J54,MetaData!AW:AW,"map")</f>
        <v>0</v>
      </c>
      <c r="K56" s="142">
        <f>IFERROR(J56/J59,0)</f>
        <v>0</v>
      </c>
      <c r="M56" s="139"/>
      <c r="N56" s="140" t="s">
        <v>146</v>
      </c>
      <c r="O56" s="143">
        <f>COUNTIFS(MetaData!$R:$R,MAP!M55,MetaData!$AQ:$AQ,MAP!N56,MetaData!$AD:$AD,MAP!B53,MetaData!AW:AW,"map")</f>
        <v>2</v>
      </c>
      <c r="P56" s="142">
        <f>IFERROR(O56/O59,0)</f>
        <v>0.66666666666666663</v>
      </c>
      <c r="R56" s="139" t="s">
        <v>1339</v>
      </c>
      <c r="S56" s="140">
        <f>SUM(S54:S55)</f>
        <v>3</v>
      </c>
      <c r="T56" s="142"/>
      <c r="V56" s="139" t="s">
        <v>146</v>
      </c>
      <c r="W56" s="143">
        <f>COUNTIFS(MetaData!$AQ:$AQ,MAP!V56,MetaData!$AD:$AD,MAP!B53,MetaData!AW:AW,"map")</f>
        <v>3</v>
      </c>
      <c r="X56" s="142">
        <f>IFERROR(W56/W57,0)</f>
        <v>1</v>
      </c>
    </row>
    <row r="57" spans="2:24">
      <c r="B57" s="139" t="s">
        <v>151</v>
      </c>
      <c r="C57" s="140" t="s">
        <v>205</v>
      </c>
      <c r="D57" s="143">
        <f>COUNTIFS(MetaData!$R:$R,MAP!B57,MetaData!$AQ:$AQ,MAP!C57,MetaData!$AD:$AD,MAP!B53,MetaData!$AS:$AS,MAP!D54,MetaData!AW:AW,"map")</f>
        <v>0</v>
      </c>
      <c r="E57" s="141">
        <f>IFERROR(D57/D59,0)</f>
        <v>0</v>
      </c>
      <c r="F57" s="143">
        <f>COUNTIFS(MetaData!$R:$R,MAP!B57,MetaData!$AQ:$AQ,MAP!C57,MetaData!$AD:$AD,MAP!B53,MetaData!$AS:$AS,MAP!F54,MetaData!AW:AW,"map")</f>
        <v>0</v>
      </c>
      <c r="G57" s="141">
        <f>IFERROR(F57/F59,0)</f>
        <v>0</v>
      </c>
      <c r="H57" s="143">
        <f>COUNTIFS(MetaData!$R:$R,MAP!B57,MetaData!$AQ:$AQ,MAP!C57,MetaData!$AD:$AD,MAP!B53,MetaData!$AS:$AS,MAP!H54,MetaData!AW:AW,"map")</f>
        <v>0</v>
      </c>
      <c r="I57" s="141">
        <f>IFERROR(H57/H59,0)</f>
        <v>0</v>
      </c>
      <c r="J57" s="143">
        <f>COUNTIFS(MetaData!$R:$R,MAP!B57,MetaData!$AQ:$AQ,MAP!C57,MetaData!$AD:$AD,MAP!B53,MetaData!$AS:$AS,MAP!J54,MetaData!AW:AW,"map")</f>
        <v>0</v>
      </c>
      <c r="K57" s="142">
        <f>IFERROR(J57/J59,0)</f>
        <v>0</v>
      </c>
      <c r="M57" s="139" t="s">
        <v>151</v>
      </c>
      <c r="N57" s="140" t="s">
        <v>205</v>
      </c>
      <c r="O57" s="143">
        <f>COUNTIFS(MetaData!$R:$R,MAP!M57,MetaData!$AQ:$AQ,MAP!N57,MetaData!$AD:$AD,MAP!B53,MetaData!AW:AW,"map")</f>
        <v>0</v>
      </c>
      <c r="P57" s="142">
        <f>IFERROR(O57/O59,0)</f>
        <v>0</v>
      </c>
      <c r="V57" s="139" t="s">
        <v>1339</v>
      </c>
      <c r="W57" s="140">
        <f>SUM(W55:W56)</f>
        <v>3</v>
      </c>
      <c r="X57" s="142"/>
    </row>
    <row r="58" spans="2:24">
      <c r="B58" s="139"/>
      <c r="C58" s="140" t="s">
        <v>146</v>
      </c>
      <c r="D58" s="143">
        <f>COUNTIFS(MetaData!$R:$R,MAP!B57,MetaData!$AQ:$AQ,MAP!C58,MetaData!$AD:$AD,MAP!B53,MetaData!$AS:$AS,MAP!D54,MetaData!AW:AW,"map")</f>
        <v>0</v>
      </c>
      <c r="E58" s="141">
        <f>IFERROR(D58/D59,0)</f>
        <v>0</v>
      </c>
      <c r="F58" s="143">
        <f>COUNTIFS(MetaData!$R:$R,MAP!B57,MetaData!$AQ:$AQ,MAP!C58,MetaData!$AD:$AD,MAP!B53,MetaData!$AS:$AS,MAP!F54,MetaData!AW:AW,"map")</f>
        <v>0</v>
      </c>
      <c r="G58" s="141">
        <f>IFERROR(F58/F59,0)</f>
        <v>0</v>
      </c>
      <c r="H58" s="143">
        <f>COUNTIFS(MetaData!$R:$R,MAP!B57,MetaData!$AQ:$AQ,MAP!C58,MetaData!$AD:$AD,MAP!B53,MetaData!$AS:$AS,MAP!H54,MetaData!AW:AW,"map")</f>
        <v>0</v>
      </c>
      <c r="I58" s="141">
        <f>IFERROR(H58/H59,0)</f>
        <v>0</v>
      </c>
      <c r="J58" s="143">
        <f>COUNTIFS(MetaData!$R:$R,MAP!B57,MetaData!$AQ:$AQ,MAP!C58,MetaData!$AD:$AD,MAP!B53,MetaData!$AS:$AS,MAP!J54,MetaData!AW:AW,"map")</f>
        <v>0</v>
      </c>
      <c r="K58" s="142">
        <f>IFERROR(J58/J59,0)</f>
        <v>0</v>
      </c>
      <c r="M58" s="139"/>
      <c r="N58" s="140" t="s">
        <v>146</v>
      </c>
      <c r="O58" s="143">
        <f>COUNTIFS(MetaData!$R:$R,MAP!M57,MetaData!$AQ:$AQ,MAP!N58,MetaData!$AD:$AD,MAP!B53,MetaData!AW:AW,"map")</f>
        <v>1</v>
      </c>
      <c r="P58" s="142">
        <f>IFERROR(O58/O59,0)</f>
        <v>0.33333333333333331</v>
      </c>
    </row>
    <row r="59" spans="2:24">
      <c r="B59" s="139" t="s">
        <v>1339</v>
      </c>
      <c r="C59" s="140"/>
      <c r="D59" s="143">
        <f>SUM(D55:D58)</f>
        <v>0</v>
      </c>
      <c r="E59" s="141"/>
      <c r="F59" s="140">
        <f t="shared" ref="F59" si="15">SUM(F55:F58)</f>
        <v>0</v>
      </c>
      <c r="G59" s="140"/>
      <c r="H59" s="140">
        <f>SUM(H55:H58)</f>
        <v>0</v>
      </c>
      <c r="I59" s="140"/>
      <c r="J59" s="140">
        <f>SUM(J55:J58)</f>
        <v>0</v>
      </c>
      <c r="K59" s="144">
        <f>SUM(C59:J59)</f>
        <v>0</v>
      </c>
      <c r="M59" s="139" t="s">
        <v>1339</v>
      </c>
      <c r="N59" s="140"/>
      <c r="O59" s="140">
        <f>SUM(O55:O58)</f>
        <v>3</v>
      </c>
      <c r="P59" s="142"/>
    </row>
    <row r="61" spans="2:24">
      <c r="B61" s="136" t="s">
        <v>173</v>
      </c>
      <c r="C61" s="137"/>
      <c r="D61" s="137"/>
      <c r="E61" s="137"/>
      <c r="F61" s="137"/>
      <c r="G61" s="137"/>
      <c r="H61" s="137"/>
      <c r="I61" s="137"/>
      <c r="J61" s="137"/>
      <c r="K61" s="137"/>
      <c r="L61" s="137"/>
      <c r="M61" s="136"/>
      <c r="N61" s="137"/>
      <c r="O61" s="137"/>
      <c r="P61" s="137"/>
      <c r="Q61" s="137"/>
      <c r="R61" s="137"/>
      <c r="S61" s="137"/>
      <c r="T61" s="137"/>
      <c r="U61" s="137"/>
      <c r="V61" s="138"/>
      <c r="W61" s="137"/>
      <c r="X61" s="137"/>
    </row>
    <row r="62" spans="2:24">
      <c r="B62" s="139"/>
      <c r="C62" s="140" t="s">
        <v>1341</v>
      </c>
      <c r="D62" s="140" t="s">
        <v>924</v>
      </c>
      <c r="E62" s="141"/>
      <c r="F62" s="140" t="s">
        <v>407</v>
      </c>
      <c r="G62" s="140"/>
      <c r="H62" s="141" t="s">
        <v>215</v>
      </c>
      <c r="I62" s="140"/>
      <c r="J62" s="140" t="s">
        <v>206</v>
      </c>
      <c r="K62" s="142"/>
      <c r="M62" s="139"/>
      <c r="N62" s="140" t="s">
        <v>1341</v>
      </c>
      <c r="O62" s="140"/>
      <c r="P62" s="142"/>
      <c r="R62" s="139" t="s">
        <v>133</v>
      </c>
      <c r="S62" s="143">
        <f>COUNTIFS(MetaData!$R:$R,MAP!$R$22,MetaData!$AD:$AD,MAP!B61,MetaData!AW:AW,"map")</f>
        <v>1</v>
      </c>
      <c r="T62" s="142">
        <f>IFERROR(S62/S64,0)</f>
        <v>0.14285714285714285</v>
      </c>
      <c r="V62" s="139" t="s">
        <v>1341</v>
      </c>
      <c r="W62" s="140"/>
      <c r="X62" s="142"/>
    </row>
    <row r="63" spans="2:24">
      <c r="B63" s="139" t="s">
        <v>133</v>
      </c>
      <c r="C63" s="140" t="s">
        <v>205</v>
      </c>
      <c r="D63" s="143">
        <f>COUNTIFS(MetaData!$R:$R,MAP!B63,MetaData!$AQ:$AQ,MAP!C63,MetaData!$AD:$AD,MAP!B61,MetaData!$AS:$AS,MAP!D62,MetaData!AW:AW,"map")</f>
        <v>0</v>
      </c>
      <c r="E63" s="141">
        <f>IFERROR(D63/D67,0)</f>
        <v>0</v>
      </c>
      <c r="F63" s="143">
        <f>COUNTIFS(MetaData!$R:$R,MAP!B63,MetaData!$AQ:$AQ,MAP!C63,MetaData!$AD:$AD,MAP!B61,MetaData!$AS:$AS,MAP!F62,MetaData!AW:AW,"map")</f>
        <v>0</v>
      </c>
      <c r="G63" s="141">
        <f>IFERROR(F63/F67,0)</f>
        <v>0</v>
      </c>
      <c r="H63" s="143">
        <f>COUNTIFS(MetaData!$R:$R,MAP!B63,MetaData!$AQ:$AQ,MAP!C63,MetaData!$AD:$AD,MAP!B61,MetaData!$AS:$AS,MAP!H62,MetaData!AW:AW,"map")</f>
        <v>0</v>
      </c>
      <c r="I63" s="141">
        <f>IFERROR(H63/H67,0)</f>
        <v>0</v>
      </c>
      <c r="J63" s="143">
        <f>COUNTIFS(MetaData!$R:$R,MAP!B63,MetaData!$AQ:$AQ,MAP!C63,MetaData!$AD:$AD,MAP!B61,MetaData!$AS:$AS,MAP!J62,MetaData!AW:AW,"map")</f>
        <v>0</v>
      </c>
      <c r="K63" s="142">
        <f>IFERROR(J63/J67,0)</f>
        <v>0</v>
      </c>
      <c r="M63" s="139" t="s">
        <v>133</v>
      </c>
      <c r="N63" s="140" t="s">
        <v>205</v>
      </c>
      <c r="O63" s="143">
        <f>COUNTIFS(MetaData!$R:$R,MAP!M63,MetaData!$AQ:$AQ,MAP!N63,MetaData!$AD:$AD,MAP!B61,MetaData!AW:AW,"map")</f>
        <v>0</v>
      </c>
      <c r="P63" s="142">
        <f>IFERROR(O63/O67,0)</f>
        <v>0</v>
      </c>
      <c r="R63" s="139" t="s">
        <v>151</v>
      </c>
      <c r="S63" s="143">
        <f>COUNTIFS(MetaData!$R:$R,MAP!$R$23,MetaData!$AD:$AD,MAP!B61,MetaData!AW:AW,"map")</f>
        <v>6</v>
      </c>
      <c r="T63" s="142">
        <f>IFERROR(S63/S64,0)</f>
        <v>0.8571428571428571</v>
      </c>
      <c r="V63" s="139" t="s">
        <v>205</v>
      </c>
      <c r="W63" s="143">
        <f>COUNTIFS(MetaData!$AQ:$AQ,MAP!V63,MetaData!$AD:$AD,MAP!B61,MetaData!AW:AW,"map")</f>
        <v>0</v>
      </c>
      <c r="X63" s="142">
        <f>IFERROR(W63/W65,0)</f>
        <v>0</v>
      </c>
    </row>
    <row r="64" spans="2:24">
      <c r="B64" s="139"/>
      <c r="C64" s="140" t="s">
        <v>146</v>
      </c>
      <c r="D64" s="143">
        <f>COUNTIFS(MetaData!$R:$R,MAP!B63,MetaData!$AQ:$AQ,MAP!C64,MetaData!$AD:$AD,MAP!B61,MetaData!$AS:$AS,MAP!D62,MetaData!AW:AW,"map")</f>
        <v>0</v>
      </c>
      <c r="E64" s="141">
        <f>IFERROR(D64/D67,0)</f>
        <v>0</v>
      </c>
      <c r="F64" s="143">
        <f>COUNTIFS(MetaData!$R:$R,MAP!B63,MetaData!$AQ:$AQ,MAP!C64,MetaData!$AD:$AD,MAP!B61,MetaData!$AS:$AS,MAP!F62,MetaData!AW:AW,"map")</f>
        <v>0</v>
      </c>
      <c r="G64" s="141">
        <f>IFERROR(F64/F67,0)</f>
        <v>0</v>
      </c>
      <c r="H64" s="143">
        <f>COUNTIFS(MetaData!$R:$R,MAP!B63,MetaData!$AQ:$AQ,MAP!C64,MetaData!$AD:$AD,MAP!B61,MetaData!$AS:$AS,MAP!H62,MetaData!AW:AW,"map")</f>
        <v>0</v>
      </c>
      <c r="I64" s="141">
        <f>IFERROR(H64/H67,0)</f>
        <v>0</v>
      </c>
      <c r="J64" s="143">
        <f>COUNTIFS(MetaData!$R:$R,MAP!B63,MetaData!$AQ:$AQ,MAP!C64,MetaData!$AD:$AD,MAP!B61,MetaData!$AS:$AS,MAP!J62,MetaData!AW:AW,"map")</f>
        <v>0</v>
      </c>
      <c r="K64" s="142">
        <f>IFERROR(J64/J67,0)</f>
        <v>0</v>
      </c>
      <c r="M64" s="139"/>
      <c r="N64" s="140" t="s">
        <v>146</v>
      </c>
      <c r="O64" s="143">
        <f>COUNTIFS(MetaData!$R:$R,MAP!M63,MetaData!$AQ:$AQ,MAP!N64,MetaData!$AD:$AD,MAP!B61,MetaData!AW:AW,"map")</f>
        <v>1</v>
      </c>
      <c r="P64" s="142">
        <f>IFERROR(O64/O67,0)</f>
        <v>0.14285714285714285</v>
      </c>
      <c r="R64" s="139" t="s">
        <v>1339</v>
      </c>
      <c r="S64" s="140">
        <f>SUM(S62:S63)</f>
        <v>7</v>
      </c>
      <c r="T64" s="142"/>
      <c r="V64" s="139" t="s">
        <v>146</v>
      </c>
      <c r="W64" s="143">
        <f>COUNTIFS(MetaData!$AQ:$AQ,MAP!V64,MetaData!$AD:$AD,MAP!B61,MetaData!AW:AW,"map")</f>
        <v>7</v>
      </c>
      <c r="X64" s="142">
        <f>IFERROR(W64/W65,0)</f>
        <v>1</v>
      </c>
    </row>
    <row r="65" spans="2:24">
      <c r="B65" s="139" t="s">
        <v>151</v>
      </c>
      <c r="C65" s="140" t="s">
        <v>205</v>
      </c>
      <c r="D65" s="143">
        <f>COUNTIFS(MetaData!$R:$R,MAP!B65,MetaData!$AQ:$AQ,MAP!C65,MetaData!$AD:$AD,MAP!B61,MetaData!$AS:$AS,MAP!D62,MetaData!AW:AW,"map")</f>
        <v>0</v>
      </c>
      <c r="E65" s="141">
        <f>IFERROR(D65/D67,0)</f>
        <v>0</v>
      </c>
      <c r="F65" s="143">
        <f>COUNTIFS(MetaData!$R:$R,MAP!B65,MetaData!$AQ:$AQ,MAP!C65,MetaData!$AD:$AD,MAP!B61,MetaData!$AS:$AS,MAP!F62,MetaData!AW:AW,"map")</f>
        <v>0</v>
      </c>
      <c r="G65" s="141">
        <f>IFERROR(F65/F67,0)</f>
        <v>0</v>
      </c>
      <c r="H65" s="143">
        <f>COUNTIFS(MetaData!$R:$R,MAP!B65,MetaData!$AQ:$AQ,MAP!C65,MetaData!$AD:$AD,MAP!B61,MetaData!$AS:$AS,MAP!H62,MetaData!AW:AW,"map")</f>
        <v>0</v>
      </c>
      <c r="I65" s="141">
        <f>IFERROR(H65/H67,0)</f>
        <v>0</v>
      </c>
      <c r="J65" s="143">
        <f>COUNTIFS(MetaData!$R:$R,MAP!B65,MetaData!$AQ:$AQ,MAP!C65,MetaData!$AD:$AD,MAP!B61,MetaData!$AS:$AS,MAP!J62,MetaData!AW:AW,"map")</f>
        <v>0</v>
      </c>
      <c r="K65" s="142">
        <f>IFERROR(J65/J67,0)</f>
        <v>0</v>
      </c>
      <c r="M65" s="139" t="s">
        <v>151</v>
      </c>
      <c r="N65" s="140" t="s">
        <v>205</v>
      </c>
      <c r="O65" s="143">
        <f>COUNTIFS(MetaData!$R:$R,MAP!M65,MetaData!$AQ:$AQ,MAP!N65,MetaData!$AD:$AD,MAP!B61,MetaData!AW:AW,"map")</f>
        <v>0</v>
      </c>
      <c r="P65" s="142">
        <f>IFERROR(O65/O67,0)</f>
        <v>0</v>
      </c>
      <c r="V65" s="139" t="s">
        <v>1339</v>
      </c>
      <c r="W65" s="140">
        <f>SUM(W63:W64)</f>
        <v>7</v>
      </c>
      <c r="X65" s="142"/>
    </row>
    <row r="66" spans="2:24">
      <c r="B66" s="139"/>
      <c r="C66" s="140" t="s">
        <v>146</v>
      </c>
      <c r="D66" s="143">
        <f>COUNTIFS(MetaData!$R:$R,MAP!B65,MetaData!$AQ:$AQ,MAP!C66,MetaData!$AD:$AD,MAP!B61,MetaData!$AS:$AS,MAP!D62,MetaData!AW:AW,"map")</f>
        <v>0</v>
      </c>
      <c r="E66" s="141">
        <f>IFERROR(D66/D67,0)</f>
        <v>0</v>
      </c>
      <c r="F66" s="143">
        <f>COUNTIFS(MetaData!$R:$R,MAP!B65,MetaData!$AQ:$AQ,MAP!C66,MetaData!$AD:$AD,MAP!B61,MetaData!$AS:$AS,MAP!F62,MetaData!AW:AW,"map")</f>
        <v>0</v>
      </c>
      <c r="G66" s="141">
        <f>IFERROR(F66/F67,0)</f>
        <v>0</v>
      </c>
      <c r="H66" s="143">
        <f>COUNTIFS(MetaData!$R:$R,MAP!B65,MetaData!$AQ:$AQ,MAP!C66,MetaData!$AD:$AD,MAP!B61,MetaData!$AS:$AS,MAP!H62,MetaData!AW:AW,"map")</f>
        <v>0</v>
      </c>
      <c r="I66" s="141">
        <f>IFERROR(H66/H67,0)</f>
        <v>0</v>
      </c>
      <c r="J66" s="143">
        <f>COUNTIFS(MetaData!$R:$R,MAP!B65,MetaData!$AQ:$AQ,MAP!C66,MetaData!$AD:$AD,MAP!B61,MetaData!$AS:$AS,MAP!J62,MetaData!AW:AW,"map")</f>
        <v>0</v>
      </c>
      <c r="K66" s="142">
        <f>IFERROR(J66/J67,0)</f>
        <v>0</v>
      </c>
      <c r="M66" s="139"/>
      <c r="N66" s="140" t="s">
        <v>146</v>
      </c>
      <c r="O66" s="143">
        <f>COUNTIFS(MetaData!$R:$R,MAP!M65,MetaData!$AQ:$AQ,MAP!N66,MetaData!$AD:$AD,MAP!B61,MetaData!AW:AW,"map")</f>
        <v>6</v>
      </c>
      <c r="P66" s="142">
        <f>IFERROR(O66/O67,0)</f>
        <v>0.8571428571428571</v>
      </c>
    </row>
    <row r="67" spans="2:24">
      <c r="B67" s="139" t="s">
        <v>1339</v>
      </c>
      <c r="C67" s="140"/>
      <c r="D67" s="143">
        <f>SUM(D63:D66)</f>
        <v>0</v>
      </c>
      <c r="E67" s="141"/>
      <c r="F67" s="140">
        <f t="shared" ref="F67" si="16">SUM(F63:F66)</f>
        <v>0</v>
      </c>
      <c r="G67" s="140"/>
      <c r="H67" s="140">
        <f>SUM(H63:H66)</f>
        <v>0</v>
      </c>
      <c r="I67" s="140"/>
      <c r="J67" s="140">
        <f>SUM(J63:J66)</f>
        <v>0</v>
      </c>
      <c r="K67" s="144">
        <f>SUM(C67:J67)</f>
        <v>0</v>
      </c>
      <c r="M67" s="139" t="s">
        <v>1339</v>
      </c>
      <c r="N67" s="140"/>
      <c r="O67" s="140">
        <f>SUM(O63:O66)</f>
        <v>7</v>
      </c>
      <c r="P67" s="142"/>
    </row>
    <row r="69" spans="2:24">
      <c r="B69" s="136" t="s">
        <v>230</v>
      </c>
      <c r="C69" s="137"/>
      <c r="D69" s="137"/>
      <c r="E69" s="137"/>
      <c r="F69" s="137"/>
      <c r="G69" s="137"/>
      <c r="H69" s="137"/>
      <c r="I69" s="137"/>
      <c r="J69" s="137"/>
      <c r="K69" s="137"/>
      <c r="L69" s="137"/>
      <c r="M69" s="136"/>
      <c r="N69" s="137"/>
      <c r="O69" s="137"/>
      <c r="P69" s="137"/>
      <c r="Q69" s="137"/>
      <c r="R69" s="137"/>
      <c r="S69" s="137"/>
      <c r="T69" s="137"/>
      <c r="U69" s="137"/>
      <c r="V69" s="138"/>
      <c r="W69" s="137"/>
      <c r="X69" s="137"/>
    </row>
    <row r="70" spans="2:24">
      <c r="B70" s="139"/>
      <c r="C70" s="140" t="s">
        <v>1341</v>
      </c>
      <c r="D70" s="140" t="s">
        <v>924</v>
      </c>
      <c r="E70" s="141"/>
      <c r="F70" s="140" t="s">
        <v>407</v>
      </c>
      <c r="G70" s="140"/>
      <c r="H70" s="141" t="s">
        <v>215</v>
      </c>
      <c r="I70" s="140"/>
      <c r="J70" s="140" t="s">
        <v>206</v>
      </c>
      <c r="K70" s="142"/>
      <c r="M70" s="139"/>
      <c r="N70" s="140" t="s">
        <v>1341</v>
      </c>
      <c r="O70" s="140"/>
      <c r="P70" s="142"/>
      <c r="R70" s="139" t="s">
        <v>133</v>
      </c>
      <c r="S70" s="143">
        <f>COUNTIFS(MetaData!$R:$R,MAP!$R$22,MetaData!$AD:$AD,MAP!B69,MetaData!AW:AW,"map")</f>
        <v>0</v>
      </c>
      <c r="T70" s="142">
        <f>IFERROR(S70/S72,0)</f>
        <v>0</v>
      </c>
      <c r="V70" s="139" t="s">
        <v>1341</v>
      </c>
      <c r="W70" s="140"/>
      <c r="X70" s="142"/>
    </row>
    <row r="71" spans="2:24">
      <c r="B71" s="139" t="s">
        <v>133</v>
      </c>
      <c r="C71" s="140" t="s">
        <v>205</v>
      </c>
      <c r="D71" s="143">
        <f>COUNTIFS(MetaData!$R:$R,MAP!B71,MetaData!$AQ:$AQ,MAP!C71,MetaData!$AD:$AD,MAP!B69,MetaData!$AS:$AS,MAP!D70,MetaData!AW:AW,"map")</f>
        <v>0</v>
      </c>
      <c r="E71" s="141">
        <f>IFERROR(D71/D75,0)</f>
        <v>0</v>
      </c>
      <c r="F71" s="143">
        <f>COUNTIFS(MetaData!$R:$R,MAP!B71,MetaData!$AQ:$AQ,MAP!C71,MetaData!$AD:$AD,MAP!B69,MetaData!$AS:$AS,MAP!F70,MetaData!AW:AW,"map")</f>
        <v>0</v>
      </c>
      <c r="G71" s="141">
        <f>IFERROR(F71/F75,0)</f>
        <v>0</v>
      </c>
      <c r="H71" s="143">
        <f>COUNTIFS(MetaData!$R:$R,MAP!B71,MetaData!$AQ:$AQ,MAP!C71,MetaData!$AD:$AD,MAP!B69,MetaData!$AS:$AS,MAP!H70,MetaData!AW:AW,"map")</f>
        <v>0</v>
      </c>
      <c r="I71" s="141">
        <f>IFERROR(H71/H75,0)</f>
        <v>0</v>
      </c>
      <c r="J71" s="143">
        <f>COUNTIFS(MetaData!$R:$R,MAP!B71,MetaData!$AQ:$AQ,MAP!C71,MetaData!$AD:$AD,MAP!B69,MetaData!$AS:$AS,MAP!J70,MetaData!AW:AW,"map")</f>
        <v>0</v>
      </c>
      <c r="K71" s="142">
        <f>IFERROR(J71/J75,0)</f>
        <v>0</v>
      </c>
      <c r="M71" s="139" t="s">
        <v>133</v>
      </c>
      <c r="N71" s="140" t="s">
        <v>205</v>
      </c>
      <c r="O71" s="143">
        <f>COUNTIFS(MetaData!$R:$R,MAP!M71,MetaData!$AQ:$AQ,MAP!N71,MetaData!$AD:$AD,MAP!B69,MetaData!AW:AW,"map")</f>
        <v>0</v>
      </c>
      <c r="P71" s="142">
        <f>IFERROR(O71/O75,0)</f>
        <v>0</v>
      </c>
      <c r="R71" s="139" t="s">
        <v>151</v>
      </c>
      <c r="S71" s="143">
        <f>COUNTIFS(MetaData!$R:$R,MAP!$R$23,MetaData!$AD:$AD,MAP!B69,MetaData!AW:AW,"map")</f>
        <v>0</v>
      </c>
      <c r="T71" s="142">
        <f>IFERROR(S71/S72,0)</f>
        <v>0</v>
      </c>
      <c r="V71" s="139" t="s">
        <v>205</v>
      </c>
      <c r="W71" s="143">
        <f>COUNTIFS(MetaData!$AQ:$AQ,MAP!V71,MetaData!$AD:$AD,MAP!B69,MetaData!AW:AW,"map")</f>
        <v>0</v>
      </c>
      <c r="X71" s="142">
        <f>IFERROR(W71/W73,0)</f>
        <v>0</v>
      </c>
    </row>
    <row r="72" spans="2:24">
      <c r="B72" s="139"/>
      <c r="C72" s="140" t="s">
        <v>146</v>
      </c>
      <c r="D72" s="143">
        <f>COUNTIFS(MetaData!$R:$R,MAP!B71,MetaData!$AQ:$AQ,MAP!C72,MetaData!$AD:$AD,MAP!B69,MetaData!$AS:$AS,MAP!D70,MetaData!AW:AW,"map")</f>
        <v>0</v>
      </c>
      <c r="E72" s="141">
        <f>IFERROR(D72/D75,0)</f>
        <v>0</v>
      </c>
      <c r="F72" s="143">
        <f>COUNTIFS(MetaData!$R:$R,MAP!B71,MetaData!$AQ:$AQ,MAP!C72,MetaData!$AD:$AD,MAP!B69,MetaData!$AS:$AS,MAP!F70,MetaData!AW:AW,"map")</f>
        <v>0</v>
      </c>
      <c r="G72" s="141">
        <f>IFERROR(F72/F75,0)</f>
        <v>0</v>
      </c>
      <c r="H72" s="143">
        <f>COUNTIFS(MetaData!$R:$R,MAP!B71,MetaData!$AQ:$AQ,MAP!C72,MetaData!$AD:$AD,MAP!B69,MetaData!$AS:$AS,MAP!H70,MetaData!AW:AW,"map")</f>
        <v>0</v>
      </c>
      <c r="I72" s="141">
        <f>IFERROR(H72/H75,0)</f>
        <v>0</v>
      </c>
      <c r="J72" s="143">
        <f>COUNTIFS(MetaData!$R:$R,MAP!B71,MetaData!$AQ:$AQ,MAP!C72,MetaData!$AD:$AD,MAP!B69,MetaData!$AS:$AS,MAP!J70,MetaData!AW:AW,"map")</f>
        <v>0</v>
      </c>
      <c r="K72" s="142">
        <f>IFERROR(J72/J75,0)</f>
        <v>0</v>
      </c>
      <c r="M72" s="139"/>
      <c r="N72" s="140" t="s">
        <v>146</v>
      </c>
      <c r="O72" s="143">
        <f>COUNTIFS(MetaData!$R:$R,MAP!M71,MetaData!$AQ:$AQ,MAP!N72,MetaData!$AD:$AD,MAP!B69,MetaData!AW:AW,"map")</f>
        <v>0</v>
      </c>
      <c r="P72" s="142">
        <f>IFERROR(O72/O75,0)</f>
        <v>0</v>
      </c>
      <c r="R72" s="139" t="s">
        <v>1339</v>
      </c>
      <c r="S72" s="140">
        <f>SUM(S70:S71)</f>
        <v>0</v>
      </c>
      <c r="T72" s="142"/>
      <c r="V72" s="139" t="s">
        <v>146</v>
      </c>
      <c r="W72" s="143">
        <f>COUNTIFS(MetaData!$AQ:$AQ,MAP!V72,MetaData!$AD:$AD,MAP!B69,MetaData!AW:AW,"map")</f>
        <v>0</v>
      </c>
      <c r="X72" s="142">
        <f>IFERROR(W72/W73,0)</f>
        <v>0</v>
      </c>
    </row>
    <row r="73" spans="2:24">
      <c r="B73" s="139" t="s">
        <v>151</v>
      </c>
      <c r="C73" s="140" t="s">
        <v>205</v>
      </c>
      <c r="D73" s="143">
        <f>COUNTIFS(MetaData!$R:$R,MAP!B73,MetaData!$AQ:$AQ,MAP!C73,MetaData!$AD:$AD,MAP!B69,MetaData!$AS:$AS,MAP!D70,MetaData!AW:AW,"map")</f>
        <v>0</v>
      </c>
      <c r="E73" s="141">
        <f>IFERROR(D73/D75,0)</f>
        <v>0</v>
      </c>
      <c r="F73" s="143">
        <f>COUNTIFS(MetaData!$R:$R,MAP!B73,MetaData!$AQ:$AQ,MAP!C73,MetaData!$AD:$AD,MAP!B69,MetaData!$AS:$AS,MAP!F70,MetaData!AW:AW,"map")</f>
        <v>0</v>
      </c>
      <c r="G73" s="141">
        <f>IFERROR(F73/F75,0)</f>
        <v>0</v>
      </c>
      <c r="H73" s="143">
        <f>COUNTIFS(MetaData!$R:$R,MAP!B73,MetaData!$AQ:$AQ,MAP!C73,MetaData!$AD:$AD,MAP!B69,MetaData!$AS:$AS,MAP!H70,MetaData!AW:AW,"map")</f>
        <v>0</v>
      </c>
      <c r="I73" s="141">
        <f>IFERROR(H73/H75,0)</f>
        <v>0</v>
      </c>
      <c r="J73" s="143">
        <f>COUNTIFS(MetaData!$R:$R,MAP!B73,MetaData!$AQ:$AQ,MAP!C73,MetaData!$AD:$AD,MAP!B69,MetaData!$AS:$AS,MAP!J70,MetaData!AW:AW,"map")</f>
        <v>0</v>
      </c>
      <c r="K73" s="142">
        <f>IFERROR(J73/J75,0)</f>
        <v>0</v>
      </c>
      <c r="M73" s="139" t="s">
        <v>151</v>
      </c>
      <c r="N73" s="140" t="s">
        <v>205</v>
      </c>
      <c r="O73" s="143">
        <f>COUNTIFS(MetaData!$R:$R,MAP!M73,MetaData!$AQ:$AQ,MAP!N73,MetaData!$AD:$AD,MAP!B69,MetaData!AW:AW,"map")</f>
        <v>0</v>
      </c>
      <c r="P73" s="142">
        <f>IFERROR(O73/O75,0)</f>
        <v>0</v>
      </c>
      <c r="V73" s="139" t="s">
        <v>1339</v>
      </c>
      <c r="W73" s="140">
        <f>SUM(W71:W72)</f>
        <v>0</v>
      </c>
      <c r="X73" s="142"/>
    </row>
    <row r="74" spans="2:24">
      <c r="B74" s="139"/>
      <c r="C74" s="140" t="s">
        <v>146</v>
      </c>
      <c r="D74" s="143">
        <f>COUNTIFS(MetaData!$R:$R,MAP!B73,MetaData!$AQ:$AQ,MAP!C74,MetaData!$AD:$AD,MAP!B69,MetaData!$AS:$AS,MAP!D70,MetaData!AW:AW,"map")</f>
        <v>0</v>
      </c>
      <c r="E74" s="141">
        <f>IFERROR(D74/D75,0)</f>
        <v>0</v>
      </c>
      <c r="F74" s="143">
        <f>COUNTIFS(MetaData!$R:$R,MAP!B73,MetaData!$AQ:$AQ,MAP!C74,MetaData!$AD:$AD,MAP!B69,MetaData!$AS:$AS,MAP!F70,MetaData!AW:AW,"map")</f>
        <v>0</v>
      </c>
      <c r="G74" s="141">
        <f>IFERROR(F74/F75,0)</f>
        <v>0</v>
      </c>
      <c r="H74" s="143">
        <f>COUNTIFS(MetaData!$R:$R,MAP!B73,MetaData!$AQ:$AQ,MAP!C74,MetaData!$AD:$AD,MAP!B69,MetaData!$AS:$AS,MAP!H70,MetaData!AW:AW,"map")</f>
        <v>0</v>
      </c>
      <c r="I74" s="141">
        <f>IFERROR(H74/H75,0)</f>
        <v>0</v>
      </c>
      <c r="J74" s="143">
        <f>COUNTIFS(MetaData!$R:$R,MAP!B73,MetaData!$AQ:$AQ,MAP!C74,MetaData!$AD:$AD,MAP!B69,MetaData!$AS:$AS,MAP!J70,MetaData!AW:AW,"map")</f>
        <v>0</v>
      </c>
      <c r="K74" s="142">
        <f>IFERROR(J74/J75,0)</f>
        <v>0</v>
      </c>
      <c r="M74" s="139"/>
      <c r="N74" s="140" t="s">
        <v>146</v>
      </c>
      <c r="O74" s="143">
        <f>COUNTIFS(MetaData!$R:$R,MAP!M73,MetaData!$AQ:$AQ,MAP!N74,MetaData!$AD:$AD,MAP!B69,MetaData!AW:AW,"map")</f>
        <v>0</v>
      </c>
      <c r="P74" s="142">
        <f>IFERROR(O74/O75,0)</f>
        <v>0</v>
      </c>
    </row>
    <row r="75" spans="2:24">
      <c r="B75" s="139" t="s">
        <v>1339</v>
      </c>
      <c r="C75" s="140"/>
      <c r="D75" s="143">
        <f>SUM(D71:D74)</f>
        <v>0</v>
      </c>
      <c r="E75" s="141"/>
      <c r="F75" s="140">
        <f t="shared" ref="F75" si="17">SUM(F71:F74)</f>
        <v>0</v>
      </c>
      <c r="G75" s="140"/>
      <c r="H75" s="140">
        <f>SUM(H71:H74)</f>
        <v>0</v>
      </c>
      <c r="I75" s="140"/>
      <c r="J75" s="140">
        <f>SUM(J71:J74)</f>
        <v>0</v>
      </c>
      <c r="K75" s="144">
        <f>SUM(C75:J75)</f>
        <v>0</v>
      </c>
      <c r="M75" s="139" t="s">
        <v>1339</v>
      </c>
      <c r="N75" s="140"/>
      <c r="O75" s="140">
        <f>SUM(O71:O74)</f>
        <v>0</v>
      </c>
      <c r="P75" s="142"/>
    </row>
    <row r="77" spans="2:24">
      <c r="B77" s="136" t="s">
        <v>147</v>
      </c>
      <c r="C77" s="137"/>
      <c r="D77" s="137"/>
      <c r="E77" s="137"/>
      <c r="F77" s="137"/>
      <c r="G77" s="137"/>
      <c r="H77" s="137"/>
      <c r="I77" s="137"/>
      <c r="J77" s="137"/>
      <c r="K77" s="137"/>
      <c r="L77" s="137"/>
      <c r="M77" s="136"/>
      <c r="N77" s="137"/>
      <c r="O77" s="137"/>
      <c r="P77" s="137"/>
      <c r="Q77" s="137"/>
      <c r="R77" s="137"/>
      <c r="S77" s="137"/>
      <c r="T77" s="137"/>
      <c r="U77" s="137"/>
      <c r="V77" s="138"/>
      <c r="W77" s="137"/>
      <c r="X77" s="137"/>
    </row>
    <row r="78" spans="2:24">
      <c r="B78" s="139"/>
      <c r="C78" s="140" t="s">
        <v>1341</v>
      </c>
      <c r="D78" s="140" t="s">
        <v>924</v>
      </c>
      <c r="E78" s="141"/>
      <c r="F78" s="140" t="s">
        <v>407</v>
      </c>
      <c r="G78" s="140"/>
      <c r="H78" s="141" t="s">
        <v>215</v>
      </c>
      <c r="I78" s="140"/>
      <c r="J78" s="140" t="s">
        <v>206</v>
      </c>
      <c r="K78" s="142"/>
      <c r="M78" s="139"/>
      <c r="N78" s="140" t="s">
        <v>1341</v>
      </c>
      <c r="O78" s="140"/>
      <c r="P78" s="142"/>
      <c r="R78" s="139" t="s">
        <v>133</v>
      </c>
      <c r="S78" s="143">
        <f>COUNTIFS(MetaData!$R:$R,MAP!$R$22,MetaData!$AD:$AD,MAP!B77,MetaData!AW:AW,"map")</f>
        <v>10</v>
      </c>
      <c r="T78" s="142">
        <f>IFERROR(S78/S80,0)</f>
        <v>0.66666666666666663</v>
      </c>
      <c r="V78" s="139" t="s">
        <v>1341</v>
      </c>
      <c r="W78" s="140"/>
      <c r="X78" s="142"/>
    </row>
    <row r="79" spans="2:24">
      <c r="B79" s="139" t="s">
        <v>133</v>
      </c>
      <c r="C79" s="140" t="s">
        <v>205</v>
      </c>
      <c r="D79" s="143">
        <f>COUNTIFS(MetaData!$R:$R,MAP!B79,MetaData!$AQ:$AQ,MAP!C79,MetaData!$AD:$AD,MAP!B77,MetaData!$AS:$AS,MAP!D78,MetaData!AW:AW,"map")</f>
        <v>0</v>
      </c>
      <c r="E79" s="141">
        <f>IFERROR(D79/D83,0)</f>
        <v>0</v>
      </c>
      <c r="F79" s="143">
        <f>COUNTIFS(MetaData!$R:$R,MAP!B79,MetaData!$AQ:$AQ,MAP!C79,MetaData!$AD:$AD,MAP!B77,MetaData!$AS:$AS,MAP!F78,MetaData!AW:AW,"map")</f>
        <v>0</v>
      </c>
      <c r="G79" s="141">
        <f>IFERROR(F79/F83,0)</f>
        <v>0</v>
      </c>
      <c r="H79" s="143">
        <f>COUNTIFS(MetaData!$R:$R,MAP!B79,MetaData!$AQ:$AQ,MAP!C79,MetaData!$AD:$AD,MAP!B77,MetaData!$AS:$AS,MAP!H78,MetaData!AW:AW,"map")</f>
        <v>0</v>
      </c>
      <c r="I79" s="141">
        <f>IFERROR(H79/H83,0)</f>
        <v>0</v>
      </c>
      <c r="J79" s="143">
        <f>COUNTIFS(MetaData!$R:$R,MAP!B79,MetaData!$AQ:$AQ,MAP!C79,MetaData!$AD:$AD,MAP!B77,MetaData!$AS:$AS,MAP!J78,MetaData!AW:AW,"map")</f>
        <v>0</v>
      </c>
      <c r="K79" s="142">
        <f>IFERROR(J79/J83,0)</f>
        <v>0</v>
      </c>
      <c r="M79" s="139" t="s">
        <v>133</v>
      </c>
      <c r="N79" s="140" t="s">
        <v>205</v>
      </c>
      <c r="O79" s="143">
        <f>COUNTIFS(MetaData!$R:$R,MAP!M79,MetaData!$AQ:$AQ,MAP!N79,MetaData!$AD:$AD,MAP!B77,MetaData!AW:AW,"map")</f>
        <v>0</v>
      </c>
      <c r="P79" s="142">
        <f>IFERROR(O79/O83,0)</f>
        <v>0</v>
      </c>
      <c r="R79" s="139" t="s">
        <v>151</v>
      </c>
      <c r="S79" s="143">
        <f>COUNTIFS(MetaData!$R:$R,MAP!$R$23,MetaData!$AD:$AD,MAP!B77,MetaData!AW:AW,"map")</f>
        <v>5</v>
      </c>
      <c r="T79" s="142">
        <f>IFERROR(S79/S80,0)</f>
        <v>0.33333333333333331</v>
      </c>
      <c r="V79" s="139" t="s">
        <v>205</v>
      </c>
      <c r="W79" s="143">
        <f>COUNTIFS(MetaData!$AQ:$AQ,MAP!V79,MetaData!$AD:$AD,MAP!B77,MetaData!AW:AW,"map")</f>
        <v>0</v>
      </c>
      <c r="X79" s="142">
        <f>IFERROR(W79/W81,0)</f>
        <v>0</v>
      </c>
    </row>
    <row r="80" spans="2:24">
      <c r="B80" s="139"/>
      <c r="C80" s="140" t="s">
        <v>146</v>
      </c>
      <c r="D80" s="143">
        <f>COUNTIFS(MetaData!$R:$R,MAP!B79,MetaData!$AQ:$AQ,MAP!C80,MetaData!$AD:$AD,MAP!B77,MetaData!$AS:$AS,MAP!D78,MetaData!AW:AW,"map")</f>
        <v>0</v>
      </c>
      <c r="E80" s="141">
        <f>IFERROR(D80/D83,0)</f>
        <v>0</v>
      </c>
      <c r="F80" s="143">
        <f>COUNTIFS(MetaData!$R:$R,MAP!B79,MetaData!$AQ:$AQ,MAP!C80,MetaData!$AD:$AD,MAP!B77,MetaData!$AS:$AS,MAP!F78,MetaData!AW:AW,"map")</f>
        <v>0</v>
      </c>
      <c r="G80" s="141">
        <f>IFERROR(F80/F83,0)</f>
        <v>0</v>
      </c>
      <c r="H80" s="143">
        <f>COUNTIFS(MetaData!$R:$R,MAP!B79,MetaData!$AQ:$AQ,MAP!C80,MetaData!$AD:$AD,MAP!B77,MetaData!$AS:$AS,MAP!H78,MetaData!AW:AW,"map")</f>
        <v>0</v>
      </c>
      <c r="I80" s="141">
        <f>IFERROR(H80/H83,0)</f>
        <v>0</v>
      </c>
      <c r="J80" s="143">
        <f>COUNTIFS(MetaData!$R:$R,MAP!B79,MetaData!$AQ:$AQ,MAP!C80,MetaData!$AD:$AD,MAP!B77,MetaData!$AS:$AS,MAP!J78,MetaData!AW:AW,"map")</f>
        <v>0</v>
      </c>
      <c r="K80" s="142">
        <f>IFERROR(J80/J83,0)</f>
        <v>0</v>
      </c>
      <c r="M80" s="139"/>
      <c r="N80" s="140" t="s">
        <v>146</v>
      </c>
      <c r="O80" s="143">
        <f>COUNTIFS(MetaData!$R:$R,MAP!M79,MetaData!$AQ:$AQ,MAP!N80,MetaData!$AD:$AD,MAP!B77,MetaData!AW:AW,"map")</f>
        <v>10</v>
      </c>
      <c r="P80" s="142">
        <f>IFERROR(O80/O83,0)</f>
        <v>0.66666666666666663</v>
      </c>
      <c r="R80" s="139" t="s">
        <v>1339</v>
      </c>
      <c r="S80" s="140">
        <f>SUM(S78:S79)</f>
        <v>15</v>
      </c>
      <c r="T80" s="142"/>
      <c r="V80" s="139" t="s">
        <v>146</v>
      </c>
      <c r="W80" s="143">
        <f>COUNTIFS(MetaData!$AQ:$AQ,MAP!V80,MetaData!$AD:$AD,MAP!B77,MetaData!AW:AW,"map")</f>
        <v>15</v>
      </c>
      <c r="X80" s="142">
        <f>IFERROR(W80/W81,0)</f>
        <v>1</v>
      </c>
    </row>
    <row r="81" spans="2:28">
      <c r="B81" s="139" t="s">
        <v>151</v>
      </c>
      <c r="C81" s="140" t="s">
        <v>205</v>
      </c>
      <c r="D81" s="143">
        <f>COUNTIFS(MetaData!$R:$R,MAP!B81,MetaData!$AQ:$AQ,MAP!C81,MetaData!$AD:$AD,MAP!B77,MetaData!$AS:$AS,MAP!D78,MetaData!AW:AW,"map")</f>
        <v>0</v>
      </c>
      <c r="E81" s="141">
        <f>IFERROR(D81/D83,0)</f>
        <v>0</v>
      </c>
      <c r="F81" s="143">
        <f>COUNTIFS(MetaData!$R:$R,MAP!B81,MetaData!$AQ:$AQ,MAP!C81,MetaData!$AD:$AD,MAP!B77,MetaData!$AS:$AS,MAP!F78,MetaData!AW:AW,"map")</f>
        <v>0</v>
      </c>
      <c r="G81" s="141">
        <f>IFERROR(F81/F83,0)</f>
        <v>0</v>
      </c>
      <c r="H81" s="143">
        <f>COUNTIFS(MetaData!$R:$R,MAP!B81,MetaData!$AQ:$AQ,MAP!C81,MetaData!$AD:$AD,MAP!B77,MetaData!$AS:$AS,MAP!H78,MetaData!AW:AW,"map")</f>
        <v>0</v>
      </c>
      <c r="I81" s="141">
        <f>IFERROR(H81/H83,0)</f>
        <v>0</v>
      </c>
      <c r="J81" s="143">
        <f>COUNTIFS(MetaData!$R:$R,MAP!B81,MetaData!$AQ:$AQ,MAP!C81,MetaData!$AD:$AD,MAP!B77,MetaData!$AS:$AS,MAP!J78,MetaData!AW:AW,"map")</f>
        <v>0</v>
      </c>
      <c r="K81" s="142">
        <f>IFERROR(J81/J83,0)</f>
        <v>0</v>
      </c>
      <c r="M81" s="139" t="s">
        <v>151</v>
      </c>
      <c r="N81" s="140" t="s">
        <v>205</v>
      </c>
      <c r="O81" s="143">
        <f>COUNTIFS(MetaData!$R:$R,MAP!M81,MetaData!$AQ:$AQ,MAP!N81,MetaData!$AD:$AD,MAP!B77,MetaData!AW:AW,"map")</f>
        <v>0</v>
      </c>
      <c r="P81" s="142">
        <f>IFERROR(O81/O83,0)</f>
        <v>0</v>
      </c>
      <c r="V81" s="139" t="s">
        <v>1339</v>
      </c>
      <c r="W81" s="140">
        <f>SUM(W79:W80)</f>
        <v>15</v>
      </c>
      <c r="X81" s="142"/>
    </row>
    <row r="82" spans="2:28">
      <c r="B82" s="139"/>
      <c r="C82" s="140" t="s">
        <v>146</v>
      </c>
      <c r="D82" s="143">
        <f>COUNTIFS(MetaData!$R:$R,MAP!B81,MetaData!$AQ:$AQ,MAP!C82,MetaData!$AD:$AD,MAP!B77,MetaData!$AS:$AS,MAP!D78,MetaData!AW:AW,"map")</f>
        <v>0</v>
      </c>
      <c r="E82" s="141">
        <f>IFERROR(D82/D83,0)</f>
        <v>0</v>
      </c>
      <c r="F82" s="143">
        <f>COUNTIFS(MetaData!$R:$R,MAP!B81,MetaData!$AQ:$AQ,MAP!C82,MetaData!$AD:$AD,MAP!B77,MetaData!$AS:$AS,MAP!F78,MetaData!AW:AW,"map")</f>
        <v>0</v>
      </c>
      <c r="G82" s="141">
        <f>IFERROR(F82/F83,0)</f>
        <v>0</v>
      </c>
      <c r="H82" s="143">
        <f>COUNTIFS(MetaData!$R:$R,MAP!B81,MetaData!$AQ:$AQ,MAP!C82,MetaData!$AD:$AD,MAP!B77,MetaData!$AS:$AS,MAP!H78,MetaData!AW:AW,"map")</f>
        <v>0</v>
      </c>
      <c r="I82" s="141">
        <f>IFERROR(H82/H83,0)</f>
        <v>0</v>
      </c>
      <c r="J82" s="143">
        <f>COUNTIFS(MetaData!$R:$R,MAP!B81,MetaData!$AQ:$AQ,MAP!C82,MetaData!$AD:$AD,MAP!B77,MetaData!$AS:$AS,MAP!J78,MetaData!AW:AW,"map")</f>
        <v>0</v>
      </c>
      <c r="K82" s="142">
        <f>IFERROR(J82/J83,0)</f>
        <v>0</v>
      </c>
      <c r="M82" s="139"/>
      <c r="N82" s="140" t="s">
        <v>146</v>
      </c>
      <c r="O82" s="143">
        <f>COUNTIFS(MetaData!$R:$R,MAP!M81,MetaData!$AQ:$AQ,MAP!N82,MetaData!$AD:$AD,MAP!B77,MetaData!AW:AW,"map")</f>
        <v>5</v>
      </c>
      <c r="P82" s="142">
        <f>IFERROR(O82/O83,0)</f>
        <v>0.33333333333333331</v>
      </c>
    </row>
    <row r="83" spans="2:28">
      <c r="B83" s="139" t="s">
        <v>1339</v>
      </c>
      <c r="C83" s="140"/>
      <c r="D83" s="143">
        <f>SUM(D79:D82)</f>
        <v>0</v>
      </c>
      <c r="E83" s="141"/>
      <c r="F83" s="140">
        <f t="shared" ref="F83" si="18">SUM(F79:F82)</f>
        <v>0</v>
      </c>
      <c r="G83" s="140"/>
      <c r="H83" s="140">
        <f>SUM(H79:H82)</f>
        <v>0</v>
      </c>
      <c r="I83" s="140"/>
      <c r="J83" s="140">
        <f>SUM(J79:J82)</f>
        <v>0</v>
      </c>
      <c r="K83" s="144">
        <f>SUM(C83:J83)</f>
        <v>0</v>
      </c>
      <c r="M83" s="139" t="s">
        <v>1339</v>
      </c>
      <c r="N83" s="140"/>
      <c r="O83" s="140">
        <f>SUM(O79:O82)</f>
        <v>15</v>
      </c>
      <c r="P83" s="142"/>
    </row>
    <row r="85" spans="2:28" ht="18.5">
      <c r="B85" s="150" t="s">
        <v>1342</v>
      </c>
      <c r="C85" s="151"/>
      <c r="D85" s="151"/>
      <c r="E85" s="151"/>
      <c r="F85" s="151"/>
      <c r="G85" s="151"/>
      <c r="H85" s="151"/>
      <c r="I85" s="151"/>
      <c r="J85" s="151"/>
      <c r="K85" s="151"/>
      <c r="L85" s="151"/>
      <c r="M85" s="151"/>
      <c r="N85" s="151"/>
      <c r="O85" s="151"/>
      <c r="P85" s="151"/>
      <c r="Q85" s="151"/>
      <c r="R85" s="151"/>
      <c r="S85" s="151"/>
      <c r="T85" s="151"/>
      <c r="U85" s="151"/>
      <c r="V85" s="151"/>
      <c r="W85" s="151"/>
      <c r="X85" s="151"/>
      <c r="Y85" s="151"/>
      <c r="Z85" s="151"/>
      <c r="AA85" s="151"/>
      <c r="AB85" s="151"/>
    </row>
    <row r="87" spans="2:28">
      <c r="B87" s="152" t="s">
        <v>1340</v>
      </c>
      <c r="C87" s="153"/>
      <c r="D87" s="153"/>
      <c r="E87" s="153"/>
      <c r="F87" s="153"/>
      <c r="G87" s="153"/>
      <c r="H87" s="153"/>
      <c r="I87" s="153"/>
      <c r="J87" s="153"/>
      <c r="K87" s="153"/>
      <c r="L87" s="153"/>
      <c r="M87" s="152"/>
      <c r="N87" s="153"/>
      <c r="O87" s="153"/>
      <c r="P87" s="153"/>
      <c r="Q87" s="153"/>
      <c r="R87" s="153"/>
      <c r="S87" s="153"/>
      <c r="T87" s="153"/>
      <c r="U87" s="153"/>
      <c r="V87" s="20"/>
      <c r="W87" s="153"/>
      <c r="X87" s="153"/>
    </row>
    <row r="88" spans="2:28">
      <c r="B88" s="154"/>
      <c r="C88" s="155" t="s">
        <v>1341</v>
      </c>
      <c r="D88" s="140" t="s">
        <v>924</v>
      </c>
      <c r="E88" s="141"/>
      <c r="F88" s="140" t="s">
        <v>407</v>
      </c>
      <c r="G88" s="140"/>
      <c r="H88" s="141" t="s">
        <v>215</v>
      </c>
      <c r="I88" s="140"/>
      <c r="J88" s="140" t="s">
        <v>206</v>
      </c>
      <c r="K88" s="142"/>
      <c r="M88" s="139"/>
      <c r="N88" s="140" t="s">
        <v>1341</v>
      </c>
      <c r="O88" s="140"/>
      <c r="P88" s="142"/>
      <c r="R88" s="139" t="s">
        <v>133</v>
      </c>
      <c r="S88" s="143">
        <f t="shared" ref="S88:S89" si="19">S96+S104+S112+S120+S128+S136+S144+S152+S160+S168+S176+S184</f>
        <v>14</v>
      </c>
      <c r="T88" s="142">
        <f>IFERROR(S88/S90,0)</f>
        <v>0.5</v>
      </c>
      <c r="V88" s="139" t="s">
        <v>1341</v>
      </c>
      <c r="W88" s="140"/>
      <c r="X88" s="142"/>
    </row>
    <row r="89" spans="2:28">
      <c r="B89" s="139" t="s">
        <v>133</v>
      </c>
      <c r="C89" s="140" t="s">
        <v>205</v>
      </c>
      <c r="D89" s="143">
        <f>D97+D105+D113+D121+D129+D137+D145+D153+D161+D169+D177+D185</f>
        <v>0</v>
      </c>
      <c r="E89" s="141">
        <f>IFERROR(D89/D93,0)</f>
        <v>0</v>
      </c>
      <c r="F89" s="143">
        <f t="shared" ref="F89:F92" si="20">F97+F105+F113+F121+F129+F137+F145+F153+F161+F169+F177+F185</f>
        <v>0</v>
      </c>
      <c r="G89" s="141">
        <f>IFERROR(F89/F93,0)</f>
        <v>0</v>
      </c>
      <c r="H89" s="143">
        <f t="shared" ref="H89:H92" si="21">H97+H105+H113+H121+H129+H137+H145+H153+H161+H169+H177+H185</f>
        <v>0</v>
      </c>
      <c r="I89" s="141">
        <f>IFERROR(H89/H93,0)</f>
        <v>0</v>
      </c>
      <c r="J89" s="143">
        <f t="shared" ref="J89:J92" si="22">J97+J105+J113+J121+J129+J137+J145+J153+J161+J169+J177+J185</f>
        <v>0</v>
      </c>
      <c r="K89" s="142">
        <f>IFERROR(J89/J93,0)</f>
        <v>0</v>
      </c>
      <c r="M89" s="139" t="s">
        <v>133</v>
      </c>
      <c r="N89" s="140" t="s">
        <v>205</v>
      </c>
      <c r="O89" s="143">
        <f t="shared" ref="O89:O92" si="23">O97+O105+O113+O121+O129+O137+O145+O153+O161+O169+O177+O185</f>
        <v>0</v>
      </c>
      <c r="P89" s="142">
        <f>IFERROR(O89/O93,0)</f>
        <v>0</v>
      </c>
      <c r="R89" s="139" t="s">
        <v>151</v>
      </c>
      <c r="S89" s="143">
        <f t="shared" si="19"/>
        <v>14</v>
      </c>
      <c r="T89" s="142">
        <f>IFERROR(S89/S90,0)</f>
        <v>0.5</v>
      </c>
      <c r="V89" s="139" t="s">
        <v>205</v>
      </c>
      <c r="W89" s="143">
        <f t="shared" ref="W89:W90" si="24">W97+W105+W113+W121+W129+W137+W145+W153+W161+W169+W177+W185</f>
        <v>0</v>
      </c>
      <c r="X89" s="142">
        <f>IFERROR(W89/W91,0)</f>
        <v>0</v>
      </c>
    </row>
    <row r="90" spans="2:28">
      <c r="B90" s="139"/>
      <c r="C90" s="140" t="s">
        <v>146</v>
      </c>
      <c r="D90" s="143">
        <f t="shared" ref="D90:D92" si="25">D98+D106+D114+D122+D130+D138+D146+D154+D162+D170+D178+D186</f>
        <v>0</v>
      </c>
      <c r="E90" s="141">
        <f>IFERROR(D90/D93,0)</f>
        <v>0</v>
      </c>
      <c r="F90" s="143">
        <f t="shared" si="20"/>
        <v>0</v>
      </c>
      <c r="G90" s="141">
        <f>IFERROR(F90/F93,0)</f>
        <v>0</v>
      </c>
      <c r="H90" s="143">
        <f t="shared" si="21"/>
        <v>0</v>
      </c>
      <c r="I90" s="141">
        <f>IFERROR(H90/H93,0)</f>
        <v>0</v>
      </c>
      <c r="J90" s="143">
        <f t="shared" si="22"/>
        <v>0</v>
      </c>
      <c r="K90" s="142">
        <f>IFERROR(J90/J93,0)</f>
        <v>0</v>
      </c>
      <c r="M90" s="139"/>
      <c r="N90" s="140" t="s">
        <v>146</v>
      </c>
      <c r="O90" s="143">
        <f t="shared" si="23"/>
        <v>14</v>
      </c>
      <c r="P90" s="142">
        <f>IFERROR(O90/O93,0)</f>
        <v>0.5</v>
      </c>
      <c r="R90" s="139" t="s">
        <v>1339</v>
      </c>
      <c r="S90" s="140">
        <f>SUM(S88:S89)</f>
        <v>28</v>
      </c>
      <c r="T90" s="142"/>
      <c r="V90" s="139" t="s">
        <v>146</v>
      </c>
      <c r="W90" s="143">
        <f t="shared" si="24"/>
        <v>28</v>
      </c>
      <c r="X90" s="142">
        <f>IFERROR(W90/W91,0)</f>
        <v>1</v>
      </c>
    </row>
    <row r="91" spans="2:28">
      <c r="B91" s="139" t="s">
        <v>151</v>
      </c>
      <c r="C91" s="140" t="s">
        <v>205</v>
      </c>
      <c r="D91" s="143">
        <f t="shared" si="25"/>
        <v>0</v>
      </c>
      <c r="E91" s="141">
        <f>IFERROR(D91/D93,0)</f>
        <v>0</v>
      </c>
      <c r="F91" s="143">
        <f t="shared" si="20"/>
        <v>0</v>
      </c>
      <c r="G91" s="141">
        <f>IFERROR(F91/F93,0)</f>
        <v>0</v>
      </c>
      <c r="H91" s="143">
        <f t="shared" si="21"/>
        <v>0</v>
      </c>
      <c r="I91" s="141">
        <f>IFERROR(H91/H93,0)</f>
        <v>0</v>
      </c>
      <c r="J91" s="143">
        <f t="shared" si="22"/>
        <v>0</v>
      </c>
      <c r="K91" s="142">
        <f>IFERROR(J91/J93,0)</f>
        <v>0</v>
      </c>
      <c r="M91" s="139" t="s">
        <v>151</v>
      </c>
      <c r="N91" s="140" t="s">
        <v>205</v>
      </c>
      <c r="O91" s="143">
        <f t="shared" si="23"/>
        <v>0</v>
      </c>
      <c r="P91" s="142">
        <f>IFERROR(O91/O93,0)</f>
        <v>0</v>
      </c>
      <c r="V91" s="139" t="s">
        <v>1339</v>
      </c>
      <c r="W91" s="140">
        <f>SUM(W89:W90)</f>
        <v>28</v>
      </c>
      <c r="X91" s="142"/>
    </row>
    <row r="92" spans="2:28">
      <c r="B92" s="139"/>
      <c r="C92" s="140" t="s">
        <v>146</v>
      </c>
      <c r="D92" s="143">
        <f t="shared" si="25"/>
        <v>0</v>
      </c>
      <c r="E92" s="141">
        <f>IFERROR(D92/D93,0)</f>
        <v>0</v>
      </c>
      <c r="F92" s="143">
        <f t="shared" si="20"/>
        <v>0</v>
      </c>
      <c r="G92" s="141">
        <f>IFERROR(F92/F93,0)</f>
        <v>0</v>
      </c>
      <c r="H92" s="143">
        <f t="shared" si="21"/>
        <v>0</v>
      </c>
      <c r="I92" s="141">
        <f>IFERROR(H92/H93,0)</f>
        <v>0</v>
      </c>
      <c r="J92" s="143">
        <f t="shared" si="22"/>
        <v>0</v>
      </c>
      <c r="K92" s="142">
        <f>IFERROR(J92/J93,0)</f>
        <v>0</v>
      </c>
      <c r="M92" s="139"/>
      <c r="N92" s="140" t="s">
        <v>146</v>
      </c>
      <c r="O92" s="143">
        <f t="shared" si="23"/>
        <v>14</v>
      </c>
      <c r="P92" s="142">
        <f>IFERROR(O92/O93,0)</f>
        <v>0.5</v>
      </c>
    </row>
    <row r="93" spans="2:28">
      <c r="B93" s="139" t="s">
        <v>1339</v>
      </c>
      <c r="C93" s="140"/>
      <c r="D93" s="143">
        <f>SUM(D89:D92)</f>
        <v>0</v>
      </c>
      <c r="E93" s="141"/>
      <c r="F93" s="140">
        <f t="shared" ref="F93" si="26">SUM(F89:F92)</f>
        <v>0</v>
      </c>
      <c r="G93" s="140"/>
      <c r="H93" s="140">
        <f>SUM(H89:H92)</f>
        <v>0</v>
      </c>
      <c r="I93" s="140"/>
      <c r="J93" s="140">
        <f>SUM(J89:J92)</f>
        <v>0</v>
      </c>
      <c r="K93" s="144">
        <f>SUM(C93:J93)</f>
        <v>0</v>
      </c>
      <c r="M93" s="139" t="s">
        <v>1339</v>
      </c>
      <c r="N93" s="140"/>
      <c r="O93" s="140">
        <f>SUM(O89:O92)</f>
        <v>28</v>
      </c>
      <c r="P93" s="142"/>
    </row>
    <row r="94" spans="2:28">
      <c r="G94" s="124"/>
      <c r="H94" s="124"/>
      <c r="I94" s="145"/>
    </row>
    <row r="95" spans="2:28">
      <c r="B95" s="152" t="s">
        <v>1338</v>
      </c>
      <c r="C95" s="153"/>
      <c r="D95" s="153"/>
      <c r="E95" s="153"/>
      <c r="F95" s="153"/>
      <c r="G95" s="153"/>
      <c r="H95" s="153"/>
      <c r="I95" s="153"/>
      <c r="J95" s="153"/>
      <c r="K95" s="153"/>
      <c r="L95" s="153"/>
      <c r="M95" s="152"/>
      <c r="N95" s="153"/>
      <c r="O95" s="153"/>
      <c r="P95" s="153"/>
      <c r="Q95" s="153"/>
      <c r="R95" s="153"/>
      <c r="S95" s="153"/>
      <c r="T95" s="153"/>
      <c r="U95" s="153"/>
      <c r="V95" s="20"/>
      <c r="W95" s="153"/>
      <c r="X95" s="153"/>
    </row>
    <row r="96" spans="2:28">
      <c r="B96" s="139"/>
      <c r="C96" s="140" t="s">
        <v>1341</v>
      </c>
      <c r="D96" s="140" t="s">
        <v>924</v>
      </c>
      <c r="E96" s="141"/>
      <c r="F96" s="140" t="s">
        <v>407</v>
      </c>
      <c r="G96" s="140"/>
      <c r="H96" s="141" t="s">
        <v>215</v>
      </c>
      <c r="I96" s="140"/>
      <c r="J96" s="140" t="s">
        <v>206</v>
      </c>
      <c r="K96" s="142"/>
      <c r="M96" s="139"/>
      <c r="N96" s="140" t="s">
        <v>1341</v>
      </c>
      <c r="O96" s="140"/>
      <c r="P96" s="142"/>
      <c r="R96" s="139" t="s">
        <v>133</v>
      </c>
      <c r="S96" s="143">
        <f>COUNTIFS(MetaData!$R:$R,MAP!$R$22,MetaData!$Q:$Q,"",MetaData!AW:AW,"map")</f>
        <v>0</v>
      </c>
      <c r="T96" s="142">
        <f>IFERROR(S96/S98,0)</f>
        <v>0</v>
      </c>
      <c r="V96" s="139" t="s">
        <v>1341</v>
      </c>
      <c r="W96" s="140"/>
      <c r="X96" s="142"/>
    </row>
    <row r="97" spans="2:24">
      <c r="B97" s="139" t="s">
        <v>133</v>
      </c>
      <c r="C97" s="140" t="s">
        <v>205</v>
      </c>
      <c r="D97" s="143">
        <f>COUNTIFS(MetaData!$R:$R,MAP!B97,MetaData!$AQ:$AQ,MAP!C97,MetaData!$Q:$Q,"",MetaData!$AS:$AS,MAP!D96,MetaData!AW:AW,"map")</f>
        <v>0</v>
      </c>
      <c r="E97" s="141">
        <f>IFERROR(D97/D101,0)</f>
        <v>0</v>
      </c>
      <c r="F97" s="143">
        <f>COUNTIFS(MetaData!$R:$R,MAP!B97,MetaData!$AQ:$AQ,MAP!C97,MetaData!$Q:$Q,"",MetaData!$AS:$AS,MAP!F96,MetaData!AW:AW,"map")</f>
        <v>0</v>
      </c>
      <c r="G97" s="141">
        <f>IFERROR(F97/F101,0)</f>
        <v>0</v>
      </c>
      <c r="H97" s="143">
        <f>COUNTIFS(MetaData!$R:$R,MAP!B97,MetaData!$AQ:$AQ,MAP!C97,MetaData!$Q:$Q,"",MetaData!$AS:$AS,MAP!H96,MetaData!AW:AW,"map")</f>
        <v>0</v>
      </c>
      <c r="I97" s="141">
        <f>IFERROR(H97/H101,0)</f>
        <v>0</v>
      </c>
      <c r="J97" s="143">
        <f>COUNTIFS(MetaData!$R:$R,MAP!B97,MetaData!$AQ:$AQ,MAP!C97,MetaData!$Q:$Q,"",MetaData!$AS:$AS,MAP!J96,MetaData!AW:AW,"map")</f>
        <v>0</v>
      </c>
      <c r="K97" s="142">
        <f>IFERROR(J97/J101,0)</f>
        <v>0</v>
      </c>
      <c r="M97" s="139" t="s">
        <v>133</v>
      </c>
      <c r="N97" s="140" t="s">
        <v>205</v>
      </c>
      <c r="O97" s="143">
        <f>COUNTIFS(MetaData!$R:$R,MAP!M97,MetaData!$AQ:$AQ,MAP!N97,MetaData!$Q:$Q,"",MetaData!AW:AW,"map")</f>
        <v>0</v>
      </c>
      <c r="P97" s="142">
        <f>IFERROR(O97/O101,0)</f>
        <v>0</v>
      </c>
      <c r="R97" s="139" t="s">
        <v>151</v>
      </c>
      <c r="S97" s="143">
        <f>COUNTIFS(MetaData!$R:$R,MAP!$R$23,MetaData!$Q:$Q,"",MetaData!AW:AW,"map")</f>
        <v>0</v>
      </c>
      <c r="T97" s="142">
        <f>IFERROR(S97/S98,0)</f>
        <v>0</v>
      </c>
      <c r="V97" s="139" t="s">
        <v>205</v>
      </c>
      <c r="W97" s="143">
        <f>COUNTIFS(MetaData!$AQ:$AQ,MAP!V97,MetaData!$Q:$Q,"",MetaData!AW:AW,"map")</f>
        <v>0</v>
      </c>
      <c r="X97" s="142">
        <f>IFERROR(W97/W99,0)</f>
        <v>0</v>
      </c>
    </row>
    <row r="98" spans="2:24">
      <c r="B98" s="139"/>
      <c r="C98" s="140" t="s">
        <v>146</v>
      </c>
      <c r="D98" s="143">
        <f>COUNTIFS(MetaData!$R:$R,MAP!B97,MetaData!$AQ:$AQ,MAP!C98,MetaData!$Q:$Q,"",MetaData!$AS:$AS,MAP!D96,MetaData!AW:AW,"map")</f>
        <v>0</v>
      </c>
      <c r="E98" s="141">
        <f>IFERROR(D98/D101,0)</f>
        <v>0</v>
      </c>
      <c r="F98" s="143">
        <f>COUNTIFS(MetaData!$R:$R,MAP!B97,MetaData!$AQ:$AQ,MAP!C98,MetaData!$Q:$Q,"",MetaData!$AS:$AS,MAP!F96,MetaData!AW:AW,"map")</f>
        <v>0</v>
      </c>
      <c r="G98" s="141">
        <f>IFERROR(F98/F101,0)</f>
        <v>0</v>
      </c>
      <c r="H98" s="143">
        <f>COUNTIFS(MetaData!$R:$R,MAP!B97,MetaData!$AQ:$AQ,MAP!C98,MetaData!$Q:$Q,"",MetaData!$AS:$AS,MAP!H96,MetaData!AW:AW,"map")</f>
        <v>0</v>
      </c>
      <c r="I98" s="141">
        <f>IFERROR(H98/H101,0)</f>
        <v>0</v>
      </c>
      <c r="J98" s="143">
        <f>COUNTIFS(MetaData!$R:$R,MAP!B97,MetaData!$AQ:$AQ,MAP!C98,MetaData!$Q:$Q,"",MetaData!$AS:$AS,MAP!J96,MetaData!AW:AW,"map")</f>
        <v>0</v>
      </c>
      <c r="K98" s="142">
        <f>IFERROR(J98/J101,0)</f>
        <v>0</v>
      </c>
      <c r="M98" s="139"/>
      <c r="N98" s="140" t="s">
        <v>146</v>
      </c>
      <c r="O98" s="143">
        <f>COUNTIFS(MetaData!$R:$R,MAP!M97,MetaData!$AQ:$AQ,MAP!N98,MetaData!$Q:$Q,"",MetaData!AW:AW,"map")</f>
        <v>0</v>
      </c>
      <c r="P98" s="142">
        <f>IFERROR(O98/O101,0)</f>
        <v>0</v>
      </c>
      <c r="R98" s="139" t="s">
        <v>1339</v>
      </c>
      <c r="S98" s="140">
        <f>SUM(S96:S97)</f>
        <v>0</v>
      </c>
      <c r="T98" s="142"/>
      <c r="V98" s="139" t="s">
        <v>146</v>
      </c>
      <c r="W98" s="143">
        <f>COUNTIFS(MetaData!$AQ:$AQ,MAP!V98,MetaData!$Q:$Q,"",MetaData!AW:AW,"map")</f>
        <v>0</v>
      </c>
      <c r="X98" s="142">
        <f>IFERROR(W98/W99,0)</f>
        <v>0</v>
      </c>
    </row>
    <row r="99" spans="2:24">
      <c r="B99" s="139" t="s">
        <v>151</v>
      </c>
      <c r="C99" s="140" t="s">
        <v>205</v>
      </c>
      <c r="D99" s="143">
        <f>COUNTIFS(MetaData!$R:$R,MAP!B99,MetaData!$AQ:$AQ,MAP!C99,MetaData!$Q:$Q,"",MetaData!$AS:$AS,MAP!D96,MetaData!AW:AW,"map")</f>
        <v>0</v>
      </c>
      <c r="E99" s="141">
        <f>IFERROR(D99/D101,0)</f>
        <v>0</v>
      </c>
      <c r="F99" s="143">
        <f>COUNTIFS(MetaData!$R:$R,MAP!B99,MetaData!$AQ:$AQ,MAP!C99,MetaData!$Q:$Q,"",MetaData!$AS:$AS,MAP!F96,MetaData!AW:AW,"map")</f>
        <v>0</v>
      </c>
      <c r="G99" s="141">
        <f>IFERROR(F99/F101,0)</f>
        <v>0</v>
      </c>
      <c r="H99" s="143">
        <f>COUNTIFS(MetaData!$R:$R,MAP!B99,MetaData!$AQ:$AQ,MAP!C99,MetaData!$Q:$Q,"",MetaData!$AS:$AS,MAP!H96,MetaData!AW:AW,"map")</f>
        <v>0</v>
      </c>
      <c r="I99" s="141">
        <f>IFERROR(H99/H101,0)</f>
        <v>0</v>
      </c>
      <c r="J99" s="143">
        <f>COUNTIFS(MetaData!$R:$R,MAP!B99,MetaData!$AQ:$AQ,MAP!C99,MetaData!$Q:$Q,"",MetaData!$AS:$AS,MAP!J96,MetaData!AW:AW,"map")</f>
        <v>0</v>
      </c>
      <c r="K99" s="142">
        <f>IFERROR(J99/J101,0)</f>
        <v>0</v>
      </c>
      <c r="M99" s="139" t="s">
        <v>151</v>
      </c>
      <c r="N99" s="140" t="s">
        <v>205</v>
      </c>
      <c r="O99" s="143">
        <f>COUNTIFS(MetaData!$R:$R,MAP!M99,MetaData!$AQ:$AQ,MAP!N99,MetaData!$Q:$Q,"",MetaData!AW:AW,"map")</f>
        <v>0</v>
      </c>
      <c r="P99" s="142">
        <f>IFERROR(O99/O101,0)</f>
        <v>0</v>
      </c>
      <c r="V99" s="139" t="s">
        <v>1339</v>
      </c>
      <c r="W99" s="140">
        <f>SUM(W97:W98)</f>
        <v>0</v>
      </c>
      <c r="X99" s="142"/>
    </row>
    <row r="100" spans="2:24">
      <c r="B100" s="139"/>
      <c r="C100" s="140" t="s">
        <v>146</v>
      </c>
      <c r="D100" s="143">
        <f>COUNTIFS(MetaData!$R:$R,MAP!B99,MetaData!$AQ:$AQ,MAP!C100,MetaData!$Q:$Q,"",MetaData!$AS:$AS,MAP!D96,MetaData!AW:AW,"map")</f>
        <v>0</v>
      </c>
      <c r="E100" s="141">
        <f>IFERROR(D100/D101,0)</f>
        <v>0</v>
      </c>
      <c r="F100" s="143">
        <f>COUNTIFS(MetaData!$R:$R,MAP!B99,MetaData!$AQ:$AQ,MAP!C100,MetaData!$Q:$Q,"",MetaData!$AS:$AS,MAP!F96,MetaData!AW:AW,"map")</f>
        <v>0</v>
      </c>
      <c r="G100" s="141">
        <f>IFERROR(F100/F101,0)</f>
        <v>0</v>
      </c>
      <c r="H100" s="143">
        <f>COUNTIFS(MetaData!$R:$R,MAP!B99,MetaData!$AQ:$AQ,MAP!C100,MetaData!$Q:$Q,"",MetaData!$AS:$AS,MAP!H96,MetaData!AW:AW,"map")</f>
        <v>0</v>
      </c>
      <c r="I100" s="141">
        <f>IFERROR(H100/H101,0)</f>
        <v>0</v>
      </c>
      <c r="J100" s="143">
        <f>COUNTIFS(MetaData!$R:$R,MAP!B99,MetaData!$AQ:$AQ,MAP!C100,MetaData!$Q:$Q,"",MetaData!$AS:$AS,MAP!J96,MetaData!AW:AW,"map")</f>
        <v>0</v>
      </c>
      <c r="K100" s="142">
        <f>IFERROR(J100/J101,0)</f>
        <v>0</v>
      </c>
      <c r="M100" s="139"/>
      <c r="N100" s="140" t="s">
        <v>146</v>
      </c>
      <c r="O100" s="143">
        <f>COUNTIFS(MetaData!$R:$R,MAP!M99,MetaData!$AQ:$AQ,MAP!N100,MetaData!$Q:$Q,"",MetaData!AW:AW,"map")</f>
        <v>0</v>
      </c>
      <c r="P100" s="142">
        <f>IFERROR(O100/O101,0)</f>
        <v>0</v>
      </c>
    </row>
    <row r="101" spans="2:24">
      <c r="B101" s="139" t="s">
        <v>1339</v>
      </c>
      <c r="C101" s="140"/>
      <c r="D101" s="143">
        <f>SUM(D97:D100)</f>
        <v>0</v>
      </c>
      <c r="E101" s="141"/>
      <c r="F101" s="140">
        <f t="shared" ref="F101" si="27">SUM(F97:F100)</f>
        <v>0</v>
      </c>
      <c r="G101" s="140"/>
      <c r="H101" s="140">
        <f>SUM(H97:H100)</f>
        <v>0</v>
      </c>
      <c r="I101" s="140"/>
      <c r="J101" s="140">
        <f>SUM(J97:J100)</f>
        <v>0</v>
      </c>
      <c r="K101" s="144">
        <f>SUM(C101:J101)</f>
        <v>0</v>
      </c>
      <c r="M101" s="139" t="s">
        <v>1339</v>
      </c>
      <c r="N101" s="140"/>
      <c r="O101" s="140">
        <f>SUM(O97:O100)</f>
        <v>0</v>
      </c>
      <c r="P101" s="142"/>
    </row>
    <row r="102" spans="2:24">
      <c r="G102" s="124"/>
      <c r="H102" s="124"/>
      <c r="I102" s="145"/>
    </row>
    <row r="103" spans="2:24">
      <c r="B103" s="152" t="s">
        <v>147</v>
      </c>
      <c r="C103" s="153"/>
      <c r="D103" s="153"/>
      <c r="E103" s="153"/>
      <c r="F103" s="153"/>
      <c r="G103" s="153"/>
      <c r="H103" s="153"/>
      <c r="I103" s="153"/>
      <c r="J103" s="153"/>
      <c r="K103" s="153"/>
      <c r="L103" s="153"/>
      <c r="M103" s="152"/>
      <c r="N103" s="153"/>
      <c r="O103" s="153"/>
      <c r="P103" s="153"/>
      <c r="Q103" s="153"/>
      <c r="R103" s="153"/>
      <c r="S103" s="153"/>
      <c r="T103" s="153"/>
      <c r="U103" s="153"/>
      <c r="V103" s="20"/>
      <c r="W103" s="153"/>
      <c r="X103" s="153"/>
    </row>
    <row r="104" spans="2:24">
      <c r="B104" s="139"/>
      <c r="C104" s="140" t="s">
        <v>1341</v>
      </c>
      <c r="D104" s="140" t="s">
        <v>924</v>
      </c>
      <c r="E104" s="141"/>
      <c r="F104" s="140" t="s">
        <v>407</v>
      </c>
      <c r="G104" s="140"/>
      <c r="H104" s="141" t="s">
        <v>215</v>
      </c>
      <c r="I104" s="140"/>
      <c r="J104" s="140" t="s">
        <v>206</v>
      </c>
      <c r="K104" s="142"/>
      <c r="M104" s="139"/>
      <c r="N104" s="140" t="s">
        <v>1341</v>
      </c>
      <c r="O104" s="140"/>
      <c r="P104" s="142"/>
      <c r="R104" s="139" t="s">
        <v>133</v>
      </c>
      <c r="S104" s="143">
        <f>COUNTIFS(MetaData!$R:$R,MAP!$R$22,MetaData!$Q:$Q,MAP!B103,MetaData!AW:AW,"map")</f>
        <v>5</v>
      </c>
      <c r="T104" s="142">
        <f>IFERROR(S104/S106,0)</f>
        <v>1</v>
      </c>
      <c r="V104" s="139" t="s">
        <v>1341</v>
      </c>
      <c r="W104" s="140"/>
      <c r="X104" s="142"/>
    </row>
    <row r="105" spans="2:24">
      <c r="B105" s="139" t="s">
        <v>133</v>
      </c>
      <c r="C105" s="140" t="s">
        <v>205</v>
      </c>
      <c r="D105" s="143">
        <f>COUNTIFS(MetaData!$R:$R,MAP!B105,MetaData!$AQ:$AQ,MAP!C105,MetaData!$Q:$Q,MAP!B103,MetaData!$AS:$AS,MAP!D104,MetaData!AW:AW,"map")</f>
        <v>0</v>
      </c>
      <c r="E105" s="141">
        <f>IFERROR(D105/D109,0)</f>
        <v>0</v>
      </c>
      <c r="F105" s="143">
        <f>COUNTIFS(MetaData!$R:$R,MAP!B105,MetaData!$AQ:$AQ,MAP!C105,MetaData!$Q:$Q,MAP!B103,MetaData!$AS:$AS,MAP!F104,MetaData!AW:AW,"map")</f>
        <v>0</v>
      </c>
      <c r="G105" s="141">
        <f>IFERROR(F105/F109,0)</f>
        <v>0</v>
      </c>
      <c r="H105" s="143">
        <f>COUNTIFS(MetaData!$R:$R,MAP!B105,MetaData!$AQ:$AQ,MAP!C105,MetaData!$Q:$Q,MAP!B103,MetaData!$AS:$AS,MAP!H104,MetaData!AW:AW,"map")</f>
        <v>0</v>
      </c>
      <c r="I105" s="141">
        <f>IFERROR(H105/H109,0)</f>
        <v>0</v>
      </c>
      <c r="J105" s="143">
        <f>COUNTIFS(MetaData!$R:$R,MAP!B105,MetaData!$AQ:$AQ,MAP!C105,MetaData!$Q:$Q,MAP!B103,MetaData!$AS:$AS,MAP!J104,MetaData!AW:AW,"map")</f>
        <v>0</v>
      </c>
      <c r="K105" s="142">
        <f>IFERROR(J105/J109,0)</f>
        <v>0</v>
      </c>
      <c r="M105" s="139" t="s">
        <v>133</v>
      </c>
      <c r="N105" s="140" t="s">
        <v>205</v>
      </c>
      <c r="O105" s="143">
        <f>COUNTIFS(MetaData!$R:$R,MAP!M105,MetaData!$AQ:$AQ,MAP!N105,MetaData!$Q:$Q,MAP!B103,MetaData!AW:AW,"map")</f>
        <v>0</v>
      </c>
      <c r="P105" s="142">
        <f>IFERROR(O105/O109,0)</f>
        <v>0</v>
      </c>
      <c r="R105" s="139" t="s">
        <v>151</v>
      </c>
      <c r="S105" s="143">
        <f>COUNTIFS(MetaData!$R:$R,MAP!$R$23,MetaData!$Q:$Q,MAP!B103,MetaData!AW:AW,"map")</f>
        <v>0</v>
      </c>
      <c r="T105" s="142">
        <f>IFERROR(S105/S106,0)</f>
        <v>0</v>
      </c>
      <c r="V105" s="139" t="s">
        <v>205</v>
      </c>
      <c r="W105" s="143">
        <f>COUNTIFS(MetaData!$AQ:$AQ,MAP!V105,MetaData!$Q:$Q,MAP!B103,MetaData!AW:AW,"map")</f>
        <v>0</v>
      </c>
      <c r="X105" s="142">
        <f>IFERROR(W105/W107,0)</f>
        <v>0</v>
      </c>
    </row>
    <row r="106" spans="2:24">
      <c r="B106" s="139"/>
      <c r="C106" s="140" t="s">
        <v>146</v>
      </c>
      <c r="D106" s="143">
        <f>COUNTIFS(MetaData!$R:$R,MAP!B105,MetaData!$AQ:$AQ,MAP!C106,MetaData!$Q:$Q,MAP!B103,MetaData!$AS:$AS,MAP!D104,MetaData!AW:AW,"map")</f>
        <v>0</v>
      </c>
      <c r="E106" s="141">
        <f>IFERROR(D106/D109,0)</f>
        <v>0</v>
      </c>
      <c r="F106" s="143">
        <f>COUNTIFS(MetaData!$R:$R,MAP!B105,MetaData!$AQ:$AQ,MAP!C106,MetaData!$Q:$Q,MAP!B103,MetaData!$AS:$AS,MAP!F104,MetaData!AW:AW,"map")</f>
        <v>0</v>
      </c>
      <c r="G106" s="141">
        <f>IFERROR(F106/F109,0)</f>
        <v>0</v>
      </c>
      <c r="H106" s="143">
        <f>COUNTIFS(MetaData!$R:$R,MAP!B105,MetaData!$AQ:$AQ,MAP!C106,MetaData!$Q:$Q,MAP!B103,MetaData!$AS:$AS,MAP!H104,MetaData!AW:AW,"map")</f>
        <v>0</v>
      </c>
      <c r="I106" s="141">
        <f>IFERROR(H106/H109,0)</f>
        <v>0</v>
      </c>
      <c r="J106" s="143">
        <f>COUNTIFS(MetaData!$R:$R,MAP!B105,MetaData!$AQ:$AQ,MAP!C106,MetaData!$Q:$Q,MAP!B103,MetaData!$AS:$AS,MAP!J104,MetaData!AW:AW,"map")</f>
        <v>0</v>
      </c>
      <c r="K106" s="142">
        <f>IFERROR(J106/J109,0)</f>
        <v>0</v>
      </c>
      <c r="M106" s="139"/>
      <c r="N106" s="140" t="s">
        <v>146</v>
      </c>
      <c r="O106" s="143">
        <f>COUNTIFS(MetaData!$R:$R,MAP!M105,MetaData!$AQ:$AQ,MAP!N106,MetaData!$Q:$Q,MAP!B103,MetaData!AW:AW,"map")</f>
        <v>5</v>
      </c>
      <c r="P106" s="142">
        <f>IFERROR(O106/O109,0)</f>
        <v>1</v>
      </c>
      <c r="R106" s="139" t="s">
        <v>1339</v>
      </c>
      <c r="S106" s="140">
        <f>SUM(S104:S105)</f>
        <v>5</v>
      </c>
      <c r="T106" s="142"/>
      <c r="V106" s="139" t="s">
        <v>146</v>
      </c>
      <c r="W106" s="143">
        <f>COUNTIFS(MetaData!$AQ:$AQ,MAP!V106,MetaData!$Q:$Q,MAP!B103,MetaData!AW:AW,"map")</f>
        <v>5</v>
      </c>
      <c r="X106" s="142">
        <f>IFERROR(W106/W107,0)</f>
        <v>1</v>
      </c>
    </row>
    <row r="107" spans="2:24">
      <c r="B107" s="139" t="s">
        <v>151</v>
      </c>
      <c r="C107" s="140" t="s">
        <v>205</v>
      </c>
      <c r="D107" s="143">
        <f>COUNTIFS(MetaData!$R:$R,MAP!B107,MetaData!$AQ:$AQ,MAP!C107,MetaData!$Q:$Q,MAP!B103,MetaData!$AS:$AS,MAP!D104,MetaData!AW:AW,"map")</f>
        <v>0</v>
      </c>
      <c r="E107" s="141">
        <f>IFERROR(D107/D109,0)</f>
        <v>0</v>
      </c>
      <c r="F107" s="143">
        <f>COUNTIFS(MetaData!$R:$R,MAP!B107,MetaData!$AQ:$AQ,MAP!C107,MetaData!$Q:$Q,MAP!B103,MetaData!$AS:$AS,MAP!F104,MetaData!AW:AW,"map")</f>
        <v>0</v>
      </c>
      <c r="G107" s="141">
        <f>IFERROR(F107/F109,0)</f>
        <v>0</v>
      </c>
      <c r="H107" s="143">
        <f>COUNTIFS(MetaData!$R:$R,MAP!B107,MetaData!$AQ:$AQ,MAP!C107,MetaData!$Q:$Q,MAP!B103,MetaData!$AS:$AS,MAP!H104,MetaData!AW:AW,"map")</f>
        <v>0</v>
      </c>
      <c r="I107" s="141">
        <f>IFERROR(H107/H109,0)</f>
        <v>0</v>
      </c>
      <c r="J107" s="143">
        <f>COUNTIFS(MetaData!$R:$R,MAP!B107,MetaData!$AQ:$AQ,MAP!C107,MetaData!$Q:$Q,MAP!B103,MetaData!$AS:$AS,MAP!J104,MetaData!AW:AW,"map")</f>
        <v>0</v>
      </c>
      <c r="K107" s="142">
        <f>IFERROR(J107/J109,0)</f>
        <v>0</v>
      </c>
      <c r="M107" s="139" t="s">
        <v>151</v>
      </c>
      <c r="N107" s="140" t="s">
        <v>205</v>
      </c>
      <c r="O107" s="143">
        <f>COUNTIFS(MetaData!$R:$R,MAP!M107,MetaData!$AQ:$AQ,MAP!N107,MetaData!$Q:$Q,MAP!B103,MetaData!AW:AW,"map")</f>
        <v>0</v>
      </c>
      <c r="P107" s="142">
        <f>IFERROR(O107/O109,0)</f>
        <v>0</v>
      </c>
      <c r="V107" s="139" t="s">
        <v>1339</v>
      </c>
      <c r="W107" s="140">
        <f>SUM(W105:W106)</f>
        <v>5</v>
      </c>
      <c r="X107" s="142"/>
    </row>
    <row r="108" spans="2:24">
      <c r="B108" s="139"/>
      <c r="C108" s="140" t="s">
        <v>146</v>
      </c>
      <c r="D108" s="143">
        <f>COUNTIFS(MetaData!$R:$R,MAP!B107,MetaData!$AQ:$AQ,MAP!C108,MetaData!$Q:$Q,MAP!B103,MetaData!$AS:$AS,MAP!D104,MetaData!AW:AW,"map")</f>
        <v>0</v>
      </c>
      <c r="E108" s="141">
        <f>IFERROR(D108/D109,0)</f>
        <v>0</v>
      </c>
      <c r="F108" s="143">
        <f>COUNTIFS(MetaData!$R:$R,MAP!B107,MetaData!$AQ:$AQ,MAP!C108,MetaData!$Q:$Q,MAP!B103,MetaData!$AS:$AS,MAP!F104,MetaData!AW:AW,"map")</f>
        <v>0</v>
      </c>
      <c r="G108" s="141">
        <f>IFERROR(F108/F109,0)</f>
        <v>0</v>
      </c>
      <c r="H108" s="143">
        <f>COUNTIFS(MetaData!$R:$R,MAP!B107,MetaData!$AQ:$AQ,MAP!C108,MetaData!$Q:$Q,MAP!B103,MetaData!$AS:$AS,MAP!H104,MetaData!AW:AW,"map")</f>
        <v>0</v>
      </c>
      <c r="I108" s="141">
        <f>IFERROR(H108/H109,0)</f>
        <v>0</v>
      </c>
      <c r="J108" s="143">
        <f>COUNTIFS(MetaData!$R:$R,MAP!B107,MetaData!$AQ:$AQ,MAP!C108,MetaData!$Q:$Q,MAP!B103,MetaData!$AS:$AS,MAP!J104,MetaData!AW:AW,"map")</f>
        <v>0</v>
      </c>
      <c r="K108" s="142">
        <f>IFERROR(J108/J109,0)</f>
        <v>0</v>
      </c>
      <c r="M108" s="139"/>
      <c r="N108" s="140" t="s">
        <v>146</v>
      </c>
      <c r="O108" s="143">
        <f>COUNTIFS(MetaData!$R:$R,MAP!M107,MetaData!$AQ:$AQ,MAP!N108,MetaData!$Q:$Q,MAP!B103,MetaData!AW:AW,"map")</f>
        <v>0</v>
      </c>
      <c r="P108" s="142">
        <f>IFERROR(O108/O109,0)</f>
        <v>0</v>
      </c>
    </row>
    <row r="109" spans="2:24">
      <c r="B109" s="139" t="s">
        <v>1339</v>
      </c>
      <c r="C109" s="140"/>
      <c r="D109" s="143">
        <f>SUM(D105:D108)</f>
        <v>0</v>
      </c>
      <c r="E109" s="141"/>
      <c r="F109" s="140">
        <f t="shared" ref="F109" si="28">SUM(F105:F108)</f>
        <v>0</v>
      </c>
      <c r="G109" s="140"/>
      <c r="H109" s="140">
        <f>SUM(H105:H108)</f>
        <v>0</v>
      </c>
      <c r="I109" s="140"/>
      <c r="J109" s="140">
        <f>SUM(J105:J108)</f>
        <v>0</v>
      </c>
      <c r="K109" s="144">
        <f>SUM(C109:J109)</f>
        <v>0</v>
      </c>
      <c r="M109" s="139" t="s">
        <v>1339</v>
      </c>
      <c r="N109" s="140"/>
      <c r="O109" s="140">
        <f>SUM(O105:O108)</f>
        <v>5</v>
      </c>
      <c r="P109" s="142"/>
    </row>
    <row r="111" spans="2:24">
      <c r="B111" s="152">
        <v>0</v>
      </c>
      <c r="C111" s="153"/>
      <c r="D111" s="153"/>
      <c r="E111" s="153"/>
      <c r="F111" s="153"/>
      <c r="G111" s="153"/>
      <c r="H111" s="153"/>
      <c r="I111" s="153"/>
      <c r="J111" s="153"/>
      <c r="K111" s="153"/>
      <c r="L111" s="153"/>
      <c r="M111" s="152"/>
      <c r="N111" s="153"/>
      <c r="O111" s="153"/>
      <c r="P111" s="153"/>
      <c r="Q111" s="153"/>
      <c r="R111" s="153"/>
      <c r="S111" s="153"/>
      <c r="T111" s="153"/>
      <c r="U111" s="153"/>
      <c r="V111" s="20"/>
      <c r="W111" s="153"/>
      <c r="X111" s="153"/>
    </row>
    <row r="112" spans="2:24">
      <c r="B112" s="139"/>
      <c r="C112" s="140" t="s">
        <v>1341</v>
      </c>
      <c r="D112" s="140" t="s">
        <v>924</v>
      </c>
      <c r="E112" s="141"/>
      <c r="F112" s="140" t="s">
        <v>407</v>
      </c>
      <c r="G112" s="140"/>
      <c r="H112" s="141" t="s">
        <v>215</v>
      </c>
      <c r="I112" s="140"/>
      <c r="J112" s="140" t="s">
        <v>206</v>
      </c>
      <c r="K112" s="142"/>
      <c r="M112" s="139"/>
      <c r="N112" s="140" t="s">
        <v>1341</v>
      </c>
      <c r="O112" s="140"/>
      <c r="P112" s="142"/>
      <c r="R112" s="139" t="s">
        <v>133</v>
      </c>
      <c r="S112" s="143">
        <f>COUNTIFS(MetaData!$R:$R,MAP!$R$22,MetaData!$Q:$Q,MAP!B111,MetaData!AW:AW,"map")</f>
        <v>2</v>
      </c>
      <c r="T112" s="142">
        <f>IFERROR(S112/S114,0)</f>
        <v>1</v>
      </c>
      <c r="V112" s="139" t="s">
        <v>1341</v>
      </c>
      <c r="W112" s="140"/>
      <c r="X112" s="142"/>
    </row>
    <row r="113" spans="2:24">
      <c r="B113" s="139" t="s">
        <v>133</v>
      </c>
      <c r="C113" s="140" t="s">
        <v>205</v>
      </c>
      <c r="D113" s="143">
        <f>COUNTIFS(MetaData!$R:$R,MAP!B113,MetaData!$AQ:$AQ,MAP!C113,MetaData!$Q:$Q,MAP!B111,MetaData!$AS:$AS,MAP!D112,MetaData!AW:AW,"map")</f>
        <v>0</v>
      </c>
      <c r="E113" s="141">
        <f>IFERROR(D113/D117,0)</f>
        <v>0</v>
      </c>
      <c r="F113" s="143">
        <f>COUNTIFS(MetaData!$R:$R,MAP!B113,MetaData!$AQ:$AQ,MAP!C113,MetaData!$Q:$Q,MAP!B111,MetaData!$AS:$AS,MAP!F112,MetaData!AW:AW,"map")</f>
        <v>0</v>
      </c>
      <c r="G113" s="141">
        <f>IFERROR(F113/F117,0)</f>
        <v>0</v>
      </c>
      <c r="H113" s="143">
        <f>COUNTIFS(MetaData!$R:$R,MAP!B113,MetaData!$AQ:$AQ,MAP!C113,MetaData!$Q:$Q,MAP!B111,MetaData!$AS:$AS,MAP!H112,MetaData!AW:AW,"map")</f>
        <v>0</v>
      </c>
      <c r="I113" s="141">
        <f>IFERROR(H113/H117,0)</f>
        <v>0</v>
      </c>
      <c r="J113" s="143">
        <f>COUNTIFS(MetaData!$R:$R,MAP!B113,MetaData!$AQ:$AQ,MAP!C113,MetaData!$Q:$Q,MAP!B111,MetaData!$AS:$AS,MAP!J112,MetaData!AW:AW,"map")</f>
        <v>0</v>
      </c>
      <c r="K113" s="142">
        <f>IFERROR(J113/J117,0)</f>
        <v>0</v>
      </c>
      <c r="M113" s="139" t="s">
        <v>133</v>
      </c>
      <c r="N113" s="140" t="s">
        <v>205</v>
      </c>
      <c r="O113" s="143">
        <f>COUNTIFS(MetaData!$R:$R,MAP!M113,MetaData!$AQ:$AQ,MAP!N113,MetaData!$Q:$Q,MAP!B111,MetaData!AW:AW,"map")</f>
        <v>0</v>
      </c>
      <c r="P113" s="142">
        <f>IFERROR(O113/O117,0)</f>
        <v>0</v>
      </c>
      <c r="R113" s="139" t="s">
        <v>151</v>
      </c>
      <c r="S113" s="143">
        <f>COUNTIFS(MetaData!$R:$R,MAP!$R$23,MetaData!$Q:$Q,MAP!B111,MetaData!AW:AW,"map")</f>
        <v>0</v>
      </c>
      <c r="T113" s="142">
        <f>IFERROR(S113/S114,0)</f>
        <v>0</v>
      </c>
      <c r="V113" s="139" t="s">
        <v>205</v>
      </c>
      <c r="W113" s="143">
        <f>COUNTIFS(MetaData!$AQ:$AQ,MAP!V113,MetaData!$Q:$Q,MAP!B111,MetaData!AW:AW,"map")</f>
        <v>0</v>
      </c>
      <c r="X113" s="142">
        <f>IFERROR(W113/W115,0)</f>
        <v>0</v>
      </c>
    </row>
    <row r="114" spans="2:24">
      <c r="B114" s="139"/>
      <c r="C114" s="140" t="s">
        <v>146</v>
      </c>
      <c r="D114" s="143">
        <f>COUNTIFS(MetaData!$R:$R,MAP!B113,MetaData!$AQ:$AQ,MAP!C114,MetaData!$Q:$Q,MAP!B111,MetaData!$AS:$AS,MAP!D112,MetaData!AW:AW,"map")</f>
        <v>0</v>
      </c>
      <c r="E114" s="141">
        <f>IFERROR(D114/D117,0)</f>
        <v>0</v>
      </c>
      <c r="F114" s="143">
        <f>COUNTIFS(MetaData!$R:$R,MAP!B113,MetaData!$AQ:$AQ,MAP!C114,MetaData!$Q:$Q,MAP!B111,MetaData!$AS:$AS,MAP!F112,MetaData!AW:AW,"map")</f>
        <v>0</v>
      </c>
      <c r="G114" s="141">
        <f>IFERROR(F114/F117,0)</f>
        <v>0</v>
      </c>
      <c r="H114" s="143">
        <f>COUNTIFS(MetaData!$R:$R,MAP!B113,MetaData!$AQ:$AQ,MAP!C114,MetaData!$Q:$Q,MAP!B111,MetaData!$AS:$AS,MAP!H112,MetaData!AW:AW,"map")</f>
        <v>0</v>
      </c>
      <c r="I114" s="141">
        <f>IFERROR(H114/H117,0)</f>
        <v>0</v>
      </c>
      <c r="J114" s="143">
        <f>COUNTIFS(MetaData!$R:$R,MAP!B113,MetaData!$AQ:$AQ,MAP!C114,MetaData!$Q:$Q,MAP!B111,MetaData!$AS:$AS,MAP!J112,MetaData!AW:AW,"map")</f>
        <v>0</v>
      </c>
      <c r="K114" s="142">
        <f>IFERROR(J114/J117,0)</f>
        <v>0</v>
      </c>
      <c r="M114" s="139"/>
      <c r="N114" s="140" t="s">
        <v>146</v>
      </c>
      <c r="O114" s="143">
        <f>COUNTIFS(MetaData!$R:$R,MAP!M113,MetaData!$AQ:$AQ,MAP!N114,MetaData!$Q:$Q,MAP!B111,MetaData!AW:AW,"map")</f>
        <v>2</v>
      </c>
      <c r="P114" s="142">
        <f>IFERROR(O114/O117,0)</f>
        <v>1</v>
      </c>
      <c r="R114" s="139" t="s">
        <v>1339</v>
      </c>
      <c r="S114" s="140">
        <f>SUM(S112:S113)</f>
        <v>2</v>
      </c>
      <c r="T114" s="142"/>
      <c r="V114" s="139" t="s">
        <v>146</v>
      </c>
      <c r="W114" s="143">
        <f>COUNTIFS(MetaData!$AQ:$AQ,MAP!V114,MetaData!$Q:$Q,MAP!B111,MetaData!AW:AW,"map")</f>
        <v>2</v>
      </c>
      <c r="X114" s="142">
        <f>IFERROR(W114/W115,0)</f>
        <v>1</v>
      </c>
    </row>
    <row r="115" spans="2:24">
      <c r="B115" s="139" t="s">
        <v>151</v>
      </c>
      <c r="C115" s="140" t="s">
        <v>205</v>
      </c>
      <c r="D115" s="143">
        <f>COUNTIFS(MetaData!$R:$R,MAP!B115,MetaData!$AQ:$AQ,MAP!C115,MetaData!$Q:$Q,MAP!B111,MetaData!$AS:$AS,MAP!D112,MetaData!AW:AW,"map")</f>
        <v>0</v>
      </c>
      <c r="E115" s="141">
        <f>IFERROR(D115/D117,0)</f>
        <v>0</v>
      </c>
      <c r="F115" s="143">
        <f>COUNTIFS(MetaData!$R:$R,MAP!B115,MetaData!$AQ:$AQ,MAP!C115,MetaData!$Q:$Q,MAP!B111,MetaData!$AS:$AS,MAP!F112,MetaData!AW:AW,"map")</f>
        <v>0</v>
      </c>
      <c r="G115" s="141">
        <f>IFERROR(F115/F117,0)</f>
        <v>0</v>
      </c>
      <c r="H115" s="143">
        <f>COUNTIFS(MetaData!$R:$R,MAP!B115,MetaData!$AQ:$AQ,MAP!C115,MetaData!$Q:$Q,MAP!B111,MetaData!$AS:$AS,MAP!H112,MetaData!AW:AW,"map")</f>
        <v>0</v>
      </c>
      <c r="I115" s="141">
        <f>IFERROR(H115/H117,0)</f>
        <v>0</v>
      </c>
      <c r="J115" s="143">
        <f>COUNTIFS(MetaData!$R:$R,MAP!B115,MetaData!$AQ:$AQ,MAP!C115,MetaData!$Q:$Q,MAP!B111,MetaData!$AS:$AS,MAP!J112,MetaData!AW:AW,"map")</f>
        <v>0</v>
      </c>
      <c r="K115" s="142">
        <f>IFERROR(J115/J117,0)</f>
        <v>0</v>
      </c>
      <c r="M115" s="139" t="s">
        <v>151</v>
      </c>
      <c r="N115" s="140" t="s">
        <v>205</v>
      </c>
      <c r="O115" s="143">
        <f>COUNTIFS(MetaData!$R:$R,MAP!M115,MetaData!$AQ:$AQ,MAP!N115,MetaData!$Q:$Q,MAP!B111,MetaData!AW:AW,"map")</f>
        <v>0</v>
      </c>
      <c r="P115" s="142">
        <f>IFERROR(O115/O117,0)</f>
        <v>0</v>
      </c>
      <c r="V115" s="139" t="s">
        <v>1339</v>
      </c>
      <c r="W115" s="140">
        <f>SUM(W113:W114)</f>
        <v>2</v>
      </c>
      <c r="X115" s="142"/>
    </row>
    <row r="116" spans="2:24">
      <c r="B116" s="139"/>
      <c r="C116" s="140" t="s">
        <v>146</v>
      </c>
      <c r="D116" s="143">
        <f>COUNTIFS(MetaData!$R:$R,MAP!B115,MetaData!$AQ:$AQ,MAP!C116,MetaData!$Q:$Q,MAP!B111,MetaData!$AS:$AS,MAP!D112,MetaData!AW:AW,"map")</f>
        <v>0</v>
      </c>
      <c r="E116" s="141">
        <f>IFERROR(D116/D117,0)</f>
        <v>0</v>
      </c>
      <c r="F116" s="143">
        <f>COUNTIFS(MetaData!$R:$R,MAP!B115,MetaData!$AQ:$AQ,MAP!C116,MetaData!$Q:$Q,MAP!B111,MetaData!$AS:$AS,MAP!F112,MetaData!AW:AW,"map")</f>
        <v>0</v>
      </c>
      <c r="G116" s="141">
        <f>IFERROR(F116/F117,0)</f>
        <v>0</v>
      </c>
      <c r="H116" s="143">
        <f>COUNTIFS(MetaData!$R:$R,MAP!B115,MetaData!$AQ:$AQ,MAP!C116,MetaData!$Q:$Q,MAP!B111,MetaData!$AS:$AS,MAP!H112,MetaData!AW:AW,"map")</f>
        <v>0</v>
      </c>
      <c r="I116" s="141">
        <f>IFERROR(H116/H117,0)</f>
        <v>0</v>
      </c>
      <c r="J116" s="143">
        <f>COUNTIFS(MetaData!$R:$R,MAP!B115,MetaData!$AQ:$AQ,MAP!C116,MetaData!$Q:$Q,MAP!B111,MetaData!$AS:$AS,MAP!J112,MetaData!AW:AW,"map")</f>
        <v>0</v>
      </c>
      <c r="K116" s="142">
        <f>IFERROR(J116/J117,0)</f>
        <v>0</v>
      </c>
      <c r="M116" s="139"/>
      <c r="N116" s="140" t="s">
        <v>146</v>
      </c>
      <c r="O116" s="143">
        <f>COUNTIFS(MetaData!$R:$R,MAP!M115,MetaData!$AQ:$AQ,MAP!N116,MetaData!$Q:$Q,MAP!B111,MetaData!AW:AW,"map")</f>
        <v>0</v>
      </c>
      <c r="P116" s="142">
        <f>IFERROR(O116/O117,0)</f>
        <v>0</v>
      </c>
    </row>
    <row r="117" spans="2:24">
      <c r="B117" s="139" t="s">
        <v>1339</v>
      </c>
      <c r="C117" s="140"/>
      <c r="D117" s="143">
        <f>SUM(D113:D116)</f>
        <v>0</v>
      </c>
      <c r="E117" s="141"/>
      <c r="F117" s="140">
        <f t="shared" ref="F117" si="29">SUM(F113:F116)</f>
        <v>0</v>
      </c>
      <c r="G117" s="140"/>
      <c r="H117" s="140">
        <f>SUM(H113:H116)</f>
        <v>0</v>
      </c>
      <c r="I117" s="140"/>
      <c r="J117" s="140">
        <f>SUM(J113:J116)</f>
        <v>0</v>
      </c>
      <c r="K117" s="144">
        <f>SUM(C117:J117)</f>
        <v>0</v>
      </c>
      <c r="M117" s="139" t="s">
        <v>1339</v>
      </c>
      <c r="N117" s="140"/>
      <c r="O117" s="140">
        <f>SUM(O113:O116)</f>
        <v>2</v>
      </c>
      <c r="P117" s="142"/>
    </row>
    <row r="119" spans="2:24">
      <c r="B119" s="152">
        <v>1</v>
      </c>
      <c r="C119" s="153"/>
      <c r="D119" s="153"/>
      <c r="E119" s="153"/>
      <c r="F119" s="153"/>
      <c r="G119" s="153"/>
      <c r="H119" s="153"/>
      <c r="I119" s="153"/>
      <c r="J119" s="153"/>
      <c r="K119" s="153"/>
      <c r="L119" s="153"/>
      <c r="M119" s="152"/>
      <c r="N119" s="153"/>
      <c r="O119" s="153"/>
      <c r="P119" s="153"/>
      <c r="Q119" s="153"/>
      <c r="R119" s="153"/>
      <c r="S119" s="153"/>
      <c r="T119" s="153"/>
      <c r="U119" s="153"/>
      <c r="V119" s="20"/>
      <c r="W119" s="153"/>
      <c r="X119" s="153"/>
    </row>
    <row r="120" spans="2:24">
      <c r="B120" s="139"/>
      <c r="C120" s="140" t="s">
        <v>1341</v>
      </c>
      <c r="D120" s="140" t="s">
        <v>924</v>
      </c>
      <c r="E120" s="141"/>
      <c r="F120" s="140" t="s">
        <v>407</v>
      </c>
      <c r="G120" s="140"/>
      <c r="H120" s="141" t="s">
        <v>215</v>
      </c>
      <c r="I120" s="140"/>
      <c r="J120" s="140" t="s">
        <v>206</v>
      </c>
      <c r="K120" s="142"/>
      <c r="M120" s="139"/>
      <c r="N120" s="140" t="s">
        <v>1341</v>
      </c>
      <c r="O120" s="140"/>
      <c r="P120" s="142"/>
      <c r="R120" s="139" t="s">
        <v>133</v>
      </c>
      <c r="S120" s="143">
        <f>COUNTIFS(MetaData!$R:$R,MAP!$R$22,MetaData!$Q:$Q,MAP!B119,MetaData!AW:AW,"map")</f>
        <v>1</v>
      </c>
      <c r="T120" s="142">
        <f>IFERROR(S120/S122,0)</f>
        <v>1</v>
      </c>
      <c r="V120" s="139" t="s">
        <v>1341</v>
      </c>
      <c r="W120" s="140"/>
      <c r="X120" s="142"/>
    </row>
    <row r="121" spans="2:24">
      <c r="B121" s="139" t="s">
        <v>133</v>
      </c>
      <c r="C121" s="140" t="s">
        <v>205</v>
      </c>
      <c r="D121" s="143">
        <f>COUNTIFS(MetaData!$R:$R,MAP!B121,MetaData!$AQ:$AQ,MAP!C121,MetaData!$Q:$Q,MAP!B119,MetaData!$AS:$AS,MAP!D120,MetaData!AW:AW,"map")</f>
        <v>0</v>
      </c>
      <c r="E121" s="141">
        <f>IFERROR(D121/D125,0)</f>
        <v>0</v>
      </c>
      <c r="F121" s="143">
        <f>COUNTIFS(MetaData!$R:$R,MAP!B121,MetaData!$AQ:$AQ,MAP!C121,MetaData!$Q:$Q,MAP!B119,MetaData!$AS:$AS,MAP!F120,MetaData!AW:AW,"map")</f>
        <v>0</v>
      </c>
      <c r="G121" s="141">
        <f>IFERROR(F121/F125,0)</f>
        <v>0</v>
      </c>
      <c r="H121" s="143">
        <f>COUNTIFS(MetaData!$R:$R,MAP!B121,MetaData!$AQ:$AQ,MAP!C121,MetaData!$Q:$Q,MAP!B119,MetaData!$AS:$AS,MAP!H120,MetaData!AW:AW,"map")</f>
        <v>0</v>
      </c>
      <c r="I121" s="141">
        <f>IFERROR(H121/H125,0)</f>
        <v>0</v>
      </c>
      <c r="J121" s="143">
        <f>COUNTIFS(MetaData!$R:$R,MAP!B121,MetaData!$AQ:$AQ,MAP!C121,MetaData!$Q:$Q,MAP!B119,MetaData!$AS:$AS,MAP!J120,MetaData!AW:AW,"map")</f>
        <v>0</v>
      </c>
      <c r="K121" s="142">
        <f>IFERROR(J121/J125,0)</f>
        <v>0</v>
      </c>
      <c r="M121" s="139" t="s">
        <v>133</v>
      </c>
      <c r="N121" s="140" t="s">
        <v>205</v>
      </c>
      <c r="O121" s="143">
        <f>COUNTIFS(MetaData!$R:$R,MAP!M121,MetaData!$AQ:$AQ,MAP!N121,MetaData!$Q:$Q,MAP!B119,MetaData!AW:AW,"map")</f>
        <v>0</v>
      </c>
      <c r="P121" s="142">
        <f>IFERROR(O121/O125,0)</f>
        <v>0</v>
      </c>
      <c r="R121" s="139" t="s">
        <v>151</v>
      </c>
      <c r="S121" s="143">
        <f>COUNTIFS(MetaData!$R:$R,MAP!$R$23,MetaData!$Q:$Q,MAP!B119,MetaData!AW:AW,"map")</f>
        <v>0</v>
      </c>
      <c r="T121" s="142">
        <f>IFERROR(S121/S122,0)</f>
        <v>0</v>
      </c>
      <c r="V121" s="139" t="s">
        <v>205</v>
      </c>
      <c r="W121" s="143">
        <f>COUNTIFS(MetaData!$AQ:$AQ,MAP!V121,MetaData!$Q:$Q,MAP!B119,MetaData!AW:AW,"map")</f>
        <v>0</v>
      </c>
      <c r="X121" s="142">
        <f>IFERROR(W121/W123,0)</f>
        <v>0</v>
      </c>
    </row>
    <row r="122" spans="2:24">
      <c r="B122" s="139"/>
      <c r="C122" s="140" t="s">
        <v>146</v>
      </c>
      <c r="D122" s="143">
        <f>COUNTIFS(MetaData!$R:$R,MAP!B121,MetaData!$AQ:$AQ,MAP!C122,MetaData!$Q:$Q,MAP!B119,MetaData!$AS:$AS,MAP!D120,MetaData!AW:AW,"map")</f>
        <v>0</v>
      </c>
      <c r="E122" s="141">
        <f>IFERROR(D122/D125,0)</f>
        <v>0</v>
      </c>
      <c r="F122" s="143">
        <f>COUNTIFS(MetaData!$R:$R,MAP!B121,MetaData!$AQ:$AQ,MAP!C122,MetaData!$Q:$Q,MAP!B119,MetaData!$AS:$AS,MAP!F120,MetaData!AW:AW,"map")</f>
        <v>0</v>
      </c>
      <c r="G122" s="141">
        <f>IFERROR(F122/F125,0)</f>
        <v>0</v>
      </c>
      <c r="H122" s="143">
        <f>COUNTIFS(MetaData!$R:$R,MAP!B121,MetaData!$AQ:$AQ,MAP!C122,MetaData!$Q:$Q,MAP!B119,MetaData!$AS:$AS,MAP!H120,MetaData!AW:AW,"map")</f>
        <v>0</v>
      </c>
      <c r="I122" s="141">
        <f>IFERROR(H122/H125,0)</f>
        <v>0</v>
      </c>
      <c r="J122" s="143">
        <f>COUNTIFS(MetaData!$R:$R,MAP!B121,MetaData!$AQ:$AQ,MAP!C122,MetaData!$Q:$Q,MAP!B119,MetaData!$AS:$AS,MAP!J120,MetaData!AW:AW,"map")</f>
        <v>0</v>
      </c>
      <c r="K122" s="142">
        <f>IFERROR(J122/J125,0)</f>
        <v>0</v>
      </c>
      <c r="M122" s="139"/>
      <c r="N122" s="140" t="s">
        <v>146</v>
      </c>
      <c r="O122" s="143">
        <f>COUNTIFS(MetaData!$R:$R,MAP!M121,MetaData!$AQ:$AQ,MAP!N122,MetaData!$Q:$Q,MAP!B119,MetaData!AW:AW,"map")</f>
        <v>1</v>
      </c>
      <c r="P122" s="142">
        <f>IFERROR(O122/O125,0)</f>
        <v>1</v>
      </c>
      <c r="R122" s="139" t="s">
        <v>1339</v>
      </c>
      <c r="S122" s="140">
        <f>SUM(S120:S121)</f>
        <v>1</v>
      </c>
      <c r="T122" s="142"/>
      <c r="V122" s="139" t="s">
        <v>146</v>
      </c>
      <c r="W122" s="143">
        <f>COUNTIFS(MetaData!$AQ:$AQ,MAP!V122,MetaData!$Q:$Q,MAP!B119,MetaData!AW:AW,"map")</f>
        <v>1</v>
      </c>
      <c r="X122" s="142">
        <f>IFERROR(W122/W123,0)</f>
        <v>1</v>
      </c>
    </row>
    <row r="123" spans="2:24">
      <c r="B123" s="139" t="s">
        <v>151</v>
      </c>
      <c r="C123" s="140" t="s">
        <v>205</v>
      </c>
      <c r="D123" s="143">
        <f>COUNTIFS(MetaData!$R:$R,MAP!B123,MetaData!$AQ:$AQ,MAP!C123,MetaData!$Q:$Q,MAP!B119,MetaData!$AS:$AS,MAP!D120,MetaData!AW:AW,"map")</f>
        <v>0</v>
      </c>
      <c r="E123" s="141">
        <f>IFERROR(D123/D125,0)</f>
        <v>0</v>
      </c>
      <c r="F123" s="143">
        <f>COUNTIFS(MetaData!$R:$R,MAP!B123,MetaData!$AQ:$AQ,MAP!C123,MetaData!$Q:$Q,MAP!B119,MetaData!$AS:$AS,MAP!F120,MetaData!AW:AW,"map")</f>
        <v>0</v>
      </c>
      <c r="G123" s="141">
        <f>IFERROR(F123/F125,0)</f>
        <v>0</v>
      </c>
      <c r="H123" s="143">
        <f>COUNTIFS(MetaData!$R:$R,MAP!B123,MetaData!$AQ:$AQ,MAP!C123,MetaData!$Q:$Q,MAP!B119,MetaData!$AS:$AS,MAP!H120,MetaData!AW:AW,"map")</f>
        <v>0</v>
      </c>
      <c r="I123" s="141">
        <f>IFERROR(H123/H125,0)</f>
        <v>0</v>
      </c>
      <c r="J123" s="143">
        <f>COUNTIFS(MetaData!$R:$R,MAP!B123,MetaData!$AQ:$AQ,MAP!C123,MetaData!$Q:$Q,MAP!B119,MetaData!$AS:$AS,MAP!J120,MetaData!AW:AW,"map")</f>
        <v>0</v>
      </c>
      <c r="K123" s="142">
        <f>IFERROR(J123/J125,0)</f>
        <v>0</v>
      </c>
      <c r="M123" s="139" t="s">
        <v>151</v>
      </c>
      <c r="N123" s="140" t="s">
        <v>205</v>
      </c>
      <c r="O123" s="143">
        <f>COUNTIFS(MetaData!$R:$R,MAP!M123,MetaData!$AQ:$AQ,MAP!N123,MetaData!$Q:$Q,MAP!B119,MetaData!AW:AW,"map")</f>
        <v>0</v>
      </c>
      <c r="P123" s="142">
        <f>IFERROR(O123/O125,0)</f>
        <v>0</v>
      </c>
      <c r="V123" s="139" t="s">
        <v>1339</v>
      </c>
      <c r="W123" s="140">
        <f>SUM(W121:W122)</f>
        <v>1</v>
      </c>
      <c r="X123" s="142"/>
    </row>
    <row r="124" spans="2:24">
      <c r="B124" s="139"/>
      <c r="C124" s="140" t="s">
        <v>146</v>
      </c>
      <c r="D124" s="143">
        <f>COUNTIFS(MetaData!$R:$R,MAP!B123,MetaData!$AQ:$AQ,MAP!C124,MetaData!$Q:$Q,MAP!B119,MetaData!$AS:$AS,MAP!D120,MetaData!AW:AW,"map")</f>
        <v>0</v>
      </c>
      <c r="E124" s="141">
        <f>IFERROR(D124/D125,0)</f>
        <v>0</v>
      </c>
      <c r="F124" s="143">
        <f>COUNTIFS(MetaData!$R:$R,MAP!B123,MetaData!$AQ:$AQ,MAP!C124,MetaData!$Q:$Q,MAP!B119,MetaData!$AS:$AS,MAP!F120,MetaData!AW:AW,"map")</f>
        <v>0</v>
      </c>
      <c r="G124" s="141">
        <f>IFERROR(F124/F125,0)</f>
        <v>0</v>
      </c>
      <c r="H124" s="143">
        <f>COUNTIFS(MetaData!$R:$R,MAP!B123,MetaData!$AQ:$AQ,MAP!C124,MetaData!$Q:$Q,MAP!B119,MetaData!$AS:$AS,MAP!H120,MetaData!AW:AW,"map")</f>
        <v>0</v>
      </c>
      <c r="I124" s="141">
        <f>IFERROR(H124/H125,0)</f>
        <v>0</v>
      </c>
      <c r="J124" s="143">
        <f>COUNTIFS(MetaData!$R:$R,MAP!B123,MetaData!$AQ:$AQ,MAP!C124,MetaData!$Q:$Q,MAP!B119,MetaData!$AS:$AS,MAP!J120,MetaData!AW:AW,"map")</f>
        <v>0</v>
      </c>
      <c r="K124" s="142">
        <f>IFERROR(J124/J125,0)</f>
        <v>0</v>
      </c>
      <c r="M124" s="139"/>
      <c r="N124" s="140" t="s">
        <v>146</v>
      </c>
      <c r="O124" s="143">
        <f>COUNTIFS(MetaData!$R:$R,MAP!M123,MetaData!$AQ:$AQ,MAP!N124,MetaData!$Q:$Q,MAP!B119,MetaData!AW:AW,"map")</f>
        <v>0</v>
      </c>
      <c r="P124" s="142">
        <f>IFERROR(O124/O125,0)</f>
        <v>0</v>
      </c>
    </row>
    <row r="125" spans="2:24">
      <c r="B125" s="139" t="s">
        <v>1339</v>
      </c>
      <c r="C125" s="140"/>
      <c r="D125" s="143">
        <f>SUM(D121:D124)</f>
        <v>0</v>
      </c>
      <c r="E125" s="141"/>
      <c r="F125" s="140">
        <f t="shared" ref="F125" si="30">SUM(F121:F124)</f>
        <v>0</v>
      </c>
      <c r="G125" s="140"/>
      <c r="H125" s="140">
        <f>SUM(H121:H124)</f>
        <v>0</v>
      </c>
      <c r="I125" s="140"/>
      <c r="J125" s="140">
        <f>SUM(J121:J124)</f>
        <v>0</v>
      </c>
      <c r="K125" s="144">
        <f>SUM(C125:J125)</f>
        <v>0</v>
      </c>
      <c r="M125" s="139" t="s">
        <v>1339</v>
      </c>
      <c r="N125" s="140"/>
      <c r="O125" s="140">
        <f>SUM(O121:O124)</f>
        <v>1</v>
      </c>
      <c r="P125" s="142"/>
    </row>
    <row r="127" spans="2:24">
      <c r="B127" s="152" t="s">
        <v>345</v>
      </c>
      <c r="C127" s="153"/>
      <c r="D127" s="153"/>
      <c r="E127" s="153"/>
      <c r="F127" s="153"/>
      <c r="G127" s="153"/>
      <c r="H127" s="153"/>
      <c r="I127" s="153"/>
      <c r="J127" s="153"/>
      <c r="K127" s="153"/>
      <c r="L127" s="153"/>
      <c r="M127" s="152"/>
      <c r="N127" s="153"/>
      <c r="O127" s="153"/>
      <c r="P127" s="153"/>
      <c r="Q127" s="153"/>
      <c r="R127" s="153"/>
      <c r="S127" s="153"/>
      <c r="T127" s="153"/>
      <c r="U127" s="153"/>
      <c r="V127" s="20"/>
      <c r="W127" s="153"/>
      <c r="X127" s="153"/>
    </row>
    <row r="128" spans="2:24">
      <c r="B128" s="139"/>
      <c r="C128" s="140" t="s">
        <v>1341</v>
      </c>
      <c r="D128" s="140" t="s">
        <v>924</v>
      </c>
      <c r="E128" s="141"/>
      <c r="F128" s="140" t="s">
        <v>407</v>
      </c>
      <c r="G128" s="140"/>
      <c r="H128" s="141" t="s">
        <v>215</v>
      </c>
      <c r="I128" s="140"/>
      <c r="J128" s="140" t="s">
        <v>206</v>
      </c>
      <c r="K128" s="142"/>
      <c r="M128" s="139"/>
      <c r="N128" s="140" t="s">
        <v>1341</v>
      </c>
      <c r="O128" s="140"/>
      <c r="P128" s="142"/>
      <c r="R128" s="139" t="s">
        <v>133</v>
      </c>
      <c r="S128" s="143">
        <f>COUNTIFS(MetaData!$R:$R,MAP!$R$22,MetaData!$Q:$Q,MAP!B127,MetaData!AW:AW,"map")</f>
        <v>0</v>
      </c>
      <c r="T128" s="142">
        <f>IFERROR(S128/S130,0)</f>
        <v>0</v>
      </c>
      <c r="V128" s="139" t="s">
        <v>1341</v>
      </c>
      <c r="W128" s="140"/>
      <c r="X128" s="142"/>
    </row>
    <row r="129" spans="2:24">
      <c r="B129" s="139" t="s">
        <v>133</v>
      </c>
      <c r="C129" s="140" t="s">
        <v>205</v>
      </c>
      <c r="D129" s="143">
        <f>COUNTIFS(MetaData!$R:$R,MAP!B129,MetaData!$AQ:$AQ,MAP!C129,MetaData!$Q:$Q,MAP!B127,MetaData!$AS:$AS,MAP!D128,MetaData!AW:AW,"map")</f>
        <v>0</v>
      </c>
      <c r="E129" s="141">
        <f>IFERROR(D129/D133,0)</f>
        <v>0</v>
      </c>
      <c r="F129" s="143">
        <f>COUNTIFS(MetaData!$R:$R,MAP!B129,MetaData!$AQ:$AQ,MAP!C129,MetaData!$Q:$Q,MAP!B127,MetaData!$AS:$AS,MAP!F128,MetaData!AW:AW,"map")</f>
        <v>0</v>
      </c>
      <c r="G129" s="141">
        <f>IFERROR(F129/F133,0)</f>
        <v>0</v>
      </c>
      <c r="H129" s="143">
        <f>COUNTIFS(MetaData!$R:$R,MAP!B129,MetaData!$AQ:$AQ,MAP!C129,MetaData!$Q:$Q,MAP!B127,MetaData!$AS:$AS,MAP!H128,MetaData!AW:AW,"map")</f>
        <v>0</v>
      </c>
      <c r="I129" s="141">
        <f>IFERROR(H129/H133,0)</f>
        <v>0</v>
      </c>
      <c r="J129" s="143">
        <f>COUNTIFS(MetaData!$R:$R,MAP!B129,MetaData!$AQ:$AQ,MAP!C129,MetaData!$Q:$Q,MAP!B127,MetaData!$AS:$AS,MAP!J128,MetaData!AW:AW,"map")</f>
        <v>0</v>
      </c>
      <c r="K129" s="142">
        <f>IFERROR(J129/J133,0)</f>
        <v>0</v>
      </c>
      <c r="M129" s="139" t="s">
        <v>133</v>
      </c>
      <c r="N129" s="140" t="s">
        <v>205</v>
      </c>
      <c r="O129" s="143">
        <f>COUNTIFS(MetaData!$R:$R,MAP!M129,MetaData!$AQ:$AQ,MAP!N129,MetaData!$Q:$Q,MAP!B127,MetaData!AW:AW,"map")</f>
        <v>0</v>
      </c>
      <c r="P129" s="142">
        <f>IFERROR(O129/O133,0)</f>
        <v>0</v>
      </c>
      <c r="R129" s="139" t="s">
        <v>151</v>
      </c>
      <c r="S129" s="143">
        <f>COUNTIFS(MetaData!$R:$R,MAP!$R$23,MetaData!$Q:$Q,MAP!B127,MetaData!AW:AW,"map")</f>
        <v>0</v>
      </c>
      <c r="T129" s="142">
        <f>IFERROR(S129/S130,0)</f>
        <v>0</v>
      </c>
      <c r="V129" s="139" t="s">
        <v>205</v>
      </c>
      <c r="W129" s="143">
        <f>COUNTIFS(MetaData!$AQ:$AQ,MAP!V129,MetaData!$Q:$Q,MAP!B127,MetaData!AW:AW,"map")</f>
        <v>0</v>
      </c>
      <c r="X129" s="142">
        <f>IFERROR(W129/W131,0)</f>
        <v>0</v>
      </c>
    </row>
    <row r="130" spans="2:24">
      <c r="B130" s="139"/>
      <c r="C130" s="140" t="s">
        <v>146</v>
      </c>
      <c r="D130" s="143">
        <f>COUNTIFS(MetaData!$R:$R,MAP!B129,MetaData!$AQ:$AQ,MAP!C130,MetaData!$Q:$Q,MAP!B127,MetaData!$AS:$AS,MAP!D128,MetaData!AW:AW,"map")</f>
        <v>0</v>
      </c>
      <c r="E130" s="141">
        <f>IFERROR(D130/D133,0)</f>
        <v>0</v>
      </c>
      <c r="F130" s="143">
        <f>COUNTIFS(MetaData!$R:$R,MAP!B129,MetaData!$AQ:$AQ,MAP!C130,MetaData!$Q:$Q,MAP!B127,MetaData!$AS:$AS,MAP!F128,MetaData!AW:AW,"map")</f>
        <v>0</v>
      </c>
      <c r="G130" s="141">
        <f>IFERROR(F130/F133,0)</f>
        <v>0</v>
      </c>
      <c r="H130" s="143">
        <f>COUNTIFS(MetaData!$R:$R,MAP!B129,MetaData!$AQ:$AQ,MAP!C130,MetaData!$Q:$Q,MAP!B127,MetaData!$AS:$AS,MAP!H128,MetaData!AW:AW,"map")</f>
        <v>0</v>
      </c>
      <c r="I130" s="141">
        <f>IFERROR(H130/H133,0)</f>
        <v>0</v>
      </c>
      <c r="J130" s="143">
        <f>COUNTIFS(MetaData!$R:$R,MAP!B129,MetaData!$AQ:$AQ,MAP!C130,MetaData!$Q:$Q,MAP!B127,MetaData!$AS:$AS,MAP!J128,MetaData!AW:AW,"map")</f>
        <v>0</v>
      </c>
      <c r="K130" s="142">
        <f>IFERROR(J130/J133,0)</f>
        <v>0</v>
      </c>
      <c r="M130" s="139"/>
      <c r="N130" s="140" t="s">
        <v>146</v>
      </c>
      <c r="O130" s="143">
        <f>COUNTIFS(MetaData!$R:$R,MAP!M129,MetaData!$AQ:$AQ,MAP!N130,MetaData!$Q:$Q,MAP!B127,MetaData!AW:AW,"map")</f>
        <v>0</v>
      </c>
      <c r="P130" s="142">
        <f>IFERROR(O130/O133,0)</f>
        <v>0</v>
      </c>
      <c r="R130" s="139" t="s">
        <v>1339</v>
      </c>
      <c r="S130" s="140">
        <f>SUM(S128:S129)</f>
        <v>0</v>
      </c>
      <c r="T130" s="142"/>
      <c r="V130" s="139" t="s">
        <v>146</v>
      </c>
      <c r="W130" s="143">
        <f>COUNTIFS(MetaData!$AQ:$AQ,MAP!V130,MetaData!$Q:$Q,MAP!B127,MetaData!AW:AW,"map")</f>
        <v>0</v>
      </c>
      <c r="X130" s="142">
        <f>IFERROR(W130/W131,0)</f>
        <v>0</v>
      </c>
    </row>
    <row r="131" spans="2:24">
      <c r="B131" s="139" t="s">
        <v>151</v>
      </c>
      <c r="C131" s="140" t="s">
        <v>205</v>
      </c>
      <c r="D131" s="143">
        <f>COUNTIFS(MetaData!$R:$R,MAP!B131,MetaData!$AQ:$AQ,MAP!C131,MetaData!$Q:$Q,MAP!B127,MetaData!$AS:$AS,MAP!D128,MetaData!AW:AW,"map")</f>
        <v>0</v>
      </c>
      <c r="E131" s="141">
        <f>IFERROR(D131/D133,0)</f>
        <v>0</v>
      </c>
      <c r="F131" s="143">
        <f>COUNTIFS(MetaData!$R:$R,MAP!B131,MetaData!$AQ:$AQ,MAP!C131,MetaData!$Q:$Q,MAP!B127,MetaData!$AS:$AS,MAP!F128,MetaData!AW:AW,"map")</f>
        <v>0</v>
      </c>
      <c r="G131" s="141">
        <f>IFERROR(F131/F133,0)</f>
        <v>0</v>
      </c>
      <c r="H131" s="143">
        <f>COUNTIFS(MetaData!$R:$R,MAP!B131,MetaData!$AQ:$AQ,MAP!C131,MetaData!$Q:$Q,MAP!B127,MetaData!$AS:$AS,MAP!H128,MetaData!AW:AW,"map")</f>
        <v>0</v>
      </c>
      <c r="I131" s="141">
        <f>IFERROR(H131/H133,0)</f>
        <v>0</v>
      </c>
      <c r="J131" s="143">
        <f>COUNTIFS(MetaData!$R:$R,MAP!B131,MetaData!$AQ:$AQ,MAP!C131,MetaData!$Q:$Q,MAP!B127,MetaData!$AS:$AS,MAP!J128,MetaData!AW:AW,"map")</f>
        <v>0</v>
      </c>
      <c r="K131" s="142">
        <f>IFERROR(J131/J133,0)</f>
        <v>0</v>
      </c>
      <c r="M131" s="139" t="s">
        <v>151</v>
      </c>
      <c r="N131" s="140" t="s">
        <v>205</v>
      </c>
      <c r="O131" s="143">
        <f>COUNTIFS(MetaData!$R:$R,MAP!M131,MetaData!$AQ:$AQ,MAP!N131,MetaData!$Q:$Q,MAP!B127,MetaData!AW:AW,"map")</f>
        <v>0</v>
      </c>
      <c r="P131" s="142">
        <f>IFERROR(O131/O133,0)</f>
        <v>0</v>
      </c>
      <c r="V131" s="139" t="s">
        <v>1339</v>
      </c>
      <c r="W131" s="140">
        <f>SUM(W129:W130)</f>
        <v>0</v>
      </c>
      <c r="X131" s="142"/>
    </row>
    <row r="132" spans="2:24">
      <c r="B132" s="139"/>
      <c r="C132" s="140" t="s">
        <v>146</v>
      </c>
      <c r="D132" s="143">
        <f>COUNTIFS(MetaData!$R:$R,MAP!B131,MetaData!$AQ:$AQ,MAP!C132,MetaData!$Q:$Q,MAP!B127,MetaData!$AS:$AS,MAP!D128,MetaData!AW:AW,"map")</f>
        <v>0</v>
      </c>
      <c r="E132" s="141">
        <f>IFERROR(D132/D133,0)</f>
        <v>0</v>
      </c>
      <c r="F132" s="143">
        <f>COUNTIFS(MetaData!$R:$R,MAP!B131,MetaData!$AQ:$AQ,MAP!C132,MetaData!$Q:$Q,MAP!B127,MetaData!$AS:$AS,MAP!F128,MetaData!AW:AW,"map")</f>
        <v>0</v>
      </c>
      <c r="G132" s="141">
        <f>IFERROR(F132/F133,0)</f>
        <v>0</v>
      </c>
      <c r="H132" s="143">
        <f>COUNTIFS(MetaData!$R:$R,MAP!B131,MetaData!$AQ:$AQ,MAP!C132,MetaData!$Q:$Q,MAP!B127,MetaData!$AS:$AS,MAP!H128,MetaData!AW:AW,"map")</f>
        <v>0</v>
      </c>
      <c r="I132" s="141">
        <f>IFERROR(H132/H133,0)</f>
        <v>0</v>
      </c>
      <c r="J132" s="143">
        <f>COUNTIFS(MetaData!$R:$R,MAP!B131,MetaData!$AQ:$AQ,MAP!C132,MetaData!$Q:$Q,MAP!B127,MetaData!$AS:$AS,MAP!J128,MetaData!AW:AW,"map")</f>
        <v>0</v>
      </c>
      <c r="K132" s="142">
        <f>IFERROR(J132/J133,0)</f>
        <v>0</v>
      </c>
      <c r="M132" s="139"/>
      <c r="N132" s="140" t="s">
        <v>146</v>
      </c>
      <c r="O132" s="143">
        <f>COUNTIFS(MetaData!$R:$R,MAP!M131,MetaData!$AQ:$AQ,MAP!N132,MetaData!$Q:$Q,MAP!B127,MetaData!AW:AW,"map")</f>
        <v>0</v>
      </c>
      <c r="P132" s="142">
        <f>IFERROR(O132/O133,0)</f>
        <v>0</v>
      </c>
    </row>
    <row r="133" spans="2:24">
      <c r="B133" s="139" t="s">
        <v>1339</v>
      </c>
      <c r="C133" s="140"/>
      <c r="D133" s="143">
        <f>SUM(D129:D132)</f>
        <v>0</v>
      </c>
      <c r="E133" s="141"/>
      <c r="F133" s="140">
        <f t="shared" ref="F133" si="31">SUM(F129:F132)</f>
        <v>0</v>
      </c>
      <c r="G133" s="140"/>
      <c r="H133" s="140">
        <f>SUM(H129:H132)</f>
        <v>0</v>
      </c>
      <c r="I133" s="140"/>
      <c r="J133" s="140">
        <f>SUM(J129:J132)</f>
        <v>0</v>
      </c>
      <c r="K133" s="144">
        <f>SUM(C133:J133)</f>
        <v>0</v>
      </c>
      <c r="M133" s="139" t="s">
        <v>1339</v>
      </c>
      <c r="N133" s="140"/>
      <c r="O133" s="140">
        <f>SUM(O129:O132)</f>
        <v>0</v>
      </c>
      <c r="P133" s="142"/>
    </row>
    <row r="135" spans="2:24">
      <c r="B135" s="152">
        <v>2</v>
      </c>
      <c r="C135" s="153"/>
      <c r="D135" s="153"/>
      <c r="E135" s="153"/>
      <c r="F135" s="153"/>
      <c r="G135" s="153"/>
      <c r="H135" s="153"/>
      <c r="I135" s="153"/>
      <c r="J135" s="153"/>
      <c r="K135" s="153"/>
      <c r="L135" s="153"/>
      <c r="M135" s="152"/>
      <c r="N135" s="153"/>
      <c r="O135" s="153"/>
      <c r="P135" s="153"/>
      <c r="Q135" s="153"/>
      <c r="R135" s="153"/>
      <c r="S135" s="153"/>
      <c r="T135" s="153"/>
      <c r="U135" s="153"/>
      <c r="V135" s="20"/>
      <c r="W135" s="153"/>
      <c r="X135" s="153"/>
    </row>
    <row r="136" spans="2:24">
      <c r="B136" s="139"/>
      <c r="C136" s="140" t="s">
        <v>1341</v>
      </c>
      <c r="D136" s="140" t="s">
        <v>924</v>
      </c>
      <c r="E136" s="141"/>
      <c r="F136" s="140" t="s">
        <v>407</v>
      </c>
      <c r="G136" s="140"/>
      <c r="H136" s="141" t="s">
        <v>215</v>
      </c>
      <c r="I136" s="140"/>
      <c r="J136" s="140" t="s">
        <v>206</v>
      </c>
      <c r="K136" s="142"/>
      <c r="M136" s="139"/>
      <c r="N136" s="140" t="s">
        <v>1341</v>
      </c>
      <c r="O136" s="140"/>
      <c r="P136" s="142"/>
      <c r="R136" s="139" t="s">
        <v>133</v>
      </c>
      <c r="S136" s="143">
        <f>COUNTIFS(MetaData!$R:$R,MAP!$R$22,MetaData!$Q:$Q,MAP!B135,MetaData!AW:AW,"map")</f>
        <v>5</v>
      </c>
      <c r="T136" s="142">
        <f>IFERROR(S136/S138,0)</f>
        <v>1</v>
      </c>
      <c r="V136" s="139" t="s">
        <v>1341</v>
      </c>
      <c r="W136" s="140"/>
      <c r="X136" s="142"/>
    </row>
    <row r="137" spans="2:24">
      <c r="B137" s="139" t="s">
        <v>133</v>
      </c>
      <c r="C137" s="140" t="s">
        <v>205</v>
      </c>
      <c r="D137" s="143">
        <f>COUNTIFS(MetaData!$R:$R,MAP!B137,MetaData!$AQ:$AQ,MAP!C137,MetaData!$Q:$Q,MAP!B135,MetaData!$AS:$AS,MAP!D136,MetaData!AW:AW,"map")</f>
        <v>0</v>
      </c>
      <c r="E137" s="141">
        <f>IFERROR(D137/D141,0)</f>
        <v>0</v>
      </c>
      <c r="F137" s="143">
        <f>COUNTIFS(MetaData!$R:$R,MAP!B137,MetaData!$AQ:$AQ,MAP!C137,MetaData!$Q:$Q,MAP!B135,MetaData!$AS:$AS,MAP!F136,MetaData!AW:AW,"map")</f>
        <v>0</v>
      </c>
      <c r="G137" s="141">
        <f>IFERROR(F137/F141,0)</f>
        <v>0</v>
      </c>
      <c r="H137" s="143">
        <f>COUNTIFS(MetaData!$R:$R,MAP!B137,MetaData!$AQ:$AQ,MAP!C137,MetaData!$Q:$Q,MAP!B135,MetaData!$AS:$AS,MAP!H136,MetaData!AW:AW,"map")</f>
        <v>0</v>
      </c>
      <c r="I137" s="141">
        <f>IFERROR(H137/H141,0)</f>
        <v>0</v>
      </c>
      <c r="J137" s="143">
        <f>COUNTIFS(MetaData!$R:$R,MAP!B137,MetaData!$AQ:$AQ,MAP!C137,MetaData!$Q:$Q,MAP!B135,MetaData!$AS:$AS,MAP!J136,MetaData!AW:AW,"map")</f>
        <v>0</v>
      </c>
      <c r="K137" s="142">
        <f>IFERROR(J137/J141,0)</f>
        <v>0</v>
      </c>
      <c r="M137" s="139" t="s">
        <v>133</v>
      </c>
      <c r="N137" s="140" t="s">
        <v>205</v>
      </c>
      <c r="O137" s="143">
        <f>COUNTIFS(MetaData!$R:$R,MAP!M137,MetaData!$AQ:$AQ,MAP!N137,MetaData!$Q:$Q,MAP!B135,MetaData!AW:AW,"map")</f>
        <v>0</v>
      </c>
      <c r="P137" s="142">
        <f>IFERROR(O137/O141,0)</f>
        <v>0</v>
      </c>
      <c r="R137" s="139" t="s">
        <v>151</v>
      </c>
      <c r="S137" s="143">
        <f>COUNTIFS(MetaData!$R:$R,MAP!$R$23,MetaData!$Q:$Q,MAP!B135,MetaData!AW:AW,"map")</f>
        <v>0</v>
      </c>
      <c r="T137" s="142">
        <f>IFERROR(S137/S138,0)</f>
        <v>0</v>
      </c>
      <c r="V137" s="139" t="s">
        <v>205</v>
      </c>
      <c r="W137" s="143">
        <f>COUNTIFS(MetaData!$AQ:$AQ,MAP!V137,MetaData!$Q:$Q,MAP!B135,MetaData!AW:AW,"map")</f>
        <v>0</v>
      </c>
      <c r="X137" s="142">
        <f>IFERROR(W137/W139,0)</f>
        <v>0</v>
      </c>
    </row>
    <row r="138" spans="2:24">
      <c r="B138" s="139"/>
      <c r="C138" s="140" t="s">
        <v>146</v>
      </c>
      <c r="D138" s="143">
        <f>COUNTIFS(MetaData!$R:$R,MAP!B137,MetaData!$AQ:$AQ,MAP!C138,MetaData!$Q:$Q,MAP!B135,MetaData!$AS:$AS,MAP!D136,MetaData!AW:AW,"map")</f>
        <v>0</v>
      </c>
      <c r="E138" s="141">
        <f>IFERROR(D138/D141,0)</f>
        <v>0</v>
      </c>
      <c r="F138" s="143">
        <f>COUNTIFS(MetaData!$R:$R,MAP!B137,MetaData!$AQ:$AQ,MAP!C138,MetaData!$Q:$Q,MAP!B135,MetaData!$AS:$AS,MAP!F136,MetaData!AW:AW,"map")</f>
        <v>0</v>
      </c>
      <c r="G138" s="141">
        <f>IFERROR(F138/F141,0)</f>
        <v>0</v>
      </c>
      <c r="H138" s="143">
        <f>COUNTIFS(MetaData!$R:$R,MAP!B137,MetaData!$AQ:$AQ,MAP!C138,MetaData!$Q:$Q,MAP!B135,MetaData!$AS:$AS,MAP!H136,MetaData!AW:AW,"map")</f>
        <v>0</v>
      </c>
      <c r="I138" s="141">
        <f>IFERROR(H138/H141,0)</f>
        <v>0</v>
      </c>
      <c r="J138" s="143">
        <f>COUNTIFS(MetaData!$R:$R,MAP!B137,MetaData!$AQ:$AQ,MAP!C138,MetaData!$Q:$Q,MAP!B135,MetaData!$AS:$AS,MAP!J136,MetaData!AW:AW,"map")</f>
        <v>0</v>
      </c>
      <c r="K138" s="142">
        <f>IFERROR(J138/J141,0)</f>
        <v>0</v>
      </c>
      <c r="M138" s="139"/>
      <c r="N138" s="140" t="s">
        <v>146</v>
      </c>
      <c r="O138" s="143">
        <f>COUNTIFS(MetaData!$R:$R,MAP!M137,MetaData!$AQ:$AQ,MAP!N138,MetaData!$Q:$Q,MAP!B135,MetaData!AW:AW,"map")</f>
        <v>5</v>
      </c>
      <c r="P138" s="142">
        <f>IFERROR(O138/O141,0)</f>
        <v>1</v>
      </c>
      <c r="R138" s="139" t="s">
        <v>1339</v>
      </c>
      <c r="S138" s="140">
        <f>SUM(S136:S137)</f>
        <v>5</v>
      </c>
      <c r="T138" s="142"/>
      <c r="V138" s="139" t="s">
        <v>146</v>
      </c>
      <c r="W138" s="143">
        <f>COUNTIFS(MetaData!$AQ:$AQ,MAP!V138,MetaData!$Q:$Q,MAP!B135,MetaData!AW:AW,"map")</f>
        <v>5</v>
      </c>
      <c r="X138" s="142">
        <f>IFERROR(W138/W139,0)</f>
        <v>1</v>
      </c>
    </row>
    <row r="139" spans="2:24">
      <c r="B139" s="139" t="s">
        <v>151</v>
      </c>
      <c r="C139" s="140" t="s">
        <v>205</v>
      </c>
      <c r="D139" s="143">
        <f>COUNTIFS(MetaData!$R:$R,MAP!B139,MetaData!$AQ:$AQ,MAP!C139,MetaData!$Q:$Q,MAP!B135,MetaData!$AS:$AS,MAP!D136,MetaData!AW:AW,"map")</f>
        <v>0</v>
      </c>
      <c r="E139" s="141">
        <f>IFERROR(D139/D141,0)</f>
        <v>0</v>
      </c>
      <c r="F139" s="143">
        <f>COUNTIFS(MetaData!$R:$R,MAP!B139,MetaData!$AQ:$AQ,MAP!C139,MetaData!$Q:$Q,MAP!B135,MetaData!$AS:$AS,MAP!F136,MetaData!AW:AW,"map")</f>
        <v>0</v>
      </c>
      <c r="G139" s="141">
        <f>IFERROR(F139/F141,0)</f>
        <v>0</v>
      </c>
      <c r="H139" s="143">
        <f>COUNTIFS(MetaData!$R:$R,MAP!B139,MetaData!$AQ:$AQ,MAP!C139,MetaData!$Q:$Q,MAP!B135,MetaData!$AS:$AS,MAP!H136,MetaData!AW:AW,"map")</f>
        <v>0</v>
      </c>
      <c r="I139" s="141">
        <f>IFERROR(H139/H141,0)</f>
        <v>0</v>
      </c>
      <c r="J139" s="143">
        <f>COUNTIFS(MetaData!$R:$R,MAP!B139,MetaData!$AQ:$AQ,MAP!C139,MetaData!$Q:$Q,MAP!B135,MetaData!$AS:$AS,MAP!J136,MetaData!AW:AW,"map")</f>
        <v>0</v>
      </c>
      <c r="K139" s="142">
        <f>IFERROR(J139/J141,0)</f>
        <v>0</v>
      </c>
      <c r="M139" s="139" t="s">
        <v>151</v>
      </c>
      <c r="N139" s="140" t="s">
        <v>205</v>
      </c>
      <c r="O139" s="143">
        <f>COUNTIFS(MetaData!$R:$R,MAP!M139,MetaData!$AQ:$AQ,MAP!N139,MetaData!$Q:$Q,MAP!B135,MetaData!AW:AW,"map")</f>
        <v>0</v>
      </c>
      <c r="P139" s="142">
        <f>IFERROR(O139/O141,0)</f>
        <v>0</v>
      </c>
      <c r="V139" s="139" t="s">
        <v>1339</v>
      </c>
      <c r="W139" s="140">
        <f>SUM(W137:W138)</f>
        <v>5</v>
      </c>
      <c r="X139" s="142"/>
    </row>
    <row r="140" spans="2:24">
      <c r="B140" s="139"/>
      <c r="C140" s="140" t="s">
        <v>146</v>
      </c>
      <c r="D140" s="143">
        <f>COUNTIFS(MetaData!$R:$R,MAP!B139,MetaData!$AQ:$AQ,MAP!C140,MetaData!$Q:$Q,MAP!B135,MetaData!$AS:$AS,MAP!D136,MetaData!AW:AW,"map")</f>
        <v>0</v>
      </c>
      <c r="E140" s="141">
        <f>IFERROR(D140/D141,0)</f>
        <v>0</v>
      </c>
      <c r="F140" s="143">
        <f>COUNTIFS(MetaData!$R:$R,MAP!B139,MetaData!$AQ:$AQ,MAP!C140,MetaData!$Q:$Q,MAP!B135,MetaData!$AS:$AS,MAP!F136,MetaData!AW:AW,"map")</f>
        <v>0</v>
      </c>
      <c r="G140" s="141">
        <f>IFERROR(F140/F141,0)</f>
        <v>0</v>
      </c>
      <c r="H140" s="143">
        <f>COUNTIFS(MetaData!$R:$R,MAP!B139,MetaData!$AQ:$AQ,MAP!C140,MetaData!$Q:$Q,MAP!B135,MetaData!$AS:$AS,MAP!H136,MetaData!AW:AW,"map")</f>
        <v>0</v>
      </c>
      <c r="I140" s="141">
        <f>IFERROR(H140/H141,0)</f>
        <v>0</v>
      </c>
      <c r="J140" s="143">
        <f>COUNTIFS(MetaData!$R:$R,MAP!B139,MetaData!$AQ:$AQ,MAP!C140,MetaData!$Q:$Q,MAP!B135,MetaData!$AS:$AS,MAP!J136,MetaData!AW:AW,"map")</f>
        <v>0</v>
      </c>
      <c r="K140" s="142">
        <f>IFERROR(J140/J141,0)</f>
        <v>0</v>
      </c>
      <c r="M140" s="139"/>
      <c r="N140" s="140" t="s">
        <v>146</v>
      </c>
      <c r="O140" s="143">
        <f>COUNTIFS(MetaData!$R:$R,MAP!M139,MetaData!$AQ:$AQ,MAP!N140,MetaData!$Q:$Q,MAP!B135,MetaData!AW:AW,"map")</f>
        <v>0</v>
      </c>
      <c r="P140" s="142">
        <f>IFERROR(O140/O141,0)</f>
        <v>0</v>
      </c>
    </row>
    <row r="141" spans="2:24">
      <c r="B141" s="139" t="s">
        <v>1339</v>
      </c>
      <c r="C141" s="140"/>
      <c r="D141" s="143">
        <f>SUM(D137:D140)</f>
        <v>0</v>
      </c>
      <c r="E141" s="141"/>
      <c r="F141" s="140">
        <f t="shared" ref="F141" si="32">SUM(F137:F140)</f>
        <v>0</v>
      </c>
      <c r="G141" s="140"/>
      <c r="H141" s="140">
        <f>SUM(H137:H140)</f>
        <v>0</v>
      </c>
      <c r="I141" s="140"/>
      <c r="J141" s="140">
        <f>SUM(J137:J140)</f>
        <v>0</v>
      </c>
      <c r="K141" s="144">
        <f>SUM(C141:J141)</f>
        <v>0</v>
      </c>
      <c r="M141" s="139" t="s">
        <v>1339</v>
      </c>
      <c r="N141" s="140"/>
      <c r="O141" s="140">
        <f>SUM(O137:O140)</f>
        <v>5</v>
      </c>
      <c r="P141" s="142"/>
    </row>
    <row r="143" spans="2:24">
      <c r="B143" s="152">
        <v>3</v>
      </c>
      <c r="C143" s="153"/>
      <c r="D143" s="153"/>
      <c r="E143" s="153"/>
      <c r="F143" s="153"/>
      <c r="G143" s="153"/>
      <c r="H143" s="153"/>
      <c r="I143" s="153"/>
      <c r="J143" s="153"/>
      <c r="K143" s="153"/>
      <c r="L143" s="153"/>
      <c r="M143" s="152"/>
      <c r="N143" s="153"/>
      <c r="O143" s="153"/>
      <c r="P143" s="153"/>
      <c r="Q143" s="153"/>
      <c r="R143" s="153"/>
      <c r="S143" s="153"/>
      <c r="T143" s="153"/>
      <c r="U143" s="153"/>
      <c r="V143" s="20"/>
      <c r="W143" s="153"/>
      <c r="X143" s="153"/>
    </row>
    <row r="144" spans="2:24">
      <c r="B144" s="139"/>
      <c r="C144" s="140" t="s">
        <v>1341</v>
      </c>
      <c r="D144" s="140" t="s">
        <v>924</v>
      </c>
      <c r="E144" s="141"/>
      <c r="F144" s="140" t="s">
        <v>407</v>
      </c>
      <c r="G144" s="140"/>
      <c r="H144" s="141" t="s">
        <v>215</v>
      </c>
      <c r="I144" s="140"/>
      <c r="J144" s="140" t="s">
        <v>206</v>
      </c>
      <c r="K144" s="142"/>
      <c r="M144" s="139"/>
      <c r="N144" s="140" t="s">
        <v>1341</v>
      </c>
      <c r="O144" s="140"/>
      <c r="P144" s="142"/>
      <c r="R144" s="139" t="s">
        <v>133</v>
      </c>
      <c r="S144" s="143">
        <f>COUNTIFS(MetaData!$R:$R,MAP!$R$22,MetaData!$Q:$Q,MAP!B143,MetaData!AW:AW,"map")</f>
        <v>0</v>
      </c>
      <c r="T144" s="142">
        <f>IFERROR(S144/S146,0)</f>
        <v>0</v>
      </c>
      <c r="V144" s="139" t="s">
        <v>1341</v>
      </c>
      <c r="W144" s="140"/>
      <c r="X144" s="142"/>
    </row>
    <row r="145" spans="2:24">
      <c r="B145" s="139" t="s">
        <v>133</v>
      </c>
      <c r="C145" s="140" t="s">
        <v>205</v>
      </c>
      <c r="D145" s="143">
        <f>COUNTIFS(MetaData!$R:$R,MAP!B145,MetaData!$AQ:$AQ,MAP!C145,MetaData!$Q:$Q,MAP!B143,MetaData!$AS:$AS,MAP!D144,MetaData!AW:AW,"map")</f>
        <v>0</v>
      </c>
      <c r="E145" s="141">
        <f>IFERROR(D145/D149,0)</f>
        <v>0</v>
      </c>
      <c r="F145" s="143">
        <f>COUNTIFS(MetaData!$R:$R,MAP!B145,MetaData!$AQ:$AQ,MAP!C145,MetaData!$Q:$Q,MAP!B143,MetaData!$AS:$AS,MAP!F144,MetaData!AW:AW,"map")</f>
        <v>0</v>
      </c>
      <c r="G145" s="141">
        <f>IFERROR(F145/F149,0)</f>
        <v>0</v>
      </c>
      <c r="H145" s="143">
        <f>COUNTIFS(MetaData!$R:$R,MAP!B145,MetaData!$AQ:$AQ,MAP!C145,MetaData!$Q:$Q,MAP!B143,MetaData!$AS:$AS,MAP!H144,MetaData!AW:AW,"map")</f>
        <v>0</v>
      </c>
      <c r="I145" s="141">
        <f>IFERROR(H145/H149,0)</f>
        <v>0</v>
      </c>
      <c r="J145" s="143">
        <f>COUNTIFS(MetaData!$R:$R,MAP!B145,MetaData!$AQ:$AQ,MAP!C145,MetaData!$Q:$Q,MAP!B143,MetaData!$AS:$AS,MAP!J144,MetaData!AW:AW,"map")</f>
        <v>0</v>
      </c>
      <c r="K145" s="142">
        <f>IFERROR(J145/J149,0)</f>
        <v>0</v>
      </c>
      <c r="M145" s="139" t="s">
        <v>133</v>
      </c>
      <c r="N145" s="140" t="s">
        <v>205</v>
      </c>
      <c r="O145" s="143">
        <f>COUNTIFS(MetaData!$R:$R,MAP!M145,MetaData!$AQ:$AQ,MAP!N145,MetaData!$Q:$Q,MAP!B143,MetaData!AW:AW,"map")</f>
        <v>0</v>
      </c>
      <c r="P145" s="142">
        <f>IFERROR(O145/O149,0)</f>
        <v>0</v>
      </c>
      <c r="R145" s="139" t="s">
        <v>151</v>
      </c>
      <c r="S145" s="143">
        <f>COUNTIFS(MetaData!$R:$R,MAP!$R$23,MetaData!$Q:$Q,MAP!B143,MetaData!AW:AW,"map")</f>
        <v>2</v>
      </c>
      <c r="T145" s="142">
        <f>IFERROR(S145/S146,0)</f>
        <v>1</v>
      </c>
      <c r="V145" s="139" t="s">
        <v>205</v>
      </c>
      <c r="W145" s="143">
        <f>COUNTIFS(MetaData!$AQ:$AQ,MAP!V145,MetaData!$Q:$Q,MAP!B143,MetaData!AW:AW,"map")</f>
        <v>0</v>
      </c>
      <c r="X145" s="142">
        <f>IFERROR(W145/W147,0)</f>
        <v>0</v>
      </c>
    </row>
    <row r="146" spans="2:24">
      <c r="B146" s="139"/>
      <c r="C146" s="140" t="s">
        <v>146</v>
      </c>
      <c r="D146" s="143">
        <f>COUNTIFS(MetaData!$R:$R,MAP!B145,MetaData!$AQ:$AQ,MAP!C146,MetaData!$Q:$Q,MAP!B143,MetaData!$AS:$AS,MAP!D144,MetaData!AW:AW,"map")</f>
        <v>0</v>
      </c>
      <c r="E146" s="141">
        <f>IFERROR(D146/D149,0)</f>
        <v>0</v>
      </c>
      <c r="F146" s="143">
        <f>COUNTIFS(MetaData!$R:$R,MAP!B145,MetaData!$AQ:$AQ,MAP!C146,MetaData!$Q:$Q,MAP!B143,MetaData!$AS:$AS,MAP!F144,MetaData!AW:AW,"map")</f>
        <v>0</v>
      </c>
      <c r="G146" s="141">
        <f>IFERROR(F146/F149,0)</f>
        <v>0</v>
      </c>
      <c r="H146" s="143">
        <f>COUNTIFS(MetaData!$R:$R,MAP!B145,MetaData!$AQ:$AQ,MAP!C146,MetaData!$Q:$Q,MAP!B143,MetaData!$AS:$AS,MAP!H144,MetaData!AW:AW,"map")</f>
        <v>0</v>
      </c>
      <c r="I146" s="141">
        <f>IFERROR(H146/H149,0)</f>
        <v>0</v>
      </c>
      <c r="J146" s="143">
        <f>COUNTIFS(MetaData!$R:$R,MAP!B145,MetaData!$AQ:$AQ,MAP!C146,MetaData!$Q:$Q,MAP!B143,MetaData!$AS:$AS,MAP!J144,MetaData!AW:AW,"map")</f>
        <v>0</v>
      </c>
      <c r="K146" s="142">
        <f>IFERROR(J146/J149,0)</f>
        <v>0</v>
      </c>
      <c r="M146" s="139"/>
      <c r="N146" s="140" t="s">
        <v>146</v>
      </c>
      <c r="O146" s="143">
        <f>COUNTIFS(MetaData!$R:$R,MAP!M145,MetaData!$AQ:$AQ,MAP!N146,MetaData!$Q:$Q,MAP!B143,MetaData!AW:AW,"map")</f>
        <v>0</v>
      </c>
      <c r="P146" s="142">
        <f>IFERROR(O146/O149,0)</f>
        <v>0</v>
      </c>
      <c r="R146" s="139" t="s">
        <v>1339</v>
      </c>
      <c r="S146" s="140">
        <f>SUM(S144:S145)</f>
        <v>2</v>
      </c>
      <c r="T146" s="142"/>
      <c r="V146" s="139" t="s">
        <v>146</v>
      </c>
      <c r="W146" s="143">
        <f>COUNTIFS(MetaData!$AQ:$AQ,MAP!V146,MetaData!$Q:$Q,MAP!B143,MetaData!AW:AW,"map")</f>
        <v>2</v>
      </c>
      <c r="X146" s="142">
        <f>IFERROR(W146/W147,0)</f>
        <v>1</v>
      </c>
    </row>
    <row r="147" spans="2:24">
      <c r="B147" s="139" t="s">
        <v>151</v>
      </c>
      <c r="C147" s="140" t="s">
        <v>205</v>
      </c>
      <c r="D147" s="143">
        <f>COUNTIFS(MetaData!$R:$R,MAP!B147,MetaData!$AQ:$AQ,MAP!C147,MetaData!$Q:$Q,MAP!B143,MetaData!$AS:$AS,MAP!D144,MetaData!AW:AW,"map")</f>
        <v>0</v>
      </c>
      <c r="E147" s="141">
        <f>IFERROR(D147/D149,0)</f>
        <v>0</v>
      </c>
      <c r="F147" s="143">
        <f>COUNTIFS(MetaData!$R:$R,MAP!B147,MetaData!$AQ:$AQ,MAP!C147,MetaData!$Q:$Q,MAP!B143,MetaData!$AS:$AS,MAP!F144,MetaData!AW:AW,"map")</f>
        <v>0</v>
      </c>
      <c r="G147" s="141">
        <f>IFERROR(F147/F149,0)</f>
        <v>0</v>
      </c>
      <c r="H147" s="143">
        <f>COUNTIFS(MetaData!$R:$R,MAP!B147,MetaData!$AQ:$AQ,MAP!C147,MetaData!$Q:$Q,MAP!B143,MetaData!$AS:$AS,MAP!H144,MetaData!AW:AW,"map")</f>
        <v>0</v>
      </c>
      <c r="I147" s="141">
        <f>IFERROR(H147/H149,0)</f>
        <v>0</v>
      </c>
      <c r="J147" s="143">
        <f>COUNTIFS(MetaData!$R:$R,MAP!B147,MetaData!$AQ:$AQ,MAP!C147,MetaData!$Q:$Q,MAP!B143,MetaData!$AS:$AS,MAP!J144,MetaData!AW:AW,"map")</f>
        <v>0</v>
      </c>
      <c r="K147" s="142">
        <f>IFERROR(J147/J149,0)</f>
        <v>0</v>
      </c>
      <c r="M147" s="139" t="s">
        <v>151</v>
      </c>
      <c r="N147" s="140" t="s">
        <v>205</v>
      </c>
      <c r="O147" s="143">
        <f>COUNTIFS(MetaData!$R:$R,MAP!M147,MetaData!$AQ:$AQ,MAP!N147,MetaData!$Q:$Q,MAP!B143,MetaData!AW:AW,"map")</f>
        <v>0</v>
      </c>
      <c r="P147" s="142">
        <f>IFERROR(O147/O149,0)</f>
        <v>0</v>
      </c>
      <c r="V147" s="139" t="s">
        <v>1339</v>
      </c>
      <c r="W147" s="140">
        <f>SUM(W145:W146)</f>
        <v>2</v>
      </c>
      <c r="X147" s="142"/>
    </row>
    <row r="148" spans="2:24">
      <c r="B148" s="139"/>
      <c r="C148" s="140" t="s">
        <v>146</v>
      </c>
      <c r="D148" s="143">
        <f>COUNTIFS(MetaData!$R:$R,MAP!B147,MetaData!$AQ:$AQ,MAP!C148,MetaData!$Q:$Q,MAP!B143,MetaData!$AS:$AS,MAP!D144,MetaData!AW:AW,"map")</f>
        <v>0</v>
      </c>
      <c r="E148" s="141">
        <f>IFERROR(D148/D149,0)</f>
        <v>0</v>
      </c>
      <c r="F148" s="143">
        <f>COUNTIFS(MetaData!$R:$R,MAP!B147,MetaData!$AQ:$AQ,MAP!C148,MetaData!$Q:$Q,MAP!B143,MetaData!$AS:$AS,MAP!F144,MetaData!AW:AW,"map")</f>
        <v>0</v>
      </c>
      <c r="G148" s="141">
        <f>IFERROR(F148/F149,0)</f>
        <v>0</v>
      </c>
      <c r="H148" s="143">
        <f>COUNTIFS(MetaData!$R:$R,MAP!B147,MetaData!$AQ:$AQ,MAP!C148,MetaData!$Q:$Q,MAP!B143,MetaData!$AS:$AS,MAP!H144,MetaData!AW:AW,"map")</f>
        <v>0</v>
      </c>
      <c r="I148" s="141">
        <f>IFERROR(H148/H149,0)</f>
        <v>0</v>
      </c>
      <c r="J148" s="143">
        <f>COUNTIFS(MetaData!$R:$R,MAP!B147,MetaData!$AQ:$AQ,MAP!C148,MetaData!$Q:$Q,MAP!B143,MetaData!$AS:$AS,MAP!J144,MetaData!AW:AW,"map")</f>
        <v>0</v>
      </c>
      <c r="K148" s="142">
        <f>IFERROR(J148/J149,0)</f>
        <v>0</v>
      </c>
      <c r="M148" s="139"/>
      <c r="N148" s="140" t="s">
        <v>146</v>
      </c>
      <c r="O148" s="143">
        <f>COUNTIFS(MetaData!$R:$R,MAP!M147,MetaData!$AQ:$AQ,MAP!N148,MetaData!$Q:$Q,MAP!B143,MetaData!AW:AW,"map")</f>
        <v>2</v>
      </c>
      <c r="P148" s="142">
        <f>IFERROR(O148/O149,0)</f>
        <v>1</v>
      </c>
    </row>
    <row r="149" spans="2:24">
      <c r="B149" s="139" t="s">
        <v>1339</v>
      </c>
      <c r="C149" s="140"/>
      <c r="D149" s="143">
        <f>SUM(D145:D148)</f>
        <v>0</v>
      </c>
      <c r="E149" s="141"/>
      <c r="F149" s="140">
        <f t="shared" ref="F149" si="33">SUM(F145:F148)</f>
        <v>0</v>
      </c>
      <c r="G149" s="140"/>
      <c r="H149" s="140">
        <f>SUM(H145:H148)</f>
        <v>0</v>
      </c>
      <c r="I149" s="140"/>
      <c r="J149" s="140">
        <f>SUM(J145:J148)</f>
        <v>0</v>
      </c>
      <c r="K149" s="144">
        <f>SUM(C149:J149)</f>
        <v>0</v>
      </c>
      <c r="M149" s="139" t="s">
        <v>1339</v>
      </c>
      <c r="N149" s="140"/>
      <c r="O149" s="140">
        <f>SUM(O145:O148)</f>
        <v>2</v>
      </c>
      <c r="P149" s="142"/>
    </row>
    <row r="151" spans="2:24">
      <c r="B151" s="152">
        <v>4</v>
      </c>
      <c r="C151" s="153"/>
      <c r="D151" s="153"/>
      <c r="E151" s="153"/>
      <c r="F151" s="153"/>
      <c r="G151" s="153"/>
      <c r="H151" s="153"/>
      <c r="I151" s="153"/>
      <c r="J151" s="153"/>
      <c r="K151" s="153"/>
      <c r="L151" s="153"/>
      <c r="M151" s="152"/>
      <c r="N151" s="153"/>
      <c r="O151" s="153"/>
      <c r="P151" s="153"/>
      <c r="Q151" s="153"/>
      <c r="R151" s="153"/>
      <c r="S151" s="153"/>
      <c r="T151" s="153"/>
      <c r="U151" s="153"/>
      <c r="V151" s="20"/>
      <c r="W151" s="153"/>
      <c r="X151" s="153"/>
    </row>
    <row r="152" spans="2:24">
      <c r="B152" s="139"/>
      <c r="C152" s="140" t="s">
        <v>1341</v>
      </c>
      <c r="D152" s="140" t="s">
        <v>924</v>
      </c>
      <c r="E152" s="141"/>
      <c r="F152" s="140" t="s">
        <v>407</v>
      </c>
      <c r="G152" s="140"/>
      <c r="H152" s="141" t="s">
        <v>215</v>
      </c>
      <c r="I152" s="140"/>
      <c r="J152" s="140" t="s">
        <v>206</v>
      </c>
      <c r="K152" s="142"/>
      <c r="M152" s="139"/>
      <c r="N152" s="140" t="s">
        <v>1341</v>
      </c>
      <c r="O152" s="140"/>
      <c r="P152" s="142"/>
      <c r="R152" s="139" t="s">
        <v>133</v>
      </c>
      <c r="S152" s="143">
        <f>COUNTIFS(MetaData!$R:$R,MAP!$R$22,MetaData!$Q:$Q,MAP!B151,MetaData!AW:AW,"map")</f>
        <v>0</v>
      </c>
      <c r="T152" s="142">
        <f>IFERROR(S152/S154,0)</f>
        <v>0</v>
      </c>
      <c r="V152" s="139" t="s">
        <v>1341</v>
      </c>
      <c r="W152" s="140"/>
      <c r="X152" s="142"/>
    </row>
    <row r="153" spans="2:24">
      <c r="B153" s="139" t="s">
        <v>133</v>
      </c>
      <c r="C153" s="140" t="s">
        <v>205</v>
      </c>
      <c r="D153" s="143">
        <f>COUNTIFS(MetaData!$R:$R,MAP!B153,MetaData!$AQ:$AQ,MAP!C153,MetaData!$Q:$Q,MAP!B151,MetaData!$AS:$AS,MAP!D152,MetaData!AW:AW,"map")</f>
        <v>0</v>
      </c>
      <c r="E153" s="141">
        <f>IFERROR(D153/D157,0)</f>
        <v>0</v>
      </c>
      <c r="F153" s="143">
        <f>COUNTIFS(MetaData!$R:$R,MAP!B153,MetaData!$AQ:$AQ,MAP!C153,MetaData!$Q:$Q,MAP!B151,MetaData!$AS:$AS,MAP!F152,MetaData!AW:AW,"map")</f>
        <v>0</v>
      </c>
      <c r="G153" s="141">
        <f>IFERROR(F153/F157,0)</f>
        <v>0</v>
      </c>
      <c r="H153" s="143">
        <f>COUNTIFS(MetaData!$R:$R,MAP!B153,MetaData!$AQ:$AQ,MAP!C153,MetaData!$Q:$Q,MAP!B151,MetaData!$AS:$AS,MAP!H152,MetaData!AW:AW,"map")</f>
        <v>0</v>
      </c>
      <c r="I153" s="141">
        <f>IFERROR(H153/H157,0)</f>
        <v>0</v>
      </c>
      <c r="J153" s="143">
        <f>COUNTIFS(MetaData!$R:$R,MAP!B153,MetaData!$AQ:$AQ,MAP!C153,MetaData!$Q:$Q,MAP!B151,MetaData!$AS:$AS,MAP!J152,MetaData!AW:AW,"map")</f>
        <v>0</v>
      </c>
      <c r="K153" s="142">
        <f>IFERROR(J153/J157,0)</f>
        <v>0</v>
      </c>
      <c r="M153" s="139" t="s">
        <v>133</v>
      </c>
      <c r="N153" s="140" t="s">
        <v>205</v>
      </c>
      <c r="O153" s="143">
        <f>COUNTIFS(MetaData!$R:$R,MAP!M153,MetaData!$AQ:$AQ,MAP!N153,MetaData!$Q:$Q,MAP!B151,MetaData!AW:AW,"map")</f>
        <v>0</v>
      </c>
      <c r="P153" s="142">
        <f>IFERROR(O153/O157,0)</f>
        <v>0</v>
      </c>
      <c r="R153" s="139" t="s">
        <v>151</v>
      </c>
      <c r="S153" s="143">
        <f>COUNTIFS(MetaData!$R:$R,MAP!$R$23,MetaData!$Q:$Q,MAP!B151,MetaData!AW:AW,"map")</f>
        <v>0</v>
      </c>
      <c r="T153" s="142">
        <f>IFERROR(S153/S154,0)</f>
        <v>0</v>
      </c>
      <c r="V153" s="139" t="s">
        <v>205</v>
      </c>
      <c r="W153" s="143">
        <f>COUNTIFS(MetaData!$AQ:$AQ,MAP!V153,MetaData!$Q:$Q,MAP!B151,MetaData!AW:AW,"map")</f>
        <v>0</v>
      </c>
      <c r="X153" s="142">
        <f>IFERROR(W153/W155,0)</f>
        <v>0</v>
      </c>
    </row>
    <row r="154" spans="2:24">
      <c r="B154" s="139"/>
      <c r="C154" s="140" t="s">
        <v>146</v>
      </c>
      <c r="D154" s="143">
        <f>COUNTIFS(MetaData!$R:$R,MAP!B153,MetaData!$AQ:$AQ,MAP!C154,MetaData!$Q:$Q,MAP!B151,MetaData!$AS:$AS,MAP!D152,MetaData!AW:AW,"map")</f>
        <v>0</v>
      </c>
      <c r="E154" s="141">
        <f>IFERROR(D154/D157,0)</f>
        <v>0</v>
      </c>
      <c r="F154" s="143">
        <f>COUNTIFS(MetaData!$R:$R,MAP!B153,MetaData!$AQ:$AQ,MAP!C154,MetaData!$Q:$Q,MAP!B151,MetaData!$AS:$AS,MAP!F152,MetaData!AW:AW,"map")</f>
        <v>0</v>
      </c>
      <c r="G154" s="141">
        <f>IFERROR(F154/F157,0)</f>
        <v>0</v>
      </c>
      <c r="H154" s="143">
        <f>COUNTIFS(MetaData!$R:$R,MAP!B153,MetaData!$AQ:$AQ,MAP!C154,MetaData!$Q:$Q,MAP!B151,MetaData!$AS:$AS,MAP!H152,MetaData!AW:AW,"map")</f>
        <v>0</v>
      </c>
      <c r="I154" s="141">
        <f>IFERROR(H154/H157,0)</f>
        <v>0</v>
      </c>
      <c r="J154" s="143">
        <f>COUNTIFS(MetaData!$R:$R,MAP!B153,MetaData!$AQ:$AQ,MAP!C154,MetaData!$Q:$Q,MAP!B151,MetaData!$AS:$AS,MAP!J152,MetaData!AW:AW,"map")</f>
        <v>0</v>
      </c>
      <c r="K154" s="142">
        <f>IFERROR(J154/J157,0)</f>
        <v>0</v>
      </c>
      <c r="M154" s="139"/>
      <c r="N154" s="140" t="s">
        <v>146</v>
      </c>
      <c r="O154" s="143">
        <f>COUNTIFS(MetaData!$R:$R,MAP!M153,MetaData!$AQ:$AQ,MAP!N154,MetaData!$Q:$Q,MAP!B151,MetaData!AW:AW,"map")</f>
        <v>0</v>
      </c>
      <c r="P154" s="142">
        <f>IFERROR(O154/O157,0)</f>
        <v>0</v>
      </c>
      <c r="R154" s="139" t="s">
        <v>1339</v>
      </c>
      <c r="S154" s="140">
        <f>SUM(S152:S153)</f>
        <v>0</v>
      </c>
      <c r="T154" s="142"/>
      <c r="V154" s="139" t="s">
        <v>146</v>
      </c>
      <c r="W154" s="143">
        <f>COUNTIFS(MetaData!$AQ:$AQ,MAP!V154,MetaData!$Q:$Q,MAP!B151,MetaData!AW:AW,"map")</f>
        <v>0</v>
      </c>
      <c r="X154" s="142">
        <f>IFERROR(W154/W155,0)</f>
        <v>0</v>
      </c>
    </row>
    <row r="155" spans="2:24">
      <c r="B155" s="139" t="s">
        <v>151</v>
      </c>
      <c r="C155" s="140" t="s">
        <v>205</v>
      </c>
      <c r="D155" s="143">
        <f>COUNTIFS(MetaData!$R:$R,MAP!B155,MetaData!$AQ:$AQ,MAP!C155,MetaData!$Q:$Q,MAP!B151,MetaData!$AS:$AS,MAP!D152,MetaData!AW:AW,"map")</f>
        <v>0</v>
      </c>
      <c r="E155" s="141">
        <f>IFERROR(D155/D157,0)</f>
        <v>0</v>
      </c>
      <c r="F155" s="143">
        <f>COUNTIFS(MetaData!$R:$R,MAP!B155,MetaData!$AQ:$AQ,MAP!C155,MetaData!$Q:$Q,MAP!B151,MetaData!$AS:$AS,MAP!F152,MetaData!AW:AW,"map")</f>
        <v>0</v>
      </c>
      <c r="G155" s="141">
        <f>IFERROR(F155/F157,0)</f>
        <v>0</v>
      </c>
      <c r="H155" s="143">
        <f>COUNTIFS(MetaData!$R:$R,MAP!B155,MetaData!$AQ:$AQ,MAP!C155,MetaData!$Q:$Q,MAP!B151,MetaData!$AS:$AS,MAP!H152,MetaData!AW:AW,"map")</f>
        <v>0</v>
      </c>
      <c r="I155" s="141">
        <f>IFERROR(H155/H157,0)</f>
        <v>0</v>
      </c>
      <c r="J155" s="143">
        <f>COUNTIFS(MetaData!$R:$R,MAP!B155,MetaData!$AQ:$AQ,MAP!C155,MetaData!$Q:$Q,MAP!B151,MetaData!$AS:$AS,MAP!J152,MetaData!AW:AW,"map")</f>
        <v>0</v>
      </c>
      <c r="K155" s="142">
        <f>IFERROR(J155/J157,0)</f>
        <v>0</v>
      </c>
      <c r="M155" s="139" t="s">
        <v>151</v>
      </c>
      <c r="N155" s="140" t="s">
        <v>205</v>
      </c>
      <c r="O155" s="143">
        <f>COUNTIFS(MetaData!$R:$R,MAP!M155,MetaData!$AQ:$AQ,MAP!N155,MetaData!$Q:$Q,MAP!B151,MetaData!AW:AW,"map")</f>
        <v>0</v>
      </c>
      <c r="P155" s="142">
        <f>IFERROR(O155/O157,0)</f>
        <v>0</v>
      </c>
      <c r="V155" s="139" t="s">
        <v>1339</v>
      </c>
      <c r="W155" s="140">
        <f>SUM(W153:W154)</f>
        <v>0</v>
      </c>
      <c r="X155" s="142"/>
    </row>
    <row r="156" spans="2:24">
      <c r="B156" s="139"/>
      <c r="C156" s="140" t="s">
        <v>146</v>
      </c>
      <c r="D156" s="143">
        <f>COUNTIFS(MetaData!$R:$R,MAP!B155,MetaData!$AQ:$AQ,MAP!C156,MetaData!$Q:$Q,MAP!B151,MetaData!$AS:$AS,MAP!D152,MetaData!AW:AW,"map")</f>
        <v>0</v>
      </c>
      <c r="E156" s="141">
        <f>IFERROR(D156/D157,0)</f>
        <v>0</v>
      </c>
      <c r="F156" s="143">
        <f>COUNTIFS(MetaData!$R:$R,MAP!B155,MetaData!$AQ:$AQ,MAP!C156,MetaData!$Q:$Q,MAP!B151,MetaData!$AS:$AS,MAP!F152,MetaData!AW:AW,"map")</f>
        <v>0</v>
      </c>
      <c r="G156" s="141">
        <f>IFERROR(F156/F157,0)</f>
        <v>0</v>
      </c>
      <c r="H156" s="143">
        <f>COUNTIFS(MetaData!$R:$R,MAP!B155,MetaData!$AQ:$AQ,MAP!C156,MetaData!$Q:$Q,MAP!B151,MetaData!$AS:$AS,MAP!H152,MetaData!AW:AW,"map")</f>
        <v>0</v>
      </c>
      <c r="I156" s="141">
        <f>IFERROR(H156/H157,0)</f>
        <v>0</v>
      </c>
      <c r="J156" s="143">
        <f>COUNTIFS(MetaData!$R:$R,MAP!B155,MetaData!$AQ:$AQ,MAP!C156,MetaData!$Q:$Q,MAP!B151,MetaData!$AS:$AS,MAP!J152,MetaData!AW:AW,"map")</f>
        <v>0</v>
      </c>
      <c r="K156" s="142">
        <f>IFERROR(J156/J157,0)</f>
        <v>0</v>
      </c>
      <c r="M156" s="139"/>
      <c r="N156" s="140" t="s">
        <v>146</v>
      </c>
      <c r="O156" s="143">
        <f>COUNTIFS(MetaData!$R:$R,MAP!M155,MetaData!$AQ:$AQ,MAP!N156,MetaData!$Q:$Q,MAP!B151,MetaData!AW:AW,"map")</f>
        <v>0</v>
      </c>
      <c r="P156" s="142">
        <f>IFERROR(O156/O157,0)</f>
        <v>0</v>
      </c>
    </row>
    <row r="157" spans="2:24">
      <c r="B157" s="139" t="s">
        <v>1339</v>
      </c>
      <c r="C157" s="140"/>
      <c r="D157" s="143">
        <f>SUM(D153:D156)</f>
        <v>0</v>
      </c>
      <c r="E157" s="141"/>
      <c r="F157" s="140">
        <f t="shared" ref="F157" si="34">SUM(F153:F156)</f>
        <v>0</v>
      </c>
      <c r="G157" s="140"/>
      <c r="H157" s="140">
        <f>SUM(H153:H156)</f>
        <v>0</v>
      </c>
      <c r="I157" s="140"/>
      <c r="J157" s="140">
        <f>SUM(J153:J156)</f>
        <v>0</v>
      </c>
      <c r="K157" s="144">
        <f>SUM(C157:J157)</f>
        <v>0</v>
      </c>
      <c r="M157" s="139" t="s">
        <v>1339</v>
      </c>
      <c r="N157" s="140"/>
      <c r="O157" s="140">
        <f>SUM(O153:O156)</f>
        <v>0</v>
      </c>
      <c r="P157" s="142"/>
    </row>
    <row r="159" spans="2:24">
      <c r="B159" s="152" t="s">
        <v>1006</v>
      </c>
      <c r="C159" s="153"/>
      <c r="D159" s="153"/>
      <c r="E159" s="153"/>
      <c r="F159" s="153"/>
      <c r="G159" s="153"/>
      <c r="H159" s="153"/>
      <c r="I159" s="153"/>
      <c r="J159" s="153"/>
      <c r="K159" s="153"/>
      <c r="L159" s="153"/>
      <c r="M159" s="152"/>
      <c r="N159" s="153"/>
      <c r="O159" s="153"/>
      <c r="P159" s="153"/>
      <c r="Q159" s="153"/>
      <c r="R159" s="153"/>
      <c r="S159" s="153"/>
      <c r="T159" s="153"/>
      <c r="U159" s="153"/>
      <c r="V159" s="20"/>
      <c r="W159" s="153"/>
      <c r="X159" s="153"/>
    </row>
    <row r="160" spans="2:24">
      <c r="B160" s="139"/>
      <c r="C160" s="140" t="s">
        <v>1341</v>
      </c>
      <c r="D160" s="140" t="s">
        <v>924</v>
      </c>
      <c r="E160" s="141"/>
      <c r="F160" s="140" t="s">
        <v>407</v>
      </c>
      <c r="G160" s="140"/>
      <c r="H160" s="141" t="s">
        <v>215</v>
      </c>
      <c r="I160" s="140"/>
      <c r="J160" s="140" t="s">
        <v>206</v>
      </c>
      <c r="K160" s="142"/>
      <c r="M160" s="139"/>
      <c r="N160" s="140" t="s">
        <v>1341</v>
      </c>
      <c r="O160" s="140"/>
      <c r="P160" s="142"/>
      <c r="R160" s="139" t="s">
        <v>133</v>
      </c>
      <c r="S160" s="143">
        <f>COUNTIFS(MetaData!$R:$R,MAP!$R$22,MetaData!$Q:$Q,MAP!B159,MetaData!AW:AW,"map")</f>
        <v>0</v>
      </c>
      <c r="T160" s="142">
        <f>IFERROR(S160/S162,0)</f>
        <v>0</v>
      </c>
      <c r="V160" s="139" t="s">
        <v>1341</v>
      </c>
      <c r="W160" s="140"/>
      <c r="X160" s="142"/>
    </row>
    <row r="161" spans="2:24">
      <c r="B161" s="139" t="s">
        <v>133</v>
      </c>
      <c r="C161" s="140" t="s">
        <v>205</v>
      </c>
      <c r="D161" s="143">
        <f>COUNTIFS(MetaData!$R:$R,MAP!B161,MetaData!$AQ:$AQ,MAP!C161,MetaData!$Q:$Q,MAP!B159,MetaData!$AS:$AS,MAP!D160,MetaData!AW:AW,"map")</f>
        <v>0</v>
      </c>
      <c r="E161" s="141">
        <f>IFERROR(D161/D165,0)</f>
        <v>0</v>
      </c>
      <c r="F161" s="143">
        <f>COUNTIFS(MetaData!$R:$R,MAP!B161,MetaData!$AQ:$AQ,MAP!C161,MetaData!$Q:$Q,MAP!B159,MetaData!$AS:$AS,MAP!F160,MetaData!AW:AW,"map")</f>
        <v>0</v>
      </c>
      <c r="G161" s="141">
        <f>IFERROR(F161/F165,0)</f>
        <v>0</v>
      </c>
      <c r="H161" s="143">
        <f>COUNTIFS(MetaData!$R:$R,MAP!B161,MetaData!$AQ:$AQ,MAP!C161,MetaData!$Q:$Q,MAP!B159,MetaData!$AS:$AS,MAP!H160,MetaData!AW:AW,"map")</f>
        <v>0</v>
      </c>
      <c r="I161" s="141">
        <f>IFERROR(H161/H165,0)</f>
        <v>0</v>
      </c>
      <c r="J161" s="143">
        <f>COUNTIFS(MetaData!$R:$R,MAP!B161,MetaData!$AQ:$AQ,MAP!C161,MetaData!$Q:$Q,MAP!B159,MetaData!$AS:$AS,MAP!J160,MetaData!AW:AW,"map")</f>
        <v>0</v>
      </c>
      <c r="K161" s="142">
        <f>IFERROR(J161/J165,0)</f>
        <v>0</v>
      </c>
      <c r="M161" s="139" t="s">
        <v>133</v>
      </c>
      <c r="N161" s="140" t="s">
        <v>205</v>
      </c>
      <c r="O161" s="143">
        <f>COUNTIFS(MetaData!$R:$R,MAP!M161,MetaData!$AQ:$AQ,MAP!N161,MetaData!$Q:$Q,MAP!B159,MetaData!AW:AW,"map")</f>
        <v>0</v>
      </c>
      <c r="P161" s="142">
        <f>IFERROR(O161/O165,0)</f>
        <v>0</v>
      </c>
      <c r="R161" s="139" t="s">
        <v>151</v>
      </c>
      <c r="S161" s="143">
        <f>COUNTIFS(MetaData!$R:$R,MAP!$R$23,MetaData!$Q:$Q,MAP!B159,MetaData!AW:AW,"map")</f>
        <v>0</v>
      </c>
      <c r="T161" s="142">
        <f>IFERROR(S161/S162,0)</f>
        <v>0</v>
      </c>
      <c r="V161" s="139" t="s">
        <v>205</v>
      </c>
      <c r="W161" s="143">
        <f>COUNTIFS(MetaData!$AQ:$AQ,MAP!V161,MetaData!$Q:$Q,MAP!B159,MetaData!AW:AW,"map")</f>
        <v>0</v>
      </c>
      <c r="X161" s="142">
        <f>IFERROR(W161/W163,0)</f>
        <v>0</v>
      </c>
    </row>
    <row r="162" spans="2:24">
      <c r="B162" s="139"/>
      <c r="C162" s="140" t="s">
        <v>146</v>
      </c>
      <c r="D162" s="143">
        <f>COUNTIFS(MetaData!$R:$R,MAP!B161,MetaData!$AQ:$AQ,MAP!C162,MetaData!$Q:$Q,MAP!B159,MetaData!$AS:$AS,MAP!D160,MetaData!AW:AW,"map")</f>
        <v>0</v>
      </c>
      <c r="E162" s="141">
        <f>IFERROR(D162/D165,0)</f>
        <v>0</v>
      </c>
      <c r="F162" s="143">
        <f>COUNTIFS(MetaData!$R:$R,MAP!B161,MetaData!$AQ:$AQ,MAP!C162,MetaData!$Q:$Q,MAP!B159,MetaData!$AS:$AS,MAP!F160,MetaData!AW:AW,"map")</f>
        <v>0</v>
      </c>
      <c r="G162" s="141">
        <f>IFERROR(F162/F165,0)</f>
        <v>0</v>
      </c>
      <c r="H162" s="143">
        <f>COUNTIFS(MetaData!$R:$R,MAP!B161,MetaData!$AQ:$AQ,MAP!C162,MetaData!$Q:$Q,MAP!B159,MetaData!$AS:$AS,MAP!H160,MetaData!AW:AW,"map")</f>
        <v>0</v>
      </c>
      <c r="I162" s="141">
        <f>IFERROR(H162/H165,0)</f>
        <v>0</v>
      </c>
      <c r="J162" s="143">
        <f>COUNTIFS(MetaData!$R:$R,MAP!B161,MetaData!$AQ:$AQ,MAP!C162,MetaData!$Q:$Q,MAP!B159,MetaData!$AS:$AS,MAP!J160,MetaData!AW:AW,"map")</f>
        <v>0</v>
      </c>
      <c r="K162" s="142">
        <f>IFERROR(J162/J165,0)</f>
        <v>0</v>
      </c>
      <c r="M162" s="139"/>
      <c r="N162" s="140" t="s">
        <v>146</v>
      </c>
      <c r="O162" s="143">
        <f>COUNTIFS(MetaData!$R:$R,MAP!M161,MetaData!$AQ:$AQ,MAP!N162,MetaData!$Q:$Q,MAP!B159,MetaData!AW:AW,"map")</f>
        <v>0</v>
      </c>
      <c r="P162" s="142">
        <f>IFERROR(O162/O165,0)</f>
        <v>0</v>
      </c>
      <c r="R162" s="139" t="s">
        <v>1339</v>
      </c>
      <c r="S162" s="140">
        <f>SUM(S160:S161)</f>
        <v>0</v>
      </c>
      <c r="T162" s="142"/>
      <c r="V162" s="139" t="s">
        <v>146</v>
      </c>
      <c r="W162" s="143">
        <f>COUNTIFS(MetaData!$AQ:$AQ,MAP!V162,MetaData!$Q:$Q,MAP!B159,MetaData!AW:AW,"map")</f>
        <v>0</v>
      </c>
      <c r="X162" s="142">
        <f>IFERROR(W162/W163,0)</f>
        <v>0</v>
      </c>
    </row>
    <row r="163" spans="2:24">
      <c r="B163" s="139" t="s">
        <v>151</v>
      </c>
      <c r="C163" s="140" t="s">
        <v>205</v>
      </c>
      <c r="D163" s="143">
        <f>COUNTIFS(MetaData!$R:$R,MAP!B163,MetaData!$AQ:$AQ,MAP!C163,MetaData!$Q:$Q,MAP!B159,MetaData!$AS:$AS,MAP!D160,MetaData!AW:AW,"map")</f>
        <v>0</v>
      </c>
      <c r="E163" s="141">
        <f>IFERROR(D163/D165,0)</f>
        <v>0</v>
      </c>
      <c r="F163" s="143">
        <f>COUNTIFS(MetaData!$R:$R,MAP!B163,MetaData!$AQ:$AQ,MAP!C163,MetaData!$Q:$Q,MAP!B159,MetaData!$AS:$AS,MAP!F160,MetaData!AW:AW,"map")</f>
        <v>0</v>
      </c>
      <c r="G163" s="141">
        <f>IFERROR(F163/F165,0)</f>
        <v>0</v>
      </c>
      <c r="H163" s="143">
        <f>COUNTIFS(MetaData!$R:$R,MAP!B163,MetaData!$AQ:$AQ,MAP!C163,MetaData!$Q:$Q,MAP!B159,MetaData!$AS:$AS,MAP!H160,MetaData!AW:AW,"map")</f>
        <v>0</v>
      </c>
      <c r="I163" s="141">
        <f>IFERROR(H163/H165,0)</f>
        <v>0</v>
      </c>
      <c r="J163" s="143">
        <f>COUNTIFS(MetaData!$R:$R,MAP!B163,MetaData!$AQ:$AQ,MAP!C163,MetaData!$Q:$Q,MAP!B159,MetaData!$AS:$AS,MAP!J160,MetaData!AW:AW,"map")</f>
        <v>0</v>
      </c>
      <c r="K163" s="142">
        <f>IFERROR(J163/J165,0)</f>
        <v>0</v>
      </c>
      <c r="M163" s="139" t="s">
        <v>151</v>
      </c>
      <c r="N163" s="140" t="s">
        <v>205</v>
      </c>
      <c r="O163" s="143">
        <f>COUNTIFS(MetaData!$R:$R,MAP!M163,MetaData!$AQ:$AQ,MAP!N163,MetaData!$Q:$Q,MAP!B159,MetaData!AW:AW,"map")</f>
        <v>0</v>
      </c>
      <c r="P163" s="142">
        <f>IFERROR(O163/O165,0)</f>
        <v>0</v>
      </c>
      <c r="V163" s="139" t="s">
        <v>1339</v>
      </c>
      <c r="W163" s="140">
        <f>SUM(W161:W162)</f>
        <v>0</v>
      </c>
      <c r="X163" s="142"/>
    </row>
    <row r="164" spans="2:24">
      <c r="B164" s="139"/>
      <c r="C164" s="140" t="s">
        <v>146</v>
      </c>
      <c r="D164" s="143">
        <f>COUNTIFS(MetaData!$R:$R,MAP!B163,MetaData!$AQ:$AQ,MAP!C164,MetaData!$Q:$Q,MAP!B159,MetaData!$AS:$AS,MAP!D160,MetaData!AW:AW,"map")</f>
        <v>0</v>
      </c>
      <c r="E164" s="141">
        <f>IFERROR(D164/D165,0)</f>
        <v>0</v>
      </c>
      <c r="F164" s="143">
        <f>COUNTIFS(MetaData!$R:$R,MAP!B163,MetaData!$AQ:$AQ,MAP!C164,MetaData!$Q:$Q,MAP!B159,MetaData!$AS:$AS,MAP!F160,MetaData!AW:AW,"map")</f>
        <v>0</v>
      </c>
      <c r="G164" s="141">
        <f>IFERROR(F164/F165,0)</f>
        <v>0</v>
      </c>
      <c r="H164" s="143">
        <f>COUNTIFS(MetaData!$R:$R,MAP!B163,MetaData!$AQ:$AQ,MAP!C164,MetaData!$Q:$Q,MAP!B159,MetaData!$AS:$AS,MAP!H160,MetaData!AW:AW,"map")</f>
        <v>0</v>
      </c>
      <c r="I164" s="141">
        <f>IFERROR(H164/H165,0)</f>
        <v>0</v>
      </c>
      <c r="J164" s="143">
        <f>COUNTIFS(MetaData!$R:$R,MAP!B163,MetaData!$AQ:$AQ,MAP!C164,MetaData!$Q:$Q,MAP!B159,MetaData!$AS:$AS,MAP!J160,MetaData!AW:AW,"map")</f>
        <v>0</v>
      </c>
      <c r="K164" s="142">
        <f>IFERROR(J164/J165,0)</f>
        <v>0</v>
      </c>
      <c r="M164" s="139"/>
      <c r="N164" s="140" t="s">
        <v>146</v>
      </c>
      <c r="O164" s="143">
        <f>COUNTIFS(MetaData!$R:$R,MAP!M163,MetaData!$AQ:$AQ,MAP!N164,MetaData!$Q:$Q,MAP!B159,MetaData!AW:AW,"map")</f>
        <v>0</v>
      </c>
      <c r="P164" s="142">
        <f>IFERROR(O164/O165,0)</f>
        <v>0</v>
      </c>
    </row>
    <row r="165" spans="2:24">
      <c r="B165" s="139" t="s">
        <v>1339</v>
      </c>
      <c r="C165" s="140"/>
      <c r="D165" s="143">
        <f>SUM(D161:D164)</f>
        <v>0</v>
      </c>
      <c r="E165" s="141"/>
      <c r="F165" s="140">
        <f t="shared" ref="F165" si="35">SUM(F161:F164)</f>
        <v>0</v>
      </c>
      <c r="G165" s="140"/>
      <c r="H165" s="140">
        <f>SUM(H161:H164)</f>
        <v>0</v>
      </c>
      <c r="I165" s="140"/>
      <c r="J165" s="140">
        <f>SUM(J161:J164)</f>
        <v>0</v>
      </c>
      <c r="K165" s="144">
        <f>SUM(C165:J165)</f>
        <v>0</v>
      </c>
      <c r="M165" s="139" t="s">
        <v>1339</v>
      </c>
      <c r="N165" s="140"/>
      <c r="O165" s="140">
        <f>SUM(O161:O164)</f>
        <v>0</v>
      </c>
      <c r="P165" s="142"/>
    </row>
    <row r="167" spans="2:24">
      <c r="B167" s="152">
        <v>5</v>
      </c>
      <c r="C167" s="153"/>
      <c r="D167" s="153"/>
      <c r="E167" s="153"/>
      <c r="F167" s="153"/>
      <c r="G167" s="153"/>
      <c r="H167" s="153"/>
      <c r="I167" s="153"/>
      <c r="J167" s="153"/>
      <c r="K167" s="153"/>
      <c r="L167" s="153"/>
      <c r="M167" s="152"/>
      <c r="N167" s="153"/>
      <c r="O167" s="153"/>
      <c r="P167" s="153"/>
      <c r="Q167" s="153"/>
      <c r="R167" s="153"/>
      <c r="S167" s="153"/>
      <c r="T167" s="153"/>
      <c r="U167" s="153"/>
      <c r="V167" s="20"/>
      <c r="W167" s="153"/>
      <c r="X167" s="153"/>
    </row>
    <row r="168" spans="2:24">
      <c r="B168" s="139"/>
      <c r="C168" s="140" t="s">
        <v>1341</v>
      </c>
      <c r="D168" s="140" t="s">
        <v>924</v>
      </c>
      <c r="E168" s="141"/>
      <c r="F168" s="140" t="s">
        <v>407</v>
      </c>
      <c r="G168" s="140"/>
      <c r="H168" s="141" t="s">
        <v>215</v>
      </c>
      <c r="I168" s="140"/>
      <c r="J168" s="140" t="s">
        <v>206</v>
      </c>
      <c r="K168" s="142"/>
      <c r="M168" s="139"/>
      <c r="N168" s="140" t="s">
        <v>1341</v>
      </c>
      <c r="O168" s="140"/>
      <c r="P168" s="142"/>
      <c r="R168" s="139" t="s">
        <v>133</v>
      </c>
      <c r="S168" s="143">
        <f>COUNTIFS(MetaData!$R:$R,MAP!$R$22,MetaData!$Q:$Q,MAP!B167,MetaData!AW:AW,"map")</f>
        <v>1</v>
      </c>
      <c r="T168" s="142">
        <f>IFERROR(S168/S170,0)</f>
        <v>0.16666666666666666</v>
      </c>
      <c r="V168" s="139" t="s">
        <v>1341</v>
      </c>
      <c r="W168" s="140"/>
      <c r="X168" s="142"/>
    </row>
    <row r="169" spans="2:24">
      <c r="B169" s="139" t="s">
        <v>133</v>
      </c>
      <c r="C169" s="140" t="s">
        <v>205</v>
      </c>
      <c r="D169" s="143">
        <f>COUNTIFS(MetaData!$R:$R,MAP!B169,MetaData!$AQ:$AQ,MAP!C169,MetaData!$Q:$Q,MAP!B167,MetaData!$AS:$AS,MAP!D168,MetaData!AW:AW,"map")</f>
        <v>0</v>
      </c>
      <c r="E169" s="141">
        <f>IFERROR(D169/D173,0)</f>
        <v>0</v>
      </c>
      <c r="F169" s="143">
        <f>COUNTIFS(MetaData!$R:$R,MAP!B169,MetaData!$AQ:$AQ,MAP!C169,MetaData!$Q:$Q,MAP!B167,MetaData!$AS:$AS,MAP!F168,MetaData!AW:AW,"map")</f>
        <v>0</v>
      </c>
      <c r="G169" s="141">
        <f>IFERROR(F169/F173,0)</f>
        <v>0</v>
      </c>
      <c r="H169" s="143">
        <f>COUNTIFS(MetaData!$R:$R,MAP!B169,MetaData!$AQ:$AQ,MAP!C169,MetaData!$Q:$Q,MAP!B167,MetaData!$AS:$AS,MAP!H168,MetaData!AW:AW,"map")</f>
        <v>0</v>
      </c>
      <c r="I169" s="141">
        <f>IFERROR(H169/H173,0)</f>
        <v>0</v>
      </c>
      <c r="J169" s="143">
        <f>COUNTIFS(MetaData!$R:$R,MAP!B169,MetaData!$AQ:$AQ,MAP!C169,MetaData!$Q:$Q,MAP!B167,MetaData!$AS:$AS,MAP!J168,MetaData!AW:AW,"map")</f>
        <v>0</v>
      </c>
      <c r="K169" s="142">
        <f>IFERROR(J169/J173,0)</f>
        <v>0</v>
      </c>
      <c r="M169" s="139" t="s">
        <v>133</v>
      </c>
      <c r="N169" s="140" t="s">
        <v>205</v>
      </c>
      <c r="O169" s="143">
        <f>COUNTIFS(MetaData!$R:$R,MAP!M169,MetaData!$AQ:$AQ,MAP!N169,MetaData!$Q:$Q,MAP!B167,MetaData!AW:AW,"map")</f>
        <v>0</v>
      </c>
      <c r="P169" s="142">
        <f>IFERROR(O169/O173,0)</f>
        <v>0</v>
      </c>
      <c r="R169" s="139" t="s">
        <v>151</v>
      </c>
      <c r="S169" s="143">
        <f>COUNTIFS(MetaData!$R:$R,MAP!$R$23,MetaData!$Q:$Q,MAP!B167,MetaData!AW:AW,"map")</f>
        <v>5</v>
      </c>
      <c r="T169" s="142">
        <f>IFERROR(S169/S170,0)</f>
        <v>0.83333333333333337</v>
      </c>
      <c r="V169" s="139" t="s">
        <v>205</v>
      </c>
      <c r="W169" s="143">
        <f>COUNTIFS(MetaData!$AQ:$AQ,MAP!V169,MetaData!$Q:$Q,MAP!B167,MetaData!AW:AW,"map")</f>
        <v>0</v>
      </c>
      <c r="X169" s="142">
        <f>IFERROR(W169/W171,0)</f>
        <v>0</v>
      </c>
    </row>
    <row r="170" spans="2:24">
      <c r="B170" s="139"/>
      <c r="C170" s="140" t="s">
        <v>146</v>
      </c>
      <c r="D170" s="143">
        <f>COUNTIFS(MetaData!$R:$R,MAP!B169,MetaData!$AQ:$AQ,MAP!C170,MetaData!$Q:$Q,MAP!B167,MetaData!$AS:$AS,MAP!D168,MetaData!AW:AW,"map")</f>
        <v>0</v>
      </c>
      <c r="E170" s="141">
        <f>IFERROR(D170/D173,0)</f>
        <v>0</v>
      </c>
      <c r="F170" s="143">
        <f>COUNTIFS(MetaData!$R:$R,MAP!B169,MetaData!$AQ:$AQ,MAP!C170,MetaData!$Q:$Q,MAP!B167,MetaData!$AS:$AS,MAP!F168,MetaData!AW:AW,"map")</f>
        <v>0</v>
      </c>
      <c r="G170" s="141">
        <f>IFERROR(F170/F173,0)</f>
        <v>0</v>
      </c>
      <c r="H170" s="143">
        <f>COUNTIFS(MetaData!$R:$R,MAP!B169,MetaData!$AQ:$AQ,MAP!C170,MetaData!$Q:$Q,MAP!B167,MetaData!$AS:$AS,MAP!H168,MetaData!AW:AW,"map")</f>
        <v>0</v>
      </c>
      <c r="I170" s="141">
        <f>IFERROR(H170/H173,0)</f>
        <v>0</v>
      </c>
      <c r="J170" s="143">
        <f>COUNTIFS(MetaData!$R:$R,MAP!B169,MetaData!$AQ:$AQ,MAP!C170,MetaData!$Q:$Q,MAP!B167,MetaData!$AS:$AS,MAP!J168,MetaData!AW:AW,"map")</f>
        <v>0</v>
      </c>
      <c r="K170" s="142">
        <f>IFERROR(J170/J173,0)</f>
        <v>0</v>
      </c>
      <c r="M170" s="139"/>
      <c r="N170" s="140" t="s">
        <v>146</v>
      </c>
      <c r="O170" s="143">
        <f>COUNTIFS(MetaData!$R:$R,MAP!M169,MetaData!$AQ:$AQ,MAP!N170,MetaData!$Q:$Q,MAP!B167,MetaData!AW:AW,"map")</f>
        <v>1</v>
      </c>
      <c r="P170" s="142">
        <f>IFERROR(O170/O173,0)</f>
        <v>0.16666666666666666</v>
      </c>
      <c r="R170" s="139" t="s">
        <v>1339</v>
      </c>
      <c r="S170" s="140">
        <f>SUM(S168:S169)</f>
        <v>6</v>
      </c>
      <c r="T170" s="142"/>
      <c r="V170" s="139" t="s">
        <v>146</v>
      </c>
      <c r="W170" s="143">
        <f>COUNTIFS(MetaData!$AQ:$AQ,MAP!V170,MetaData!$Q:$Q,MAP!B167,MetaData!AW:AW,"map")</f>
        <v>6</v>
      </c>
      <c r="X170" s="142">
        <f>IFERROR(W170/W171,0)</f>
        <v>1</v>
      </c>
    </row>
    <row r="171" spans="2:24">
      <c r="B171" s="139" t="s">
        <v>151</v>
      </c>
      <c r="C171" s="140" t="s">
        <v>205</v>
      </c>
      <c r="D171" s="143">
        <f>COUNTIFS(MetaData!$R:$R,MAP!B171,MetaData!$AQ:$AQ,MAP!C171,MetaData!$Q:$Q,MAP!B167,MetaData!$AS:$AS,MAP!D168,MetaData!AW:AW,"map")</f>
        <v>0</v>
      </c>
      <c r="E171" s="141">
        <f>IFERROR(D171/D173,0)</f>
        <v>0</v>
      </c>
      <c r="F171" s="143">
        <f>COUNTIFS(MetaData!$R:$R,MAP!B171,MetaData!$AQ:$AQ,MAP!C171,MetaData!$Q:$Q,MAP!B167,MetaData!$AS:$AS,MAP!F168,MetaData!AW:AW,"map")</f>
        <v>0</v>
      </c>
      <c r="G171" s="141">
        <f>IFERROR(F171/F173,0)</f>
        <v>0</v>
      </c>
      <c r="H171" s="143">
        <f>COUNTIFS(MetaData!$R:$R,MAP!B171,MetaData!$AQ:$AQ,MAP!C171,MetaData!$Q:$Q,MAP!B167,MetaData!$AS:$AS,MAP!H168,MetaData!AW:AW,"map")</f>
        <v>0</v>
      </c>
      <c r="I171" s="141">
        <f>IFERROR(H171/H173,0)</f>
        <v>0</v>
      </c>
      <c r="J171" s="143">
        <f>COUNTIFS(MetaData!$R:$R,MAP!B171,MetaData!$AQ:$AQ,MAP!C171,MetaData!$Q:$Q,MAP!B167,MetaData!$AS:$AS,MAP!J168,MetaData!AW:AW,"map")</f>
        <v>0</v>
      </c>
      <c r="K171" s="142">
        <f>IFERROR(J171/J173,0)</f>
        <v>0</v>
      </c>
      <c r="M171" s="139" t="s">
        <v>151</v>
      </c>
      <c r="N171" s="140" t="s">
        <v>205</v>
      </c>
      <c r="O171" s="143">
        <f>COUNTIFS(MetaData!$R:$R,MAP!M171,MetaData!$AQ:$AQ,MAP!N171,MetaData!$Q:$Q,MAP!B167,MetaData!AW:AW,"map")</f>
        <v>0</v>
      </c>
      <c r="P171" s="142">
        <f>IFERROR(O171/O173,0)</f>
        <v>0</v>
      </c>
      <c r="V171" s="139" t="s">
        <v>1339</v>
      </c>
      <c r="W171" s="140">
        <f>SUM(W169:W170)</f>
        <v>6</v>
      </c>
      <c r="X171" s="142"/>
    </row>
    <row r="172" spans="2:24">
      <c r="B172" s="139"/>
      <c r="C172" s="140" t="s">
        <v>146</v>
      </c>
      <c r="D172" s="143">
        <f>COUNTIFS(MetaData!$R:$R,MAP!B171,MetaData!$AQ:$AQ,MAP!C172,MetaData!$Q:$Q,MAP!B167,MetaData!$AS:$AS,MAP!D168,MetaData!AW:AW,"map")</f>
        <v>0</v>
      </c>
      <c r="E172" s="141">
        <f>IFERROR(D172/D173,0)</f>
        <v>0</v>
      </c>
      <c r="F172" s="143">
        <f>COUNTIFS(MetaData!$R:$R,MAP!B171,MetaData!$AQ:$AQ,MAP!C172,MetaData!$Q:$Q,MAP!B167,MetaData!$AS:$AS,MAP!F168,MetaData!AW:AW,"map")</f>
        <v>0</v>
      </c>
      <c r="G172" s="141">
        <f>IFERROR(F172/F173,0)</f>
        <v>0</v>
      </c>
      <c r="H172" s="143">
        <f>COUNTIFS(MetaData!$R:$R,MAP!B171,MetaData!$AQ:$AQ,MAP!C172,MetaData!$Q:$Q,MAP!B167,MetaData!$AS:$AS,MAP!H168,MetaData!AW:AW,"map")</f>
        <v>0</v>
      </c>
      <c r="I172" s="141">
        <f>IFERROR(H172/H173,0)</f>
        <v>0</v>
      </c>
      <c r="J172" s="143">
        <f>COUNTIFS(MetaData!$R:$R,MAP!B171,MetaData!$AQ:$AQ,MAP!C172,MetaData!$Q:$Q,MAP!B167,MetaData!$AS:$AS,MAP!J168,MetaData!AW:AW,"map")</f>
        <v>0</v>
      </c>
      <c r="K172" s="142">
        <f>IFERROR(J172/J173,0)</f>
        <v>0</v>
      </c>
      <c r="M172" s="139"/>
      <c r="N172" s="140" t="s">
        <v>146</v>
      </c>
      <c r="O172" s="143">
        <f>COUNTIFS(MetaData!$R:$R,MAP!M171,MetaData!$AQ:$AQ,MAP!N172,MetaData!$Q:$Q,MAP!B167,MetaData!AW:AW,"map")</f>
        <v>5</v>
      </c>
      <c r="P172" s="142">
        <f>IFERROR(O172/O173,0)</f>
        <v>0.83333333333333337</v>
      </c>
    </row>
    <row r="173" spans="2:24">
      <c r="B173" s="139" t="s">
        <v>1339</v>
      </c>
      <c r="C173" s="140"/>
      <c r="D173" s="143">
        <f>SUM(D169:D172)</f>
        <v>0</v>
      </c>
      <c r="E173" s="141"/>
      <c r="F173" s="140">
        <f t="shared" ref="F173" si="36">SUM(F169:F172)</f>
        <v>0</v>
      </c>
      <c r="G173" s="140"/>
      <c r="H173" s="140">
        <f>SUM(H169:H172)</f>
        <v>0</v>
      </c>
      <c r="I173" s="140"/>
      <c r="J173" s="140">
        <f>SUM(J169:J172)</f>
        <v>0</v>
      </c>
      <c r="K173" s="144">
        <f>SUM(C173:J173)</f>
        <v>0</v>
      </c>
      <c r="M173" s="139" t="s">
        <v>1339</v>
      </c>
      <c r="N173" s="140"/>
      <c r="O173" s="140">
        <f>SUM(O169:O172)</f>
        <v>6</v>
      </c>
      <c r="P173" s="142"/>
    </row>
    <row r="175" spans="2:24">
      <c r="B175" s="152" t="s">
        <v>203</v>
      </c>
      <c r="C175" s="153"/>
      <c r="D175" s="153"/>
      <c r="E175" s="153"/>
      <c r="F175" s="153"/>
      <c r="G175" s="153"/>
      <c r="H175" s="153"/>
      <c r="I175" s="153"/>
      <c r="J175" s="153"/>
      <c r="K175" s="153"/>
      <c r="L175" s="153"/>
      <c r="M175" s="152"/>
      <c r="N175" s="153"/>
      <c r="O175" s="153"/>
      <c r="P175" s="153"/>
      <c r="Q175" s="153"/>
      <c r="R175" s="153"/>
      <c r="S175" s="153"/>
      <c r="T175" s="153"/>
      <c r="U175" s="153"/>
      <c r="V175" s="20"/>
      <c r="W175" s="153"/>
      <c r="X175" s="153"/>
    </row>
    <row r="176" spans="2:24">
      <c r="B176" s="139"/>
      <c r="C176" s="140" t="s">
        <v>1341</v>
      </c>
      <c r="D176" s="140" t="s">
        <v>924</v>
      </c>
      <c r="E176" s="141"/>
      <c r="F176" s="140" t="s">
        <v>407</v>
      </c>
      <c r="G176" s="140"/>
      <c r="H176" s="141" t="s">
        <v>215</v>
      </c>
      <c r="I176" s="140"/>
      <c r="J176" s="140" t="s">
        <v>206</v>
      </c>
      <c r="K176" s="142"/>
      <c r="M176" s="139"/>
      <c r="N176" s="140" t="s">
        <v>1341</v>
      </c>
      <c r="O176" s="140"/>
      <c r="P176" s="142"/>
      <c r="R176" s="139" t="s">
        <v>133</v>
      </c>
      <c r="S176" s="143">
        <f>COUNTIFS(MetaData!$R:$R,MAP!$R$22,MetaData!$Q:$Q,MAP!B175,MetaData!AW:AW,"map")</f>
        <v>0</v>
      </c>
      <c r="T176" s="142">
        <f>IFERROR(S176/S178,0)</f>
        <v>0</v>
      </c>
      <c r="V176" s="139" t="s">
        <v>1341</v>
      </c>
      <c r="W176" s="140"/>
      <c r="X176" s="142"/>
    </row>
    <row r="177" spans="2:28">
      <c r="B177" s="139" t="s">
        <v>133</v>
      </c>
      <c r="C177" s="140" t="s">
        <v>205</v>
      </c>
      <c r="D177" s="143">
        <f>COUNTIFS(MetaData!$R:$R,MAP!B177,MetaData!$AQ:$AQ,MAP!C177,MetaData!$Q:$Q,MAP!B175,MetaData!$AS:$AS,MAP!D176,MetaData!AW:AW,"map")</f>
        <v>0</v>
      </c>
      <c r="E177" s="141">
        <f>IFERROR(D177/D181,0)</f>
        <v>0</v>
      </c>
      <c r="F177" s="143">
        <f>COUNTIFS(MetaData!$R:$R,MAP!B177,MetaData!$AQ:$AQ,MAP!C177,MetaData!$Q:$Q,MAP!B175,MetaData!$AS:$AS,MAP!F176,MetaData!AW:AW,"map")</f>
        <v>0</v>
      </c>
      <c r="G177" s="141">
        <f>IFERROR(F177/F181,0)</f>
        <v>0</v>
      </c>
      <c r="H177" s="143">
        <f>COUNTIFS(MetaData!$R:$R,MAP!B177,MetaData!$AQ:$AQ,MAP!C177,MetaData!$Q:$Q,MAP!B175,MetaData!$AS:$AS,MAP!H176,MetaData!AW:AW,"map")</f>
        <v>0</v>
      </c>
      <c r="I177" s="141">
        <f>IFERROR(H177/H181,0)</f>
        <v>0</v>
      </c>
      <c r="J177" s="143">
        <f>COUNTIFS(MetaData!$R:$R,MAP!B177,MetaData!$AQ:$AQ,MAP!C177,MetaData!$Q:$Q,MAP!B175,MetaData!$AS:$AS,MAP!J176,MetaData!AW:AW,"map")</f>
        <v>0</v>
      </c>
      <c r="K177" s="142">
        <f>IFERROR(J177/J181,0)</f>
        <v>0</v>
      </c>
      <c r="M177" s="139" t="s">
        <v>133</v>
      </c>
      <c r="N177" s="140" t="s">
        <v>205</v>
      </c>
      <c r="O177" s="143">
        <f>COUNTIFS(MetaData!$R:$R,MAP!M177,MetaData!$AQ:$AQ,MAP!N177,MetaData!$Q:$Q,MAP!B175,MetaData!AW:AW,"map")</f>
        <v>0</v>
      </c>
      <c r="P177" s="142">
        <f>IFERROR(O177/O181,0)</f>
        <v>0</v>
      </c>
      <c r="R177" s="139" t="s">
        <v>151</v>
      </c>
      <c r="S177" s="143">
        <f>COUNTIFS(MetaData!$R:$R,MAP!$R$23,MetaData!$Q:$Q,MAP!B175,MetaData!AW:AW,"map")</f>
        <v>0</v>
      </c>
      <c r="T177" s="142">
        <f>IFERROR(S177/S178,0)</f>
        <v>0</v>
      </c>
      <c r="V177" s="139" t="s">
        <v>205</v>
      </c>
      <c r="W177" s="143">
        <f>COUNTIFS(MetaData!$AQ:$AQ,MAP!V177,MetaData!$Q:$Q,MAP!B175,MetaData!AW:AW,"map")</f>
        <v>0</v>
      </c>
      <c r="X177" s="142">
        <f>IFERROR(W177/W179,0)</f>
        <v>0</v>
      </c>
    </row>
    <row r="178" spans="2:28">
      <c r="B178" s="139"/>
      <c r="C178" s="140" t="s">
        <v>146</v>
      </c>
      <c r="D178" s="143">
        <f>COUNTIFS(MetaData!$R:$R,MAP!B177,MetaData!$AQ:$AQ,MAP!C178,MetaData!$Q:$Q,MAP!B175,MetaData!$AS:$AS,MAP!D176,MetaData!AW:AW,"map")</f>
        <v>0</v>
      </c>
      <c r="E178" s="141">
        <f>IFERROR(D178/D181,0)</f>
        <v>0</v>
      </c>
      <c r="F178" s="143">
        <f>COUNTIFS(MetaData!$R:$R,MAP!B177,MetaData!$AQ:$AQ,MAP!C178,MetaData!$Q:$Q,MAP!B175,MetaData!$AS:$AS,MAP!F176,MetaData!AW:AW,"map")</f>
        <v>0</v>
      </c>
      <c r="G178" s="141">
        <f>IFERROR(F178/F181,0)</f>
        <v>0</v>
      </c>
      <c r="H178" s="143">
        <f>COUNTIFS(MetaData!$R:$R,MAP!B177,MetaData!$AQ:$AQ,MAP!C178,MetaData!$Q:$Q,MAP!B175,MetaData!$AS:$AS,MAP!H176,MetaData!AW:AW,"map")</f>
        <v>0</v>
      </c>
      <c r="I178" s="141">
        <f>IFERROR(H178/H181,0)</f>
        <v>0</v>
      </c>
      <c r="J178" s="143">
        <f>COUNTIFS(MetaData!$R:$R,MAP!B177,MetaData!$AQ:$AQ,MAP!C178,MetaData!$Q:$Q,MAP!B175,MetaData!$AS:$AS,MAP!J176,MetaData!AW:AW,"map")</f>
        <v>0</v>
      </c>
      <c r="K178" s="142">
        <f>IFERROR(J178/J181,0)</f>
        <v>0</v>
      </c>
      <c r="M178" s="139"/>
      <c r="N178" s="140" t="s">
        <v>146</v>
      </c>
      <c r="O178" s="143">
        <f>COUNTIFS(MetaData!$R:$R,MAP!M177,MetaData!$AQ:$AQ,MAP!N178,MetaData!$Q:$Q,MAP!B175,MetaData!AW:AW,"map")</f>
        <v>0</v>
      </c>
      <c r="P178" s="142">
        <f>IFERROR(O178/O181,0)</f>
        <v>0</v>
      </c>
      <c r="R178" s="139" t="s">
        <v>1339</v>
      </c>
      <c r="S178" s="140">
        <f>SUM(S176:S177)</f>
        <v>0</v>
      </c>
      <c r="T178" s="142"/>
      <c r="V178" s="139" t="s">
        <v>146</v>
      </c>
      <c r="W178" s="143">
        <f>COUNTIFS(MetaData!$AQ:$AQ,MAP!V178,MetaData!$Q:$Q,MAP!B175,MetaData!AW:AW,"map")</f>
        <v>0</v>
      </c>
      <c r="X178" s="142">
        <f>IFERROR(W178/W179,0)</f>
        <v>0</v>
      </c>
    </row>
    <row r="179" spans="2:28">
      <c r="B179" s="139" t="s">
        <v>151</v>
      </c>
      <c r="C179" s="140" t="s">
        <v>205</v>
      </c>
      <c r="D179" s="143">
        <f>COUNTIFS(MetaData!$R:$R,MAP!B179,MetaData!$AQ:$AQ,MAP!C179,MetaData!$Q:$Q,MAP!B175,MetaData!$AS:$AS,MAP!D176,MetaData!AW:AW,"map")</f>
        <v>0</v>
      </c>
      <c r="E179" s="141">
        <f>IFERROR(D179/D181,0)</f>
        <v>0</v>
      </c>
      <c r="F179" s="143">
        <f>COUNTIFS(MetaData!$R:$R,MAP!B179,MetaData!$AQ:$AQ,MAP!C179,MetaData!$Q:$Q,MAP!B175,MetaData!$AS:$AS,MAP!F176,MetaData!AW:AW,"map")</f>
        <v>0</v>
      </c>
      <c r="G179" s="141">
        <f>IFERROR(F179/F181,0)</f>
        <v>0</v>
      </c>
      <c r="H179" s="143">
        <f>COUNTIFS(MetaData!$R:$R,MAP!B179,MetaData!$AQ:$AQ,MAP!C179,MetaData!$Q:$Q,MAP!B175,MetaData!$AS:$AS,MAP!H176,MetaData!AW:AW,"map")</f>
        <v>0</v>
      </c>
      <c r="I179" s="141">
        <f>IFERROR(H179/H181,0)</f>
        <v>0</v>
      </c>
      <c r="J179" s="143">
        <f>COUNTIFS(MetaData!$R:$R,MAP!B179,MetaData!$AQ:$AQ,MAP!C179,MetaData!$Q:$Q,MAP!B175,MetaData!$AS:$AS,MAP!J176,MetaData!AW:AW,"map")</f>
        <v>0</v>
      </c>
      <c r="K179" s="142">
        <f>IFERROR(J179/J181,0)</f>
        <v>0</v>
      </c>
      <c r="M179" s="139" t="s">
        <v>151</v>
      </c>
      <c r="N179" s="140" t="s">
        <v>205</v>
      </c>
      <c r="O179" s="143">
        <f>COUNTIFS(MetaData!$R:$R,MAP!M179,MetaData!$AQ:$AQ,MAP!N179,MetaData!$Q:$Q,MAP!B175,MetaData!AW:AW,"map")</f>
        <v>0</v>
      </c>
      <c r="P179" s="142">
        <f>IFERROR(O179/O181,0)</f>
        <v>0</v>
      </c>
      <c r="V179" s="139" t="s">
        <v>1339</v>
      </c>
      <c r="W179" s="140">
        <f>SUM(W177:W178)</f>
        <v>0</v>
      </c>
      <c r="X179" s="142"/>
    </row>
    <row r="180" spans="2:28">
      <c r="B180" s="139"/>
      <c r="C180" s="140" t="s">
        <v>146</v>
      </c>
      <c r="D180" s="143">
        <f>COUNTIFS(MetaData!$R:$R,MAP!B179,MetaData!$AQ:$AQ,MAP!C180,MetaData!$Q:$Q,MAP!B175,MetaData!$AS:$AS,MAP!D176,MetaData!AW:AW,"map")</f>
        <v>0</v>
      </c>
      <c r="E180" s="141">
        <f>IFERROR(D180/D181,0)</f>
        <v>0</v>
      </c>
      <c r="F180" s="143">
        <f>COUNTIFS(MetaData!$R:$R,MAP!B179,MetaData!$AQ:$AQ,MAP!C180,MetaData!$Q:$Q,MAP!B175,MetaData!$AS:$AS,MAP!F176,MetaData!AW:AW,"map")</f>
        <v>0</v>
      </c>
      <c r="G180" s="141">
        <f>IFERROR(F180/F181,0)</f>
        <v>0</v>
      </c>
      <c r="H180" s="143">
        <f>COUNTIFS(MetaData!$R:$R,MAP!B179,MetaData!$AQ:$AQ,MAP!C180,MetaData!$Q:$Q,MAP!B175,MetaData!$AS:$AS,MAP!H176,MetaData!AW:AW,"map")</f>
        <v>0</v>
      </c>
      <c r="I180" s="141">
        <f>IFERROR(H180/H181,0)</f>
        <v>0</v>
      </c>
      <c r="J180" s="143">
        <f>COUNTIFS(MetaData!$R:$R,MAP!B179,MetaData!$AQ:$AQ,MAP!C180,MetaData!$Q:$Q,MAP!B175,MetaData!$AS:$AS,MAP!J176,MetaData!AW:AW,"map")</f>
        <v>0</v>
      </c>
      <c r="K180" s="142">
        <f>IFERROR(J180/J181,0)</f>
        <v>0</v>
      </c>
      <c r="M180" s="139"/>
      <c r="N180" s="140" t="s">
        <v>146</v>
      </c>
      <c r="O180" s="143">
        <f>COUNTIFS(MetaData!$R:$R,MAP!M179,MetaData!$AQ:$AQ,MAP!N180,MetaData!$Q:$Q,MAP!B175,MetaData!AW:AW,"map")</f>
        <v>0</v>
      </c>
      <c r="P180" s="142">
        <f>IFERROR(O180/O181,0)</f>
        <v>0</v>
      </c>
    </row>
    <row r="181" spans="2:28">
      <c r="B181" s="139" t="s">
        <v>1339</v>
      </c>
      <c r="C181" s="140"/>
      <c r="D181" s="143">
        <f>SUM(D177:D180)</f>
        <v>0</v>
      </c>
      <c r="E181" s="141"/>
      <c r="F181" s="140">
        <f t="shared" ref="F181" si="37">SUM(F177:F180)</f>
        <v>0</v>
      </c>
      <c r="G181" s="140"/>
      <c r="H181" s="140">
        <f>SUM(H177:H180)</f>
        <v>0</v>
      </c>
      <c r="I181" s="140"/>
      <c r="J181" s="140">
        <f>SUM(J177:J180)</f>
        <v>0</v>
      </c>
      <c r="K181" s="144">
        <f>SUM(C181:J181)</f>
        <v>0</v>
      </c>
      <c r="M181" s="139" t="s">
        <v>1339</v>
      </c>
      <c r="N181" s="140"/>
      <c r="O181" s="140">
        <f>SUM(O177:O180)</f>
        <v>0</v>
      </c>
      <c r="P181" s="142"/>
    </row>
    <row r="183" spans="2:28">
      <c r="B183" s="152">
        <v>6</v>
      </c>
      <c r="C183" s="153"/>
      <c r="D183" s="153"/>
      <c r="E183" s="153"/>
      <c r="F183" s="153"/>
      <c r="G183" s="153"/>
      <c r="H183" s="153"/>
      <c r="I183" s="153"/>
      <c r="J183" s="153"/>
      <c r="K183" s="153"/>
      <c r="L183" s="153"/>
      <c r="M183" s="152"/>
      <c r="N183" s="153"/>
      <c r="O183" s="153"/>
      <c r="P183" s="153"/>
      <c r="Q183" s="153"/>
      <c r="R183" s="153"/>
      <c r="S183" s="153"/>
      <c r="T183" s="153"/>
      <c r="U183" s="153"/>
      <c r="V183" s="20"/>
      <c r="W183" s="153"/>
      <c r="X183" s="153"/>
    </row>
    <row r="184" spans="2:28">
      <c r="B184" s="139"/>
      <c r="C184" s="140" t="s">
        <v>1341</v>
      </c>
      <c r="D184" s="140" t="s">
        <v>924</v>
      </c>
      <c r="E184" s="141"/>
      <c r="F184" s="140" t="s">
        <v>407</v>
      </c>
      <c r="G184" s="140"/>
      <c r="H184" s="141" t="s">
        <v>215</v>
      </c>
      <c r="I184" s="140"/>
      <c r="J184" s="140" t="s">
        <v>206</v>
      </c>
      <c r="K184" s="142"/>
      <c r="M184" s="139"/>
      <c r="N184" s="140" t="s">
        <v>1341</v>
      </c>
      <c r="O184" s="140"/>
      <c r="P184" s="142"/>
      <c r="R184" s="139" t="s">
        <v>133</v>
      </c>
      <c r="S184" s="143">
        <f>COUNTIFS(MetaData!$R:$R,MAP!$R$22,MetaData!$Q:$Q,MAP!B183,MetaData!AW:AW,"map")</f>
        <v>0</v>
      </c>
      <c r="T184" s="142">
        <f>IFERROR(S184/S186,0)</f>
        <v>0</v>
      </c>
      <c r="V184" s="139" t="s">
        <v>1341</v>
      </c>
      <c r="W184" s="140"/>
      <c r="X184" s="142"/>
    </row>
    <row r="185" spans="2:28">
      <c r="B185" s="139" t="s">
        <v>133</v>
      </c>
      <c r="C185" s="140" t="s">
        <v>205</v>
      </c>
      <c r="D185" s="143">
        <f>COUNTIFS(MetaData!$R:$R,MAP!B185,MetaData!$AQ:$AQ,MAP!C185,MetaData!$Q:$Q,MAP!B183,MetaData!$AS:$AS,MAP!D184,MetaData!AW:AW,"map")</f>
        <v>0</v>
      </c>
      <c r="E185" s="141">
        <f>IFERROR(D185/D189,0)</f>
        <v>0</v>
      </c>
      <c r="F185" s="143">
        <f>COUNTIFS(MetaData!$R:$R,MAP!B185,MetaData!$AQ:$AQ,MAP!C185,MetaData!$Q:$Q,MAP!B183,MetaData!$AS:$AS,MAP!F184,MetaData!AW:AW,"map")</f>
        <v>0</v>
      </c>
      <c r="G185" s="141">
        <f>IFERROR(F185/F189,0)</f>
        <v>0</v>
      </c>
      <c r="H185" s="143">
        <f>COUNTIFS(MetaData!$R:$R,MAP!B185,MetaData!$AQ:$AQ,MAP!C185,MetaData!$Q:$Q,MAP!B183,MetaData!$AS:$AS,MAP!H184,MetaData!AW:AW,"map")</f>
        <v>0</v>
      </c>
      <c r="I185" s="141">
        <f>IFERROR(H185/H189,0)</f>
        <v>0</v>
      </c>
      <c r="J185" s="143">
        <f>COUNTIFS(MetaData!$R:$R,MAP!B185,MetaData!$AQ:$AQ,MAP!C185,MetaData!$Q:$Q,MAP!B183,MetaData!$AS:$AS,MAP!J184,MetaData!AW:AW,"map")</f>
        <v>0</v>
      </c>
      <c r="K185" s="142">
        <f>IFERROR(J185/J189,0)</f>
        <v>0</v>
      </c>
      <c r="M185" s="139" t="s">
        <v>133</v>
      </c>
      <c r="N185" s="140" t="s">
        <v>205</v>
      </c>
      <c r="O185" s="143">
        <f>COUNTIFS(MetaData!$R:$R,MAP!M185,MetaData!$AQ:$AQ,MAP!N185,MetaData!$Q:$Q,MAP!B183,MetaData!AW:AW,"map")</f>
        <v>0</v>
      </c>
      <c r="P185" s="142">
        <f>IFERROR(O185/O189,0)</f>
        <v>0</v>
      </c>
      <c r="R185" s="139" t="s">
        <v>151</v>
      </c>
      <c r="S185" s="143">
        <f>COUNTIFS(MetaData!$R:$R,MAP!$R$23,MetaData!$Q:$Q,MAP!B183,MetaData!AW:AW,"map")</f>
        <v>7</v>
      </c>
      <c r="T185" s="142">
        <f>IFERROR(S185/S186,0)</f>
        <v>1</v>
      </c>
      <c r="V185" s="139" t="s">
        <v>205</v>
      </c>
      <c r="W185" s="143">
        <f>COUNTIFS(MetaData!$AQ:$AQ,MAP!V185,MetaData!$Q:$Q,MAP!B183,MetaData!AW:AW,"map")</f>
        <v>0</v>
      </c>
      <c r="X185" s="142">
        <f>IFERROR(W185/W187,0)</f>
        <v>0</v>
      </c>
    </row>
    <row r="186" spans="2:28">
      <c r="B186" s="139"/>
      <c r="C186" s="140" t="s">
        <v>146</v>
      </c>
      <c r="D186" s="143">
        <f>COUNTIFS(MetaData!$R:$R,MAP!B185,MetaData!$AQ:$AQ,MAP!C186,MetaData!$Q:$Q,MAP!B183,MetaData!$AS:$AS,MAP!D184,MetaData!AW:AW,"map")</f>
        <v>0</v>
      </c>
      <c r="E186" s="141">
        <f>IFERROR(D186/D189,0)</f>
        <v>0</v>
      </c>
      <c r="F186" s="143">
        <f>COUNTIFS(MetaData!$R:$R,MAP!B185,MetaData!$AQ:$AQ,MAP!C186,MetaData!$Q:$Q,MAP!B183,MetaData!$AS:$AS,MAP!F184,MetaData!AW:AW,"map")</f>
        <v>0</v>
      </c>
      <c r="G186" s="141">
        <f>IFERROR(F186/F189,0)</f>
        <v>0</v>
      </c>
      <c r="H186" s="143">
        <f>COUNTIFS(MetaData!$R:$R,MAP!B185,MetaData!$AQ:$AQ,MAP!C186,MetaData!$Q:$Q,MAP!B183,MetaData!$AS:$AS,MAP!H184,MetaData!AW:AW,"map")</f>
        <v>0</v>
      </c>
      <c r="I186" s="141">
        <f>IFERROR(H186/H189,0)</f>
        <v>0</v>
      </c>
      <c r="J186" s="143">
        <f>COUNTIFS(MetaData!$R:$R,MAP!B185,MetaData!$AQ:$AQ,MAP!C186,MetaData!$Q:$Q,MAP!B183,MetaData!$AS:$AS,MAP!J184,MetaData!AW:AW,"map")</f>
        <v>0</v>
      </c>
      <c r="K186" s="142">
        <f>IFERROR(J186/J189,0)</f>
        <v>0</v>
      </c>
      <c r="M186" s="139"/>
      <c r="N186" s="140" t="s">
        <v>146</v>
      </c>
      <c r="O186" s="143">
        <f>COUNTIFS(MetaData!$R:$R,MAP!M185,MetaData!$AQ:$AQ,MAP!N186,MetaData!$Q:$Q,MAP!B183,MetaData!AW:AW,"map")</f>
        <v>0</v>
      </c>
      <c r="P186" s="142">
        <f>IFERROR(O186/O189,0)</f>
        <v>0</v>
      </c>
      <c r="R186" s="139" t="s">
        <v>1339</v>
      </c>
      <c r="S186" s="140">
        <f>SUM(S184:S185)</f>
        <v>7</v>
      </c>
      <c r="T186" s="142"/>
      <c r="V186" s="139" t="s">
        <v>146</v>
      </c>
      <c r="W186" s="143">
        <f>COUNTIFS(MetaData!$AQ:$AQ,MAP!V186,MetaData!$Q:$Q,MAP!B183,MetaData!AW:AW,"map")</f>
        <v>7</v>
      </c>
      <c r="X186" s="142">
        <f>IFERROR(W186/W187,0)</f>
        <v>1</v>
      </c>
    </row>
    <row r="187" spans="2:28">
      <c r="B187" s="139" t="s">
        <v>151</v>
      </c>
      <c r="C187" s="140" t="s">
        <v>205</v>
      </c>
      <c r="D187" s="143">
        <f>COUNTIFS(MetaData!$R:$R,MAP!B187,MetaData!$AQ:$AQ,MAP!C187,MetaData!$Q:$Q,MAP!B183,MetaData!$AS:$AS,MAP!D184,MetaData!AW:AW,"map")</f>
        <v>0</v>
      </c>
      <c r="E187" s="141">
        <f>IFERROR(D187/D189,0)</f>
        <v>0</v>
      </c>
      <c r="F187" s="143">
        <f>COUNTIFS(MetaData!$R:$R,MAP!B187,MetaData!$AQ:$AQ,MAP!C187,MetaData!$Q:$Q,MAP!B183,MetaData!$AS:$AS,MAP!F184,MetaData!AW:AW,"map")</f>
        <v>0</v>
      </c>
      <c r="G187" s="141">
        <f>IFERROR(F187/F189,0)</f>
        <v>0</v>
      </c>
      <c r="H187" s="143">
        <f>COUNTIFS(MetaData!$R:$R,MAP!B187,MetaData!$AQ:$AQ,MAP!C187,MetaData!$Q:$Q,MAP!B183,MetaData!$AS:$AS,MAP!H184,MetaData!AW:AW,"map")</f>
        <v>0</v>
      </c>
      <c r="I187" s="141">
        <f>IFERROR(H187/H189,0)</f>
        <v>0</v>
      </c>
      <c r="J187" s="143">
        <f>COUNTIFS(MetaData!$R:$R,MAP!B187,MetaData!$AQ:$AQ,MAP!C187,MetaData!$Q:$Q,MAP!B183,MetaData!$AS:$AS,MAP!J184,MetaData!AW:AW,"map")</f>
        <v>0</v>
      </c>
      <c r="K187" s="142">
        <f>IFERROR(J187/J189,0)</f>
        <v>0</v>
      </c>
      <c r="M187" s="139" t="s">
        <v>151</v>
      </c>
      <c r="N187" s="140" t="s">
        <v>205</v>
      </c>
      <c r="O187" s="143">
        <f>COUNTIFS(MetaData!$R:$R,MAP!M187,MetaData!$AQ:$AQ,MAP!N187,MetaData!$Q:$Q,MAP!B183,MetaData!AW:AW,"map")</f>
        <v>0</v>
      </c>
      <c r="P187" s="142">
        <f>IFERROR(O187/O189,0)</f>
        <v>0</v>
      </c>
      <c r="V187" s="139" t="s">
        <v>1339</v>
      </c>
      <c r="W187" s="140">
        <f>SUM(W185:W186)</f>
        <v>7</v>
      </c>
      <c r="X187" s="142"/>
    </row>
    <row r="188" spans="2:28">
      <c r="B188" s="139"/>
      <c r="C188" s="140" t="s">
        <v>146</v>
      </c>
      <c r="D188" s="143">
        <f>COUNTIFS(MetaData!$R:$R,MAP!B187,MetaData!$AQ:$AQ,MAP!C188,MetaData!$Q:$Q,MAP!B183,MetaData!$AS:$AS,MAP!D184,MetaData!AW:AW,"map")</f>
        <v>0</v>
      </c>
      <c r="E188" s="141">
        <f>IFERROR(D188/D189,0)</f>
        <v>0</v>
      </c>
      <c r="F188" s="143">
        <f>COUNTIFS(MetaData!$R:$R,MAP!B187,MetaData!$AQ:$AQ,MAP!C188,MetaData!$Q:$Q,MAP!B183,MetaData!$AS:$AS,MAP!F184,MetaData!AW:AW,"map")</f>
        <v>0</v>
      </c>
      <c r="G188" s="141">
        <f>IFERROR(F188/F189,0)</f>
        <v>0</v>
      </c>
      <c r="H188" s="143">
        <f>COUNTIFS(MetaData!$R:$R,MAP!B187,MetaData!$AQ:$AQ,MAP!C188,MetaData!$Q:$Q,MAP!B183,MetaData!$AS:$AS,MAP!H184,MetaData!AW:AW,"map")</f>
        <v>0</v>
      </c>
      <c r="I188" s="141">
        <f>IFERROR(H188/H189,0)</f>
        <v>0</v>
      </c>
      <c r="J188" s="143">
        <f>COUNTIFS(MetaData!$R:$R,MAP!B187,MetaData!$AQ:$AQ,MAP!C188,MetaData!$Q:$Q,MAP!B183,MetaData!$AS:$AS,MAP!J184,MetaData!AW:AW,"map")</f>
        <v>0</v>
      </c>
      <c r="K188" s="142">
        <f>IFERROR(J188/J189,0)</f>
        <v>0</v>
      </c>
      <c r="M188" s="139"/>
      <c r="N188" s="140" t="s">
        <v>146</v>
      </c>
      <c r="O188" s="143">
        <f>COUNTIFS(MetaData!$R:$R,MAP!M187,MetaData!$AQ:$AQ,MAP!N188,MetaData!$Q:$Q,MAP!B183,MetaData!AW:AW,"map")</f>
        <v>7</v>
      </c>
      <c r="P188" s="142">
        <f>IFERROR(O188/O189,0)</f>
        <v>1</v>
      </c>
    </row>
    <row r="189" spans="2:28">
      <c r="B189" s="139" t="s">
        <v>1339</v>
      </c>
      <c r="C189" s="140"/>
      <c r="D189" s="143">
        <f>SUM(D185:D188)</f>
        <v>0</v>
      </c>
      <c r="E189" s="141"/>
      <c r="F189" s="140">
        <f t="shared" ref="F189" si="38">SUM(F185:F188)</f>
        <v>0</v>
      </c>
      <c r="G189" s="140"/>
      <c r="H189" s="140">
        <f>SUM(H185:H188)</f>
        <v>0</v>
      </c>
      <c r="I189" s="140"/>
      <c r="J189" s="140">
        <f>SUM(J185:J188)</f>
        <v>0</v>
      </c>
      <c r="K189" s="144">
        <f>SUM(C189:J189)</f>
        <v>0</v>
      </c>
      <c r="M189" s="139" t="s">
        <v>1339</v>
      </c>
      <c r="N189" s="140"/>
      <c r="O189" s="140">
        <f>SUM(O185:O188)</f>
        <v>7</v>
      </c>
      <c r="P189" s="142"/>
    </row>
    <row r="191" spans="2:28" ht="18.5">
      <c r="B191" s="158" t="s">
        <v>99</v>
      </c>
      <c r="C191" s="159"/>
      <c r="D191" s="159"/>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c r="AA191" s="159"/>
      <c r="AB191" s="159"/>
    </row>
    <row r="193" spans="2:24">
      <c r="B193" s="160" t="s">
        <v>1340</v>
      </c>
      <c r="C193" s="112"/>
      <c r="D193" s="112"/>
      <c r="E193" s="112"/>
      <c r="F193" s="112"/>
      <c r="G193" s="112"/>
      <c r="H193" s="112"/>
      <c r="I193" s="112"/>
      <c r="J193" s="112"/>
      <c r="K193" s="112"/>
      <c r="L193" s="112"/>
      <c r="M193" s="160"/>
      <c r="N193" s="112"/>
      <c r="O193" s="112"/>
      <c r="P193" s="112"/>
      <c r="Q193" s="112"/>
      <c r="R193" s="112"/>
      <c r="S193" s="112"/>
      <c r="T193" s="112"/>
      <c r="U193" s="112"/>
      <c r="V193" s="66"/>
      <c r="W193" s="112"/>
      <c r="X193" s="112"/>
    </row>
    <row r="194" spans="2:24">
      <c r="B194" s="139"/>
      <c r="C194" s="140" t="s">
        <v>1341</v>
      </c>
      <c r="D194" s="140" t="s">
        <v>924</v>
      </c>
      <c r="E194" s="141"/>
      <c r="F194" s="140" t="s">
        <v>407</v>
      </c>
      <c r="G194" s="140"/>
      <c r="H194" s="141" t="s">
        <v>215</v>
      </c>
      <c r="I194" s="140"/>
      <c r="J194" s="140" t="s">
        <v>206</v>
      </c>
      <c r="K194" s="142"/>
      <c r="M194" s="139"/>
      <c r="N194" s="140" t="s">
        <v>1341</v>
      </c>
      <c r="O194" s="140"/>
      <c r="P194" s="142"/>
      <c r="R194" s="139" t="s">
        <v>133</v>
      </c>
      <c r="S194" s="143">
        <f t="shared" ref="S194:S195" si="39">S202+S210+S218+S226+S234+S242+S250+S258</f>
        <v>14</v>
      </c>
      <c r="T194" s="142">
        <f>IFERROR(S194/S196,0)</f>
        <v>0.5</v>
      </c>
      <c r="V194" s="139" t="s">
        <v>1341</v>
      </c>
      <c r="W194" s="140"/>
      <c r="X194" s="142"/>
    </row>
    <row r="195" spans="2:24">
      <c r="B195" s="139" t="s">
        <v>133</v>
      </c>
      <c r="C195" s="140" t="s">
        <v>205</v>
      </c>
      <c r="D195" s="143">
        <f>D203+D211+D219+D227+D235+D243+D251+D259</f>
        <v>0</v>
      </c>
      <c r="E195" s="141">
        <f>IFERROR(D195/D199,0)</f>
        <v>0</v>
      </c>
      <c r="F195" s="143">
        <f t="shared" ref="F195:F198" si="40">F203+F211+F219+F227+F235+F243+F251+F259</f>
        <v>0</v>
      </c>
      <c r="G195" s="141">
        <f>IFERROR(F195/F199,0)</f>
        <v>0</v>
      </c>
      <c r="H195" s="143">
        <f t="shared" ref="H195:H198" si="41">H203+H211+H219+H227+H235+H243+H251+H259</f>
        <v>0</v>
      </c>
      <c r="I195" s="141">
        <f>IFERROR(H195/H199,0)</f>
        <v>0</v>
      </c>
      <c r="J195" s="143">
        <f t="shared" ref="J195:J198" si="42">J203+J211+J219+J227+J235+J243+J251+J259</f>
        <v>0</v>
      </c>
      <c r="K195" s="142">
        <f>IFERROR(J195/J199,0)</f>
        <v>0</v>
      </c>
      <c r="M195" s="139" t="s">
        <v>133</v>
      </c>
      <c r="N195" s="140" t="s">
        <v>205</v>
      </c>
      <c r="O195" s="143">
        <f t="shared" ref="O195:O198" si="43">O203+O211+O219+O227+O235+O243+O251+O259</f>
        <v>0</v>
      </c>
      <c r="P195" s="142">
        <f>IFERROR(O195/O199,0)</f>
        <v>0</v>
      </c>
      <c r="R195" s="139" t="s">
        <v>151</v>
      </c>
      <c r="S195" s="143">
        <f t="shared" si="39"/>
        <v>14</v>
      </c>
      <c r="T195" s="142">
        <f>IFERROR(S195/S196,0)</f>
        <v>0.5</v>
      </c>
      <c r="V195" s="139" t="s">
        <v>205</v>
      </c>
      <c r="W195" s="143">
        <f t="shared" ref="W195:W196" si="44">W203+W211+W219+W227+W235+W243+W251+W259</f>
        <v>0</v>
      </c>
      <c r="X195" s="142">
        <f>IFERROR(W195/W197,0)</f>
        <v>0</v>
      </c>
    </row>
    <row r="196" spans="2:24">
      <c r="B196" s="139"/>
      <c r="C196" s="140" t="s">
        <v>146</v>
      </c>
      <c r="D196" s="143">
        <f t="shared" ref="D196:D198" si="45">D204+D212+D220+D228+D236+D244+D252+D260</f>
        <v>0</v>
      </c>
      <c r="E196" s="141">
        <f>IFERROR(D196/D199,0)</f>
        <v>0</v>
      </c>
      <c r="F196" s="143">
        <f t="shared" si="40"/>
        <v>0</v>
      </c>
      <c r="G196" s="141">
        <f>IFERROR(F196/F199,0)</f>
        <v>0</v>
      </c>
      <c r="H196" s="143">
        <f t="shared" si="41"/>
        <v>0</v>
      </c>
      <c r="I196" s="141">
        <f>IFERROR(H196/H199,0)</f>
        <v>0</v>
      </c>
      <c r="J196" s="143">
        <f t="shared" si="42"/>
        <v>0</v>
      </c>
      <c r="K196" s="142">
        <f>IFERROR(J196/J199,0)</f>
        <v>0</v>
      </c>
      <c r="M196" s="139"/>
      <c r="N196" s="140" t="s">
        <v>146</v>
      </c>
      <c r="O196" s="143">
        <f t="shared" si="43"/>
        <v>14</v>
      </c>
      <c r="P196" s="142">
        <f>IFERROR(O196/O199,0)</f>
        <v>0.5</v>
      </c>
      <c r="R196" s="139" t="s">
        <v>1339</v>
      </c>
      <c r="S196" s="140">
        <f>SUM(S194:S195)</f>
        <v>28</v>
      </c>
      <c r="T196" s="142"/>
      <c r="V196" s="139" t="s">
        <v>146</v>
      </c>
      <c r="W196" s="143">
        <f t="shared" si="44"/>
        <v>28</v>
      </c>
      <c r="X196" s="142">
        <f>IFERROR(W196/W197,0)</f>
        <v>1</v>
      </c>
    </row>
    <row r="197" spans="2:24">
      <c r="B197" s="139" t="s">
        <v>151</v>
      </c>
      <c r="C197" s="140" t="s">
        <v>205</v>
      </c>
      <c r="D197" s="143">
        <f t="shared" si="45"/>
        <v>0</v>
      </c>
      <c r="E197" s="141">
        <f>IFERROR(D197/D199,0)</f>
        <v>0</v>
      </c>
      <c r="F197" s="143">
        <f t="shared" si="40"/>
        <v>0</v>
      </c>
      <c r="G197" s="141">
        <f>IFERROR(F197/F199,0)</f>
        <v>0</v>
      </c>
      <c r="H197" s="143">
        <f t="shared" si="41"/>
        <v>0</v>
      </c>
      <c r="I197" s="141">
        <f>IFERROR(H197/H199,0)</f>
        <v>0</v>
      </c>
      <c r="J197" s="143">
        <f t="shared" si="42"/>
        <v>0</v>
      </c>
      <c r="K197" s="142">
        <f>IFERROR(J197/J199,0)</f>
        <v>0</v>
      </c>
      <c r="M197" s="139" t="s">
        <v>151</v>
      </c>
      <c r="N197" s="140" t="s">
        <v>205</v>
      </c>
      <c r="O197" s="143">
        <f t="shared" si="43"/>
        <v>0</v>
      </c>
      <c r="P197" s="142">
        <f>IFERROR(O197/O199,0)</f>
        <v>0</v>
      </c>
      <c r="V197" s="139" t="s">
        <v>1339</v>
      </c>
      <c r="W197" s="140">
        <f>SUM(W195:W196)</f>
        <v>28</v>
      </c>
      <c r="X197" s="142"/>
    </row>
    <row r="198" spans="2:24">
      <c r="B198" s="139"/>
      <c r="C198" s="140" t="s">
        <v>146</v>
      </c>
      <c r="D198" s="143">
        <f t="shared" si="45"/>
        <v>0</v>
      </c>
      <c r="E198" s="141">
        <f>IFERROR(D198/D199,0)</f>
        <v>0</v>
      </c>
      <c r="F198" s="143">
        <f t="shared" si="40"/>
        <v>0</v>
      </c>
      <c r="G198" s="141">
        <f>IFERROR(F198/F199,0)</f>
        <v>0</v>
      </c>
      <c r="H198" s="143">
        <f t="shared" si="41"/>
        <v>0</v>
      </c>
      <c r="I198" s="141">
        <f>IFERROR(H198/H199,0)</f>
        <v>0</v>
      </c>
      <c r="J198" s="143">
        <f t="shared" si="42"/>
        <v>0</v>
      </c>
      <c r="K198" s="142">
        <f>IFERROR(J198/J199,0)</f>
        <v>0</v>
      </c>
      <c r="M198" s="139"/>
      <c r="N198" s="140" t="s">
        <v>146</v>
      </c>
      <c r="O198" s="143">
        <f t="shared" si="43"/>
        <v>14</v>
      </c>
      <c r="P198" s="142">
        <f>IFERROR(O198/O199,0)</f>
        <v>0.5</v>
      </c>
    </row>
    <row r="199" spans="2:24">
      <c r="B199" s="139" t="s">
        <v>1339</v>
      </c>
      <c r="C199" s="140"/>
      <c r="D199" s="143">
        <f>SUM(D195:D198)</f>
        <v>0</v>
      </c>
      <c r="E199" s="141"/>
      <c r="F199" s="140">
        <f t="shared" ref="F199" si="46">SUM(F195:F198)</f>
        <v>0</v>
      </c>
      <c r="G199" s="140"/>
      <c r="H199" s="140">
        <f>SUM(H195:H198)</f>
        <v>0</v>
      </c>
      <c r="I199" s="140"/>
      <c r="J199" s="140">
        <f>SUM(J195:J198)</f>
        <v>0</v>
      </c>
      <c r="K199" s="144">
        <f>SUM(C199:J199)</f>
        <v>0</v>
      </c>
      <c r="M199" s="139" t="s">
        <v>1339</v>
      </c>
      <c r="N199" s="140"/>
      <c r="O199" s="140">
        <f>SUM(O195:O198)</f>
        <v>28</v>
      </c>
      <c r="P199" s="142"/>
    </row>
    <row r="200" spans="2:24">
      <c r="G200" s="124"/>
      <c r="H200" s="124"/>
      <c r="I200" s="145"/>
    </row>
    <row r="201" spans="2:24">
      <c r="B201" s="160" t="s">
        <v>1338</v>
      </c>
      <c r="C201" s="112"/>
      <c r="D201" s="112"/>
      <c r="E201" s="112"/>
      <c r="F201" s="112"/>
      <c r="G201" s="112"/>
      <c r="H201" s="112"/>
      <c r="I201" s="112"/>
      <c r="J201" s="112"/>
      <c r="K201" s="112"/>
      <c r="L201" s="112"/>
      <c r="M201" s="160"/>
      <c r="N201" s="112"/>
      <c r="O201" s="112"/>
      <c r="P201" s="112"/>
      <c r="Q201" s="112"/>
      <c r="R201" s="112"/>
      <c r="S201" s="112"/>
      <c r="T201" s="112"/>
      <c r="U201" s="112"/>
      <c r="V201" s="66"/>
      <c r="W201" s="112"/>
      <c r="X201" s="112"/>
    </row>
    <row r="202" spans="2:24">
      <c r="B202" s="139"/>
      <c r="C202" s="140" t="s">
        <v>1341</v>
      </c>
      <c r="D202" s="140" t="s">
        <v>924</v>
      </c>
      <c r="E202" s="141"/>
      <c r="F202" s="140" t="s">
        <v>407</v>
      </c>
      <c r="G202" s="140"/>
      <c r="H202" s="141" t="s">
        <v>215</v>
      </c>
      <c r="I202" s="140"/>
      <c r="J202" s="140" t="s">
        <v>206</v>
      </c>
      <c r="K202" s="142"/>
      <c r="M202" s="139"/>
      <c r="N202" s="140" t="s">
        <v>1341</v>
      </c>
      <c r="O202" s="140"/>
      <c r="P202" s="142"/>
      <c r="R202" s="139" t="s">
        <v>133</v>
      </c>
      <c r="S202" s="143">
        <f>COUNTIFS(MetaData!$R:$R,MAP!$R$22,MetaData!$V:$V,"",MetaData!AW:AW,"map")</f>
        <v>0</v>
      </c>
      <c r="T202" s="142">
        <f>IFERROR(S202/S204,0)</f>
        <v>0</v>
      </c>
      <c r="V202" s="139" t="s">
        <v>1341</v>
      </c>
      <c r="W202" s="140"/>
      <c r="X202" s="142"/>
    </row>
    <row r="203" spans="2:24">
      <c r="B203" s="139" t="s">
        <v>133</v>
      </c>
      <c r="C203" s="140" t="s">
        <v>205</v>
      </c>
      <c r="D203" s="143">
        <f>COUNTIFS(MetaData!$R:$R,MAP!B203,MetaData!$AQ:$AQ,MAP!C203,MetaData!$V:$V,"",MetaData!$AS:$AS,MAP!D202,MetaData!AW:AW,"map")</f>
        <v>0</v>
      </c>
      <c r="E203" s="141">
        <f>IFERROR(D203/D207,0)</f>
        <v>0</v>
      </c>
      <c r="F203" s="143">
        <f>COUNTIFS(MetaData!$R:$R,MAP!B203,MetaData!$AQ:$AQ,MAP!C203,MetaData!$V:$V,"",MetaData!$AS:$AS,MAP!F202,MetaData!AW:AW,"map")</f>
        <v>0</v>
      </c>
      <c r="G203" s="141">
        <f>IFERROR(F203/F207,0)</f>
        <v>0</v>
      </c>
      <c r="H203" s="143">
        <f>COUNTIFS(MetaData!$R:$R,MAP!B203,MetaData!$AQ:$AQ,MAP!C203,MetaData!$V:$V,"",MetaData!$AS:$AS,MAP!H202,MetaData!AW:AW,"map")</f>
        <v>0</v>
      </c>
      <c r="I203" s="141">
        <f>IFERROR(H203/H207,0)</f>
        <v>0</v>
      </c>
      <c r="J203" s="143">
        <f>COUNTIFS(MetaData!$R:$R,MAP!B203,MetaData!$AQ:$AQ,MAP!C203,MetaData!$V:$V,"",MetaData!$AS:$AS,MAP!J202,MetaData!AW:AW,"map")</f>
        <v>0</v>
      </c>
      <c r="K203" s="142">
        <f>IFERROR(J203/J207,0)</f>
        <v>0</v>
      </c>
      <c r="M203" s="139" t="s">
        <v>133</v>
      </c>
      <c r="N203" s="140" t="s">
        <v>205</v>
      </c>
      <c r="O203" s="143">
        <f>COUNTIFS(MetaData!$R:$R,MAP!M203,MetaData!$AQ:$AQ,MAP!N203,MetaData!$V:$V,"",MetaData!AW:AW,"map")</f>
        <v>0</v>
      </c>
      <c r="P203" s="142">
        <f>IFERROR(O203/O207,0)</f>
        <v>0</v>
      </c>
      <c r="R203" s="139" t="s">
        <v>151</v>
      </c>
      <c r="S203" s="143">
        <f>COUNTIFS(MetaData!$R:$R,MAP!$R$23,MetaData!$V:$V,"",MetaData!AW:AW,"map")</f>
        <v>0</v>
      </c>
      <c r="T203" s="142">
        <f>IFERROR(S203/S204,0)</f>
        <v>0</v>
      </c>
      <c r="V203" s="139" t="s">
        <v>205</v>
      </c>
      <c r="W203" s="143">
        <f>COUNTIFS(MetaData!$AQ:$AQ,MAP!V203,MetaData!$V:$V,"",MetaData!AW:AW,"map")</f>
        <v>0</v>
      </c>
      <c r="X203" s="142">
        <f>IFERROR(W203/W205,0)</f>
        <v>0</v>
      </c>
    </row>
    <row r="204" spans="2:24">
      <c r="B204" s="139"/>
      <c r="C204" s="140" t="s">
        <v>146</v>
      </c>
      <c r="D204" s="143">
        <f>COUNTIFS(MetaData!$R:$R,MAP!B203,MetaData!$AQ:$AQ,MAP!C204,MetaData!$V:$V,"",MetaData!$AS:$AS,MAP!D202,MetaData!AW:AW,"map")</f>
        <v>0</v>
      </c>
      <c r="E204" s="141">
        <f>IFERROR(D204/D207,0)</f>
        <v>0</v>
      </c>
      <c r="F204" s="143">
        <f>COUNTIFS(MetaData!$R:$R,MAP!B203,MetaData!$AQ:$AQ,MAP!C204,MetaData!$V:$V,"",MetaData!$AS:$AS,MAP!F202,MetaData!AW:AW,"map")</f>
        <v>0</v>
      </c>
      <c r="G204" s="141">
        <f>IFERROR(F204/F207,0)</f>
        <v>0</v>
      </c>
      <c r="H204" s="143">
        <f>COUNTIFS(MetaData!$R:$R,MAP!B203,MetaData!$AQ:$AQ,MAP!C204,MetaData!$V:$V,"",MetaData!$AS:$AS,MAP!H202,MetaData!AW:AW,"map")</f>
        <v>0</v>
      </c>
      <c r="I204" s="141">
        <f>IFERROR(H204/H207,0)</f>
        <v>0</v>
      </c>
      <c r="J204" s="143">
        <f>COUNTIFS(MetaData!$R:$R,MAP!B203,MetaData!$AQ:$AQ,MAP!C204,MetaData!$V:$V,"",MetaData!$AS:$AS,MAP!J202,MetaData!AW:AW,"map")</f>
        <v>0</v>
      </c>
      <c r="K204" s="142">
        <f>IFERROR(J204/J207,0)</f>
        <v>0</v>
      </c>
      <c r="M204" s="139"/>
      <c r="N204" s="140" t="s">
        <v>146</v>
      </c>
      <c r="O204" s="143">
        <f>COUNTIFS(MetaData!$R:$R,MAP!M203,MetaData!$AQ:$AQ,MAP!N204,MetaData!$V:$V,"",MetaData!AW:AW,"map")</f>
        <v>0</v>
      </c>
      <c r="P204" s="142">
        <f>IFERROR(O204/O207,0)</f>
        <v>0</v>
      </c>
      <c r="R204" s="139" t="s">
        <v>1339</v>
      </c>
      <c r="S204" s="140">
        <f>SUM(S202:S203)</f>
        <v>0</v>
      </c>
      <c r="T204" s="142"/>
      <c r="V204" s="139" t="s">
        <v>146</v>
      </c>
      <c r="W204" s="143">
        <f>COUNTIFS(MetaData!$AQ:$AQ,MAP!V204,MetaData!$V:$V,"",MetaData!AW:AW,"map")</f>
        <v>0</v>
      </c>
      <c r="X204" s="142">
        <f>IFERROR(W204/W205,0)</f>
        <v>0</v>
      </c>
    </row>
    <row r="205" spans="2:24">
      <c r="B205" s="139" t="s">
        <v>151</v>
      </c>
      <c r="C205" s="140" t="s">
        <v>205</v>
      </c>
      <c r="D205" s="143">
        <f>COUNTIFS(MetaData!$R:$R,MAP!B205,MetaData!$AQ:$AQ,MAP!C205,MetaData!$V:$V,"",MetaData!$AS:$AS,MAP!D202,MetaData!AW:AW,"map")</f>
        <v>0</v>
      </c>
      <c r="E205" s="141">
        <f>IFERROR(D205/D207,0)</f>
        <v>0</v>
      </c>
      <c r="F205" s="143">
        <f>COUNTIFS(MetaData!$R:$R,MAP!B205,MetaData!$AQ:$AQ,MAP!C205,MetaData!$V:$V,"",MetaData!$AS:$AS,MAP!F202,MetaData!AW:AW,"map")</f>
        <v>0</v>
      </c>
      <c r="G205" s="141">
        <f>IFERROR(F205/F207,0)</f>
        <v>0</v>
      </c>
      <c r="H205" s="143">
        <f>COUNTIFS(MetaData!$R:$R,MAP!B205,MetaData!$AQ:$AQ,MAP!C205,MetaData!$V:$V,"",MetaData!$AS:$AS,MAP!H202,MetaData!AW:AW,"map")</f>
        <v>0</v>
      </c>
      <c r="I205" s="141">
        <f>IFERROR(H205/H207,0)</f>
        <v>0</v>
      </c>
      <c r="J205" s="143">
        <f>COUNTIFS(MetaData!$R:$R,MAP!B205,MetaData!$AQ:$AQ,MAP!C205,MetaData!$V:$V,"",MetaData!$AS:$AS,MAP!J202,MetaData!AW:AW,"map")</f>
        <v>0</v>
      </c>
      <c r="K205" s="142">
        <f>IFERROR(J205/J207,0)</f>
        <v>0</v>
      </c>
      <c r="M205" s="139" t="s">
        <v>151</v>
      </c>
      <c r="N205" s="140" t="s">
        <v>205</v>
      </c>
      <c r="O205" s="143">
        <f>COUNTIFS(MetaData!$R:$R,MAP!M205,MetaData!$AQ:$AQ,MAP!N205,MetaData!$V:$V,"",MetaData!AW:AW,"map")</f>
        <v>0</v>
      </c>
      <c r="P205" s="142">
        <f>IFERROR(O205/O207,0)</f>
        <v>0</v>
      </c>
      <c r="V205" s="139" t="s">
        <v>1339</v>
      </c>
      <c r="W205" s="140">
        <f>SUM(W203:W204)</f>
        <v>0</v>
      </c>
      <c r="X205" s="142"/>
    </row>
    <row r="206" spans="2:24">
      <c r="B206" s="139"/>
      <c r="C206" s="140" t="s">
        <v>146</v>
      </c>
      <c r="D206" s="143">
        <f>COUNTIFS(MetaData!$R:$R,MAP!B205,MetaData!$AQ:$AQ,MAP!C206,MetaData!$V:$V,"",MetaData!$AS:$AS,MAP!D202,MetaData!AW:AW,"map")</f>
        <v>0</v>
      </c>
      <c r="E206" s="141">
        <f>IFERROR(D206/D207,0)</f>
        <v>0</v>
      </c>
      <c r="F206" s="143">
        <f>COUNTIFS(MetaData!$R:$R,MAP!B205,MetaData!$AQ:$AQ,MAP!C206,MetaData!$V:$V,"",MetaData!$AS:$AS,MAP!F202,MetaData!AW:AW,"map")</f>
        <v>0</v>
      </c>
      <c r="G206" s="141">
        <f>IFERROR(F206/F207,0)</f>
        <v>0</v>
      </c>
      <c r="H206" s="143">
        <f>COUNTIFS(MetaData!$R:$R,MAP!B205,MetaData!$AQ:$AQ,MAP!C206,MetaData!$V:$V,"",MetaData!$AS:$AS,MAP!H202,MetaData!AW:AW,"map")</f>
        <v>0</v>
      </c>
      <c r="I206" s="141">
        <f>IFERROR(H206/H207,0)</f>
        <v>0</v>
      </c>
      <c r="J206" s="143">
        <f>COUNTIFS(MetaData!$R:$R,MAP!B205,MetaData!$AQ:$AQ,MAP!C206,MetaData!$V:$V,"",MetaData!$AS:$AS,MAP!J202,MetaData!AW:AW,"map")</f>
        <v>0</v>
      </c>
      <c r="K206" s="142">
        <f>IFERROR(J206/J207,0)</f>
        <v>0</v>
      </c>
      <c r="M206" s="139"/>
      <c r="N206" s="140" t="s">
        <v>146</v>
      </c>
      <c r="O206" s="143">
        <f>COUNTIFS(MetaData!$R:$R,MAP!M205,MetaData!$AQ:$AQ,MAP!N206,MetaData!$V:$V,"",MetaData!AW:AW,"map")</f>
        <v>0</v>
      </c>
      <c r="P206" s="142">
        <f>IFERROR(O206/O207,0)</f>
        <v>0</v>
      </c>
    </row>
    <row r="207" spans="2:24">
      <c r="B207" s="139" t="s">
        <v>1339</v>
      </c>
      <c r="C207" s="140"/>
      <c r="D207" s="143">
        <f>SUM(D203:D206)</f>
        <v>0</v>
      </c>
      <c r="E207" s="141"/>
      <c r="F207" s="140">
        <f t="shared" ref="F207" si="47">SUM(F203:F206)</f>
        <v>0</v>
      </c>
      <c r="G207" s="140"/>
      <c r="H207" s="140">
        <f>SUM(H203:H206)</f>
        <v>0</v>
      </c>
      <c r="I207" s="140"/>
      <c r="J207" s="140">
        <f>SUM(J203:J206)</f>
        <v>0</v>
      </c>
      <c r="K207" s="144">
        <f>SUM(C207:J207)</f>
        <v>0</v>
      </c>
      <c r="M207" s="139" t="s">
        <v>1339</v>
      </c>
      <c r="N207" s="140"/>
      <c r="O207" s="140">
        <f>SUM(O203:O206)</f>
        <v>0</v>
      </c>
      <c r="P207" s="142"/>
    </row>
    <row r="209" spans="2:24">
      <c r="B209" s="160" t="s">
        <v>147</v>
      </c>
      <c r="C209" s="112"/>
      <c r="D209" s="112"/>
      <c r="E209" s="112"/>
      <c r="F209" s="112"/>
      <c r="G209" s="112"/>
      <c r="H209" s="112"/>
      <c r="I209" s="112"/>
      <c r="J209" s="112"/>
      <c r="K209" s="112"/>
      <c r="L209" s="112"/>
      <c r="M209" s="160"/>
      <c r="N209" s="112"/>
      <c r="O209" s="112"/>
      <c r="P209" s="112"/>
      <c r="Q209" s="112"/>
      <c r="R209" s="112"/>
      <c r="S209" s="112"/>
      <c r="T209" s="112"/>
      <c r="U209" s="112"/>
      <c r="V209" s="66"/>
      <c r="W209" s="112"/>
      <c r="X209" s="112"/>
    </row>
    <row r="210" spans="2:24">
      <c r="B210" s="139"/>
      <c r="C210" s="140" t="s">
        <v>1341</v>
      </c>
      <c r="D210" s="140" t="s">
        <v>924</v>
      </c>
      <c r="E210" s="141"/>
      <c r="F210" s="140" t="s">
        <v>407</v>
      </c>
      <c r="G210" s="140"/>
      <c r="H210" s="141" t="s">
        <v>215</v>
      </c>
      <c r="I210" s="140"/>
      <c r="J210" s="140" t="s">
        <v>206</v>
      </c>
      <c r="K210" s="142"/>
      <c r="M210" s="139"/>
      <c r="N210" s="140" t="s">
        <v>1341</v>
      </c>
      <c r="O210" s="140"/>
      <c r="P210" s="142"/>
      <c r="R210" s="139" t="s">
        <v>133</v>
      </c>
      <c r="S210" s="143">
        <f>COUNTIFS(MetaData!$R:$R,MAP!$R$22,MetaData!$V:$V,MAP!B209,MetaData!AW:AW,"map")</f>
        <v>6</v>
      </c>
      <c r="T210" s="142">
        <f>IFERROR(S210/S212,0)</f>
        <v>1</v>
      </c>
      <c r="V210" s="139" t="s">
        <v>1341</v>
      </c>
      <c r="W210" s="140"/>
      <c r="X210" s="142"/>
    </row>
    <row r="211" spans="2:24">
      <c r="B211" s="139" t="s">
        <v>133</v>
      </c>
      <c r="C211" s="140" t="s">
        <v>205</v>
      </c>
      <c r="D211" s="143">
        <f>COUNTIFS(MetaData!$R:$R,MAP!B211,MetaData!$AQ:$AQ,MAP!C211,MetaData!$V:$V,MAP!B209,MetaData!$AS:$AS,MAP!D210,MetaData!AW:AW,"map")</f>
        <v>0</v>
      </c>
      <c r="E211" s="141">
        <f>IFERROR(D211/D215,0)</f>
        <v>0</v>
      </c>
      <c r="F211" s="143">
        <f>COUNTIFS(MetaData!$R:$R,MAP!B211,MetaData!$AQ:$AQ,MAP!C211,MetaData!$V:$V,MAP!B209,MetaData!$AS:$AS,MAP!F210,MetaData!AW:AW,"map")</f>
        <v>0</v>
      </c>
      <c r="G211" s="141">
        <f>IFERROR(F211/F215,0)</f>
        <v>0</v>
      </c>
      <c r="H211" s="143">
        <f>COUNTIFS(MetaData!$R:$R,MAP!B211,MetaData!$AQ:$AQ,MAP!C211,MetaData!$V:$V,MAP!B209,MetaData!$AS:$AS,MAP!H210,MetaData!AW:AW,"map")</f>
        <v>0</v>
      </c>
      <c r="I211" s="141">
        <f>IFERROR(H211/H215,0)</f>
        <v>0</v>
      </c>
      <c r="J211" s="143">
        <f>COUNTIFS(MetaData!$R:$R,MAP!B211,MetaData!$AQ:$AQ,MAP!C211,MetaData!$V:$V,MAP!B209,MetaData!$AS:$AS,MAP!J210,MetaData!AW:AW,"map")</f>
        <v>0</v>
      </c>
      <c r="K211" s="142">
        <f>IFERROR(J211/J215,0)</f>
        <v>0</v>
      </c>
      <c r="M211" s="139" t="s">
        <v>133</v>
      </c>
      <c r="N211" s="140" t="s">
        <v>205</v>
      </c>
      <c r="O211" s="143">
        <f>COUNTIFS(MetaData!$R:$R,MAP!M211,MetaData!$AQ:$AQ,MAP!N211,MetaData!$V:$V,MAP!B209,MetaData!AW:AW,"map")</f>
        <v>0</v>
      </c>
      <c r="P211" s="142">
        <f>IFERROR(O211/O215,0)</f>
        <v>0</v>
      </c>
      <c r="R211" s="139" t="s">
        <v>151</v>
      </c>
      <c r="S211" s="143">
        <f>COUNTIFS(MetaData!$R:$R,MAP!$R$23,MetaData!$V:$V,MAP!B209,MetaData!AW:AW,"map")</f>
        <v>0</v>
      </c>
      <c r="T211" s="142">
        <f>IFERROR(S211/S212,0)</f>
        <v>0</v>
      </c>
      <c r="V211" s="139" t="s">
        <v>205</v>
      </c>
      <c r="W211" s="143">
        <f>COUNTIFS(MetaData!$AQ:$AQ,MAP!V211,MetaData!$V:$V,MAP!B209,MetaData!AW:AW,"map")</f>
        <v>0</v>
      </c>
      <c r="X211" s="142">
        <f>IFERROR(W211/W213,0)</f>
        <v>0</v>
      </c>
    </row>
    <row r="212" spans="2:24">
      <c r="B212" s="139"/>
      <c r="C212" s="140" t="s">
        <v>146</v>
      </c>
      <c r="D212" s="143">
        <f>COUNTIFS(MetaData!$R:$R,MAP!B211,MetaData!$AQ:$AQ,MAP!C212,MetaData!$V:$V,MAP!B209,MetaData!$AS:$AS,MAP!D210,MetaData!AW:AW,"map")</f>
        <v>0</v>
      </c>
      <c r="E212" s="141">
        <f>IFERROR(D212/D215,0)</f>
        <v>0</v>
      </c>
      <c r="F212" s="143">
        <f>COUNTIFS(MetaData!$R:$R,MAP!B211,MetaData!$AQ:$AQ,MAP!C212,MetaData!$V:$V,MAP!B209,MetaData!$AS:$AS,MAP!F210,MetaData!AW:AW,"map")</f>
        <v>0</v>
      </c>
      <c r="G212" s="141">
        <f>IFERROR(F212/F215,0)</f>
        <v>0</v>
      </c>
      <c r="H212" s="143">
        <f>COUNTIFS(MetaData!$R:$R,MAP!B211,MetaData!$AQ:$AQ,MAP!C212,MetaData!$V:$V,MAP!B209,MetaData!$AS:$AS,MAP!H210,MetaData!AW:AW,"map")</f>
        <v>0</v>
      </c>
      <c r="I212" s="141">
        <f>IFERROR(H212/H215,0)</f>
        <v>0</v>
      </c>
      <c r="J212" s="143">
        <f>COUNTIFS(MetaData!$R:$R,MAP!B211,MetaData!$AQ:$AQ,MAP!C212,MetaData!$V:$V,MAP!B209,MetaData!$AS:$AS,MAP!J210,MetaData!AW:AW,"map")</f>
        <v>0</v>
      </c>
      <c r="K212" s="142">
        <f>IFERROR(J212/J215,0)</f>
        <v>0</v>
      </c>
      <c r="M212" s="139"/>
      <c r="N212" s="140" t="s">
        <v>146</v>
      </c>
      <c r="O212" s="143">
        <f>COUNTIFS(MetaData!$R:$R,MAP!M211,MetaData!$AQ:$AQ,MAP!N212,MetaData!$V:$V,MAP!B209,MetaData!AW:AW,"map")</f>
        <v>6</v>
      </c>
      <c r="P212" s="142">
        <f>IFERROR(O212/O215,0)</f>
        <v>1</v>
      </c>
      <c r="R212" s="139" t="s">
        <v>1339</v>
      </c>
      <c r="S212" s="140">
        <f>SUM(S210:S211)</f>
        <v>6</v>
      </c>
      <c r="T212" s="142"/>
      <c r="V212" s="139" t="s">
        <v>146</v>
      </c>
      <c r="W212" s="143">
        <f>COUNTIFS(MetaData!$AQ:$AQ,MAP!V212,MetaData!$V:$V,MAP!B209,MetaData!AW:AW,"map")</f>
        <v>6</v>
      </c>
      <c r="X212" s="142">
        <f>IFERROR(W212/W213,0)</f>
        <v>1</v>
      </c>
    </row>
    <row r="213" spans="2:24">
      <c r="B213" s="139" t="s">
        <v>151</v>
      </c>
      <c r="C213" s="140" t="s">
        <v>205</v>
      </c>
      <c r="D213" s="143">
        <f>COUNTIFS(MetaData!$R:$R,MAP!B213,MetaData!$AQ:$AQ,MAP!C213,MetaData!$V:$V,MAP!B209,MetaData!$AS:$AS,MAP!D210,MetaData!AW:AW,"map")</f>
        <v>0</v>
      </c>
      <c r="E213" s="141">
        <f>IFERROR(D213/D215,0)</f>
        <v>0</v>
      </c>
      <c r="F213" s="143">
        <f>COUNTIFS(MetaData!$R:$R,MAP!B213,MetaData!$AQ:$AQ,MAP!C213,MetaData!$V:$V,MAP!B209,MetaData!$AS:$AS,MAP!F210,MetaData!AW:AW,"map")</f>
        <v>0</v>
      </c>
      <c r="G213" s="141">
        <f>IFERROR(F213/F215,0)</f>
        <v>0</v>
      </c>
      <c r="H213" s="143">
        <f>COUNTIFS(MetaData!$R:$R,MAP!B213,MetaData!$AQ:$AQ,MAP!C213,MetaData!$V:$V,MAP!B209,MetaData!$AS:$AS,MAP!H210,MetaData!AW:AW,"map")</f>
        <v>0</v>
      </c>
      <c r="I213" s="141">
        <f>IFERROR(H213/H215,0)</f>
        <v>0</v>
      </c>
      <c r="J213" s="143">
        <f>COUNTIFS(MetaData!$R:$R,MAP!B213,MetaData!$AQ:$AQ,MAP!C213,MetaData!$V:$V,MAP!B209,MetaData!$AS:$AS,MAP!J210,MetaData!AW:AW,"map")</f>
        <v>0</v>
      </c>
      <c r="K213" s="142">
        <f>IFERROR(J213/J215,0)</f>
        <v>0</v>
      </c>
      <c r="M213" s="139" t="s">
        <v>151</v>
      </c>
      <c r="N213" s="140" t="s">
        <v>205</v>
      </c>
      <c r="O213" s="143">
        <f>COUNTIFS(MetaData!$R:$R,MAP!M213,MetaData!$AQ:$AQ,MAP!N213,MetaData!$V:$V,MAP!B209,MetaData!AW:AW,"map")</f>
        <v>0</v>
      </c>
      <c r="P213" s="142">
        <f>IFERROR(O213/O215,0)</f>
        <v>0</v>
      </c>
      <c r="V213" s="139" t="s">
        <v>1339</v>
      </c>
      <c r="W213" s="140">
        <f>SUM(W211:W212)</f>
        <v>6</v>
      </c>
      <c r="X213" s="142"/>
    </row>
    <row r="214" spans="2:24">
      <c r="B214" s="139"/>
      <c r="C214" s="140" t="s">
        <v>146</v>
      </c>
      <c r="D214" s="143">
        <f>COUNTIFS(MetaData!$R:$R,MAP!B213,MetaData!$AQ:$AQ,MAP!C214,MetaData!$V:$V,MAP!B209,MetaData!$AS:$AS,MAP!D210,MetaData!AW:AW,"map")</f>
        <v>0</v>
      </c>
      <c r="E214" s="141">
        <f>IFERROR(D214/D215,0)</f>
        <v>0</v>
      </c>
      <c r="F214" s="143">
        <f>COUNTIFS(MetaData!$R:$R,MAP!B213,MetaData!$AQ:$AQ,MAP!C214,MetaData!$V:$V,MAP!B209,MetaData!$AS:$AS,MAP!F210,MetaData!AW:AW,"map")</f>
        <v>0</v>
      </c>
      <c r="G214" s="141">
        <f>IFERROR(F214/F215,0)</f>
        <v>0</v>
      </c>
      <c r="H214" s="143">
        <f>COUNTIFS(MetaData!$R:$R,MAP!B213,MetaData!$AQ:$AQ,MAP!C214,MetaData!$V:$V,MAP!B209,MetaData!$AS:$AS,MAP!H210,MetaData!AW:AW,"map")</f>
        <v>0</v>
      </c>
      <c r="I214" s="141">
        <f>IFERROR(H214/H215,0)</f>
        <v>0</v>
      </c>
      <c r="J214" s="143">
        <f>COUNTIFS(MetaData!$R:$R,MAP!B213,MetaData!$AQ:$AQ,MAP!C214,MetaData!$V:$V,MAP!B209,MetaData!$AS:$AS,MAP!J210,MetaData!AW:AW,"map")</f>
        <v>0</v>
      </c>
      <c r="K214" s="142">
        <f>IFERROR(J214/J215,0)</f>
        <v>0</v>
      </c>
      <c r="M214" s="139"/>
      <c r="N214" s="140" t="s">
        <v>146</v>
      </c>
      <c r="O214" s="143">
        <f>COUNTIFS(MetaData!$R:$R,MAP!M213,MetaData!$AQ:$AQ,MAP!N214,MetaData!$V:$V,MAP!B209,MetaData!AW:AW,"map")</f>
        <v>0</v>
      </c>
      <c r="P214" s="142">
        <f>IFERROR(O214/O215,0)</f>
        <v>0</v>
      </c>
    </row>
    <row r="215" spans="2:24">
      <c r="B215" s="139" t="s">
        <v>1339</v>
      </c>
      <c r="C215" s="140"/>
      <c r="D215" s="143">
        <f>SUM(D211:D214)</f>
        <v>0</v>
      </c>
      <c r="E215" s="141"/>
      <c r="F215" s="140">
        <f t="shared" ref="F215" si="48">SUM(F211:F214)</f>
        <v>0</v>
      </c>
      <c r="G215" s="140"/>
      <c r="H215" s="140">
        <f>SUM(H211:H214)</f>
        <v>0</v>
      </c>
      <c r="I215" s="140"/>
      <c r="J215" s="140">
        <f>SUM(J211:J214)</f>
        <v>0</v>
      </c>
      <c r="K215" s="144">
        <f>SUM(C215:J215)</f>
        <v>0</v>
      </c>
      <c r="M215" s="139" t="s">
        <v>1339</v>
      </c>
      <c r="N215" s="140"/>
      <c r="O215" s="140">
        <f>SUM(O211:O214)</f>
        <v>6</v>
      </c>
      <c r="P215" s="142"/>
    </row>
    <row r="217" spans="2:24">
      <c r="B217" s="160">
        <v>0</v>
      </c>
      <c r="C217" s="112"/>
      <c r="D217" s="112"/>
      <c r="E217" s="112"/>
      <c r="F217" s="112"/>
      <c r="G217" s="112"/>
      <c r="H217" s="112"/>
      <c r="I217" s="112"/>
      <c r="J217" s="112"/>
      <c r="K217" s="112"/>
      <c r="L217" s="112"/>
      <c r="M217" s="160"/>
      <c r="N217" s="112"/>
      <c r="O217" s="112"/>
      <c r="P217" s="112"/>
      <c r="Q217" s="112"/>
      <c r="R217" s="112"/>
      <c r="S217" s="112"/>
      <c r="T217" s="112"/>
      <c r="U217" s="112"/>
      <c r="V217" s="66"/>
      <c r="W217" s="112"/>
      <c r="X217" s="112"/>
    </row>
    <row r="218" spans="2:24">
      <c r="B218" s="139"/>
      <c r="C218" s="140" t="s">
        <v>1341</v>
      </c>
      <c r="D218" s="140" t="s">
        <v>924</v>
      </c>
      <c r="E218" s="141"/>
      <c r="F218" s="140" t="s">
        <v>407</v>
      </c>
      <c r="G218" s="140"/>
      <c r="H218" s="141" t="s">
        <v>215</v>
      </c>
      <c r="I218" s="140"/>
      <c r="J218" s="140" t="s">
        <v>206</v>
      </c>
      <c r="K218" s="142"/>
      <c r="M218" s="139"/>
      <c r="N218" s="140" t="s">
        <v>1341</v>
      </c>
      <c r="O218" s="140"/>
      <c r="P218" s="142"/>
      <c r="R218" s="139" t="s">
        <v>133</v>
      </c>
      <c r="S218" s="143">
        <f>COUNTIFS(MetaData!$R:$R,MAP!$R$22,MetaData!$V:$V,MAP!B217,MetaData!AW:AW,"map")</f>
        <v>1</v>
      </c>
      <c r="T218" s="142">
        <f>IFERROR(S218/S220,0)</f>
        <v>1</v>
      </c>
      <c r="V218" s="139" t="s">
        <v>1341</v>
      </c>
      <c r="W218" s="140"/>
      <c r="X218" s="142"/>
    </row>
    <row r="219" spans="2:24">
      <c r="B219" s="139" t="s">
        <v>133</v>
      </c>
      <c r="C219" s="140" t="s">
        <v>205</v>
      </c>
      <c r="D219" s="143">
        <f>COUNTIFS(MetaData!$R:$R,MAP!B219,MetaData!$AQ:$AQ,MAP!C219,MetaData!$V:$V,MAP!B217,MetaData!$AS:$AS,MAP!D218,MetaData!AW:AW,"map")</f>
        <v>0</v>
      </c>
      <c r="E219" s="141">
        <f>IFERROR(D219/D223,0)</f>
        <v>0</v>
      </c>
      <c r="F219" s="143">
        <f>COUNTIFS(MetaData!$R:$R,MAP!B219,MetaData!$AQ:$AQ,MAP!C219,MetaData!$V:$V,MAP!B217,MetaData!$AS:$AS,MAP!F218,MetaData!AW:AW,"map")</f>
        <v>0</v>
      </c>
      <c r="G219" s="141">
        <f>IFERROR(F219/F223,0)</f>
        <v>0</v>
      </c>
      <c r="H219" s="143">
        <f>COUNTIFS(MetaData!$R:$R,MAP!B219,MetaData!$AQ:$AQ,MAP!C219,MetaData!$V:$V,MAP!B217,MetaData!$AS:$AS,MAP!H218,MetaData!AW:AW,"map")</f>
        <v>0</v>
      </c>
      <c r="I219" s="141">
        <f>IFERROR(H219/H223,0)</f>
        <v>0</v>
      </c>
      <c r="J219" s="143">
        <f>COUNTIFS(MetaData!$R:$R,MAP!B219,MetaData!$AQ:$AQ,MAP!C219,MetaData!$V:$V,MAP!B217,MetaData!$AS:$AS,MAP!J218,MetaData!AW:AW,"map")</f>
        <v>0</v>
      </c>
      <c r="K219" s="142">
        <f>IFERROR(J219/J223,0)</f>
        <v>0</v>
      </c>
      <c r="M219" s="139" t="s">
        <v>133</v>
      </c>
      <c r="N219" s="140" t="s">
        <v>205</v>
      </c>
      <c r="O219" s="143">
        <f>COUNTIFS(MetaData!$R:$R,MAP!M219,MetaData!$AQ:$AQ,MAP!N219,MetaData!$V:$V,MAP!B217,MetaData!AW:AW,"map")</f>
        <v>0</v>
      </c>
      <c r="P219" s="142">
        <f>IFERROR(O219/O223,0)</f>
        <v>0</v>
      </c>
      <c r="R219" s="139" t="s">
        <v>151</v>
      </c>
      <c r="S219" s="143">
        <f>COUNTIFS(MetaData!$R:$R,MAP!$R$23,MetaData!$V:$V,MAP!B217,MetaData!AW:AW,"map")</f>
        <v>0</v>
      </c>
      <c r="T219" s="142">
        <f>IFERROR(S219/S220,0)</f>
        <v>0</v>
      </c>
      <c r="V219" s="139" t="s">
        <v>205</v>
      </c>
      <c r="W219" s="143">
        <f>COUNTIFS(MetaData!$AQ:$AQ,MAP!V219,MetaData!$V:$V,MAP!B217,MetaData!AW:AW,"map")</f>
        <v>0</v>
      </c>
      <c r="X219" s="142">
        <f>IFERROR(W219/W221,0)</f>
        <v>0</v>
      </c>
    </row>
    <row r="220" spans="2:24">
      <c r="B220" s="139"/>
      <c r="C220" s="140" t="s">
        <v>146</v>
      </c>
      <c r="D220" s="143">
        <f>COUNTIFS(MetaData!$R:$R,MAP!B219,MetaData!$AQ:$AQ,MAP!C220,MetaData!$V:$V,MAP!B217,MetaData!$AS:$AS,MAP!D218,MetaData!AW:AW,"map")</f>
        <v>0</v>
      </c>
      <c r="E220" s="141">
        <f>IFERROR(D220/D223,0)</f>
        <v>0</v>
      </c>
      <c r="F220" s="143">
        <f>COUNTIFS(MetaData!$R:$R,MAP!B219,MetaData!$AQ:$AQ,MAP!C220,MetaData!$V:$V,MAP!B217,MetaData!$AS:$AS,MAP!F218,MetaData!AW:AW,"map")</f>
        <v>0</v>
      </c>
      <c r="G220" s="141">
        <f>IFERROR(F220/F223,0)</f>
        <v>0</v>
      </c>
      <c r="H220" s="143">
        <f>COUNTIFS(MetaData!$R:$R,MAP!B219,MetaData!$AQ:$AQ,MAP!C220,MetaData!$V:$V,MAP!B217,MetaData!$AS:$AS,MAP!H218,MetaData!AW:AW,"map")</f>
        <v>0</v>
      </c>
      <c r="I220" s="141">
        <f>IFERROR(H220/H223,0)</f>
        <v>0</v>
      </c>
      <c r="J220" s="143">
        <f>COUNTIFS(MetaData!$R:$R,MAP!B219,MetaData!$AQ:$AQ,MAP!C220,MetaData!$V:$V,MAP!B217,MetaData!$AS:$AS,MAP!J218,MetaData!AW:AW,"map")</f>
        <v>0</v>
      </c>
      <c r="K220" s="142">
        <f>IFERROR(J220/J223,0)</f>
        <v>0</v>
      </c>
      <c r="M220" s="139"/>
      <c r="N220" s="140" t="s">
        <v>146</v>
      </c>
      <c r="O220" s="143">
        <f>COUNTIFS(MetaData!$R:$R,MAP!M219,MetaData!$AQ:$AQ,MAP!N220,MetaData!$V:$V,MAP!B217,MetaData!AW:AW,"map")</f>
        <v>1</v>
      </c>
      <c r="P220" s="142">
        <f>IFERROR(O220/O223,0)</f>
        <v>1</v>
      </c>
      <c r="R220" s="139" t="s">
        <v>1339</v>
      </c>
      <c r="S220" s="140">
        <f>SUM(S218:S219)</f>
        <v>1</v>
      </c>
      <c r="T220" s="142"/>
      <c r="V220" s="139" t="s">
        <v>146</v>
      </c>
      <c r="W220" s="143">
        <f>COUNTIFS(MetaData!$AQ:$AQ,MAP!V220,MetaData!$V:$V,MAP!B217,MetaData!AW:AW,"map")</f>
        <v>1</v>
      </c>
      <c r="X220" s="142">
        <f>IFERROR(W220/W221,0)</f>
        <v>1</v>
      </c>
    </row>
    <row r="221" spans="2:24">
      <c r="B221" s="139" t="s">
        <v>151</v>
      </c>
      <c r="C221" s="140" t="s">
        <v>205</v>
      </c>
      <c r="D221" s="143">
        <f>COUNTIFS(MetaData!$R:$R,MAP!B221,MetaData!$AQ:$AQ,MAP!C221,MetaData!$V:$V,MAP!B217,MetaData!$AS:$AS,MAP!D218,MetaData!AW:AW,"map")</f>
        <v>0</v>
      </c>
      <c r="E221" s="141">
        <f>IFERROR(D221/D223,0)</f>
        <v>0</v>
      </c>
      <c r="F221" s="143">
        <f>COUNTIFS(MetaData!$R:$R,MAP!B221,MetaData!$AQ:$AQ,MAP!C221,MetaData!$V:$V,MAP!B217,MetaData!$AS:$AS,MAP!F218,MetaData!AW:AW,"map")</f>
        <v>0</v>
      </c>
      <c r="G221" s="141">
        <f>IFERROR(F221/F223,0)</f>
        <v>0</v>
      </c>
      <c r="H221" s="143">
        <f>COUNTIFS(MetaData!$R:$R,MAP!B221,MetaData!$AQ:$AQ,MAP!C221,MetaData!$V:$V,MAP!B217,MetaData!$AS:$AS,MAP!H218,MetaData!AW:AW,"map")</f>
        <v>0</v>
      </c>
      <c r="I221" s="141">
        <f>IFERROR(H221/H223,0)</f>
        <v>0</v>
      </c>
      <c r="J221" s="143">
        <f>COUNTIFS(MetaData!$R:$R,MAP!B221,MetaData!$AQ:$AQ,MAP!C221,MetaData!$V:$V,MAP!B217,MetaData!$AS:$AS,MAP!J218,MetaData!AW:AW,"map")</f>
        <v>0</v>
      </c>
      <c r="K221" s="142">
        <f>IFERROR(J221/J223,0)</f>
        <v>0</v>
      </c>
      <c r="M221" s="139" t="s">
        <v>151</v>
      </c>
      <c r="N221" s="140" t="s">
        <v>205</v>
      </c>
      <c r="O221" s="143">
        <f>COUNTIFS(MetaData!$R:$R,MAP!M221,MetaData!$AQ:$AQ,MAP!N221,MetaData!$V:$V,MAP!B217,MetaData!AW:AW,"map")</f>
        <v>0</v>
      </c>
      <c r="P221" s="142">
        <f>IFERROR(O221/O223,0)</f>
        <v>0</v>
      </c>
      <c r="V221" s="139" t="s">
        <v>1339</v>
      </c>
      <c r="W221" s="140">
        <f>SUM(W219:W220)</f>
        <v>1</v>
      </c>
      <c r="X221" s="142"/>
    </row>
    <row r="222" spans="2:24">
      <c r="B222" s="139"/>
      <c r="C222" s="140" t="s">
        <v>146</v>
      </c>
      <c r="D222" s="143">
        <f>COUNTIFS(MetaData!$R:$R,MAP!B221,MetaData!$AQ:$AQ,MAP!C222,MetaData!$V:$V,MAP!B217,MetaData!$AS:$AS,MAP!D218,MetaData!AW:AW,"map")</f>
        <v>0</v>
      </c>
      <c r="E222" s="141">
        <f>IFERROR(D222/D223,0)</f>
        <v>0</v>
      </c>
      <c r="F222" s="143">
        <f>COUNTIFS(MetaData!$R:$R,MAP!B221,MetaData!$AQ:$AQ,MAP!C222,MetaData!$V:$V,MAP!B217,MetaData!$AS:$AS,MAP!F218,MetaData!AW:AW,"map")</f>
        <v>0</v>
      </c>
      <c r="G222" s="141">
        <f>IFERROR(F222/F223,0)</f>
        <v>0</v>
      </c>
      <c r="H222" s="143">
        <f>COUNTIFS(MetaData!$R:$R,MAP!B221,MetaData!$AQ:$AQ,MAP!C222,MetaData!$V:$V,MAP!B217,MetaData!$AS:$AS,MAP!H218,MetaData!AW:AW,"map")</f>
        <v>0</v>
      </c>
      <c r="I222" s="141">
        <f>IFERROR(H222/H223,0)</f>
        <v>0</v>
      </c>
      <c r="J222" s="143">
        <f>COUNTIFS(MetaData!$R:$R,MAP!B221,MetaData!$AQ:$AQ,MAP!C222,MetaData!$V:$V,MAP!B217,MetaData!$AS:$AS,MAP!J218,MetaData!AW:AW,"map")</f>
        <v>0</v>
      </c>
      <c r="K222" s="142">
        <f>IFERROR(J222/J223,0)</f>
        <v>0</v>
      </c>
      <c r="M222" s="139"/>
      <c r="N222" s="140" t="s">
        <v>146</v>
      </c>
      <c r="O222" s="143">
        <f>COUNTIFS(MetaData!$R:$R,MAP!M221,MetaData!$AQ:$AQ,MAP!N222,MetaData!$V:$V,MAP!B217,MetaData!AW:AW,"map")</f>
        <v>0</v>
      </c>
      <c r="P222" s="142">
        <f>IFERROR(O222/O223,0)</f>
        <v>0</v>
      </c>
    </row>
    <row r="223" spans="2:24">
      <c r="B223" s="139" t="s">
        <v>1339</v>
      </c>
      <c r="C223" s="140"/>
      <c r="D223" s="143">
        <f>SUM(D219:D222)</f>
        <v>0</v>
      </c>
      <c r="E223" s="141"/>
      <c r="F223" s="140">
        <f t="shared" ref="F223" si="49">SUM(F219:F222)</f>
        <v>0</v>
      </c>
      <c r="G223" s="140"/>
      <c r="H223" s="140">
        <f>SUM(H219:H222)</f>
        <v>0</v>
      </c>
      <c r="I223" s="140"/>
      <c r="J223" s="140">
        <f>SUM(J219:J222)</f>
        <v>0</v>
      </c>
      <c r="K223" s="144">
        <f>SUM(C223:J223)</f>
        <v>0</v>
      </c>
      <c r="M223" s="139" t="s">
        <v>1339</v>
      </c>
      <c r="N223" s="140"/>
      <c r="O223" s="140">
        <f>SUM(O219:O222)</f>
        <v>1</v>
      </c>
      <c r="P223" s="142"/>
    </row>
    <row r="225" spans="2:24">
      <c r="B225" s="160">
        <v>1</v>
      </c>
      <c r="C225" s="112"/>
      <c r="D225" s="112"/>
      <c r="E225" s="112"/>
      <c r="F225" s="112"/>
      <c r="G225" s="112"/>
      <c r="H225" s="112"/>
      <c r="I225" s="112"/>
      <c r="J225" s="112"/>
      <c r="K225" s="112"/>
      <c r="L225" s="112"/>
      <c r="M225" s="160"/>
      <c r="N225" s="112"/>
      <c r="O225" s="112"/>
      <c r="P225" s="112"/>
      <c r="Q225" s="112"/>
      <c r="R225" s="112"/>
      <c r="S225" s="112"/>
      <c r="T225" s="112"/>
      <c r="U225" s="112"/>
      <c r="V225" s="66"/>
      <c r="W225" s="112"/>
      <c r="X225" s="112"/>
    </row>
    <row r="226" spans="2:24">
      <c r="B226" s="139"/>
      <c r="C226" s="140" t="s">
        <v>1341</v>
      </c>
      <c r="D226" s="140" t="s">
        <v>924</v>
      </c>
      <c r="E226" s="141"/>
      <c r="F226" s="140" t="s">
        <v>407</v>
      </c>
      <c r="G226" s="140"/>
      <c r="H226" s="141" t="s">
        <v>215</v>
      </c>
      <c r="I226" s="140"/>
      <c r="J226" s="140" t="s">
        <v>206</v>
      </c>
      <c r="K226" s="142"/>
      <c r="M226" s="139"/>
      <c r="N226" s="140" t="s">
        <v>1341</v>
      </c>
      <c r="O226" s="140"/>
      <c r="P226" s="142"/>
      <c r="R226" s="139" t="s">
        <v>133</v>
      </c>
      <c r="S226" s="143">
        <f>COUNTIFS(MetaData!$R:$R,MAP!$R$22,MetaData!$V:$V,MAP!B225,MetaData!AW:AW,"map")</f>
        <v>2</v>
      </c>
      <c r="T226" s="142">
        <f>IFERROR(S226/S228,0)</f>
        <v>1</v>
      </c>
      <c r="V226" s="139" t="s">
        <v>1341</v>
      </c>
      <c r="W226" s="140"/>
      <c r="X226" s="142"/>
    </row>
    <row r="227" spans="2:24">
      <c r="B227" s="139" t="s">
        <v>133</v>
      </c>
      <c r="C227" s="140" t="s">
        <v>205</v>
      </c>
      <c r="D227" s="143">
        <f>COUNTIFS(MetaData!$R:$R,MAP!B227,MetaData!$AQ:$AQ,MAP!C227,MetaData!$V:$V,MAP!B225,MetaData!$AS:$AS,MAP!D226,MetaData!AW:AW,"map")</f>
        <v>0</v>
      </c>
      <c r="E227" s="141">
        <f>IFERROR(D227/D231,0)</f>
        <v>0</v>
      </c>
      <c r="F227" s="143">
        <f>COUNTIFS(MetaData!$R:$R,MAP!B227,MetaData!$AQ:$AQ,MAP!C227,MetaData!$V:$V,MAP!B225,MetaData!$AS:$AS,MAP!F226,MetaData!AW:AW,"map")</f>
        <v>0</v>
      </c>
      <c r="G227" s="141">
        <f>IFERROR(F227/F231,0)</f>
        <v>0</v>
      </c>
      <c r="H227" s="143">
        <f>COUNTIFS(MetaData!$R:$R,MAP!B227,MetaData!$AQ:$AQ,MAP!C227,MetaData!$V:$V,MAP!B225,MetaData!$AS:$AS,MAP!H226,MetaData!AW:AW,"map")</f>
        <v>0</v>
      </c>
      <c r="I227" s="141">
        <f>IFERROR(H227/H231,0)</f>
        <v>0</v>
      </c>
      <c r="J227" s="143">
        <f>COUNTIFS(MetaData!$R:$R,MAP!B227,MetaData!$AQ:$AQ,MAP!C227,MetaData!$V:$V,MAP!B225,MetaData!$AS:$AS,MAP!J226,MetaData!AW:AW,"map")</f>
        <v>0</v>
      </c>
      <c r="K227" s="142">
        <f>IFERROR(J227/J231,0)</f>
        <v>0</v>
      </c>
      <c r="M227" s="139" t="s">
        <v>133</v>
      </c>
      <c r="N227" s="140" t="s">
        <v>205</v>
      </c>
      <c r="O227" s="143">
        <f>COUNTIFS(MetaData!$R:$R,MAP!M227,MetaData!$AQ:$AQ,MAP!N227,MetaData!$V:$V,MAP!B225,MetaData!AW:AW,"map")</f>
        <v>0</v>
      </c>
      <c r="P227" s="142">
        <f>IFERROR(O227/O231,0)</f>
        <v>0</v>
      </c>
      <c r="R227" s="139" t="s">
        <v>151</v>
      </c>
      <c r="S227" s="143">
        <f>COUNTIFS(MetaData!$R:$R,MAP!$R$23,MetaData!$V:$V,MAP!B225,MetaData!AW:AW,"map")</f>
        <v>0</v>
      </c>
      <c r="T227" s="142">
        <f>IFERROR(S227/S228,0)</f>
        <v>0</v>
      </c>
      <c r="V227" s="139" t="s">
        <v>205</v>
      </c>
      <c r="W227" s="143">
        <f>COUNTIFS(MetaData!$AQ:$AQ,MAP!V227,MetaData!$V:$V,MAP!B225,MetaData!AW:AW,"map")</f>
        <v>0</v>
      </c>
      <c r="X227" s="142">
        <f>IFERROR(W227/W229,0)</f>
        <v>0</v>
      </c>
    </row>
    <row r="228" spans="2:24">
      <c r="B228" s="139"/>
      <c r="C228" s="140" t="s">
        <v>146</v>
      </c>
      <c r="D228" s="143">
        <f>COUNTIFS(MetaData!$R:$R,MAP!B227,MetaData!$AQ:$AQ,MAP!C228,MetaData!$V:$V,MAP!B225,MetaData!$AS:$AS,MAP!D226,MetaData!AW:AW,"map")</f>
        <v>0</v>
      </c>
      <c r="E228" s="141">
        <f>IFERROR(D228/D231,0)</f>
        <v>0</v>
      </c>
      <c r="F228" s="143">
        <f>COUNTIFS(MetaData!$R:$R,MAP!B227,MetaData!$AQ:$AQ,MAP!C228,MetaData!$V:$V,MAP!B225,MetaData!$AS:$AS,MAP!F226,MetaData!AW:AW,"map")</f>
        <v>0</v>
      </c>
      <c r="G228" s="141">
        <f>IFERROR(F228/F231,0)</f>
        <v>0</v>
      </c>
      <c r="H228" s="143">
        <f>COUNTIFS(MetaData!$R:$R,MAP!B227,MetaData!$AQ:$AQ,MAP!C228,MetaData!$V:$V,MAP!B225,MetaData!$AS:$AS,MAP!H226,MetaData!AW:AW,"map")</f>
        <v>0</v>
      </c>
      <c r="I228" s="141">
        <f>IFERROR(H228/H231,0)</f>
        <v>0</v>
      </c>
      <c r="J228" s="143">
        <f>COUNTIFS(MetaData!$R:$R,MAP!B227,MetaData!$AQ:$AQ,MAP!C228,MetaData!$V:$V,MAP!B225,MetaData!$AS:$AS,MAP!J226,MetaData!AW:AW,"map")</f>
        <v>0</v>
      </c>
      <c r="K228" s="142">
        <f>IFERROR(J228/J231,0)</f>
        <v>0</v>
      </c>
      <c r="M228" s="139"/>
      <c r="N228" s="140" t="s">
        <v>146</v>
      </c>
      <c r="O228" s="143">
        <f>COUNTIFS(MetaData!$R:$R,MAP!M227,MetaData!$AQ:$AQ,MAP!N228,MetaData!$V:$V,MAP!B225,MetaData!AW:AW,"map")</f>
        <v>2</v>
      </c>
      <c r="P228" s="142">
        <f>IFERROR(O228/O231,0)</f>
        <v>1</v>
      </c>
      <c r="R228" s="139" t="s">
        <v>1339</v>
      </c>
      <c r="S228" s="140">
        <f>SUM(S226:S227)</f>
        <v>2</v>
      </c>
      <c r="T228" s="142"/>
      <c r="V228" s="139" t="s">
        <v>146</v>
      </c>
      <c r="W228" s="143">
        <f>COUNTIFS(MetaData!$AQ:$AQ,MAP!V228,MetaData!$V:$V,MAP!B225,MetaData!AW:AW,"map")</f>
        <v>2</v>
      </c>
      <c r="X228" s="142">
        <f>IFERROR(W228/W229,0)</f>
        <v>1</v>
      </c>
    </row>
    <row r="229" spans="2:24">
      <c r="B229" s="139" t="s">
        <v>151</v>
      </c>
      <c r="C229" s="140" t="s">
        <v>205</v>
      </c>
      <c r="D229" s="143">
        <f>COUNTIFS(MetaData!$R:$R,MAP!B229,MetaData!$AQ:$AQ,MAP!C229,MetaData!$V:$V,MAP!B225,MetaData!$AS:$AS,MAP!D226,MetaData!AW:AW,"map")</f>
        <v>0</v>
      </c>
      <c r="E229" s="141">
        <f>IFERROR(D229/D231,0)</f>
        <v>0</v>
      </c>
      <c r="F229" s="143">
        <f>COUNTIFS(MetaData!$R:$R,MAP!B229,MetaData!$AQ:$AQ,MAP!C229,MetaData!$V:$V,MAP!B225,MetaData!$AS:$AS,MAP!F226,MetaData!AW:AW,"map")</f>
        <v>0</v>
      </c>
      <c r="G229" s="141">
        <f>IFERROR(F229/F231,0)</f>
        <v>0</v>
      </c>
      <c r="H229" s="143">
        <f>COUNTIFS(MetaData!$R:$R,MAP!B229,MetaData!$AQ:$AQ,MAP!C229,MetaData!$V:$V,MAP!B225,MetaData!$AS:$AS,MAP!H226,MetaData!AW:AW,"map")</f>
        <v>0</v>
      </c>
      <c r="I229" s="141">
        <f>IFERROR(H229/H231,0)</f>
        <v>0</v>
      </c>
      <c r="J229" s="143">
        <f>COUNTIFS(MetaData!$R:$R,MAP!B229,MetaData!$AQ:$AQ,MAP!C229,MetaData!$V:$V,MAP!B225,MetaData!$AS:$AS,MAP!J226,MetaData!AW:AW,"map")</f>
        <v>0</v>
      </c>
      <c r="K229" s="142">
        <f>IFERROR(J229/J231,0)</f>
        <v>0</v>
      </c>
      <c r="M229" s="139" t="s">
        <v>151</v>
      </c>
      <c r="N229" s="140" t="s">
        <v>205</v>
      </c>
      <c r="O229" s="143">
        <f>COUNTIFS(MetaData!$R:$R,MAP!M229,MetaData!$AQ:$AQ,MAP!N229,MetaData!$V:$V,MAP!B225,MetaData!AW:AW,"map")</f>
        <v>0</v>
      </c>
      <c r="P229" s="142">
        <f>IFERROR(O229/O231,0)</f>
        <v>0</v>
      </c>
      <c r="V229" s="139" t="s">
        <v>1339</v>
      </c>
      <c r="W229" s="140">
        <f>SUM(W227:W228)</f>
        <v>2</v>
      </c>
      <c r="X229" s="142"/>
    </row>
    <row r="230" spans="2:24">
      <c r="B230" s="139"/>
      <c r="C230" s="140" t="s">
        <v>146</v>
      </c>
      <c r="D230" s="143">
        <f>COUNTIFS(MetaData!$R:$R,MAP!B229,MetaData!$AQ:$AQ,MAP!C230,MetaData!$V:$V,MAP!B225,MetaData!$AS:$AS,MAP!D226,MetaData!AW:AW,"map")</f>
        <v>0</v>
      </c>
      <c r="E230" s="141">
        <f>IFERROR(D230/D231,0)</f>
        <v>0</v>
      </c>
      <c r="F230" s="143">
        <f>COUNTIFS(MetaData!$R:$R,MAP!B229,MetaData!$AQ:$AQ,MAP!C230,MetaData!$V:$V,MAP!B225,MetaData!$AS:$AS,MAP!F226,MetaData!AW:AW,"map")</f>
        <v>0</v>
      </c>
      <c r="G230" s="141">
        <f>IFERROR(F230/F231,0)</f>
        <v>0</v>
      </c>
      <c r="H230" s="143">
        <f>COUNTIFS(MetaData!$R:$R,MAP!B229,MetaData!$AQ:$AQ,MAP!C230,MetaData!$V:$V,MAP!B225,MetaData!$AS:$AS,MAP!H226,MetaData!AW:AW,"map")</f>
        <v>0</v>
      </c>
      <c r="I230" s="141">
        <f>IFERROR(H230/H231,0)</f>
        <v>0</v>
      </c>
      <c r="J230" s="143">
        <f>COUNTIFS(MetaData!$R:$R,MAP!B229,MetaData!$AQ:$AQ,MAP!C230,MetaData!$V:$V,MAP!B225,MetaData!$AS:$AS,MAP!J226,MetaData!AW:AW,"map")</f>
        <v>0</v>
      </c>
      <c r="K230" s="142">
        <f>IFERROR(J230/J231,0)</f>
        <v>0</v>
      </c>
      <c r="M230" s="139"/>
      <c r="N230" s="140" t="s">
        <v>146</v>
      </c>
      <c r="O230" s="143">
        <f>COUNTIFS(MetaData!$R:$R,MAP!M229,MetaData!$AQ:$AQ,MAP!N230,MetaData!$V:$V,MAP!B225,MetaData!AW:AW,"map")</f>
        <v>0</v>
      </c>
      <c r="P230" s="142">
        <f>IFERROR(O230/O231,0)</f>
        <v>0</v>
      </c>
    </row>
    <row r="231" spans="2:24">
      <c r="B231" s="139" t="s">
        <v>1339</v>
      </c>
      <c r="C231" s="140"/>
      <c r="D231" s="143">
        <f>SUM(D227:D230)</f>
        <v>0</v>
      </c>
      <c r="E231" s="141"/>
      <c r="F231" s="140">
        <f t="shared" ref="F231" si="50">SUM(F227:F230)</f>
        <v>0</v>
      </c>
      <c r="G231" s="140"/>
      <c r="H231" s="140">
        <f>SUM(H227:H230)</f>
        <v>0</v>
      </c>
      <c r="I231" s="140"/>
      <c r="J231" s="140">
        <f>SUM(J227:J230)</f>
        <v>0</v>
      </c>
      <c r="K231" s="144">
        <f>SUM(C231:J231)</f>
        <v>0</v>
      </c>
      <c r="M231" s="139" t="s">
        <v>1339</v>
      </c>
      <c r="N231" s="140"/>
      <c r="O231" s="140">
        <f>SUM(O227:O230)</f>
        <v>2</v>
      </c>
      <c r="P231" s="142"/>
    </row>
    <row r="233" spans="2:24">
      <c r="B233" s="160">
        <v>2</v>
      </c>
      <c r="C233" s="112"/>
      <c r="D233" s="112"/>
      <c r="E233" s="112"/>
      <c r="F233" s="112"/>
      <c r="G233" s="112"/>
      <c r="H233" s="112"/>
      <c r="I233" s="112"/>
      <c r="J233" s="112"/>
      <c r="K233" s="112"/>
      <c r="L233" s="112"/>
      <c r="M233" s="160"/>
      <c r="N233" s="112"/>
      <c r="O233" s="112"/>
      <c r="P233" s="112"/>
      <c r="Q233" s="112"/>
      <c r="R233" s="112"/>
      <c r="S233" s="112"/>
      <c r="T233" s="112"/>
      <c r="U233" s="112"/>
      <c r="V233" s="66"/>
      <c r="W233" s="112"/>
      <c r="X233" s="112"/>
    </row>
    <row r="234" spans="2:24">
      <c r="B234" s="139"/>
      <c r="C234" s="140" t="s">
        <v>1341</v>
      </c>
      <c r="D234" s="140" t="s">
        <v>924</v>
      </c>
      <c r="E234" s="141"/>
      <c r="F234" s="140" t="s">
        <v>407</v>
      </c>
      <c r="G234" s="140"/>
      <c r="H234" s="141" t="s">
        <v>215</v>
      </c>
      <c r="I234" s="140"/>
      <c r="J234" s="140" t="s">
        <v>206</v>
      </c>
      <c r="K234" s="142"/>
      <c r="M234" s="139"/>
      <c r="N234" s="140" t="s">
        <v>1341</v>
      </c>
      <c r="O234" s="140"/>
      <c r="P234" s="142"/>
      <c r="R234" s="139" t="s">
        <v>133</v>
      </c>
      <c r="S234" s="143">
        <f>COUNTIFS(MetaData!$R:$R,MAP!$R$22,MetaData!$V:$V,MAP!B233,MetaData!AW:AW,"map")</f>
        <v>1</v>
      </c>
      <c r="T234" s="142">
        <f>IFERROR(S234/S236,0)</f>
        <v>0.25</v>
      </c>
      <c r="V234" s="139" t="s">
        <v>1341</v>
      </c>
      <c r="W234" s="140"/>
      <c r="X234" s="142"/>
    </row>
    <row r="235" spans="2:24">
      <c r="B235" s="139" t="s">
        <v>133</v>
      </c>
      <c r="C235" s="140" t="s">
        <v>205</v>
      </c>
      <c r="D235" s="143">
        <f>COUNTIFS(MetaData!$R:$R,MAP!B235,MetaData!$AQ:$AQ,MAP!C235,MetaData!$V:$V,MAP!B233,MetaData!$AS:$AS,MAP!D234,MetaData!AW:AW,"map")</f>
        <v>0</v>
      </c>
      <c r="E235" s="141">
        <f>IFERROR(D235/D239,0)</f>
        <v>0</v>
      </c>
      <c r="F235" s="143">
        <f>COUNTIFS(MetaData!$R:$R,MAP!B235,MetaData!$AQ:$AQ,MAP!C235,MetaData!$V:$V,MAP!B233,MetaData!$AS:$AS,MAP!F234,MetaData!AW:AW,"map")</f>
        <v>0</v>
      </c>
      <c r="G235" s="141">
        <f>IFERROR(F235/F239,0)</f>
        <v>0</v>
      </c>
      <c r="H235" s="143">
        <f>COUNTIFS(MetaData!$R:$R,MAP!B235,MetaData!$AQ:$AQ,MAP!C235,MetaData!$V:$V,MAP!B233,MetaData!$AS:$AS,MAP!H234,MetaData!AW:AW,"map")</f>
        <v>0</v>
      </c>
      <c r="I235" s="141">
        <f>IFERROR(H235/H239,0)</f>
        <v>0</v>
      </c>
      <c r="J235" s="143">
        <f>COUNTIFS(MetaData!$R:$R,MAP!B235,MetaData!$AQ:$AQ,MAP!C235,MetaData!$V:$V,MAP!B233,MetaData!$AS:$AS,MAP!J234,MetaData!AW:AW,"map")</f>
        <v>0</v>
      </c>
      <c r="K235" s="142">
        <f>IFERROR(J235/J239,0)</f>
        <v>0</v>
      </c>
      <c r="M235" s="139" t="s">
        <v>133</v>
      </c>
      <c r="N235" s="140" t="s">
        <v>205</v>
      </c>
      <c r="O235" s="143">
        <f>COUNTIFS(MetaData!$R:$R,MAP!M235,MetaData!$AQ:$AQ,MAP!N235,MetaData!$V:$V,MAP!B233,MetaData!AW:AW,"map")</f>
        <v>0</v>
      </c>
      <c r="P235" s="142">
        <f>IFERROR(O235/O239,0)</f>
        <v>0</v>
      </c>
      <c r="R235" s="139" t="s">
        <v>151</v>
      </c>
      <c r="S235" s="143">
        <f>COUNTIFS(MetaData!$R:$R,MAP!$R$23,MetaData!$V:$V,MAP!B233,MetaData!AW:AW,"map")</f>
        <v>3</v>
      </c>
      <c r="T235" s="142">
        <f>IFERROR(S235/S236,0)</f>
        <v>0.75</v>
      </c>
      <c r="V235" s="139" t="s">
        <v>205</v>
      </c>
      <c r="W235" s="143">
        <f>COUNTIFS(MetaData!$AQ:$AQ,MAP!V235,MetaData!$V:$V,MAP!B233,MetaData!AW:AW,"map")</f>
        <v>0</v>
      </c>
      <c r="X235" s="142">
        <f>IFERROR(W235/W237,0)</f>
        <v>0</v>
      </c>
    </row>
    <row r="236" spans="2:24">
      <c r="B236" s="139"/>
      <c r="C236" s="140" t="s">
        <v>146</v>
      </c>
      <c r="D236" s="143">
        <f>COUNTIFS(MetaData!$R:$R,MAP!B235,MetaData!$AQ:$AQ,MAP!C236,MetaData!$V:$V,MAP!B233,MetaData!$AS:$AS,MAP!D234,MetaData!AW:AW,"map")</f>
        <v>0</v>
      </c>
      <c r="E236" s="141">
        <f>IFERROR(D236/D239,0)</f>
        <v>0</v>
      </c>
      <c r="F236" s="143">
        <f>COUNTIFS(MetaData!$R:$R,MAP!B235,MetaData!$AQ:$AQ,MAP!C236,MetaData!$V:$V,MAP!B233,MetaData!$AS:$AS,MAP!F234,MetaData!AW:AW,"map")</f>
        <v>0</v>
      </c>
      <c r="G236" s="141">
        <f>IFERROR(F236/F239,0)</f>
        <v>0</v>
      </c>
      <c r="H236" s="143">
        <f>COUNTIFS(MetaData!$R:$R,MAP!B235,MetaData!$AQ:$AQ,MAP!C236,MetaData!$V:$V,MAP!B233,MetaData!$AS:$AS,MAP!H234,MetaData!AW:AW,"map")</f>
        <v>0</v>
      </c>
      <c r="I236" s="141">
        <f>IFERROR(H236/H239,0)</f>
        <v>0</v>
      </c>
      <c r="J236" s="143">
        <f>COUNTIFS(MetaData!$R:$R,MAP!B235,MetaData!$AQ:$AQ,MAP!C236,MetaData!$V:$V,MAP!B233,MetaData!$AS:$AS,MAP!J234,MetaData!AW:AW,"map")</f>
        <v>0</v>
      </c>
      <c r="K236" s="142">
        <f>IFERROR(J236/J239,0)</f>
        <v>0</v>
      </c>
      <c r="M236" s="139"/>
      <c r="N236" s="140" t="s">
        <v>146</v>
      </c>
      <c r="O236" s="143">
        <f>COUNTIFS(MetaData!$R:$R,MAP!M235,MetaData!$AQ:$AQ,MAP!N236,MetaData!$V:$V,MAP!B233,MetaData!AW:AW,"map")</f>
        <v>1</v>
      </c>
      <c r="P236" s="142">
        <f>IFERROR(O236/O239,0)</f>
        <v>0.25</v>
      </c>
      <c r="R236" s="139" t="s">
        <v>1339</v>
      </c>
      <c r="S236" s="140">
        <f>SUM(S234:S235)</f>
        <v>4</v>
      </c>
      <c r="T236" s="142"/>
      <c r="V236" s="139" t="s">
        <v>146</v>
      </c>
      <c r="W236" s="143">
        <f>COUNTIFS(MetaData!$AQ:$AQ,MAP!V236,MetaData!$V:$V,MAP!B233,MetaData!AW:AW,"map")</f>
        <v>4</v>
      </c>
      <c r="X236" s="142">
        <f>IFERROR(W236/W237,0)</f>
        <v>1</v>
      </c>
    </row>
    <row r="237" spans="2:24">
      <c r="B237" s="139" t="s">
        <v>151</v>
      </c>
      <c r="C237" s="140" t="s">
        <v>205</v>
      </c>
      <c r="D237" s="143">
        <f>COUNTIFS(MetaData!$R:$R,MAP!B237,MetaData!$AQ:$AQ,MAP!C237,MetaData!$V:$V,MAP!B233,MetaData!$AS:$AS,MAP!D234,MetaData!AW:AW,"map")</f>
        <v>0</v>
      </c>
      <c r="E237" s="141">
        <f>IFERROR(D237/D239,0)</f>
        <v>0</v>
      </c>
      <c r="F237" s="143">
        <f>COUNTIFS(MetaData!$R:$R,MAP!B237,MetaData!$AQ:$AQ,MAP!C237,MetaData!$V:$V,MAP!B233,MetaData!$AS:$AS,MAP!F234,MetaData!AW:AW,"map")</f>
        <v>0</v>
      </c>
      <c r="G237" s="141">
        <f>IFERROR(F237/F239,0)</f>
        <v>0</v>
      </c>
      <c r="H237" s="143">
        <f>COUNTIFS(MetaData!$R:$R,MAP!B237,MetaData!$AQ:$AQ,MAP!C237,MetaData!$V:$V,MAP!B233,MetaData!$AS:$AS,MAP!H234,MetaData!AW:AW,"map")</f>
        <v>0</v>
      </c>
      <c r="I237" s="141">
        <f>IFERROR(H237/H239,0)</f>
        <v>0</v>
      </c>
      <c r="J237" s="143">
        <f>COUNTIFS(MetaData!$R:$R,MAP!B237,MetaData!$AQ:$AQ,MAP!C237,MetaData!$V:$V,MAP!B233,MetaData!$AS:$AS,MAP!J234,MetaData!AW:AW,"map")</f>
        <v>0</v>
      </c>
      <c r="K237" s="142">
        <f>IFERROR(J237/J239,0)</f>
        <v>0</v>
      </c>
      <c r="M237" s="139" t="s">
        <v>151</v>
      </c>
      <c r="N237" s="140" t="s">
        <v>205</v>
      </c>
      <c r="O237" s="143">
        <f>COUNTIFS(MetaData!$R:$R,MAP!M237,MetaData!$AQ:$AQ,MAP!N237,MetaData!$V:$V,MAP!B233,MetaData!AW:AW,"map")</f>
        <v>0</v>
      </c>
      <c r="P237" s="142">
        <f>IFERROR(O237/O239,0)</f>
        <v>0</v>
      </c>
      <c r="V237" s="139" t="s">
        <v>1339</v>
      </c>
      <c r="W237" s="140">
        <f>SUM(W235:W236)</f>
        <v>4</v>
      </c>
      <c r="X237" s="142"/>
    </row>
    <row r="238" spans="2:24">
      <c r="B238" s="139"/>
      <c r="C238" s="140" t="s">
        <v>146</v>
      </c>
      <c r="D238" s="143">
        <f>COUNTIFS(MetaData!$R:$R,MAP!B237,MetaData!$AQ:$AQ,MAP!C238,MetaData!$V:$V,MAP!B233,MetaData!$AS:$AS,MAP!D234,MetaData!AW:AW,"map")</f>
        <v>0</v>
      </c>
      <c r="E238" s="141">
        <f>IFERROR(D238/D239,0)</f>
        <v>0</v>
      </c>
      <c r="F238" s="143">
        <f>COUNTIFS(MetaData!$R:$R,MAP!B237,MetaData!$AQ:$AQ,MAP!C238,MetaData!$V:$V,MAP!B233,MetaData!$AS:$AS,MAP!F234,MetaData!AW:AW,"map")</f>
        <v>0</v>
      </c>
      <c r="G238" s="141">
        <f>IFERROR(F238/F239,0)</f>
        <v>0</v>
      </c>
      <c r="H238" s="143">
        <f>COUNTIFS(MetaData!$R:$R,MAP!B237,MetaData!$AQ:$AQ,MAP!C238,MetaData!$V:$V,MAP!B233,MetaData!$AS:$AS,MAP!H234,MetaData!AW:AW,"map")</f>
        <v>0</v>
      </c>
      <c r="I238" s="141">
        <f>IFERROR(H238/H239,0)</f>
        <v>0</v>
      </c>
      <c r="J238" s="143">
        <f>COUNTIFS(MetaData!$R:$R,MAP!B237,MetaData!$AQ:$AQ,MAP!C238,MetaData!$V:$V,MAP!B233,MetaData!$AS:$AS,MAP!J234,MetaData!AW:AW,"map")</f>
        <v>0</v>
      </c>
      <c r="K238" s="142">
        <f>IFERROR(J238/J239,0)</f>
        <v>0</v>
      </c>
      <c r="M238" s="139"/>
      <c r="N238" s="140" t="s">
        <v>146</v>
      </c>
      <c r="O238" s="143">
        <f>COUNTIFS(MetaData!$R:$R,MAP!M237,MetaData!$AQ:$AQ,MAP!N238,MetaData!$V:$V,MAP!B233,MetaData!AW:AW,"map")</f>
        <v>3</v>
      </c>
      <c r="P238" s="142">
        <f>IFERROR(O238/O239,0)</f>
        <v>0.75</v>
      </c>
    </row>
    <row r="239" spans="2:24">
      <c r="B239" s="139" t="s">
        <v>1339</v>
      </c>
      <c r="C239" s="140"/>
      <c r="D239" s="143">
        <f>SUM(D235:D238)</f>
        <v>0</v>
      </c>
      <c r="E239" s="141"/>
      <c r="F239" s="140">
        <f t="shared" ref="F239" si="51">SUM(F235:F238)</f>
        <v>0</v>
      </c>
      <c r="G239" s="140"/>
      <c r="H239" s="140">
        <f>SUM(H235:H238)</f>
        <v>0</v>
      </c>
      <c r="I239" s="140"/>
      <c r="J239" s="140">
        <f>SUM(J235:J238)</f>
        <v>0</v>
      </c>
      <c r="K239" s="144">
        <f>SUM(C239:J239)</f>
        <v>0</v>
      </c>
      <c r="M239" s="139" t="s">
        <v>1339</v>
      </c>
      <c r="N239" s="140"/>
      <c r="O239" s="140">
        <f>SUM(O235:O238)</f>
        <v>4</v>
      </c>
      <c r="P239" s="142"/>
    </row>
    <row r="241" spans="2:24">
      <c r="B241" s="160">
        <v>3</v>
      </c>
      <c r="C241" s="112"/>
      <c r="D241" s="112"/>
      <c r="E241" s="112"/>
      <c r="F241" s="112"/>
      <c r="G241" s="112"/>
      <c r="H241" s="112"/>
      <c r="I241" s="112"/>
      <c r="J241" s="112"/>
      <c r="K241" s="112"/>
      <c r="L241" s="112"/>
      <c r="M241" s="160"/>
      <c r="N241" s="112"/>
      <c r="O241" s="112"/>
      <c r="P241" s="112"/>
      <c r="Q241" s="112"/>
      <c r="R241" s="112"/>
      <c r="S241" s="112"/>
      <c r="T241" s="112"/>
      <c r="U241" s="112"/>
      <c r="V241" s="66"/>
      <c r="W241" s="112"/>
      <c r="X241" s="112"/>
    </row>
    <row r="242" spans="2:24">
      <c r="B242" s="139"/>
      <c r="C242" s="140" t="s">
        <v>1341</v>
      </c>
      <c r="D242" s="140" t="s">
        <v>924</v>
      </c>
      <c r="E242" s="141"/>
      <c r="F242" s="140" t="s">
        <v>407</v>
      </c>
      <c r="G242" s="140"/>
      <c r="H242" s="141" t="s">
        <v>215</v>
      </c>
      <c r="I242" s="140"/>
      <c r="J242" s="140" t="s">
        <v>206</v>
      </c>
      <c r="K242" s="142"/>
      <c r="M242" s="139"/>
      <c r="N242" s="140" t="s">
        <v>1341</v>
      </c>
      <c r="O242" s="140"/>
      <c r="P242" s="142"/>
      <c r="R242" s="139" t="s">
        <v>133</v>
      </c>
      <c r="S242" s="143">
        <f>COUNTIFS(MetaData!$R:$R,MAP!$R$22,MetaData!$V:$V,MAP!B241,MetaData!AW:AW,"map")</f>
        <v>1</v>
      </c>
      <c r="T242" s="142">
        <f>IFERROR(S242/S244,0)</f>
        <v>1</v>
      </c>
      <c r="V242" s="139" t="s">
        <v>1341</v>
      </c>
      <c r="W242" s="140"/>
      <c r="X242" s="142"/>
    </row>
    <row r="243" spans="2:24">
      <c r="B243" s="139" t="s">
        <v>133</v>
      </c>
      <c r="C243" s="140" t="s">
        <v>205</v>
      </c>
      <c r="D243" s="143">
        <f>COUNTIFS(MetaData!$R:$R,MAP!B243,MetaData!$AQ:$AQ,MAP!C243,MetaData!$V:$V,MAP!B241,MetaData!$AS:$AS,MAP!D242,MetaData!AW:AW,"map")</f>
        <v>0</v>
      </c>
      <c r="E243" s="141">
        <f>IFERROR(D243/D247,0)</f>
        <v>0</v>
      </c>
      <c r="F243" s="143">
        <f>COUNTIFS(MetaData!$R:$R,MAP!B243,MetaData!$AQ:$AQ,MAP!C243,MetaData!$V:$V,MAP!B241,MetaData!$AS:$AS,MAP!F242,MetaData!AW:AW,"map")</f>
        <v>0</v>
      </c>
      <c r="G243" s="141">
        <f>IFERROR(F243/F247,0)</f>
        <v>0</v>
      </c>
      <c r="H243" s="143">
        <f>COUNTIFS(MetaData!$R:$R,MAP!B243,MetaData!$AQ:$AQ,MAP!C243,MetaData!$V:$V,MAP!B241,MetaData!$AS:$AS,MAP!H242,MetaData!AW:AW,"map")</f>
        <v>0</v>
      </c>
      <c r="I243" s="141">
        <f>IFERROR(H243/H247,0)</f>
        <v>0</v>
      </c>
      <c r="J243" s="143">
        <f>COUNTIFS(MetaData!$R:$R,MAP!B243,MetaData!$AQ:$AQ,MAP!C243,MetaData!$V:$V,MAP!B241,MetaData!$AS:$AS,MAP!J242,MetaData!AW:AW,"map")</f>
        <v>0</v>
      </c>
      <c r="K243" s="142">
        <f>IFERROR(J243/J247,0)</f>
        <v>0</v>
      </c>
      <c r="M243" s="139" t="s">
        <v>133</v>
      </c>
      <c r="N243" s="140" t="s">
        <v>205</v>
      </c>
      <c r="O243" s="143">
        <f>COUNTIFS(MetaData!$R:$R,MAP!M243,MetaData!$AQ:$AQ,MAP!N243,MetaData!$V:$V,MAP!B241,MetaData!AW:AW,"map")</f>
        <v>0</v>
      </c>
      <c r="P243" s="142">
        <f>IFERROR(O243/O247,0)</f>
        <v>0</v>
      </c>
      <c r="R243" s="139" t="s">
        <v>151</v>
      </c>
      <c r="S243" s="143">
        <f>COUNTIFS(MetaData!$R:$R,MAP!$R$23,MetaData!$V:$V,MAP!B241,MetaData!AW:AW,"map")</f>
        <v>0</v>
      </c>
      <c r="T243" s="142">
        <f>IFERROR(S243/S244,0)</f>
        <v>0</v>
      </c>
      <c r="V243" s="139" t="s">
        <v>205</v>
      </c>
      <c r="W243" s="143">
        <f>COUNTIFS(MetaData!$AQ:$AQ,MAP!V243,MetaData!$V:$V,MAP!B241,MetaData!AW:AW,"map")</f>
        <v>0</v>
      </c>
      <c r="X243" s="142">
        <f>IFERROR(W243/W245,0)</f>
        <v>0</v>
      </c>
    </row>
    <row r="244" spans="2:24">
      <c r="B244" s="139"/>
      <c r="C244" s="140" t="s">
        <v>146</v>
      </c>
      <c r="D244" s="143">
        <f>COUNTIFS(MetaData!$R:$R,MAP!B243,MetaData!$AQ:$AQ,MAP!C244,MetaData!$V:$V,MAP!B241,MetaData!$AS:$AS,MAP!D242,MetaData!AW:AW,"map")</f>
        <v>0</v>
      </c>
      <c r="E244" s="141">
        <f>IFERROR(D244/D247,0)</f>
        <v>0</v>
      </c>
      <c r="F244" s="143">
        <f>COUNTIFS(MetaData!$R:$R,MAP!B243,MetaData!$AQ:$AQ,MAP!C244,MetaData!$V:$V,MAP!B241,MetaData!$AS:$AS,MAP!F242,MetaData!AW:AW,"map")</f>
        <v>0</v>
      </c>
      <c r="G244" s="141">
        <f>IFERROR(F244/F247,0)</f>
        <v>0</v>
      </c>
      <c r="H244" s="143">
        <f>COUNTIFS(MetaData!$R:$R,MAP!B243,MetaData!$AQ:$AQ,MAP!C244,MetaData!$V:$V,MAP!B241,MetaData!$AS:$AS,MAP!H242,MetaData!AW:AW,"map")</f>
        <v>0</v>
      </c>
      <c r="I244" s="141">
        <f>IFERROR(H244/H247,0)</f>
        <v>0</v>
      </c>
      <c r="J244" s="143">
        <f>COUNTIFS(MetaData!$R:$R,MAP!B243,MetaData!$AQ:$AQ,MAP!C244,MetaData!$V:$V,MAP!B241,MetaData!$AS:$AS,MAP!J242,MetaData!AW:AW,"map")</f>
        <v>0</v>
      </c>
      <c r="K244" s="142">
        <f>IFERROR(J244/J247,0)</f>
        <v>0</v>
      </c>
      <c r="M244" s="139"/>
      <c r="N244" s="140" t="s">
        <v>146</v>
      </c>
      <c r="O244" s="143">
        <f>COUNTIFS(MetaData!$R:$R,MAP!M243,MetaData!$AQ:$AQ,MAP!N244,MetaData!$V:$V,MAP!B241,MetaData!AW:AW,"map")</f>
        <v>1</v>
      </c>
      <c r="P244" s="142">
        <f>IFERROR(O244/O247,0)</f>
        <v>1</v>
      </c>
      <c r="R244" s="139" t="s">
        <v>1339</v>
      </c>
      <c r="S244" s="140">
        <f>SUM(S242:S243)</f>
        <v>1</v>
      </c>
      <c r="T244" s="142"/>
      <c r="V244" s="139" t="s">
        <v>146</v>
      </c>
      <c r="W244" s="143">
        <f>COUNTIFS(MetaData!$AQ:$AQ,MAP!V244,MetaData!$V:$V,MAP!B241,MetaData!AW:AW,"map")</f>
        <v>1</v>
      </c>
      <c r="X244" s="142">
        <f>IFERROR(W244/W245,0)</f>
        <v>1</v>
      </c>
    </row>
    <row r="245" spans="2:24">
      <c r="B245" s="139" t="s">
        <v>151</v>
      </c>
      <c r="C245" s="140" t="s">
        <v>205</v>
      </c>
      <c r="D245" s="143">
        <f>COUNTIFS(MetaData!$R:$R,MAP!B245,MetaData!$AQ:$AQ,MAP!C245,MetaData!$V:$V,MAP!B241,MetaData!$AS:$AS,MAP!D242,MetaData!AW:AW,"map")</f>
        <v>0</v>
      </c>
      <c r="E245" s="141">
        <f>IFERROR(D245/D247,0)</f>
        <v>0</v>
      </c>
      <c r="F245" s="143">
        <f>COUNTIFS(MetaData!$R:$R,MAP!B245,MetaData!$AQ:$AQ,MAP!C245,MetaData!$V:$V,MAP!B241,MetaData!$AS:$AS,MAP!F242,MetaData!AW:AW,"map")</f>
        <v>0</v>
      </c>
      <c r="G245" s="141">
        <f>IFERROR(F245/F247,0)</f>
        <v>0</v>
      </c>
      <c r="H245" s="143">
        <f>COUNTIFS(MetaData!$R:$R,MAP!B245,MetaData!$AQ:$AQ,MAP!C245,MetaData!$V:$V,MAP!B241,MetaData!$AS:$AS,MAP!H242,MetaData!AW:AW,"map")</f>
        <v>0</v>
      </c>
      <c r="I245" s="141">
        <f>IFERROR(H245/H247,0)</f>
        <v>0</v>
      </c>
      <c r="J245" s="143">
        <f>COUNTIFS(MetaData!$R:$R,MAP!B245,MetaData!$AQ:$AQ,MAP!C245,MetaData!$V:$V,MAP!B241,MetaData!$AS:$AS,MAP!J242,MetaData!AW:AW,"map")</f>
        <v>0</v>
      </c>
      <c r="K245" s="142">
        <f>IFERROR(J245/J247,0)</f>
        <v>0</v>
      </c>
      <c r="M245" s="139" t="s">
        <v>151</v>
      </c>
      <c r="N245" s="140" t="s">
        <v>205</v>
      </c>
      <c r="O245" s="143">
        <f>COUNTIFS(MetaData!$R:$R,MAP!M245,MetaData!$AQ:$AQ,MAP!N245,MetaData!$V:$V,MAP!B241,MetaData!AW:AW,"map")</f>
        <v>0</v>
      </c>
      <c r="P245" s="142">
        <f>IFERROR(O245/O247,0)</f>
        <v>0</v>
      </c>
      <c r="V245" s="139" t="s">
        <v>1339</v>
      </c>
      <c r="W245" s="140">
        <f>SUM(W243:W244)</f>
        <v>1</v>
      </c>
      <c r="X245" s="142"/>
    </row>
    <row r="246" spans="2:24">
      <c r="B246" s="139"/>
      <c r="C246" s="140" t="s">
        <v>146</v>
      </c>
      <c r="D246" s="143">
        <f>COUNTIFS(MetaData!$R:$R,MAP!B245,MetaData!$AQ:$AQ,MAP!C246,MetaData!$V:$V,MAP!B241,MetaData!$AS:$AS,MAP!D242,MetaData!AW:AW,"map")</f>
        <v>0</v>
      </c>
      <c r="E246" s="141">
        <f>IFERROR(D246/D247,0)</f>
        <v>0</v>
      </c>
      <c r="F246" s="143">
        <f>COUNTIFS(MetaData!$R:$R,MAP!B245,MetaData!$AQ:$AQ,MAP!C246,MetaData!$V:$V,MAP!B241,MetaData!$AS:$AS,MAP!F242,MetaData!AW:AW,"map")</f>
        <v>0</v>
      </c>
      <c r="G246" s="141">
        <f>IFERROR(F246/F247,0)</f>
        <v>0</v>
      </c>
      <c r="H246" s="143">
        <f>COUNTIFS(MetaData!$R:$R,MAP!B245,MetaData!$AQ:$AQ,MAP!C246,MetaData!$V:$V,MAP!B241,MetaData!$AS:$AS,MAP!H242,MetaData!AW:AW,"map")</f>
        <v>0</v>
      </c>
      <c r="I246" s="141">
        <f>IFERROR(H246/H247,0)</f>
        <v>0</v>
      </c>
      <c r="J246" s="143">
        <f>COUNTIFS(MetaData!$R:$R,MAP!B245,MetaData!$AQ:$AQ,MAP!C246,MetaData!$V:$V,MAP!B241,MetaData!$AS:$AS,MAP!J242,MetaData!AW:AW,"map")</f>
        <v>0</v>
      </c>
      <c r="K246" s="142">
        <f>IFERROR(J246/J247,0)</f>
        <v>0</v>
      </c>
      <c r="M246" s="139"/>
      <c r="N246" s="140" t="s">
        <v>146</v>
      </c>
      <c r="O246" s="143">
        <f>COUNTIFS(MetaData!$R:$R,MAP!M245,MetaData!$AQ:$AQ,MAP!N246,MetaData!$V:$V,MAP!B241,MetaData!AW:AW,"map")</f>
        <v>0</v>
      </c>
      <c r="P246" s="142">
        <f>IFERROR(O246/O247,0)</f>
        <v>0</v>
      </c>
    </row>
    <row r="247" spans="2:24">
      <c r="B247" s="139" t="s">
        <v>1339</v>
      </c>
      <c r="C247" s="140"/>
      <c r="D247" s="143">
        <f>SUM(D243:D246)</f>
        <v>0</v>
      </c>
      <c r="E247" s="141"/>
      <c r="F247" s="140">
        <f t="shared" ref="F247" si="52">SUM(F243:F246)</f>
        <v>0</v>
      </c>
      <c r="G247" s="140"/>
      <c r="H247" s="140">
        <f>SUM(H243:H246)</f>
        <v>0</v>
      </c>
      <c r="I247" s="140"/>
      <c r="J247" s="140">
        <f>SUM(J243:J246)</f>
        <v>0</v>
      </c>
      <c r="K247" s="144">
        <f>SUM(C247:J247)</f>
        <v>0</v>
      </c>
      <c r="M247" s="139" t="s">
        <v>1339</v>
      </c>
      <c r="N247" s="140"/>
      <c r="O247" s="140">
        <f>SUM(O243:O246)</f>
        <v>1</v>
      </c>
      <c r="P247" s="142"/>
    </row>
    <row r="249" spans="2:24">
      <c r="B249" s="160">
        <v>4</v>
      </c>
      <c r="C249" s="112"/>
      <c r="D249" s="112"/>
      <c r="E249" s="112"/>
      <c r="F249" s="112"/>
      <c r="G249" s="112"/>
      <c r="H249" s="112"/>
      <c r="I249" s="112"/>
      <c r="J249" s="112"/>
      <c r="K249" s="112"/>
      <c r="L249" s="112"/>
      <c r="M249" s="160"/>
      <c r="N249" s="112"/>
      <c r="O249" s="112"/>
      <c r="P249" s="112"/>
      <c r="Q249" s="112"/>
      <c r="R249" s="112"/>
      <c r="S249" s="112"/>
      <c r="T249" s="112"/>
      <c r="U249" s="112"/>
      <c r="V249" s="66"/>
      <c r="W249" s="112"/>
      <c r="X249" s="112"/>
    </row>
    <row r="250" spans="2:24">
      <c r="B250" s="139"/>
      <c r="C250" s="140" t="s">
        <v>1341</v>
      </c>
      <c r="D250" s="140" t="s">
        <v>924</v>
      </c>
      <c r="E250" s="141"/>
      <c r="F250" s="140" t="s">
        <v>407</v>
      </c>
      <c r="G250" s="140"/>
      <c r="H250" s="141" t="s">
        <v>215</v>
      </c>
      <c r="I250" s="140"/>
      <c r="J250" s="140" t="s">
        <v>206</v>
      </c>
      <c r="K250" s="142"/>
      <c r="M250" s="139"/>
      <c r="N250" s="140" t="s">
        <v>1341</v>
      </c>
      <c r="O250" s="140"/>
      <c r="P250" s="142"/>
      <c r="R250" s="139" t="s">
        <v>133</v>
      </c>
      <c r="S250" s="143">
        <f>COUNTIFS(MetaData!$R:$R,MAP!$R$22,MetaData!$V:$V,MAP!B249,MetaData!AW:AW,"map")</f>
        <v>2</v>
      </c>
      <c r="T250" s="142">
        <f>IFERROR(S250/S252,0)</f>
        <v>0.5</v>
      </c>
      <c r="V250" s="139" t="s">
        <v>1341</v>
      </c>
      <c r="W250" s="140"/>
      <c r="X250" s="142"/>
    </row>
    <row r="251" spans="2:24">
      <c r="B251" s="139" t="s">
        <v>133</v>
      </c>
      <c r="C251" s="140" t="s">
        <v>205</v>
      </c>
      <c r="D251" s="143">
        <f>COUNTIFS(MetaData!$R:$R,MAP!B251,MetaData!$AQ:$AQ,MAP!C251,MetaData!$V:$V,MAP!B249,MetaData!$AS:$AS,MAP!D250,MetaData!AW:AW,"map")</f>
        <v>0</v>
      </c>
      <c r="E251" s="141">
        <f>IFERROR(D251/D255,0)</f>
        <v>0</v>
      </c>
      <c r="F251" s="143">
        <f>COUNTIFS(MetaData!$R:$R,MAP!B251,MetaData!$AQ:$AQ,MAP!C251,MetaData!$V:$V,MAP!B249,MetaData!$AS:$AS,MAP!F250,MetaData!AW:AW,"map")</f>
        <v>0</v>
      </c>
      <c r="G251" s="141">
        <f>IFERROR(F251/F255,0)</f>
        <v>0</v>
      </c>
      <c r="H251" s="143">
        <f>COUNTIFS(MetaData!$R:$R,MAP!B251,MetaData!$AQ:$AQ,MAP!C251,MetaData!$V:$V,MAP!B249,MetaData!$AS:$AS,MAP!H250,MetaData!AW:AW,"map")</f>
        <v>0</v>
      </c>
      <c r="I251" s="141">
        <f>IFERROR(H251/H255,0)</f>
        <v>0</v>
      </c>
      <c r="J251" s="143">
        <f>COUNTIFS(MetaData!$R:$R,MAP!B251,MetaData!$AQ:$AQ,MAP!C251,MetaData!$V:$V,MAP!B249,MetaData!$AS:$AS,MAP!J250,MetaData!AW:AW,"map")</f>
        <v>0</v>
      </c>
      <c r="K251" s="142">
        <f>IFERROR(J251/J255,0)</f>
        <v>0</v>
      </c>
      <c r="M251" s="139" t="s">
        <v>133</v>
      </c>
      <c r="N251" s="140" t="s">
        <v>205</v>
      </c>
      <c r="O251" s="143">
        <f>COUNTIFS(MetaData!$R:$R,MAP!M251,MetaData!$AQ:$AQ,MAP!N251,MetaData!$V:$V,MAP!B249,MetaData!AW:AW,"map")</f>
        <v>0</v>
      </c>
      <c r="P251" s="142">
        <f>IFERROR(O251/O255,0)</f>
        <v>0</v>
      </c>
      <c r="R251" s="139" t="s">
        <v>151</v>
      </c>
      <c r="S251" s="143">
        <f>COUNTIFS(MetaData!$R:$R,MAP!$R$23,MetaData!$V:$V,MAP!B249,MetaData!AW:AW,"map")</f>
        <v>2</v>
      </c>
      <c r="T251" s="142">
        <f>IFERROR(S251/S252,0)</f>
        <v>0.5</v>
      </c>
      <c r="V251" s="139" t="s">
        <v>205</v>
      </c>
      <c r="W251" s="143">
        <f>COUNTIFS(MetaData!$AQ:$AQ,MAP!V251,MetaData!$V:$V,MAP!B249,MetaData!AW:AW,"map")</f>
        <v>0</v>
      </c>
      <c r="X251" s="142">
        <f>IFERROR(W251/W253,0)</f>
        <v>0</v>
      </c>
    </row>
    <row r="252" spans="2:24">
      <c r="B252" s="139"/>
      <c r="C252" s="140" t="s">
        <v>146</v>
      </c>
      <c r="D252" s="143">
        <f>COUNTIFS(MetaData!$R:$R,MAP!B251,MetaData!$AQ:$AQ,MAP!C252,MetaData!$V:$V,MAP!B249,MetaData!$AS:$AS,MAP!D250,MetaData!AW:AW,"map")</f>
        <v>0</v>
      </c>
      <c r="E252" s="141">
        <f>IFERROR(D252/D255,0)</f>
        <v>0</v>
      </c>
      <c r="F252" s="143">
        <f>COUNTIFS(MetaData!$R:$R,MAP!B251,MetaData!$AQ:$AQ,MAP!C252,MetaData!$V:$V,MAP!B249,MetaData!$AS:$AS,MAP!F250,MetaData!AW:AW,"map")</f>
        <v>0</v>
      </c>
      <c r="G252" s="141">
        <f>IFERROR(F252/F255,0)</f>
        <v>0</v>
      </c>
      <c r="H252" s="143">
        <f>COUNTIFS(MetaData!$R:$R,MAP!B251,MetaData!$AQ:$AQ,MAP!C252,MetaData!$V:$V,MAP!B249,MetaData!$AS:$AS,MAP!H250,MetaData!AW:AW,"map")</f>
        <v>0</v>
      </c>
      <c r="I252" s="141">
        <f>IFERROR(H252/H255,0)</f>
        <v>0</v>
      </c>
      <c r="J252" s="143">
        <f>COUNTIFS(MetaData!$R:$R,MAP!B251,MetaData!$AQ:$AQ,MAP!C252,MetaData!$V:$V,MAP!B249,MetaData!$AS:$AS,MAP!J250,MetaData!AW:AW,"map")</f>
        <v>0</v>
      </c>
      <c r="K252" s="142">
        <f>IFERROR(J252/J255,0)</f>
        <v>0</v>
      </c>
      <c r="M252" s="139"/>
      <c r="N252" s="140" t="s">
        <v>146</v>
      </c>
      <c r="O252" s="143">
        <f>COUNTIFS(MetaData!$R:$R,MAP!M251,MetaData!$AQ:$AQ,MAP!N252,MetaData!$V:$V,MAP!B249,MetaData!AW:AW,"map")</f>
        <v>2</v>
      </c>
      <c r="P252" s="142">
        <f>IFERROR(O252/O255,0)</f>
        <v>0.5</v>
      </c>
      <c r="R252" s="139" t="s">
        <v>1339</v>
      </c>
      <c r="S252" s="140">
        <f>SUM(S250:S251)</f>
        <v>4</v>
      </c>
      <c r="T252" s="142"/>
      <c r="V252" s="139" t="s">
        <v>146</v>
      </c>
      <c r="W252" s="143">
        <f>COUNTIFS(MetaData!$AQ:$AQ,MAP!V252,MetaData!$V:$V,MAP!B249,MetaData!AW:AW,"map")</f>
        <v>4</v>
      </c>
      <c r="X252" s="142">
        <f>IFERROR(W252/W253,0)</f>
        <v>1</v>
      </c>
    </row>
    <row r="253" spans="2:24">
      <c r="B253" s="139" t="s">
        <v>151</v>
      </c>
      <c r="C253" s="140" t="s">
        <v>205</v>
      </c>
      <c r="D253" s="143">
        <f>COUNTIFS(MetaData!$R:$R,MAP!B253,MetaData!$AQ:$AQ,MAP!C253,MetaData!$V:$V,MAP!B249,MetaData!$AS:$AS,MAP!D250,MetaData!AW:AW,"map")</f>
        <v>0</v>
      </c>
      <c r="E253" s="141">
        <f>IFERROR(D253/D255,0)</f>
        <v>0</v>
      </c>
      <c r="F253" s="143">
        <f>COUNTIFS(MetaData!$R:$R,MAP!B253,MetaData!$AQ:$AQ,MAP!C253,MetaData!$V:$V,MAP!B249,MetaData!$AS:$AS,MAP!F250,MetaData!AW:AW,"map")</f>
        <v>0</v>
      </c>
      <c r="G253" s="141">
        <f>IFERROR(F253/F255,0)</f>
        <v>0</v>
      </c>
      <c r="H253" s="143">
        <f>COUNTIFS(MetaData!$R:$R,MAP!B253,MetaData!$AQ:$AQ,MAP!C253,MetaData!$V:$V,MAP!B249,MetaData!$AS:$AS,MAP!H250,MetaData!AW:AW,"map")</f>
        <v>0</v>
      </c>
      <c r="I253" s="141">
        <f>IFERROR(H253/H255,0)</f>
        <v>0</v>
      </c>
      <c r="J253" s="143">
        <f>COUNTIFS(MetaData!$R:$R,MAP!B253,MetaData!$AQ:$AQ,MAP!C253,MetaData!$V:$V,MAP!B249,MetaData!$AS:$AS,MAP!J250,MetaData!AW:AW,"map")</f>
        <v>0</v>
      </c>
      <c r="K253" s="142">
        <f>IFERROR(J253/J255,0)</f>
        <v>0</v>
      </c>
      <c r="M253" s="139" t="s">
        <v>151</v>
      </c>
      <c r="N253" s="140" t="s">
        <v>205</v>
      </c>
      <c r="O253" s="143">
        <f>COUNTIFS(MetaData!$R:$R,MAP!M253,MetaData!$AQ:$AQ,MAP!N253,MetaData!$V:$V,MAP!B249,MetaData!AW:AW,"map")</f>
        <v>0</v>
      </c>
      <c r="P253" s="142">
        <f>IFERROR(O253/O255,0)</f>
        <v>0</v>
      </c>
      <c r="V253" s="139" t="s">
        <v>1339</v>
      </c>
      <c r="W253" s="140">
        <f>SUM(W251:W252)</f>
        <v>4</v>
      </c>
      <c r="X253" s="142"/>
    </row>
    <row r="254" spans="2:24">
      <c r="B254" s="139"/>
      <c r="C254" s="140" t="s">
        <v>146</v>
      </c>
      <c r="D254" s="143">
        <f>COUNTIFS(MetaData!$R:$R,MAP!B253,MetaData!$AQ:$AQ,MAP!C254,MetaData!$V:$V,MAP!B249,MetaData!$AS:$AS,MAP!D250,MetaData!AW:AW,"map")</f>
        <v>0</v>
      </c>
      <c r="E254" s="141">
        <f>IFERROR(D254/D255,0)</f>
        <v>0</v>
      </c>
      <c r="F254" s="143">
        <f>COUNTIFS(MetaData!$R:$R,MAP!B253,MetaData!$AQ:$AQ,MAP!C254,MetaData!$V:$V,MAP!B249,MetaData!$AS:$AS,MAP!F250,MetaData!AW:AW,"map")</f>
        <v>0</v>
      </c>
      <c r="G254" s="141">
        <f>IFERROR(F254/F255,0)</f>
        <v>0</v>
      </c>
      <c r="H254" s="143">
        <f>COUNTIFS(MetaData!$R:$R,MAP!B253,MetaData!$AQ:$AQ,MAP!C254,MetaData!$V:$V,MAP!B249,MetaData!$AS:$AS,MAP!H250,MetaData!AW:AW,"map")</f>
        <v>0</v>
      </c>
      <c r="I254" s="141">
        <f>IFERROR(H254/H255,0)</f>
        <v>0</v>
      </c>
      <c r="J254" s="143">
        <f>COUNTIFS(MetaData!$R:$R,MAP!B253,MetaData!$AQ:$AQ,MAP!C254,MetaData!$V:$V,MAP!B249,MetaData!$AS:$AS,MAP!J250,MetaData!AW:AW,"map")</f>
        <v>0</v>
      </c>
      <c r="K254" s="142">
        <f>IFERROR(J254/J255,0)</f>
        <v>0</v>
      </c>
      <c r="M254" s="139"/>
      <c r="N254" s="140" t="s">
        <v>146</v>
      </c>
      <c r="O254" s="143">
        <f>COUNTIFS(MetaData!$R:$R,MAP!M253,MetaData!$AQ:$AQ,MAP!N254,MetaData!$V:$V,MAP!B249,MetaData!AW:AW,"map")</f>
        <v>2</v>
      </c>
      <c r="P254" s="142">
        <f>IFERROR(O254/O255,0)</f>
        <v>0.5</v>
      </c>
    </row>
    <row r="255" spans="2:24">
      <c r="B255" s="139" t="s">
        <v>1339</v>
      </c>
      <c r="C255" s="140"/>
      <c r="D255" s="143">
        <f>SUM(D251:D254)</f>
        <v>0</v>
      </c>
      <c r="E255" s="141"/>
      <c r="F255" s="140">
        <f t="shared" ref="F255" si="53">SUM(F251:F254)</f>
        <v>0</v>
      </c>
      <c r="G255" s="140"/>
      <c r="H255" s="140">
        <f>SUM(H251:H254)</f>
        <v>0</v>
      </c>
      <c r="I255" s="140"/>
      <c r="J255" s="140">
        <f>SUM(J251:J254)</f>
        <v>0</v>
      </c>
      <c r="K255" s="144">
        <f>SUM(C255:J255)</f>
        <v>0</v>
      </c>
      <c r="M255" s="139" t="s">
        <v>1339</v>
      </c>
      <c r="N255" s="140"/>
      <c r="O255" s="140">
        <f>SUM(O251:O254)</f>
        <v>4</v>
      </c>
      <c r="P255" s="142"/>
    </row>
    <row r="257" spans="2:28">
      <c r="B257" s="160">
        <v>5</v>
      </c>
      <c r="C257" s="112"/>
      <c r="D257" s="112"/>
      <c r="E257" s="112"/>
      <c r="F257" s="112"/>
      <c r="G257" s="112"/>
      <c r="H257" s="112"/>
      <c r="I257" s="112"/>
      <c r="J257" s="112"/>
      <c r="K257" s="112"/>
      <c r="L257" s="112"/>
      <c r="M257" s="160"/>
      <c r="N257" s="112"/>
      <c r="O257" s="112"/>
      <c r="P257" s="112"/>
      <c r="Q257" s="112"/>
      <c r="R257" s="112"/>
      <c r="S257" s="112"/>
      <c r="T257" s="112"/>
      <c r="U257" s="112"/>
      <c r="V257" s="66"/>
      <c r="W257" s="112"/>
      <c r="X257" s="112"/>
    </row>
    <row r="258" spans="2:28">
      <c r="B258" s="139"/>
      <c r="C258" s="140" t="s">
        <v>1341</v>
      </c>
      <c r="D258" s="140" t="s">
        <v>924</v>
      </c>
      <c r="E258" s="141"/>
      <c r="F258" s="140" t="s">
        <v>407</v>
      </c>
      <c r="G258" s="140"/>
      <c r="H258" s="141" t="s">
        <v>215</v>
      </c>
      <c r="I258" s="140"/>
      <c r="J258" s="140" t="s">
        <v>206</v>
      </c>
      <c r="K258" s="142"/>
      <c r="M258" s="139"/>
      <c r="N258" s="140" t="s">
        <v>1341</v>
      </c>
      <c r="O258" s="140"/>
      <c r="P258" s="142"/>
      <c r="R258" s="139" t="s">
        <v>133</v>
      </c>
      <c r="S258" s="143">
        <f>COUNTIFS(MetaData!$R:$R,MAP!$R$22,MetaData!$V:$V,MAP!B257,MetaData!AW:AW,"map")</f>
        <v>1</v>
      </c>
      <c r="T258" s="142">
        <f>IFERROR(S258/S260,0)</f>
        <v>0.1</v>
      </c>
      <c r="V258" s="139" t="s">
        <v>1341</v>
      </c>
      <c r="W258" s="140"/>
      <c r="X258" s="142"/>
    </row>
    <row r="259" spans="2:28">
      <c r="B259" s="139" t="s">
        <v>133</v>
      </c>
      <c r="C259" s="140" t="s">
        <v>205</v>
      </c>
      <c r="D259" s="143">
        <f>COUNTIFS(MetaData!$R:$R,MAP!B259,MetaData!$AQ:$AQ,MAP!C259,MetaData!$V:$V,MAP!B257,MetaData!$AS:$AS,MAP!D258,MetaData!AW:AW,"map")</f>
        <v>0</v>
      </c>
      <c r="E259" s="141">
        <f>IFERROR(D259/D263,0)</f>
        <v>0</v>
      </c>
      <c r="F259" s="143">
        <f>COUNTIFS(MetaData!$R:$R,MAP!B259,MetaData!$AQ:$AQ,MAP!C259,MetaData!$V:$V,MAP!B257,MetaData!$AS:$AS,MAP!F258,MetaData!AW:AW,"map")</f>
        <v>0</v>
      </c>
      <c r="G259" s="141">
        <f>IFERROR(F259/F263,0)</f>
        <v>0</v>
      </c>
      <c r="H259" s="143">
        <f>COUNTIFS(MetaData!$R:$R,MAP!B259,MetaData!$AQ:$AQ,MAP!C259,MetaData!$V:$V,MAP!B257,MetaData!$AS:$AS,MAP!H258,MetaData!AW:AW,"map")</f>
        <v>0</v>
      </c>
      <c r="I259" s="141">
        <f>IFERROR(H259/H263,0)</f>
        <v>0</v>
      </c>
      <c r="J259" s="143">
        <f>COUNTIFS(MetaData!$R:$R,MAP!B259,MetaData!$AQ:$AQ,MAP!C259,MetaData!$V:$V,MAP!B257,MetaData!$AS:$AS,MAP!J258,MetaData!AW:AW,"map")</f>
        <v>0</v>
      </c>
      <c r="K259" s="142">
        <f>IFERROR(J259/J263,0)</f>
        <v>0</v>
      </c>
      <c r="M259" s="139" t="s">
        <v>133</v>
      </c>
      <c r="N259" s="140" t="s">
        <v>205</v>
      </c>
      <c r="O259" s="143">
        <f>COUNTIFS(MetaData!$R:$R,MAP!M259,MetaData!$AQ:$AQ,MAP!N259,MetaData!$V:$V,MAP!B257,MetaData!AW:AW,"map")</f>
        <v>0</v>
      </c>
      <c r="P259" s="142">
        <f>IFERROR(O259/O263,0)</f>
        <v>0</v>
      </c>
      <c r="R259" s="139" t="s">
        <v>151</v>
      </c>
      <c r="S259" s="143">
        <f>COUNTIFS(MetaData!$R:$R,MAP!$R$23,MetaData!$V:$V,MAP!B257,MetaData!AW:AW,"map")</f>
        <v>9</v>
      </c>
      <c r="T259" s="142">
        <f>IFERROR(S259/S260,0)</f>
        <v>0.9</v>
      </c>
      <c r="V259" s="139" t="s">
        <v>205</v>
      </c>
      <c r="W259" s="143">
        <f>COUNTIFS(MetaData!$AQ:$AQ,MAP!V259,MetaData!$V:$V,MAP!B257,MetaData!AW:AW,"map")</f>
        <v>0</v>
      </c>
      <c r="X259" s="142">
        <f>IFERROR(W259/W261,0)</f>
        <v>0</v>
      </c>
    </row>
    <row r="260" spans="2:28">
      <c r="B260" s="139"/>
      <c r="C260" s="140" t="s">
        <v>146</v>
      </c>
      <c r="D260" s="143">
        <f>COUNTIFS(MetaData!$R:$R,MAP!B259,MetaData!$AQ:$AQ,MAP!C260,MetaData!$V:$V,MAP!B257,MetaData!$AS:$AS,MAP!D258,MetaData!AW:AW,"map")</f>
        <v>0</v>
      </c>
      <c r="E260" s="141">
        <f>IFERROR(D260/D263,0)</f>
        <v>0</v>
      </c>
      <c r="F260" s="143">
        <f>COUNTIFS(MetaData!$R:$R,MAP!B259,MetaData!$AQ:$AQ,MAP!C260,MetaData!$V:$V,MAP!B257,MetaData!$AS:$AS,MAP!F258,MetaData!AW:AW,"map")</f>
        <v>0</v>
      </c>
      <c r="G260" s="141">
        <f>IFERROR(F260/F263,0)</f>
        <v>0</v>
      </c>
      <c r="H260" s="143">
        <f>COUNTIFS(MetaData!$R:$R,MAP!B259,MetaData!$AQ:$AQ,MAP!C260,MetaData!$V:$V,MAP!B257,MetaData!$AS:$AS,MAP!H258,MetaData!AW:AW,"map")</f>
        <v>0</v>
      </c>
      <c r="I260" s="141">
        <f>IFERROR(H260/H263,0)</f>
        <v>0</v>
      </c>
      <c r="J260" s="143">
        <f>COUNTIFS(MetaData!$R:$R,MAP!B259,MetaData!$AQ:$AQ,MAP!C260,MetaData!$V:$V,MAP!B257,MetaData!$AS:$AS,MAP!J258,MetaData!AW:AW,"map")</f>
        <v>0</v>
      </c>
      <c r="K260" s="142">
        <f>IFERROR(J260/J263,0)</f>
        <v>0</v>
      </c>
      <c r="M260" s="139"/>
      <c r="N260" s="140" t="s">
        <v>146</v>
      </c>
      <c r="O260" s="143">
        <f>COUNTIFS(MetaData!$R:$R,MAP!M259,MetaData!$AQ:$AQ,MAP!N260,MetaData!$V:$V,MAP!B257,MetaData!AW:AW,"map")</f>
        <v>1</v>
      </c>
      <c r="P260" s="142">
        <f>IFERROR(O260/O263,0)</f>
        <v>0.1</v>
      </c>
      <c r="R260" s="139" t="s">
        <v>1339</v>
      </c>
      <c r="S260" s="140">
        <f>SUM(S258:S259)</f>
        <v>10</v>
      </c>
      <c r="T260" s="142"/>
      <c r="V260" s="139" t="s">
        <v>146</v>
      </c>
      <c r="W260" s="143">
        <f>COUNTIFS(MetaData!$AQ:$AQ,MAP!V260,MetaData!$V:$V,MAP!B257,MetaData!AW:AW,"map")</f>
        <v>10</v>
      </c>
      <c r="X260" s="142">
        <f>IFERROR(W260/W261,0)</f>
        <v>1</v>
      </c>
    </row>
    <row r="261" spans="2:28">
      <c r="B261" s="139" t="s">
        <v>151</v>
      </c>
      <c r="C261" s="140" t="s">
        <v>205</v>
      </c>
      <c r="D261" s="143">
        <f>COUNTIFS(MetaData!$R:$R,MAP!B261,MetaData!$AQ:$AQ,MAP!C261,MetaData!$V:$V,MAP!B257,MetaData!$AS:$AS,MAP!D258,MetaData!AW:AW,"map")</f>
        <v>0</v>
      </c>
      <c r="E261" s="141">
        <f>IFERROR(D261/D263,0)</f>
        <v>0</v>
      </c>
      <c r="F261" s="143">
        <f>COUNTIFS(MetaData!$R:$R,MAP!B261,MetaData!$AQ:$AQ,MAP!C261,MetaData!$V:$V,MAP!B257,MetaData!$AS:$AS,MAP!F258,MetaData!AW:AW,"map")</f>
        <v>0</v>
      </c>
      <c r="G261" s="141">
        <f>IFERROR(F261/F263,0)</f>
        <v>0</v>
      </c>
      <c r="H261" s="143">
        <f>COUNTIFS(MetaData!$R:$R,MAP!B261,MetaData!$AQ:$AQ,MAP!C261,MetaData!$V:$V,MAP!B257,MetaData!$AS:$AS,MAP!H258,MetaData!AW:AW,"map")</f>
        <v>0</v>
      </c>
      <c r="I261" s="141">
        <f>IFERROR(H261/H263,0)</f>
        <v>0</v>
      </c>
      <c r="J261" s="143">
        <f>COUNTIFS(MetaData!$R:$R,MAP!B261,MetaData!$AQ:$AQ,MAP!C261,MetaData!$V:$V,MAP!B257,MetaData!$AS:$AS,MAP!J258,MetaData!AW:AW,"map")</f>
        <v>0</v>
      </c>
      <c r="K261" s="142">
        <f>IFERROR(J261/J263,0)</f>
        <v>0</v>
      </c>
      <c r="M261" s="139" t="s">
        <v>151</v>
      </c>
      <c r="N261" s="140" t="s">
        <v>205</v>
      </c>
      <c r="O261" s="143">
        <f>COUNTIFS(MetaData!$R:$R,MAP!M261,MetaData!$AQ:$AQ,MAP!N261,MetaData!$V:$V,MAP!B257,MetaData!AW:AW,"map")</f>
        <v>0</v>
      </c>
      <c r="P261" s="142">
        <f>IFERROR(O261/O263,0)</f>
        <v>0</v>
      </c>
      <c r="V261" s="139" t="s">
        <v>1339</v>
      </c>
      <c r="W261" s="140">
        <f>SUM(W259:W260)</f>
        <v>10</v>
      </c>
      <c r="X261" s="142"/>
    </row>
    <row r="262" spans="2:28">
      <c r="B262" s="139"/>
      <c r="C262" s="140" t="s">
        <v>146</v>
      </c>
      <c r="D262" s="143">
        <f>COUNTIFS(MetaData!$R:$R,MAP!B261,MetaData!$AQ:$AQ,MAP!C262,MetaData!$V:$V,MAP!B257,MetaData!$AS:$AS,MAP!D258,MetaData!AW:AW,"map")</f>
        <v>0</v>
      </c>
      <c r="E262" s="141">
        <f>IFERROR(D262/D263,0)</f>
        <v>0</v>
      </c>
      <c r="F262" s="143">
        <f>COUNTIFS(MetaData!$R:$R,MAP!B261,MetaData!$AQ:$AQ,MAP!C262,MetaData!$V:$V,MAP!B257,MetaData!$AS:$AS,MAP!F258,MetaData!AW:AW,"map")</f>
        <v>0</v>
      </c>
      <c r="G262" s="141">
        <f>IFERROR(F262/F263,0)</f>
        <v>0</v>
      </c>
      <c r="H262" s="143">
        <f>COUNTIFS(MetaData!$R:$R,MAP!B261,MetaData!$AQ:$AQ,MAP!C262,MetaData!$V:$V,MAP!B257,MetaData!$AS:$AS,MAP!H258,MetaData!AW:AW,"map")</f>
        <v>0</v>
      </c>
      <c r="I262" s="141">
        <f>IFERROR(H262/H263,0)</f>
        <v>0</v>
      </c>
      <c r="J262" s="143">
        <f>COUNTIFS(MetaData!$R:$R,MAP!B261,MetaData!$AQ:$AQ,MAP!C262,MetaData!$V:$V,MAP!B257,MetaData!$AS:$AS,MAP!J258,MetaData!AW:AW,"map")</f>
        <v>0</v>
      </c>
      <c r="K262" s="142">
        <f>IFERROR(J262/J263,0)</f>
        <v>0</v>
      </c>
      <c r="M262" s="139"/>
      <c r="N262" s="140" t="s">
        <v>146</v>
      </c>
      <c r="O262" s="143">
        <f>COUNTIFS(MetaData!$R:$R,MAP!M261,MetaData!$AQ:$AQ,MAP!N262,MetaData!$V:$V,MAP!B257,MetaData!AW:AW,"map")</f>
        <v>9</v>
      </c>
      <c r="P262" s="142">
        <f>IFERROR(O262/O263,0)</f>
        <v>0.9</v>
      </c>
    </row>
    <row r="263" spans="2:28">
      <c r="B263" s="139" t="s">
        <v>1339</v>
      </c>
      <c r="C263" s="140"/>
      <c r="D263" s="143">
        <f>SUM(D259:D262)</f>
        <v>0</v>
      </c>
      <c r="E263" s="141"/>
      <c r="F263" s="140">
        <f t="shared" ref="F263" si="54">SUM(F259:F262)</f>
        <v>0</v>
      </c>
      <c r="G263" s="140"/>
      <c r="H263" s="140">
        <f>SUM(H259:H262)</f>
        <v>0</v>
      </c>
      <c r="I263" s="140"/>
      <c r="J263" s="140">
        <f>SUM(J259:J262)</f>
        <v>0</v>
      </c>
      <c r="K263" s="144">
        <f>SUM(C263:J263)</f>
        <v>0</v>
      </c>
      <c r="M263" s="139" t="s">
        <v>1339</v>
      </c>
      <c r="N263" s="140"/>
      <c r="O263" s="140">
        <f>SUM(O259:O262)</f>
        <v>10</v>
      </c>
      <c r="P263" s="142"/>
    </row>
    <row r="265" spans="2:28" ht="18.5">
      <c r="B265" s="162" t="s">
        <v>103</v>
      </c>
      <c r="C265" s="163"/>
      <c r="D265" s="163"/>
      <c r="E265" s="163"/>
      <c r="F265" s="163"/>
      <c r="G265" s="163"/>
      <c r="H265" s="163"/>
      <c r="I265" s="163"/>
      <c r="J265" s="163"/>
      <c r="K265" s="163"/>
      <c r="L265" s="163"/>
      <c r="M265" s="163"/>
      <c r="N265" s="163"/>
      <c r="O265" s="163"/>
      <c r="P265" s="163"/>
      <c r="Q265" s="163"/>
      <c r="R265" s="163"/>
      <c r="S265" s="163"/>
      <c r="T265" s="163"/>
      <c r="U265" s="163"/>
      <c r="V265" s="163"/>
      <c r="W265" s="163"/>
      <c r="X265" s="163"/>
      <c r="Y265" s="163"/>
      <c r="Z265" s="163"/>
      <c r="AA265" s="163"/>
      <c r="AB265" s="163"/>
    </row>
    <row r="267" spans="2:28">
      <c r="B267" s="164" t="s">
        <v>1340</v>
      </c>
      <c r="C267" s="165"/>
      <c r="D267" s="165"/>
      <c r="E267" s="165"/>
      <c r="F267" s="165"/>
      <c r="G267" s="165"/>
      <c r="H267" s="165"/>
      <c r="I267" s="165"/>
      <c r="J267" s="165"/>
      <c r="K267" s="165"/>
      <c r="L267" s="165"/>
      <c r="M267" s="164"/>
      <c r="N267" s="165"/>
      <c r="O267" s="165"/>
      <c r="P267" s="165"/>
      <c r="Q267" s="165"/>
      <c r="R267" s="165"/>
      <c r="S267" s="165"/>
      <c r="T267" s="165"/>
      <c r="U267" s="165"/>
      <c r="V267" s="166"/>
      <c r="W267" s="165"/>
      <c r="X267" s="165"/>
    </row>
    <row r="268" spans="2:28">
      <c r="B268" s="139"/>
      <c r="C268" s="140" t="s">
        <v>1341</v>
      </c>
      <c r="D268" s="140" t="s">
        <v>924</v>
      </c>
      <c r="E268" s="141"/>
      <c r="F268" s="140" t="s">
        <v>407</v>
      </c>
      <c r="G268" s="140"/>
      <c r="H268" s="141" t="s">
        <v>215</v>
      </c>
      <c r="I268" s="140"/>
      <c r="J268" s="140" t="s">
        <v>206</v>
      </c>
      <c r="K268" s="142"/>
      <c r="M268" s="139"/>
      <c r="N268" s="140" t="s">
        <v>1341</v>
      </c>
      <c r="O268" s="140"/>
      <c r="P268" s="142"/>
      <c r="R268" s="139" t="s">
        <v>133</v>
      </c>
      <c r="S268" s="143">
        <f t="shared" ref="S268:S269" si="55">S276+S284+S292+S300+S308+S316</f>
        <v>14</v>
      </c>
      <c r="T268" s="142">
        <f>IFERROR(S268/S270,0)</f>
        <v>0.5</v>
      </c>
      <c r="V268" s="139" t="s">
        <v>1341</v>
      </c>
      <c r="W268" s="140"/>
      <c r="X268" s="142"/>
    </row>
    <row r="269" spans="2:28">
      <c r="B269" s="139" t="s">
        <v>133</v>
      </c>
      <c r="C269" s="140" t="s">
        <v>205</v>
      </c>
      <c r="D269" s="143">
        <f>D277+D285+D293+D301+D309+D317</f>
        <v>0</v>
      </c>
      <c r="E269" s="141">
        <f>IFERROR(D269/D273,0)</f>
        <v>0</v>
      </c>
      <c r="F269" s="143">
        <f t="shared" ref="F269:F272" si="56">F277+F285+F293+F301+F309+F317</f>
        <v>0</v>
      </c>
      <c r="G269" s="141">
        <f>IFERROR(F269/F273,0)</f>
        <v>0</v>
      </c>
      <c r="H269" s="143">
        <f t="shared" ref="H269:H272" si="57">H277+H285+H293+H301+H309+H317</f>
        <v>0</v>
      </c>
      <c r="I269" s="141">
        <f>IFERROR(H269/H273,0)</f>
        <v>0</v>
      </c>
      <c r="J269" s="143">
        <f t="shared" ref="J269:J272" si="58">J277+J285+J293+J301+J309+J317</f>
        <v>0</v>
      </c>
      <c r="K269" s="142">
        <f>IFERROR(J269/J273,0)</f>
        <v>0</v>
      </c>
      <c r="M269" s="139" t="s">
        <v>133</v>
      </c>
      <c r="N269" s="140" t="s">
        <v>205</v>
      </c>
      <c r="O269" s="143">
        <f t="shared" ref="O269:O272" si="59">O277+O285+O293+O301+O309+O317</f>
        <v>0</v>
      </c>
      <c r="P269" s="142">
        <f>IFERROR(O269/O273,0)</f>
        <v>0</v>
      </c>
      <c r="R269" s="139" t="s">
        <v>151</v>
      </c>
      <c r="S269" s="143">
        <f t="shared" si="55"/>
        <v>14</v>
      </c>
      <c r="T269" s="142">
        <f>IFERROR(S269/S270,0)</f>
        <v>0.5</v>
      </c>
      <c r="V269" s="139" t="s">
        <v>205</v>
      </c>
      <c r="W269" s="143">
        <f t="shared" ref="W269:W270" si="60">W277+W285+W293+W301+W309+W317</f>
        <v>0</v>
      </c>
      <c r="X269" s="142">
        <f>IFERROR(W269/W271,0)</f>
        <v>0</v>
      </c>
    </row>
    <row r="270" spans="2:28">
      <c r="B270" s="139"/>
      <c r="C270" s="140" t="s">
        <v>146</v>
      </c>
      <c r="D270" s="143">
        <f t="shared" ref="D270:D272" si="61">D278+D286+D294+D302+D310+D318</f>
        <v>0</v>
      </c>
      <c r="E270" s="141">
        <f>IFERROR(D270/D273,0)</f>
        <v>0</v>
      </c>
      <c r="F270" s="143">
        <f t="shared" si="56"/>
        <v>0</v>
      </c>
      <c r="G270" s="141">
        <f>IFERROR(F270/F273,0)</f>
        <v>0</v>
      </c>
      <c r="H270" s="143">
        <f t="shared" si="57"/>
        <v>0</v>
      </c>
      <c r="I270" s="141">
        <f>IFERROR(H270/H273,0)</f>
        <v>0</v>
      </c>
      <c r="J270" s="143">
        <f t="shared" si="58"/>
        <v>0</v>
      </c>
      <c r="K270" s="142">
        <f>IFERROR(J270/J273,0)</f>
        <v>0</v>
      </c>
      <c r="M270" s="139"/>
      <c r="N270" s="140" t="s">
        <v>146</v>
      </c>
      <c r="O270" s="143">
        <f t="shared" si="59"/>
        <v>14</v>
      </c>
      <c r="P270" s="142">
        <f>IFERROR(O270/O273,0)</f>
        <v>0.5</v>
      </c>
      <c r="R270" s="139" t="s">
        <v>1339</v>
      </c>
      <c r="S270" s="140">
        <f>SUM(S268:S269)</f>
        <v>28</v>
      </c>
      <c r="T270" s="142"/>
      <c r="V270" s="139" t="s">
        <v>146</v>
      </c>
      <c r="W270" s="143">
        <f t="shared" si="60"/>
        <v>28</v>
      </c>
      <c r="X270" s="142">
        <f>IFERROR(W270/W271,0)</f>
        <v>1</v>
      </c>
    </row>
    <row r="271" spans="2:28">
      <c r="B271" s="139" t="s">
        <v>151</v>
      </c>
      <c r="C271" s="140" t="s">
        <v>205</v>
      </c>
      <c r="D271" s="143">
        <f t="shared" si="61"/>
        <v>0</v>
      </c>
      <c r="E271" s="141">
        <f>IFERROR(D271/D273,0)</f>
        <v>0</v>
      </c>
      <c r="F271" s="143">
        <f t="shared" si="56"/>
        <v>0</v>
      </c>
      <c r="G271" s="141">
        <f>IFERROR(F271/F273,0)</f>
        <v>0</v>
      </c>
      <c r="H271" s="143">
        <f t="shared" si="57"/>
        <v>0</v>
      </c>
      <c r="I271" s="141">
        <f>IFERROR(H271/H273,0)</f>
        <v>0</v>
      </c>
      <c r="J271" s="143">
        <f t="shared" si="58"/>
        <v>0</v>
      </c>
      <c r="K271" s="142">
        <f>IFERROR(J271/J273,0)</f>
        <v>0</v>
      </c>
      <c r="M271" s="139" t="s">
        <v>151</v>
      </c>
      <c r="N271" s="140" t="s">
        <v>205</v>
      </c>
      <c r="O271" s="143">
        <f t="shared" si="59"/>
        <v>0</v>
      </c>
      <c r="P271" s="142">
        <f>IFERROR(O271/O273,0)</f>
        <v>0</v>
      </c>
      <c r="V271" s="139" t="s">
        <v>1339</v>
      </c>
      <c r="W271" s="140">
        <f>SUM(W269:W270)</f>
        <v>28</v>
      </c>
      <c r="X271" s="142"/>
    </row>
    <row r="272" spans="2:28">
      <c r="B272" s="139"/>
      <c r="C272" s="140" t="s">
        <v>146</v>
      </c>
      <c r="D272" s="143">
        <f t="shared" si="61"/>
        <v>0</v>
      </c>
      <c r="E272" s="141">
        <f>IFERROR(D272/D273,0)</f>
        <v>0</v>
      </c>
      <c r="F272" s="143">
        <f t="shared" si="56"/>
        <v>0</v>
      </c>
      <c r="G272" s="141">
        <f>IFERROR(F272/F273,0)</f>
        <v>0</v>
      </c>
      <c r="H272" s="143">
        <f t="shared" si="57"/>
        <v>0</v>
      </c>
      <c r="I272" s="141">
        <f>IFERROR(H272/H273,0)</f>
        <v>0</v>
      </c>
      <c r="J272" s="143">
        <f t="shared" si="58"/>
        <v>0</v>
      </c>
      <c r="K272" s="142">
        <f>IFERROR(J272/J273,0)</f>
        <v>0</v>
      </c>
      <c r="M272" s="139"/>
      <c r="N272" s="140" t="s">
        <v>146</v>
      </c>
      <c r="O272" s="143">
        <f t="shared" si="59"/>
        <v>14</v>
      </c>
      <c r="P272" s="142">
        <f>IFERROR(O272/O273,0)</f>
        <v>0.5</v>
      </c>
    </row>
    <row r="273" spans="2:24">
      <c r="B273" s="139" t="s">
        <v>1339</v>
      </c>
      <c r="C273" s="140"/>
      <c r="D273" s="143">
        <f>SUM(D269:D272)</f>
        <v>0</v>
      </c>
      <c r="E273" s="141"/>
      <c r="F273" s="140">
        <f t="shared" ref="F273" si="62">SUM(F269:F272)</f>
        <v>0</v>
      </c>
      <c r="G273" s="140"/>
      <c r="H273" s="140">
        <f>SUM(H269:H272)</f>
        <v>0</v>
      </c>
      <c r="I273" s="140"/>
      <c r="J273" s="140">
        <f>SUM(J269:J272)</f>
        <v>0</v>
      </c>
      <c r="K273" s="144">
        <f>SUM(C273:J273)</f>
        <v>0</v>
      </c>
      <c r="M273" s="139" t="s">
        <v>1339</v>
      </c>
      <c r="N273" s="140"/>
      <c r="O273" s="140">
        <f>SUM(O269:O272)</f>
        <v>28</v>
      </c>
      <c r="P273" s="142"/>
    </row>
    <row r="274" spans="2:24">
      <c r="G274" s="124"/>
      <c r="H274" s="124"/>
      <c r="I274" s="145"/>
    </row>
    <row r="275" spans="2:24">
      <c r="B275" s="164" t="s">
        <v>1338</v>
      </c>
      <c r="C275" s="165"/>
      <c r="D275" s="165"/>
      <c r="E275" s="165"/>
      <c r="F275" s="165"/>
      <c r="G275" s="165"/>
      <c r="H275" s="165"/>
      <c r="I275" s="165"/>
      <c r="J275" s="165"/>
      <c r="K275" s="165"/>
      <c r="L275" s="165"/>
      <c r="M275" s="164"/>
      <c r="N275" s="165"/>
      <c r="O275" s="165"/>
      <c r="P275" s="165"/>
      <c r="Q275" s="165"/>
      <c r="R275" s="165"/>
      <c r="S275" s="165"/>
      <c r="T275" s="165"/>
      <c r="U275" s="165"/>
      <c r="V275" s="166"/>
      <c r="W275" s="165"/>
      <c r="X275" s="165"/>
    </row>
    <row r="276" spans="2:24">
      <c r="B276" s="139"/>
      <c r="C276" s="140" t="s">
        <v>1341</v>
      </c>
      <c r="D276" s="140" t="s">
        <v>924</v>
      </c>
      <c r="E276" s="141"/>
      <c r="F276" s="140" t="s">
        <v>407</v>
      </c>
      <c r="G276" s="140"/>
      <c r="H276" s="141" t="s">
        <v>215</v>
      </c>
      <c r="I276" s="140"/>
      <c r="J276" s="140" t="s">
        <v>206</v>
      </c>
      <c r="K276" s="142"/>
      <c r="M276" s="139"/>
      <c r="N276" s="140" t="s">
        <v>1341</v>
      </c>
      <c r="O276" s="140"/>
      <c r="P276" s="142"/>
      <c r="R276" s="139" t="s">
        <v>133</v>
      </c>
      <c r="S276" s="143">
        <f>COUNTIFS(MetaData!$R:$R,MAP!$R$22,MetaData!$Z:$Z,"",MetaData!AW:AW,"map")</f>
        <v>0</v>
      </c>
      <c r="T276" s="142">
        <f>IFERROR(S276/S278,0)</f>
        <v>0</v>
      </c>
      <c r="V276" s="139" t="s">
        <v>1341</v>
      </c>
      <c r="W276" s="140"/>
      <c r="X276" s="142"/>
    </row>
    <row r="277" spans="2:24">
      <c r="B277" s="139" t="s">
        <v>133</v>
      </c>
      <c r="C277" s="140" t="s">
        <v>205</v>
      </c>
      <c r="D277" s="143">
        <f>COUNTIFS(MetaData!$R:$R,MAP!B277,MetaData!$AQ:$AQ,MAP!C277,MetaData!$Z:$Z,"",MetaData!$AS:$AS,MAP!D276,MetaData!AW:AW,"map")</f>
        <v>0</v>
      </c>
      <c r="E277" s="141">
        <f>IFERROR(D277/D281,0)</f>
        <v>0</v>
      </c>
      <c r="F277" s="143">
        <f>COUNTIFS(MetaData!$R:$R,MAP!B277,MetaData!$AQ:$AQ,MAP!C277,MetaData!$Z:$Z,"",MetaData!$AS:$AS,MAP!F276,MetaData!AW:AW,"map")</f>
        <v>0</v>
      </c>
      <c r="G277" s="141">
        <f>IFERROR(F277/F281,0)</f>
        <v>0</v>
      </c>
      <c r="H277" s="143">
        <f>COUNTIFS(MetaData!$R:$R,MAP!B277,MetaData!$AQ:$AQ,MAP!C277,MetaData!$Z:$Z,"",MetaData!$AS:$AS,MAP!H276,MetaData!AW:AW,"map")</f>
        <v>0</v>
      </c>
      <c r="I277" s="141">
        <f>IFERROR(H277/H281,0)</f>
        <v>0</v>
      </c>
      <c r="J277" s="143">
        <f>COUNTIFS(MetaData!$R:$R,MAP!B277,MetaData!$AQ:$AQ,MAP!C277,MetaData!$Z:$Z,"",MetaData!$AS:$AS,MAP!J276,MetaData!AW:AW,"map")</f>
        <v>0</v>
      </c>
      <c r="K277" s="142">
        <f>IFERROR(J277/J281,0)</f>
        <v>0</v>
      </c>
      <c r="M277" s="139" t="s">
        <v>133</v>
      </c>
      <c r="N277" s="140" t="s">
        <v>205</v>
      </c>
      <c r="O277" s="143">
        <f>COUNTIFS(MetaData!$R:$R,MAP!M277,MetaData!$AQ:$AQ,MAP!N277,MetaData!$Z:$Z,"",MetaData!AW:AW,"map")</f>
        <v>0</v>
      </c>
      <c r="P277" s="142">
        <f>IFERROR(O277/O281,0)</f>
        <v>0</v>
      </c>
      <c r="R277" s="139" t="s">
        <v>151</v>
      </c>
      <c r="S277" s="143">
        <f>COUNTIFS(MetaData!$R:$R,MAP!$R$23,MetaData!$Z:$Z,"",MetaData!AW:AW,"map")</f>
        <v>0</v>
      </c>
      <c r="T277" s="142">
        <f>IFERROR(S277/S278,0)</f>
        <v>0</v>
      </c>
      <c r="V277" s="139" t="s">
        <v>205</v>
      </c>
      <c r="W277" s="143">
        <f>COUNTIFS(MetaData!$AQ:$AQ,MAP!V277,MetaData!$Z:$Z,"",MetaData!AW:AW,"map")</f>
        <v>0</v>
      </c>
      <c r="X277" s="142">
        <f>IFERROR(W277/W279,0)</f>
        <v>0</v>
      </c>
    </row>
    <row r="278" spans="2:24">
      <c r="B278" s="139"/>
      <c r="C278" s="140" t="s">
        <v>146</v>
      </c>
      <c r="D278" s="143">
        <f>COUNTIFS(MetaData!$R:$R,MAP!B277,MetaData!$AQ:$AQ,MAP!C278,MetaData!$Z:$Z,"",MetaData!$AS:$AS,MAP!D276,MetaData!AW:AW,"map")</f>
        <v>0</v>
      </c>
      <c r="E278" s="141">
        <f>IFERROR(D278/D281,0)</f>
        <v>0</v>
      </c>
      <c r="F278" s="143">
        <f>COUNTIFS(MetaData!$R:$R,MAP!B277,MetaData!$AQ:$AQ,MAP!C278,MetaData!$Z:$Z,"",MetaData!$AS:$AS,MAP!F276,MetaData!AW:AW,"map")</f>
        <v>0</v>
      </c>
      <c r="G278" s="141">
        <f>IFERROR(F278/F281,0)</f>
        <v>0</v>
      </c>
      <c r="H278" s="143">
        <f>COUNTIFS(MetaData!$R:$R,MAP!B277,MetaData!$AQ:$AQ,MAP!C278,MetaData!$Z:$Z,"",MetaData!$AS:$AS,MAP!H276,MetaData!AW:AW,"map")</f>
        <v>0</v>
      </c>
      <c r="I278" s="141">
        <f>IFERROR(H278/H281,0)</f>
        <v>0</v>
      </c>
      <c r="J278" s="143">
        <f>COUNTIFS(MetaData!$R:$R,MAP!B277,MetaData!$AQ:$AQ,MAP!C278,MetaData!$Z:$Z,"",MetaData!$AS:$AS,MAP!J276,MetaData!AW:AW,"map")</f>
        <v>0</v>
      </c>
      <c r="K278" s="142">
        <f>IFERROR(J278/J281,0)</f>
        <v>0</v>
      </c>
      <c r="M278" s="139"/>
      <c r="N278" s="140" t="s">
        <v>146</v>
      </c>
      <c r="O278" s="143">
        <f>COUNTIFS(MetaData!$R:$R,MAP!M277,MetaData!$AQ:$AQ,MAP!N278,MetaData!$Z:$Z,"",MetaData!AW:AW,"map")</f>
        <v>0</v>
      </c>
      <c r="P278" s="142">
        <f>IFERROR(O278/O281,0)</f>
        <v>0</v>
      </c>
      <c r="R278" s="139" t="s">
        <v>1339</v>
      </c>
      <c r="S278" s="140">
        <f>SUM(S276:S277)</f>
        <v>0</v>
      </c>
      <c r="T278" s="142"/>
      <c r="V278" s="139" t="s">
        <v>146</v>
      </c>
      <c r="W278" s="143">
        <f>COUNTIFS(MetaData!$AQ:$AQ,MAP!V278,MetaData!$Z:$Z,"",MetaData!AW:AW,"map")</f>
        <v>0</v>
      </c>
      <c r="X278" s="142">
        <f>IFERROR(W278/W279,0)</f>
        <v>0</v>
      </c>
    </row>
    <row r="279" spans="2:24">
      <c r="B279" s="139" t="s">
        <v>151</v>
      </c>
      <c r="C279" s="140" t="s">
        <v>205</v>
      </c>
      <c r="D279" s="143">
        <f>COUNTIFS(MetaData!$R:$R,MAP!B279,MetaData!$AQ:$AQ,MAP!C279,MetaData!$Z:$Z,"",MetaData!$AS:$AS,MAP!D276,MetaData!AW:AW,"map")</f>
        <v>0</v>
      </c>
      <c r="E279" s="141">
        <f>IFERROR(D279/D281,0)</f>
        <v>0</v>
      </c>
      <c r="F279" s="143">
        <f>COUNTIFS(MetaData!$R:$R,MAP!B279,MetaData!$AQ:$AQ,MAP!C279,MetaData!$Z:$Z,"",MetaData!$AS:$AS,MAP!F276,MetaData!AW:AW,"map")</f>
        <v>0</v>
      </c>
      <c r="G279" s="141">
        <f>IFERROR(F279/F281,0)</f>
        <v>0</v>
      </c>
      <c r="H279" s="143">
        <f>COUNTIFS(MetaData!$R:$R,MAP!B279,MetaData!$AQ:$AQ,MAP!C279,MetaData!$Z:$Z,"",MetaData!$AS:$AS,MAP!H276,MetaData!AW:AW,"map")</f>
        <v>0</v>
      </c>
      <c r="I279" s="141">
        <f>IFERROR(H279/H281,0)</f>
        <v>0</v>
      </c>
      <c r="J279" s="143">
        <f>COUNTIFS(MetaData!$R:$R,MAP!B279,MetaData!$AQ:$AQ,MAP!C279,MetaData!$Z:$Z,"",MetaData!$AS:$AS,MAP!J276,MetaData!AW:AW,"map")</f>
        <v>0</v>
      </c>
      <c r="K279" s="142">
        <f>IFERROR(J279/J281,0)</f>
        <v>0</v>
      </c>
      <c r="M279" s="139" t="s">
        <v>151</v>
      </c>
      <c r="N279" s="140" t="s">
        <v>205</v>
      </c>
      <c r="O279" s="143">
        <f>COUNTIFS(MetaData!$R:$R,MAP!M279,MetaData!$AQ:$AQ,MAP!N279,MetaData!$Z:$Z,"",MetaData!AW:AW,"map")</f>
        <v>0</v>
      </c>
      <c r="P279" s="142">
        <f>IFERROR(O279/O281,0)</f>
        <v>0</v>
      </c>
      <c r="V279" s="139" t="s">
        <v>1339</v>
      </c>
      <c r="W279" s="140">
        <f>SUM(W277:W278)</f>
        <v>0</v>
      </c>
      <c r="X279" s="142"/>
    </row>
    <row r="280" spans="2:24">
      <c r="B280" s="139"/>
      <c r="C280" s="140" t="s">
        <v>146</v>
      </c>
      <c r="D280" s="143">
        <f>COUNTIFS(MetaData!$R:$R,MAP!B279,MetaData!$AQ:$AQ,MAP!C280,MetaData!$Z:$Z,"",MetaData!$AS:$AS,MAP!D276,MetaData!AW:AW,"map")</f>
        <v>0</v>
      </c>
      <c r="E280" s="141">
        <f>IFERROR(D280/D281,0)</f>
        <v>0</v>
      </c>
      <c r="F280" s="143">
        <f>COUNTIFS(MetaData!$R:$R,MAP!B279,MetaData!$AQ:$AQ,MAP!C280,MetaData!$Z:$Z,"",MetaData!$AS:$AS,MAP!F276,MetaData!AW:AW,"map")</f>
        <v>0</v>
      </c>
      <c r="G280" s="141">
        <f>IFERROR(F280/F281,0)</f>
        <v>0</v>
      </c>
      <c r="H280" s="143">
        <f>COUNTIFS(MetaData!$R:$R,MAP!B279,MetaData!$AQ:$AQ,MAP!C280,MetaData!$Z:$Z,"",MetaData!$AS:$AS,MAP!H276,MetaData!AW:AW,"map")</f>
        <v>0</v>
      </c>
      <c r="I280" s="141">
        <f>IFERROR(H280/H281,0)</f>
        <v>0</v>
      </c>
      <c r="J280" s="143">
        <f>COUNTIFS(MetaData!$R:$R,MAP!B279,MetaData!$AQ:$AQ,MAP!C280,MetaData!$Z:$Z,"",MetaData!$AS:$AS,MAP!J276,MetaData!AW:AW,"map")</f>
        <v>0</v>
      </c>
      <c r="K280" s="142">
        <f>IFERROR(J280/J281,0)</f>
        <v>0</v>
      </c>
      <c r="M280" s="139"/>
      <c r="N280" s="140" t="s">
        <v>146</v>
      </c>
      <c r="O280" s="143">
        <f>COUNTIFS(MetaData!$R:$R,MAP!M279,MetaData!$AQ:$AQ,MAP!N280,MetaData!$Z:$Z,"",MetaData!AW:AW,"map")</f>
        <v>0</v>
      </c>
      <c r="P280" s="142">
        <f>IFERROR(O280/O281,0)</f>
        <v>0</v>
      </c>
    </row>
    <row r="281" spans="2:24">
      <c r="B281" s="139" t="s">
        <v>1339</v>
      </c>
      <c r="C281" s="140"/>
      <c r="D281" s="143">
        <f>SUM(D277:D280)</f>
        <v>0</v>
      </c>
      <c r="E281" s="141"/>
      <c r="F281" s="140">
        <f t="shared" ref="F281" si="63">SUM(F277:F280)</f>
        <v>0</v>
      </c>
      <c r="G281" s="140"/>
      <c r="H281" s="140">
        <f>SUM(H277:H280)</f>
        <v>0</v>
      </c>
      <c r="I281" s="140"/>
      <c r="J281" s="140">
        <f>SUM(J277:J280)</f>
        <v>0</v>
      </c>
      <c r="K281" s="144">
        <f>SUM(C281:J281)</f>
        <v>0</v>
      </c>
      <c r="M281" s="139" t="s">
        <v>1339</v>
      </c>
      <c r="N281" s="140"/>
      <c r="O281" s="140">
        <f>SUM(O277:O280)</f>
        <v>0</v>
      </c>
      <c r="P281" s="142"/>
    </row>
    <row r="283" spans="2:24">
      <c r="B283" s="164" t="s">
        <v>147</v>
      </c>
      <c r="C283" s="165"/>
      <c r="D283" s="165"/>
      <c r="E283" s="165"/>
      <c r="F283" s="165"/>
      <c r="G283" s="165"/>
      <c r="H283" s="165"/>
      <c r="I283" s="165"/>
      <c r="J283" s="165"/>
      <c r="K283" s="165"/>
      <c r="L283" s="165"/>
      <c r="M283" s="164"/>
      <c r="N283" s="165"/>
      <c r="O283" s="165"/>
      <c r="P283" s="165"/>
      <c r="Q283" s="165"/>
      <c r="R283" s="165"/>
      <c r="S283" s="165"/>
      <c r="T283" s="165"/>
      <c r="U283" s="165"/>
      <c r="V283" s="166"/>
      <c r="W283" s="165"/>
      <c r="X283" s="165"/>
    </row>
    <row r="284" spans="2:24">
      <c r="B284" s="139"/>
      <c r="C284" s="140" t="s">
        <v>1341</v>
      </c>
      <c r="D284" s="140" t="s">
        <v>924</v>
      </c>
      <c r="E284" s="141"/>
      <c r="F284" s="140" t="s">
        <v>407</v>
      </c>
      <c r="G284" s="140"/>
      <c r="H284" s="141" t="s">
        <v>215</v>
      </c>
      <c r="I284" s="140"/>
      <c r="J284" s="140" t="s">
        <v>206</v>
      </c>
      <c r="K284" s="142"/>
      <c r="M284" s="139"/>
      <c r="N284" s="140" t="s">
        <v>1341</v>
      </c>
      <c r="O284" s="140"/>
      <c r="P284" s="142"/>
      <c r="R284" s="139" t="s">
        <v>133</v>
      </c>
      <c r="S284" s="143">
        <f>COUNTIFS(MetaData!$R:$R,MAP!$R$22,MetaData!$Z:$Z,MAP!B283,MetaData!AW:AW,"map")</f>
        <v>6</v>
      </c>
      <c r="T284" s="142">
        <f>IFERROR(S284/S286,0)</f>
        <v>0.75</v>
      </c>
      <c r="V284" s="139" t="s">
        <v>1341</v>
      </c>
      <c r="W284" s="140"/>
      <c r="X284" s="142"/>
    </row>
    <row r="285" spans="2:24">
      <c r="B285" s="139" t="s">
        <v>133</v>
      </c>
      <c r="C285" s="140" t="s">
        <v>205</v>
      </c>
      <c r="D285" s="143">
        <f>COUNTIFS(MetaData!$R:$R,MAP!B285,MetaData!$AQ:$AQ,MAP!C285,MetaData!$Z:$Z,MAP!B283,MetaData!$AS:$AS,MAP!D284,MetaData!AW:AW,"map")</f>
        <v>0</v>
      </c>
      <c r="E285" s="141">
        <f>IFERROR(D285/D289,0)</f>
        <v>0</v>
      </c>
      <c r="F285" s="143">
        <f>COUNTIFS(MetaData!$R:$R,MAP!B285,MetaData!$AQ:$AQ,MAP!C285,MetaData!$Z:$Z,MAP!B283,MetaData!$AS:$AS,MAP!F284,MetaData!AW:AW,"map")</f>
        <v>0</v>
      </c>
      <c r="G285" s="141">
        <f>IFERROR(F285/F289,0)</f>
        <v>0</v>
      </c>
      <c r="H285" s="143">
        <f>COUNTIFS(MetaData!$R:$R,MAP!B285,MetaData!$AQ:$AQ,MAP!C285,MetaData!$Z:$Z,MAP!B283,MetaData!$AS:$AS,MAP!H284,MetaData!AW:AW,"map")</f>
        <v>0</v>
      </c>
      <c r="I285" s="141">
        <f>IFERROR(H285/H289,0)</f>
        <v>0</v>
      </c>
      <c r="J285" s="143">
        <f>COUNTIFS(MetaData!$R:$R,MAP!B285,MetaData!$AQ:$AQ,MAP!C285,MetaData!$Z:$Z,MAP!B283,MetaData!$AS:$AS,MAP!J284,MetaData!AW:AW,"map")</f>
        <v>0</v>
      </c>
      <c r="K285" s="142">
        <f>IFERROR(J285/J289,0)</f>
        <v>0</v>
      </c>
      <c r="M285" s="139" t="s">
        <v>133</v>
      </c>
      <c r="N285" s="140" t="s">
        <v>205</v>
      </c>
      <c r="O285" s="143">
        <f>COUNTIFS(MetaData!$R:$R,MAP!M285,MetaData!$AQ:$AQ,MAP!N285,MetaData!$Z:$Z,MAP!B283,MetaData!AW:AW,"map")</f>
        <v>0</v>
      </c>
      <c r="P285" s="142">
        <f>IFERROR(O285/O289,0)</f>
        <v>0</v>
      </c>
      <c r="R285" s="139" t="s">
        <v>151</v>
      </c>
      <c r="S285" s="143">
        <f>COUNTIFS(MetaData!$R:$R,MAP!$R$23,MetaData!$Z:$Z,MAP!B283,MetaData!AW:AW,"map")</f>
        <v>2</v>
      </c>
      <c r="T285" s="142">
        <f>IFERROR(S285/S286,0)</f>
        <v>0.25</v>
      </c>
      <c r="V285" s="139" t="s">
        <v>205</v>
      </c>
      <c r="W285" s="143">
        <f>COUNTIFS(MetaData!$AQ:$AQ,MAP!V285,MetaData!$Z:$Z,MAP!B283,MetaData!AW:AW,"map")</f>
        <v>0</v>
      </c>
      <c r="X285" s="142">
        <f>IFERROR(W285/W287,0)</f>
        <v>0</v>
      </c>
    </row>
    <row r="286" spans="2:24">
      <c r="B286" s="139"/>
      <c r="C286" s="140" t="s">
        <v>146</v>
      </c>
      <c r="D286" s="143">
        <f>COUNTIFS(MetaData!$R:$R,MAP!B285,MetaData!$AQ:$AQ,MAP!C286,MetaData!$Z:$Z,MAP!B283,MetaData!$AS:$AS,MAP!D284,MetaData!AW:AW,"map")</f>
        <v>0</v>
      </c>
      <c r="E286" s="141">
        <f>IFERROR(D286/D289,0)</f>
        <v>0</v>
      </c>
      <c r="F286" s="143">
        <f>COUNTIFS(MetaData!$R:$R,MAP!B285,MetaData!$AQ:$AQ,MAP!C286,MetaData!$Z:$Z,MAP!B283,MetaData!$AS:$AS,MAP!F284,MetaData!AW:AW,"map")</f>
        <v>0</v>
      </c>
      <c r="G286" s="141">
        <f>IFERROR(F286/F289,0)</f>
        <v>0</v>
      </c>
      <c r="H286" s="143">
        <f>COUNTIFS(MetaData!$R:$R,MAP!B285,MetaData!$AQ:$AQ,MAP!C286,MetaData!$Z:$Z,MAP!B283,MetaData!$AS:$AS,MAP!H284,MetaData!AW:AW,"map")</f>
        <v>0</v>
      </c>
      <c r="I286" s="141">
        <f>IFERROR(H286/H289,0)</f>
        <v>0</v>
      </c>
      <c r="J286" s="143">
        <f>COUNTIFS(MetaData!$R:$R,MAP!B285,MetaData!$AQ:$AQ,MAP!C286,MetaData!$Z:$Z,MAP!B283,MetaData!$AS:$AS,MAP!J284,MetaData!AW:AW,"map")</f>
        <v>0</v>
      </c>
      <c r="K286" s="142">
        <f>IFERROR(J286/J289,0)</f>
        <v>0</v>
      </c>
      <c r="M286" s="139"/>
      <c r="N286" s="140" t="s">
        <v>146</v>
      </c>
      <c r="O286" s="143">
        <f>COUNTIFS(MetaData!$R:$R,MAP!M285,MetaData!$AQ:$AQ,MAP!N286,MetaData!$Z:$Z,MAP!B283,MetaData!AW:AW,"map")</f>
        <v>6</v>
      </c>
      <c r="P286" s="142">
        <f>IFERROR(O286/O289,0)</f>
        <v>0.75</v>
      </c>
      <c r="R286" s="139" t="s">
        <v>1339</v>
      </c>
      <c r="S286" s="140">
        <f>SUM(S284:S285)</f>
        <v>8</v>
      </c>
      <c r="T286" s="142"/>
      <c r="V286" s="139" t="s">
        <v>146</v>
      </c>
      <c r="W286" s="143">
        <f>COUNTIFS(MetaData!$AQ:$AQ,MAP!V286,MetaData!$Z:$Z,MAP!B283,MetaData!AW:AW,"map")</f>
        <v>8</v>
      </c>
      <c r="X286" s="142">
        <f>IFERROR(W286/W287,0)</f>
        <v>1</v>
      </c>
    </row>
    <row r="287" spans="2:24">
      <c r="B287" s="139" t="s">
        <v>151</v>
      </c>
      <c r="C287" s="140" t="s">
        <v>205</v>
      </c>
      <c r="D287" s="143">
        <f>COUNTIFS(MetaData!$R:$R,MAP!B287,MetaData!$AQ:$AQ,MAP!C287,MetaData!$Z:$Z,MAP!B283,MetaData!$AS:$AS,MAP!D284,MetaData!AW:AW,"map")</f>
        <v>0</v>
      </c>
      <c r="E287" s="141">
        <f>IFERROR(D287/D289,0)</f>
        <v>0</v>
      </c>
      <c r="F287" s="143">
        <f>COUNTIFS(MetaData!$R:$R,MAP!B287,MetaData!$AQ:$AQ,MAP!C287,MetaData!$Z:$Z,MAP!B283,MetaData!$AS:$AS,MAP!F284,MetaData!AW:AW,"map")</f>
        <v>0</v>
      </c>
      <c r="G287" s="141">
        <f>IFERROR(F287/F289,0)</f>
        <v>0</v>
      </c>
      <c r="H287" s="143">
        <f>COUNTIFS(MetaData!$R:$R,MAP!B287,MetaData!$AQ:$AQ,MAP!C287,MetaData!$Z:$Z,MAP!B283,MetaData!$AS:$AS,MAP!H284,MetaData!AW:AW,"map")</f>
        <v>0</v>
      </c>
      <c r="I287" s="141">
        <f>IFERROR(H287/H289,0)</f>
        <v>0</v>
      </c>
      <c r="J287" s="143">
        <f>COUNTIFS(MetaData!$R:$R,MAP!B287,MetaData!$AQ:$AQ,MAP!C287,MetaData!$Z:$Z,MAP!B283,MetaData!$AS:$AS,MAP!J284,MetaData!AW:AW,"map")</f>
        <v>0</v>
      </c>
      <c r="K287" s="142">
        <f>IFERROR(J287/J289,0)</f>
        <v>0</v>
      </c>
      <c r="M287" s="139" t="s">
        <v>151</v>
      </c>
      <c r="N287" s="140" t="s">
        <v>205</v>
      </c>
      <c r="O287" s="143">
        <f>COUNTIFS(MetaData!$R:$R,MAP!M287,MetaData!$AQ:$AQ,MAP!N287,MetaData!$Z:$Z,MAP!B283,MetaData!AW:AW,"map")</f>
        <v>0</v>
      </c>
      <c r="P287" s="142">
        <f>IFERROR(O287/O289,0)</f>
        <v>0</v>
      </c>
      <c r="V287" s="139" t="s">
        <v>1339</v>
      </c>
      <c r="W287" s="140">
        <f>SUM(W285:W286)</f>
        <v>8</v>
      </c>
      <c r="X287" s="142"/>
    </row>
    <row r="288" spans="2:24">
      <c r="B288" s="139"/>
      <c r="C288" s="140" t="s">
        <v>146</v>
      </c>
      <c r="D288" s="143">
        <f>COUNTIFS(MetaData!$R:$R,MAP!B287,MetaData!$AQ:$AQ,MAP!C288,MetaData!$Z:$Z,MAP!B283,MetaData!$AS:$AS,MAP!D284,MetaData!AW:AW,"map")</f>
        <v>0</v>
      </c>
      <c r="E288" s="141">
        <f>IFERROR(D288/D289,0)</f>
        <v>0</v>
      </c>
      <c r="F288" s="143">
        <f>COUNTIFS(MetaData!$R:$R,MAP!B287,MetaData!$AQ:$AQ,MAP!C288,MetaData!$Z:$Z,MAP!B283,MetaData!$AS:$AS,MAP!F284,MetaData!AW:AW,"map")</f>
        <v>0</v>
      </c>
      <c r="G288" s="141">
        <f>IFERROR(F288/F289,0)</f>
        <v>0</v>
      </c>
      <c r="H288" s="143">
        <f>COUNTIFS(MetaData!$R:$R,MAP!B287,MetaData!$AQ:$AQ,MAP!C288,MetaData!$Z:$Z,MAP!B283,MetaData!$AS:$AS,MAP!H284,MetaData!AW:AW,"map")</f>
        <v>0</v>
      </c>
      <c r="I288" s="141">
        <f>IFERROR(H288/H289,0)</f>
        <v>0</v>
      </c>
      <c r="J288" s="143">
        <f>COUNTIFS(MetaData!$R:$R,MAP!B287,MetaData!$AQ:$AQ,MAP!C288,MetaData!$Z:$Z,MAP!B283,MetaData!$AS:$AS,MAP!J284,MetaData!AW:AW,"map")</f>
        <v>0</v>
      </c>
      <c r="K288" s="142">
        <f>IFERROR(J288/J289,0)</f>
        <v>0</v>
      </c>
      <c r="M288" s="139"/>
      <c r="N288" s="140" t="s">
        <v>146</v>
      </c>
      <c r="O288" s="143">
        <f>COUNTIFS(MetaData!$R:$R,MAP!M287,MetaData!$AQ:$AQ,MAP!N288,MetaData!$Z:$Z,MAP!B283,MetaData!AW:AW,"map")</f>
        <v>2</v>
      </c>
      <c r="P288" s="142">
        <f>IFERROR(O288/O289,0)</f>
        <v>0.25</v>
      </c>
    </row>
    <row r="289" spans="2:24">
      <c r="B289" s="139" t="s">
        <v>1339</v>
      </c>
      <c r="C289" s="140"/>
      <c r="D289" s="143">
        <f>SUM(D285:D288)</f>
        <v>0</v>
      </c>
      <c r="E289" s="141"/>
      <c r="F289" s="140">
        <f t="shared" ref="F289" si="64">SUM(F285:F288)</f>
        <v>0</v>
      </c>
      <c r="G289" s="140"/>
      <c r="H289" s="140">
        <f>SUM(H285:H288)</f>
        <v>0</v>
      </c>
      <c r="I289" s="140"/>
      <c r="J289" s="140">
        <f>SUM(J285:J288)</f>
        <v>0</v>
      </c>
      <c r="K289" s="144">
        <f>SUM(C289:J289)</f>
        <v>0</v>
      </c>
      <c r="M289" s="139" t="s">
        <v>1339</v>
      </c>
      <c r="N289" s="140"/>
      <c r="O289" s="140">
        <f>SUM(O285:O288)</f>
        <v>8</v>
      </c>
      <c r="P289" s="142"/>
    </row>
    <row r="291" spans="2:24">
      <c r="B291" s="164">
        <v>0</v>
      </c>
      <c r="C291" s="165"/>
      <c r="D291" s="165"/>
      <c r="E291" s="165"/>
      <c r="F291" s="165"/>
      <c r="G291" s="165"/>
      <c r="H291" s="165"/>
      <c r="I291" s="165"/>
      <c r="J291" s="165"/>
      <c r="K291" s="165"/>
      <c r="L291" s="165"/>
      <c r="M291" s="164"/>
      <c r="N291" s="165"/>
      <c r="O291" s="165"/>
      <c r="P291" s="165"/>
      <c r="Q291" s="165"/>
      <c r="R291" s="165"/>
      <c r="S291" s="165"/>
      <c r="T291" s="165"/>
      <c r="U291" s="165"/>
      <c r="V291" s="166"/>
      <c r="W291" s="165"/>
      <c r="X291" s="165"/>
    </row>
    <row r="292" spans="2:24">
      <c r="B292" s="139"/>
      <c r="C292" s="140" t="s">
        <v>1341</v>
      </c>
      <c r="D292" s="140" t="s">
        <v>924</v>
      </c>
      <c r="E292" s="141"/>
      <c r="F292" s="140" t="s">
        <v>407</v>
      </c>
      <c r="G292" s="140"/>
      <c r="H292" s="141" t="s">
        <v>215</v>
      </c>
      <c r="I292" s="140"/>
      <c r="J292" s="140" t="s">
        <v>206</v>
      </c>
      <c r="K292" s="142"/>
      <c r="M292" s="139"/>
      <c r="N292" s="140" t="s">
        <v>1341</v>
      </c>
      <c r="O292" s="140"/>
      <c r="P292" s="142"/>
      <c r="R292" s="139" t="s">
        <v>133</v>
      </c>
      <c r="S292" s="143">
        <f>COUNTIFS(MetaData!$R:$R,MAP!$R$22,MetaData!$Z:$Z,MAP!B291,MetaData!AW:AW,"map")</f>
        <v>4</v>
      </c>
      <c r="T292" s="142">
        <f>IFERROR(S292/S294,0)</f>
        <v>1</v>
      </c>
      <c r="V292" s="139" t="s">
        <v>1341</v>
      </c>
      <c r="W292" s="140"/>
      <c r="X292" s="142"/>
    </row>
    <row r="293" spans="2:24">
      <c r="B293" s="139" t="s">
        <v>133</v>
      </c>
      <c r="C293" s="140" t="s">
        <v>205</v>
      </c>
      <c r="D293" s="143">
        <f>COUNTIFS(MetaData!$R:$R,MAP!B293,MetaData!$AQ:$AQ,MAP!C293,MetaData!$Z:$Z,MAP!B291,MetaData!$AS:$AS,MAP!D292,MetaData!AW:AW,"map")</f>
        <v>0</v>
      </c>
      <c r="E293" s="141">
        <f>IFERROR(D293/D297,0)</f>
        <v>0</v>
      </c>
      <c r="F293" s="143">
        <f>COUNTIFS(MetaData!$R:$R,MAP!B293,MetaData!$AQ:$AQ,MAP!C293,MetaData!$Z:$Z,MAP!B291,MetaData!$AS:$AS,MAP!F292,MetaData!AW:AW,"map")</f>
        <v>0</v>
      </c>
      <c r="G293" s="141">
        <f>IFERROR(F293/F297,0)</f>
        <v>0</v>
      </c>
      <c r="H293" s="143">
        <f>COUNTIFS(MetaData!$R:$R,MAP!B293,MetaData!$AQ:$AQ,MAP!C293,MetaData!$Z:$Z,MAP!B291,MetaData!$AS:$AS,MAP!H292,MetaData!AW:AW,"map")</f>
        <v>0</v>
      </c>
      <c r="I293" s="141">
        <f>IFERROR(H293/H297,0)</f>
        <v>0</v>
      </c>
      <c r="J293" s="143">
        <f>COUNTIFS(MetaData!$R:$R,MAP!B293,MetaData!$AQ:$AQ,MAP!C293,MetaData!$Z:$Z,MAP!B291,MetaData!$AS:$AS,MAP!J292,MetaData!AW:AW,"map")</f>
        <v>0</v>
      </c>
      <c r="K293" s="142">
        <f>IFERROR(J293/J297,0)</f>
        <v>0</v>
      </c>
      <c r="M293" s="139" t="s">
        <v>133</v>
      </c>
      <c r="N293" s="140" t="s">
        <v>205</v>
      </c>
      <c r="O293" s="143">
        <f>COUNTIFS(MetaData!$R:$R,MAP!M293,MetaData!$AQ:$AQ,MAP!N293,MetaData!$Z:$Z,MAP!B291,MetaData!AW:AW,"map")</f>
        <v>0</v>
      </c>
      <c r="P293" s="142">
        <f>IFERROR(O293/O297,0)</f>
        <v>0</v>
      </c>
      <c r="R293" s="139" t="s">
        <v>151</v>
      </c>
      <c r="S293" s="143">
        <f>COUNTIFS(MetaData!$R:$R,MAP!$R$23,MetaData!$Z:$Z,MAP!B291,MetaData!AW:AW,"map")</f>
        <v>0</v>
      </c>
      <c r="T293" s="142">
        <f>IFERROR(S293/S294,0)</f>
        <v>0</v>
      </c>
      <c r="V293" s="139" t="s">
        <v>205</v>
      </c>
      <c r="W293" s="143">
        <f>COUNTIFS(MetaData!$AQ:$AQ,MAP!V293,MetaData!$Z:$Z,MAP!B291,MetaData!AW:AW,"map")</f>
        <v>0</v>
      </c>
      <c r="X293" s="142">
        <f>IFERROR(W293/W295,0)</f>
        <v>0</v>
      </c>
    </row>
    <row r="294" spans="2:24">
      <c r="B294" s="139"/>
      <c r="C294" s="140" t="s">
        <v>146</v>
      </c>
      <c r="D294" s="143">
        <f>COUNTIFS(MetaData!$R:$R,MAP!B293,MetaData!$AQ:$AQ,MAP!C294,MetaData!$Z:$Z,MAP!B291,MetaData!$AS:$AS,MAP!D292,MetaData!AW:AW,"map")</f>
        <v>0</v>
      </c>
      <c r="E294" s="141">
        <f>IFERROR(D294/D297,0)</f>
        <v>0</v>
      </c>
      <c r="F294" s="143">
        <f>COUNTIFS(MetaData!$R:$R,MAP!B293,MetaData!$AQ:$AQ,MAP!C294,MetaData!$Z:$Z,MAP!B291,MetaData!$AS:$AS,MAP!F292,MetaData!AW:AW,"map")</f>
        <v>0</v>
      </c>
      <c r="G294" s="141">
        <f>IFERROR(F294/F297,0)</f>
        <v>0</v>
      </c>
      <c r="H294" s="143">
        <f>COUNTIFS(MetaData!$R:$R,MAP!B293,MetaData!$AQ:$AQ,MAP!C294,MetaData!$Z:$Z,MAP!B291,MetaData!$AS:$AS,MAP!H292,MetaData!AW:AW,"map")</f>
        <v>0</v>
      </c>
      <c r="I294" s="141">
        <f>IFERROR(H294/H297,0)</f>
        <v>0</v>
      </c>
      <c r="J294" s="143">
        <f>COUNTIFS(MetaData!$R:$R,MAP!B293,MetaData!$AQ:$AQ,MAP!C294,MetaData!$Z:$Z,MAP!B291,MetaData!$AS:$AS,MAP!J292,MetaData!AW:AW,"map")</f>
        <v>0</v>
      </c>
      <c r="K294" s="142">
        <f>IFERROR(J294/J297,0)</f>
        <v>0</v>
      </c>
      <c r="M294" s="139"/>
      <c r="N294" s="140" t="s">
        <v>146</v>
      </c>
      <c r="O294" s="143">
        <f>COUNTIFS(MetaData!$R:$R,MAP!M293,MetaData!$AQ:$AQ,MAP!N294,MetaData!$Z:$Z,MAP!B291,MetaData!AW:AW,"map")</f>
        <v>4</v>
      </c>
      <c r="P294" s="142">
        <f>IFERROR(O294/O297,0)</f>
        <v>1</v>
      </c>
      <c r="R294" s="139" t="s">
        <v>1339</v>
      </c>
      <c r="S294" s="140">
        <f>SUM(S292:S293)</f>
        <v>4</v>
      </c>
      <c r="T294" s="142"/>
      <c r="V294" s="139" t="s">
        <v>146</v>
      </c>
      <c r="W294" s="143">
        <f>COUNTIFS(MetaData!$AQ:$AQ,MAP!V294,MetaData!$Z:$Z,MAP!B291,MetaData!AW:AW,"map")</f>
        <v>4</v>
      </c>
      <c r="X294" s="142">
        <f>IFERROR(W294/W295,0)</f>
        <v>1</v>
      </c>
    </row>
    <row r="295" spans="2:24">
      <c r="B295" s="139" t="s">
        <v>151</v>
      </c>
      <c r="C295" s="140" t="s">
        <v>205</v>
      </c>
      <c r="D295" s="143">
        <f>COUNTIFS(MetaData!$R:$R,MAP!B295,MetaData!$AQ:$AQ,MAP!C295,MetaData!$Z:$Z,MAP!B291,MetaData!$AS:$AS,MAP!D292,MetaData!AW:AW,"map")</f>
        <v>0</v>
      </c>
      <c r="E295" s="141">
        <f>IFERROR(D295/D297,0)</f>
        <v>0</v>
      </c>
      <c r="F295" s="143">
        <f>COUNTIFS(MetaData!$R:$R,MAP!B295,MetaData!$AQ:$AQ,MAP!C295,MetaData!$Z:$Z,MAP!B291,MetaData!$AS:$AS,MAP!F292,MetaData!AW:AW,"map")</f>
        <v>0</v>
      </c>
      <c r="G295" s="141">
        <f>IFERROR(F295/F297,0)</f>
        <v>0</v>
      </c>
      <c r="H295" s="143">
        <f>COUNTIFS(MetaData!$R:$R,MAP!B295,MetaData!$AQ:$AQ,MAP!C295,MetaData!$Z:$Z,MAP!B291,MetaData!$AS:$AS,MAP!H292,MetaData!AW:AW,"map")</f>
        <v>0</v>
      </c>
      <c r="I295" s="141">
        <f>IFERROR(H295/H297,0)</f>
        <v>0</v>
      </c>
      <c r="J295" s="143">
        <f>COUNTIFS(MetaData!$R:$R,MAP!B295,MetaData!$AQ:$AQ,MAP!C295,MetaData!$Z:$Z,MAP!B291,MetaData!$AS:$AS,MAP!J292,MetaData!AW:AW,"map")</f>
        <v>0</v>
      </c>
      <c r="K295" s="142">
        <f>IFERROR(J295/J297,0)</f>
        <v>0</v>
      </c>
      <c r="M295" s="139" t="s">
        <v>151</v>
      </c>
      <c r="N295" s="140" t="s">
        <v>205</v>
      </c>
      <c r="O295" s="143">
        <f>COUNTIFS(MetaData!$R:$R,MAP!M295,MetaData!$AQ:$AQ,MAP!N295,MetaData!$Z:$Z,MAP!B291,MetaData!AW:AW,"map")</f>
        <v>0</v>
      </c>
      <c r="P295" s="142">
        <f>IFERROR(O295/O297,0)</f>
        <v>0</v>
      </c>
      <c r="V295" s="139" t="s">
        <v>1339</v>
      </c>
      <c r="W295" s="140">
        <f>SUM(W293:W294)</f>
        <v>4</v>
      </c>
      <c r="X295" s="142"/>
    </row>
    <row r="296" spans="2:24">
      <c r="B296" s="139"/>
      <c r="C296" s="140" t="s">
        <v>146</v>
      </c>
      <c r="D296" s="143">
        <f>COUNTIFS(MetaData!$R:$R,MAP!B295,MetaData!$AQ:$AQ,MAP!C296,MetaData!$Z:$Z,MAP!B291,MetaData!$AS:$AS,MAP!D292,MetaData!AW:AW,"map")</f>
        <v>0</v>
      </c>
      <c r="E296" s="141">
        <f>IFERROR(D296/D297,0)</f>
        <v>0</v>
      </c>
      <c r="F296" s="143">
        <f>COUNTIFS(MetaData!$R:$R,MAP!B295,MetaData!$AQ:$AQ,MAP!C296,MetaData!$Z:$Z,MAP!B291,MetaData!$AS:$AS,MAP!F292,MetaData!AW:AW,"map")</f>
        <v>0</v>
      </c>
      <c r="G296" s="141">
        <f>IFERROR(F296/F297,0)</f>
        <v>0</v>
      </c>
      <c r="H296" s="143">
        <f>COUNTIFS(MetaData!$R:$R,MAP!B295,MetaData!$AQ:$AQ,MAP!C296,MetaData!$Z:$Z,MAP!B291,MetaData!$AS:$AS,MAP!H292,MetaData!AW:AW,"map")</f>
        <v>0</v>
      </c>
      <c r="I296" s="141">
        <f>IFERROR(H296/H297,0)</f>
        <v>0</v>
      </c>
      <c r="J296" s="143">
        <f>COUNTIFS(MetaData!$R:$R,MAP!B295,MetaData!$AQ:$AQ,MAP!C296,MetaData!$Z:$Z,MAP!B291,MetaData!$AS:$AS,MAP!J292,MetaData!AW:AW,"map")</f>
        <v>0</v>
      </c>
      <c r="K296" s="142">
        <f>IFERROR(J296/J297,0)</f>
        <v>0</v>
      </c>
      <c r="M296" s="139"/>
      <c r="N296" s="140" t="s">
        <v>146</v>
      </c>
      <c r="O296" s="143">
        <f>COUNTIFS(MetaData!$R:$R,MAP!M295,MetaData!$AQ:$AQ,MAP!N296,MetaData!$Z:$Z,MAP!B291,MetaData!AW:AW,"map")</f>
        <v>0</v>
      </c>
      <c r="P296" s="142">
        <f>IFERROR(O296/O297,0)</f>
        <v>0</v>
      </c>
    </row>
    <row r="297" spans="2:24">
      <c r="B297" s="139" t="s">
        <v>1339</v>
      </c>
      <c r="C297" s="140"/>
      <c r="D297" s="143">
        <f>SUM(D293:D296)</f>
        <v>0</v>
      </c>
      <c r="E297" s="141"/>
      <c r="F297" s="140">
        <f t="shared" ref="F297" si="65">SUM(F293:F296)</f>
        <v>0</v>
      </c>
      <c r="G297" s="140"/>
      <c r="H297" s="140">
        <f>SUM(H293:H296)</f>
        <v>0</v>
      </c>
      <c r="I297" s="140"/>
      <c r="J297" s="140">
        <f>SUM(J293:J296)</f>
        <v>0</v>
      </c>
      <c r="K297" s="144">
        <f>SUM(C297:J297)</f>
        <v>0</v>
      </c>
      <c r="M297" s="139" t="s">
        <v>1339</v>
      </c>
      <c r="N297" s="140"/>
      <c r="O297" s="140">
        <f>SUM(O293:O296)</f>
        <v>4</v>
      </c>
      <c r="P297" s="142"/>
    </row>
    <row r="299" spans="2:24">
      <c r="B299" s="164">
        <v>1</v>
      </c>
      <c r="C299" s="165"/>
      <c r="D299" s="165"/>
      <c r="E299" s="165"/>
      <c r="F299" s="165"/>
      <c r="G299" s="165"/>
      <c r="H299" s="165"/>
      <c r="I299" s="165"/>
      <c r="J299" s="165"/>
      <c r="K299" s="165"/>
      <c r="L299" s="165"/>
      <c r="M299" s="164"/>
      <c r="N299" s="165"/>
      <c r="O299" s="165"/>
      <c r="P299" s="165"/>
      <c r="Q299" s="165"/>
      <c r="R299" s="165"/>
      <c r="S299" s="165"/>
      <c r="T299" s="165"/>
      <c r="U299" s="165"/>
      <c r="V299" s="166"/>
      <c r="W299" s="165"/>
      <c r="X299" s="165"/>
    </row>
    <row r="300" spans="2:24">
      <c r="B300" s="139"/>
      <c r="C300" s="140" t="s">
        <v>1341</v>
      </c>
      <c r="D300" s="140" t="s">
        <v>924</v>
      </c>
      <c r="E300" s="141"/>
      <c r="F300" s="140" t="s">
        <v>407</v>
      </c>
      <c r="G300" s="140"/>
      <c r="H300" s="141" t="s">
        <v>215</v>
      </c>
      <c r="I300" s="140"/>
      <c r="J300" s="140" t="s">
        <v>206</v>
      </c>
      <c r="K300" s="142"/>
      <c r="M300" s="139"/>
      <c r="N300" s="140" t="s">
        <v>1341</v>
      </c>
      <c r="O300" s="140"/>
      <c r="P300" s="142"/>
      <c r="R300" s="139" t="s">
        <v>133</v>
      </c>
      <c r="S300" s="143">
        <f>COUNTIFS(MetaData!$R:$R,MAP!$R$22,MetaData!$Z:$Z,MAP!B299,MetaData!AW:AW,"map")</f>
        <v>3</v>
      </c>
      <c r="T300" s="142">
        <f>IFERROR(S300/S302,0)</f>
        <v>0.75</v>
      </c>
      <c r="V300" s="139" t="s">
        <v>1341</v>
      </c>
      <c r="W300" s="140"/>
      <c r="X300" s="142"/>
    </row>
    <row r="301" spans="2:24">
      <c r="B301" s="139" t="s">
        <v>133</v>
      </c>
      <c r="C301" s="140" t="s">
        <v>205</v>
      </c>
      <c r="D301" s="143">
        <f>COUNTIFS(MetaData!$R:$R,MAP!B301,MetaData!$AQ:$AQ,MAP!C301,MetaData!$Z:$Z,MAP!B299,MetaData!$AS:$AS,MAP!D300,MetaData!AW:AW,"map")</f>
        <v>0</v>
      </c>
      <c r="E301" s="141">
        <f>IFERROR(D301/D305,0)</f>
        <v>0</v>
      </c>
      <c r="F301" s="143">
        <f>COUNTIFS(MetaData!$R:$R,MAP!B301,MetaData!$AQ:$AQ,MAP!C301,MetaData!$Z:$Z,MAP!B299,MetaData!$AS:$AS,MAP!F300,MetaData!AW:AW,"map")</f>
        <v>0</v>
      </c>
      <c r="G301" s="141">
        <f>IFERROR(F301/F305,0)</f>
        <v>0</v>
      </c>
      <c r="H301" s="143">
        <f>COUNTIFS(MetaData!$R:$R,MAP!B301,MetaData!$AQ:$AQ,MAP!C301,MetaData!$Z:$Z,MAP!B299,MetaData!$AS:$AS,MAP!H300,MetaData!AW:AW,"map")</f>
        <v>0</v>
      </c>
      <c r="I301" s="141">
        <f>IFERROR(H301/H305,0)</f>
        <v>0</v>
      </c>
      <c r="J301" s="143">
        <f>COUNTIFS(MetaData!$R:$R,MAP!B301,MetaData!$AQ:$AQ,MAP!C301,MetaData!$Z:$Z,MAP!B299,MetaData!$AS:$AS,MAP!J300,MetaData!AW:AW,"map")</f>
        <v>0</v>
      </c>
      <c r="K301" s="142">
        <f>IFERROR(J301/J305,0)</f>
        <v>0</v>
      </c>
      <c r="M301" s="139" t="s">
        <v>133</v>
      </c>
      <c r="N301" s="140" t="s">
        <v>205</v>
      </c>
      <c r="O301" s="143">
        <f>COUNTIFS(MetaData!$R:$R,MAP!M301,MetaData!$AQ:$AQ,MAP!N301,MetaData!$Z:$Z,MAP!B299,MetaData!AW:AW,"map")</f>
        <v>0</v>
      </c>
      <c r="P301" s="142">
        <f>IFERROR(O301/O305,0)</f>
        <v>0</v>
      </c>
      <c r="R301" s="139" t="s">
        <v>151</v>
      </c>
      <c r="S301" s="143">
        <f>COUNTIFS(MetaData!$R:$R,MAP!$R$23,MetaData!$Z:$Z,MAP!B299,MetaData!AW:AW,"map")</f>
        <v>1</v>
      </c>
      <c r="T301" s="142">
        <f>IFERROR(S301/S302,0)</f>
        <v>0.25</v>
      </c>
      <c r="V301" s="139" t="s">
        <v>205</v>
      </c>
      <c r="W301" s="143">
        <f>COUNTIFS(MetaData!$AQ:$AQ,MAP!V301,MetaData!$Z:$Z,MAP!B299,MetaData!AW:AW,"map")</f>
        <v>0</v>
      </c>
      <c r="X301" s="142">
        <f>IFERROR(W301/W303,0)</f>
        <v>0</v>
      </c>
    </row>
    <row r="302" spans="2:24">
      <c r="B302" s="139"/>
      <c r="C302" s="140" t="s">
        <v>146</v>
      </c>
      <c r="D302" s="143">
        <f>COUNTIFS(MetaData!$R:$R,MAP!B301,MetaData!$AQ:$AQ,MAP!C302,MetaData!$Z:$Z,MAP!B299,MetaData!$AS:$AS,MAP!D300,MetaData!AW:AW,"map")</f>
        <v>0</v>
      </c>
      <c r="E302" s="141">
        <f>IFERROR(D302/D305,0)</f>
        <v>0</v>
      </c>
      <c r="F302" s="143">
        <f>COUNTIFS(MetaData!$R:$R,MAP!B301,MetaData!$AQ:$AQ,MAP!C302,MetaData!$Z:$Z,MAP!B299,MetaData!$AS:$AS,MAP!F300,MetaData!AW:AW,"map")</f>
        <v>0</v>
      </c>
      <c r="G302" s="141">
        <f>IFERROR(F302/F305,0)</f>
        <v>0</v>
      </c>
      <c r="H302" s="143">
        <f>COUNTIFS(MetaData!$R:$R,MAP!B301,MetaData!$AQ:$AQ,MAP!C302,MetaData!$Z:$Z,MAP!B299,MetaData!$AS:$AS,MAP!H300,MetaData!AW:AW,"map")</f>
        <v>0</v>
      </c>
      <c r="I302" s="141">
        <f>IFERROR(H302/H305,0)</f>
        <v>0</v>
      </c>
      <c r="J302" s="143">
        <f>COUNTIFS(MetaData!$R:$R,MAP!B301,MetaData!$AQ:$AQ,MAP!C302,MetaData!$Z:$Z,MAP!B299,MetaData!$AS:$AS,MAP!J300,MetaData!AW:AW,"map")</f>
        <v>0</v>
      </c>
      <c r="K302" s="142">
        <f>IFERROR(J302/J305,0)</f>
        <v>0</v>
      </c>
      <c r="M302" s="139"/>
      <c r="N302" s="140" t="s">
        <v>146</v>
      </c>
      <c r="O302" s="143">
        <f>COUNTIFS(MetaData!$R:$R,MAP!M301,MetaData!$AQ:$AQ,MAP!N302,MetaData!$Z:$Z,MAP!B299,MetaData!AW:AW,"map")</f>
        <v>3</v>
      </c>
      <c r="P302" s="142">
        <f>IFERROR(O302/O305,0)</f>
        <v>0.75</v>
      </c>
      <c r="R302" s="139" t="s">
        <v>1339</v>
      </c>
      <c r="S302" s="140">
        <f>SUM(S300:S301)</f>
        <v>4</v>
      </c>
      <c r="T302" s="142"/>
      <c r="V302" s="139" t="s">
        <v>146</v>
      </c>
      <c r="W302" s="143">
        <f>COUNTIFS(MetaData!$AQ:$AQ,MAP!V302,MetaData!$Z:$Z,MAP!B299,MetaData!AW:AW,"map")</f>
        <v>4</v>
      </c>
      <c r="X302" s="142">
        <f>IFERROR(W302/W303,0)</f>
        <v>1</v>
      </c>
    </row>
    <row r="303" spans="2:24">
      <c r="B303" s="139" t="s">
        <v>151</v>
      </c>
      <c r="C303" s="140" t="s">
        <v>205</v>
      </c>
      <c r="D303" s="143">
        <f>COUNTIFS(MetaData!$R:$R,MAP!B303,MetaData!$AQ:$AQ,MAP!C303,MetaData!$Z:$Z,MAP!B299,MetaData!$AS:$AS,MAP!D300,MetaData!AW:AW,"map")</f>
        <v>0</v>
      </c>
      <c r="E303" s="141">
        <f>IFERROR(D303/D305,0)</f>
        <v>0</v>
      </c>
      <c r="F303" s="143">
        <f>COUNTIFS(MetaData!$R:$R,MAP!B303,MetaData!$AQ:$AQ,MAP!C303,MetaData!$Z:$Z,MAP!B299,MetaData!$AS:$AS,MAP!F300,MetaData!AW:AW,"map")</f>
        <v>0</v>
      </c>
      <c r="G303" s="141">
        <f>IFERROR(F303/F305,0)</f>
        <v>0</v>
      </c>
      <c r="H303" s="143">
        <f>COUNTIFS(MetaData!$R:$R,MAP!B303,MetaData!$AQ:$AQ,MAP!C303,MetaData!$Z:$Z,MAP!B299,MetaData!$AS:$AS,MAP!H300,MetaData!AW:AW,"map")</f>
        <v>0</v>
      </c>
      <c r="I303" s="141">
        <f>IFERROR(H303/H305,0)</f>
        <v>0</v>
      </c>
      <c r="J303" s="143">
        <f>COUNTIFS(MetaData!$R:$R,MAP!B303,MetaData!$AQ:$AQ,MAP!C303,MetaData!$Z:$Z,MAP!B299,MetaData!$AS:$AS,MAP!J300,MetaData!AW:AW,"map")</f>
        <v>0</v>
      </c>
      <c r="K303" s="142">
        <f>IFERROR(J303/J305,0)</f>
        <v>0</v>
      </c>
      <c r="M303" s="139" t="s">
        <v>151</v>
      </c>
      <c r="N303" s="140" t="s">
        <v>205</v>
      </c>
      <c r="O303" s="143">
        <f>COUNTIFS(MetaData!$R:$R,MAP!M303,MetaData!$AQ:$AQ,MAP!N303,MetaData!$Z:$Z,MAP!B299,MetaData!AW:AW,"map")</f>
        <v>0</v>
      </c>
      <c r="P303" s="142">
        <f>IFERROR(O303/O305,0)</f>
        <v>0</v>
      </c>
      <c r="V303" s="139" t="s">
        <v>1339</v>
      </c>
      <c r="W303" s="140">
        <f>SUM(W301:W302)</f>
        <v>4</v>
      </c>
      <c r="X303" s="142"/>
    </row>
    <row r="304" spans="2:24">
      <c r="B304" s="139"/>
      <c r="C304" s="140" t="s">
        <v>146</v>
      </c>
      <c r="D304" s="143">
        <f>COUNTIFS(MetaData!$R:$R,MAP!B303,MetaData!$AQ:$AQ,MAP!C304,MetaData!$Z:$Z,MAP!B299,MetaData!$AS:$AS,MAP!D300,MetaData!AW:AW,"map")</f>
        <v>0</v>
      </c>
      <c r="E304" s="141">
        <f>IFERROR(D304/D305,0)</f>
        <v>0</v>
      </c>
      <c r="F304" s="143">
        <f>COUNTIFS(MetaData!$R:$R,MAP!B303,MetaData!$AQ:$AQ,MAP!C304,MetaData!$Z:$Z,MAP!B299,MetaData!$AS:$AS,MAP!F300,MetaData!AW:AW,"map")</f>
        <v>0</v>
      </c>
      <c r="G304" s="141">
        <f>IFERROR(F304/F305,0)</f>
        <v>0</v>
      </c>
      <c r="H304" s="143">
        <f>COUNTIFS(MetaData!$R:$R,MAP!B303,MetaData!$AQ:$AQ,MAP!C304,MetaData!$Z:$Z,MAP!B299,MetaData!$AS:$AS,MAP!H300,MetaData!AW:AW,"map")</f>
        <v>0</v>
      </c>
      <c r="I304" s="141">
        <f>IFERROR(H304/H305,0)</f>
        <v>0</v>
      </c>
      <c r="J304" s="143">
        <f>COUNTIFS(MetaData!$R:$R,MAP!B303,MetaData!$AQ:$AQ,MAP!C304,MetaData!$Z:$Z,MAP!B299,MetaData!$AS:$AS,MAP!J300,MetaData!AW:AW,"map")</f>
        <v>0</v>
      </c>
      <c r="K304" s="142">
        <f>IFERROR(J304/J305,0)</f>
        <v>0</v>
      </c>
      <c r="M304" s="139"/>
      <c r="N304" s="140" t="s">
        <v>146</v>
      </c>
      <c r="O304" s="143">
        <f>COUNTIFS(MetaData!$R:$R,MAP!M303,MetaData!$AQ:$AQ,MAP!N304,MetaData!$Z:$Z,MAP!B299,MetaData!AW:AW,"map")</f>
        <v>1</v>
      </c>
      <c r="P304" s="142">
        <f>IFERROR(O304/O305,0)</f>
        <v>0.25</v>
      </c>
    </row>
    <row r="305" spans="2:24">
      <c r="B305" s="139" t="s">
        <v>1339</v>
      </c>
      <c r="C305" s="140"/>
      <c r="D305" s="143">
        <f>SUM(D301:D304)</f>
        <v>0</v>
      </c>
      <c r="E305" s="141"/>
      <c r="F305" s="140">
        <f t="shared" ref="F305" si="66">SUM(F301:F304)</f>
        <v>0</v>
      </c>
      <c r="G305" s="140"/>
      <c r="H305" s="140">
        <f>SUM(H301:H304)</f>
        <v>0</v>
      </c>
      <c r="I305" s="140"/>
      <c r="J305" s="140">
        <f>SUM(J301:J304)</f>
        <v>0</v>
      </c>
      <c r="K305" s="144">
        <f>SUM(C305:J305)</f>
        <v>0</v>
      </c>
      <c r="M305" s="139" t="s">
        <v>1339</v>
      </c>
      <c r="N305" s="140"/>
      <c r="O305" s="140">
        <f>SUM(O301:O304)</f>
        <v>4</v>
      </c>
      <c r="P305" s="142"/>
    </row>
    <row r="307" spans="2:24">
      <c r="B307" s="164">
        <v>2</v>
      </c>
      <c r="C307" s="165"/>
      <c r="D307" s="165"/>
      <c r="E307" s="165"/>
      <c r="F307" s="165"/>
      <c r="G307" s="165"/>
      <c r="H307" s="165"/>
      <c r="I307" s="165"/>
      <c r="J307" s="165"/>
      <c r="K307" s="165"/>
      <c r="L307" s="165"/>
      <c r="M307" s="164"/>
      <c r="N307" s="165"/>
      <c r="O307" s="165"/>
      <c r="P307" s="165"/>
      <c r="Q307" s="165"/>
      <c r="R307" s="165"/>
      <c r="S307" s="165"/>
      <c r="T307" s="165"/>
      <c r="U307" s="165"/>
      <c r="V307" s="166"/>
      <c r="W307" s="165"/>
      <c r="X307" s="165"/>
    </row>
    <row r="308" spans="2:24">
      <c r="B308" s="139"/>
      <c r="C308" s="140" t="s">
        <v>1341</v>
      </c>
      <c r="D308" s="140" t="s">
        <v>924</v>
      </c>
      <c r="E308" s="141"/>
      <c r="F308" s="140" t="s">
        <v>407</v>
      </c>
      <c r="G308" s="140"/>
      <c r="H308" s="141" t="s">
        <v>215</v>
      </c>
      <c r="I308" s="140"/>
      <c r="J308" s="140" t="s">
        <v>206</v>
      </c>
      <c r="K308" s="142"/>
      <c r="M308" s="139"/>
      <c r="N308" s="140" t="s">
        <v>1341</v>
      </c>
      <c r="O308" s="140"/>
      <c r="P308" s="142"/>
      <c r="R308" s="139" t="s">
        <v>133</v>
      </c>
      <c r="S308" s="143">
        <f>COUNTIFS(MetaData!$R:$R,MAP!$R$22,MetaData!$Z:$Z,MAP!B307,MetaData!AW:AW,"map")</f>
        <v>1</v>
      </c>
      <c r="T308" s="142">
        <f>IFERROR(S308/S310,0)</f>
        <v>1</v>
      </c>
      <c r="V308" s="139" t="s">
        <v>1341</v>
      </c>
      <c r="W308" s="140"/>
      <c r="X308" s="142"/>
    </row>
    <row r="309" spans="2:24">
      <c r="B309" s="139" t="s">
        <v>133</v>
      </c>
      <c r="C309" s="140" t="s">
        <v>205</v>
      </c>
      <c r="D309" s="143">
        <f>COUNTIFS(MetaData!$R:$R,MAP!B309,MetaData!$AQ:$AQ,MAP!C309,MetaData!$Z:$Z,MAP!B307,MetaData!$AS:$AS,MAP!D308,MetaData!AW:AW,"map")</f>
        <v>0</v>
      </c>
      <c r="E309" s="141">
        <f>IFERROR(D309/D313,0)</f>
        <v>0</v>
      </c>
      <c r="F309" s="143">
        <f>COUNTIFS(MetaData!$R:$R,MAP!B309,MetaData!$AQ:$AQ,MAP!C309,MetaData!$Z:$Z,MAP!B307,MetaData!$AS:$AS,MAP!F308,MetaData!AW:AW,"map")</f>
        <v>0</v>
      </c>
      <c r="G309" s="141">
        <f>IFERROR(F309/F313,0)</f>
        <v>0</v>
      </c>
      <c r="H309" s="143">
        <f>COUNTIFS(MetaData!$R:$R,MAP!B309,MetaData!$AQ:$AQ,MAP!C309,MetaData!$Z:$Z,MAP!B307,MetaData!$AS:$AS,MAP!H308,MetaData!AW:AW,"map")</f>
        <v>0</v>
      </c>
      <c r="I309" s="141">
        <f>IFERROR(H309/H313,0)</f>
        <v>0</v>
      </c>
      <c r="J309" s="143">
        <f>COUNTIFS(MetaData!$R:$R,MAP!B309,MetaData!$AQ:$AQ,MAP!C309,MetaData!$Z:$Z,MAP!B307,MetaData!$AS:$AS,MAP!J308,MetaData!AW:AW,"map")</f>
        <v>0</v>
      </c>
      <c r="K309" s="142">
        <f>IFERROR(J309/J313,0)</f>
        <v>0</v>
      </c>
      <c r="M309" s="139" t="s">
        <v>133</v>
      </c>
      <c r="N309" s="140" t="s">
        <v>205</v>
      </c>
      <c r="O309" s="143">
        <f>COUNTIFS(MetaData!$R:$R,MAP!M309,MetaData!$AQ:$AQ,MAP!N309,MetaData!$Z:$Z,MAP!B307,MetaData!AW:AW,"map")</f>
        <v>0</v>
      </c>
      <c r="P309" s="142">
        <f>IFERROR(O309/O313,0)</f>
        <v>0</v>
      </c>
      <c r="R309" s="139" t="s">
        <v>151</v>
      </c>
      <c r="S309" s="143">
        <f>COUNTIFS(MetaData!$R:$R,MAP!$R$23,MetaData!$Z:$Z,MAP!B307,MetaData!AW:AW,"map")</f>
        <v>0</v>
      </c>
      <c r="T309" s="142">
        <f>IFERROR(S309/S310,0)</f>
        <v>0</v>
      </c>
      <c r="V309" s="139" t="s">
        <v>205</v>
      </c>
      <c r="W309" s="143">
        <f>COUNTIFS(MetaData!$AQ:$AQ,MAP!V309,MetaData!$Z:$Z,MAP!B307,MetaData!AW:AW,"map")</f>
        <v>0</v>
      </c>
      <c r="X309" s="142">
        <f>IFERROR(W309/W311,0)</f>
        <v>0</v>
      </c>
    </row>
    <row r="310" spans="2:24">
      <c r="B310" s="139"/>
      <c r="C310" s="140" t="s">
        <v>146</v>
      </c>
      <c r="D310" s="143">
        <f>COUNTIFS(MetaData!$R:$R,MAP!B309,MetaData!$AQ:$AQ,MAP!C310,MetaData!$Z:$Z,MAP!B307,MetaData!$AS:$AS,MAP!D308,MetaData!AW:AW,"map")</f>
        <v>0</v>
      </c>
      <c r="E310" s="141">
        <f>IFERROR(D310/D313,0)</f>
        <v>0</v>
      </c>
      <c r="F310" s="143">
        <f>COUNTIFS(MetaData!$R:$R,MAP!B309,MetaData!$AQ:$AQ,MAP!C310,MetaData!$Z:$Z,MAP!B307,MetaData!$AS:$AS,MAP!F308,MetaData!AW:AW,"map")</f>
        <v>0</v>
      </c>
      <c r="G310" s="141">
        <f>IFERROR(F310/F313,0)</f>
        <v>0</v>
      </c>
      <c r="H310" s="143">
        <f>COUNTIFS(MetaData!$R:$R,MAP!B309,MetaData!$AQ:$AQ,MAP!C310,MetaData!$Z:$Z,MAP!B307,MetaData!$AS:$AS,MAP!H308,MetaData!AW:AW,"map")</f>
        <v>0</v>
      </c>
      <c r="I310" s="141">
        <f>IFERROR(H310/H313,0)</f>
        <v>0</v>
      </c>
      <c r="J310" s="143">
        <f>COUNTIFS(MetaData!$R:$R,MAP!B309,MetaData!$AQ:$AQ,MAP!C310,MetaData!$Z:$Z,MAP!B307,MetaData!$AS:$AS,MAP!J308,MetaData!AW:AW,"map")</f>
        <v>0</v>
      </c>
      <c r="K310" s="142">
        <f>IFERROR(J310/J313,0)</f>
        <v>0</v>
      </c>
      <c r="M310" s="139"/>
      <c r="N310" s="140" t="s">
        <v>146</v>
      </c>
      <c r="O310" s="143">
        <f>COUNTIFS(MetaData!$R:$R,MAP!M309,MetaData!$AQ:$AQ,MAP!N310,MetaData!$Z:$Z,MAP!B307,MetaData!AW:AW,"map")</f>
        <v>1</v>
      </c>
      <c r="P310" s="142">
        <f>IFERROR(O310/O313,0)</f>
        <v>1</v>
      </c>
      <c r="R310" s="139" t="s">
        <v>1339</v>
      </c>
      <c r="S310" s="140">
        <f>SUM(S308:S309)</f>
        <v>1</v>
      </c>
      <c r="T310" s="142"/>
      <c r="V310" s="139" t="s">
        <v>146</v>
      </c>
      <c r="W310" s="143">
        <f>COUNTIFS(MetaData!$AQ:$AQ,MAP!V310,MetaData!$Z:$Z,MAP!B307,MetaData!AW:AW,"map")</f>
        <v>1</v>
      </c>
      <c r="X310" s="142">
        <f>IFERROR(W310/W311,0)</f>
        <v>1</v>
      </c>
    </row>
    <row r="311" spans="2:24">
      <c r="B311" s="139" t="s">
        <v>151</v>
      </c>
      <c r="C311" s="140" t="s">
        <v>205</v>
      </c>
      <c r="D311" s="143">
        <f>COUNTIFS(MetaData!$R:$R,MAP!B311,MetaData!$AQ:$AQ,MAP!C311,MetaData!$Z:$Z,MAP!B307,MetaData!$AS:$AS,MAP!D308,MetaData!AW:AW,"map")</f>
        <v>0</v>
      </c>
      <c r="E311" s="141">
        <f>IFERROR(D311/D313,0)</f>
        <v>0</v>
      </c>
      <c r="F311" s="143">
        <f>COUNTIFS(MetaData!$R:$R,MAP!B311,MetaData!$AQ:$AQ,MAP!C311,MetaData!$Z:$Z,MAP!B307,MetaData!$AS:$AS,MAP!F308,MetaData!AW:AW,"map")</f>
        <v>0</v>
      </c>
      <c r="G311" s="141">
        <f>IFERROR(F311/F313,0)</f>
        <v>0</v>
      </c>
      <c r="H311" s="143">
        <f>COUNTIFS(MetaData!$R:$R,MAP!B311,MetaData!$AQ:$AQ,MAP!C311,MetaData!$Z:$Z,MAP!B307,MetaData!$AS:$AS,MAP!H308,MetaData!AW:AW,"map")</f>
        <v>0</v>
      </c>
      <c r="I311" s="141">
        <f>IFERROR(H311/H313,0)</f>
        <v>0</v>
      </c>
      <c r="J311" s="143">
        <f>COUNTIFS(MetaData!$R:$R,MAP!B311,MetaData!$AQ:$AQ,MAP!C311,MetaData!$Z:$Z,MAP!B307,MetaData!$AS:$AS,MAP!J308,MetaData!AW:AW,"map")</f>
        <v>0</v>
      </c>
      <c r="K311" s="142">
        <f>IFERROR(J311/J313,0)</f>
        <v>0</v>
      </c>
      <c r="M311" s="139" t="s">
        <v>151</v>
      </c>
      <c r="N311" s="140" t="s">
        <v>205</v>
      </c>
      <c r="O311" s="143">
        <f>COUNTIFS(MetaData!$R:$R,MAP!M311,MetaData!$AQ:$AQ,MAP!N311,MetaData!$Z:$Z,MAP!B307,MetaData!AW:AW,"map")</f>
        <v>0</v>
      </c>
      <c r="P311" s="142">
        <f>IFERROR(O311/O313,0)</f>
        <v>0</v>
      </c>
      <c r="V311" s="139" t="s">
        <v>1339</v>
      </c>
      <c r="W311" s="140">
        <f>SUM(W309:W310)</f>
        <v>1</v>
      </c>
      <c r="X311" s="142"/>
    </row>
    <row r="312" spans="2:24">
      <c r="B312" s="139"/>
      <c r="C312" s="140" t="s">
        <v>146</v>
      </c>
      <c r="D312" s="143">
        <f>COUNTIFS(MetaData!$R:$R,MAP!B311,MetaData!$AQ:$AQ,MAP!C312,MetaData!$Z:$Z,MAP!B307,MetaData!$AS:$AS,MAP!D308,MetaData!AW:AW,"map")</f>
        <v>0</v>
      </c>
      <c r="E312" s="141">
        <f>IFERROR(D312/D313,0)</f>
        <v>0</v>
      </c>
      <c r="F312" s="143">
        <f>COUNTIFS(MetaData!$R:$R,MAP!B311,MetaData!$AQ:$AQ,MAP!C312,MetaData!$Z:$Z,MAP!B307,MetaData!$AS:$AS,MAP!F308,MetaData!AW:AW,"map")</f>
        <v>0</v>
      </c>
      <c r="G312" s="141">
        <f>IFERROR(F312/F313,0)</f>
        <v>0</v>
      </c>
      <c r="H312" s="143">
        <f>COUNTIFS(MetaData!$R:$R,MAP!B311,MetaData!$AQ:$AQ,MAP!C312,MetaData!$Z:$Z,MAP!B307,MetaData!$AS:$AS,MAP!H308,MetaData!AW:AW,"map")</f>
        <v>0</v>
      </c>
      <c r="I312" s="141">
        <f>IFERROR(H312/H313,0)</f>
        <v>0</v>
      </c>
      <c r="J312" s="143">
        <f>COUNTIFS(MetaData!$R:$R,MAP!B311,MetaData!$AQ:$AQ,MAP!C312,MetaData!$Z:$Z,MAP!B307,MetaData!$AS:$AS,MAP!J308,MetaData!AW:AW,"map")</f>
        <v>0</v>
      </c>
      <c r="K312" s="142">
        <f>IFERROR(J312/J313,0)</f>
        <v>0</v>
      </c>
      <c r="M312" s="139"/>
      <c r="N312" s="140" t="s">
        <v>146</v>
      </c>
      <c r="O312" s="143">
        <f>COUNTIFS(MetaData!$R:$R,MAP!M311,MetaData!$AQ:$AQ,MAP!N312,MetaData!$Z:$Z,MAP!B307,MetaData!AW:AW,"map")</f>
        <v>0</v>
      </c>
      <c r="P312" s="142">
        <f>IFERROR(O312/O313,0)</f>
        <v>0</v>
      </c>
    </row>
    <row r="313" spans="2:24">
      <c r="B313" s="139" t="s">
        <v>1339</v>
      </c>
      <c r="C313" s="140"/>
      <c r="D313" s="143">
        <f>SUM(D309:D312)</f>
        <v>0</v>
      </c>
      <c r="E313" s="141"/>
      <c r="F313" s="140">
        <f t="shared" ref="F313" si="67">SUM(F309:F312)</f>
        <v>0</v>
      </c>
      <c r="G313" s="140"/>
      <c r="H313" s="140">
        <f>SUM(H309:H312)</f>
        <v>0</v>
      </c>
      <c r="I313" s="140"/>
      <c r="J313" s="140">
        <f>SUM(J309:J312)</f>
        <v>0</v>
      </c>
      <c r="K313" s="144">
        <f>SUM(C313:J313)</f>
        <v>0</v>
      </c>
      <c r="M313" s="139" t="s">
        <v>1339</v>
      </c>
      <c r="N313" s="140"/>
      <c r="O313" s="140">
        <f>SUM(O309:O312)</f>
        <v>1</v>
      </c>
      <c r="P313" s="142"/>
    </row>
    <row r="315" spans="2:24">
      <c r="B315" s="164">
        <v>3</v>
      </c>
      <c r="C315" s="165"/>
      <c r="D315" s="165"/>
      <c r="E315" s="165"/>
      <c r="F315" s="165"/>
      <c r="G315" s="165"/>
      <c r="H315" s="165"/>
      <c r="I315" s="165"/>
      <c r="J315" s="165"/>
      <c r="K315" s="165"/>
      <c r="L315" s="165"/>
      <c r="M315" s="164"/>
      <c r="N315" s="165"/>
      <c r="O315" s="165"/>
      <c r="P315" s="165"/>
      <c r="Q315" s="165"/>
      <c r="R315" s="165"/>
      <c r="S315" s="165"/>
      <c r="T315" s="165"/>
      <c r="U315" s="165"/>
      <c r="V315" s="166"/>
      <c r="W315" s="165"/>
      <c r="X315" s="165"/>
    </row>
    <row r="316" spans="2:24">
      <c r="B316" s="139"/>
      <c r="C316" s="140" t="s">
        <v>1341</v>
      </c>
      <c r="D316" s="140" t="s">
        <v>924</v>
      </c>
      <c r="E316" s="141"/>
      <c r="F316" s="140" t="s">
        <v>407</v>
      </c>
      <c r="G316" s="140"/>
      <c r="H316" s="141" t="s">
        <v>215</v>
      </c>
      <c r="I316" s="140"/>
      <c r="J316" s="140" t="s">
        <v>206</v>
      </c>
      <c r="K316" s="142"/>
      <c r="M316" s="139"/>
      <c r="N316" s="140" t="s">
        <v>1341</v>
      </c>
      <c r="O316" s="140"/>
      <c r="P316" s="142"/>
      <c r="R316" s="139" t="s">
        <v>133</v>
      </c>
      <c r="S316" s="143">
        <f>COUNTIFS(MetaData!$R:$R,MAP!$R$22,MetaData!$Z:$Z,MAP!B315,MetaData!AW:AW,"map")</f>
        <v>0</v>
      </c>
      <c r="T316" s="142">
        <f>IFERROR(S316/S318,0)</f>
        <v>0</v>
      </c>
      <c r="V316" s="139" t="s">
        <v>1341</v>
      </c>
      <c r="W316" s="140"/>
      <c r="X316" s="142"/>
    </row>
    <row r="317" spans="2:24">
      <c r="B317" s="139" t="s">
        <v>133</v>
      </c>
      <c r="C317" s="140" t="s">
        <v>205</v>
      </c>
      <c r="D317" s="143">
        <f>COUNTIFS(MetaData!$R:$R,MAP!B317,MetaData!$AQ:$AQ,MAP!C317,MetaData!$Z:$Z,MAP!B315,MetaData!$AS:$AS,MAP!D316,MetaData!AW:AW,"map")</f>
        <v>0</v>
      </c>
      <c r="E317" s="141">
        <f>IFERROR(D317/D321,0)</f>
        <v>0</v>
      </c>
      <c r="F317" s="143">
        <f>COUNTIFS(MetaData!$R:$R,MAP!B317,MetaData!$AQ:$AQ,MAP!C317,MetaData!$Z:$Z,MAP!B315,MetaData!$AS:$AS,MAP!F316,MetaData!AW:AW,"map")</f>
        <v>0</v>
      </c>
      <c r="G317" s="141">
        <f>IFERROR(F317/F321,0)</f>
        <v>0</v>
      </c>
      <c r="H317" s="143">
        <f>COUNTIFS(MetaData!$R:$R,MAP!B317,MetaData!$AQ:$AQ,MAP!C317,MetaData!$Z:$Z,MAP!B315,MetaData!$AS:$AS,MAP!H316,MetaData!AW:AW,"map")</f>
        <v>0</v>
      </c>
      <c r="I317" s="141">
        <f>IFERROR(H317/H321,0)</f>
        <v>0</v>
      </c>
      <c r="J317" s="143">
        <f>COUNTIFS(MetaData!$R:$R,MAP!B317,MetaData!$AQ:$AQ,MAP!C317,MetaData!$Z:$Z,MAP!B315,MetaData!$AS:$AS,MAP!J316,MetaData!AW:AW,"map")</f>
        <v>0</v>
      </c>
      <c r="K317" s="142">
        <f>IFERROR(J317/J321,0)</f>
        <v>0</v>
      </c>
      <c r="M317" s="139" t="s">
        <v>133</v>
      </c>
      <c r="N317" s="140" t="s">
        <v>205</v>
      </c>
      <c r="O317" s="143">
        <f>COUNTIFS(MetaData!$R:$R,MAP!M317,MetaData!$AQ:$AQ,MAP!N317,MetaData!$Z:$Z,MAP!B315,MetaData!AW:AW,"map")</f>
        <v>0</v>
      </c>
      <c r="P317" s="142">
        <f>IFERROR(O317/O321,0)</f>
        <v>0</v>
      </c>
      <c r="R317" s="139" t="s">
        <v>151</v>
      </c>
      <c r="S317" s="143">
        <f>COUNTIFS(MetaData!$R:$R,MAP!$R$23,MetaData!$Z:$Z,MAP!B315,MetaData!AW:AW,"map")</f>
        <v>11</v>
      </c>
      <c r="T317" s="142">
        <f>IFERROR(S317/S318,0)</f>
        <v>1</v>
      </c>
      <c r="V317" s="139" t="s">
        <v>205</v>
      </c>
      <c r="W317" s="143">
        <f>COUNTIFS(MetaData!$AQ:$AQ,MAP!V317,MetaData!$Z:$Z,MAP!B315,MetaData!AW:AW,"map")</f>
        <v>0</v>
      </c>
      <c r="X317" s="142">
        <f>IFERROR(W317/W319,0)</f>
        <v>0</v>
      </c>
    </row>
    <row r="318" spans="2:24">
      <c r="B318" s="139"/>
      <c r="C318" s="140" t="s">
        <v>146</v>
      </c>
      <c r="D318" s="143">
        <f>COUNTIFS(MetaData!$R:$R,MAP!B317,MetaData!$AQ:$AQ,MAP!C318,MetaData!$Z:$Z,MAP!B315,MetaData!$AS:$AS,MAP!D316,MetaData!AW:AW,"map")</f>
        <v>0</v>
      </c>
      <c r="E318" s="141">
        <f>IFERROR(D318/D321,0)</f>
        <v>0</v>
      </c>
      <c r="F318" s="143">
        <f>COUNTIFS(MetaData!$R:$R,MAP!B317,MetaData!$AQ:$AQ,MAP!C318,MetaData!$Z:$Z,MAP!B315,MetaData!$AS:$AS,MAP!F316,MetaData!AW:AW,"map")</f>
        <v>0</v>
      </c>
      <c r="G318" s="141">
        <f>IFERROR(F318/F321,0)</f>
        <v>0</v>
      </c>
      <c r="H318" s="143">
        <f>COUNTIFS(MetaData!$R:$R,MAP!B317,MetaData!$AQ:$AQ,MAP!C318,MetaData!$Z:$Z,MAP!B315,MetaData!$AS:$AS,MAP!H316,MetaData!AW:AW,"map")</f>
        <v>0</v>
      </c>
      <c r="I318" s="141">
        <f>IFERROR(H318/H321,0)</f>
        <v>0</v>
      </c>
      <c r="J318" s="143">
        <f>COUNTIFS(MetaData!$R:$R,MAP!B317,MetaData!$AQ:$AQ,MAP!C318,MetaData!$Z:$Z,MAP!B315,MetaData!$AS:$AS,MAP!J316,MetaData!AW:AW,"map")</f>
        <v>0</v>
      </c>
      <c r="K318" s="142">
        <f>IFERROR(J318/J321,0)</f>
        <v>0</v>
      </c>
      <c r="M318" s="139"/>
      <c r="N318" s="140" t="s">
        <v>146</v>
      </c>
      <c r="O318" s="143">
        <f>COUNTIFS(MetaData!$R:$R,MAP!M317,MetaData!$AQ:$AQ,MAP!N318,MetaData!$Z:$Z,MAP!B315,MetaData!AW:AW,"map")</f>
        <v>0</v>
      </c>
      <c r="P318" s="142">
        <f>IFERROR(O318/O321,0)</f>
        <v>0</v>
      </c>
      <c r="R318" s="139" t="s">
        <v>1339</v>
      </c>
      <c r="S318" s="140">
        <f>SUM(S316:S317)</f>
        <v>11</v>
      </c>
      <c r="T318" s="142"/>
      <c r="V318" s="139" t="s">
        <v>146</v>
      </c>
      <c r="W318" s="143">
        <f>COUNTIFS(MetaData!$AQ:$AQ,MAP!V318,MetaData!$Z:$Z,MAP!B315,MetaData!AW:AW,"map")</f>
        <v>11</v>
      </c>
      <c r="X318" s="142">
        <f>IFERROR(W318/W319,0)</f>
        <v>1</v>
      </c>
    </row>
    <row r="319" spans="2:24">
      <c r="B319" s="139" t="s">
        <v>151</v>
      </c>
      <c r="C319" s="140" t="s">
        <v>205</v>
      </c>
      <c r="D319" s="143">
        <f>COUNTIFS(MetaData!$R:$R,MAP!B319,MetaData!$AQ:$AQ,MAP!C319,MetaData!$Z:$Z,MAP!B315,MetaData!$AS:$AS,MAP!D316,MetaData!AW:AW,"map")</f>
        <v>0</v>
      </c>
      <c r="E319" s="141">
        <f>IFERROR(D319/D321,0)</f>
        <v>0</v>
      </c>
      <c r="F319" s="143">
        <f>COUNTIFS(MetaData!$R:$R,MAP!B319,MetaData!$AQ:$AQ,MAP!C319,MetaData!$Z:$Z,MAP!B315,MetaData!$AS:$AS,MAP!F316,MetaData!AW:AW,"map")</f>
        <v>0</v>
      </c>
      <c r="G319" s="141">
        <f>IFERROR(F319/F321,0)</f>
        <v>0</v>
      </c>
      <c r="H319" s="143">
        <f>COUNTIFS(MetaData!$R:$R,MAP!B319,MetaData!$AQ:$AQ,MAP!C319,MetaData!$Z:$Z,MAP!B315,MetaData!$AS:$AS,MAP!H316,MetaData!AW:AW,"map")</f>
        <v>0</v>
      </c>
      <c r="I319" s="141">
        <f>IFERROR(H319/H321,0)</f>
        <v>0</v>
      </c>
      <c r="J319" s="143">
        <f>COUNTIFS(MetaData!$R:$R,MAP!B319,MetaData!$AQ:$AQ,MAP!C319,MetaData!$Z:$Z,MAP!B315,MetaData!$AS:$AS,MAP!J316,MetaData!AW:AW,"map")</f>
        <v>0</v>
      </c>
      <c r="K319" s="142">
        <f>IFERROR(J319/J321,0)</f>
        <v>0</v>
      </c>
      <c r="M319" s="139" t="s">
        <v>151</v>
      </c>
      <c r="N319" s="140" t="s">
        <v>205</v>
      </c>
      <c r="O319" s="143">
        <f>COUNTIFS(MetaData!$R:$R,MAP!M319,MetaData!$AQ:$AQ,MAP!N319,MetaData!$Z:$Z,MAP!B315,MetaData!AW:AW,"map")</f>
        <v>0</v>
      </c>
      <c r="P319" s="142">
        <f>IFERROR(O319/O321,0)</f>
        <v>0</v>
      </c>
      <c r="V319" s="139" t="s">
        <v>1339</v>
      </c>
      <c r="W319" s="140">
        <f>SUM(W317:W318)</f>
        <v>11</v>
      </c>
      <c r="X319" s="142"/>
    </row>
    <row r="320" spans="2:24">
      <c r="B320" s="139"/>
      <c r="C320" s="140" t="s">
        <v>146</v>
      </c>
      <c r="D320" s="143">
        <f>COUNTIFS(MetaData!$R:$R,MAP!B319,MetaData!$AQ:$AQ,MAP!C320,MetaData!$Z:$Z,MAP!B315,MetaData!$AS:$AS,MAP!D316,MetaData!AW:AW,"map")</f>
        <v>0</v>
      </c>
      <c r="E320" s="141">
        <f>IFERROR(D320/D321,0)</f>
        <v>0</v>
      </c>
      <c r="F320" s="143">
        <f>COUNTIFS(MetaData!$R:$R,MAP!B319,MetaData!$AQ:$AQ,MAP!C320,MetaData!$Z:$Z,MAP!B315,MetaData!$AS:$AS,MAP!F316,MetaData!AW:AW,"map")</f>
        <v>0</v>
      </c>
      <c r="G320" s="141">
        <f>IFERROR(F320/F321,0)</f>
        <v>0</v>
      </c>
      <c r="H320" s="143">
        <f>COUNTIFS(MetaData!$R:$R,MAP!B319,MetaData!$AQ:$AQ,MAP!C320,MetaData!$Z:$Z,MAP!B315,MetaData!$AS:$AS,MAP!H316,MetaData!AW:AW,"map")</f>
        <v>0</v>
      </c>
      <c r="I320" s="141">
        <f>IFERROR(H320/H321,0)</f>
        <v>0</v>
      </c>
      <c r="J320" s="143">
        <f>COUNTIFS(MetaData!$R:$R,MAP!B319,MetaData!$AQ:$AQ,MAP!C320,MetaData!$Z:$Z,MAP!B315,MetaData!$AS:$AS,MAP!J316,MetaData!AW:AW,"map")</f>
        <v>0</v>
      </c>
      <c r="K320" s="142">
        <f>IFERROR(J320/J321,0)</f>
        <v>0</v>
      </c>
      <c r="M320" s="139"/>
      <c r="N320" s="140" t="s">
        <v>146</v>
      </c>
      <c r="O320" s="143">
        <f>COUNTIFS(MetaData!$R:$R,MAP!M319,MetaData!$AQ:$AQ,MAP!N320,MetaData!$Z:$Z,MAP!B315,MetaData!AW:AW,"map")</f>
        <v>11</v>
      </c>
      <c r="P320" s="142">
        <f>IFERROR(O320/O321,0)</f>
        <v>1</v>
      </c>
    </row>
    <row r="321" spans="2:28">
      <c r="B321" s="139" t="s">
        <v>1339</v>
      </c>
      <c r="C321" s="140"/>
      <c r="D321" s="143">
        <f>SUM(D317:D320)</f>
        <v>0</v>
      </c>
      <c r="E321" s="141"/>
      <c r="F321" s="140">
        <f t="shared" ref="F321" si="68">SUM(F317:F320)</f>
        <v>0</v>
      </c>
      <c r="G321" s="140"/>
      <c r="H321" s="140">
        <f>SUM(H317:H320)</f>
        <v>0</v>
      </c>
      <c r="I321" s="140"/>
      <c r="J321" s="140">
        <f>SUM(J317:J320)</f>
        <v>0</v>
      </c>
      <c r="K321" s="144">
        <f>SUM(C321:J321)</f>
        <v>0</v>
      </c>
      <c r="M321" s="139" t="s">
        <v>1339</v>
      </c>
      <c r="N321" s="140"/>
      <c r="O321" s="140">
        <f>SUM(O317:O320)</f>
        <v>11</v>
      </c>
      <c r="P321" s="142"/>
    </row>
    <row r="323" spans="2:28" ht="18.5">
      <c r="B323" s="167" t="s">
        <v>871</v>
      </c>
      <c r="C323" s="168"/>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c r="AA323" s="168"/>
      <c r="AB323" s="168"/>
    </row>
    <row r="325" spans="2:28">
      <c r="B325" s="169" t="s">
        <v>1340</v>
      </c>
      <c r="C325" s="170"/>
      <c r="D325" s="170"/>
      <c r="E325" s="170"/>
      <c r="F325" s="170"/>
      <c r="G325" s="170"/>
      <c r="H325" s="170"/>
      <c r="I325" s="170"/>
      <c r="J325" s="170"/>
      <c r="K325" s="170"/>
      <c r="L325" s="170"/>
      <c r="M325" s="169"/>
      <c r="N325" s="170"/>
      <c r="O325" s="170"/>
      <c r="P325" s="170"/>
      <c r="Q325" s="170"/>
      <c r="R325" s="170"/>
      <c r="S325" s="170"/>
      <c r="T325" s="170"/>
      <c r="U325" s="170"/>
      <c r="V325" s="171"/>
      <c r="W325" s="170"/>
      <c r="X325" s="170"/>
    </row>
    <row r="326" spans="2:28">
      <c r="B326" s="139"/>
      <c r="C326" s="140" t="s">
        <v>1341</v>
      </c>
      <c r="D326" s="140" t="s">
        <v>924</v>
      </c>
      <c r="E326" s="141"/>
      <c r="F326" s="140" t="s">
        <v>407</v>
      </c>
      <c r="G326" s="140"/>
      <c r="H326" s="141" t="s">
        <v>215</v>
      </c>
      <c r="I326" s="140"/>
      <c r="J326" s="140" t="s">
        <v>206</v>
      </c>
      <c r="K326" s="142"/>
      <c r="M326" s="139"/>
      <c r="N326" s="140" t="s">
        <v>1341</v>
      </c>
      <c r="O326" s="140"/>
      <c r="P326" s="142"/>
      <c r="R326" s="139" t="s">
        <v>133</v>
      </c>
      <c r="S326" s="143">
        <f t="shared" ref="S326:S327" si="69">S334+S342+S350</f>
        <v>14</v>
      </c>
      <c r="T326" s="142">
        <f>IFERROR(S326/S328,0)</f>
        <v>0.5</v>
      </c>
      <c r="V326" s="139" t="s">
        <v>1341</v>
      </c>
      <c r="W326" s="140"/>
      <c r="X326" s="142"/>
    </row>
    <row r="327" spans="2:28">
      <c r="B327" s="139" t="s">
        <v>133</v>
      </c>
      <c r="C327" s="140" t="s">
        <v>205</v>
      </c>
      <c r="D327" s="143">
        <f>D335+D343+D351</f>
        <v>0</v>
      </c>
      <c r="E327" s="141">
        <f>IFERROR(D327/D331,0)</f>
        <v>0</v>
      </c>
      <c r="F327" s="143">
        <f t="shared" ref="F327:F330" si="70">F335+F343+F351</f>
        <v>0</v>
      </c>
      <c r="G327" s="141">
        <f>IFERROR(F327/F331,0)</f>
        <v>0</v>
      </c>
      <c r="H327" s="143">
        <f t="shared" ref="H327:H330" si="71">H335+H343+H351</f>
        <v>0</v>
      </c>
      <c r="I327" s="141">
        <f>IFERROR(H327/H331,0)</f>
        <v>0</v>
      </c>
      <c r="J327" s="143">
        <f t="shared" ref="J327:J330" si="72">J335+J343+J351</f>
        <v>0</v>
      </c>
      <c r="K327" s="142">
        <f>IFERROR(J327/J331,0)</f>
        <v>0</v>
      </c>
      <c r="M327" s="139" t="s">
        <v>133</v>
      </c>
      <c r="N327" s="140" t="s">
        <v>205</v>
      </c>
      <c r="O327" s="143">
        <f t="shared" ref="O327:O330" si="73">O335+O343+O351</f>
        <v>0</v>
      </c>
      <c r="P327" s="142">
        <f>IFERROR(O327/O331,0)</f>
        <v>0</v>
      </c>
      <c r="R327" s="139" t="s">
        <v>151</v>
      </c>
      <c r="S327" s="143">
        <f t="shared" si="69"/>
        <v>14</v>
      </c>
      <c r="T327" s="142">
        <f>IFERROR(S327/S328,0)</f>
        <v>0.5</v>
      </c>
      <c r="V327" s="139" t="s">
        <v>205</v>
      </c>
      <c r="W327" s="143">
        <f t="shared" ref="W327:W328" si="74">W335+W343+W351</f>
        <v>0</v>
      </c>
      <c r="X327" s="142">
        <f>IFERROR(W327/W329,0)</f>
        <v>0</v>
      </c>
    </row>
    <row r="328" spans="2:28">
      <c r="B328" s="139"/>
      <c r="C328" s="140" t="s">
        <v>146</v>
      </c>
      <c r="D328" s="143">
        <f t="shared" ref="D328:D330" si="75">D336+D344+D352</f>
        <v>0</v>
      </c>
      <c r="E328" s="141">
        <f>IFERROR(D328/D331,0)</f>
        <v>0</v>
      </c>
      <c r="F328" s="143">
        <f t="shared" si="70"/>
        <v>0</v>
      </c>
      <c r="G328" s="141">
        <f>IFERROR(F328/F331,0)</f>
        <v>0</v>
      </c>
      <c r="H328" s="143">
        <f t="shared" si="71"/>
        <v>0</v>
      </c>
      <c r="I328" s="141">
        <f>IFERROR(H328/H331,0)</f>
        <v>0</v>
      </c>
      <c r="J328" s="143">
        <f t="shared" si="72"/>
        <v>0</v>
      </c>
      <c r="K328" s="142">
        <f>IFERROR(J328/J331,0)</f>
        <v>0</v>
      </c>
      <c r="M328" s="139"/>
      <c r="N328" s="140" t="s">
        <v>146</v>
      </c>
      <c r="O328" s="143">
        <f t="shared" si="73"/>
        <v>14</v>
      </c>
      <c r="P328" s="142">
        <f>IFERROR(O328/O331,0)</f>
        <v>0.5</v>
      </c>
      <c r="R328" s="139" t="s">
        <v>1339</v>
      </c>
      <c r="S328" s="140">
        <f>SUM(S326:S327)</f>
        <v>28</v>
      </c>
      <c r="T328" s="142"/>
      <c r="V328" s="139" t="s">
        <v>146</v>
      </c>
      <c r="W328" s="143">
        <f t="shared" si="74"/>
        <v>28</v>
      </c>
      <c r="X328" s="142">
        <f>IFERROR(W328/W329,0)</f>
        <v>1</v>
      </c>
    </row>
    <row r="329" spans="2:28">
      <c r="B329" s="139" t="s">
        <v>151</v>
      </c>
      <c r="C329" s="140" t="s">
        <v>205</v>
      </c>
      <c r="D329" s="143">
        <f t="shared" si="75"/>
        <v>0</v>
      </c>
      <c r="E329" s="141">
        <f>IFERROR(D329/D331,0)</f>
        <v>0</v>
      </c>
      <c r="F329" s="143">
        <f t="shared" si="70"/>
        <v>0</v>
      </c>
      <c r="G329" s="141">
        <f>IFERROR(F329/F331,0)</f>
        <v>0</v>
      </c>
      <c r="H329" s="143">
        <f t="shared" si="71"/>
        <v>0</v>
      </c>
      <c r="I329" s="141">
        <f>IFERROR(H329/H331,0)</f>
        <v>0</v>
      </c>
      <c r="J329" s="143">
        <f t="shared" si="72"/>
        <v>0</v>
      </c>
      <c r="K329" s="142">
        <f>IFERROR(J329/J331,0)</f>
        <v>0</v>
      </c>
      <c r="M329" s="139" t="s">
        <v>151</v>
      </c>
      <c r="N329" s="140" t="s">
        <v>205</v>
      </c>
      <c r="O329" s="143">
        <f t="shared" si="73"/>
        <v>0</v>
      </c>
      <c r="P329" s="142">
        <f>IFERROR(O329/O331,0)</f>
        <v>0</v>
      </c>
      <c r="V329" s="139" t="s">
        <v>1339</v>
      </c>
      <c r="W329" s="140">
        <f>SUM(W327:W328)</f>
        <v>28</v>
      </c>
      <c r="X329" s="142"/>
    </row>
    <row r="330" spans="2:28">
      <c r="B330" s="139"/>
      <c r="C330" s="140" t="s">
        <v>146</v>
      </c>
      <c r="D330" s="143">
        <f t="shared" si="75"/>
        <v>0</v>
      </c>
      <c r="E330" s="141">
        <f>IFERROR(D330/D331,0)</f>
        <v>0</v>
      </c>
      <c r="F330" s="143">
        <f t="shared" si="70"/>
        <v>0</v>
      </c>
      <c r="G330" s="141">
        <f>IFERROR(F330/F331,0)</f>
        <v>0</v>
      </c>
      <c r="H330" s="143">
        <f t="shared" si="71"/>
        <v>0</v>
      </c>
      <c r="I330" s="141">
        <f>IFERROR(H330/H331,0)</f>
        <v>0</v>
      </c>
      <c r="J330" s="143">
        <f t="shared" si="72"/>
        <v>0</v>
      </c>
      <c r="K330" s="142">
        <f>IFERROR(J330/J331,0)</f>
        <v>0</v>
      </c>
      <c r="M330" s="139"/>
      <c r="N330" s="140" t="s">
        <v>146</v>
      </c>
      <c r="O330" s="143">
        <f t="shared" si="73"/>
        <v>14</v>
      </c>
      <c r="P330" s="142">
        <f>IFERROR(O330/O331,0)</f>
        <v>0.5</v>
      </c>
    </row>
    <row r="331" spans="2:28">
      <c r="B331" s="139" t="s">
        <v>1339</v>
      </c>
      <c r="C331" s="140"/>
      <c r="D331" s="143">
        <f>SUM(D327:D330)</f>
        <v>0</v>
      </c>
      <c r="E331" s="141"/>
      <c r="F331" s="140">
        <f t="shared" ref="F331" si="76">SUM(F327:F330)</f>
        <v>0</v>
      </c>
      <c r="G331" s="140"/>
      <c r="H331" s="140">
        <f>SUM(H327:H330)</f>
        <v>0</v>
      </c>
      <c r="I331" s="140"/>
      <c r="J331" s="140">
        <f>SUM(J327:J330)</f>
        <v>0</v>
      </c>
      <c r="K331" s="144">
        <f>SUM(C331:J331)</f>
        <v>0</v>
      </c>
      <c r="M331" s="139" t="s">
        <v>1339</v>
      </c>
      <c r="N331" s="140"/>
      <c r="O331" s="140">
        <f>SUM(O327:O330)</f>
        <v>28</v>
      </c>
      <c r="P331" s="142"/>
    </row>
    <row r="332" spans="2:28">
      <c r="G332" s="124"/>
      <c r="H332" s="124"/>
      <c r="I332" s="145"/>
    </row>
    <row r="333" spans="2:28">
      <c r="B333" s="169" t="s">
        <v>1338</v>
      </c>
      <c r="C333" s="170"/>
      <c r="D333" s="170"/>
      <c r="E333" s="170"/>
      <c r="F333" s="170"/>
      <c r="G333" s="170"/>
      <c r="H333" s="170"/>
      <c r="I333" s="170"/>
      <c r="J333" s="170"/>
      <c r="K333" s="170"/>
      <c r="L333" s="170"/>
      <c r="M333" s="169"/>
      <c r="N333" s="170"/>
      <c r="O333" s="170"/>
      <c r="P333" s="170"/>
      <c r="Q333" s="170"/>
      <c r="R333" s="170"/>
      <c r="S333" s="170"/>
      <c r="T333" s="170"/>
      <c r="U333" s="170"/>
      <c r="V333" s="171"/>
      <c r="W333" s="170"/>
      <c r="X333" s="170"/>
    </row>
    <row r="334" spans="2:28">
      <c r="B334" s="139"/>
      <c r="C334" s="140" t="s">
        <v>1341</v>
      </c>
      <c r="D334" s="140" t="s">
        <v>924</v>
      </c>
      <c r="E334" s="141"/>
      <c r="F334" s="140" t="s">
        <v>407</v>
      </c>
      <c r="G334" s="140"/>
      <c r="H334" s="141" t="s">
        <v>215</v>
      </c>
      <c r="I334" s="140"/>
      <c r="J334" s="140" t="s">
        <v>206</v>
      </c>
      <c r="K334" s="142"/>
      <c r="M334" s="139"/>
      <c r="N334" s="140" t="s">
        <v>1341</v>
      </c>
      <c r="O334" s="140"/>
      <c r="P334" s="142"/>
      <c r="R334" s="139" t="s">
        <v>133</v>
      </c>
      <c r="S334" s="143">
        <f>COUNTIFS(MetaData!$R:$R,MAP!$R$22,MetaData!$AQ:$AQ,"",MetaData!AW:AW,"map")</f>
        <v>0</v>
      </c>
      <c r="T334" s="142">
        <f>IFERROR(S334/S336,0)</f>
        <v>0</v>
      </c>
      <c r="V334" s="139" t="s">
        <v>1341</v>
      </c>
      <c r="W334" s="140"/>
      <c r="X334" s="142"/>
    </row>
    <row r="335" spans="2:28">
      <c r="B335" s="139" t="s">
        <v>133</v>
      </c>
      <c r="C335" s="140" t="s">
        <v>205</v>
      </c>
      <c r="D335" s="143">
        <f>COUNTIFS(MetaData!$R:$R,MAP!B335,MetaData!$AQ:$AQ,MAP!C335,MetaData!$AQ:$AQ,"",MetaData!$AS:$AS,MAP!D334,MetaData!AW:AW,"map")</f>
        <v>0</v>
      </c>
      <c r="E335" s="141">
        <f>IFERROR(D335/D339,0)</f>
        <v>0</v>
      </c>
      <c r="F335" s="143">
        <f>COUNTIFS(MetaData!$R:$R,MAP!B335,MetaData!$AQ:$AQ,MAP!C335,MetaData!$AQ:$AQ,"",MetaData!$AS:$AS,MAP!F334,MetaData!AW:AW,"map")</f>
        <v>0</v>
      </c>
      <c r="G335" s="141">
        <f>IFERROR(F335/F339,0)</f>
        <v>0</v>
      </c>
      <c r="H335" s="143">
        <f>COUNTIFS(MetaData!$R:$R,MAP!B335,MetaData!$AQ:$AQ,MAP!C335,MetaData!$AQ:$AQ,"",MetaData!$AS:$AS,MAP!H334,MetaData!AW:AW,"map")</f>
        <v>0</v>
      </c>
      <c r="I335" s="141">
        <f>IFERROR(H335/H339,0)</f>
        <v>0</v>
      </c>
      <c r="J335" s="143">
        <f>COUNTIFS(MetaData!$R:$R,MAP!B335,MetaData!$AQ:$AQ,MAP!C335,MetaData!$AQ:$AQ,"",MetaData!$AS:$AS,MAP!J334,MetaData!AW:AW,"map")</f>
        <v>0</v>
      </c>
      <c r="K335" s="142">
        <f>IFERROR(J335/J339,0)</f>
        <v>0</v>
      </c>
      <c r="M335" s="139" t="s">
        <v>133</v>
      </c>
      <c r="N335" s="140" t="s">
        <v>205</v>
      </c>
      <c r="O335" s="143">
        <f>COUNTIFS(MetaData!$R:$R,MAP!M335,MetaData!$AQ:$AQ,MAP!N335,MetaData!$AQ:$AQ,"",MetaData!AW:AW,"map")</f>
        <v>0</v>
      </c>
      <c r="P335" s="142">
        <f>IFERROR(O335/O339,0)</f>
        <v>0</v>
      </c>
      <c r="R335" s="139" t="s">
        <v>151</v>
      </c>
      <c r="S335" s="143">
        <f>COUNTIFS(MetaData!$R:$R,MAP!$R$23,MetaData!$AQ:$AQ,"",MetaData!AW:AW,"map")</f>
        <v>0</v>
      </c>
      <c r="T335" s="142">
        <f>IFERROR(S335/S336,0)</f>
        <v>0</v>
      </c>
      <c r="V335" s="139" t="s">
        <v>205</v>
      </c>
      <c r="W335" s="143">
        <f>COUNTIFS(MetaData!$AQ:$AQ,MAP!V335,MetaData!$AQ:$AQ,"",MetaData!AW:AW,"map")</f>
        <v>0</v>
      </c>
      <c r="X335" s="142">
        <f>IFERROR(W335/W337,0)</f>
        <v>0</v>
      </c>
    </row>
    <row r="336" spans="2:28">
      <c r="B336" s="139"/>
      <c r="C336" s="140" t="s">
        <v>146</v>
      </c>
      <c r="D336" s="143">
        <f>COUNTIFS(MetaData!$R:$R,MAP!B335,MetaData!$AQ:$AQ,MAP!C336,MetaData!$AQ:$AQ,"",MetaData!$AS:$AS,MAP!D334,MetaData!AW:AW,"map")</f>
        <v>0</v>
      </c>
      <c r="E336" s="141">
        <f>IFERROR(D336/D339,0)</f>
        <v>0</v>
      </c>
      <c r="F336" s="143">
        <f>COUNTIFS(MetaData!$R:$R,MAP!B335,MetaData!$AQ:$AQ,MAP!C336,MetaData!$AQ:$AQ,"",MetaData!$AS:$AS,MAP!F334,MetaData!AW:AW,"map")</f>
        <v>0</v>
      </c>
      <c r="G336" s="141">
        <f>IFERROR(F336/F339,0)</f>
        <v>0</v>
      </c>
      <c r="H336" s="143">
        <f>COUNTIFS(MetaData!$R:$R,MAP!B335,MetaData!$AQ:$AQ,MAP!C336,MetaData!$AQ:$AQ,"",MetaData!$AS:$AS,MAP!H334,MetaData!AW:AW,"map")</f>
        <v>0</v>
      </c>
      <c r="I336" s="141">
        <f>IFERROR(H336/H339,0)</f>
        <v>0</v>
      </c>
      <c r="J336" s="143">
        <f>COUNTIFS(MetaData!$R:$R,MAP!B335,MetaData!$AQ:$AQ,MAP!C336,MetaData!$AQ:$AQ,"",MetaData!$AS:$AS,MAP!J334,MetaData!AW:AW,"map")</f>
        <v>0</v>
      </c>
      <c r="K336" s="142">
        <f>IFERROR(J336/J339,0)</f>
        <v>0</v>
      </c>
      <c r="M336" s="139"/>
      <c r="N336" s="140" t="s">
        <v>146</v>
      </c>
      <c r="O336" s="143">
        <f>COUNTIFS(MetaData!$R:$R,MAP!M335,MetaData!$AQ:$AQ,MAP!N336,MetaData!$AQ:$AQ,"",MetaData!AW:AW,"map")</f>
        <v>0</v>
      </c>
      <c r="P336" s="142">
        <f>IFERROR(O336/O339,0)</f>
        <v>0</v>
      </c>
      <c r="R336" s="139" t="s">
        <v>1339</v>
      </c>
      <c r="S336" s="140">
        <f>SUM(S334:S335)</f>
        <v>0</v>
      </c>
      <c r="T336" s="142"/>
      <c r="V336" s="139" t="s">
        <v>146</v>
      </c>
      <c r="W336" s="143">
        <f>COUNTIFS(MetaData!$AQ:$AQ,MAP!V336,MetaData!$AQ:$AQ,"",MetaData!AW:AW,"map")</f>
        <v>0</v>
      </c>
      <c r="X336" s="142">
        <f>IFERROR(W336/W337,0)</f>
        <v>0</v>
      </c>
    </row>
    <row r="337" spans="2:24">
      <c r="B337" s="139" t="s">
        <v>151</v>
      </c>
      <c r="C337" s="140" t="s">
        <v>205</v>
      </c>
      <c r="D337" s="143">
        <f>COUNTIFS(MetaData!$R:$R,MAP!B337,MetaData!$AQ:$AQ,MAP!C337,MetaData!$AQ:$AQ,"",MetaData!$AS:$AS,MAP!D334,MetaData!AW:AW,"map")</f>
        <v>0</v>
      </c>
      <c r="E337" s="141">
        <f>IFERROR(D337/D339,0)</f>
        <v>0</v>
      </c>
      <c r="F337" s="143">
        <f>COUNTIFS(MetaData!$R:$R,MAP!B337,MetaData!$AQ:$AQ,MAP!C337,MetaData!$AQ:$AQ,"",MetaData!$AS:$AS,MAP!F334,MetaData!AW:AW,"map")</f>
        <v>0</v>
      </c>
      <c r="G337" s="141">
        <f>IFERROR(F337/F339,0)</f>
        <v>0</v>
      </c>
      <c r="H337" s="143">
        <f>COUNTIFS(MetaData!$R:$R,MAP!B337,MetaData!$AQ:$AQ,MAP!C337,MetaData!$AQ:$AQ,"",MetaData!$AS:$AS,MAP!H334,MetaData!AW:AW,"map")</f>
        <v>0</v>
      </c>
      <c r="I337" s="141">
        <f>IFERROR(H337/H339,0)</f>
        <v>0</v>
      </c>
      <c r="J337" s="143">
        <f>COUNTIFS(MetaData!$R:$R,MAP!B337,MetaData!$AQ:$AQ,MAP!C337,MetaData!$AQ:$AQ,"",MetaData!$AS:$AS,MAP!J334,MetaData!AW:AW,"map")</f>
        <v>0</v>
      </c>
      <c r="K337" s="142">
        <f>IFERROR(J337/J339,0)</f>
        <v>0</v>
      </c>
      <c r="M337" s="139" t="s">
        <v>151</v>
      </c>
      <c r="N337" s="140" t="s">
        <v>205</v>
      </c>
      <c r="O337" s="143">
        <f>COUNTIFS(MetaData!$R:$R,MAP!M337,MetaData!$AQ:$AQ,MAP!N337,MetaData!$AQ:$AQ,"",MetaData!AW:AW,"map")</f>
        <v>0</v>
      </c>
      <c r="P337" s="142">
        <f>IFERROR(O337/O339,0)</f>
        <v>0</v>
      </c>
      <c r="V337" s="139" t="s">
        <v>1339</v>
      </c>
      <c r="W337" s="140">
        <f>SUM(W335:W336)</f>
        <v>0</v>
      </c>
      <c r="X337" s="142"/>
    </row>
    <row r="338" spans="2:24">
      <c r="B338" s="139"/>
      <c r="C338" s="140" t="s">
        <v>146</v>
      </c>
      <c r="D338" s="143">
        <f>COUNTIFS(MetaData!$R:$R,MAP!B337,MetaData!$AQ:$AQ,MAP!C338,MetaData!$AQ:$AQ,"",MetaData!$AS:$AS,MAP!D334,MetaData!AW:AW,"map")</f>
        <v>0</v>
      </c>
      <c r="E338" s="141">
        <f>IFERROR(D338/D339,0)</f>
        <v>0</v>
      </c>
      <c r="F338" s="143">
        <f>COUNTIFS(MetaData!$R:$R,MAP!B337,MetaData!$AQ:$AQ,MAP!C338,MetaData!$AQ:$AQ,"",MetaData!$AS:$AS,MAP!F334,MetaData!AW:AW,"map")</f>
        <v>0</v>
      </c>
      <c r="G338" s="141">
        <f>IFERROR(F338/F339,0)</f>
        <v>0</v>
      </c>
      <c r="H338" s="143">
        <f>COUNTIFS(MetaData!$R:$R,MAP!B337,MetaData!$AQ:$AQ,MAP!C338,MetaData!$AQ:$AQ,"",MetaData!$AS:$AS,MAP!H334,MetaData!AW:AW,"map")</f>
        <v>0</v>
      </c>
      <c r="I338" s="141">
        <f>IFERROR(H338/H339,0)</f>
        <v>0</v>
      </c>
      <c r="J338" s="143">
        <f>COUNTIFS(MetaData!$R:$R,MAP!B337,MetaData!$AQ:$AQ,MAP!C338,MetaData!$AQ:$AQ,"",MetaData!$AS:$AS,MAP!J334,MetaData!AW:AW,"map")</f>
        <v>0</v>
      </c>
      <c r="K338" s="142">
        <f>IFERROR(J338/J339,0)</f>
        <v>0</v>
      </c>
      <c r="M338" s="139"/>
      <c r="N338" s="140" t="s">
        <v>146</v>
      </c>
      <c r="O338" s="143">
        <f>COUNTIFS(MetaData!$R:$R,MAP!M337,MetaData!$AQ:$AQ,MAP!N338,MetaData!$AQ:$AQ,"",MetaData!AW:AW,"map")</f>
        <v>0</v>
      </c>
      <c r="P338" s="142">
        <f>IFERROR(O338/O339,0)</f>
        <v>0</v>
      </c>
    </row>
    <row r="339" spans="2:24">
      <c r="B339" s="139" t="s">
        <v>1339</v>
      </c>
      <c r="C339" s="140"/>
      <c r="D339" s="143">
        <f>SUM(D335:D338)</f>
        <v>0</v>
      </c>
      <c r="E339" s="141"/>
      <c r="F339" s="140">
        <f t="shared" ref="F339" si="77">SUM(F335:F338)</f>
        <v>0</v>
      </c>
      <c r="G339" s="140"/>
      <c r="H339" s="140">
        <f>SUM(H335:H338)</f>
        <v>0</v>
      </c>
      <c r="I339" s="140"/>
      <c r="J339" s="140">
        <f>SUM(J335:J338)</f>
        <v>0</v>
      </c>
      <c r="K339" s="144">
        <f>SUM(C339:J339)</f>
        <v>0</v>
      </c>
      <c r="M339" s="139" t="s">
        <v>1339</v>
      </c>
      <c r="N339" s="140"/>
      <c r="O339" s="140">
        <f>SUM(O335:O338)</f>
        <v>0</v>
      </c>
      <c r="P339" s="142"/>
    </row>
    <row r="341" spans="2:24">
      <c r="B341" s="169" t="s">
        <v>205</v>
      </c>
      <c r="C341" s="170"/>
      <c r="D341" s="170"/>
      <c r="E341" s="170"/>
      <c r="F341" s="170"/>
      <c r="G341" s="170"/>
      <c r="H341" s="170"/>
      <c r="I341" s="170"/>
      <c r="J341" s="170"/>
      <c r="K341" s="170"/>
      <c r="L341" s="170"/>
      <c r="M341" s="169"/>
      <c r="N341" s="170"/>
      <c r="O341" s="170"/>
      <c r="P341" s="170"/>
      <c r="Q341" s="170"/>
      <c r="R341" s="170"/>
      <c r="S341" s="170"/>
      <c r="T341" s="170"/>
      <c r="U341" s="170"/>
      <c r="V341" s="171"/>
      <c r="W341" s="170"/>
      <c r="X341" s="170"/>
    </row>
    <row r="342" spans="2:24">
      <c r="B342" s="139"/>
      <c r="C342" s="140" t="s">
        <v>1341</v>
      </c>
      <c r="D342" s="140" t="s">
        <v>924</v>
      </c>
      <c r="E342" s="141"/>
      <c r="F342" s="140" t="s">
        <v>407</v>
      </c>
      <c r="G342" s="140"/>
      <c r="H342" s="141" t="s">
        <v>215</v>
      </c>
      <c r="I342" s="140"/>
      <c r="J342" s="140" t="s">
        <v>206</v>
      </c>
      <c r="K342" s="142"/>
      <c r="M342" s="139"/>
      <c r="N342" s="140" t="s">
        <v>1341</v>
      </c>
      <c r="O342" s="140"/>
      <c r="P342" s="142"/>
      <c r="R342" s="139" t="s">
        <v>133</v>
      </c>
      <c r="S342" s="143">
        <f>COUNTIFS(MetaData!$R:$R,MAP!$R$22,MetaData!$AQ:$AQ,MAP!B341,MetaData!AW:AW,"map")</f>
        <v>0</v>
      </c>
      <c r="T342" s="142">
        <f>IFERROR(S342/S344,0)</f>
        <v>0</v>
      </c>
      <c r="V342" s="139" t="s">
        <v>1341</v>
      </c>
      <c r="W342" s="140"/>
      <c r="X342" s="142"/>
    </row>
    <row r="343" spans="2:24">
      <c r="B343" s="139" t="s">
        <v>133</v>
      </c>
      <c r="C343" s="140" t="s">
        <v>205</v>
      </c>
      <c r="D343" s="143">
        <f>COUNTIFS(MetaData!$R:$R,MAP!B343,MetaData!$AQ:$AQ,MAP!C343,MetaData!$AQ:$AQ,MAP!B341,MetaData!$AS:$AS,MAP!D342,MetaData!AW:AW,"map")</f>
        <v>0</v>
      </c>
      <c r="E343" s="141">
        <f>IFERROR(D343/D347,0)</f>
        <v>0</v>
      </c>
      <c r="F343" s="143">
        <f>COUNTIFS(MetaData!$R:$R,MAP!B343,MetaData!$AQ:$AQ,MAP!C343,MetaData!$AQ:$AQ,MAP!B341,MetaData!$AS:$AS,MAP!F342,MetaData!AW:AW,"map")</f>
        <v>0</v>
      </c>
      <c r="G343" s="141">
        <f>IFERROR(F343/F347,0)</f>
        <v>0</v>
      </c>
      <c r="H343" s="143">
        <f>COUNTIFS(MetaData!$R:$R,MAP!B343,MetaData!$AQ:$AQ,MAP!C343,MetaData!$AQ:$AQ,MAP!B341,MetaData!$AS:$AS,MAP!H342,MetaData!AW:AW,"map")</f>
        <v>0</v>
      </c>
      <c r="I343" s="141">
        <f>IFERROR(H343/H347,0)</f>
        <v>0</v>
      </c>
      <c r="J343" s="143">
        <f>COUNTIFS(MetaData!$R:$R,MAP!B343,MetaData!$AQ:$AQ,MAP!C343,MetaData!$AQ:$AQ,MAP!B341,MetaData!$AS:$AS,MAP!J342,MetaData!AW:AW,"map")</f>
        <v>0</v>
      </c>
      <c r="K343" s="142">
        <f>IFERROR(J343/J347,0)</f>
        <v>0</v>
      </c>
      <c r="M343" s="139" t="s">
        <v>133</v>
      </c>
      <c r="N343" s="140" t="s">
        <v>205</v>
      </c>
      <c r="O343" s="143">
        <f>COUNTIFS(MetaData!$R:$R,MAP!M343,MetaData!$AQ:$AQ,MAP!N343,MetaData!$AQ:$AQ,MAP!B341,MetaData!AW:AW,"map")</f>
        <v>0</v>
      </c>
      <c r="P343" s="142">
        <f>IFERROR(O343/O347,0)</f>
        <v>0</v>
      </c>
      <c r="R343" s="139" t="s">
        <v>151</v>
      </c>
      <c r="S343" s="143">
        <f>COUNTIFS(MetaData!$R:$R,MAP!$R$23,MetaData!$AQ:$AQ,MAP!B341,MetaData!AW:AW,"map")</f>
        <v>0</v>
      </c>
      <c r="T343" s="142">
        <f>IFERROR(S343/S344,0)</f>
        <v>0</v>
      </c>
      <c r="V343" s="139" t="s">
        <v>205</v>
      </c>
      <c r="W343" s="143">
        <f>COUNTIFS(MetaData!$AQ:$AQ,MAP!V343,MetaData!$AQ:$AQ,MAP!B341,MetaData!AW:AW,"map")</f>
        <v>0</v>
      </c>
      <c r="X343" s="142">
        <f>IFERROR(W343/W345,0)</f>
        <v>0</v>
      </c>
    </row>
    <row r="344" spans="2:24">
      <c r="B344" s="139"/>
      <c r="C344" s="140" t="s">
        <v>146</v>
      </c>
      <c r="D344" s="143">
        <f>COUNTIFS(MetaData!$R:$R,MAP!B343,MetaData!$AQ:$AQ,MAP!C344,MetaData!$AQ:$AQ,MAP!B341,MetaData!$AS:$AS,MAP!D342,MetaData!AW:AW,"map")</f>
        <v>0</v>
      </c>
      <c r="E344" s="141">
        <f>IFERROR(D344/D347,0)</f>
        <v>0</v>
      </c>
      <c r="F344" s="143">
        <f>COUNTIFS(MetaData!$R:$R,MAP!B343,MetaData!$AQ:$AQ,MAP!C344,MetaData!$AQ:$AQ,MAP!B341,MetaData!$AS:$AS,MAP!F342,MetaData!AW:AW,"map")</f>
        <v>0</v>
      </c>
      <c r="G344" s="141">
        <f>IFERROR(F344/F347,0)</f>
        <v>0</v>
      </c>
      <c r="H344" s="143">
        <f>COUNTIFS(MetaData!$R:$R,MAP!B343,MetaData!$AQ:$AQ,MAP!C344,MetaData!$AQ:$AQ,MAP!B341,MetaData!$AS:$AS,MAP!H342,MetaData!AW:AW,"map")</f>
        <v>0</v>
      </c>
      <c r="I344" s="141">
        <f>IFERROR(H344/H347,0)</f>
        <v>0</v>
      </c>
      <c r="J344" s="143">
        <f>COUNTIFS(MetaData!$R:$R,MAP!B343,MetaData!$AQ:$AQ,MAP!C344,MetaData!$AQ:$AQ,MAP!B341,MetaData!$AS:$AS,MAP!J342,MetaData!AW:AW,"map")</f>
        <v>0</v>
      </c>
      <c r="K344" s="142">
        <f>IFERROR(J344/J347,0)</f>
        <v>0</v>
      </c>
      <c r="M344" s="139"/>
      <c r="N344" s="140" t="s">
        <v>146</v>
      </c>
      <c r="O344" s="143">
        <f>COUNTIFS(MetaData!$R:$R,MAP!M343,MetaData!$AQ:$AQ,MAP!N344,MetaData!$AQ:$AQ,MAP!B341,MetaData!AW:AW,"map")</f>
        <v>0</v>
      </c>
      <c r="P344" s="142">
        <f>IFERROR(O344/O347,0)</f>
        <v>0</v>
      </c>
      <c r="R344" s="139" t="s">
        <v>1339</v>
      </c>
      <c r="S344" s="140">
        <f>SUM(S342:S343)</f>
        <v>0</v>
      </c>
      <c r="T344" s="142"/>
      <c r="V344" s="139" t="s">
        <v>146</v>
      </c>
      <c r="W344" s="143">
        <f>COUNTIFS(MetaData!$AQ:$AQ,MAP!V344,MetaData!$AQ:$AQ,MAP!B341,MetaData!AW:AW,"map")</f>
        <v>0</v>
      </c>
      <c r="X344" s="142">
        <f>IFERROR(W344/W345,0)</f>
        <v>0</v>
      </c>
    </row>
    <row r="345" spans="2:24">
      <c r="B345" s="139" t="s">
        <v>151</v>
      </c>
      <c r="C345" s="140" t="s">
        <v>205</v>
      </c>
      <c r="D345" s="143">
        <f>COUNTIFS(MetaData!$R:$R,MAP!B345,MetaData!$AQ:$AQ,MAP!C345,MetaData!$AQ:$AQ,MAP!B341,MetaData!$AS:$AS,MAP!D342,MetaData!AW:AW,"map")</f>
        <v>0</v>
      </c>
      <c r="E345" s="141">
        <f>IFERROR(D345/D347,0)</f>
        <v>0</v>
      </c>
      <c r="F345" s="143">
        <f>COUNTIFS(MetaData!$R:$R,MAP!B345,MetaData!$AQ:$AQ,MAP!C345,MetaData!$AQ:$AQ,MAP!B341,MetaData!$AS:$AS,MAP!F342,MetaData!AW:AW,"map")</f>
        <v>0</v>
      </c>
      <c r="G345" s="141">
        <f>IFERROR(F345/F347,0)</f>
        <v>0</v>
      </c>
      <c r="H345" s="143">
        <f>COUNTIFS(MetaData!$R:$R,MAP!B345,MetaData!$AQ:$AQ,MAP!C345,MetaData!$AQ:$AQ,MAP!B341,MetaData!$AS:$AS,MAP!H342,MetaData!AW:AW,"map")</f>
        <v>0</v>
      </c>
      <c r="I345" s="141">
        <f>IFERROR(H345/H347,0)</f>
        <v>0</v>
      </c>
      <c r="J345" s="143">
        <f>COUNTIFS(MetaData!$R:$R,MAP!B345,MetaData!$AQ:$AQ,MAP!C345,MetaData!$AQ:$AQ,MAP!B341,MetaData!$AS:$AS,MAP!J342,MetaData!AW:AW,"map")</f>
        <v>0</v>
      </c>
      <c r="K345" s="142">
        <f>IFERROR(J345/J347,0)</f>
        <v>0</v>
      </c>
      <c r="M345" s="139" t="s">
        <v>151</v>
      </c>
      <c r="N345" s="140" t="s">
        <v>205</v>
      </c>
      <c r="O345" s="143">
        <f>COUNTIFS(MetaData!$R:$R,MAP!M345,MetaData!$AQ:$AQ,MAP!N345,MetaData!$AQ:$AQ,MAP!B341,MetaData!AW:AW,"map")</f>
        <v>0</v>
      </c>
      <c r="P345" s="142">
        <f>IFERROR(O345/O347,0)</f>
        <v>0</v>
      </c>
      <c r="V345" s="139" t="s">
        <v>1339</v>
      </c>
      <c r="W345" s="140">
        <f>SUM(W343:W344)</f>
        <v>0</v>
      </c>
      <c r="X345" s="142"/>
    </row>
    <row r="346" spans="2:24">
      <c r="B346" s="139"/>
      <c r="C346" s="140" t="s">
        <v>146</v>
      </c>
      <c r="D346" s="143">
        <f>COUNTIFS(MetaData!$R:$R,MAP!B345,MetaData!$AQ:$AQ,MAP!C346,MetaData!$AQ:$AQ,MAP!B341,MetaData!$AS:$AS,MAP!D342,MetaData!AW:AW,"map")</f>
        <v>0</v>
      </c>
      <c r="E346" s="141">
        <f>IFERROR(D346/D347,0)</f>
        <v>0</v>
      </c>
      <c r="F346" s="143">
        <f>COUNTIFS(MetaData!$R:$R,MAP!B345,MetaData!$AQ:$AQ,MAP!C346,MetaData!$AQ:$AQ,MAP!B341,MetaData!$AS:$AS,MAP!F342,MetaData!AW:AW,"map")</f>
        <v>0</v>
      </c>
      <c r="G346" s="141">
        <f>IFERROR(F346/F347,0)</f>
        <v>0</v>
      </c>
      <c r="H346" s="143">
        <f>COUNTIFS(MetaData!$R:$R,MAP!B345,MetaData!$AQ:$AQ,MAP!C346,MetaData!$AQ:$AQ,MAP!B341,MetaData!$AS:$AS,MAP!H342,MetaData!AW:AW,"map")</f>
        <v>0</v>
      </c>
      <c r="I346" s="141">
        <f>IFERROR(H346/H347,0)</f>
        <v>0</v>
      </c>
      <c r="J346" s="143">
        <f>COUNTIFS(MetaData!$R:$R,MAP!B345,MetaData!$AQ:$AQ,MAP!C346,MetaData!$AQ:$AQ,MAP!B341,MetaData!$AS:$AS,MAP!J342,MetaData!AW:AW,"map")</f>
        <v>0</v>
      </c>
      <c r="K346" s="142">
        <f>IFERROR(J346/J347,0)</f>
        <v>0</v>
      </c>
      <c r="M346" s="139"/>
      <c r="N346" s="140" t="s">
        <v>146</v>
      </c>
      <c r="O346" s="143">
        <f>COUNTIFS(MetaData!$R:$R,MAP!M345,MetaData!$AQ:$AQ,MAP!N346,MetaData!$AQ:$AQ,MAP!B341,MetaData!AW:AW,"map")</f>
        <v>0</v>
      </c>
      <c r="P346" s="142">
        <f>IFERROR(O346/O347,0)</f>
        <v>0</v>
      </c>
    </row>
    <row r="347" spans="2:24">
      <c r="B347" s="139" t="s">
        <v>1339</v>
      </c>
      <c r="C347" s="140"/>
      <c r="D347" s="143">
        <f>SUM(D343:D346)</f>
        <v>0</v>
      </c>
      <c r="E347" s="141"/>
      <c r="F347" s="140">
        <f t="shared" ref="F347" si="78">SUM(F343:F346)</f>
        <v>0</v>
      </c>
      <c r="G347" s="140"/>
      <c r="H347" s="140">
        <f>SUM(H343:H346)</f>
        <v>0</v>
      </c>
      <c r="I347" s="140"/>
      <c r="J347" s="140">
        <f>SUM(J343:J346)</f>
        <v>0</v>
      </c>
      <c r="K347" s="144">
        <f>SUM(C347:J347)</f>
        <v>0</v>
      </c>
      <c r="M347" s="139" t="s">
        <v>1339</v>
      </c>
      <c r="N347" s="140"/>
      <c r="O347" s="140">
        <f>SUM(O343:O346)</f>
        <v>0</v>
      </c>
      <c r="P347" s="142"/>
    </row>
    <row r="349" spans="2:24">
      <c r="B349" s="169" t="s">
        <v>146</v>
      </c>
      <c r="C349" s="170"/>
      <c r="D349" s="170"/>
      <c r="E349" s="170"/>
      <c r="F349" s="170"/>
      <c r="G349" s="170"/>
      <c r="H349" s="170"/>
      <c r="I349" s="170"/>
      <c r="J349" s="170"/>
      <c r="K349" s="170"/>
      <c r="L349" s="170"/>
      <c r="M349" s="169"/>
      <c r="N349" s="170"/>
      <c r="O349" s="170"/>
      <c r="P349" s="170"/>
      <c r="Q349" s="170"/>
      <c r="R349" s="170"/>
      <c r="S349" s="170"/>
      <c r="T349" s="170"/>
      <c r="U349" s="170"/>
      <c r="V349" s="171"/>
      <c r="W349" s="170"/>
      <c r="X349" s="170"/>
    </row>
    <row r="350" spans="2:24">
      <c r="B350" s="139"/>
      <c r="C350" s="140" t="s">
        <v>1341</v>
      </c>
      <c r="D350" s="140" t="s">
        <v>924</v>
      </c>
      <c r="E350" s="141"/>
      <c r="F350" s="140" t="s">
        <v>407</v>
      </c>
      <c r="G350" s="140"/>
      <c r="H350" s="141" t="s">
        <v>215</v>
      </c>
      <c r="I350" s="140"/>
      <c r="J350" s="140" t="s">
        <v>206</v>
      </c>
      <c r="K350" s="142"/>
      <c r="M350" s="139"/>
      <c r="N350" s="140" t="s">
        <v>1341</v>
      </c>
      <c r="O350" s="140"/>
      <c r="P350" s="142"/>
      <c r="R350" s="139" t="s">
        <v>133</v>
      </c>
      <c r="S350" s="143">
        <f>COUNTIFS(MetaData!$R:$R,MAP!$R$22,MetaData!$AQ:$AQ,MAP!B349,MetaData!AW:AW,"map")</f>
        <v>14</v>
      </c>
      <c r="T350" s="142">
        <f>IFERROR(S350/S352,0)</f>
        <v>0.5</v>
      </c>
      <c r="V350" s="139" t="s">
        <v>1341</v>
      </c>
      <c r="W350" s="140"/>
      <c r="X350" s="142"/>
    </row>
    <row r="351" spans="2:24">
      <c r="B351" s="139" t="s">
        <v>133</v>
      </c>
      <c r="C351" s="140" t="s">
        <v>205</v>
      </c>
      <c r="D351" s="143">
        <f>COUNTIFS(MetaData!$R:$R,MAP!B351,MetaData!$AQ:$AQ,MAP!C351,MetaData!$AQ:$AQ,MAP!B349,MetaData!$AS:$AS,MAP!D350,MetaData!AW:AW,"map")</f>
        <v>0</v>
      </c>
      <c r="E351" s="141">
        <f>IFERROR(D351/D355,0)</f>
        <v>0</v>
      </c>
      <c r="F351" s="143">
        <f>COUNTIFS(MetaData!$R:$R,MAP!B351,MetaData!$AQ:$AQ,MAP!C351,MetaData!$AQ:$AQ,MAP!B349,MetaData!$AS:$AS,MAP!F350,MetaData!AW:AW,"map")</f>
        <v>0</v>
      </c>
      <c r="G351" s="141">
        <f>IFERROR(F351/F355,0)</f>
        <v>0</v>
      </c>
      <c r="H351" s="143">
        <f>COUNTIFS(MetaData!$R:$R,MAP!B351,MetaData!$AQ:$AQ,MAP!C351,MetaData!$AQ:$AQ,MAP!B349,MetaData!$AS:$AS,MAP!H350,MetaData!AW:AW,"map")</f>
        <v>0</v>
      </c>
      <c r="I351" s="141">
        <f>IFERROR(H351/H355,0)</f>
        <v>0</v>
      </c>
      <c r="J351" s="143">
        <f>COUNTIFS(MetaData!$R:$R,MAP!B351,MetaData!$AQ:$AQ,MAP!C351,MetaData!$AQ:$AQ,MAP!B349,MetaData!$AS:$AS,MAP!J350,MetaData!AW:AW,"map")</f>
        <v>0</v>
      </c>
      <c r="K351" s="142">
        <f>IFERROR(J351/J355,0)</f>
        <v>0</v>
      </c>
      <c r="M351" s="139" t="s">
        <v>133</v>
      </c>
      <c r="N351" s="140" t="s">
        <v>205</v>
      </c>
      <c r="O351" s="143">
        <f>COUNTIFS(MetaData!$R:$R,MAP!M351,MetaData!$AQ:$AQ,MAP!N351,MetaData!$AQ:$AQ,MAP!B349,MetaData!AW:AW,"map")</f>
        <v>0</v>
      </c>
      <c r="P351" s="142">
        <f>IFERROR(O351/O355,0)</f>
        <v>0</v>
      </c>
      <c r="R351" s="139" t="s">
        <v>151</v>
      </c>
      <c r="S351" s="143">
        <f>COUNTIFS(MetaData!$R:$R,MAP!$R$23,MetaData!$AQ:$AQ,MAP!B349,MetaData!AW:AW,"map")</f>
        <v>14</v>
      </c>
      <c r="T351" s="142">
        <f>IFERROR(S351/S352,0)</f>
        <v>0.5</v>
      </c>
      <c r="V351" s="139" t="s">
        <v>205</v>
      </c>
      <c r="W351" s="143">
        <f>COUNTIFS(MetaData!$AQ:$AQ,MAP!V351,MetaData!$AQ:$AQ,MAP!B349,MetaData!AW:AW,"map")</f>
        <v>0</v>
      </c>
      <c r="X351" s="142">
        <f>IFERROR(W351/W353,0)</f>
        <v>0</v>
      </c>
    </row>
    <row r="352" spans="2:24">
      <c r="B352" s="139"/>
      <c r="C352" s="140" t="s">
        <v>146</v>
      </c>
      <c r="D352" s="143">
        <f>COUNTIFS(MetaData!$R:$R,MAP!B351,MetaData!$AQ:$AQ,MAP!C352,MetaData!$AQ:$AQ,MAP!B349,MetaData!$AS:$AS,MAP!D350,MetaData!AW:AW,"map")</f>
        <v>0</v>
      </c>
      <c r="E352" s="141">
        <f>IFERROR(D352/D355,0)</f>
        <v>0</v>
      </c>
      <c r="F352" s="143">
        <f>COUNTIFS(MetaData!$R:$R,MAP!B351,MetaData!$AQ:$AQ,MAP!C352,MetaData!$AQ:$AQ,MAP!B349,MetaData!$AS:$AS,MAP!F350,MetaData!AW:AW,"map")</f>
        <v>0</v>
      </c>
      <c r="G352" s="141">
        <f>IFERROR(F352/F355,0)</f>
        <v>0</v>
      </c>
      <c r="H352" s="143">
        <f>COUNTIFS(MetaData!$R:$R,MAP!B351,MetaData!$AQ:$AQ,MAP!C352,MetaData!$AQ:$AQ,MAP!B349,MetaData!$AS:$AS,MAP!H350,MetaData!AW:AW,"map")</f>
        <v>0</v>
      </c>
      <c r="I352" s="141">
        <f>IFERROR(H352/H355,0)</f>
        <v>0</v>
      </c>
      <c r="J352" s="143">
        <f>COUNTIFS(MetaData!$R:$R,MAP!B351,MetaData!$AQ:$AQ,MAP!C352,MetaData!$AQ:$AQ,MAP!B349,MetaData!$AS:$AS,MAP!J350,MetaData!AW:AW,"map")</f>
        <v>0</v>
      </c>
      <c r="K352" s="142">
        <f>IFERROR(J352/J355,0)</f>
        <v>0</v>
      </c>
      <c r="M352" s="139"/>
      <c r="N352" s="140" t="s">
        <v>146</v>
      </c>
      <c r="O352" s="143">
        <f>COUNTIFS(MetaData!$R:$R,MAP!M351,MetaData!$AQ:$AQ,MAP!N352,MetaData!$AQ:$AQ,MAP!B349,MetaData!AW:AW,"map")</f>
        <v>14</v>
      </c>
      <c r="P352" s="142">
        <f>IFERROR(O352/O355,0)</f>
        <v>0.5</v>
      </c>
      <c r="R352" s="139" t="s">
        <v>1339</v>
      </c>
      <c r="S352" s="140">
        <f>SUM(S350:S351)</f>
        <v>28</v>
      </c>
      <c r="T352" s="142"/>
      <c r="V352" s="139" t="s">
        <v>146</v>
      </c>
      <c r="W352" s="143">
        <f>COUNTIFS(MetaData!$AQ:$AQ,MAP!V352,MetaData!$AQ:$AQ,MAP!B349,MetaData!AW:AW,"map")</f>
        <v>28</v>
      </c>
      <c r="X352" s="142">
        <f>IFERROR(W352/W353,0)</f>
        <v>1</v>
      </c>
    </row>
    <row r="353" spans="2:28">
      <c r="B353" s="139" t="s">
        <v>151</v>
      </c>
      <c r="C353" s="140" t="s">
        <v>205</v>
      </c>
      <c r="D353" s="143">
        <f>COUNTIFS(MetaData!$R:$R,MAP!B353,MetaData!$AQ:$AQ,MAP!C353,MetaData!$AQ:$AQ,MAP!B349,MetaData!$AS:$AS,MAP!D350,MetaData!AW:AW,"map")</f>
        <v>0</v>
      </c>
      <c r="E353" s="141">
        <f>IFERROR(D353/D355,0)</f>
        <v>0</v>
      </c>
      <c r="F353" s="143">
        <f>COUNTIFS(MetaData!$R:$R,MAP!B353,MetaData!$AQ:$AQ,MAP!C353,MetaData!$AQ:$AQ,MAP!B349,MetaData!$AS:$AS,MAP!F350,MetaData!AW:AW,"map")</f>
        <v>0</v>
      </c>
      <c r="G353" s="141">
        <f>IFERROR(F353/F355,0)</f>
        <v>0</v>
      </c>
      <c r="H353" s="143">
        <f>COUNTIFS(MetaData!$R:$R,MAP!B353,MetaData!$AQ:$AQ,MAP!C353,MetaData!$AQ:$AQ,MAP!B349,MetaData!$AS:$AS,MAP!H350,MetaData!AW:AW,"map")</f>
        <v>0</v>
      </c>
      <c r="I353" s="141">
        <f>IFERROR(H353/H355,0)</f>
        <v>0</v>
      </c>
      <c r="J353" s="143">
        <f>COUNTIFS(MetaData!$R:$R,MAP!B353,MetaData!$AQ:$AQ,MAP!C353,MetaData!$AQ:$AQ,MAP!B349,MetaData!$AS:$AS,MAP!J350,MetaData!AW:AW,"map")</f>
        <v>0</v>
      </c>
      <c r="K353" s="142">
        <f>IFERROR(J353/J355,0)</f>
        <v>0</v>
      </c>
      <c r="M353" s="139" t="s">
        <v>151</v>
      </c>
      <c r="N353" s="140" t="s">
        <v>205</v>
      </c>
      <c r="O353" s="143">
        <f>COUNTIFS(MetaData!$R:$R,MAP!M353,MetaData!$AQ:$AQ,MAP!N353,MetaData!$AQ:$AQ,MAP!B349,MetaData!AW:AW,"map")</f>
        <v>0</v>
      </c>
      <c r="P353" s="142">
        <f>IFERROR(O353/O355,0)</f>
        <v>0</v>
      </c>
      <c r="V353" s="139" t="s">
        <v>1339</v>
      </c>
      <c r="W353" s="140">
        <f>SUM(W351:W352)</f>
        <v>28</v>
      </c>
      <c r="X353" s="142"/>
    </row>
    <row r="354" spans="2:28">
      <c r="B354" s="139"/>
      <c r="C354" s="140" t="s">
        <v>146</v>
      </c>
      <c r="D354" s="143">
        <f>COUNTIFS(MetaData!$R:$R,MAP!B353,MetaData!$AQ:$AQ,MAP!C354,MetaData!$AQ:$AQ,MAP!B349,MetaData!$AS:$AS,MAP!D350,MetaData!AW:AW,"map")</f>
        <v>0</v>
      </c>
      <c r="E354" s="141">
        <f>IFERROR(D354/D355,0)</f>
        <v>0</v>
      </c>
      <c r="F354" s="143">
        <f>COUNTIFS(MetaData!$R:$R,MAP!B353,MetaData!$AQ:$AQ,MAP!C354,MetaData!$AQ:$AQ,MAP!B349,MetaData!$AS:$AS,MAP!F350,MetaData!AW:AW,"map")</f>
        <v>0</v>
      </c>
      <c r="G354" s="141">
        <f>IFERROR(F354/F355,0)</f>
        <v>0</v>
      </c>
      <c r="H354" s="143">
        <f>COUNTIFS(MetaData!$R:$R,MAP!B353,MetaData!$AQ:$AQ,MAP!C354,MetaData!$AQ:$AQ,MAP!B349,MetaData!$AS:$AS,MAP!H350,MetaData!AW:AW,"map")</f>
        <v>0</v>
      </c>
      <c r="I354" s="141">
        <f>IFERROR(H354/H355,0)</f>
        <v>0</v>
      </c>
      <c r="J354" s="143">
        <f>COUNTIFS(MetaData!$R:$R,MAP!B353,MetaData!$AQ:$AQ,MAP!C354,MetaData!$AQ:$AQ,MAP!B349,MetaData!$AS:$AS,MAP!J350,MetaData!AW:AW,"map")</f>
        <v>0</v>
      </c>
      <c r="K354" s="142">
        <f>IFERROR(J354/J355,0)</f>
        <v>0</v>
      </c>
      <c r="M354" s="139"/>
      <c r="N354" s="140" t="s">
        <v>146</v>
      </c>
      <c r="O354" s="143">
        <f>COUNTIFS(MetaData!$R:$R,MAP!M353,MetaData!$AQ:$AQ,MAP!N354,MetaData!$AQ:$AQ,MAP!B349,MetaData!AW:AW,"map")</f>
        <v>14</v>
      </c>
      <c r="P354" s="142">
        <f>IFERROR(O354/O355,0)</f>
        <v>0.5</v>
      </c>
    </row>
    <row r="355" spans="2:28">
      <c r="B355" s="139" t="s">
        <v>1339</v>
      </c>
      <c r="C355" s="140"/>
      <c r="D355" s="143">
        <f>SUM(D351:D354)</f>
        <v>0</v>
      </c>
      <c r="E355" s="141"/>
      <c r="F355" s="140">
        <f t="shared" ref="F355" si="79">SUM(F351:F354)</f>
        <v>0</v>
      </c>
      <c r="G355" s="140"/>
      <c r="H355" s="140">
        <f>SUM(H351:H354)</f>
        <v>0</v>
      </c>
      <c r="I355" s="140"/>
      <c r="J355" s="140">
        <f>SUM(J351:J354)</f>
        <v>0</v>
      </c>
      <c r="K355" s="144">
        <f>SUM(C355:J355)</f>
        <v>0</v>
      </c>
      <c r="M355" s="139" t="s">
        <v>1339</v>
      </c>
      <c r="N355" s="140"/>
      <c r="O355" s="140">
        <f>SUM(O351:O354)</f>
        <v>28</v>
      </c>
      <c r="P355" s="142"/>
    </row>
    <row r="357" spans="2:28" ht="18.5">
      <c r="B357" s="121" t="s">
        <v>1343</v>
      </c>
      <c r="C357" s="122"/>
      <c r="D357" s="122"/>
      <c r="E357" s="122"/>
      <c r="F357" s="122"/>
      <c r="G357" s="122"/>
      <c r="H357" s="122"/>
      <c r="I357" s="122"/>
      <c r="J357" s="122"/>
      <c r="K357" s="122"/>
      <c r="L357" s="122"/>
      <c r="M357" s="122"/>
      <c r="N357" s="122"/>
      <c r="O357" s="122"/>
      <c r="P357" s="122"/>
      <c r="Q357" s="122"/>
      <c r="R357" s="122"/>
      <c r="S357" s="122"/>
      <c r="T357" s="122"/>
      <c r="U357" s="122"/>
      <c r="V357" s="122"/>
      <c r="W357" s="122"/>
      <c r="X357" s="122"/>
      <c r="Y357" s="122"/>
      <c r="Z357" s="122"/>
      <c r="AA357" s="122"/>
      <c r="AB357" s="122"/>
    </row>
    <row r="359" spans="2:28">
      <c r="B359" s="126" t="s">
        <v>1340</v>
      </c>
      <c r="C359" s="123"/>
      <c r="D359" s="123"/>
      <c r="E359" s="123"/>
      <c r="F359" s="123"/>
      <c r="G359" s="123"/>
      <c r="H359" s="123"/>
      <c r="I359" s="123"/>
      <c r="J359" s="123"/>
      <c r="K359" s="123"/>
      <c r="L359" s="123"/>
      <c r="M359" s="126"/>
      <c r="N359" s="123"/>
      <c r="O359" s="123"/>
      <c r="P359" s="123"/>
      <c r="Q359" s="123"/>
      <c r="R359" s="123"/>
      <c r="S359" s="123"/>
      <c r="T359" s="123"/>
      <c r="U359" s="123"/>
      <c r="V359" s="3"/>
      <c r="W359" s="123"/>
      <c r="X359" s="123"/>
    </row>
    <row r="360" spans="2:28">
      <c r="B360" s="154"/>
      <c r="C360" s="155" t="s">
        <v>1341</v>
      </c>
      <c r="D360" s="140" t="s">
        <v>924</v>
      </c>
      <c r="E360" s="141"/>
      <c r="F360" s="140" t="s">
        <v>407</v>
      </c>
      <c r="G360" s="140"/>
      <c r="H360" s="141" t="s">
        <v>215</v>
      </c>
      <c r="I360" s="140"/>
      <c r="J360" s="140" t="s">
        <v>206</v>
      </c>
      <c r="K360" s="142"/>
      <c r="M360" s="139"/>
      <c r="N360" s="140" t="s">
        <v>1341</v>
      </c>
      <c r="O360" s="140"/>
      <c r="P360" s="142"/>
      <c r="R360" s="139" t="s">
        <v>133</v>
      </c>
      <c r="S360" s="143">
        <f t="shared" ref="S360:S361" si="80">S368+S376+S384+S392+S400+S408+S416+S424+S432+S440</f>
        <v>0</v>
      </c>
      <c r="T360" s="142">
        <f>IFERROR(S360/S362,0)</f>
        <v>0</v>
      </c>
      <c r="V360" s="139" t="s">
        <v>1341</v>
      </c>
      <c r="W360" s="140"/>
      <c r="X360" s="142"/>
    </row>
    <row r="361" spans="2:28">
      <c r="B361" s="139" t="s">
        <v>133</v>
      </c>
      <c r="C361" s="140" t="s">
        <v>205</v>
      </c>
      <c r="D361" s="143">
        <f>D369+D377+D385+D393+D401+D409+D417+D425+D433+D441</f>
        <v>0</v>
      </c>
      <c r="E361" s="141">
        <f>IFERROR(D361/D365,0)</f>
        <v>0</v>
      </c>
      <c r="F361" s="143">
        <f t="shared" ref="F361:F364" si="81">F369+F377+F385+F393+F401+F409+F417+F425+F433+F441</f>
        <v>0</v>
      </c>
      <c r="G361" s="141">
        <f>IFERROR(F361/F365,0)</f>
        <v>0</v>
      </c>
      <c r="H361" s="143">
        <f t="shared" ref="H361:H364" si="82">H369+H377+H385+H393+H401+H409+H417+H425+H433+H441</f>
        <v>0</v>
      </c>
      <c r="I361" s="141">
        <f>IFERROR(H361/H365,0)</f>
        <v>0</v>
      </c>
      <c r="J361" s="143">
        <f t="shared" ref="J361:J364" si="83">J369+J377+J385+J393+J401+J409+J417+J425+J433+J441</f>
        <v>0</v>
      </c>
      <c r="K361" s="142">
        <f>IFERROR(J361/J365,0)</f>
        <v>0</v>
      </c>
      <c r="M361" s="139" t="s">
        <v>133</v>
      </c>
      <c r="N361" s="140" t="s">
        <v>205</v>
      </c>
      <c r="O361" s="143">
        <f t="shared" ref="O361:O364" si="84">O369+O377+O385+O393+O401+O409+O417+O425+O433+O441</f>
        <v>0</v>
      </c>
      <c r="P361" s="142">
        <f>IFERROR(O361/O365,0)</f>
        <v>0</v>
      </c>
      <c r="R361" s="139" t="s">
        <v>151</v>
      </c>
      <c r="S361" s="143">
        <f t="shared" si="80"/>
        <v>0</v>
      </c>
      <c r="T361" s="142">
        <f>IFERROR(S361/S362,0)</f>
        <v>0</v>
      </c>
      <c r="V361" s="139" t="s">
        <v>205</v>
      </c>
      <c r="W361" s="143">
        <f t="shared" ref="W361:W362" si="85">W369+W377+W385+W393+W401+W409+W417+W425+W433+W441</f>
        <v>0</v>
      </c>
      <c r="X361" s="142">
        <f>IFERROR(W361/W363,0)</f>
        <v>0</v>
      </c>
    </row>
    <row r="362" spans="2:28">
      <c r="B362" s="139"/>
      <c r="C362" s="140" t="s">
        <v>146</v>
      </c>
      <c r="D362" s="143">
        <f t="shared" ref="D362:D364" si="86">D370+D378+D386+D394+D402+D410+D418+D426+D434+D442</f>
        <v>0</v>
      </c>
      <c r="E362" s="141">
        <f>IFERROR(D362/D365,0)</f>
        <v>0</v>
      </c>
      <c r="F362" s="143">
        <f t="shared" si="81"/>
        <v>0</v>
      </c>
      <c r="G362" s="141">
        <f>IFERROR(F362/F365,0)</f>
        <v>0</v>
      </c>
      <c r="H362" s="143">
        <f t="shared" si="82"/>
        <v>0</v>
      </c>
      <c r="I362" s="141">
        <f>IFERROR(H362/H365,0)</f>
        <v>0</v>
      </c>
      <c r="J362" s="143">
        <f t="shared" si="83"/>
        <v>0</v>
      </c>
      <c r="K362" s="142">
        <f>IFERROR(J362/J365,0)</f>
        <v>0</v>
      </c>
      <c r="M362" s="139"/>
      <c r="N362" s="140" t="s">
        <v>146</v>
      </c>
      <c r="O362" s="143">
        <f t="shared" si="84"/>
        <v>14</v>
      </c>
      <c r="P362" s="142">
        <f>IFERROR(O362/O365,0)</f>
        <v>0.5</v>
      </c>
      <c r="R362" s="139" t="s">
        <v>1339</v>
      </c>
      <c r="S362" s="140">
        <f>SUM(S360:S361)</f>
        <v>0</v>
      </c>
      <c r="T362" s="142"/>
      <c r="V362" s="139" t="s">
        <v>146</v>
      </c>
      <c r="W362" s="143">
        <f t="shared" si="85"/>
        <v>28</v>
      </c>
      <c r="X362" s="142">
        <f>IFERROR(W362/W363,0)</f>
        <v>1</v>
      </c>
    </row>
    <row r="363" spans="2:28">
      <c r="B363" s="139" t="s">
        <v>151</v>
      </c>
      <c r="C363" s="140" t="s">
        <v>205</v>
      </c>
      <c r="D363" s="143">
        <f t="shared" si="86"/>
        <v>0</v>
      </c>
      <c r="E363" s="141">
        <f>IFERROR(D363/D365,0)</f>
        <v>0</v>
      </c>
      <c r="F363" s="143">
        <f t="shared" si="81"/>
        <v>0</v>
      </c>
      <c r="G363" s="141">
        <f>IFERROR(F363/F365,0)</f>
        <v>0</v>
      </c>
      <c r="H363" s="143">
        <f t="shared" si="82"/>
        <v>0</v>
      </c>
      <c r="I363" s="141">
        <f>IFERROR(H363/H365,0)</f>
        <v>0</v>
      </c>
      <c r="J363" s="143">
        <f t="shared" si="83"/>
        <v>0</v>
      </c>
      <c r="K363" s="142">
        <f>IFERROR(J363/J365,0)</f>
        <v>0</v>
      </c>
      <c r="M363" s="139" t="s">
        <v>151</v>
      </c>
      <c r="N363" s="140" t="s">
        <v>205</v>
      </c>
      <c r="O363" s="143">
        <f t="shared" si="84"/>
        <v>0</v>
      </c>
      <c r="P363" s="142">
        <f>IFERROR(O363/O365,0)</f>
        <v>0</v>
      </c>
      <c r="V363" s="139" t="s">
        <v>1339</v>
      </c>
      <c r="W363" s="140">
        <f>SUM(W361:W362)</f>
        <v>28</v>
      </c>
      <c r="X363" s="142"/>
    </row>
    <row r="364" spans="2:28">
      <c r="B364" s="139"/>
      <c r="C364" s="140" t="s">
        <v>146</v>
      </c>
      <c r="D364" s="143">
        <f t="shared" si="86"/>
        <v>0</v>
      </c>
      <c r="E364" s="141">
        <f>IFERROR(D364/D365,0)</f>
        <v>0</v>
      </c>
      <c r="F364" s="143">
        <f t="shared" si="81"/>
        <v>0</v>
      </c>
      <c r="G364" s="141">
        <f>IFERROR(F364/F365,0)</f>
        <v>0</v>
      </c>
      <c r="H364" s="143">
        <f t="shared" si="82"/>
        <v>0</v>
      </c>
      <c r="I364" s="141">
        <f>IFERROR(H364/H365,0)</f>
        <v>0</v>
      </c>
      <c r="J364" s="143">
        <f t="shared" si="83"/>
        <v>0</v>
      </c>
      <c r="K364" s="142">
        <f>IFERROR(J364/J365,0)</f>
        <v>0</v>
      </c>
      <c r="M364" s="139"/>
      <c r="N364" s="140" t="s">
        <v>146</v>
      </c>
      <c r="O364" s="143">
        <f t="shared" si="84"/>
        <v>14</v>
      </c>
      <c r="P364" s="142">
        <f>IFERROR(O364/O365,0)</f>
        <v>0.5</v>
      </c>
    </row>
    <row r="365" spans="2:28">
      <c r="B365" s="139" t="s">
        <v>1339</v>
      </c>
      <c r="C365" s="140"/>
      <c r="D365" s="143">
        <f>SUM(D361:D364)</f>
        <v>0</v>
      </c>
      <c r="E365" s="141"/>
      <c r="F365" s="140">
        <f t="shared" ref="F365" si="87">SUM(F361:F364)</f>
        <v>0</v>
      </c>
      <c r="G365" s="140"/>
      <c r="H365" s="140">
        <f>SUM(H361:H364)</f>
        <v>0</v>
      </c>
      <c r="I365" s="140"/>
      <c r="J365" s="140">
        <f>SUM(J361:J364)</f>
        <v>0</v>
      </c>
      <c r="K365" s="144">
        <f>SUM(C365:J365)</f>
        <v>0</v>
      </c>
      <c r="M365" s="139" t="s">
        <v>1339</v>
      </c>
      <c r="N365" s="140"/>
      <c r="O365" s="140">
        <f>SUM(O361:O364)</f>
        <v>28</v>
      </c>
      <c r="P365" s="142"/>
    </row>
    <row r="366" spans="2:28">
      <c r="G366" s="124"/>
      <c r="H366" s="124"/>
      <c r="I366" s="145"/>
    </row>
    <row r="367" spans="2:28">
      <c r="B367" s="126" t="s">
        <v>1338</v>
      </c>
      <c r="C367" s="123"/>
      <c r="D367" s="123"/>
      <c r="E367" s="123"/>
      <c r="F367" s="123"/>
      <c r="G367" s="123"/>
      <c r="H367" s="123"/>
      <c r="I367" s="123"/>
      <c r="J367" s="123"/>
      <c r="K367" s="123"/>
      <c r="L367" s="123"/>
      <c r="M367" s="126"/>
      <c r="N367" s="123"/>
      <c r="O367" s="123"/>
      <c r="P367" s="123"/>
      <c r="Q367" s="123"/>
      <c r="R367" s="123"/>
      <c r="S367" s="123"/>
      <c r="T367" s="123"/>
      <c r="U367" s="123"/>
      <c r="V367" s="3"/>
      <c r="W367" s="123"/>
      <c r="X367" s="123"/>
    </row>
    <row r="368" spans="2:28">
      <c r="B368" s="154"/>
      <c r="C368" s="155" t="s">
        <v>1341</v>
      </c>
      <c r="D368" s="140" t="s">
        <v>924</v>
      </c>
      <c r="E368" s="141"/>
      <c r="F368" s="140" t="s">
        <v>407</v>
      </c>
      <c r="G368" s="140"/>
      <c r="H368" s="141" t="s">
        <v>215</v>
      </c>
      <c r="I368" s="140"/>
      <c r="J368" s="140" t="s">
        <v>206</v>
      </c>
      <c r="K368" s="142"/>
      <c r="M368" s="139"/>
      <c r="N368" s="140" t="s">
        <v>1341</v>
      </c>
      <c r="O368" s="140"/>
      <c r="P368" s="142"/>
      <c r="R368" s="139" t="s">
        <v>133</v>
      </c>
      <c r="S368" s="143">
        <f>COUNTIFS(MetaData!$R:$R,MAP!$R$22,MetaData!$AQ:$AQ,"",MetaData!AW:AW,"map")</f>
        <v>0</v>
      </c>
      <c r="T368" s="142">
        <f>IFERROR(S368/S370,0)</f>
        <v>0</v>
      </c>
      <c r="V368" s="139" t="s">
        <v>1341</v>
      </c>
      <c r="W368" s="140"/>
      <c r="X368" s="142"/>
    </row>
    <row r="369" spans="2:24">
      <c r="B369" s="139" t="s">
        <v>133</v>
      </c>
      <c r="C369" s="140" t="s">
        <v>205</v>
      </c>
      <c r="D369" s="143">
        <f>COUNTIFS(MetaData!$R:$R,MAP!B369,MetaData!$AQ:$AQ,MAP!C369,MetaData!$AS:$AS,"",MetaData!$AS:$AS,MAP!D368,MetaData!AW:AW,"map")</f>
        <v>0</v>
      </c>
      <c r="E369" s="141">
        <f>IFERROR(D369/D373,0)</f>
        <v>0</v>
      </c>
      <c r="F369" s="143">
        <f>COUNTIFS(MetaData!$R:$R,MAP!B369,MetaData!$AQ:$AQ,MAP!C369,MetaData!$AS:$AS,"",MetaData!$AS:$AS,MAP!F368,MetaData!AW:AW,"map")</f>
        <v>0</v>
      </c>
      <c r="G369" s="141">
        <f>IFERROR(F369/F373,0)</f>
        <v>0</v>
      </c>
      <c r="H369" s="143">
        <f>COUNTIFS(MetaData!$R:$R,MAP!B369,MetaData!$AQ:$AQ,MAP!C369,MetaData!$AS:$AS,"",MetaData!$AS:$AS,MAP!H368,MetaData!AW:AW,"map")</f>
        <v>0</v>
      </c>
      <c r="I369" s="141">
        <f>IFERROR(H369/H373,0)</f>
        <v>0</v>
      </c>
      <c r="J369" s="143">
        <f>COUNTIFS(MetaData!$R:$R,MAP!B369,MetaData!$AQ:$AQ,MAP!C369,MetaData!$AS:$AS,"",MetaData!$AS:$AS,MAP!J368,MetaData!AW:AW,"map")</f>
        <v>0</v>
      </c>
      <c r="K369" s="142">
        <f>IFERROR(J369/J373,0)</f>
        <v>0</v>
      </c>
      <c r="M369" s="139" t="s">
        <v>133</v>
      </c>
      <c r="N369" s="140" t="s">
        <v>205</v>
      </c>
      <c r="O369" s="143">
        <f>COUNTIFS(MetaData!$R:$R,MAP!M369,MetaData!$AQ:$AQ,MAP!N369,MetaData!$AS:$AS,"",MetaData!AW:AW,"map")</f>
        <v>0</v>
      </c>
      <c r="P369" s="142">
        <f>IFERROR(O369/O373,0)</f>
        <v>0</v>
      </c>
      <c r="R369" s="139" t="s">
        <v>151</v>
      </c>
      <c r="S369" s="143">
        <f>COUNTIFS(MetaData!$R:$R,MAP!$R$23,MetaData!$AQ:$AQ,"",MetaData!AW:AW,"map")</f>
        <v>0</v>
      </c>
      <c r="T369" s="142">
        <f>IFERROR(S369/S370,0)</f>
        <v>0</v>
      </c>
      <c r="V369" s="139" t="s">
        <v>205</v>
      </c>
      <c r="W369" s="143">
        <f>COUNTIFS(MetaData!$AQ:$AQ,MAP!V369,MetaData!$AS:$AS,"",MetaData!AW:AW,"map")</f>
        <v>0</v>
      </c>
      <c r="X369" s="142">
        <f>IFERROR(W369/W371,0)</f>
        <v>0</v>
      </c>
    </row>
    <row r="370" spans="2:24">
      <c r="B370" s="139"/>
      <c r="C370" s="140" t="s">
        <v>146</v>
      </c>
      <c r="D370" s="143">
        <f>COUNTIFS(MetaData!$R:$R,MAP!B369,MetaData!$AQ:$AQ,MAP!C370,MetaData!$AS:$AS,"",MetaData!$AS:$AS,MAP!D368,MetaData!AW:AW,"map")</f>
        <v>0</v>
      </c>
      <c r="E370" s="141">
        <f>IFERROR(D370/D373,0)</f>
        <v>0</v>
      </c>
      <c r="F370" s="143">
        <f>COUNTIFS(MetaData!$R:$R,MAP!B369,MetaData!$AQ:$AQ,MAP!C370,MetaData!$AS:$AS,"",MetaData!$AS:$AS,MAP!F368,MetaData!AW:AW,"map")</f>
        <v>0</v>
      </c>
      <c r="G370" s="141">
        <f>IFERROR(F370/F373,0)</f>
        <v>0</v>
      </c>
      <c r="H370" s="143">
        <f>COUNTIFS(MetaData!$R:$R,MAP!B369,MetaData!$AQ:$AQ,MAP!C370,MetaData!$AS:$AS,"",MetaData!$AS:$AS,MAP!H368,MetaData!AW:AW,"map")</f>
        <v>0</v>
      </c>
      <c r="I370" s="141">
        <f>IFERROR(H370/H373,0)</f>
        <v>0</v>
      </c>
      <c r="J370" s="143">
        <f>COUNTIFS(MetaData!$R:$R,MAP!B369,MetaData!$AQ:$AQ,MAP!C370,MetaData!$AS:$AS,"",MetaData!$AS:$AS,MAP!J368,MetaData!AW:AW,"map")</f>
        <v>0</v>
      </c>
      <c r="K370" s="142">
        <f>IFERROR(J370/J373,0)</f>
        <v>0</v>
      </c>
      <c r="M370" s="139"/>
      <c r="N370" s="140" t="s">
        <v>146</v>
      </c>
      <c r="O370" s="143">
        <f>COUNTIFS(MetaData!$R:$R,MAP!M369,MetaData!$AQ:$AQ,MAP!N370,MetaData!$AS:$AS,"",MetaData!AW:AW,"map")</f>
        <v>5</v>
      </c>
      <c r="P370" s="142">
        <f>IFERROR(O370/O373,0)</f>
        <v>0.45454545454545453</v>
      </c>
      <c r="R370" s="139" t="s">
        <v>1339</v>
      </c>
      <c r="S370" s="140">
        <f>SUM(S368:S369)</f>
        <v>0</v>
      </c>
      <c r="T370" s="142"/>
      <c r="V370" s="139" t="s">
        <v>146</v>
      </c>
      <c r="W370" s="143">
        <f>COUNTIFS(MetaData!$AQ:$AQ,MAP!V370,MetaData!$AS:$AS,"",MetaData!AW:AW,"map")</f>
        <v>11</v>
      </c>
      <c r="X370" s="142">
        <f>IFERROR(W370/W371,0)</f>
        <v>1</v>
      </c>
    </row>
    <row r="371" spans="2:24">
      <c r="B371" s="139" t="s">
        <v>151</v>
      </c>
      <c r="C371" s="140" t="s">
        <v>205</v>
      </c>
      <c r="D371" s="143">
        <f>COUNTIFS(MetaData!$R:$R,MAP!B371,MetaData!$AQ:$AQ,MAP!C371,MetaData!$AS:$AS,"",MetaData!$AS:$AS,MAP!D368,MetaData!AW:AW,"map")</f>
        <v>0</v>
      </c>
      <c r="E371" s="141">
        <f>IFERROR(D371/D373,0)</f>
        <v>0</v>
      </c>
      <c r="F371" s="143">
        <f>COUNTIFS(MetaData!$R:$R,MAP!B371,MetaData!$AQ:$AQ,MAP!C371,MetaData!$AS:$AS,"",MetaData!$AS:$AS,MAP!F368,MetaData!AW:AW,"map")</f>
        <v>0</v>
      </c>
      <c r="G371" s="141">
        <f>IFERROR(F371/F373,0)</f>
        <v>0</v>
      </c>
      <c r="H371" s="143">
        <f>COUNTIFS(MetaData!$R:$R,MAP!B371,MetaData!$AQ:$AQ,MAP!C371,MetaData!$AS:$AS,"",MetaData!$AS:$AS,MAP!H368,MetaData!AW:AW,"map")</f>
        <v>0</v>
      </c>
      <c r="I371" s="141">
        <f>IFERROR(H371/H373,0)</f>
        <v>0</v>
      </c>
      <c r="J371" s="143">
        <f>COUNTIFS(MetaData!$R:$R,MAP!B371,MetaData!$AQ:$AQ,MAP!C371,MetaData!$AS:$AS,"",MetaData!$AS:$AS,MAP!J368,MetaData!AW:AW,"map")</f>
        <v>0</v>
      </c>
      <c r="K371" s="142">
        <f>IFERROR(J371/J373,0)</f>
        <v>0</v>
      </c>
      <c r="M371" s="139" t="s">
        <v>151</v>
      </c>
      <c r="N371" s="140" t="s">
        <v>205</v>
      </c>
      <c r="O371" s="143">
        <f>COUNTIFS(MetaData!$R:$R,MAP!M371,MetaData!$AQ:$AQ,MAP!N371,MetaData!$AS:$AS,"",MetaData!AW:AW,"map")</f>
        <v>0</v>
      </c>
      <c r="P371" s="142">
        <f>IFERROR(O371/O373,0)</f>
        <v>0</v>
      </c>
      <c r="V371" s="139" t="s">
        <v>1339</v>
      </c>
      <c r="W371" s="140">
        <f>SUM(W369:W370)</f>
        <v>11</v>
      </c>
      <c r="X371" s="142"/>
    </row>
    <row r="372" spans="2:24">
      <c r="B372" s="139"/>
      <c r="C372" s="140" t="s">
        <v>146</v>
      </c>
      <c r="D372" s="143">
        <f>COUNTIFS(MetaData!$R:$R,MAP!B371,MetaData!$AQ:$AQ,MAP!C372,MetaData!$AS:$AS,"",MetaData!$AS:$AS,MAP!D368,MetaData!AW:AW,"map")</f>
        <v>0</v>
      </c>
      <c r="E372" s="141">
        <f>IFERROR(D372/D373,0)</f>
        <v>0</v>
      </c>
      <c r="F372" s="143">
        <f>COUNTIFS(MetaData!$R:$R,MAP!B371,MetaData!$AQ:$AQ,MAP!C372,MetaData!$AS:$AS,"",MetaData!$AS:$AS,MAP!F368,MetaData!AW:AW,"map")</f>
        <v>0</v>
      </c>
      <c r="G372" s="141">
        <f>IFERROR(F372/F373,0)</f>
        <v>0</v>
      </c>
      <c r="H372" s="143">
        <f>COUNTIFS(MetaData!$R:$R,MAP!B371,MetaData!$AQ:$AQ,MAP!C372,MetaData!$AS:$AS,"",MetaData!$AS:$AS,MAP!H368,MetaData!AW:AW,"map")</f>
        <v>0</v>
      </c>
      <c r="I372" s="141">
        <f>IFERROR(H372/H373,0)</f>
        <v>0</v>
      </c>
      <c r="J372" s="143">
        <f>COUNTIFS(MetaData!$R:$R,MAP!B371,MetaData!$AQ:$AQ,MAP!C372,MetaData!$AS:$AS,"",MetaData!$AS:$AS,MAP!J368,MetaData!AW:AW,"map")</f>
        <v>0</v>
      </c>
      <c r="K372" s="142">
        <f>IFERROR(J372/J373,0)</f>
        <v>0</v>
      </c>
      <c r="M372" s="139"/>
      <c r="N372" s="140" t="s">
        <v>146</v>
      </c>
      <c r="O372" s="143">
        <f>COUNTIFS(MetaData!$R:$R,MAP!M371,MetaData!$AQ:$AQ,MAP!N372,MetaData!$AS:$AS,"",MetaData!AW:AW,"map")</f>
        <v>6</v>
      </c>
      <c r="P372" s="142">
        <f>IFERROR(O372/O373,0)</f>
        <v>0.54545454545454541</v>
      </c>
    </row>
    <row r="373" spans="2:24">
      <c r="B373" s="139" t="s">
        <v>1339</v>
      </c>
      <c r="C373" s="140"/>
      <c r="D373" s="143">
        <f>SUM(D369:D372)</f>
        <v>0</v>
      </c>
      <c r="E373" s="141"/>
      <c r="F373" s="140">
        <f t="shared" ref="F373" si="88">SUM(F369:F372)</f>
        <v>0</v>
      </c>
      <c r="G373" s="140"/>
      <c r="H373" s="140">
        <f>SUM(H369:H372)</f>
        <v>0</v>
      </c>
      <c r="I373" s="140"/>
      <c r="J373" s="140">
        <f>SUM(J369:J372)</f>
        <v>0</v>
      </c>
      <c r="K373" s="144">
        <f>SUM(C373:J373)</f>
        <v>0</v>
      </c>
      <c r="M373" s="139" t="s">
        <v>1339</v>
      </c>
      <c r="N373" s="140"/>
      <c r="O373" s="140">
        <f>SUM(O369:O372)</f>
        <v>11</v>
      </c>
      <c r="P373" s="142"/>
    </row>
    <row r="374" spans="2:24">
      <c r="G374" s="124"/>
      <c r="H374" s="124"/>
      <c r="I374" s="145"/>
    </row>
    <row r="375" spans="2:24">
      <c r="B375" s="126" t="s">
        <v>147</v>
      </c>
      <c r="C375" s="123"/>
      <c r="D375" s="123"/>
      <c r="E375" s="123"/>
      <c r="F375" s="123"/>
      <c r="G375" s="123"/>
      <c r="H375" s="123"/>
      <c r="I375" s="123"/>
      <c r="J375" s="123"/>
      <c r="K375" s="123"/>
      <c r="L375" s="123"/>
      <c r="M375" s="126"/>
      <c r="N375" s="123"/>
      <c r="O375" s="123"/>
      <c r="P375" s="123"/>
      <c r="Q375" s="123"/>
      <c r="R375" s="123"/>
      <c r="S375" s="123"/>
      <c r="T375" s="123"/>
      <c r="U375" s="123"/>
      <c r="V375" s="3"/>
      <c r="W375" s="123"/>
      <c r="X375" s="123"/>
    </row>
    <row r="376" spans="2:24">
      <c r="B376" s="154"/>
      <c r="C376" s="155" t="s">
        <v>1341</v>
      </c>
      <c r="D376" s="140" t="s">
        <v>924</v>
      </c>
      <c r="E376" s="141"/>
      <c r="F376" s="140" t="s">
        <v>407</v>
      </c>
      <c r="G376" s="140"/>
      <c r="H376" s="141" t="s">
        <v>215</v>
      </c>
      <c r="I376" s="140"/>
      <c r="J376" s="140" t="s">
        <v>206</v>
      </c>
      <c r="K376" s="142"/>
      <c r="M376" s="139"/>
      <c r="N376" s="140" t="s">
        <v>1341</v>
      </c>
      <c r="O376" s="140"/>
      <c r="P376" s="142"/>
      <c r="R376" s="139" t="s">
        <v>133</v>
      </c>
      <c r="S376" s="143">
        <f>COUNTIFS(MetaData!$R:$R,MAP!$R$22,MetaData!$AQ:$AQ,MAP!B375,MetaData!AW:AW,"map")</f>
        <v>0</v>
      </c>
      <c r="T376" s="142">
        <f>IFERROR(S376/S378,0)</f>
        <v>0</v>
      </c>
      <c r="V376" s="139" t="s">
        <v>1341</v>
      </c>
      <c r="W376" s="140"/>
      <c r="X376" s="142"/>
    </row>
    <row r="377" spans="2:24">
      <c r="B377" s="139" t="s">
        <v>133</v>
      </c>
      <c r="C377" s="140" t="s">
        <v>205</v>
      </c>
      <c r="D377" s="143">
        <f>COUNTIFS(MetaData!$R:$R,MAP!B377,MetaData!$AQ:$AQ,MAP!C377,MetaData!$AS:$AS,MAP!B375,MetaData!$AS:$AS,MAP!D376,MetaData!AW:AW,"map")</f>
        <v>0</v>
      </c>
      <c r="E377" s="141">
        <f>IFERROR(D377/D381,0)</f>
        <v>0</v>
      </c>
      <c r="F377" s="143">
        <f>COUNTIFS(MetaData!$R:$R,MAP!B377,MetaData!$AQ:$AQ,MAP!C377,MetaData!$AS:$AS,MAP!B375,MetaData!$AS:$AS,MAP!F376,MetaData!AW:AW,"map")</f>
        <v>0</v>
      </c>
      <c r="G377" s="141">
        <f>IFERROR(F377/F381,0)</f>
        <v>0</v>
      </c>
      <c r="H377" s="143">
        <f>COUNTIFS(MetaData!$R:$R,MAP!B377,MetaData!$AQ:$AQ,MAP!C377,MetaData!$AS:$AS,MAP!B375,MetaData!$AS:$AS,MAP!H376,MetaData!AW:AW,"map")</f>
        <v>0</v>
      </c>
      <c r="I377" s="141">
        <f>IFERROR(H377/H381,0)</f>
        <v>0</v>
      </c>
      <c r="J377" s="143">
        <f>COUNTIFS(MetaData!$R:$R,MAP!B377,MetaData!$AQ:$AQ,MAP!C377,MetaData!$AS:$AS,MAP!B375,MetaData!$AS:$AS,MAP!J376,MetaData!AW:AW,"map")</f>
        <v>0</v>
      </c>
      <c r="K377" s="142">
        <f>IFERROR(J377/J381,0)</f>
        <v>0</v>
      </c>
      <c r="M377" s="139" t="s">
        <v>133</v>
      </c>
      <c r="N377" s="140" t="s">
        <v>205</v>
      </c>
      <c r="O377" s="143">
        <f>COUNTIFS(MetaData!$R:$R,MAP!M377,MetaData!$AQ:$AQ,MAP!N377,MetaData!$AS:$AS,MAP!B375,MetaData!AW:AW,"map")</f>
        <v>0</v>
      </c>
      <c r="P377" s="142">
        <f>IFERROR(O377/O381,0)</f>
        <v>0</v>
      </c>
      <c r="R377" s="139" t="s">
        <v>151</v>
      </c>
      <c r="S377" s="143">
        <f>COUNTIFS(MetaData!$R:$R,MAP!$R$23,MetaData!$AQ:$AQ,MAP!B375,MetaData!AW:AW,"map")</f>
        <v>0</v>
      </c>
      <c r="T377" s="142">
        <f>IFERROR(S377/S378,0)</f>
        <v>0</v>
      </c>
      <c r="V377" s="139" t="s">
        <v>205</v>
      </c>
      <c r="W377" s="143">
        <f>COUNTIFS(MetaData!$AQ:$AQ,MAP!V377,MetaData!$AS:$AS,MAP!B375,MetaData!AW:AW,"map")</f>
        <v>0</v>
      </c>
      <c r="X377" s="142">
        <f>IFERROR(W377/W379,0)</f>
        <v>0</v>
      </c>
    </row>
    <row r="378" spans="2:24">
      <c r="B378" s="139"/>
      <c r="C378" s="140" t="s">
        <v>146</v>
      </c>
      <c r="D378" s="143">
        <f>COUNTIFS(MetaData!$R:$R,MAP!B377,MetaData!$AQ:$AQ,MAP!C378,MetaData!$AS:$AS,MAP!B375,MetaData!$AS:$AS,MAP!D376,MetaData!AW:AW,"map")</f>
        <v>0</v>
      </c>
      <c r="E378" s="141">
        <f>IFERROR(D378/D381,0)</f>
        <v>0</v>
      </c>
      <c r="F378" s="143">
        <f>COUNTIFS(MetaData!$R:$R,MAP!B377,MetaData!$AQ:$AQ,MAP!C378,MetaData!$AS:$AS,MAP!B375,MetaData!$AS:$AS,MAP!F376,MetaData!AW:AW,"map")</f>
        <v>0</v>
      </c>
      <c r="G378" s="141">
        <f>IFERROR(F378/F381,0)</f>
        <v>0</v>
      </c>
      <c r="H378" s="143">
        <f>COUNTIFS(MetaData!$R:$R,MAP!B377,MetaData!$AQ:$AQ,MAP!C378,MetaData!$AS:$AS,MAP!B375,MetaData!$AS:$AS,MAP!H376,MetaData!AW:AW,"map")</f>
        <v>0</v>
      </c>
      <c r="I378" s="141">
        <f>IFERROR(H378/H381,0)</f>
        <v>0</v>
      </c>
      <c r="J378" s="143">
        <f>COUNTIFS(MetaData!$R:$R,MAP!B377,MetaData!$AQ:$AQ,MAP!C378,MetaData!$AS:$AS,MAP!B375,MetaData!$AS:$AS,MAP!J376,MetaData!AW:AW,"map")</f>
        <v>0</v>
      </c>
      <c r="K378" s="142">
        <f>IFERROR(J378/J381,0)</f>
        <v>0</v>
      </c>
      <c r="M378" s="139"/>
      <c r="N378" s="140" t="s">
        <v>146</v>
      </c>
      <c r="O378" s="143">
        <f>COUNTIFS(MetaData!$R:$R,MAP!M377,MetaData!$AQ:$AQ,MAP!N378,MetaData!$AS:$AS,MAP!B375,MetaData!AW:AW,"map")</f>
        <v>9</v>
      </c>
      <c r="P378" s="142">
        <f>IFERROR(O378/O381,0)</f>
        <v>0.52941176470588236</v>
      </c>
      <c r="R378" s="139" t="s">
        <v>1339</v>
      </c>
      <c r="S378" s="140">
        <f>SUM(S376:S377)</f>
        <v>0</v>
      </c>
      <c r="T378" s="142"/>
      <c r="V378" s="139" t="s">
        <v>146</v>
      </c>
      <c r="W378" s="143">
        <f>COUNTIFS(MetaData!$AQ:$AQ,MAP!V378,MetaData!$AS:$AS,MAP!B375,MetaData!AW:AW,"map")</f>
        <v>17</v>
      </c>
      <c r="X378" s="142">
        <f>IFERROR(W378/W379,0)</f>
        <v>1</v>
      </c>
    </row>
    <row r="379" spans="2:24">
      <c r="B379" s="139" t="s">
        <v>151</v>
      </c>
      <c r="C379" s="140" t="s">
        <v>205</v>
      </c>
      <c r="D379" s="143">
        <f>COUNTIFS(MetaData!$R:$R,MAP!B379,MetaData!$AQ:$AQ,MAP!C379,MetaData!$AS:$AS,MAP!B375,MetaData!$AS:$AS,MAP!D376,MetaData!AW:AW,"map")</f>
        <v>0</v>
      </c>
      <c r="E379" s="141">
        <f>IFERROR(D379/D381,0)</f>
        <v>0</v>
      </c>
      <c r="F379" s="143">
        <f>COUNTIFS(MetaData!$R:$R,MAP!B379,MetaData!$AQ:$AQ,MAP!C379,MetaData!$AS:$AS,MAP!B375,MetaData!$AS:$AS,MAP!F376,MetaData!AW:AW,"map")</f>
        <v>0</v>
      </c>
      <c r="G379" s="141">
        <f>IFERROR(F379/F381,0)</f>
        <v>0</v>
      </c>
      <c r="H379" s="143">
        <f>COUNTIFS(MetaData!$R:$R,MAP!B379,MetaData!$AQ:$AQ,MAP!C379,MetaData!$AS:$AS,MAP!B375,MetaData!$AS:$AS,MAP!H376,MetaData!AW:AW,"map")</f>
        <v>0</v>
      </c>
      <c r="I379" s="141">
        <f>IFERROR(H379/H381,0)</f>
        <v>0</v>
      </c>
      <c r="J379" s="143">
        <f>COUNTIFS(MetaData!$R:$R,MAP!B379,MetaData!$AQ:$AQ,MAP!C379,MetaData!$AS:$AS,MAP!B375,MetaData!$AS:$AS,MAP!J376,MetaData!AW:AW,"map")</f>
        <v>0</v>
      </c>
      <c r="K379" s="142">
        <f>IFERROR(J379/J381,0)</f>
        <v>0</v>
      </c>
      <c r="M379" s="139" t="s">
        <v>151</v>
      </c>
      <c r="N379" s="140" t="s">
        <v>205</v>
      </c>
      <c r="O379" s="143">
        <f>COUNTIFS(MetaData!$R:$R,MAP!M379,MetaData!$AQ:$AQ,MAP!N379,MetaData!$AS:$AS,MAP!B375,MetaData!AW:AW,"map")</f>
        <v>0</v>
      </c>
      <c r="P379" s="142">
        <f>IFERROR(O379/O381,0)</f>
        <v>0</v>
      </c>
      <c r="V379" s="139" t="s">
        <v>1339</v>
      </c>
      <c r="W379" s="140">
        <f>SUM(W377:W378)</f>
        <v>17</v>
      </c>
      <c r="X379" s="142"/>
    </row>
    <row r="380" spans="2:24">
      <c r="B380" s="139"/>
      <c r="C380" s="140" t="s">
        <v>146</v>
      </c>
      <c r="D380" s="143">
        <f>COUNTIFS(MetaData!$R:$R,MAP!B379,MetaData!$AQ:$AQ,MAP!C380,MetaData!$AS:$AS,MAP!B375,MetaData!$AS:$AS,MAP!D376,MetaData!AW:AW,"map")</f>
        <v>0</v>
      </c>
      <c r="E380" s="141">
        <f>IFERROR(D380/D381,0)</f>
        <v>0</v>
      </c>
      <c r="F380" s="143">
        <f>COUNTIFS(MetaData!$R:$R,MAP!B379,MetaData!$AQ:$AQ,MAP!C380,MetaData!$AS:$AS,MAP!B375,MetaData!$AS:$AS,MAP!F376,MetaData!AW:AW,"map")</f>
        <v>0</v>
      </c>
      <c r="G380" s="141">
        <f>IFERROR(F380/F381,0)</f>
        <v>0</v>
      </c>
      <c r="H380" s="143">
        <f>COUNTIFS(MetaData!$R:$R,MAP!B379,MetaData!$AQ:$AQ,MAP!C380,MetaData!$AS:$AS,MAP!B375,MetaData!$AS:$AS,MAP!H376,MetaData!AW:AW,"map")</f>
        <v>0</v>
      </c>
      <c r="I380" s="141">
        <f>IFERROR(H380/H381,0)</f>
        <v>0</v>
      </c>
      <c r="J380" s="143">
        <f>COUNTIFS(MetaData!$R:$R,MAP!B379,MetaData!$AQ:$AQ,MAP!C380,MetaData!$AS:$AS,MAP!B375,MetaData!$AS:$AS,MAP!J376,MetaData!AW:AW,"map")</f>
        <v>0</v>
      </c>
      <c r="K380" s="142">
        <f>IFERROR(J380/J381,0)</f>
        <v>0</v>
      </c>
      <c r="M380" s="139"/>
      <c r="N380" s="140" t="s">
        <v>146</v>
      </c>
      <c r="O380" s="143">
        <f>COUNTIFS(MetaData!$R:$R,MAP!M379,MetaData!$AQ:$AQ,MAP!N380,MetaData!$AS:$AS,MAP!B375,MetaData!AW:AW,"map")</f>
        <v>8</v>
      </c>
      <c r="P380" s="142">
        <f>IFERROR(O380/O381,0)</f>
        <v>0.47058823529411764</v>
      </c>
    </row>
    <row r="381" spans="2:24">
      <c r="B381" s="139" t="s">
        <v>1339</v>
      </c>
      <c r="C381" s="140"/>
      <c r="D381" s="143">
        <f>SUM(D377:D380)</f>
        <v>0</v>
      </c>
      <c r="E381" s="141"/>
      <c r="F381" s="140">
        <f t="shared" ref="F381" si="89">SUM(F377:F380)</f>
        <v>0</v>
      </c>
      <c r="G381" s="140"/>
      <c r="H381" s="140">
        <f>SUM(H377:H380)</f>
        <v>0</v>
      </c>
      <c r="I381" s="140"/>
      <c r="J381" s="140">
        <f>SUM(J377:J380)</f>
        <v>0</v>
      </c>
      <c r="K381" s="144">
        <f>SUM(C381:J381)</f>
        <v>0</v>
      </c>
      <c r="M381" s="139" t="s">
        <v>1339</v>
      </c>
      <c r="N381" s="140"/>
      <c r="O381" s="140">
        <f>SUM(O377:O380)</f>
        <v>17</v>
      </c>
      <c r="P381" s="142"/>
    </row>
    <row r="382" spans="2:24">
      <c r="G382" s="124"/>
      <c r="H382" s="124"/>
      <c r="I382" s="145"/>
    </row>
    <row r="383" spans="2:24">
      <c r="B383" s="126" t="s">
        <v>924</v>
      </c>
      <c r="C383" s="123"/>
      <c r="D383" s="123"/>
      <c r="E383" s="123"/>
      <c r="F383" s="123"/>
      <c r="G383" s="123"/>
      <c r="H383" s="123"/>
      <c r="I383" s="123"/>
      <c r="J383" s="123"/>
      <c r="K383" s="123"/>
      <c r="L383" s="123"/>
      <c r="M383" s="126"/>
      <c r="N383" s="123"/>
      <c r="O383" s="123"/>
      <c r="P383" s="123"/>
      <c r="Q383" s="123"/>
      <c r="R383" s="123"/>
      <c r="S383" s="123"/>
      <c r="T383" s="123"/>
      <c r="U383" s="123"/>
      <c r="V383" s="3"/>
      <c r="W383" s="123"/>
      <c r="X383" s="123"/>
    </row>
    <row r="384" spans="2:24">
      <c r="B384" s="154"/>
      <c r="C384" s="155" t="s">
        <v>1341</v>
      </c>
      <c r="D384" s="140" t="s">
        <v>924</v>
      </c>
      <c r="E384" s="141"/>
      <c r="F384" s="140" t="s">
        <v>407</v>
      </c>
      <c r="G384" s="140"/>
      <c r="H384" s="141" t="s">
        <v>215</v>
      </c>
      <c r="I384" s="140"/>
      <c r="J384" s="140" t="s">
        <v>206</v>
      </c>
      <c r="K384" s="142"/>
      <c r="M384" s="139"/>
      <c r="N384" s="140" t="s">
        <v>1341</v>
      </c>
      <c r="O384" s="140"/>
      <c r="P384" s="142"/>
      <c r="R384" s="139" t="s">
        <v>133</v>
      </c>
      <c r="S384" s="143">
        <f>COUNTIFS(MetaData!$R:$R,MAP!$R$22,MetaData!$AQ:$AQ,MAP!B383,MetaData!AW:AW,"map")</f>
        <v>0</v>
      </c>
      <c r="T384" s="142">
        <f>IFERROR(S384/S386,0)</f>
        <v>0</v>
      </c>
      <c r="V384" s="139" t="s">
        <v>1341</v>
      </c>
      <c r="W384" s="140"/>
      <c r="X384" s="142"/>
    </row>
    <row r="385" spans="2:24">
      <c r="B385" s="139" t="s">
        <v>133</v>
      </c>
      <c r="C385" s="140" t="s">
        <v>205</v>
      </c>
      <c r="D385" s="143">
        <f>COUNTIFS(MetaData!$R:$R,MAP!B385,MetaData!$AQ:$AQ,MAP!C385,MetaData!$AS:$AS,MAP!B383,MetaData!$AS:$AS,MAP!D384,MetaData!AW:AW,"map")</f>
        <v>0</v>
      </c>
      <c r="E385" s="141">
        <f>IFERROR(D385/D389,0)</f>
        <v>0</v>
      </c>
      <c r="F385" s="143">
        <f>COUNTIFS(MetaData!$R:$R,MAP!B385,MetaData!$AQ:$AQ,MAP!C385,MetaData!$AS:$AS,MAP!B383,MetaData!$AS:$AS,MAP!F384,MetaData!AW:AW,"map")</f>
        <v>0</v>
      </c>
      <c r="G385" s="141">
        <f>IFERROR(F385/F389,0)</f>
        <v>0</v>
      </c>
      <c r="H385" s="143">
        <f>COUNTIFS(MetaData!$R:$R,MAP!B385,MetaData!$AQ:$AQ,MAP!C385,MetaData!$AS:$AS,MAP!B383,MetaData!$AS:$AS,MAP!H384,MetaData!AW:AW,"map")</f>
        <v>0</v>
      </c>
      <c r="I385" s="141">
        <f>IFERROR(H385/H389,0)</f>
        <v>0</v>
      </c>
      <c r="J385" s="143">
        <f>COUNTIFS(MetaData!$R:$R,MAP!B385,MetaData!$AQ:$AQ,MAP!C385,MetaData!$AS:$AS,MAP!B383,MetaData!$AS:$AS,MAP!J384,MetaData!AW:AW,"map")</f>
        <v>0</v>
      </c>
      <c r="K385" s="142">
        <f>IFERROR(J385/J389,0)</f>
        <v>0</v>
      </c>
      <c r="M385" s="139" t="s">
        <v>133</v>
      </c>
      <c r="N385" s="140" t="s">
        <v>205</v>
      </c>
      <c r="O385" s="143">
        <f>COUNTIFS(MetaData!$R:$R,MAP!M385,MetaData!$AQ:$AQ,MAP!N385,MetaData!$AS:$AS,MAP!B383,MetaData!AW:AW,"map")</f>
        <v>0</v>
      </c>
      <c r="P385" s="142">
        <f>IFERROR(O385/O389,0)</f>
        <v>0</v>
      </c>
      <c r="R385" s="139" t="s">
        <v>151</v>
      </c>
      <c r="S385" s="143">
        <f>COUNTIFS(MetaData!$R:$R,MAP!$R$23,MetaData!$AQ:$AQ,MAP!B383,MetaData!AW:AW,"map")</f>
        <v>0</v>
      </c>
      <c r="T385" s="142">
        <f>IFERROR(S385/S386,0)</f>
        <v>0</v>
      </c>
      <c r="V385" s="139" t="s">
        <v>205</v>
      </c>
      <c r="W385" s="143">
        <f>COUNTIFS(MetaData!$AQ:$AQ,MAP!V385,MetaData!$AS:$AS,MAP!B383,MetaData!AW:AW,"map")</f>
        <v>0</v>
      </c>
      <c r="X385" s="142">
        <f>IFERROR(W385/W387,0)</f>
        <v>0</v>
      </c>
    </row>
    <row r="386" spans="2:24">
      <c r="B386" s="139"/>
      <c r="C386" s="140" t="s">
        <v>146</v>
      </c>
      <c r="D386" s="143">
        <f>COUNTIFS(MetaData!$R:$R,MAP!B385,MetaData!$AQ:$AQ,MAP!C386,MetaData!$AS:$AS,MAP!B383,MetaData!$AS:$AS,MAP!D384,MetaData!AW:AW,"map")</f>
        <v>0</v>
      </c>
      <c r="E386" s="141">
        <f>IFERROR(D386/D389,0)</f>
        <v>0</v>
      </c>
      <c r="F386" s="143">
        <f>COUNTIFS(MetaData!$R:$R,MAP!B385,MetaData!$AQ:$AQ,MAP!C386,MetaData!$AS:$AS,MAP!B383,MetaData!$AS:$AS,MAP!F384,MetaData!AW:AW,"map")</f>
        <v>0</v>
      </c>
      <c r="G386" s="141">
        <f>IFERROR(F386/F389,0)</f>
        <v>0</v>
      </c>
      <c r="H386" s="143">
        <f>COUNTIFS(MetaData!$R:$R,MAP!B385,MetaData!$AQ:$AQ,MAP!C386,MetaData!$AS:$AS,MAP!B383,MetaData!$AS:$AS,MAP!H384,MetaData!AW:AW,"map")</f>
        <v>0</v>
      </c>
      <c r="I386" s="141">
        <f>IFERROR(H386/H389,0)</f>
        <v>0</v>
      </c>
      <c r="J386" s="143">
        <f>COUNTIFS(MetaData!$R:$R,MAP!B385,MetaData!$AQ:$AQ,MAP!C386,MetaData!$AS:$AS,MAP!B383,MetaData!$AS:$AS,MAP!J384,MetaData!AW:AW,"map")</f>
        <v>0</v>
      </c>
      <c r="K386" s="142">
        <f>IFERROR(J386/J389,0)</f>
        <v>0</v>
      </c>
      <c r="M386" s="139"/>
      <c r="N386" s="140" t="s">
        <v>146</v>
      </c>
      <c r="O386" s="143">
        <f>COUNTIFS(MetaData!$R:$R,MAP!M385,MetaData!$AQ:$AQ,MAP!N386,MetaData!$AS:$AS,MAP!B383,MetaData!AW:AW,"map")</f>
        <v>0</v>
      </c>
      <c r="P386" s="142">
        <f>IFERROR(O386/O389,0)</f>
        <v>0</v>
      </c>
      <c r="R386" s="139" t="s">
        <v>1339</v>
      </c>
      <c r="S386" s="140">
        <f>SUM(S384:S385)</f>
        <v>0</v>
      </c>
      <c r="T386" s="142"/>
      <c r="V386" s="139" t="s">
        <v>146</v>
      </c>
      <c r="W386" s="143">
        <f>COUNTIFS(MetaData!$AQ:$AQ,MAP!V386,MetaData!$AS:$AS,MAP!B383,MetaData!AW:AW,"map")</f>
        <v>0</v>
      </c>
      <c r="X386" s="142">
        <f>IFERROR(W386/W387,0)</f>
        <v>0</v>
      </c>
    </row>
    <row r="387" spans="2:24">
      <c r="B387" s="139" t="s">
        <v>151</v>
      </c>
      <c r="C387" s="140" t="s">
        <v>205</v>
      </c>
      <c r="D387" s="143">
        <f>COUNTIFS(MetaData!$R:$R,MAP!B387,MetaData!$AQ:$AQ,MAP!C387,MetaData!$AS:$AS,MAP!B383,MetaData!$AS:$AS,MAP!D384,MetaData!AW:AW,"map")</f>
        <v>0</v>
      </c>
      <c r="E387" s="141">
        <f>IFERROR(D387/D389,0)</f>
        <v>0</v>
      </c>
      <c r="F387" s="143">
        <f>COUNTIFS(MetaData!$R:$R,MAP!B387,MetaData!$AQ:$AQ,MAP!C387,MetaData!$AS:$AS,MAP!B383,MetaData!$AS:$AS,MAP!F384,MetaData!AW:AW,"map")</f>
        <v>0</v>
      </c>
      <c r="G387" s="141">
        <f>IFERROR(F387/F389,0)</f>
        <v>0</v>
      </c>
      <c r="H387" s="143">
        <f>COUNTIFS(MetaData!$R:$R,MAP!B387,MetaData!$AQ:$AQ,MAP!C387,MetaData!$AS:$AS,MAP!B383,MetaData!$AS:$AS,MAP!H384,MetaData!AW:AW,"map")</f>
        <v>0</v>
      </c>
      <c r="I387" s="141">
        <f>IFERROR(H387/H389,0)</f>
        <v>0</v>
      </c>
      <c r="J387" s="143">
        <f>COUNTIFS(MetaData!$R:$R,MAP!B387,MetaData!$AQ:$AQ,MAP!C387,MetaData!$AS:$AS,MAP!B383,MetaData!$AS:$AS,MAP!J384,MetaData!AW:AW,"map")</f>
        <v>0</v>
      </c>
      <c r="K387" s="142">
        <f>IFERROR(J387/J389,0)</f>
        <v>0</v>
      </c>
      <c r="M387" s="139" t="s">
        <v>151</v>
      </c>
      <c r="N387" s="140" t="s">
        <v>205</v>
      </c>
      <c r="O387" s="143">
        <f>COUNTIFS(MetaData!$R:$R,MAP!M387,MetaData!$AQ:$AQ,MAP!N387,MetaData!$AS:$AS,MAP!B383,MetaData!AW:AW,"map")</f>
        <v>0</v>
      </c>
      <c r="P387" s="142">
        <f>IFERROR(O387/O389,0)</f>
        <v>0</v>
      </c>
      <c r="V387" s="139" t="s">
        <v>1339</v>
      </c>
      <c r="W387" s="140">
        <f>SUM(W385:W386)</f>
        <v>0</v>
      </c>
      <c r="X387" s="142"/>
    </row>
    <row r="388" spans="2:24">
      <c r="B388" s="139"/>
      <c r="C388" s="140" t="s">
        <v>146</v>
      </c>
      <c r="D388" s="143">
        <f>COUNTIFS(MetaData!$R:$R,MAP!B387,MetaData!$AQ:$AQ,MAP!C388,MetaData!$AS:$AS,MAP!B383,MetaData!$AS:$AS,MAP!D384,MetaData!AW:AW,"map")</f>
        <v>0</v>
      </c>
      <c r="E388" s="141">
        <f>IFERROR(D388/D389,0)</f>
        <v>0</v>
      </c>
      <c r="F388" s="143">
        <f>COUNTIFS(MetaData!$R:$R,MAP!B387,MetaData!$AQ:$AQ,MAP!C388,MetaData!$AS:$AS,MAP!B383,MetaData!$AS:$AS,MAP!F384,MetaData!AW:AW,"map")</f>
        <v>0</v>
      </c>
      <c r="G388" s="141">
        <f>IFERROR(F388/F389,0)</f>
        <v>0</v>
      </c>
      <c r="H388" s="143">
        <f>COUNTIFS(MetaData!$R:$R,MAP!B387,MetaData!$AQ:$AQ,MAP!C388,MetaData!$AS:$AS,MAP!B383,MetaData!$AS:$AS,MAP!H384,MetaData!AW:AW,"map")</f>
        <v>0</v>
      </c>
      <c r="I388" s="141">
        <f>IFERROR(H388/H389,0)</f>
        <v>0</v>
      </c>
      <c r="J388" s="143">
        <f>COUNTIFS(MetaData!$R:$R,MAP!B387,MetaData!$AQ:$AQ,MAP!C388,MetaData!$AS:$AS,MAP!B383,MetaData!$AS:$AS,MAP!J384,MetaData!AW:AW,"map")</f>
        <v>0</v>
      </c>
      <c r="K388" s="142">
        <f>IFERROR(J388/J389,0)</f>
        <v>0</v>
      </c>
      <c r="M388" s="139"/>
      <c r="N388" s="140" t="s">
        <v>146</v>
      </c>
      <c r="O388" s="143">
        <f>COUNTIFS(MetaData!$R:$R,MAP!M387,MetaData!$AQ:$AQ,MAP!N388,MetaData!$AS:$AS,MAP!B383,MetaData!AW:AW,"map")</f>
        <v>0</v>
      </c>
      <c r="P388" s="142">
        <f>IFERROR(O388/O389,0)</f>
        <v>0</v>
      </c>
    </row>
    <row r="389" spans="2:24">
      <c r="B389" s="139" t="s">
        <v>1339</v>
      </c>
      <c r="C389" s="140"/>
      <c r="D389" s="143">
        <f>SUM(D385:D388)</f>
        <v>0</v>
      </c>
      <c r="E389" s="141"/>
      <c r="F389" s="140">
        <f t="shared" ref="F389" si="90">SUM(F385:F388)</f>
        <v>0</v>
      </c>
      <c r="G389" s="140"/>
      <c r="H389" s="140">
        <f>SUM(H385:H388)</f>
        <v>0</v>
      </c>
      <c r="I389" s="140"/>
      <c r="J389" s="140">
        <f>SUM(J385:J388)</f>
        <v>0</v>
      </c>
      <c r="K389" s="144">
        <f>SUM(C389:J389)</f>
        <v>0</v>
      </c>
      <c r="M389" s="139" t="s">
        <v>1339</v>
      </c>
      <c r="N389" s="140"/>
      <c r="O389" s="140">
        <f>SUM(O385:O388)</f>
        <v>0</v>
      </c>
      <c r="P389" s="142"/>
    </row>
    <row r="390" spans="2:24">
      <c r="G390" s="124"/>
      <c r="H390" s="124"/>
      <c r="I390" s="145"/>
    </row>
    <row r="391" spans="2:24">
      <c r="B391" s="126" t="s">
        <v>407</v>
      </c>
      <c r="C391" s="123"/>
      <c r="D391" s="123"/>
      <c r="E391" s="123"/>
      <c r="F391" s="123"/>
      <c r="G391" s="123"/>
      <c r="H391" s="123"/>
      <c r="I391" s="123"/>
      <c r="J391" s="123"/>
      <c r="K391" s="123"/>
      <c r="L391" s="123"/>
      <c r="M391" s="126"/>
      <c r="N391" s="123"/>
      <c r="O391" s="123"/>
      <c r="P391" s="123"/>
      <c r="Q391" s="123"/>
      <c r="R391" s="123"/>
      <c r="S391" s="123"/>
      <c r="T391" s="123"/>
      <c r="U391" s="123"/>
      <c r="V391" s="3"/>
      <c r="W391" s="123"/>
      <c r="X391" s="123"/>
    </row>
    <row r="392" spans="2:24">
      <c r="B392" s="154"/>
      <c r="C392" s="155" t="s">
        <v>1341</v>
      </c>
      <c r="D392" s="140" t="s">
        <v>924</v>
      </c>
      <c r="E392" s="141"/>
      <c r="F392" s="140" t="s">
        <v>407</v>
      </c>
      <c r="G392" s="140"/>
      <c r="H392" s="141" t="s">
        <v>215</v>
      </c>
      <c r="I392" s="140"/>
      <c r="J392" s="140" t="s">
        <v>206</v>
      </c>
      <c r="K392" s="142"/>
      <c r="M392" s="139"/>
      <c r="N392" s="140" t="s">
        <v>1341</v>
      </c>
      <c r="O392" s="140"/>
      <c r="P392" s="142"/>
      <c r="R392" s="139" t="s">
        <v>133</v>
      </c>
      <c r="S392" s="143">
        <f>COUNTIFS(MetaData!$R:$R,MAP!$R$22,MetaData!$AQ:$AQ,MAP!B391,MetaData!AW:AW,"map")</f>
        <v>0</v>
      </c>
      <c r="T392" s="142">
        <f>IFERROR(S392/S394,0)</f>
        <v>0</v>
      </c>
      <c r="V392" s="139" t="s">
        <v>1341</v>
      </c>
      <c r="W392" s="140"/>
      <c r="X392" s="142"/>
    </row>
    <row r="393" spans="2:24">
      <c r="B393" s="139" t="s">
        <v>133</v>
      </c>
      <c r="C393" s="140" t="s">
        <v>205</v>
      </c>
      <c r="D393" s="143">
        <f>COUNTIFS(MetaData!$R:$R,MAP!B393,MetaData!$AQ:$AQ,MAP!C393,MetaData!$AS:$AS,MAP!B391,MetaData!$AS:$AS,MAP!D392,MetaData!AW:AW,"map")</f>
        <v>0</v>
      </c>
      <c r="E393" s="141">
        <f>IFERROR(D393/D397,0)</f>
        <v>0</v>
      </c>
      <c r="F393" s="143">
        <f>COUNTIFS(MetaData!$R:$R,MAP!B393,MetaData!$AQ:$AQ,MAP!C393,MetaData!$AS:$AS,MAP!B391,MetaData!$AS:$AS,MAP!F392,MetaData!AW:AW,"map")</f>
        <v>0</v>
      </c>
      <c r="G393" s="141">
        <f>IFERROR(F393/F397,0)</f>
        <v>0</v>
      </c>
      <c r="H393" s="143">
        <f>COUNTIFS(MetaData!$R:$R,MAP!B393,MetaData!$AQ:$AQ,MAP!C393,MetaData!$AS:$AS,MAP!B391,MetaData!$AS:$AS,MAP!H392,MetaData!AW:AW,"map")</f>
        <v>0</v>
      </c>
      <c r="I393" s="141">
        <f>IFERROR(H393/H397,0)</f>
        <v>0</v>
      </c>
      <c r="J393" s="143">
        <f>COUNTIFS(MetaData!$R:$R,MAP!B393,MetaData!$AQ:$AQ,MAP!C393,MetaData!$AS:$AS,MAP!B391,MetaData!$AS:$AS,MAP!J392,MetaData!AW:AW,"map")</f>
        <v>0</v>
      </c>
      <c r="K393" s="142">
        <f>IFERROR(J393/J397,0)</f>
        <v>0</v>
      </c>
      <c r="M393" s="139" t="s">
        <v>133</v>
      </c>
      <c r="N393" s="140" t="s">
        <v>205</v>
      </c>
      <c r="O393" s="143">
        <f>COUNTIFS(MetaData!$R:$R,MAP!M393,MetaData!$AQ:$AQ,MAP!N393,MetaData!$AS:$AS,MAP!B391,MetaData!AW:AW,"map")</f>
        <v>0</v>
      </c>
      <c r="P393" s="142">
        <f>IFERROR(O393/O397,0)</f>
        <v>0</v>
      </c>
      <c r="R393" s="139" t="s">
        <v>151</v>
      </c>
      <c r="S393" s="143">
        <f>COUNTIFS(MetaData!$R:$R,MAP!$R$23,MetaData!$AQ:$AQ,MAP!B391,MetaData!AW:AW,"map")</f>
        <v>0</v>
      </c>
      <c r="T393" s="142">
        <f>IFERROR(S393/S394,0)</f>
        <v>0</v>
      </c>
      <c r="V393" s="139" t="s">
        <v>205</v>
      </c>
      <c r="W393" s="143">
        <f>COUNTIFS(MetaData!$AQ:$AQ,MAP!V393,MetaData!$AS:$AS,MAP!B391,MetaData!AW:AW,"map")</f>
        <v>0</v>
      </c>
      <c r="X393" s="142">
        <f>IFERROR(W393/W395,0)</f>
        <v>0</v>
      </c>
    </row>
    <row r="394" spans="2:24">
      <c r="B394" s="139"/>
      <c r="C394" s="140" t="s">
        <v>146</v>
      </c>
      <c r="D394" s="143">
        <f>COUNTIFS(MetaData!$R:$R,MAP!B393,MetaData!$AQ:$AQ,MAP!C394,MetaData!$AS:$AS,MAP!B391,MetaData!$AS:$AS,MAP!D392,MetaData!AW:AW,"map")</f>
        <v>0</v>
      </c>
      <c r="E394" s="141">
        <f>IFERROR(D394/D397,0)</f>
        <v>0</v>
      </c>
      <c r="F394" s="143">
        <f>COUNTIFS(MetaData!$R:$R,MAP!B393,MetaData!$AQ:$AQ,MAP!C394,MetaData!$AS:$AS,MAP!B391,MetaData!$AS:$AS,MAP!F392,MetaData!AW:AW,"map")</f>
        <v>0</v>
      </c>
      <c r="G394" s="141">
        <f>IFERROR(F394/F397,0)</f>
        <v>0</v>
      </c>
      <c r="H394" s="143">
        <f>COUNTIFS(MetaData!$R:$R,MAP!B393,MetaData!$AQ:$AQ,MAP!C394,MetaData!$AS:$AS,MAP!B391,MetaData!$AS:$AS,MAP!H392,MetaData!AW:AW,"map")</f>
        <v>0</v>
      </c>
      <c r="I394" s="141">
        <f>IFERROR(H394/H397,0)</f>
        <v>0</v>
      </c>
      <c r="J394" s="143">
        <f>COUNTIFS(MetaData!$R:$R,MAP!B393,MetaData!$AQ:$AQ,MAP!C394,MetaData!$AS:$AS,MAP!B391,MetaData!$AS:$AS,MAP!J392,MetaData!AW:AW,"map")</f>
        <v>0</v>
      </c>
      <c r="K394" s="142">
        <f>IFERROR(J394/J397,0)</f>
        <v>0</v>
      </c>
      <c r="M394" s="139"/>
      <c r="N394" s="140" t="s">
        <v>146</v>
      </c>
      <c r="O394" s="143">
        <f>COUNTIFS(MetaData!$R:$R,MAP!M393,MetaData!$AQ:$AQ,MAP!N394,MetaData!$AS:$AS,MAP!B391,MetaData!AW:AW,"map")</f>
        <v>0</v>
      </c>
      <c r="P394" s="142">
        <f>IFERROR(O394/O397,0)</f>
        <v>0</v>
      </c>
      <c r="R394" s="139" t="s">
        <v>1339</v>
      </c>
      <c r="S394" s="140">
        <f>SUM(S392:S393)</f>
        <v>0</v>
      </c>
      <c r="T394" s="142"/>
      <c r="V394" s="139" t="s">
        <v>146</v>
      </c>
      <c r="W394" s="143">
        <f>COUNTIFS(MetaData!$AQ:$AQ,MAP!V394,MetaData!$AS:$AS,MAP!B391,MetaData!AW:AW,"map")</f>
        <v>0</v>
      </c>
      <c r="X394" s="142">
        <f>IFERROR(W394/W395,0)</f>
        <v>0</v>
      </c>
    </row>
    <row r="395" spans="2:24">
      <c r="B395" s="139" t="s">
        <v>151</v>
      </c>
      <c r="C395" s="140" t="s">
        <v>205</v>
      </c>
      <c r="D395" s="143">
        <f>COUNTIFS(MetaData!$R:$R,MAP!B395,MetaData!$AQ:$AQ,MAP!C395,MetaData!$AS:$AS,MAP!B391,MetaData!$AS:$AS,MAP!D392,MetaData!AW:AW,"map")</f>
        <v>0</v>
      </c>
      <c r="E395" s="141">
        <f>IFERROR(D395/D397,0)</f>
        <v>0</v>
      </c>
      <c r="F395" s="143">
        <f>COUNTIFS(MetaData!$R:$R,MAP!B395,MetaData!$AQ:$AQ,MAP!C395,MetaData!$AS:$AS,MAP!B391,MetaData!$AS:$AS,MAP!F392,MetaData!AW:AW,"map")</f>
        <v>0</v>
      </c>
      <c r="G395" s="141">
        <f>IFERROR(F395/F397,0)</f>
        <v>0</v>
      </c>
      <c r="H395" s="143">
        <f>COUNTIFS(MetaData!$R:$R,MAP!B395,MetaData!$AQ:$AQ,MAP!C395,MetaData!$AS:$AS,MAP!B391,MetaData!$AS:$AS,MAP!H392,MetaData!AW:AW,"map")</f>
        <v>0</v>
      </c>
      <c r="I395" s="141">
        <f>IFERROR(H395/H397,0)</f>
        <v>0</v>
      </c>
      <c r="J395" s="143">
        <f>COUNTIFS(MetaData!$R:$R,MAP!B395,MetaData!$AQ:$AQ,MAP!C395,MetaData!$AS:$AS,MAP!B391,MetaData!$AS:$AS,MAP!J392,MetaData!AW:AW,"map")</f>
        <v>0</v>
      </c>
      <c r="K395" s="142">
        <f>IFERROR(J395/J397,0)</f>
        <v>0</v>
      </c>
      <c r="M395" s="139" t="s">
        <v>151</v>
      </c>
      <c r="N395" s="140" t="s">
        <v>205</v>
      </c>
      <c r="O395" s="143">
        <f>COUNTIFS(MetaData!$R:$R,MAP!M395,MetaData!$AQ:$AQ,MAP!N395,MetaData!$AS:$AS,MAP!B391,MetaData!AW:AW,"map")</f>
        <v>0</v>
      </c>
      <c r="P395" s="142">
        <f>IFERROR(O395/O397,0)</f>
        <v>0</v>
      </c>
      <c r="V395" s="139" t="s">
        <v>1339</v>
      </c>
      <c r="W395" s="140">
        <f>SUM(W393:W394)</f>
        <v>0</v>
      </c>
      <c r="X395" s="142"/>
    </row>
    <row r="396" spans="2:24">
      <c r="B396" s="139"/>
      <c r="C396" s="140" t="s">
        <v>146</v>
      </c>
      <c r="D396" s="143">
        <f>COUNTIFS(MetaData!$R:$R,MAP!B395,MetaData!$AQ:$AQ,MAP!C396,MetaData!$AS:$AS,MAP!B391,MetaData!$AS:$AS,MAP!D392,MetaData!AW:AW,"map")</f>
        <v>0</v>
      </c>
      <c r="E396" s="141">
        <f>IFERROR(D396/D397,0)</f>
        <v>0</v>
      </c>
      <c r="F396" s="143">
        <f>COUNTIFS(MetaData!$R:$R,MAP!B395,MetaData!$AQ:$AQ,MAP!C396,MetaData!$AS:$AS,MAP!B391,MetaData!$AS:$AS,MAP!F392,MetaData!AW:AW,"map")</f>
        <v>0</v>
      </c>
      <c r="G396" s="141">
        <f>IFERROR(F396/F397,0)</f>
        <v>0</v>
      </c>
      <c r="H396" s="143">
        <f>COUNTIFS(MetaData!$R:$R,MAP!B395,MetaData!$AQ:$AQ,MAP!C396,MetaData!$AS:$AS,MAP!B391,MetaData!$AS:$AS,MAP!H392,MetaData!AW:AW,"map")</f>
        <v>0</v>
      </c>
      <c r="I396" s="141">
        <f>IFERROR(H396/H397,0)</f>
        <v>0</v>
      </c>
      <c r="J396" s="143">
        <f>COUNTIFS(MetaData!$R:$R,MAP!B395,MetaData!$AQ:$AQ,MAP!C396,MetaData!$AS:$AS,MAP!B391,MetaData!$AS:$AS,MAP!J392,MetaData!AW:AW,"map")</f>
        <v>0</v>
      </c>
      <c r="K396" s="142">
        <f>IFERROR(J396/J397,0)</f>
        <v>0</v>
      </c>
      <c r="M396" s="139"/>
      <c r="N396" s="140" t="s">
        <v>146</v>
      </c>
      <c r="O396" s="143">
        <f>COUNTIFS(MetaData!$R:$R,MAP!M395,MetaData!$AQ:$AQ,MAP!N396,MetaData!$AS:$AS,MAP!B391,MetaData!AW:AW,"map")</f>
        <v>0</v>
      </c>
      <c r="P396" s="142">
        <f>IFERROR(O396/O397,0)</f>
        <v>0</v>
      </c>
    </row>
    <row r="397" spans="2:24">
      <c r="B397" s="139" t="s">
        <v>1339</v>
      </c>
      <c r="C397" s="140"/>
      <c r="D397" s="143">
        <f>SUM(D393:D396)</f>
        <v>0</v>
      </c>
      <c r="E397" s="141"/>
      <c r="F397" s="140">
        <f t="shared" ref="F397" si="91">SUM(F393:F396)</f>
        <v>0</v>
      </c>
      <c r="G397" s="140"/>
      <c r="H397" s="140">
        <f>SUM(H393:H396)</f>
        <v>0</v>
      </c>
      <c r="I397" s="140"/>
      <c r="J397" s="140">
        <f>SUM(J393:J396)</f>
        <v>0</v>
      </c>
      <c r="K397" s="144">
        <f>SUM(C397:J397)</f>
        <v>0</v>
      </c>
      <c r="M397" s="139" t="s">
        <v>1339</v>
      </c>
      <c r="N397" s="140"/>
      <c r="O397" s="140">
        <f>SUM(O393:O396)</f>
        <v>0</v>
      </c>
      <c r="P397" s="142"/>
    </row>
    <row r="398" spans="2:24">
      <c r="G398" s="124"/>
      <c r="H398" s="124"/>
      <c r="I398" s="145"/>
    </row>
    <row r="399" spans="2:24">
      <c r="B399" s="126" t="s">
        <v>960</v>
      </c>
      <c r="C399" s="123"/>
      <c r="D399" s="123"/>
      <c r="E399" s="123"/>
      <c r="F399" s="123"/>
      <c r="G399" s="123"/>
      <c r="H399" s="123"/>
      <c r="I399" s="123"/>
      <c r="J399" s="123"/>
      <c r="K399" s="123"/>
      <c r="L399" s="123"/>
      <c r="M399" s="126"/>
      <c r="N399" s="123"/>
      <c r="O399" s="123"/>
      <c r="P399" s="123"/>
      <c r="Q399" s="123"/>
      <c r="R399" s="123"/>
      <c r="S399" s="123"/>
      <c r="T399" s="123"/>
      <c r="U399" s="123"/>
      <c r="V399" s="3"/>
      <c r="W399" s="123"/>
      <c r="X399" s="123"/>
    </row>
    <row r="400" spans="2:24">
      <c r="B400" s="154"/>
      <c r="C400" s="155" t="s">
        <v>1341</v>
      </c>
      <c r="D400" s="140" t="s">
        <v>924</v>
      </c>
      <c r="E400" s="141"/>
      <c r="F400" s="140" t="s">
        <v>407</v>
      </c>
      <c r="G400" s="140"/>
      <c r="H400" s="141" t="s">
        <v>215</v>
      </c>
      <c r="I400" s="140"/>
      <c r="J400" s="140" t="s">
        <v>206</v>
      </c>
      <c r="K400" s="142"/>
      <c r="M400" s="139"/>
      <c r="N400" s="140" t="s">
        <v>1341</v>
      </c>
      <c r="O400" s="140"/>
      <c r="P400" s="142"/>
      <c r="R400" s="139" t="s">
        <v>133</v>
      </c>
      <c r="S400" s="143">
        <f>COUNTIFS(MetaData!$R:$R,MAP!$R$22,MetaData!$AQ:$AQ,MAP!B399,MetaData!AW:AW,"map")</f>
        <v>0</v>
      </c>
      <c r="T400" s="142">
        <f>IFERROR(S400/S402,0)</f>
        <v>0</v>
      </c>
      <c r="V400" s="139" t="s">
        <v>1341</v>
      </c>
      <c r="W400" s="140"/>
      <c r="X400" s="142"/>
    </row>
    <row r="401" spans="2:24">
      <c r="B401" s="139" t="s">
        <v>133</v>
      </c>
      <c r="C401" s="140" t="s">
        <v>205</v>
      </c>
      <c r="D401" s="143">
        <f>COUNTIFS(MetaData!$R:$R,MAP!B401,MetaData!$AQ:$AQ,MAP!C401,MetaData!$AS:$AS,MAP!B399,MetaData!$AS:$AS,MAP!D400,MetaData!AW:AW,"map")</f>
        <v>0</v>
      </c>
      <c r="E401" s="141">
        <f>IFERROR(D401/D405,0)</f>
        <v>0</v>
      </c>
      <c r="F401" s="143">
        <f>COUNTIFS(MetaData!$R:$R,MAP!B401,MetaData!$AQ:$AQ,MAP!C401,MetaData!$AS:$AS,MAP!B399,MetaData!$AS:$AS,MAP!F400,MetaData!AW:AW,"map")</f>
        <v>0</v>
      </c>
      <c r="G401" s="141">
        <f>IFERROR(F401/F405,0)</f>
        <v>0</v>
      </c>
      <c r="H401" s="143">
        <f>COUNTIFS(MetaData!$R:$R,MAP!B401,MetaData!$AQ:$AQ,MAP!C401,MetaData!$AS:$AS,MAP!B399,MetaData!$AS:$AS,MAP!H400,MetaData!AW:AW,"map")</f>
        <v>0</v>
      </c>
      <c r="I401" s="141">
        <f>IFERROR(H401/H405,0)</f>
        <v>0</v>
      </c>
      <c r="J401" s="143">
        <f>COUNTIFS(MetaData!$R:$R,MAP!B401,MetaData!$AQ:$AQ,MAP!C401,MetaData!$AS:$AS,MAP!B399,MetaData!$AS:$AS,MAP!J400,MetaData!AW:AW,"map")</f>
        <v>0</v>
      </c>
      <c r="K401" s="142">
        <f>IFERROR(J401/J405,0)</f>
        <v>0</v>
      </c>
      <c r="M401" s="139" t="s">
        <v>133</v>
      </c>
      <c r="N401" s="140" t="s">
        <v>205</v>
      </c>
      <c r="O401" s="143">
        <f>COUNTIFS(MetaData!$R:$R,MAP!M401,MetaData!$AQ:$AQ,MAP!N401,MetaData!$AS:$AS,MAP!B399,MetaData!AW:AW,"map")</f>
        <v>0</v>
      </c>
      <c r="P401" s="142">
        <f>IFERROR(O401/O405,0)</f>
        <v>0</v>
      </c>
      <c r="R401" s="139" t="s">
        <v>151</v>
      </c>
      <c r="S401" s="143">
        <f>COUNTIFS(MetaData!$R:$R,MAP!$R$23,MetaData!$AQ:$AQ,MAP!B399,MetaData!AW:AW,"map")</f>
        <v>0</v>
      </c>
      <c r="T401" s="142">
        <f>IFERROR(S401/S402,0)</f>
        <v>0</v>
      </c>
      <c r="V401" s="139" t="s">
        <v>205</v>
      </c>
      <c r="W401" s="143">
        <f>COUNTIFS(MetaData!$AQ:$AQ,MAP!V401,MetaData!$AS:$AS,MAP!B399,MetaData!AW:AW,"map")</f>
        <v>0</v>
      </c>
      <c r="X401" s="142">
        <f>IFERROR(W401/W403,0)</f>
        <v>0</v>
      </c>
    </row>
    <row r="402" spans="2:24">
      <c r="B402" s="139"/>
      <c r="C402" s="140" t="s">
        <v>146</v>
      </c>
      <c r="D402" s="143">
        <f>COUNTIFS(MetaData!$R:$R,MAP!B401,MetaData!$AQ:$AQ,MAP!C402,MetaData!$AS:$AS,MAP!B399,MetaData!$AS:$AS,MAP!D400,MetaData!AW:AW,"map")</f>
        <v>0</v>
      </c>
      <c r="E402" s="141">
        <f>IFERROR(D402/D405,0)</f>
        <v>0</v>
      </c>
      <c r="F402" s="143">
        <f>COUNTIFS(MetaData!$R:$R,MAP!B401,MetaData!$AQ:$AQ,MAP!C402,MetaData!$AS:$AS,MAP!B399,MetaData!$AS:$AS,MAP!F400,MetaData!AW:AW,"map")</f>
        <v>0</v>
      </c>
      <c r="G402" s="141">
        <f>IFERROR(F402/F405,0)</f>
        <v>0</v>
      </c>
      <c r="H402" s="143">
        <f>COUNTIFS(MetaData!$R:$R,MAP!B401,MetaData!$AQ:$AQ,MAP!C402,MetaData!$AS:$AS,MAP!B399,MetaData!$AS:$AS,MAP!H400,MetaData!AW:AW,"map")</f>
        <v>0</v>
      </c>
      <c r="I402" s="141">
        <f>IFERROR(H402/H405,0)</f>
        <v>0</v>
      </c>
      <c r="J402" s="143">
        <f>COUNTIFS(MetaData!$R:$R,MAP!B401,MetaData!$AQ:$AQ,MAP!C402,MetaData!$AS:$AS,MAP!B399,MetaData!$AS:$AS,MAP!J400,MetaData!AW:AW,"map")</f>
        <v>0</v>
      </c>
      <c r="K402" s="142">
        <f>IFERROR(J402/J405,0)</f>
        <v>0</v>
      </c>
      <c r="M402" s="139"/>
      <c r="N402" s="140" t="s">
        <v>146</v>
      </c>
      <c r="O402" s="143">
        <f>COUNTIFS(MetaData!$R:$R,MAP!M401,MetaData!$AQ:$AQ,MAP!N402,MetaData!$AS:$AS,MAP!B399,MetaData!AW:AW,"map")</f>
        <v>0</v>
      </c>
      <c r="P402" s="142">
        <f>IFERROR(O402/O405,0)</f>
        <v>0</v>
      </c>
      <c r="R402" s="139" t="s">
        <v>1339</v>
      </c>
      <c r="S402" s="140">
        <f>SUM(S400:S401)</f>
        <v>0</v>
      </c>
      <c r="T402" s="142"/>
      <c r="V402" s="139" t="s">
        <v>146</v>
      </c>
      <c r="W402" s="143">
        <f>COUNTIFS(MetaData!$AQ:$AQ,MAP!V402,MetaData!$AS:$AS,MAP!B399,MetaData!AW:AW,"map")</f>
        <v>0</v>
      </c>
      <c r="X402" s="142">
        <f>IFERROR(W402/W403,0)</f>
        <v>0</v>
      </c>
    </row>
    <row r="403" spans="2:24">
      <c r="B403" s="139" t="s">
        <v>151</v>
      </c>
      <c r="C403" s="140" t="s">
        <v>205</v>
      </c>
      <c r="D403" s="143">
        <f>COUNTIFS(MetaData!$R:$R,MAP!B403,MetaData!$AQ:$AQ,MAP!C403,MetaData!$AS:$AS,MAP!B399,MetaData!$AS:$AS,MAP!D400,MetaData!AW:AW,"map")</f>
        <v>0</v>
      </c>
      <c r="E403" s="141">
        <f>IFERROR(D403/D405,0)</f>
        <v>0</v>
      </c>
      <c r="F403" s="143">
        <f>COUNTIFS(MetaData!$R:$R,MAP!B403,MetaData!$AQ:$AQ,MAP!C403,MetaData!$AS:$AS,MAP!B399,MetaData!$AS:$AS,MAP!F400,MetaData!AW:AW,"map")</f>
        <v>0</v>
      </c>
      <c r="G403" s="141">
        <f>IFERROR(F403/F405,0)</f>
        <v>0</v>
      </c>
      <c r="H403" s="143">
        <f>COUNTIFS(MetaData!$R:$R,MAP!B403,MetaData!$AQ:$AQ,MAP!C403,MetaData!$AS:$AS,MAP!B399,MetaData!$AS:$AS,MAP!H400,MetaData!AW:AW,"map")</f>
        <v>0</v>
      </c>
      <c r="I403" s="141">
        <f>IFERROR(H403/H405,0)</f>
        <v>0</v>
      </c>
      <c r="J403" s="143">
        <f>COUNTIFS(MetaData!$R:$R,MAP!B403,MetaData!$AQ:$AQ,MAP!C403,MetaData!$AS:$AS,MAP!B399,MetaData!$AS:$AS,MAP!J400,MetaData!AW:AW,"map")</f>
        <v>0</v>
      </c>
      <c r="K403" s="142">
        <f>IFERROR(J403/J405,0)</f>
        <v>0</v>
      </c>
      <c r="M403" s="139" t="s">
        <v>151</v>
      </c>
      <c r="N403" s="140" t="s">
        <v>205</v>
      </c>
      <c r="O403" s="143">
        <f>COUNTIFS(MetaData!$R:$R,MAP!M403,MetaData!$AQ:$AQ,MAP!N403,MetaData!$AS:$AS,MAP!B399,MetaData!AW:AW,"map")</f>
        <v>0</v>
      </c>
      <c r="P403" s="142">
        <f>IFERROR(O403/O405,0)</f>
        <v>0</v>
      </c>
      <c r="V403" s="139" t="s">
        <v>1339</v>
      </c>
      <c r="W403" s="140">
        <f>SUM(W401:W402)</f>
        <v>0</v>
      </c>
      <c r="X403" s="142"/>
    </row>
    <row r="404" spans="2:24">
      <c r="B404" s="139"/>
      <c r="C404" s="140" t="s">
        <v>146</v>
      </c>
      <c r="D404" s="143">
        <f>COUNTIFS(MetaData!$R:$R,MAP!B403,MetaData!$AQ:$AQ,MAP!C404,MetaData!$AS:$AS,MAP!B399,MetaData!$AS:$AS,MAP!D400,MetaData!AW:AW,"map")</f>
        <v>0</v>
      </c>
      <c r="E404" s="141">
        <f>IFERROR(D404/D405,0)</f>
        <v>0</v>
      </c>
      <c r="F404" s="143">
        <f>COUNTIFS(MetaData!$R:$R,MAP!B403,MetaData!$AQ:$AQ,MAP!C404,MetaData!$AS:$AS,MAP!B399,MetaData!$AS:$AS,MAP!F400,MetaData!AW:AW,"map")</f>
        <v>0</v>
      </c>
      <c r="G404" s="141">
        <f>IFERROR(F404/F405,0)</f>
        <v>0</v>
      </c>
      <c r="H404" s="143">
        <f>COUNTIFS(MetaData!$R:$R,MAP!B403,MetaData!$AQ:$AQ,MAP!C404,MetaData!$AS:$AS,MAP!B399,MetaData!$AS:$AS,MAP!H400,MetaData!AW:AW,"map")</f>
        <v>0</v>
      </c>
      <c r="I404" s="141">
        <f>IFERROR(H404/H405,0)</f>
        <v>0</v>
      </c>
      <c r="J404" s="143">
        <f>COUNTIFS(MetaData!$R:$R,MAP!B403,MetaData!$AQ:$AQ,MAP!C404,MetaData!$AS:$AS,MAP!B399,MetaData!$AS:$AS,MAP!J400,MetaData!AW:AW,"map")</f>
        <v>0</v>
      </c>
      <c r="K404" s="142">
        <f>IFERROR(J404/J405,0)</f>
        <v>0</v>
      </c>
      <c r="M404" s="139"/>
      <c r="N404" s="140" t="s">
        <v>146</v>
      </c>
      <c r="O404" s="143">
        <f>COUNTIFS(MetaData!$R:$R,MAP!M403,MetaData!$AQ:$AQ,MAP!N404,MetaData!$AS:$AS,MAP!B399,MetaData!AW:AW,"map")</f>
        <v>0</v>
      </c>
      <c r="P404" s="142">
        <f>IFERROR(O404/O405,0)</f>
        <v>0</v>
      </c>
    </row>
    <row r="405" spans="2:24">
      <c r="B405" s="139" t="s">
        <v>1339</v>
      </c>
      <c r="C405" s="140"/>
      <c r="D405" s="143">
        <f>SUM(D401:D404)</f>
        <v>0</v>
      </c>
      <c r="E405" s="141"/>
      <c r="F405" s="140">
        <f t="shared" ref="F405" si="92">SUM(F401:F404)</f>
        <v>0</v>
      </c>
      <c r="G405" s="140"/>
      <c r="H405" s="140">
        <f>SUM(H401:H404)</f>
        <v>0</v>
      </c>
      <c r="I405" s="140"/>
      <c r="J405" s="140">
        <f>SUM(J401:J404)</f>
        <v>0</v>
      </c>
      <c r="K405" s="144">
        <f>SUM(C405:J405)</f>
        <v>0</v>
      </c>
      <c r="M405" s="139" t="s">
        <v>1339</v>
      </c>
      <c r="N405" s="140"/>
      <c r="O405" s="140">
        <f>SUM(O401:O404)</f>
        <v>0</v>
      </c>
      <c r="P405" s="142"/>
    </row>
    <row r="406" spans="2:24">
      <c r="G406" s="124"/>
      <c r="H406" s="124"/>
      <c r="I406" s="145"/>
    </row>
    <row r="407" spans="2:24">
      <c r="B407" s="126" t="s">
        <v>973</v>
      </c>
      <c r="C407" s="123"/>
      <c r="D407" s="123"/>
      <c r="E407" s="123"/>
      <c r="F407" s="123"/>
      <c r="G407" s="123"/>
      <c r="H407" s="123"/>
      <c r="I407" s="123"/>
      <c r="J407" s="123"/>
      <c r="K407" s="123"/>
      <c r="L407" s="123"/>
      <c r="M407" s="126"/>
      <c r="N407" s="123"/>
      <c r="O407" s="123"/>
      <c r="P407" s="123"/>
      <c r="Q407" s="123"/>
      <c r="R407" s="123"/>
      <c r="S407" s="123"/>
      <c r="T407" s="123"/>
      <c r="U407" s="123"/>
      <c r="V407" s="3"/>
      <c r="W407" s="123"/>
      <c r="X407" s="123"/>
    </row>
    <row r="408" spans="2:24">
      <c r="B408" s="154"/>
      <c r="C408" s="155" t="s">
        <v>1341</v>
      </c>
      <c r="D408" s="140" t="s">
        <v>924</v>
      </c>
      <c r="E408" s="141"/>
      <c r="F408" s="140" t="s">
        <v>407</v>
      </c>
      <c r="G408" s="140"/>
      <c r="H408" s="141" t="s">
        <v>215</v>
      </c>
      <c r="I408" s="140"/>
      <c r="J408" s="140" t="s">
        <v>206</v>
      </c>
      <c r="K408" s="142"/>
      <c r="M408" s="139"/>
      <c r="N408" s="140" t="s">
        <v>1341</v>
      </c>
      <c r="O408" s="140"/>
      <c r="P408" s="142"/>
      <c r="R408" s="139" t="s">
        <v>133</v>
      </c>
      <c r="S408" s="143">
        <f>COUNTIFS(MetaData!$R:$R,MAP!$R$22,MetaData!$AQ:$AQ,MAP!B407,MetaData!AW:AW,"map")</f>
        <v>0</v>
      </c>
      <c r="T408" s="142">
        <f>IFERROR(S408/S410,0)</f>
        <v>0</v>
      </c>
      <c r="V408" s="139" t="s">
        <v>1341</v>
      </c>
      <c r="W408" s="140"/>
      <c r="X408" s="142"/>
    </row>
    <row r="409" spans="2:24">
      <c r="B409" s="139" t="s">
        <v>133</v>
      </c>
      <c r="C409" s="140" t="s">
        <v>205</v>
      </c>
      <c r="D409" s="143">
        <f>COUNTIFS(MetaData!$R:$R,MAP!B409,MetaData!$AQ:$AQ,MAP!C409,MetaData!$AS:$AS,MAP!B407,MetaData!$AS:$AS,MAP!D408,MetaData!AW:AW,"map")</f>
        <v>0</v>
      </c>
      <c r="E409" s="141">
        <f>IFERROR(D409/D413,0)</f>
        <v>0</v>
      </c>
      <c r="F409" s="143">
        <f>COUNTIFS(MetaData!$R:$R,MAP!B409,MetaData!$AQ:$AQ,MAP!C409,MetaData!$AS:$AS,MAP!B407,MetaData!$AS:$AS,MAP!F408,MetaData!AW:AW,"map")</f>
        <v>0</v>
      </c>
      <c r="G409" s="141">
        <f>IFERROR(F409/F413,0)</f>
        <v>0</v>
      </c>
      <c r="H409" s="143">
        <f>COUNTIFS(MetaData!$R:$R,MAP!B409,MetaData!$AQ:$AQ,MAP!C409,MetaData!$AS:$AS,MAP!B407,MetaData!$AS:$AS,MAP!H408,MetaData!AW:AW,"map")</f>
        <v>0</v>
      </c>
      <c r="I409" s="141">
        <f>IFERROR(H409/H413,0)</f>
        <v>0</v>
      </c>
      <c r="J409" s="143">
        <f>COUNTIFS(MetaData!$R:$R,MAP!B409,MetaData!$AQ:$AQ,MAP!C409,MetaData!$AS:$AS,MAP!B407,MetaData!$AS:$AS,MAP!J408,MetaData!AW:AW,"map")</f>
        <v>0</v>
      </c>
      <c r="K409" s="142">
        <f>IFERROR(J409/J413,0)</f>
        <v>0</v>
      </c>
      <c r="M409" s="139" t="s">
        <v>133</v>
      </c>
      <c r="N409" s="140" t="s">
        <v>205</v>
      </c>
      <c r="O409" s="143">
        <f>COUNTIFS(MetaData!$R:$R,MAP!M409,MetaData!$AQ:$AQ,MAP!N409,MetaData!$AS:$AS,MAP!B407,MetaData!AW:AW,"map")</f>
        <v>0</v>
      </c>
      <c r="P409" s="142">
        <f>IFERROR(O409/O413,0)</f>
        <v>0</v>
      </c>
      <c r="R409" s="139" t="s">
        <v>151</v>
      </c>
      <c r="S409" s="143">
        <f>COUNTIFS(MetaData!$R:$R,MAP!$R$23,MetaData!$AQ:$AQ,MAP!B407,MetaData!AW:AW,"map")</f>
        <v>0</v>
      </c>
      <c r="T409" s="142">
        <f>IFERROR(S409/S410,0)</f>
        <v>0</v>
      </c>
      <c r="V409" s="139" t="s">
        <v>205</v>
      </c>
      <c r="W409" s="143">
        <f>COUNTIFS(MetaData!$AQ:$AQ,MAP!V409,MetaData!$AS:$AS,MAP!B407,MetaData!AW:AW,"map")</f>
        <v>0</v>
      </c>
      <c r="X409" s="142">
        <f>IFERROR(W409/W411,0)</f>
        <v>0</v>
      </c>
    </row>
    <row r="410" spans="2:24">
      <c r="B410" s="139"/>
      <c r="C410" s="140" t="s">
        <v>146</v>
      </c>
      <c r="D410" s="143">
        <f>COUNTIFS(MetaData!$R:$R,MAP!B409,MetaData!$AQ:$AQ,MAP!C410,MetaData!$AS:$AS,MAP!B407,MetaData!$AS:$AS,MAP!D408,MetaData!AW:AW,"map")</f>
        <v>0</v>
      </c>
      <c r="E410" s="141">
        <f>IFERROR(D410/D413,0)</f>
        <v>0</v>
      </c>
      <c r="F410" s="143">
        <f>COUNTIFS(MetaData!$R:$R,MAP!B409,MetaData!$AQ:$AQ,MAP!C410,MetaData!$AS:$AS,MAP!B407,MetaData!$AS:$AS,MAP!F408,MetaData!AW:AW,"map")</f>
        <v>0</v>
      </c>
      <c r="G410" s="141">
        <f>IFERROR(F410/F413,0)</f>
        <v>0</v>
      </c>
      <c r="H410" s="143">
        <f>COUNTIFS(MetaData!$R:$R,MAP!B409,MetaData!$AQ:$AQ,MAP!C410,MetaData!$AS:$AS,MAP!B407,MetaData!$AS:$AS,MAP!H408,MetaData!AW:AW,"map")</f>
        <v>0</v>
      </c>
      <c r="I410" s="141">
        <f>IFERROR(H410/H413,0)</f>
        <v>0</v>
      </c>
      <c r="J410" s="143">
        <f>COUNTIFS(MetaData!$R:$R,MAP!B409,MetaData!$AQ:$AQ,MAP!C410,MetaData!$AS:$AS,MAP!B407,MetaData!$AS:$AS,MAP!J408,MetaData!AW:AW,"map")</f>
        <v>0</v>
      </c>
      <c r="K410" s="142">
        <f>IFERROR(J410/J413,0)</f>
        <v>0</v>
      </c>
      <c r="M410" s="139"/>
      <c r="N410" s="140" t="s">
        <v>146</v>
      </c>
      <c r="O410" s="143">
        <f>COUNTIFS(MetaData!$R:$R,MAP!M409,MetaData!$AQ:$AQ,MAP!N410,MetaData!$AS:$AS,MAP!B407,MetaData!AW:AW,"map")</f>
        <v>0</v>
      </c>
      <c r="P410" s="142">
        <f>IFERROR(O410/O413,0)</f>
        <v>0</v>
      </c>
      <c r="R410" s="139" t="s">
        <v>1339</v>
      </c>
      <c r="S410" s="140">
        <f>SUM(S408:S409)</f>
        <v>0</v>
      </c>
      <c r="T410" s="142"/>
      <c r="V410" s="139" t="s">
        <v>146</v>
      </c>
      <c r="W410" s="143">
        <f>COUNTIFS(MetaData!$AQ:$AQ,MAP!V410,MetaData!$AS:$AS,MAP!B407,MetaData!AW:AW,"map")</f>
        <v>0</v>
      </c>
      <c r="X410" s="142">
        <f>IFERROR(W410/W411,0)</f>
        <v>0</v>
      </c>
    </row>
    <row r="411" spans="2:24">
      <c r="B411" s="139" t="s">
        <v>151</v>
      </c>
      <c r="C411" s="140" t="s">
        <v>205</v>
      </c>
      <c r="D411" s="143">
        <f>COUNTIFS(MetaData!$R:$R,MAP!B411,MetaData!$AQ:$AQ,MAP!C411,MetaData!$AS:$AS,MAP!B407,MetaData!$AS:$AS,MAP!D408,MetaData!AW:AW,"map")</f>
        <v>0</v>
      </c>
      <c r="E411" s="141">
        <f>IFERROR(D411/D413,0)</f>
        <v>0</v>
      </c>
      <c r="F411" s="143">
        <f>COUNTIFS(MetaData!$R:$R,MAP!B411,MetaData!$AQ:$AQ,MAP!C411,MetaData!$AS:$AS,MAP!B407,MetaData!$AS:$AS,MAP!F408,MetaData!AW:AW,"map")</f>
        <v>0</v>
      </c>
      <c r="G411" s="141">
        <f>IFERROR(F411/F413,0)</f>
        <v>0</v>
      </c>
      <c r="H411" s="143">
        <f>COUNTIFS(MetaData!$R:$R,MAP!B411,MetaData!$AQ:$AQ,MAP!C411,MetaData!$AS:$AS,MAP!B407,MetaData!$AS:$AS,MAP!H408,MetaData!AW:AW,"map")</f>
        <v>0</v>
      </c>
      <c r="I411" s="141">
        <f>IFERROR(H411/H413,0)</f>
        <v>0</v>
      </c>
      <c r="J411" s="143">
        <f>COUNTIFS(MetaData!$R:$R,MAP!B411,MetaData!$AQ:$AQ,MAP!C411,MetaData!$AS:$AS,MAP!B407,MetaData!$AS:$AS,MAP!J408,MetaData!AW:AW,"map")</f>
        <v>0</v>
      </c>
      <c r="K411" s="142">
        <f>IFERROR(J411/J413,0)</f>
        <v>0</v>
      </c>
      <c r="M411" s="139" t="s">
        <v>151</v>
      </c>
      <c r="N411" s="140" t="s">
        <v>205</v>
      </c>
      <c r="O411" s="143">
        <f>COUNTIFS(MetaData!$R:$R,MAP!M411,MetaData!$AQ:$AQ,MAP!N411,MetaData!$AS:$AS,MAP!B407,MetaData!AW:AW,"map")</f>
        <v>0</v>
      </c>
      <c r="P411" s="142">
        <f>IFERROR(O411/O413,0)</f>
        <v>0</v>
      </c>
      <c r="V411" s="139" t="s">
        <v>1339</v>
      </c>
      <c r="W411" s="140">
        <f>SUM(W409:W410)</f>
        <v>0</v>
      </c>
      <c r="X411" s="142"/>
    </row>
    <row r="412" spans="2:24">
      <c r="B412" s="139"/>
      <c r="C412" s="140" t="s">
        <v>146</v>
      </c>
      <c r="D412" s="143">
        <f>COUNTIFS(MetaData!$R:$R,MAP!B411,MetaData!$AQ:$AQ,MAP!C412,MetaData!$AS:$AS,MAP!B407,MetaData!$AS:$AS,MAP!D408,MetaData!AW:AW,"map")</f>
        <v>0</v>
      </c>
      <c r="E412" s="141">
        <f>IFERROR(D412/D413,0)</f>
        <v>0</v>
      </c>
      <c r="F412" s="143">
        <f>COUNTIFS(MetaData!$R:$R,MAP!B411,MetaData!$AQ:$AQ,MAP!C412,MetaData!$AS:$AS,MAP!B407,MetaData!$AS:$AS,MAP!F408,MetaData!AW:AW,"map")</f>
        <v>0</v>
      </c>
      <c r="G412" s="141">
        <f>IFERROR(F412/F413,0)</f>
        <v>0</v>
      </c>
      <c r="H412" s="143">
        <f>COUNTIFS(MetaData!$R:$R,MAP!B411,MetaData!$AQ:$AQ,MAP!C412,MetaData!$AS:$AS,MAP!B407,MetaData!$AS:$AS,MAP!H408,MetaData!AW:AW,"map")</f>
        <v>0</v>
      </c>
      <c r="I412" s="141">
        <f>IFERROR(H412/H413,0)</f>
        <v>0</v>
      </c>
      <c r="J412" s="143">
        <f>COUNTIFS(MetaData!$R:$R,MAP!B411,MetaData!$AQ:$AQ,MAP!C412,MetaData!$AS:$AS,MAP!B407,MetaData!$AS:$AS,MAP!J408,MetaData!AW:AW,"map")</f>
        <v>0</v>
      </c>
      <c r="K412" s="142">
        <f>IFERROR(J412/J413,0)</f>
        <v>0</v>
      </c>
      <c r="M412" s="139"/>
      <c r="N412" s="140" t="s">
        <v>146</v>
      </c>
      <c r="O412" s="143">
        <f>COUNTIFS(MetaData!$R:$R,MAP!M411,MetaData!$AQ:$AQ,MAP!N412,MetaData!$AS:$AS,MAP!B407,MetaData!AW:AW,"map")</f>
        <v>0</v>
      </c>
      <c r="P412" s="142">
        <f>IFERROR(O412/O413,0)</f>
        <v>0</v>
      </c>
    </row>
    <row r="413" spans="2:24">
      <c r="B413" s="139" t="s">
        <v>1339</v>
      </c>
      <c r="C413" s="140"/>
      <c r="D413" s="143">
        <f>SUM(D409:D412)</f>
        <v>0</v>
      </c>
      <c r="E413" s="141"/>
      <c r="F413" s="140">
        <f t="shared" ref="F413" si="93">SUM(F409:F412)</f>
        <v>0</v>
      </c>
      <c r="G413" s="140"/>
      <c r="H413" s="140">
        <f>SUM(H409:H412)</f>
        <v>0</v>
      </c>
      <c r="I413" s="140"/>
      <c r="J413" s="140">
        <f>SUM(J409:J412)</f>
        <v>0</v>
      </c>
      <c r="K413" s="144">
        <f>SUM(C413:J413)</f>
        <v>0</v>
      </c>
      <c r="M413" s="139" t="s">
        <v>1339</v>
      </c>
      <c r="N413" s="140"/>
      <c r="O413" s="140">
        <f>SUM(O409:O412)</f>
        <v>0</v>
      </c>
      <c r="P413" s="142"/>
    </row>
    <row r="414" spans="2:24">
      <c r="G414" s="124"/>
      <c r="H414" s="124"/>
      <c r="I414" s="145"/>
    </row>
    <row r="415" spans="2:24">
      <c r="B415" s="126" t="s">
        <v>984</v>
      </c>
      <c r="C415" s="123"/>
      <c r="D415" s="123"/>
      <c r="E415" s="123"/>
      <c r="F415" s="123"/>
      <c r="G415" s="123"/>
      <c r="H415" s="123"/>
      <c r="I415" s="123"/>
      <c r="J415" s="123"/>
      <c r="K415" s="123"/>
      <c r="L415" s="123"/>
      <c r="M415" s="126"/>
      <c r="N415" s="123"/>
      <c r="O415" s="123"/>
      <c r="P415" s="123"/>
      <c r="Q415" s="123"/>
      <c r="R415" s="123"/>
      <c r="S415" s="123"/>
      <c r="T415" s="123"/>
      <c r="U415" s="123"/>
      <c r="V415" s="3"/>
      <c r="W415" s="123"/>
      <c r="X415" s="123"/>
    </row>
    <row r="416" spans="2:24">
      <c r="B416" s="154"/>
      <c r="C416" s="155" t="s">
        <v>1341</v>
      </c>
      <c r="D416" s="140" t="s">
        <v>924</v>
      </c>
      <c r="E416" s="141"/>
      <c r="F416" s="140" t="s">
        <v>407</v>
      </c>
      <c r="G416" s="140"/>
      <c r="H416" s="141" t="s">
        <v>215</v>
      </c>
      <c r="I416" s="140"/>
      <c r="J416" s="140" t="s">
        <v>206</v>
      </c>
      <c r="K416" s="142"/>
      <c r="M416" s="139"/>
      <c r="N416" s="140" t="s">
        <v>1341</v>
      </c>
      <c r="O416" s="140"/>
      <c r="P416" s="142"/>
      <c r="R416" s="139" t="s">
        <v>133</v>
      </c>
      <c r="S416" s="143">
        <f>COUNTIFS(MetaData!$R:$R,MAP!$R$22,MetaData!$AQ:$AQ,MAP!B415,MetaData!AW:AW,"map")</f>
        <v>0</v>
      </c>
      <c r="T416" s="142">
        <f>IFERROR(S416/S418,0)</f>
        <v>0</v>
      </c>
      <c r="V416" s="139" t="s">
        <v>1341</v>
      </c>
      <c r="W416" s="140"/>
      <c r="X416" s="142"/>
    </row>
    <row r="417" spans="2:24">
      <c r="B417" s="139" t="s">
        <v>133</v>
      </c>
      <c r="C417" s="140" t="s">
        <v>205</v>
      </c>
      <c r="D417" s="143">
        <f>COUNTIFS(MetaData!$R:$R,MAP!B417,MetaData!$AQ:$AQ,MAP!C417,MetaData!$AS:$AS,MAP!B415,MetaData!$AS:$AS,MAP!D416,MetaData!AW:AW,"map")</f>
        <v>0</v>
      </c>
      <c r="E417" s="141">
        <f>IFERROR(D417/D421,0)</f>
        <v>0</v>
      </c>
      <c r="F417" s="143">
        <f>COUNTIFS(MetaData!$R:$R,MAP!B417,MetaData!$AQ:$AQ,MAP!C417,MetaData!$AS:$AS,MAP!B415,MetaData!$AS:$AS,MAP!F416,MetaData!AW:AW,"map")</f>
        <v>0</v>
      </c>
      <c r="G417" s="141">
        <f>IFERROR(F417/F421,0)</f>
        <v>0</v>
      </c>
      <c r="H417" s="143">
        <f>COUNTIFS(MetaData!$R:$R,MAP!B417,MetaData!$AQ:$AQ,MAP!C417,MetaData!$AS:$AS,MAP!B415,MetaData!$AS:$AS,MAP!H416,MetaData!AW:AW,"map")</f>
        <v>0</v>
      </c>
      <c r="I417" s="141">
        <f>IFERROR(H417/H421,0)</f>
        <v>0</v>
      </c>
      <c r="J417" s="143">
        <f>COUNTIFS(MetaData!$R:$R,MAP!B417,MetaData!$AQ:$AQ,MAP!C417,MetaData!$AS:$AS,MAP!B415,MetaData!$AS:$AS,MAP!J416,MetaData!AW:AW,"map")</f>
        <v>0</v>
      </c>
      <c r="K417" s="142">
        <f>IFERROR(J417/J421,0)</f>
        <v>0</v>
      </c>
      <c r="M417" s="139" t="s">
        <v>133</v>
      </c>
      <c r="N417" s="140" t="s">
        <v>205</v>
      </c>
      <c r="O417" s="143">
        <f>COUNTIFS(MetaData!$R:$R,MAP!M417,MetaData!$AQ:$AQ,MAP!N417,MetaData!$AS:$AS,MAP!B415,MetaData!AW:AW,"map")</f>
        <v>0</v>
      </c>
      <c r="P417" s="142">
        <f>IFERROR(O417/O421,0)</f>
        <v>0</v>
      </c>
      <c r="R417" s="139" t="s">
        <v>151</v>
      </c>
      <c r="S417" s="143">
        <f>COUNTIFS(MetaData!$R:$R,MAP!$R$23,MetaData!$AQ:$AQ,MAP!B415,MetaData!AW:AW,"map")</f>
        <v>0</v>
      </c>
      <c r="T417" s="142">
        <f>IFERROR(S417/S418,0)</f>
        <v>0</v>
      </c>
      <c r="V417" s="139" t="s">
        <v>205</v>
      </c>
      <c r="W417" s="143">
        <f>COUNTIFS(MetaData!$AQ:$AQ,MAP!V417,MetaData!$AS:$AS,MAP!B415,MetaData!AW:AW,"map")</f>
        <v>0</v>
      </c>
      <c r="X417" s="142">
        <f>IFERROR(W417/W419,0)</f>
        <v>0</v>
      </c>
    </row>
    <row r="418" spans="2:24">
      <c r="B418" s="139"/>
      <c r="C418" s="140" t="s">
        <v>146</v>
      </c>
      <c r="D418" s="143">
        <f>COUNTIFS(MetaData!$R:$R,MAP!B417,MetaData!$AQ:$AQ,MAP!C418,MetaData!$AS:$AS,MAP!B415,MetaData!$AS:$AS,MAP!D416,MetaData!AW:AW,"map")</f>
        <v>0</v>
      </c>
      <c r="E418" s="141">
        <f>IFERROR(D418/D421,0)</f>
        <v>0</v>
      </c>
      <c r="F418" s="143">
        <f>COUNTIFS(MetaData!$R:$R,MAP!B417,MetaData!$AQ:$AQ,MAP!C418,MetaData!$AS:$AS,MAP!B415,MetaData!$AS:$AS,MAP!F416,MetaData!AW:AW,"map")</f>
        <v>0</v>
      </c>
      <c r="G418" s="141">
        <f>IFERROR(F418/F421,0)</f>
        <v>0</v>
      </c>
      <c r="H418" s="143">
        <f>COUNTIFS(MetaData!$R:$R,MAP!B417,MetaData!$AQ:$AQ,MAP!C418,MetaData!$AS:$AS,MAP!B415,MetaData!$AS:$AS,MAP!H416,MetaData!AW:AW,"map")</f>
        <v>0</v>
      </c>
      <c r="I418" s="141">
        <f>IFERROR(H418/H421,0)</f>
        <v>0</v>
      </c>
      <c r="J418" s="143">
        <f>COUNTIFS(MetaData!$R:$R,MAP!B417,MetaData!$AQ:$AQ,MAP!C418,MetaData!$AS:$AS,MAP!B415,MetaData!$AS:$AS,MAP!J416,MetaData!AW:AW,"map")</f>
        <v>0</v>
      </c>
      <c r="K418" s="142">
        <f>IFERROR(J418/J421,0)</f>
        <v>0</v>
      </c>
      <c r="M418" s="139"/>
      <c r="N418" s="140" t="s">
        <v>146</v>
      </c>
      <c r="O418" s="143">
        <f>COUNTIFS(MetaData!$R:$R,MAP!M417,MetaData!$AQ:$AQ,MAP!N418,MetaData!$AS:$AS,MAP!B415,MetaData!AW:AW,"map")</f>
        <v>0</v>
      </c>
      <c r="P418" s="142">
        <f>IFERROR(O418/O421,0)</f>
        <v>0</v>
      </c>
      <c r="R418" s="139" t="s">
        <v>1339</v>
      </c>
      <c r="S418" s="140">
        <f>SUM(S416:S417)</f>
        <v>0</v>
      </c>
      <c r="T418" s="142"/>
      <c r="V418" s="139" t="s">
        <v>146</v>
      </c>
      <c r="W418" s="143">
        <f>COUNTIFS(MetaData!$AQ:$AQ,MAP!V418,MetaData!$AS:$AS,MAP!B415,MetaData!AW:AW,"map")</f>
        <v>0</v>
      </c>
      <c r="X418" s="142">
        <f>IFERROR(W418/W419,0)</f>
        <v>0</v>
      </c>
    </row>
    <row r="419" spans="2:24">
      <c r="B419" s="139" t="s">
        <v>151</v>
      </c>
      <c r="C419" s="140" t="s">
        <v>205</v>
      </c>
      <c r="D419" s="143">
        <f>COUNTIFS(MetaData!$R:$R,MAP!B419,MetaData!$AQ:$AQ,MAP!C419,MetaData!$AS:$AS,MAP!B415,MetaData!$AS:$AS,MAP!D416,MetaData!AW:AW,"map")</f>
        <v>0</v>
      </c>
      <c r="E419" s="141">
        <f>IFERROR(D419/D421,0)</f>
        <v>0</v>
      </c>
      <c r="F419" s="143">
        <f>COUNTIFS(MetaData!$R:$R,MAP!B419,MetaData!$AQ:$AQ,MAP!C419,MetaData!$AS:$AS,MAP!B415,MetaData!$AS:$AS,MAP!F416,MetaData!AW:AW,"map")</f>
        <v>0</v>
      </c>
      <c r="G419" s="141">
        <f>IFERROR(F419/F421,0)</f>
        <v>0</v>
      </c>
      <c r="H419" s="143">
        <f>COUNTIFS(MetaData!$R:$R,MAP!B419,MetaData!$AQ:$AQ,MAP!C419,MetaData!$AS:$AS,MAP!B415,MetaData!$AS:$AS,MAP!H416,MetaData!AW:AW,"map")</f>
        <v>0</v>
      </c>
      <c r="I419" s="141">
        <f>IFERROR(H419/H421,0)</f>
        <v>0</v>
      </c>
      <c r="J419" s="143">
        <f>COUNTIFS(MetaData!$R:$R,MAP!B419,MetaData!$AQ:$AQ,MAP!C419,MetaData!$AS:$AS,MAP!B415,MetaData!$AS:$AS,MAP!J416,MetaData!AW:AW,"map")</f>
        <v>0</v>
      </c>
      <c r="K419" s="142">
        <f>IFERROR(J419/J421,0)</f>
        <v>0</v>
      </c>
      <c r="M419" s="139" t="s">
        <v>151</v>
      </c>
      <c r="N419" s="140" t="s">
        <v>205</v>
      </c>
      <c r="O419" s="143">
        <f>COUNTIFS(MetaData!$R:$R,MAP!M419,MetaData!$AQ:$AQ,MAP!N419,MetaData!$AS:$AS,MAP!B415,MetaData!AW:AW,"map")</f>
        <v>0</v>
      </c>
      <c r="P419" s="142">
        <f>IFERROR(O419/O421,0)</f>
        <v>0</v>
      </c>
      <c r="V419" s="139" t="s">
        <v>1339</v>
      </c>
      <c r="W419" s="140">
        <f>SUM(W417:W418)</f>
        <v>0</v>
      </c>
      <c r="X419" s="142"/>
    </row>
    <row r="420" spans="2:24">
      <c r="B420" s="139"/>
      <c r="C420" s="140" t="s">
        <v>146</v>
      </c>
      <c r="D420" s="143">
        <f>COUNTIFS(MetaData!$R:$R,MAP!B419,MetaData!$AQ:$AQ,MAP!C420,MetaData!$AS:$AS,MAP!B415,MetaData!$AS:$AS,MAP!D416,MetaData!AW:AW,"map")</f>
        <v>0</v>
      </c>
      <c r="E420" s="141">
        <f>IFERROR(D420/D421,0)</f>
        <v>0</v>
      </c>
      <c r="F420" s="143">
        <f>COUNTIFS(MetaData!$R:$R,MAP!B419,MetaData!$AQ:$AQ,MAP!C420,MetaData!$AS:$AS,MAP!B415,MetaData!$AS:$AS,MAP!F416,MetaData!AW:AW,"map")</f>
        <v>0</v>
      </c>
      <c r="G420" s="141">
        <f>IFERROR(F420/F421,0)</f>
        <v>0</v>
      </c>
      <c r="H420" s="143">
        <f>COUNTIFS(MetaData!$R:$R,MAP!B419,MetaData!$AQ:$AQ,MAP!C420,MetaData!$AS:$AS,MAP!B415,MetaData!$AS:$AS,MAP!H416,MetaData!AW:AW,"map")</f>
        <v>0</v>
      </c>
      <c r="I420" s="141">
        <f>IFERROR(H420/H421,0)</f>
        <v>0</v>
      </c>
      <c r="J420" s="143">
        <f>COUNTIFS(MetaData!$R:$R,MAP!B419,MetaData!$AQ:$AQ,MAP!C420,MetaData!$AS:$AS,MAP!B415,MetaData!$AS:$AS,MAP!J416,MetaData!AW:AW,"map")</f>
        <v>0</v>
      </c>
      <c r="K420" s="142">
        <f>IFERROR(J420/J421,0)</f>
        <v>0</v>
      </c>
      <c r="M420" s="139"/>
      <c r="N420" s="140" t="s">
        <v>146</v>
      </c>
      <c r="O420" s="143">
        <f>COUNTIFS(MetaData!$R:$R,MAP!M419,MetaData!$AQ:$AQ,MAP!N420,MetaData!$AS:$AS,MAP!B415,MetaData!AW:AW,"map")</f>
        <v>0</v>
      </c>
      <c r="P420" s="142">
        <f>IFERROR(O420/O421,0)</f>
        <v>0</v>
      </c>
    </row>
    <row r="421" spans="2:24">
      <c r="B421" s="139" t="s">
        <v>1339</v>
      </c>
      <c r="C421" s="140"/>
      <c r="D421" s="143">
        <f>SUM(D417:D420)</f>
        <v>0</v>
      </c>
      <c r="E421" s="141"/>
      <c r="F421" s="140">
        <f t="shared" ref="F421" si="94">SUM(F417:F420)</f>
        <v>0</v>
      </c>
      <c r="G421" s="140"/>
      <c r="H421" s="140">
        <f>SUM(H417:H420)</f>
        <v>0</v>
      </c>
      <c r="I421" s="140"/>
      <c r="J421" s="140">
        <f>SUM(J417:J420)</f>
        <v>0</v>
      </c>
      <c r="K421" s="144">
        <f>SUM(C421:J421)</f>
        <v>0</v>
      </c>
      <c r="M421" s="139" t="s">
        <v>1339</v>
      </c>
      <c r="N421" s="140"/>
      <c r="O421" s="140">
        <f>SUM(O417:O420)</f>
        <v>0</v>
      </c>
      <c r="P421" s="142"/>
    </row>
    <row r="422" spans="2:24">
      <c r="G422" s="124"/>
      <c r="H422" s="124"/>
      <c r="I422" s="145"/>
    </row>
    <row r="423" spans="2:24">
      <c r="B423" s="126" t="s">
        <v>215</v>
      </c>
      <c r="C423" s="123"/>
      <c r="D423" s="123"/>
      <c r="E423" s="123"/>
      <c r="F423" s="123"/>
      <c r="G423" s="123"/>
      <c r="H423" s="123"/>
      <c r="I423" s="123"/>
      <c r="J423" s="123"/>
      <c r="K423" s="123"/>
      <c r="L423" s="123"/>
      <c r="M423" s="126"/>
      <c r="N423" s="123"/>
      <c r="O423" s="123"/>
      <c r="P423" s="123"/>
      <c r="Q423" s="123"/>
      <c r="R423" s="123"/>
      <c r="S423" s="123"/>
      <c r="T423" s="123"/>
      <c r="U423" s="123"/>
      <c r="V423" s="3"/>
      <c r="W423" s="123"/>
      <c r="X423" s="123"/>
    </row>
    <row r="424" spans="2:24">
      <c r="B424" s="154"/>
      <c r="C424" s="155" t="s">
        <v>1341</v>
      </c>
      <c r="D424" s="140" t="s">
        <v>924</v>
      </c>
      <c r="E424" s="141"/>
      <c r="F424" s="140" t="s">
        <v>407</v>
      </c>
      <c r="G424" s="140"/>
      <c r="H424" s="141" t="s">
        <v>215</v>
      </c>
      <c r="I424" s="140"/>
      <c r="J424" s="140" t="s">
        <v>206</v>
      </c>
      <c r="K424" s="142"/>
      <c r="M424" s="139"/>
      <c r="N424" s="140" t="s">
        <v>1341</v>
      </c>
      <c r="O424" s="140"/>
      <c r="P424" s="142"/>
      <c r="R424" s="139" t="s">
        <v>133</v>
      </c>
      <c r="S424" s="143">
        <f>COUNTIFS(MetaData!$R:$R,MAP!$R$22,MetaData!$AQ:$AQ,MAP!B423,MetaData!AW:AW,"map")</f>
        <v>0</v>
      </c>
      <c r="T424" s="142">
        <f>IFERROR(S424/S426,0)</f>
        <v>0</v>
      </c>
      <c r="V424" s="139" t="s">
        <v>1341</v>
      </c>
      <c r="W424" s="140"/>
      <c r="X424" s="142"/>
    </row>
    <row r="425" spans="2:24">
      <c r="B425" s="139" t="s">
        <v>133</v>
      </c>
      <c r="C425" s="140" t="s">
        <v>205</v>
      </c>
      <c r="D425" s="143">
        <f>COUNTIFS(MetaData!$R:$R,MAP!B425,MetaData!$AQ:$AQ,MAP!C425,MetaData!$AS:$AS,MAP!B423,MetaData!$AS:$AS,MAP!D424,MetaData!AW:AW,"map")</f>
        <v>0</v>
      </c>
      <c r="E425" s="141">
        <f>IFERROR(D425/D429,0)</f>
        <v>0</v>
      </c>
      <c r="F425" s="143">
        <f>COUNTIFS(MetaData!$R:$R,MAP!B425,MetaData!$AQ:$AQ,MAP!C425,MetaData!$AS:$AS,MAP!B423,MetaData!$AS:$AS,MAP!F424,MetaData!AW:AW,"map")</f>
        <v>0</v>
      </c>
      <c r="G425" s="141">
        <f>IFERROR(F425/F429,0)</f>
        <v>0</v>
      </c>
      <c r="H425" s="143">
        <f>COUNTIFS(MetaData!$R:$R,MAP!B425,MetaData!$AQ:$AQ,MAP!C425,MetaData!$AS:$AS,MAP!B423,MetaData!$AS:$AS,MAP!H424,MetaData!AW:AW,"map")</f>
        <v>0</v>
      </c>
      <c r="I425" s="141">
        <f>IFERROR(H425/H429,0)</f>
        <v>0</v>
      </c>
      <c r="J425" s="143">
        <f>COUNTIFS(MetaData!$R:$R,MAP!B425,MetaData!$AQ:$AQ,MAP!C425,MetaData!$AS:$AS,MAP!B423,MetaData!$AS:$AS,MAP!J424,MetaData!AW:AW,"map")</f>
        <v>0</v>
      </c>
      <c r="K425" s="142">
        <f>IFERROR(J425/J429,0)</f>
        <v>0</v>
      </c>
      <c r="M425" s="139" t="s">
        <v>133</v>
      </c>
      <c r="N425" s="140" t="s">
        <v>205</v>
      </c>
      <c r="O425" s="143">
        <f>COUNTIFS(MetaData!$R:$R,MAP!M425,MetaData!$AQ:$AQ,MAP!N425,MetaData!$AS:$AS,MAP!B423,MetaData!AW:AW,"map")</f>
        <v>0</v>
      </c>
      <c r="P425" s="142">
        <f>IFERROR(O425/O429,0)</f>
        <v>0</v>
      </c>
      <c r="R425" s="139" t="s">
        <v>151</v>
      </c>
      <c r="S425" s="143">
        <f>COUNTIFS(MetaData!$R:$R,MAP!$R$23,MetaData!$AQ:$AQ,MAP!B423,MetaData!AW:AW,"map")</f>
        <v>0</v>
      </c>
      <c r="T425" s="142">
        <f>IFERROR(S425/S426,0)</f>
        <v>0</v>
      </c>
      <c r="V425" s="139" t="s">
        <v>205</v>
      </c>
      <c r="W425" s="143">
        <f>COUNTIFS(MetaData!$AQ:$AQ,MAP!V425,MetaData!$AS:$AS,MAP!B423,MetaData!AW:AW,"map")</f>
        <v>0</v>
      </c>
      <c r="X425" s="142">
        <f>IFERROR(W425/W427,0)</f>
        <v>0</v>
      </c>
    </row>
    <row r="426" spans="2:24">
      <c r="B426" s="139"/>
      <c r="C426" s="140" t="s">
        <v>146</v>
      </c>
      <c r="D426" s="143">
        <f>COUNTIFS(MetaData!$R:$R,MAP!B425,MetaData!$AQ:$AQ,MAP!C426,MetaData!$AS:$AS,MAP!B423,MetaData!$AS:$AS,MAP!D424,MetaData!AW:AW,"map")</f>
        <v>0</v>
      </c>
      <c r="E426" s="141">
        <f>IFERROR(D426/D429,0)</f>
        <v>0</v>
      </c>
      <c r="F426" s="143">
        <f>COUNTIFS(MetaData!$R:$R,MAP!B425,MetaData!$AQ:$AQ,MAP!C426,MetaData!$AS:$AS,MAP!B423,MetaData!$AS:$AS,MAP!F424,MetaData!AW:AW,"map")</f>
        <v>0</v>
      </c>
      <c r="G426" s="141">
        <f>IFERROR(F426/F429,0)</f>
        <v>0</v>
      </c>
      <c r="H426" s="143">
        <f>COUNTIFS(MetaData!$R:$R,MAP!B425,MetaData!$AQ:$AQ,MAP!C426,MetaData!$AS:$AS,MAP!B423,MetaData!$AS:$AS,MAP!H424,MetaData!AW:AW,"map")</f>
        <v>0</v>
      </c>
      <c r="I426" s="141">
        <f>IFERROR(H426/H429,0)</f>
        <v>0</v>
      </c>
      <c r="J426" s="143">
        <f>COUNTIFS(MetaData!$R:$R,MAP!B425,MetaData!$AQ:$AQ,MAP!C426,MetaData!$AS:$AS,MAP!B423,MetaData!$AS:$AS,MAP!J424,MetaData!AW:AW,"map")</f>
        <v>0</v>
      </c>
      <c r="K426" s="142">
        <f>IFERROR(J426/J429,0)</f>
        <v>0</v>
      </c>
      <c r="M426" s="139"/>
      <c r="N426" s="140" t="s">
        <v>146</v>
      </c>
      <c r="O426" s="143">
        <f>COUNTIFS(MetaData!$R:$R,MAP!M425,MetaData!$AQ:$AQ,MAP!N426,MetaData!$AS:$AS,MAP!B423,MetaData!AW:AW,"map")</f>
        <v>0</v>
      </c>
      <c r="P426" s="142">
        <f>IFERROR(O426/O429,0)</f>
        <v>0</v>
      </c>
      <c r="R426" s="139" t="s">
        <v>1339</v>
      </c>
      <c r="S426" s="140">
        <f>SUM(S424:S425)</f>
        <v>0</v>
      </c>
      <c r="T426" s="142"/>
      <c r="V426" s="139" t="s">
        <v>146</v>
      </c>
      <c r="W426" s="143">
        <f>COUNTIFS(MetaData!$AQ:$AQ,MAP!V426,MetaData!$AS:$AS,MAP!B423,MetaData!AW:AW,"map")</f>
        <v>0</v>
      </c>
      <c r="X426" s="142">
        <f>IFERROR(W426/W427,0)</f>
        <v>0</v>
      </c>
    </row>
    <row r="427" spans="2:24">
      <c r="B427" s="139" t="s">
        <v>151</v>
      </c>
      <c r="C427" s="140" t="s">
        <v>205</v>
      </c>
      <c r="D427" s="143">
        <f>COUNTIFS(MetaData!$R:$R,MAP!B427,MetaData!$AQ:$AQ,MAP!C427,MetaData!$AS:$AS,MAP!B423,MetaData!$AS:$AS,MAP!D424,MetaData!AW:AW,"map")</f>
        <v>0</v>
      </c>
      <c r="E427" s="141">
        <f>IFERROR(D427/D429,0)</f>
        <v>0</v>
      </c>
      <c r="F427" s="143">
        <f>COUNTIFS(MetaData!$R:$R,MAP!B427,MetaData!$AQ:$AQ,MAP!C427,MetaData!$AS:$AS,MAP!B423,MetaData!$AS:$AS,MAP!F424,MetaData!AW:AW,"map")</f>
        <v>0</v>
      </c>
      <c r="G427" s="141">
        <f>IFERROR(F427/F429,0)</f>
        <v>0</v>
      </c>
      <c r="H427" s="143">
        <f>COUNTIFS(MetaData!$R:$R,MAP!B427,MetaData!$AQ:$AQ,MAP!C427,MetaData!$AS:$AS,MAP!B423,MetaData!$AS:$AS,MAP!H424,MetaData!AW:AW,"map")</f>
        <v>0</v>
      </c>
      <c r="I427" s="141">
        <f>IFERROR(H427/H429,0)</f>
        <v>0</v>
      </c>
      <c r="J427" s="143">
        <f>COUNTIFS(MetaData!$R:$R,MAP!B427,MetaData!$AQ:$AQ,MAP!C427,MetaData!$AS:$AS,MAP!B423,MetaData!$AS:$AS,MAP!J424,MetaData!AW:AW,"map")</f>
        <v>0</v>
      </c>
      <c r="K427" s="142">
        <f>IFERROR(J427/J429,0)</f>
        <v>0</v>
      </c>
      <c r="M427" s="139" t="s">
        <v>151</v>
      </c>
      <c r="N427" s="140" t="s">
        <v>205</v>
      </c>
      <c r="O427" s="143">
        <f>COUNTIFS(MetaData!$R:$R,MAP!M427,MetaData!$AQ:$AQ,MAP!N427,MetaData!$AS:$AS,MAP!B423,MetaData!AW:AW,"map")</f>
        <v>0</v>
      </c>
      <c r="P427" s="142">
        <f>IFERROR(O427/O429,0)</f>
        <v>0</v>
      </c>
      <c r="V427" s="139" t="s">
        <v>1339</v>
      </c>
      <c r="W427" s="140">
        <f>SUM(W425:W426)</f>
        <v>0</v>
      </c>
      <c r="X427" s="142"/>
    </row>
    <row r="428" spans="2:24">
      <c r="B428" s="139"/>
      <c r="C428" s="140" t="s">
        <v>146</v>
      </c>
      <c r="D428" s="143">
        <f>COUNTIFS(MetaData!$R:$R,MAP!B427,MetaData!$AQ:$AQ,MAP!C428,MetaData!$AS:$AS,MAP!B423,MetaData!$AS:$AS,MAP!D424,MetaData!AW:AW,"map")</f>
        <v>0</v>
      </c>
      <c r="E428" s="141">
        <f>IFERROR(D428/D429,0)</f>
        <v>0</v>
      </c>
      <c r="F428" s="143">
        <f>COUNTIFS(MetaData!$R:$R,MAP!B427,MetaData!$AQ:$AQ,MAP!C428,MetaData!$AS:$AS,MAP!B423,MetaData!$AS:$AS,MAP!F424,MetaData!AW:AW,"map")</f>
        <v>0</v>
      </c>
      <c r="G428" s="141">
        <f>IFERROR(F428/F429,0)</f>
        <v>0</v>
      </c>
      <c r="H428" s="143">
        <f>COUNTIFS(MetaData!$R:$R,MAP!B427,MetaData!$AQ:$AQ,MAP!C428,MetaData!$AS:$AS,MAP!B423,MetaData!$AS:$AS,MAP!H424,MetaData!AW:AW,"map")</f>
        <v>0</v>
      </c>
      <c r="I428" s="141">
        <f>IFERROR(H428/H429,0)</f>
        <v>0</v>
      </c>
      <c r="J428" s="143">
        <f>COUNTIFS(MetaData!$R:$R,MAP!B427,MetaData!$AQ:$AQ,MAP!C428,MetaData!$AS:$AS,MAP!B423,MetaData!$AS:$AS,MAP!J424,MetaData!AW:AW,"map")</f>
        <v>0</v>
      </c>
      <c r="K428" s="142">
        <f>IFERROR(J428/J429,0)</f>
        <v>0</v>
      </c>
      <c r="M428" s="139"/>
      <c r="N428" s="140" t="s">
        <v>146</v>
      </c>
      <c r="O428" s="143">
        <f>COUNTIFS(MetaData!$R:$R,MAP!M427,MetaData!$AQ:$AQ,MAP!N428,MetaData!$AS:$AS,MAP!B423,MetaData!AW:AW,"map")</f>
        <v>0</v>
      </c>
      <c r="P428" s="142">
        <f>IFERROR(O428/O429,0)</f>
        <v>0</v>
      </c>
    </row>
    <row r="429" spans="2:24">
      <c r="B429" s="139" t="s">
        <v>1339</v>
      </c>
      <c r="C429" s="140"/>
      <c r="D429" s="143">
        <f>SUM(D425:D428)</f>
        <v>0</v>
      </c>
      <c r="E429" s="141"/>
      <c r="F429" s="140">
        <f t="shared" ref="F429" si="95">SUM(F425:F428)</f>
        <v>0</v>
      </c>
      <c r="G429" s="140"/>
      <c r="H429" s="140">
        <f>SUM(H425:H428)</f>
        <v>0</v>
      </c>
      <c r="I429" s="140"/>
      <c r="J429" s="140">
        <f>SUM(J425:J428)</f>
        <v>0</v>
      </c>
      <c r="K429" s="144">
        <f>SUM(C429:J429)</f>
        <v>0</v>
      </c>
      <c r="M429" s="139" t="s">
        <v>1339</v>
      </c>
      <c r="N429" s="140"/>
      <c r="O429" s="140">
        <f>SUM(O425:O428)</f>
        <v>0</v>
      </c>
      <c r="P429" s="142"/>
    </row>
    <row r="430" spans="2:24">
      <c r="G430" s="124"/>
      <c r="H430" s="124"/>
      <c r="I430" s="145"/>
    </row>
    <row r="431" spans="2:24">
      <c r="B431" s="126" t="s">
        <v>206</v>
      </c>
      <c r="C431" s="123"/>
      <c r="D431" s="123"/>
      <c r="E431" s="123"/>
      <c r="F431" s="123"/>
      <c r="G431" s="123"/>
      <c r="H431" s="123"/>
      <c r="I431" s="123"/>
      <c r="J431" s="123"/>
      <c r="K431" s="123"/>
      <c r="L431" s="123"/>
      <c r="M431" s="126"/>
      <c r="N431" s="123"/>
      <c r="O431" s="123"/>
      <c r="P431" s="123"/>
      <c r="Q431" s="123"/>
      <c r="R431" s="123"/>
      <c r="S431" s="123"/>
      <c r="T431" s="123"/>
      <c r="U431" s="123"/>
      <c r="V431" s="3"/>
      <c r="W431" s="123"/>
      <c r="X431" s="123"/>
    </row>
    <row r="432" spans="2:24">
      <c r="B432" s="154"/>
      <c r="C432" s="155" t="s">
        <v>1341</v>
      </c>
      <c r="D432" s="140" t="s">
        <v>924</v>
      </c>
      <c r="E432" s="141"/>
      <c r="F432" s="140" t="s">
        <v>407</v>
      </c>
      <c r="G432" s="140"/>
      <c r="H432" s="141" t="s">
        <v>215</v>
      </c>
      <c r="I432" s="140"/>
      <c r="J432" s="140" t="s">
        <v>206</v>
      </c>
      <c r="K432" s="142"/>
      <c r="M432" s="139"/>
      <c r="N432" s="140" t="s">
        <v>1341</v>
      </c>
      <c r="O432" s="140"/>
      <c r="P432" s="142"/>
      <c r="R432" s="139" t="s">
        <v>133</v>
      </c>
      <c r="S432" s="143">
        <f>COUNTIFS(MetaData!$R:$R,MAP!$R$22,MetaData!$AQ:$AQ,MAP!B431,MetaData!AW:AW,"map")</f>
        <v>0</v>
      </c>
      <c r="T432" s="142">
        <f>IFERROR(S432/S434,0)</f>
        <v>0</v>
      </c>
      <c r="V432" s="139" t="s">
        <v>1341</v>
      </c>
      <c r="W432" s="140"/>
      <c r="X432" s="142"/>
    </row>
    <row r="433" spans="2:28">
      <c r="B433" s="139" t="s">
        <v>133</v>
      </c>
      <c r="C433" s="140" t="s">
        <v>205</v>
      </c>
      <c r="D433" s="143">
        <f>COUNTIFS(MetaData!$R:$R,MAP!B433,MetaData!$AQ:$AQ,MAP!C433,MetaData!$AS:$AS,MAP!B431,MetaData!$AS:$AS,MAP!D432,MetaData!AW:AW,"map")</f>
        <v>0</v>
      </c>
      <c r="E433" s="141">
        <f>IFERROR(D433/D437,0)</f>
        <v>0</v>
      </c>
      <c r="F433" s="143">
        <f>COUNTIFS(MetaData!$R:$R,MAP!B433,MetaData!$AQ:$AQ,MAP!C433,MetaData!$AS:$AS,MAP!B431,MetaData!$AS:$AS,MAP!F432,MetaData!AW:AW,"map")</f>
        <v>0</v>
      </c>
      <c r="G433" s="141">
        <f>IFERROR(F433/F437,0)</f>
        <v>0</v>
      </c>
      <c r="H433" s="143">
        <f>COUNTIFS(MetaData!$R:$R,MAP!B433,MetaData!$AQ:$AQ,MAP!C433,MetaData!$AS:$AS,MAP!B431,MetaData!$AS:$AS,MAP!H432,MetaData!AW:AW,"map")</f>
        <v>0</v>
      </c>
      <c r="I433" s="141">
        <f>IFERROR(H433/H437,0)</f>
        <v>0</v>
      </c>
      <c r="J433" s="143">
        <f>COUNTIFS(MetaData!$R:$R,MAP!B433,MetaData!$AQ:$AQ,MAP!C433,MetaData!$AS:$AS,MAP!B431,MetaData!$AS:$AS,MAP!J432,MetaData!AW:AW,"map")</f>
        <v>0</v>
      </c>
      <c r="K433" s="142">
        <f>IFERROR(J433/J437,0)</f>
        <v>0</v>
      </c>
      <c r="M433" s="139" t="s">
        <v>133</v>
      </c>
      <c r="N433" s="140" t="s">
        <v>205</v>
      </c>
      <c r="O433" s="143">
        <f>COUNTIFS(MetaData!$R:$R,MAP!M433,MetaData!$AQ:$AQ,MAP!N433,MetaData!$AS:$AS,MAP!B431,MetaData!AW:AW,"map")</f>
        <v>0</v>
      </c>
      <c r="P433" s="142">
        <f>IFERROR(O433/O437,0)</f>
        <v>0</v>
      </c>
      <c r="R433" s="139" t="s">
        <v>151</v>
      </c>
      <c r="S433" s="143">
        <f>COUNTIFS(MetaData!$R:$R,MAP!$R$23,MetaData!$AQ:$AQ,MAP!B431,MetaData!AW:AW,"map")</f>
        <v>0</v>
      </c>
      <c r="T433" s="142">
        <f>IFERROR(S433/S434,0)</f>
        <v>0</v>
      </c>
      <c r="V433" s="139" t="s">
        <v>205</v>
      </c>
      <c r="W433" s="143">
        <f>COUNTIFS(MetaData!$AQ:$AQ,MAP!V433,MetaData!$AS:$AS,MAP!B431,MetaData!AW:AW,"map")</f>
        <v>0</v>
      </c>
      <c r="X433" s="142">
        <f>IFERROR(W433/W435,0)</f>
        <v>0</v>
      </c>
    </row>
    <row r="434" spans="2:28">
      <c r="B434" s="139"/>
      <c r="C434" s="140" t="s">
        <v>146</v>
      </c>
      <c r="D434" s="143">
        <f>COUNTIFS(MetaData!$R:$R,MAP!B433,MetaData!$AQ:$AQ,MAP!C434,MetaData!$AS:$AS,MAP!B431,MetaData!$AS:$AS,MAP!D432,MetaData!AW:AW,"map")</f>
        <v>0</v>
      </c>
      <c r="E434" s="141">
        <f>IFERROR(D434/D437,0)</f>
        <v>0</v>
      </c>
      <c r="F434" s="143">
        <f>COUNTIFS(MetaData!$R:$R,MAP!B433,MetaData!$AQ:$AQ,MAP!C434,MetaData!$AS:$AS,MAP!B431,MetaData!$AS:$AS,MAP!F432,MetaData!AW:AW,"map")</f>
        <v>0</v>
      </c>
      <c r="G434" s="141">
        <f>IFERROR(F434/F437,0)</f>
        <v>0</v>
      </c>
      <c r="H434" s="143">
        <f>COUNTIFS(MetaData!$R:$R,MAP!B433,MetaData!$AQ:$AQ,MAP!C434,MetaData!$AS:$AS,MAP!B431,MetaData!$AS:$AS,MAP!H432,MetaData!AW:AW,"map")</f>
        <v>0</v>
      </c>
      <c r="I434" s="141">
        <f>IFERROR(H434/H437,0)</f>
        <v>0</v>
      </c>
      <c r="J434" s="143">
        <f>COUNTIFS(MetaData!$R:$R,MAP!B433,MetaData!$AQ:$AQ,MAP!C434,MetaData!$AS:$AS,MAP!B431,MetaData!$AS:$AS,MAP!J432,MetaData!AW:AW,"map")</f>
        <v>0</v>
      </c>
      <c r="K434" s="142">
        <f>IFERROR(J434/J437,0)</f>
        <v>0</v>
      </c>
      <c r="M434" s="139"/>
      <c r="N434" s="140" t="s">
        <v>146</v>
      </c>
      <c r="O434" s="143">
        <f>COUNTIFS(MetaData!$R:$R,MAP!M433,MetaData!$AQ:$AQ,MAP!N434,MetaData!$AS:$AS,MAP!B431,MetaData!AW:AW,"map")</f>
        <v>0</v>
      </c>
      <c r="P434" s="142">
        <f>IFERROR(O434/O437,0)</f>
        <v>0</v>
      </c>
      <c r="R434" s="139" t="s">
        <v>1339</v>
      </c>
      <c r="S434" s="140">
        <f>SUM(S432:S433)</f>
        <v>0</v>
      </c>
      <c r="T434" s="142"/>
      <c r="V434" s="139" t="s">
        <v>146</v>
      </c>
      <c r="W434" s="143">
        <f>COUNTIFS(MetaData!$AQ:$AQ,MAP!V434,MetaData!$AS:$AS,MAP!B431,MetaData!AW:AW,"map")</f>
        <v>0</v>
      </c>
      <c r="X434" s="142">
        <f>IFERROR(W434/W435,0)</f>
        <v>0</v>
      </c>
    </row>
    <row r="435" spans="2:28">
      <c r="B435" s="139" t="s">
        <v>151</v>
      </c>
      <c r="C435" s="140" t="s">
        <v>205</v>
      </c>
      <c r="D435" s="143">
        <f>COUNTIFS(MetaData!$R:$R,MAP!B435,MetaData!$AQ:$AQ,MAP!C435,MetaData!$AS:$AS,MAP!B431,MetaData!$AS:$AS,MAP!D432,MetaData!AW:AW,"map")</f>
        <v>0</v>
      </c>
      <c r="E435" s="141">
        <f>IFERROR(D435/D437,0)</f>
        <v>0</v>
      </c>
      <c r="F435" s="143">
        <f>COUNTIFS(MetaData!$R:$R,MAP!B435,MetaData!$AQ:$AQ,MAP!C435,MetaData!$AS:$AS,MAP!B431,MetaData!$AS:$AS,MAP!F432,MetaData!AW:AW,"map")</f>
        <v>0</v>
      </c>
      <c r="G435" s="141">
        <f>IFERROR(F435/F437,0)</f>
        <v>0</v>
      </c>
      <c r="H435" s="143">
        <f>COUNTIFS(MetaData!$R:$R,MAP!B435,MetaData!$AQ:$AQ,MAP!C435,MetaData!$AS:$AS,MAP!B431,MetaData!$AS:$AS,MAP!H432,MetaData!AW:AW,"map")</f>
        <v>0</v>
      </c>
      <c r="I435" s="141">
        <f>IFERROR(H435/H437,0)</f>
        <v>0</v>
      </c>
      <c r="J435" s="143">
        <f>COUNTIFS(MetaData!$R:$R,MAP!B435,MetaData!$AQ:$AQ,MAP!C435,MetaData!$AS:$AS,MAP!B431,MetaData!$AS:$AS,MAP!J432,MetaData!AW:AW,"map")</f>
        <v>0</v>
      </c>
      <c r="K435" s="142">
        <f>IFERROR(J435/J437,0)</f>
        <v>0</v>
      </c>
      <c r="M435" s="139" t="s">
        <v>151</v>
      </c>
      <c r="N435" s="140" t="s">
        <v>205</v>
      </c>
      <c r="O435" s="143">
        <f>COUNTIFS(MetaData!$R:$R,MAP!M435,MetaData!$AQ:$AQ,MAP!N435,MetaData!$AS:$AS,MAP!B431,MetaData!AW:AW,"map")</f>
        <v>0</v>
      </c>
      <c r="P435" s="142">
        <f>IFERROR(O435/O437,0)</f>
        <v>0</v>
      </c>
      <c r="V435" s="139" t="s">
        <v>1339</v>
      </c>
      <c r="W435" s="140">
        <f>SUM(W433:W434)</f>
        <v>0</v>
      </c>
      <c r="X435" s="142"/>
    </row>
    <row r="436" spans="2:28">
      <c r="B436" s="139"/>
      <c r="C436" s="140" t="s">
        <v>146</v>
      </c>
      <c r="D436" s="143">
        <f>COUNTIFS(MetaData!$R:$R,MAP!B435,MetaData!$AQ:$AQ,MAP!C436,MetaData!$AS:$AS,MAP!B431,MetaData!$AS:$AS,MAP!D432,MetaData!AW:AW,"map")</f>
        <v>0</v>
      </c>
      <c r="E436" s="141">
        <f>IFERROR(D436/D437,0)</f>
        <v>0</v>
      </c>
      <c r="F436" s="143">
        <f>COUNTIFS(MetaData!$R:$R,MAP!B435,MetaData!$AQ:$AQ,MAP!C436,MetaData!$AS:$AS,MAP!B431,MetaData!$AS:$AS,MAP!F432,MetaData!AW:AW,"map")</f>
        <v>0</v>
      </c>
      <c r="G436" s="141">
        <f>IFERROR(F436/F437,0)</f>
        <v>0</v>
      </c>
      <c r="H436" s="143">
        <f>COUNTIFS(MetaData!$R:$R,MAP!B435,MetaData!$AQ:$AQ,MAP!C436,MetaData!$AS:$AS,MAP!B431,MetaData!$AS:$AS,MAP!H432,MetaData!AW:AW,"map")</f>
        <v>0</v>
      </c>
      <c r="I436" s="141">
        <f>IFERROR(H436/H437,0)</f>
        <v>0</v>
      </c>
      <c r="J436" s="143">
        <f>COUNTIFS(MetaData!$R:$R,MAP!B435,MetaData!$AQ:$AQ,MAP!C436,MetaData!$AS:$AS,MAP!B431,MetaData!$AS:$AS,MAP!J432,MetaData!AW:AW,"map")</f>
        <v>0</v>
      </c>
      <c r="K436" s="142">
        <f>IFERROR(J436/J437,0)</f>
        <v>0</v>
      </c>
      <c r="M436" s="139"/>
      <c r="N436" s="140" t="s">
        <v>146</v>
      </c>
      <c r="O436" s="143">
        <f>COUNTIFS(MetaData!$R:$R,MAP!M435,MetaData!$AQ:$AQ,MAP!N436,MetaData!$AS:$AS,MAP!B431,MetaData!AW:AW,"map")</f>
        <v>0</v>
      </c>
      <c r="P436" s="142">
        <f>IFERROR(O436/O437,0)</f>
        <v>0</v>
      </c>
    </row>
    <row r="437" spans="2:28">
      <c r="B437" s="139" t="s">
        <v>1339</v>
      </c>
      <c r="C437" s="140"/>
      <c r="D437" s="143">
        <f>SUM(D433:D436)</f>
        <v>0</v>
      </c>
      <c r="E437" s="141"/>
      <c r="F437" s="140">
        <f t="shared" ref="F437" si="96">SUM(F433:F436)</f>
        <v>0</v>
      </c>
      <c r="G437" s="140"/>
      <c r="H437" s="140">
        <f>SUM(H433:H436)</f>
        <v>0</v>
      </c>
      <c r="I437" s="140"/>
      <c r="J437" s="140">
        <f>SUM(J433:J436)</f>
        <v>0</v>
      </c>
      <c r="K437" s="144">
        <f>SUM(C437:J437)</f>
        <v>0</v>
      </c>
      <c r="M437" s="139" t="s">
        <v>1339</v>
      </c>
      <c r="N437" s="140"/>
      <c r="O437" s="140">
        <f>SUM(O433:O436)</f>
        <v>0</v>
      </c>
      <c r="P437" s="142"/>
    </row>
    <row r="438" spans="2:28">
      <c r="G438" s="124"/>
      <c r="H438" s="124"/>
      <c r="I438" s="145"/>
    </row>
    <row r="439" spans="2:28">
      <c r="B439" s="126" t="s">
        <v>1016</v>
      </c>
      <c r="C439" s="123"/>
      <c r="D439" s="123"/>
      <c r="E439" s="123"/>
      <c r="F439" s="123"/>
      <c r="G439" s="123"/>
      <c r="H439" s="123"/>
      <c r="I439" s="123"/>
      <c r="J439" s="123"/>
      <c r="K439" s="123"/>
      <c r="L439" s="123"/>
      <c r="M439" s="126"/>
      <c r="N439" s="123"/>
      <c r="O439" s="123"/>
      <c r="P439" s="123"/>
      <c r="Q439" s="123"/>
      <c r="R439" s="123"/>
      <c r="S439" s="123"/>
      <c r="T439" s="123"/>
      <c r="U439" s="123"/>
      <c r="V439" s="3"/>
      <c r="W439" s="123"/>
      <c r="X439" s="123"/>
    </row>
    <row r="440" spans="2:28">
      <c r="B440" s="154"/>
      <c r="C440" s="155" t="s">
        <v>1341</v>
      </c>
      <c r="D440" s="140" t="s">
        <v>924</v>
      </c>
      <c r="E440" s="141"/>
      <c r="F440" s="140" t="s">
        <v>407</v>
      </c>
      <c r="G440" s="140"/>
      <c r="H440" s="141" t="s">
        <v>215</v>
      </c>
      <c r="I440" s="140"/>
      <c r="J440" s="140" t="s">
        <v>206</v>
      </c>
      <c r="K440" s="142"/>
      <c r="M440" s="139"/>
      <c r="N440" s="140" t="s">
        <v>1341</v>
      </c>
      <c r="O440" s="140"/>
      <c r="P440" s="142"/>
      <c r="R440" s="139" t="s">
        <v>133</v>
      </c>
      <c r="S440" s="143">
        <f>COUNTIFS(MetaData!$R:$R,MAP!$R$22,MetaData!$AQ:$AQ,MAP!B439,MetaData!AW:AW,"map")</f>
        <v>0</v>
      </c>
      <c r="T440" s="142">
        <f>IFERROR(S440/S442,0)</f>
        <v>0</v>
      </c>
      <c r="V440" s="139" t="s">
        <v>1341</v>
      </c>
      <c r="W440" s="140"/>
      <c r="X440" s="142"/>
    </row>
    <row r="441" spans="2:28">
      <c r="B441" s="139" t="s">
        <v>133</v>
      </c>
      <c r="C441" s="140" t="s">
        <v>205</v>
      </c>
      <c r="D441" s="143">
        <f>COUNTIFS(MetaData!$R:$R,MAP!B441,MetaData!$AQ:$AQ,MAP!C441,MetaData!$AS:$AS,MAP!B439,MetaData!$AS:$AS,MAP!D440,MetaData!AW:AW,"map")</f>
        <v>0</v>
      </c>
      <c r="E441" s="141">
        <f>IFERROR(D441/D445,0)</f>
        <v>0</v>
      </c>
      <c r="F441" s="143">
        <f>COUNTIFS(MetaData!$R:$R,MAP!B441,MetaData!$AQ:$AQ,MAP!C441,MetaData!$AS:$AS,MAP!B439,MetaData!$AS:$AS,MAP!F440,MetaData!AW:AW,"map")</f>
        <v>0</v>
      </c>
      <c r="G441" s="141">
        <f>IFERROR(F441/F445,0)</f>
        <v>0</v>
      </c>
      <c r="H441" s="143">
        <f>COUNTIFS(MetaData!$R:$R,MAP!B441,MetaData!$AQ:$AQ,MAP!C441,MetaData!$AS:$AS,MAP!B439,MetaData!$AS:$AS,MAP!H440,MetaData!AW:AW,"map")</f>
        <v>0</v>
      </c>
      <c r="I441" s="141">
        <f>IFERROR(H441/H445,0)</f>
        <v>0</v>
      </c>
      <c r="J441" s="143">
        <f>COUNTIFS(MetaData!$R:$R,MAP!B441,MetaData!$AQ:$AQ,MAP!C441,MetaData!$AS:$AS,MAP!B439,MetaData!$AS:$AS,MAP!J440,MetaData!AW:AW,"map")</f>
        <v>0</v>
      </c>
      <c r="K441" s="142">
        <f>IFERROR(J441/J445,0)</f>
        <v>0</v>
      </c>
      <c r="M441" s="139" t="s">
        <v>133</v>
      </c>
      <c r="N441" s="140" t="s">
        <v>205</v>
      </c>
      <c r="O441" s="143">
        <f>COUNTIFS(MetaData!$R:$R,MAP!M441,MetaData!$AQ:$AQ,MAP!N441,MetaData!$AS:$AS,MAP!B439,MetaData!AW:AW,"map")</f>
        <v>0</v>
      </c>
      <c r="P441" s="142">
        <f>IFERROR(O441/O445,0)</f>
        <v>0</v>
      </c>
      <c r="R441" s="139" t="s">
        <v>151</v>
      </c>
      <c r="S441" s="143">
        <f>COUNTIFS(MetaData!$R:$R,MAP!$R$23,MetaData!$AQ:$AQ,MAP!B439,MetaData!AW:AW,"map")</f>
        <v>0</v>
      </c>
      <c r="T441" s="142">
        <f>IFERROR(S441/S442,0)</f>
        <v>0</v>
      </c>
      <c r="V441" s="139" t="s">
        <v>205</v>
      </c>
      <c r="W441" s="143">
        <f>COUNTIFS(MetaData!$AQ:$AQ,MAP!V441,MetaData!$AS:$AS,MAP!B439,MetaData!AW:AW,"map")</f>
        <v>0</v>
      </c>
      <c r="X441" s="142">
        <f>IFERROR(W441/W443,0)</f>
        <v>0</v>
      </c>
    </row>
    <row r="442" spans="2:28">
      <c r="B442" s="139"/>
      <c r="C442" s="140" t="s">
        <v>146</v>
      </c>
      <c r="D442" s="143">
        <f>COUNTIFS(MetaData!$R:$R,MAP!B441,MetaData!$AQ:$AQ,MAP!C442,MetaData!$AS:$AS,MAP!B439,MetaData!$AS:$AS,MAP!D440,MetaData!AW:AW,"map")</f>
        <v>0</v>
      </c>
      <c r="E442" s="141">
        <f>IFERROR(D442/D445,0)</f>
        <v>0</v>
      </c>
      <c r="F442" s="143">
        <f>COUNTIFS(MetaData!$R:$R,MAP!B441,MetaData!$AQ:$AQ,MAP!C442,MetaData!$AS:$AS,MAP!B439,MetaData!$AS:$AS,MAP!F440,MetaData!AW:AW,"map")</f>
        <v>0</v>
      </c>
      <c r="G442" s="141">
        <f>IFERROR(F442/F445,0)</f>
        <v>0</v>
      </c>
      <c r="H442" s="143">
        <f>COUNTIFS(MetaData!$R:$R,MAP!B441,MetaData!$AQ:$AQ,MAP!C442,MetaData!$AS:$AS,MAP!B439,MetaData!$AS:$AS,MAP!H440,MetaData!AW:AW,"map")</f>
        <v>0</v>
      </c>
      <c r="I442" s="141">
        <f>IFERROR(H442/H445,0)</f>
        <v>0</v>
      </c>
      <c r="J442" s="143">
        <f>COUNTIFS(MetaData!$R:$R,MAP!B441,MetaData!$AQ:$AQ,MAP!C442,MetaData!$AS:$AS,MAP!B439,MetaData!$AS:$AS,MAP!J440,MetaData!AW:AW,"map")</f>
        <v>0</v>
      </c>
      <c r="K442" s="142">
        <f>IFERROR(J442/J445,0)</f>
        <v>0</v>
      </c>
      <c r="M442" s="139"/>
      <c r="N442" s="140" t="s">
        <v>146</v>
      </c>
      <c r="O442" s="143">
        <f>COUNTIFS(MetaData!$R:$R,MAP!M441,MetaData!$AQ:$AQ,MAP!N442,MetaData!$AS:$AS,MAP!B439,MetaData!AW:AW,"map")</f>
        <v>0</v>
      </c>
      <c r="P442" s="142">
        <f>IFERROR(O442/O445,0)</f>
        <v>0</v>
      </c>
      <c r="R442" s="139" t="s">
        <v>1339</v>
      </c>
      <c r="S442" s="140">
        <f>SUM(S440:S441)</f>
        <v>0</v>
      </c>
      <c r="T442" s="142"/>
      <c r="V442" s="139" t="s">
        <v>146</v>
      </c>
      <c r="W442" s="143">
        <f>COUNTIFS(MetaData!$AQ:$AQ,MAP!V442,MetaData!$AS:$AS,MAP!B439,MetaData!AW:AW,"map")</f>
        <v>0</v>
      </c>
      <c r="X442" s="142">
        <f>IFERROR(W442/W443,0)</f>
        <v>0</v>
      </c>
    </row>
    <row r="443" spans="2:28">
      <c r="B443" s="139" t="s">
        <v>151</v>
      </c>
      <c r="C443" s="140" t="s">
        <v>205</v>
      </c>
      <c r="D443" s="143">
        <f>COUNTIFS(MetaData!$R:$R,MAP!B443,MetaData!$AQ:$AQ,MAP!C443,MetaData!$AS:$AS,MAP!B439,MetaData!$AS:$AS,MAP!D440,MetaData!AW:AW,"map")</f>
        <v>0</v>
      </c>
      <c r="E443" s="141">
        <f>IFERROR(D443/D445,0)</f>
        <v>0</v>
      </c>
      <c r="F443" s="143">
        <f>COUNTIFS(MetaData!$R:$R,MAP!B443,MetaData!$AQ:$AQ,MAP!C443,MetaData!$AS:$AS,MAP!B439,MetaData!$AS:$AS,MAP!F440,MetaData!AW:AW,"map")</f>
        <v>0</v>
      </c>
      <c r="G443" s="141">
        <f>IFERROR(F443/F445,0)</f>
        <v>0</v>
      </c>
      <c r="H443" s="143">
        <f>COUNTIFS(MetaData!$R:$R,MAP!B443,MetaData!$AQ:$AQ,MAP!C443,MetaData!$AS:$AS,MAP!B439,MetaData!$AS:$AS,MAP!H440,MetaData!AW:AW,"map")</f>
        <v>0</v>
      </c>
      <c r="I443" s="141">
        <f>IFERROR(H443/H445,0)</f>
        <v>0</v>
      </c>
      <c r="J443" s="143">
        <f>COUNTIFS(MetaData!$R:$R,MAP!B443,MetaData!$AQ:$AQ,MAP!C443,MetaData!$AS:$AS,MAP!B439,MetaData!$AS:$AS,MAP!J440,MetaData!AW:AW,"map")</f>
        <v>0</v>
      </c>
      <c r="K443" s="142">
        <f>IFERROR(J443/J445,0)</f>
        <v>0</v>
      </c>
      <c r="M443" s="139" t="s">
        <v>151</v>
      </c>
      <c r="N443" s="140" t="s">
        <v>205</v>
      </c>
      <c r="O443" s="143">
        <f>COUNTIFS(MetaData!$R:$R,MAP!M443,MetaData!$AQ:$AQ,MAP!N443,MetaData!$AS:$AS,MAP!B439,MetaData!AW:AW,"map")</f>
        <v>0</v>
      </c>
      <c r="P443" s="142">
        <f>IFERROR(O443/O445,0)</f>
        <v>0</v>
      </c>
      <c r="V443" s="139" t="s">
        <v>1339</v>
      </c>
      <c r="W443" s="140">
        <f>SUM(W441:W442)</f>
        <v>0</v>
      </c>
      <c r="X443" s="142"/>
    </row>
    <row r="444" spans="2:28">
      <c r="B444" s="139"/>
      <c r="C444" s="140" t="s">
        <v>146</v>
      </c>
      <c r="D444" s="143">
        <f>COUNTIFS(MetaData!$R:$R,MAP!B443,MetaData!$AQ:$AQ,MAP!C444,MetaData!$AS:$AS,MAP!B439,MetaData!$AS:$AS,MAP!D440,MetaData!AW:AW,"map")</f>
        <v>0</v>
      </c>
      <c r="E444" s="141">
        <f>IFERROR(D444/D445,0)</f>
        <v>0</v>
      </c>
      <c r="F444" s="143">
        <f>COUNTIFS(MetaData!$R:$R,MAP!B443,MetaData!$AQ:$AQ,MAP!C444,MetaData!$AS:$AS,MAP!B439,MetaData!$AS:$AS,MAP!F440,MetaData!AW:AW,"map")</f>
        <v>0</v>
      </c>
      <c r="G444" s="141">
        <f>IFERROR(F444/F445,0)</f>
        <v>0</v>
      </c>
      <c r="H444" s="143">
        <f>COUNTIFS(MetaData!$R:$R,MAP!B443,MetaData!$AQ:$AQ,MAP!C444,MetaData!$AS:$AS,MAP!B439,MetaData!$AS:$AS,MAP!H440,MetaData!AW:AW,"map")</f>
        <v>0</v>
      </c>
      <c r="I444" s="141">
        <f>IFERROR(H444/H445,0)</f>
        <v>0</v>
      </c>
      <c r="J444" s="143">
        <f>COUNTIFS(MetaData!$R:$R,MAP!B443,MetaData!$AQ:$AQ,MAP!C444,MetaData!$AS:$AS,MAP!B439,MetaData!$AS:$AS,MAP!J440,MetaData!AW:AW,"map")</f>
        <v>0</v>
      </c>
      <c r="K444" s="142">
        <f>IFERROR(J444/J445,0)</f>
        <v>0</v>
      </c>
      <c r="M444" s="139"/>
      <c r="N444" s="140" t="s">
        <v>146</v>
      </c>
      <c r="O444" s="143">
        <f>COUNTIFS(MetaData!$R:$R,MAP!M443,MetaData!$AQ:$AQ,MAP!N444,MetaData!$AS:$AS,MAP!B439,MetaData!AW:AW,"map")</f>
        <v>0</v>
      </c>
      <c r="P444" s="142">
        <f>IFERROR(O444/O445,0)</f>
        <v>0</v>
      </c>
    </row>
    <row r="445" spans="2:28">
      <c r="B445" s="139" t="s">
        <v>1339</v>
      </c>
      <c r="C445" s="140"/>
      <c r="D445" s="143">
        <f>SUM(D441:D444)</f>
        <v>0</v>
      </c>
      <c r="E445" s="141"/>
      <c r="F445" s="140">
        <f t="shared" ref="F445" si="97">SUM(F441:F444)</f>
        <v>0</v>
      </c>
      <c r="G445" s="140"/>
      <c r="H445" s="140">
        <f>SUM(H441:H444)</f>
        <v>0</v>
      </c>
      <c r="I445" s="140"/>
      <c r="J445" s="140">
        <f>SUM(J441:J444)</f>
        <v>0</v>
      </c>
      <c r="K445" s="144">
        <f>SUM(C445:J445)</f>
        <v>0</v>
      </c>
      <c r="M445" s="139" t="s">
        <v>1339</v>
      </c>
      <c r="N445" s="140"/>
      <c r="O445" s="140">
        <f>SUM(O441:O444)</f>
        <v>0</v>
      </c>
      <c r="P445" s="142"/>
    </row>
    <row r="446" spans="2:28">
      <c r="G446" s="124"/>
      <c r="H446" s="124"/>
      <c r="I446" s="145"/>
    </row>
    <row r="447" spans="2:28" ht="18.5">
      <c r="B447" s="173" t="s">
        <v>1337</v>
      </c>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c r="AA447" s="174"/>
      <c r="AB447" s="174"/>
    </row>
    <row r="449" spans="2:24">
      <c r="B449" s="172" t="s">
        <v>1340</v>
      </c>
      <c r="C449" s="175"/>
      <c r="D449" s="175"/>
      <c r="E449" s="175"/>
      <c r="F449" s="175"/>
      <c r="G449" s="175"/>
      <c r="H449" s="175"/>
      <c r="I449" s="175"/>
      <c r="J449" s="175"/>
      <c r="K449" s="175"/>
      <c r="L449" s="175"/>
      <c r="M449" s="172"/>
      <c r="N449" s="175"/>
      <c r="O449" s="175"/>
      <c r="P449" s="175"/>
      <c r="Q449" s="175"/>
      <c r="R449" s="175"/>
      <c r="S449" s="175"/>
      <c r="T449" s="175"/>
      <c r="U449" s="175"/>
      <c r="V449" s="176"/>
      <c r="W449" s="175"/>
      <c r="X449" s="175"/>
    </row>
    <row r="450" spans="2:24">
      <c r="B450" s="139"/>
      <c r="C450" s="140" t="s">
        <v>1341</v>
      </c>
      <c r="D450" s="140" t="s">
        <v>924</v>
      </c>
      <c r="E450" s="141"/>
      <c r="F450" s="140" t="s">
        <v>407</v>
      </c>
      <c r="G450" s="140"/>
      <c r="H450" s="141" t="s">
        <v>215</v>
      </c>
      <c r="I450" s="140"/>
      <c r="J450" s="140" t="s">
        <v>206</v>
      </c>
      <c r="K450" s="142"/>
      <c r="M450" s="139"/>
      <c r="N450" s="140" t="s">
        <v>1341</v>
      </c>
      <c r="O450" s="140"/>
      <c r="P450" s="142"/>
      <c r="R450" s="139" t="s">
        <v>133</v>
      </c>
      <c r="S450" s="143">
        <f t="shared" ref="S450:S451" si="98">S458+S466+S474</f>
        <v>14</v>
      </c>
      <c r="T450" s="142">
        <f>IFERROR(S450/S452,0)</f>
        <v>1</v>
      </c>
      <c r="V450" s="139" t="s">
        <v>1341</v>
      </c>
      <c r="W450" s="140"/>
      <c r="X450" s="142"/>
    </row>
    <row r="451" spans="2:24">
      <c r="B451" s="139" t="s">
        <v>133</v>
      </c>
      <c r="C451" s="140" t="s">
        <v>205</v>
      </c>
      <c r="D451" s="143">
        <f>D459+D467+D475</f>
        <v>0</v>
      </c>
      <c r="E451" s="141">
        <f>IFERROR(D451/D455,0)</f>
        <v>0</v>
      </c>
      <c r="F451" s="143">
        <f t="shared" ref="F451:F454" si="99">F459+F467+F475</f>
        <v>0</v>
      </c>
      <c r="G451" s="141">
        <f>IFERROR(F451/F455,0)</f>
        <v>0</v>
      </c>
      <c r="H451" s="143">
        <f t="shared" ref="H451:H454" si="100">H459+H467+H475</f>
        <v>0</v>
      </c>
      <c r="I451" s="141">
        <f>IFERROR(H451/H455,0)</f>
        <v>0</v>
      </c>
      <c r="J451" s="143">
        <f t="shared" ref="J451:J454" si="101">J459+J467+J475</f>
        <v>0</v>
      </c>
      <c r="K451" s="142">
        <f>IFERROR(J451/J455,0)</f>
        <v>0</v>
      </c>
      <c r="M451" s="139" t="s">
        <v>133</v>
      </c>
      <c r="N451" s="140" t="s">
        <v>205</v>
      </c>
      <c r="O451" s="143">
        <f t="shared" ref="O451:O454" si="102">O459+O467+O475</f>
        <v>0</v>
      </c>
      <c r="P451" s="142">
        <f>IFERROR(O451/O455,0)</f>
        <v>0</v>
      </c>
      <c r="R451" s="139" t="s">
        <v>151</v>
      </c>
      <c r="S451" s="143">
        <f t="shared" si="98"/>
        <v>0</v>
      </c>
      <c r="T451" s="142">
        <f>IFERROR(S451/S452,0)</f>
        <v>0</v>
      </c>
      <c r="V451" s="139" t="s">
        <v>205</v>
      </c>
      <c r="W451" s="143">
        <f t="shared" ref="W451:W452" si="103">W459+W467+W475</f>
        <v>0</v>
      </c>
      <c r="X451" s="142">
        <f>IFERROR(W451/W453,0)</f>
        <v>0</v>
      </c>
    </row>
    <row r="452" spans="2:24">
      <c r="B452" s="139"/>
      <c r="C452" s="140" t="s">
        <v>146</v>
      </c>
      <c r="D452" s="143">
        <f t="shared" ref="D452:D454" si="104">D460+D468+D476</f>
        <v>0</v>
      </c>
      <c r="E452" s="141">
        <f>IFERROR(D452/D455,0)</f>
        <v>0</v>
      </c>
      <c r="F452" s="143">
        <f t="shared" si="99"/>
        <v>0</v>
      </c>
      <c r="G452" s="141">
        <f>IFERROR(F452/F455,0)</f>
        <v>0</v>
      </c>
      <c r="H452" s="143">
        <f t="shared" si="100"/>
        <v>0</v>
      </c>
      <c r="I452" s="141">
        <f>IFERROR(H452/H455,0)</f>
        <v>0</v>
      </c>
      <c r="J452" s="143">
        <f t="shared" si="101"/>
        <v>0</v>
      </c>
      <c r="K452" s="142">
        <f>IFERROR(J452/J455,0)</f>
        <v>0</v>
      </c>
      <c r="M452" s="139"/>
      <c r="N452" s="140" t="s">
        <v>146</v>
      </c>
      <c r="O452" s="143">
        <f t="shared" si="102"/>
        <v>14</v>
      </c>
      <c r="P452" s="142">
        <f>IFERROR(O452/O455,0)</f>
        <v>1</v>
      </c>
      <c r="R452" s="139" t="s">
        <v>1339</v>
      </c>
      <c r="S452" s="140">
        <f>SUM(S450:S451)</f>
        <v>14</v>
      </c>
      <c r="T452" s="142"/>
      <c r="V452" s="139" t="s">
        <v>146</v>
      </c>
      <c r="W452" s="143">
        <f t="shared" si="103"/>
        <v>14</v>
      </c>
      <c r="X452" s="142">
        <f>IFERROR(W452/W453,0)</f>
        <v>1</v>
      </c>
    </row>
    <row r="453" spans="2:24">
      <c r="B453" s="139" t="s">
        <v>151</v>
      </c>
      <c r="C453" s="140" t="s">
        <v>205</v>
      </c>
      <c r="D453" s="143">
        <f t="shared" si="104"/>
        <v>0</v>
      </c>
      <c r="E453" s="141">
        <f>IFERROR(D453/D455,0)</f>
        <v>0</v>
      </c>
      <c r="F453" s="143">
        <f t="shared" si="99"/>
        <v>0</v>
      </c>
      <c r="G453" s="141">
        <f>IFERROR(F453/F455,0)</f>
        <v>0</v>
      </c>
      <c r="H453" s="143">
        <f t="shared" si="100"/>
        <v>0</v>
      </c>
      <c r="I453" s="141">
        <f>IFERROR(H453/H455,0)</f>
        <v>0</v>
      </c>
      <c r="J453" s="143">
        <f t="shared" si="101"/>
        <v>0</v>
      </c>
      <c r="K453" s="142">
        <f>IFERROR(J453/J455,0)</f>
        <v>0</v>
      </c>
      <c r="M453" s="139" t="s">
        <v>151</v>
      </c>
      <c r="N453" s="140" t="s">
        <v>205</v>
      </c>
      <c r="O453" s="143">
        <f t="shared" si="102"/>
        <v>0</v>
      </c>
      <c r="P453" s="142">
        <f>IFERROR(O453/O455,0)</f>
        <v>0</v>
      </c>
      <c r="V453" s="139" t="s">
        <v>1339</v>
      </c>
      <c r="W453" s="140">
        <f>SUM(W451:W452)</f>
        <v>14</v>
      </c>
      <c r="X453" s="142"/>
    </row>
    <row r="454" spans="2:24">
      <c r="B454" s="139"/>
      <c r="C454" s="140" t="s">
        <v>146</v>
      </c>
      <c r="D454" s="143">
        <f t="shared" si="104"/>
        <v>0</v>
      </c>
      <c r="E454" s="141">
        <f>IFERROR(D454/D455,0)</f>
        <v>0</v>
      </c>
      <c r="F454" s="143">
        <f t="shared" si="99"/>
        <v>0</v>
      </c>
      <c r="G454" s="141">
        <f>IFERROR(F454/F455,0)</f>
        <v>0</v>
      </c>
      <c r="H454" s="143">
        <f t="shared" si="100"/>
        <v>0</v>
      </c>
      <c r="I454" s="141">
        <f>IFERROR(H454/H455,0)</f>
        <v>0</v>
      </c>
      <c r="J454" s="143">
        <f t="shared" si="101"/>
        <v>0</v>
      </c>
      <c r="K454" s="142">
        <f>IFERROR(J454/J455,0)</f>
        <v>0</v>
      </c>
      <c r="M454" s="139"/>
      <c r="N454" s="140" t="s">
        <v>146</v>
      </c>
      <c r="O454" s="143">
        <f t="shared" si="102"/>
        <v>0</v>
      </c>
      <c r="P454" s="142">
        <f>IFERROR(O454/O455,0)</f>
        <v>0</v>
      </c>
    </row>
    <row r="455" spans="2:24">
      <c r="B455" s="139" t="s">
        <v>1339</v>
      </c>
      <c r="C455" s="140"/>
      <c r="D455" s="143">
        <f>SUM(D451:D454)</f>
        <v>0</v>
      </c>
      <c r="E455" s="141"/>
      <c r="F455" s="140">
        <f t="shared" ref="F455" si="105">SUM(F451:F454)</f>
        <v>0</v>
      </c>
      <c r="G455" s="140"/>
      <c r="H455" s="140">
        <f>SUM(H451:H454)</f>
        <v>0</v>
      </c>
      <c r="I455" s="140"/>
      <c r="J455" s="140">
        <f>SUM(J451:J454)</f>
        <v>0</v>
      </c>
      <c r="K455" s="144">
        <f>SUM(C455:J455)</f>
        <v>0</v>
      </c>
      <c r="M455" s="139" t="s">
        <v>1339</v>
      </c>
      <c r="N455" s="140"/>
      <c r="O455" s="140">
        <f>SUM(O451:O454)</f>
        <v>14</v>
      </c>
      <c r="P455" s="142"/>
    </row>
    <row r="456" spans="2:24">
      <c r="G456" s="124"/>
      <c r="H456" s="124"/>
      <c r="I456" s="145"/>
    </row>
    <row r="457" spans="2:24">
      <c r="B457" s="172" t="s">
        <v>1338</v>
      </c>
      <c r="C457" s="175"/>
      <c r="D457" s="175"/>
      <c r="E457" s="175"/>
      <c r="F457" s="175"/>
      <c r="G457" s="175"/>
      <c r="H457" s="175"/>
      <c r="I457" s="175"/>
      <c r="J457" s="175"/>
      <c r="K457" s="175"/>
      <c r="L457" s="175"/>
      <c r="M457" s="172"/>
      <c r="N457" s="175"/>
      <c r="O457" s="175"/>
      <c r="P457" s="175"/>
      <c r="Q457" s="175"/>
      <c r="R457" s="175"/>
      <c r="S457" s="175"/>
      <c r="T457" s="175"/>
      <c r="U457" s="175"/>
      <c r="V457" s="176"/>
      <c r="W457" s="175"/>
      <c r="X457" s="175"/>
    </row>
    <row r="458" spans="2:24">
      <c r="B458" s="139"/>
      <c r="C458" s="140" t="s">
        <v>1341</v>
      </c>
      <c r="D458" s="140" t="s">
        <v>924</v>
      </c>
      <c r="E458" s="141"/>
      <c r="F458" s="140" t="s">
        <v>407</v>
      </c>
      <c r="G458" s="140"/>
      <c r="H458" s="141" t="s">
        <v>215</v>
      </c>
      <c r="I458" s="140"/>
      <c r="J458" s="140" t="s">
        <v>206</v>
      </c>
      <c r="K458" s="142"/>
      <c r="M458" s="139"/>
      <c r="N458" s="140" t="s">
        <v>1341</v>
      </c>
      <c r="O458" s="140"/>
      <c r="P458" s="142"/>
      <c r="R458" s="139" t="s">
        <v>133</v>
      </c>
      <c r="S458" s="143">
        <f>COUNTIFS(MetaData!$R:$R,MAP!$R$22,MetaData!$R:$R,"",MetaData!AW:AW,"map")</f>
        <v>0</v>
      </c>
      <c r="T458" s="142">
        <f>IFERROR(S458/S460,0)</f>
        <v>0</v>
      </c>
      <c r="V458" s="139" t="s">
        <v>1341</v>
      </c>
      <c r="W458" s="140"/>
      <c r="X458" s="142"/>
    </row>
    <row r="459" spans="2:24">
      <c r="B459" s="139" t="s">
        <v>133</v>
      </c>
      <c r="C459" s="140" t="s">
        <v>205</v>
      </c>
      <c r="D459" s="143">
        <f>COUNTIFS(MetaData!$R:$R,MAP!B459,MetaData!$AQ:$AQ,MAP!C459,MetaData!$R:$R,"",MetaData!$AS:$AS,MAP!D458,MetaData!AW:AW,"map")</f>
        <v>0</v>
      </c>
      <c r="E459" s="141">
        <f>IFERROR(D459/D463,0)</f>
        <v>0</v>
      </c>
      <c r="F459" s="143">
        <f>COUNTIFS(MetaData!$R:$R,MAP!B459,MetaData!$AQ:$AQ,MAP!C459,MetaData!$R:$R,"",MetaData!$AS:$AS,MAP!F458,MetaData!AW:AW,"map")</f>
        <v>0</v>
      </c>
      <c r="G459" s="141">
        <f>IFERROR(F459/F463,0)</f>
        <v>0</v>
      </c>
      <c r="H459" s="143">
        <f>COUNTIFS(MetaData!$R:$R,MAP!B459,MetaData!$AQ:$AQ,MAP!C459,MetaData!$R:$R,"",MetaData!$AS:$AS,MAP!H458,MetaData!AW:AW,"map")</f>
        <v>0</v>
      </c>
      <c r="I459" s="141">
        <f>IFERROR(H459/H463,0)</f>
        <v>0</v>
      </c>
      <c r="J459" s="143">
        <f>COUNTIFS(MetaData!$R:$R,MAP!B459,MetaData!$AQ:$AQ,MAP!C459,MetaData!$R:$R,"",MetaData!$AS:$AS,MAP!J458,MetaData!AW:AW,"map")</f>
        <v>0</v>
      </c>
      <c r="K459" s="142">
        <f>IFERROR(J459/J463,0)</f>
        <v>0</v>
      </c>
      <c r="M459" s="139" t="s">
        <v>133</v>
      </c>
      <c r="N459" s="140" t="s">
        <v>205</v>
      </c>
      <c r="O459" s="143">
        <f>COUNTIFS(MetaData!$R:$R,MAP!M459,MetaData!$AQ:$AQ,MAP!N459,MetaData!$R:$R,"",MetaData!AW:AW,"map")</f>
        <v>0</v>
      </c>
      <c r="P459" s="142">
        <f>IFERROR(O459/O463,0)</f>
        <v>0</v>
      </c>
      <c r="R459" s="139" t="s">
        <v>151</v>
      </c>
      <c r="S459" s="143">
        <f>COUNTIFS(MetaData!$R:$R,MAP!$R$23,MetaData!$R:$R,"",MetaData!AW:AW,"map")</f>
        <v>0</v>
      </c>
      <c r="T459" s="142">
        <f>IFERROR(S459/S460,0)</f>
        <v>0</v>
      </c>
      <c r="V459" s="139" t="s">
        <v>205</v>
      </c>
      <c r="W459" s="143">
        <f>COUNTIFS(MetaData!$AQ:$AQ,MAP!V459,MetaData!$R:$R,"",MetaData!AW:AW,"map")</f>
        <v>0</v>
      </c>
      <c r="X459" s="142">
        <f>IFERROR(W459/W461,0)</f>
        <v>0</v>
      </c>
    </row>
    <row r="460" spans="2:24">
      <c r="B460" s="139"/>
      <c r="C460" s="140" t="s">
        <v>146</v>
      </c>
      <c r="D460" s="143">
        <f>COUNTIFS(MetaData!$R:$R,MAP!B459,MetaData!$AQ:$AQ,MAP!C460,MetaData!$R:$R,"",MetaData!$AS:$AS,MAP!D458,MetaData!AW:AW,"map")</f>
        <v>0</v>
      </c>
      <c r="E460" s="141">
        <f>IFERROR(D460/D463,0)</f>
        <v>0</v>
      </c>
      <c r="F460" s="143">
        <f>COUNTIFS(MetaData!$R:$R,MAP!B459,MetaData!$AQ:$AQ,MAP!C460,MetaData!$R:$R,"",MetaData!$AS:$AS,MAP!F458,MetaData!AW:AW,"map")</f>
        <v>0</v>
      </c>
      <c r="G460" s="141">
        <f>IFERROR(F460/F463,0)</f>
        <v>0</v>
      </c>
      <c r="H460" s="143">
        <f>COUNTIFS(MetaData!$R:$R,MAP!B459,MetaData!$AQ:$AQ,MAP!C460,MetaData!$R:$R,"",MetaData!$AS:$AS,MAP!H458,MetaData!AW:AW,"map")</f>
        <v>0</v>
      </c>
      <c r="I460" s="141">
        <f>IFERROR(H460/H463,0)</f>
        <v>0</v>
      </c>
      <c r="J460" s="143">
        <f>COUNTIFS(MetaData!$R:$R,MAP!B459,MetaData!$AQ:$AQ,MAP!C460,MetaData!$R:$R,"",MetaData!$AS:$AS,MAP!J458,MetaData!AW:AW,"map")</f>
        <v>0</v>
      </c>
      <c r="K460" s="142">
        <f>IFERROR(J460/J463,0)</f>
        <v>0</v>
      </c>
      <c r="M460" s="139"/>
      <c r="N460" s="140" t="s">
        <v>146</v>
      </c>
      <c r="O460" s="143">
        <f>COUNTIFS(MetaData!$R:$R,MAP!M459,MetaData!$AQ:$AQ,MAP!N460,MetaData!$R:$R,"",MetaData!AW:AW,"map")</f>
        <v>0</v>
      </c>
      <c r="P460" s="142">
        <f>IFERROR(O460/O463,0)</f>
        <v>0</v>
      </c>
      <c r="R460" s="139" t="s">
        <v>1339</v>
      </c>
      <c r="S460" s="140">
        <f>SUM(S458:S459)</f>
        <v>0</v>
      </c>
      <c r="T460" s="142"/>
      <c r="V460" s="139" t="s">
        <v>146</v>
      </c>
      <c r="W460" s="143">
        <f>COUNTIFS(MetaData!$AQ:$AQ,MAP!V460,MetaData!$R:$R,"",MetaData!AW:AW,"map")</f>
        <v>0</v>
      </c>
      <c r="X460" s="142">
        <f>IFERROR(W460/W461,0)</f>
        <v>0</v>
      </c>
    </row>
    <row r="461" spans="2:24">
      <c r="B461" s="139" t="s">
        <v>151</v>
      </c>
      <c r="C461" s="140" t="s">
        <v>205</v>
      </c>
      <c r="D461" s="143">
        <f>COUNTIFS(MetaData!$R:$R,MAP!B461,MetaData!$AQ:$AQ,MAP!C461,MetaData!$R:$R,"",MetaData!$AS:$AS,MAP!D458,MetaData!AW:AW,"map")</f>
        <v>0</v>
      </c>
      <c r="E461" s="141">
        <f>IFERROR(D461/D463,0)</f>
        <v>0</v>
      </c>
      <c r="F461" s="143">
        <f>COUNTIFS(MetaData!$R:$R,MAP!B461,MetaData!$AQ:$AQ,MAP!C461,MetaData!$R:$R,"",MetaData!$AS:$AS,MAP!F458,MetaData!AW:AW,"map")</f>
        <v>0</v>
      </c>
      <c r="G461" s="141">
        <f>IFERROR(F461/F463,0)</f>
        <v>0</v>
      </c>
      <c r="H461" s="143">
        <f>COUNTIFS(MetaData!$R:$R,MAP!B461,MetaData!$AQ:$AQ,MAP!C461,MetaData!$R:$R,"",MetaData!$AS:$AS,MAP!H458,MetaData!AW:AW,"map")</f>
        <v>0</v>
      </c>
      <c r="I461" s="141">
        <f>IFERROR(H461/H463,0)</f>
        <v>0</v>
      </c>
      <c r="J461" s="143">
        <f>COUNTIFS(MetaData!$R:$R,MAP!B461,MetaData!$AQ:$AQ,MAP!C461,MetaData!$R:$R,"",MetaData!$AS:$AS,MAP!J458,MetaData!AW:AW,"map")</f>
        <v>0</v>
      </c>
      <c r="K461" s="142">
        <f>IFERROR(J461/J463,0)</f>
        <v>0</v>
      </c>
      <c r="M461" s="139" t="s">
        <v>151</v>
      </c>
      <c r="N461" s="140" t="s">
        <v>205</v>
      </c>
      <c r="O461" s="143">
        <f>COUNTIFS(MetaData!$R:$R,MAP!M461,MetaData!$AQ:$AQ,MAP!N461,MetaData!$R:$R,"",MetaData!AW:AW,"map")</f>
        <v>0</v>
      </c>
      <c r="P461" s="142">
        <f>IFERROR(O461/O463,0)</f>
        <v>0</v>
      </c>
      <c r="V461" s="139" t="s">
        <v>1339</v>
      </c>
      <c r="W461" s="140">
        <f>SUM(W459:W460)</f>
        <v>0</v>
      </c>
      <c r="X461" s="142"/>
    </row>
    <row r="462" spans="2:24">
      <c r="B462" s="139"/>
      <c r="C462" s="140" t="s">
        <v>146</v>
      </c>
      <c r="D462" s="143">
        <f>COUNTIFS(MetaData!$R:$R,MAP!B461,MetaData!$AQ:$AQ,MAP!C462,MetaData!$R:$R,"",MetaData!$AS:$AS,MAP!D458,MetaData!AW:AW,"map")</f>
        <v>0</v>
      </c>
      <c r="E462" s="141">
        <f>IFERROR(D462/D463,0)</f>
        <v>0</v>
      </c>
      <c r="F462" s="143">
        <f>COUNTIFS(MetaData!$R:$R,MAP!B461,MetaData!$AQ:$AQ,MAP!C462,MetaData!$R:$R,"",MetaData!$AS:$AS,MAP!F458,MetaData!AW:AW,"map")</f>
        <v>0</v>
      </c>
      <c r="G462" s="141">
        <f>IFERROR(F462/F463,0)</f>
        <v>0</v>
      </c>
      <c r="H462" s="143">
        <f>COUNTIFS(MetaData!$R:$R,MAP!B461,MetaData!$AQ:$AQ,MAP!C462,MetaData!$R:$R,"",MetaData!$AS:$AS,MAP!H458,MetaData!AW:AW,"map")</f>
        <v>0</v>
      </c>
      <c r="I462" s="141">
        <f>IFERROR(H462/H463,0)</f>
        <v>0</v>
      </c>
      <c r="J462" s="143">
        <f>COUNTIFS(MetaData!$R:$R,MAP!B461,MetaData!$AQ:$AQ,MAP!C462,MetaData!$R:$R,"",MetaData!$AS:$AS,MAP!J458,MetaData!AW:AW,"map")</f>
        <v>0</v>
      </c>
      <c r="K462" s="142">
        <f>IFERROR(J462/J463,0)</f>
        <v>0</v>
      </c>
      <c r="M462" s="139"/>
      <c r="N462" s="140" t="s">
        <v>146</v>
      </c>
      <c r="O462" s="143">
        <f>COUNTIFS(MetaData!$R:$R,MAP!M461,MetaData!$AQ:$AQ,MAP!N462,MetaData!$R:$R,"",MetaData!AW:AW,"map")</f>
        <v>0</v>
      </c>
      <c r="P462" s="142">
        <f>IFERROR(O462/O463,0)</f>
        <v>0</v>
      </c>
    </row>
    <row r="463" spans="2:24">
      <c r="B463" s="139" t="s">
        <v>1339</v>
      </c>
      <c r="C463" s="140"/>
      <c r="D463" s="143">
        <f>SUM(D459:D462)</f>
        <v>0</v>
      </c>
      <c r="E463" s="141"/>
      <c r="F463" s="140">
        <f t="shared" ref="F463" si="106">SUM(F459:F462)</f>
        <v>0</v>
      </c>
      <c r="G463" s="140"/>
      <c r="H463" s="140">
        <f>SUM(H459:H462)</f>
        <v>0</v>
      </c>
      <c r="I463" s="140"/>
      <c r="J463" s="140">
        <f>SUM(J459:J462)</f>
        <v>0</v>
      </c>
      <c r="K463" s="144">
        <f>SUM(C463:J463)</f>
        <v>0</v>
      </c>
      <c r="M463" s="139" t="s">
        <v>1339</v>
      </c>
      <c r="N463" s="140"/>
      <c r="O463" s="140">
        <f>SUM(O459:O462)</f>
        <v>0</v>
      </c>
      <c r="P463" s="142"/>
    </row>
    <row r="465" spans="2:24">
      <c r="B465" s="172" t="s">
        <v>158</v>
      </c>
      <c r="C465" s="175"/>
      <c r="D465" s="175"/>
      <c r="E465" s="175"/>
      <c r="F465" s="175"/>
      <c r="G465" s="175"/>
      <c r="H465" s="175"/>
      <c r="I465" s="175"/>
      <c r="J465" s="175"/>
      <c r="K465" s="175"/>
      <c r="L465" s="175"/>
      <c r="M465" s="172"/>
      <c r="N465" s="175"/>
      <c r="O465" s="175"/>
      <c r="P465" s="175"/>
      <c r="Q465" s="175"/>
      <c r="R465" s="175"/>
      <c r="S465" s="175"/>
      <c r="T465" s="175"/>
      <c r="U465" s="175"/>
      <c r="V465" s="176"/>
      <c r="W465" s="175"/>
      <c r="X465" s="175"/>
    </row>
    <row r="466" spans="2:24">
      <c r="B466" s="139"/>
      <c r="C466" s="140" t="s">
        <v>1341</v>
      </c>
      <c r="D466" s="140" t="s">
        <v>924</v>
      </c>
      <c r="E466" s="141"/>
      <c r="F466" s="140" t="s">
        <v>407</v>
      </c>
      <c r="G466" s="140"/>
      <c r="H466" s="141" t="s">
        <v>215</v>
      </c>
      <c r="I466" s="140"/>
      <c r="J466" s="140" t="s">
        <v>206</v>
      </c>
      <c r="K466" s="142"/>
      <c r="M466" s="139"/>
      <c r="N466" s="140" t="s">
        <v>1341</v>
      </c>
      <c r="O466" s="140"/>
      <c r="P466" s="142"/>
      <c r="R466" s="139" t="s">
        <v>133</v>
      </c>
      <c r="S466" s="143">
        <f>COUNTIFS(MetaData!$R:$R,MAP!$R$22,MetaData!$R:$R,MAP!B465,MetaData!AW:AW,"map")</f>
        <v>0</v>
      </c>
      <c r="T466" s="142">
        <f>IFERROR(S466/S468,0)</f>
        <v>0</v>
      </c>
      <c r="V466" s="139" t="s">
        <v>1341</v>
      </c>
      <c r="W466" s="140"/>
      <c r="X466" s="142"/>
    </row>
    <row r="467" spans="2:24">
      <c r="B467" s="139" t="s">
        <v>133</v>
      </c>
      <c r="C467" s="140" t="s">
        <v>205</v>
      </c>
      <c r="D467" s="143">
        <f>COUNTIFS(MetaData!$R:$R,MAP!B467,MetaData!$AQ:$AQ,MAP!C467,MetaData!$R:$R,MAP!B465,MetaData!$AS:$AS,MAP!D466,MetaData!AW:AW,"map")</f>
        <v>0</v>
      </c>
      <c r="E467" s="141">
        <f>IFERROR(D467/D471,0)</f>
        <v>0</v>
      </c>
      <c r="F467" s="143">
        <f>COUNTIFS(MetaData!$R:$R,MAP!B467,MetaData!$AQ:$AQ,MAP!C467,MetaData!$R:$R,MAP!B465,MetaData!$AS:$AS,MAP!F466,MetaData!AW:AW,"map")</f>
        <v>0</v>
      </c>
      <c r="G467" s="141">
        <f>IFERROR(F467/F471,0)</f>
        <v>0</v>
      </c>
      <c r="H467" s="143">
        <f>COUNTIFS(MetaData!$R:$R,MAP!B467,MetaData!$AQ:$AQ,MAP!C467,MetaData!$R:$R,MAP!B465,MetaData!$AS:$AS,MAP!H466,MetaData!AW:AW,"map")</f>
        <v>0</v>
      </c>
      <c r="I467" s="141">
        <f>IFERROR(H467/H471,0)</f>
        <v>0</v>
      </c>
      <c r="J467" s="143">
        <f>COUNTIFS(MetaData!$R:$R,MAP!B467,MetaData!$AQ:$AQ,MAP!C467,MetaData!$R:$R,MAP!B465,MetaData!$AS:$AS,MAP!J466,MetaData!AW:AW,"map")</f>
        <v>0</v>
      </c>
      <c r="K467" s="142">
        <f>IFERROR(J467/J471,0)</f>
        <v>0</v>
      </c>
      <c r="M467" s="139" t="s">
        <v>133</v>
      </c>
      <c r="N467" s="140" t="s">
        <v>205</v>
      </c>
      <c r="O467" s="143">
        <f>COUNTIFS(MetaData!$R:$R,MAP!M467,MetaData!$AQ:$AQ,MAP!N467,MetaData!$R:$R,MAP!B465,MetaData!AW:AW,"map")</f>
        <v>0</v>
      </c>
      <c r="P467" s="142">
        <f>IFERROR(O467/O471,0)</f>
        <v>0</v>
      </c>
      <c r="R467" s="139" t="s">
        <v>151</v>
      </c>
      <c r="S467" s="143">
        <f>COUNTIFS(MetaData!$R:$R,MAP!$R$23,MetaData!$R:$R,MAP!B465,MetaData!AW:AW,"map")</f>
        <v>0</v>
      </c>
      <c r="T467" s="142">
        <f>IFERROR(S467/S468,0)</f>
        <v>0</v>
      </c>
      <c r="V467" s="139" t="s">
        <v>205</v>
      </c>
      <c r="W467" s="143">
        <f>COUNTIFS(MetaData!$AQ:$AQ,MAP!V467,MetaData!$R:$R,MAP!B465,MetaData!AW:AW,"map")</f>
        <v>0</v>
      </c>
      <c r="X467" s="142">
        <f>IFERROR(W467/W469,0)</f>
        <v>0</v>
      </c>
    </row>
    <row r="468" spans="2:24">
      <c r="B468" s="139"/>
      <c r="C468" s="140" t="s">
        <v>146</v>
      </c>
      <c r="D468" s="143">
        <f>COUNTIFS(MetaData!$R:$R,MAP!B467,MetaData!$AQ:$AQ,MAP!C468,MetaData!$R:$R,MAP!B465,MetaData!$AS:$AS,MAP!D466,MetaData!AW:AW,"map")</f>
        <v>0</v>
      </c>
      <c r="E468" s="141">
        <f>IFERROR(D468/D471,0)</f>
        <v>0</v>
      </c>
      <c r="F468" s="143">
        <f>COUNTIFS(MetaData!$R:$R,MAP!B467,MetaData!$AQ:$AQ,MAP!C468,MetaData!$R:$R,MAP!B465,MetaData!$AS:$AS,MAP!F466,MetaData!AW:AW,"map")</f>
        <v>0</v>
      </c>
      <c r="G468" s="141">
        <f>IFERROR(F468/F471,0)</f>
        <v>0</v>
      </c>
      <c r="H468" s="143">
        <f>COUNTIFS(MetaData!$R:$R,MAP!B467,MetaData!$AQ:$AQ,MAP!C468,MetaData!$R:$R,MAP!B465,MetaData!$AS:$AS,MAP!H466,MetaData!AW:AW,"map")</f>
        <v>0</v>
      </c>
      <c r="I468" s="141">
        <f>IFERROR(H468/H471,0)</f>
        <v>0</v>
      </c>
      <c r="J468" s="143">
        <f>COUNTIFS(MetaData!$R:$R,MAP!B467,MetaData!$AQ:$AQ,MAP!C468,MetaData!$R:$R,MAP!B465,MetaData!$AS:$AS,MAP!J466,MetaData!AW:AW,"map")</f>
        <v>0</v>
      </c>
      <c r="K468" s="142">
        <f>IFERROR(J468/J471,0)</f>
        <v>0</v>
      </c>
      <c r="M468" s="139"/>
      <c r="N468" s="140" t="s">
        <v>146</v>
      </c>
      <c r="O468" s="143">
        <f>COUNTIFS(MetaData!$R:$R,MAP!M467,MetaData!$AQ:$AQ,MAP!N468,MetaData!$R:$R,MAP!B465,MetaData!AW:AW,"map")</f>
        <v>0</v>
      </c>
      <c r="P468" s="142">
        <f>IFERROR(O468/O471,0)</f>
        <v>0</v>
      </c>
      <c r="R468" s="139" t="s">
        <v>1339</v>
      </c>
      <c r="S468" s="140">
        <f>SUM(S466:S467)</f>
        <v>0</v>
      </c>
      <c r="T468" s="142"/>
      <c r="V468" s="139" t="s">
        <v>146</v>
      </c>
      <c r="W468" s="143">
        <f>COUNTIFS(MetaData!$AQ:$AQ,MAP!V468,MetaData!$R:$R,MAP!B465,MetaData!AW:AW,"map")</f>
        <v>0</v>
      </c>
      <c r="X468" s="142">
        <f>IFERROR(W468/W469,0)</f>
        <v>0</v>
      </c>
    </row>
    <row r="469" spans="2:24">
      <c r="B469" s="139" t="s">
        <v>151</v>
      </c>
      <c r="C469" s="140" t="s">
        <v>205</v>
      </c>
      <c r="D469" s="143">
        <f>COUNTIFS(MetaData!$R:$R,MAP!B469,MetaData!$AQ:$AQ,MAP!C469,MetaData!$R:$R,MAP!B465,MetaData!$AS:$AS,MAP!D466,MetaData!AW:AW,"map")</f>
        <v>0</v>
      </c>
      <c r="E469" s="141">
        <f>IFERROR(D469/D471,0)</f>
        <v>0</v>
      </c>
      <c r="F469" s="143">
        <f>COUNTIFS(MetaData!$R:$R,MAP!B469,MetaData!$AQ:$AQ,MAP!C469,MetaData!$R:$R,MAP!B465,MetaData!$AS:$AS,MAP!F466,MetaData!AW:AW,"map")</f>
        <v>0</v>
      </c>
      <c r="G469" s="141">
        <f>IFERROR(F469/F471,0)</f>
        <v>0</v>
      </c>
      <c r="H469" s="143">
        <f>COUNTIFS(MetaData!$R:$R,MAP!B469,MetaData!$AQ:$AQ,MAP!C469,MetaData!$R:$R,MAP!B465,MetaData!$AS:$AS,MAP!H466,MetaData!AW:AW,"map")</f>
        <v>0</v>
      </c>
      <c r="I469" s="141">
        <f>IFERROR(H469/H471,0)</f>
        <v>0</v>
      </c>
      <c r="J469" s="143">
        <f>COUNTIFS(MetaData!$R:$R,MAP!B469,MetaData!$AQ:$AQ,MAP!C469,MetaData!$R:$R,MAP!B465,MetaData!$AS:$AS,MAP!J466,MetaData!AW:AW,"map")</f>
        <v>0</v>
      </c>
      <c r="K469" s="142">
        <f>IFERROR(J469/J471,0)</f>
        <v>0</v>
      </c>
      <c r="M469" s="139" t="s">
        <v>151</v>
      </c>
      <c r="N469" s="140" t="s">
        <v>205</v>
      </c>
      <c r="O469" s="143">
        <f>COUNTIFS(MetaData!$R:$R,MAP!M469,MetaData!$AQ:$AQ,MAP!N469,MetaData!$R:$R,MAP!B465,MetaData!AW:AW,"map")</f>
        <v>0</v>
      </c>
      <c r="P469" s="142">
        <f>IFERROR(O469/O471,0)</f>
        <v>0</v>
      </c>
      <c r="V469" s="139" t="s">
        <v>1339</v>
      </c>
      <c r="W469" s="140">
        <f>SUM(W467:W468)</f>
        <v>0</v>
      </c>
      <c r="X469" s="142"/>
    </row>
    <row r="470" spans="2:24">
      <c r="B470" s="139"/>
      <c r="C470" s="140" t="s">
        <v>146</v>
      </c>
      <c r="D470" s="143">
        <f>COUNTIFS(MetaData!$R:$R,MAP!B469,MetaData!$AQ:$AQ,MAP!C470,MetaData!$R:$R,MAP!B465,MetaData!$AS:$AS,MAP!D466,MetaData!AW:AW,"map")</f>
        <v>0</v>
      </c>
      <c r="E470" s="141">
        <f>IFERROR(D470/D471,0)</f>
        <v>0</v>
      </c>
      <c r="F470" s="143">
        <f>COUNTIFS(MetaData!$R:$R,MAP!B469,MetaData!$AQ:$AQ,MAP!C470,MetaData!$R:$R,MAP!B465,MetaData!$AS:$AS,MAP!F466,MetaData!AW:AW,"map")</f>
        <v>0</v>
      </c>
      <c r="G470" s="141">
        <f>IFERROR(F470/F471,0)</f>
        <v>0</v>
      </c>
      <c r="H470" s="143">
        <f>COUNTIFS(MetaData!$R:$R,MAP!B469,MetaData!$AQ:$AQ,MAP!C470,MetaData!$R:$R,MAP!B465,MetaData!$AS:$AS,MAP!H466,MetaData!AW:AW,"map")</f>
        <v>0</v>
      </c>
      <c r="I470" s="141">
        <f>IFERROR(H470/H471,0)</f>
        <v>0</v>
      </c>
      <c r="J470" s="143">
        <f>COUNTIFS(MetaData!$R:$R,MAP!B469,MetaData!$AQ:$AQ,MAP!C470,MetaData!$R:$R,MAP!B465,MetaData!$AS:$AS,MAP!J466,MetaData!AW:AW,"map")</f>
        <v>0</v>
      </c>
      <c r="K470" s="142">
        <f>IFERROR(J470/J471,0)</f>
        <v>0</v>
      </c>
      <c r="M470" s="139"/>
      <c r="N470" s="140" t="s">
        <v>146</v>
      </c>
      <c r="O470" s="143">
        <f>COUNTIFS(MetaData!$R:$R,MAP!M469,MetaData!$AQ:$AQ,MAP!N470,MetaData!$R:$R,MAP!B465,MetaData!AW:AW,"map")</f>
        <v>0</v>
      </c>
      <c r="P470" s="142">
        <f>IFERROR(O470/O471,0)</f>
        <v>0</v>
      </c>
    </row>
    <row r="471" spans="2:24">
      <c r="B471" s="139" t="s">
        <v>1339</v>
      </c>
      <c r="C471" s="140"/>
      <c r="D471" s="143">
        <f>SUM(D467:D470)</f>
        <v>0</v>
      </c>
      <c r="E471" s="141"/>
      <c r="F471" s="140">
        <f t="shared" ref="F471" si="107">SUM(F467:F470)</f>
        <v>0</v>
      </c>
      <c r="G471" s="140"/>
      <c r="H471" s="140">
        <f>SUM(H467:H470)</f>
        <v>0</v>
      </c>
      <c r="I471" s="140"/>
      <c r="J471" s="140">
        <f>SUM(J467:J470)</f>
        <v>0</v>
      </c>
      <c r="K471" s="144">
        <f>SUM(C471:J471)</f>
        <v>0</v>
      </c>
      <c r="M471" s="139" t="s">
        <v>1339</v>
      </c>
      <c r="N471" s="140"/>
      <c r="O471" s="140">
        <f>SUM(O467:O470)</f>
        <v>0</v>
      </c>
      <c r="P471" s="142"/>
    </row>
    <row r="473" spans="2:24">
      <c r="B473" s="172" t="s">
        <v>133</v>
      </c>
      <c r="C473" s="175"/>
      <c r="D473" s="175"/>
      <c r="E473" s="175"/>
      <c r="F473" s="175"/>
      <c r="G473" s="175"/>
      <c r="H473" s="175"/>
      <c r="I473" s="175"/>
      <c r="J473" s="175"/>
      <c r="K473" s="175"/>
      <c r="L473" s="175"/>
      <c r="M473" s="172"/>
      <c r="N473" s="175"/>
      <c r="O473" s="175"/>
      <c r="P473" s="175"/>
      <c r="Q473" s="175"/>
      <c r="R473" s="175"/>
      <c r="S473" s="175"/>
      <c r="T473" s="175"/>
      <c r="U473" s="175"/>
      <c r="V473" s="176"/>
      <c r="W473" s="175"/>
      <c r="X473" s="175"/>
    </row>
    <row r="474" spans="2:24">
      <c r="B474" s="139"/>
      <c r="C474" s="140" t="s">
        <v>1341</v>
      </c>
      <c r="D474" s="140" t="s">
        <v>924</v>
      </c>
      <c r="E474" s="141"/>
      <c r="F474" s="140" t="s">
        <v>407</v>
      </c>
      <c r="G474" s="140"/>
      <c r="H474" s="141" t="s">
        <v>215</v>
      </c>
      <c r="I474" s="140"/>
      <c r="J474" s="140" t="s">
        <v>206</v>
      </c>
      <c r="K474" s="142"/>
      <c r="M474" s="139"/>
      <c r="N474" s="140" t="s">
        <v>1341</v>
      </c>
      <c r="O474" s="140"/>
      <c r="P474" s="142"/>
      <c r="R474" s="139" t="s">
        <v>133</v>
      </c>
      <c r="S474" s="143">
        <f>COUNTIFS(MetaData!$R:$R,MAP!$R$22,MetaData!$R:$R,MAP!B473,MetaData!AW:AW,"map")</f>
        <v>14</v>
      </c>
      <c r="T474" s="142">
        <f>IFERROR(S474/S476,0)</f>
        <v>1</v>
      </c>
      <c r="V474" s="139" t="s">
        <v>1341</v>
      </c>
      <c r="W474" s="140"/>
      <c r="X474" s="142"/>
    </row>
    <row r="475" spans="2:24">
      <c r="B475" s="139" t="s">
        <v>133</v>
      </c>
      <c r="C475" s="140" t="s">
        <v>205</v>
      </c>
      <c r="D475" s="143">
        <f>COUNTIFS(MetaData!$R:$R,MAP!B475,MetaData!$AQ:$AQ,MAP!C475,MetaData!$R:$R,MAP!B473,MetaData!$AS:$AS,MAP!D474,MetaData!AW:AW,"map")</f>
        <v>0</v>
      </c>
      <c r="E475" s="141">
        <f>IFERROR(D475/D479,0)</f>
        <v>0</v>
      </c>
      <c r="F475" s="143">
        <f>COUNTIFS(MetaData!$R:$R,MAP!B475,MetaData!$AQ:$AQ,MAP!C475,MetaData!$R:$R,MAP!B473,MetaData!$AS:$AS,MAP!F474,MetaData!AW:AW,"map")</f>
        <v>0</v>
      </c>
      <c r="G475" s="141">
        <f>IFERROR(F475/F479,0)</f>
        <v>0</v>
      </c>
      <c r="H475" s="143">
        <f>COUNTIFS(MetaData!$R:$R,MAP!B475,MetaData!$AQ:$AQ,MAP!C475,MetaData!$R:$R,MAP!B473,MetaData!$AS:$AS,MAP!H474,MetaData!AW:AW,"map")</f>
        <v>0</v>
      </c>
      <c r="I475" s="141">
        <f>IFERROR(H475/H479,0)</f>
        <v>0</v>
      </c>
      <c r="J475" s="143">
        <f>COUNTIFS(MetaData!$R:$R,MAP!B475,MetaData!$AQ:$AQ,MAP!C475,MetaData!$R:$R,MAP!B473,MetaData!$AS:$AS,MAP!J474,MetaData!AW:AW,"map")</f>
        <v>0</v>
      </c>
      <c r="K475" s="142">
        <f>IFERROR(J475/J479,0)</f>
        <v>0</v>
      </c>
      <c r="M475" s="139" t="s">
        <v>133</v>
      </c>
      <c r="N475" s="140" t="s">
        <v>205</v>
      </c>
      <c r="O475" s="143">
        <f>COUNTIFS(MetaData!$R:$R,MAP!M475,MetaData!$AQ:$AQ,MAP!N475,MetaData!$R:$R,MAP!B473,MetaData!AW:AW,"map")</f>
        <v>0</v>
      </c>
      <c r="P475" s="142">
        <f>IFERROR(O475/O479,0)</f>
        <v>0</v>
      </c>
      <c r="R475" s="139" t="s">
        <v>151</v>
      </c>
      <c r="S475" s="143">
        <f>COUNTIFS(MetaData!$R:$R,MAP!$R$23,MetaData!$R:$R,MAP!B473,MetaData!AW:AW,"map")</f>
        <v>0</v>
      </c>
      <c r="T475" s="142">
        <f>IFERROR(S475/S476,0)</f>
        <v>0</v>
      </c>
      <c r="V475" s="139" t="s">
        <v>205</v>
      </c>
      <c r="W475" s="143">
        <f>COUNTIFS(MetaData!$AQ:$AQ,MAP!V475,MetaData!$R:$R,MAP!B473,MetaData!AW:AW,"map")</f>
        <v>0</v>
      </c>
      <c r="X475" s="142">
        <f>IFERROR(W475/W477,0)</f>
        <v>0</v>
      </c>
    </row>
    <row r="476" spans="2:24">
      <c r="B476" s="139"/>
      <c r="C476" s="140" t="s">
        <v>146</v>
      </c>
      <c r="D476" s="143">
        <f>COUNTIFS(MetaData!$R:$R,MAP!B475,MetaData!$AQ:$AQ,MAP!C476,MetaData!$R:$R,MAP!B473,MetaData!$AS:$AS,MAP!D474,MetaData!AW:AW,"map")</f>
        <v>0</v>
      </c>
      <c r="E476" s="141">
        <f>IFERROR(D476/D479,0)</f>
        <v>0</v>
      </c>
      <c r="F476" s="143">
        <f>COUNTIFS(MetaData!$R:$R,MAP!B475,MetaData!$AQ:$AQ,MAP!C476,MetaData!$R:$R,MAP!B473,MetaData!$AS:$AS,MAP!F474,MetaData!AW:AW,"map")</f>
        <v>0</v>
      </c>
      <c r="G476" s="141">
        <f>IFERROR(F476/F479,0)</f>
        <v>0</v>
      </c>
      <c r="H476" s="143">
        <f>COUNTIFS(MetaData!$R:$R,MAP!B475,MetaData!$AQ:$AQ,MAP!C476,MetaData!$R:$R,MAP!B473,MetaData!$AS:$AS,MAP!H474,MetaData!AW:AW,"map")</f>
        <v>0</v>
      </c>
      <c r="I476" s="141">
        <f>IFERROR(H476/H479,0)</f>
        <v>0</v>
      </c>
      <c r="J476" s="143">
        <f>COUNTIFS(MetaData!$R:$R,MAP!B475,MetaData!$AQ:$AQ,MAP!C476,MetaData!$R:$R,MAP!B473,MetaData!$AS:$AS,MAP!J474,MetaData!AW:AW,"map")</f>
        <v>0</v>
      </c>
      <c r="K476" s="142">
        <f>IFERROR(J476/J479,0)</f>
        <v>0</v>
      </c>
      <c r="M476" s="139"/>
      <c r="N476" s="140" t="s">
        <v>146</v>
      </c>
      <c r="O476" s="143">
        <f>COUNTIFS(MetaData!$R:$R,MAP!M475,MetaData!$AQ:$AQ,MAP!N476,MetaData!$R:$R,MAP!B473,MetaData!AW:AW,"map")</f>
        <v>14</v>
      </c>
      <c r="P476" s="142">
        <f>IFERROR(O476/O479,0)</f>
        <v>1</v>
      </c>
      <c r="R476" s="139" t="s">
        <v>1339</v>
      </c>
      <c r="S476" s="140">
        <f>SUM(S474:S475)</f>
        <v>14</v>
      </c>
      <c r="T476" s="142"/>
      <c r="V476" s="139" t="s">
        <v>146</v>
      </c>
      <c r="W476" s="143">
        <f>COUNTIFS(MetaData!$AQ:$AQ,MAP!V476,MetaData!$R:$R,MAP!B473,MetaData!AW:AW,"map")</f>
        <v>14</v>
      </c>
      <c r="X476" s="142">
        <f>IFERROR(W476/W477,0)</f>
        <v>1</v>
      </c>
    </row>
    <row r="477" spans="2:24">
      <c r="B477" s="139" t="s">
        <v>151</v>
      </c>
      <c r="C477" s="140" t="s">
        <v>205</v>
      </c>
      <c r="D477" s="143">
        <f>COUNTIFS(MetaData!$R:$R,MAP!B477,MetaData!$AQ:$AQ,MAP!C477,MetaData!$R:$R,MAP!B473,MetaData!$AS:$AS,MAP!D474,MetaData!AW:AW,"map")</f>
        <v>0</v>
      </c>
      <c r="E477" s="141">
        <f>IFERROR(D477/D479,0)</f>
        <v>0</v>
      </c>
      <c r="F477" s="143">
        <f>COUNTIFS(MetaData!$R:$R,MAP!B477,MetaData!$AQ:$AQ,MAP!C477,MetaData!$R:$R,MAP!B473,MetaData!$AS:$AS,MAP!F474,MetaData!AW:AW,"map")</f>
        <v>0</v>
      </c>
      <c r="G477" s="141">
        <f>IFERROR(F477/F479,0)</f>
        <v>0</v>
      </c>
      <c r="H477" s="143">
        <f>COUNTIFS(MetaData!$R:$R,MAP!B477,MetaData!$AQ:$AQ,MAP!C477,MetaData!$R:$R,MAP!B473,MetaData!$AS:$AS,MAP!H474,MetaData!AW:AW,"map")</f>
        <v>0</v>
      </c>
      <c r="I477" s="141">
        <f>IFERROR(H477/H479,0)</f>
        <v>0</v>
      </c>
      <c r="J477" s="143">
        <f>COUNTIFS(MetaData!$R:$R,MAP!B477,MetaData!$AQ:$AQ,MAP!C477,MetaData!$R:$R,MAP!B473,MetaData!$AS:$AS,MAP!J474,MetaData!AW:AW,"map")</f>
        <v>0</v>
      </c>
      <c r="K477" s="142">
        <f>IFERROR(J477/J479,0)</f>
        <v>0</v>
      </c>
      <c r="M477" s="139" t="s">
        <v>151</v>
      </c>
      <c r="N477" s="140" t="s">
        <v>205</v>
      </c>
      <c r="O477" s="143">
        <f>COUNTIFS(MetaData!$R:$R,MAP!M477,MetaData!$AQ:$AQ,MAP!N477,MetaData!$R:$R,MAP!B473,MetaData!AW:AW,"map")</f>
        <v>0</v>
      </c>
      <c r="P477" s="142">
        <f>IFERROR(O477/O479,0)</f>
        <v>0</v>
      </c>
      <c r="V477" s="139" t="s">
        <v>1339</v>
      </c>
      <c r="W477" s="140">
        <f>SUM(W475:W476)</f>
        <v>14</v>
      </c>
      <c r="X477" s="142"/>
    </row>
    <row r="478" spans="2:24">
      <c r="B478" s="139"/>
      <c r="C478" s="140" t="s">
        <v>146</v>
      </c>
      <c r="D478" s="143">
        <f>COUNTIFS(MetaData!$R:$R,MAP!B477,MetaData!$AQ:$AQ,MAP!C478,MetaData!$R:$R,MAP!B473,MetaData!$AS:$AS,MAP!D474,MetaData!AW:AW,"map")</f>
        <v>0</v>
      </c>
      <c r="E478" s="141">
        <f>IFERROR(D478/D479,0)</f>
        <v>0</v>
      </c>
      <c r="F478" s="143">
        <f>COUNTIFS(MetaData!$R:$R,MAP!B477,MetaData!$AQ:$AQ,MAP!C478,MetaData!$R:$R,MAP!B473,MetaData!$AS:$AS,MAP!F474,MetaData!AW:AW,"map")</f>
        <v>0</v>
      </c>
      <c r="G478" s="141">
        <f>IFERROR(F478/F479,0)</f>
        <v>0</v>
      </c>
      <c r="H478" s="143">
        <f>COUNTIFS(MetaData!$R:$R,MAP!B477,MetaData!$AQ:$AQ,MAP!C478,MetaData!$R:$R,MAP!B473,MetaData!$AS:$AS,MAP!H474,MetaData!AW:AW,"map")</f>
        <v>0</v>
      </c>
      <c r="I478" s="141">
        <f>IFERROR(H478/H479,0)</f>
        <v>0</v>
      </c>
      <c r="J478" s="143">
        <f>COUNTIFS(MetaData!$R:$R,MAP!B477,MetaData!$AQ:$AQ,MAP!C478,MetaData!$R:$R,MAP!B473,MetaData!$AS:$AS,MAP!J474,MetaData!AW:AW,"map")</f>
        <v>0</v>
      </c>
      <c r="K478" s="142">
        <f>IFERROR(J478/J479,0)</f>
        <v>0</v>
      </c>
      <c r="M478" s="139"/>
      <c r="N478" s="140" t="s">
        <v>146</v>
      </c>
      <c r="O478" s="143">
        <f>COUNTIFS(MetaData!$R:$R,MAP!M477,MetaData!$AQ:$AQ,MAP!N478,MetaData!$R:$R,MAP!B473,MetaData!AW:AW,"map")</f>
        <v>0</v>
      </c>
      <c r="P478" s="142">
        <f>IFERROR(O478/O479,0)</f>
        <v>0</v>
      </c>
    </row>
    <row r="479" spans="2:24">
      <c r="B479" s="139" t="s">
        <v>1339</v>
      </c>
      <c r="C479" s="140"/>
      <c r="D479" s="143">
        <f>SUM(D475:D478)</f>
        <v>0</v>
      </c>
      <c r="E479" s="141"/>
      <c r="F479" s="140">
        <f t="shared" ref="F479" si="108">SUM(F475:F478)</f>
        <v>0</v>
      </c>
      <c r="G479" s="140"/>
      <c r="H479" s="140">
        <f>SUM(H475:H478)</f>
        <v>0</v>
      </c>
      <c r="I479" s="140"/>
      <c r="J479" s="140">
        <f>SUM(J475:J478)</f>
        <v>0</v>
      </c>
      <c r="K479" s="144">
        <f>SUM(C479:J479)</f>
        <v>0</v>
      </c>
      <c r="M479" s="139" t="s">
        <v>1339</v>
      </c>
      <c r="N479" s="140"/>
      <c r="O479" s="140">
        <f>SUM(O475:O478)</f>
        <v>14</v>
      </c>
      <c r="P479" s="142"/>
    </row>
    <row r="481" spans="2:24">
      <c r="B481" s="172" t="s">
        <v>151</v>
      </c>
      <c r="C481" s="175"/>
      <c r="D481" s="175"/>
      <c r="E481" s="175"/>
      <c r="F481" s="175"/>
      <c r="G481" s="175"/>
      <c r="H481" s="175"/>
      <c r="I481" s="175"/>
      <c r="J481" s="175"/>
      <c r="K481" s="175"/>
      <c r="L481" s="175"/>
      <c r="M481" s="172"/>
      <c r="N481" s="175"/>
      <c r="O481" s="175"/>
      <c r="P481" s="175"/>
      <c r="Q481" s="175"/>
      <c r="R481" s="175"/>
      <c r="S481" s="175"/>
      <c r="T481" s="175"/>
      <c r="U481" s="175"/>
      <c r="V481" s="176"/>
      <c r="W481" s="175"/>
      <c r="X481" s="175"/>
    </row>
    <row r="482" spans="2:24">
      <c r="B482" s="139"/>
      <c r="C482" s="140" t="s">
        <v>1341</v>
      </c>
      <c r="D482" s="140" t="s">
        <v>924</v>
      </c>
      <c r="E482" s="141"/>
      <c r="F482" s="140" t="s">
        <v>407</v>
      </c>
      <c r="G482" s="140"/>
      <c r="H482" s="141" t="s">
        <v>215</v>
      </c>
      <c r="I482" s="140"/>
      <c r="J482" s="140" t="s">
        <v>206</v>
      </c>
      <c r="K482" s="142"/>
      <c r="M482" s="139"/>
      <c r="N482" s="140" t="s">
        <v>1341</v>
      </c>
      <c r="O482" s="140"/>
      <c r="P482" s="142"/>
      <c r="R482" s="139" t="s">
        <v>133</v>
      </c>
      <c r="S482" s="143">
        <f>COUNTIFS(MetaData!$R:$R,MAP!$R$22,MetaData!$R:$R,MAP!B481,MetaData!AW:AW,"map")</f>
        <v>0</v>
      </c>
      <c r="T482" s="142">
        <f>IFERROR(S482/S484,0)</f>
        <v>0</v>
      </c>
      <c r="V482" s="139" t="s">
        <v>1341</v>
      </c>
      <c r="W482" s="140"/>
      <c r="X482" s="142"/>
    </row>
    <row r="483" spans="2:24">
      <c r="B483" s="139" t="s">
        <v>133</v>
      </c>
      <c r="C483" s="140" t="s">
        <v>205</v>
      </c>
      <c r="D483" s="143">
        <f>COUNTIFS(MetaData!$R:$R,MAP!B483,MetaData!$AQ:$AQ,MAP!C483,MetaData!$R:$R,MAP!B481,MetaData!$AS:$AS,MAP!D482,MetaData!AW:AW,"map")</f>
        <v>0</v>
      </c>
      <c r="E483" s="141">
        <f>IFERROR(D483/D487,0)</f>
        <v>0</v>
      </c>
      <c r="F483" s="143">
        <f>COUNTIFS(MetaData!$R:$R,MAP!B483,MetaData!$AQ:$AQ,MAP!C483,MetaData!$R:$R,MAP!B481,MetaData!$AS:$AS,MAP!F482,MetaData!AW:AW,"map")</f>
        <v>0</v>
      </c>
      <c r="G483" s="141">
        <f>IFERROR(F483/F487,0)</f>
        <v>0</v>
      </c>
      <c r="H483" s="143">
        <f>COUNTIFS(MetaData!$R:$R,MAP!B483,MetaData!$AQ:$AQ,MAP!C483,MetaData!$R:$R,MAP!B481,MetaData!$AS:$AS,MAP!H482,MetaData!AW:AW,"map")</f>
        <v>0</v>
      </c>
      <c r="I483" s="141">
        <f>IFERROR(H483/H487,0)</f>
        <v>0</v>
      </c>
      <c r="J483" s="143">
        <f>COUNTIFS(MetaData!$R:$R,MAP!B483,MetaData!$AQ:$AQ,MAP!C483,MetaData!$R:$R,MAP!B481,MetaData!$AS:$AS,MAP!J482,MetaData!AW:AW,"map")</f>
        <v>0</v>
      </c>
      <c r="K483" s="142">
        <f>IFERROR(J483/J487,0)</f>
        <v>0</v>
      </c>
      <c r="M483" s="139" t="s">
        <v>133</v>
      </c>
      <c r="N483" s="140" t="s">
        <v>205</v>
      </c>
      <c r="O483" s="143">
        <f>COUNTIFS(MetaData!$R:$R,MAP!M483,MetaData!$AQ:$AQ,MAP!N483,MetaData!$R:$R,MAP!B481,MetaData!AW:AW,"map")</f>
        <v>0</v>
      </c>
      <c r="P483" s="142">
        <f>IFERROR(O483/O487,0)</f>
        <v>0</v>
      </c>
      <c r="R483" s="139" t="s">
        <v>151</v>
      </c>
      <c r="S483" s="143">
        <f>COUNTIFS(MetaData!$R:$R,MAP!$R$23,MetaData!$R:$R,MAP!B481,MetaData!AW:AW,"map")</f>
        <v>14</v>
      </c>
      <c r="T483" s="142">
        <f>IFERROR(S483/S484,0)</f>
        <v>1</v>
      </c>
      <c r="V483" s="139" t="s">
        <v>205</v>
      </c>
      <c r="W483" s="143">
        <f>COUNTIFS(MetaData!$AQ:$AQ,MAP!V483,MetaData!$R:$R,MAP!B481,MetaData!AW:AW,"map")</f>
        <v>0</v>
      </c>
      <c r="X483" s="142">
        <f>IFERROR(W483/W485,0)</f>
        <v>0</v>
      </c>
    </row>
    <row r="484" spans="2:24">
      <c r="B484" s="139"/>
      <c r="C484" s="140" t="s">
        <v>146</v>
      </c>
      <c r="D484" s="143">
        <f>COUNTIFS(MetaData!$R:$R,MAP!B483,MetaData!$AQ:$AQ,MAP!C484,MetaData!$R:$R,MAP!B481,MetaData!$AS:$AS,MAP!D482,MetaData!AW:AW,"map")</f>
        <v>0</v>
      </c>
      <c r="E484" s="141">
        <f>IFERROR(D484/D487,0)</f>
        <v>0</v>
      </c>
      <c r="F484" s="143">
        <f>COUNTIFS(MetaData!$R:$R,MAP!B483,MetaData!$AQ:$AQ,MAP!C484,MetaData!$R:$R,MAP!B481,MetaData!$AS:$AS,MAP!F482,MetaData!AW:AW,"map")</f>
        <v>0</v>
      </c>
      <c r="G484" s="141">
        <f>IFERROR(F484/F487,0)</f>
        <v>0</v>
      </c>
      <c r="H484" s="143">
        <f>COUNTIFS(MetaData!$R:$R,MAP!B483,MetaData!$AQ:$AQ,MAP!C484,MetaData!$R:$R,MAP!B481,MetaData!$AS:$AS,MAP!H482,MetaData!AW:AW,"map")</f>
        <v>0</v>
      </c>
      <c r="I484" s="141">
        <f>IFERROR(H484/H487,0)</f>
        <v>0</v>
      </c>
      <c r="J484" s="143">
        <f>COUNTIFS(MetaData!$R:$R,MAP!B483,MetaData!$AQ:$AQ,MAP!C484,MetaData!$R:$R,MAP!B481,MetaData!$AS:$AS,MAP!J482,MetaData!AW:AW,"map")</f>
        <v>0</v>
      </c>
      <c r="K484" s="142">
        <f>IFERROR(J484/J487,0)</f>
        <v>0</v>
      </c>
      <c r="M484" s="139"/>
      <c r="N484" s="140" t="s">
        <v>146</v>
      </c>
      <c r="O484" s="143">
        <f>COUNTIFS(MetaData!$R:$R,MAP!M483,MetaData!$AQ:$AQ,MAP!N484,MetaData!$R:$R,MAP!B481,MetaData!AW:AW,"map")</f>
        <v>0</v>
      </c>
      <c r="P484" s="142">
        <f>IFERROR(O484/O487,0)</f>
        <v>0</v>
      </c>
      <c r="R484" s="139" t="s">
        <v>1339</v>
      </c>
      <c r="S484" s="140">
        <f>SUM(S482:S483)</f>
        <v>14</v>
      </c>
      <c r="T484" s="142"/>
      <c r="V484" s="139" t="s">
        <v>146</v>
      </c>
      <c r="W484" s="143">
        <f>COUNTIFS(MetaData!$AQ:$AQ,MAP!V484,MetaData!$R:$R,MAP!B481,MetaData!AW:AW,"map")</f>
        <v>14</v>
      </c>
      <c r="X484" s="142">
        <f>IFERROR(W484/W485,0)</f>
        <v>1</v>
      </c>
    </row>
    <row r="485" spans="2:24">
      <c r="B485" s="139" t="s">
        <v>151</v>
      </c>
      <c r="C485" s="140" t="s">
        <v>205</v>
      </c>
      <c r="D485" s="143">
        <f>COUNTIFS(MetaData!$R:$R,MAP!B485,MetaData!$AQ:$AQ,MAP!C485,MetaData!$R:$R,MAP!B481,MetaData!$AS:$AS,MAP!D482,MetaData!AW:AW,"map")</f>
        <v>0</v>
      </c>
      <c r="E485" s="141">
        <f>IFERROR(D485/D487,0)</f>
        <v>0</v>
      </c>
      <c r="F485" s="143">
        <f>COUNTIFS(MetaData!$R:$R,MAP!B485,MetaData!$AQ:$AQ,MAP!C485,MetaData!$R:$R,MAP!B481,MetaData!$AS:$AS,MAP!F482,MetaData!AW:AW,"map")</f>
        <v>0</v>
      </c>
      <c r="G485" s="141">
        <f>IFERROR(F485/F487,0)</f>
        <v>0</v>
      </c>
      <c r="H485" s="143">
        <f>COUNTIFS(MetaData!$R:$R,MAP!B485,MetaData!$AQ:$AQ,MAP!C485,MetaData!$R:$R,MAP!B481,MetaData!$AS:$AS,MAP!H482,MetaData!AW:AW,"map")</f>
        <v>0</v>
      </c>
      <c r="I485" s="141">
        <f>IFERROR(H485/H487,0)</f>
        <v>0</v>
      </c>
      <c r="J485" s="143">
        <f>COUNTIFS(MetaData!$R:$R,MAP!B485,MetaData!$AQ:$AQ,MAP!C485,MetaData!$R:$R,MAP!B481,MetaData!$AS:$AS,MAP!J482,MetaData!AW:AW,"map")</f>
        <v>0</v>
      </c>
      <c r="K485" s="142">
        <f>IFERROR(J485/J487,0)</f>
        <v>0</v>
      </c>
      <c r="M485" s="139" t="s">
        <v>151</v>
      </c>
      <c r="N485" s="140" t="s">
        <v>205</v>
      </c>
      <c r="O485" s="143">
        <f>COUNTIFS(MetaData!$R:$R,MAP!M485,MetaData!$AQ:$AQ,MAP!N485,MetaData!$R:$R,MAP!B481,MetaData!AW:AW,"map")</f>
        <v>0</v>
      </c>
      <c r="P485" s="142">
        <f>IFERROR(O485/O487,0)</f>
        <v>0</v>
      </c>
      <c r="V485" s="139" t="s">
        <v>1339</v>
      </c>
      <c r="W485" s="140">
        <f>SUM(W483:W484)</f>
        <v>14</v>
      </c>
      <c r="X485" s="142"/>
    </row>
    <row r="486" spans="2:24">
      <c r="B486" s="139"/>
      <c r="C486" s="140" t="s">
        <v>146</v>
      </c>
      <c r="D486" s="143">
        <f>COUNTIFS(MetaData!$R:$R,MAP!B485,MetaData!$AQ:$AQ,MAP!C486,MetaData!$R:$R,MAP!B481,MetaData!$AS:$AS,MAP!D482,MetaData!AW:AW,"map")</f>
        <v>0</v>
      </c>
      <c r="E486" s="141">
        <f>IFERROR(D486/D487,0)</f>
        <v>0</v>
      </c>
      <c r="F486" s="143">
        <f>COUNTIFS(MetaData!$R:$R,MAP!B485,MetaData!$AQ:$AQ,MAP!C486,MetaData!$R:$R,MAP!B481,MetaData!$AS:$AS,MAP!F482,MetaData!AW:AW,"map")</f>
        <v>0</v>
      </c>
      <c r="G486" s="141">
        <f>IFERROR(F486/F487,0)</f>
        <v>0</v>
      </c>
      <c r="H486" s="143">
        <f>COUNTIFS(MetaData!$R:$R,MAP!B485,MetaData!$AQ:$AQ,MAP!C486,MetaData!$R:$R,MAP!B481,MetaData!$AS:$AS,MAP!H482,MetaData!AW:AW,"map")</f>
        <v>0</v>
      </c>
      <c r="I486" s="141">
        <f>IFERROR(H486/H487,0)</f>
        <v>0</v>
      </c>
      <c r="J486" s="143">
        <f>COUNTIFS(MetaData!$R:$R,MAP!B485,MetaData!$AQ:$AQ,MAP!C486,MetaData!$R:$R,MAP!B481,MetaData!$AS:$AS,MAP!J482,MetaData!AW:AW,"map")</f>
        <v>0</v>
      </c>
      <c r="K486" s="142">
        <f>IFERROR(J486/J487,0)</f>
        <v>0</v>
      </c>
      <c r="M486" s="139"/>
      <c r="N486" s="140" t="s">
        <v>146</v>
      </c>
      <c r="O486" s="143">
        <f>COUNTIFS(MetaData!$R:$R,MAP!M485,MetaData!$AQ:$AQ,MAP!N486,MetaData!$R:$R,MAP!B481,MetaData!AW:AW,"map")</f>
        <v>14</v>
      </c>
      <c r="P486" s="142">
        <f>IFERROR(O486/O487,0)</f>
        <v>1</v>
      </c>
    </row>
    <row r="487" spans="2:24">
      <c r="B487" s="139" t="s">
        <v>1339</v>
      </c>
      <c r="C487" s="140"/>
      <c r="D487" s="143">
        <f>SUM(D483:D486)</f>
        <v>0</v>
      </c>
      <c r="E487" s="141"/>
      <c r="F487" s="140">
        <f t="shared" ref="F487" si="109">SUM(F483:F486)</f>
        <v>0</v>
      </c>
      <c r="G487" s="140"/>
      <c r="H487" s="140">
        <f>SUM(H483:H486)</f>
        <v>0</v>
      </c>
      <c r="I487" s="140"/>
      <c r="J487" s="140">
        <f>SUM(J483:J486)</f>
        <v>0</v>
      </c>
      <c r="K487" s="144">
        <f>SUM(C487:J487)</f>
        <v>0</v>
      </c>
      <c r="M487" s="139" t="s">
        <v>1339</v>
      </c>
      <c r="N487" s="140"/>
      <c r="O487" s="140">
        <f>SUM(O483:O486)</f>
        <v>14</v>
      </c>
      <c r="P487" s="142"/>
    </row>
  </sheetData>
  <hyperlinks>
    <hyperlink ref="N4" location="TREM2!B19" display="APOE" xr:uid="{78F4EC6E-2D11-4935-8F15-536F4D40E927}"/>
    <hyperlink ref="B4" location="TREM2!B85" display="Braak" xr:uid="{39A8CB26-3EB0-477B-98DB-03D14AC441BA}"/>
    <hyperlink ref="F4" location="TREM2!B191" display="THAL " xr:uid="{41701A9A-61F6-4B43-97D5-0D90F6FF0AE2}"/>
    <hyperlink ref="J4" location="TREM2!B265" display="CERAD " xr:uid="{9AA572FB-5479-43E5-A5D8-AA570FA67147}"/>
    <hyperlink ref="R4" location="TREM2!B323" display="Biogen Cohort" xr:uid="{AA975976-F92E-4B71-9F35-B5D090FBB683}"/>
    <hyperlink ref="V4" location="TREM2!B357" display="TREM2 variant" xr:uid="{5C1C59C2-7E3C-4336-A7BA-343BB840BDD0}"/>
    <hyperlink ref="Z4" location="TREM2!B447" display="Disease" xr:uid="{552523F3-ED5A-4A8C-91F8-55A017F2D243}"/>
  </hyperlinks>
  <pageMargins left="0.7" right="0.7" top="0.75" bottom="0.75" header="0.3" footer="0.3"/>
  <pageSetup paperSize="9" orientation="portrait" horizontalDpi="0" verticalDpi="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BBFFA-B1A4-4D62-A43E-96CD3B5AD929}">
  <sheetPr>
    <tabColor theme="8" tint="0.79998168889431442"/>
  </sheetPr>
  <dimension ref="A1:AB487"/>
  <sheetViews>
    <sheetView workbookViewId="0">
      <pane ySplit="4" topLeftCell="A140" activePane="bottomLeft" state="frozen"/>
      <selection pane="bottomLeft" activeCell="AR140" sqref="AR140"/>
    </sheetView>
  </sheetViews>
  <sheetFormatPr defaultColWidth="8.81640625" defaultRowHeight="14.5"/>
  <cols>
    <col min="1" max="1" width="2" style="120" customWidth="1"/>
    <col min="2" max="2" width="6.81640625" style="120" customWidth="1"/>
    <col min="3" max="6" width="6.453125" style="120" customWidth="1"/>
    <col min="7" max="7" width="7" style="120" bestFit="1" customWidth="1"/>
    <col min="8" max="23" width="6.453125" style="120" customWidth="1"/>
    <col min="24" max="24" width="5.1796875" style="120" bestFit="1" customWidth="1"/>
    <col min="25" max="25" width="6.453125" style="120" customWidth="1"/>
    <col min="26" max="26" width="6.81640625" style="120" bestFit="1" customWidth="1"/>
    <col min="27" max="16384" width="8.81640625" style="120"/>
  </cols>
  <sheetData>
    <row r="1" spans="1:28" ht="9" customHeight="1"/>
    <row r="2" spans="1:28" ht="18.5">
      <c r="B2" s="121" t="s">
        <v>1336</v>
      </c>
      <c r="C2" s="122"/>
      <c r="D2" s="122"/>
      <c r="E2" s="122"/>
      <c r="F2" s="122"/>
      <c r="G2" s="122"/>
      <c r="H2" s="122"/>
      <c r="I2" s="122"/>
      <c r="J2" s="122"/>
      <c r="K2" s="122"/>
      <c r="L2" s="122"/>
      <c r="M2" s="122"/>
      <c r="N2" s="122"/>
      <c r="O2" s="122"/>
      <c r="P2" s="122"/>
      <c r="Q2" s="122"/>
      <c r="R2" s="122"/>
      <c r="S2" s="122"/>
      <c r="T2" s="122"/>
      <c r="U2" s="122"/>
      <c r="V2" s="122"/>
      <c r="W2" s="122"/>
      <c r="X2" s="122"/>
      <c r="Y2" s="122"/>
      <c r="Z2" s="122"/>
      <c r="AA2" s="123"/>
      <c r="AB2" s="123"/>
    </row>
    <row r="3" spans="1:28">
      <c r="A3" s="124"/>
    </row>
    <row r="4" spans="1:28" s="125" customFormat="1">
      <c r="B4" s="178" t="s">
        <v>94</v>
      </c>
      <c r="C4" s="152"/>
      <c r="D4" s="152"/>
      <c r="F4" s="179" t="s">
        <v>99</v>
      </c>
      <c r="G4" s="160"/>
      <c r="H4" s="160"/>
      <c r="J4" s="180" t="s">
        <v>103</v>
      </c>
      <c r="K4" s="164"/>
      <c r="L4" s="164"/>
      <c r="N4" s="177" t="s">
        <v>107</v>
      </c>
      <c r="O4" s="136"/>
      <c r="P4" s="136"/>
      <c r="R4" s="181" t="s">
        <v>871</v>
      </c>
      <c r="S4" s="169"/>
      <c r="T4" s="169"/>
      <c r="V4" s="182" t="s">
        <v>873</v>
      </c>
      <c r="W4" s="126"/>
      <c r="X4" s="126"/>
      <c r="Z4" s="177" t="s">
        <v>1337</v>
      </c>
      <c r="AA4" s="172"/>
      <c r="AB4" s="172"/>
    </row>
    <row r="5" spans="1:28" s="124" customFormat="1">
      <c r="B5" s="127" t="s">
        <v>1338</v>
      </c>
      <c r="C5" s="128"/>
      <c r="D5" s="129">
        <f>C5/$C$17</f>
        <v>0</v>
      </c>
      <c r="F5" s="127" t="s">
        <v>1338</v>
      </c>
      <c r="G5" s="128">
        <f>COUNTIFS(MetaData!V:V,"",MetaData!AW:AW,"Trem2")</f>
        <v>39</v>
      </c>
      <c r="H5" s="129">
        <f>G5/$G$13</f>
        <v>0.3577981651376147</v>
      </c>
      <c r="J5" s="127" t="s">
        <v>1338</v>
      </c>
      <c r="K5" s="128">
        <f>COUNTIFS(MetaData!Z:Z,"",MetaData!AW:AW,"Trem2")</f>
        <v>40</v>
      </c>
      <c r="L5" s="129">
        <f>K5/$K$11</f>
        <v>0.3669724770642202</v>
      </c>
      <c r="N5" s="127" t="s">
        <v>1338</v>
      </c>
      <c r="O5" s="146">
        <f>COUNTIFS(MetaData!AD:AD,"",MetaData!AW:AW,"Trem2")</f>
        <v>4</v>
      </c>
      <c r="P5" s="147">
        <f>O5/$O$13</f>
        <v>3.669724770642202E-2</v>
      </c>
      <c r="R5" s="127" t="s">
        <v>1338</v>
      </c>
      <c r="S5" s="128">
        <f>COUNTIFS(MetaData!AQ:AQ,"",MetaData!AW:AW,"Trem2")</f>
        <v>1</v>
      </c>
      <c r="T5" s="129">
        <f>S5/$S$8</f>
        <v>9.433962264150943E-3</v>
      </c>
      <c r="V5" s="127" t="s">
        <v>1338</v>
      </c>
      <c r="W5" s="128">
        <f>COUNTIFS(MetaData!AS:AS,"",MetaData!AW:AW,"Trem2")</f>
        <v>1</v>
      </c>
      <c r="X5" s="129">
        <f>W5/$W$15</f>
        <v>9.1743119266055051E-3</v>
      </c>
      <c r="Z5" s="161" t="s">
        <v>158</v>
      </c>
      <c r="AA5" s="146">
        <f>COUNTIFS(MetaData!R:R,Z5,MetaData!AW:AW,"Trem2")</f>
        <v>3</v>
      </c>
      <c r="AB5" s="147">
        <f>AA5/$AA$9</f>
        <v>2.7522935779816515E-2</v>
      </c>
    </row>
    <row r="6" spans="1:28">
      <c r="B6" s="127" t="s">
        <v>147</v>
      </c>
      <c r="C6" s="128">
        <f>COUNTIFS(MetaData!Q:Q,TREM2!B6,MetaData!AW:AW,"Trem2")</f>
        <v>10</v>
      </c>
      <c r="D6" s="129">
        <f t="shared" ref="D6:D16" si="0">C6/$C$17</f>
        <v>9.1743119266055051E-2</v>
      </c>
      <c r="F6" s="127" t="s">
        <v>147</v>
      </c>
      <c r="G6" s="128">
        <f>COUNTIFS(MetaData!V:V,F6,MetaData!AW:AW,"Trem2")</f>
        <v>14</v>
      </c>
      <c r="H6" s="129">
        <f t="shared" ref="H6:H12" si="1">G6/$G$13</f>
        <v>0.12844036697247707</v>
      </c>
      <c r="J6" s="127" t="s">
        <v>147</v>
      </c>
      <c r="K6" s="128">
        <f>COUNTIFS(MetaData!Z:Z,J6,MetaData!AW:AW,"Trem2")</f>
        <v>14</v>
      </c>
      <c r="L6" s="129">
        <f t="shared" ref="L6:L10" si="2">K6/$K$11</f>
        <v>0.12844036697247707</v>
      </c>
      <c r="N6" s="127" t="s">
        <v>147</v>
      </c>
      <c r="O6" s="146">
        <f>COUNTIFS(MetaData!AD:AD,N6,MetaData!AW:AW,"Trem2")</f>
        <v>13</v>
      </c>
      <c r="P6" s="147">
        <f t="shared" ref="P6:P12" si="3">O6/$O$13</f>
        <v>0.11926605504587157</v>
      </c>
      <c r="R6" s="127" t="s">
        <v>205</v>
      </c>
      <c r="S6" s="128">
        <f>COUNTIFS(MetaData!AQ:AQ,R6,MetaData!AW:AW,"Trem2")</f>
        <v>57</v>
      </c>
      <c r="T6" s="129">
        <f>S6/$S$8</f>
        <v>0.53773584905660377</v>
      </c>
      <c r="V6" s="127" t="s">
        <v>147</v>
      </c>
      <c r="W6" s="128">
        <f>COUNTIFS(MetaData!AS:AS,V6,MetaData!AW:AW,"Trem2")</f>
        <v>0</v>
      </c>
      <c r="X6" s="129">
        <f t="shared" ref="X6:X14" si="4">W6/$W$15</f>
        <v>0</v>
      </c>
      <c r="Z6" s="127" t="s">
        <v>1338</v>
      </c>
      <c r="AA6" s="128">
        <f>COUNTIFS(MetaData!R:R,"",MetaData!AW:AW,"Trem2")</f>
        <v>0</v>
      </c>
      <c r="AB6" s="129">
        <f t="shared" ref="AB6:AB9" si="5">AA6/$AA$9</f>
        <v>0</v>
      </c>
    </row>
    <row r="7" spans="1:28">
      <c r="B7" s="127">
        <v>0</v>
      </c>
      <c r="C7" s="128">
        <f>COUNTIFS(MetaData!Q:Q,TREM2!B7,MetaData!AW:AW,"Trem2")</f>
        <v>12</v>
      </c>
      <c r="D7" s="129">
        <f t="shared" si="0"/>
        <v>0.11009174311926606</v>
      </c>
      <c r="F7" s="127">
        <v>0</v>
      </c>
      <c r="G7" s="128">
        <f>COUNTIFS(MetaData!V:V,F7,MetaData!AW:AW,"Trem2")</f>
        <v>14</v>
      </c>
      <c r="H7" s="129">
        <f t="shared" si="1"/>
        <v>0.12844036697247707</v>
      </c>
      <c r="J7" s="127">
        <v>0</v>
      </c>
      <c r="K7" s="128">
        <f>COUNTIFS(MetaData!Z:Z,J7,MetaData!AW:AW,"Trem2")</f>
        <v>20</v>
      </c>
      <c r="L7" s="129">
        <f t="shared" si="2"/>
        <v>0.1834862385321101</v>
      </c>
      <c r="N7" s="127" t="s">
        <v>410</v>
      </c>
      <c r="O7" s="146">
        <f>COUNTIFS(MetaData!AD:AD,N7,MetaData!AW:AW,"Trem2")</f>
        <v>1</v>
      </c>
      <c r="P7" s="147">
        <f t="shared" si="3"/>
        <v>9.1743119266055051E-3</v>
      </c>
      <c r="R7" s="127" t="s">
        <v>146</v>
      </c>
      <c r="S7" s="128">
        <f>COUNTIFS(MetaData!AQ:AQ,R7,MetaData!AW:AW,"Trem2")</f>
        <v>48</v>
      </c>
      <c r="T7" s="129">
        <f>S7/$S$8</f>
        <v>0.45283018867924529</v>
      </c>
      <c r="V7" s="130" t="s">
        <v>924</v>
      </c>
      <c r="W7" s="128">
        <f>COUNTIFS(MetaData!AS:AS,V7,MetaData!AW:AW,"Trem2")</f>
        <v>47</v>
      </c>
      <c r="X7" s="131">
        <f t="shared" si="4"/>
        <v>0.43119266055045874</v>
      </c>
      <c r="Z7" s="127" t="s">
        <v>133</v>
      </c>
      <c r="AA7" s="128">
        <f>COUNTIFS(MetaData!R:R,Z7,MetaData!AW:AW,"Trem2")</f>
        <v>39</v>
      </c>
      <c r="AB7" s="129">
        <f t="shared" si="5"/>
        <v>0.3577981651376147</v>
      </c>
    </row>
    <row r="8" spans="1:28">
      <c r="B8" s="127">
        <v>1</v>
      </c>
      <c r="C8" s="128">
        <f>COUNTIFS(MetaData!Q:Q,TREM2!B8,MetaData!AW:AW,"Trem2")</f>
        <v>9</v>
      </c>
      <c r="D8" s="129">
        <f t="shared" si="0"/>
        <v>8.2568807339449546E-2</v>
      </c>
      <c r="F8" s="127">
        <v>1</v>
      </c>
      <c r="G8" s="128">
        <f>COUNTIFS(MetaData!V:V,F8,MetaData!AW:AW,"Trem2")</f>
        <v>6</v>
      </c>
      <c r="H8" s="129">
        <f t="shared" si="1"/>
        <v>5.5045871559633031E-2</v>
      </c>
      <c r="J8" s="127">
        <v>1</v>
      </c>
      <c r="K8" s="128">
        <f>COUNTIFS(MetaData!Z:Z,J8,MetaData!AW:AW,"Trem2")</f>
        <v>6</v>
      </c>
      <c r="L8" s="129">
        <f t="shared" si="2"/>
        <v>5.5045871559633031E-2</v>
      </c>
      <c r="N8" s="127" t="s">
        <v>139</v>
      </c>
      <c r="O8" s="146">
        <f>COUNTIFS(MetaData!AD:AD,N8,MetaData!AW:AW,"Trem2")</f>
        <v>5</v>
      </c>
      <c r="P8" s="147">
        <f t="shared" si="3"/>
        <v>4.5871559633027525E-2</v>
      </c>
      <c r="R8" s="149" t="s">
        <v>1339</v>
      </c>
      <c r="S8" s="146">
        <f>SUM(S5:S7)</f>
        <v>106</v>
      </c>
      <c r="T8" s="147"/>
      <c r="V8" s="130" t="s">
        <v>407</v>
      </c>
      <c r="W8" s="128">
        <f>COUNTIFS(MetaData!AS:AS,V8,MetaData!AW:AW,"Trem2")</f>
        <v>1</v>
      </c>
      <c r="X8" s="131">
        <f t="shared" si="4"/>
        <v>9.1743119266055051E-3</v>
      </c>
      <c r="Z8" s="127" t="s">
        <v>151</v>
      </c>
      <c r="AA8" s="128">
        <f>COUNTIFS(MetaData!R:R,Z8,MetaData!AW:AW,"Trem2")</f>
        <v>67</v>
      </c>
      <c r="AB8" s="129">
        <f t="shared" si="5"/>
        <v>0.61467889908256879</v>
      </c>
    </row>
    <row r="9" spans="1:28">
      <c r="B9" s="127" t="s">
        <v>345</v>
      </c>
      <c r="C9" s="128">
        <f>COUNTIFS(MetaData!Q:Q,TREM2!B9,MetaData!AW:AW,"Trem2")</f>
        <v>2</v>
      </c>
      <c r="D9" s="129">
        <f t="shared" si="0"/>
        <v>1.834862385321101E-2</v>
      </c>
      <c r="F9" s="127">
        <v>2</v>
      </c>
      <c r="G9" s="128">
        <f>COUNTIFS(MetaData!V:V,F9,MetaData!AW:AW,"Trem2")</f>
        <v>7</v>
      </c>
      <c r="H9" s="129">
        <f t="shared" si="1"/>
        <v>6.4220183486238536E-2</v>
      </c>
      <c r="J9" s="127">
        <v>2</v>
      </c>
      <c r="K9" s="128">
        <f>COUNTIFS(MetaData!Z:Z,J9,MetaData!AW:AW,"Trem2")</f>
        <v>5</v>
      </c>
      <c r="L9" s="129">
        <f t="shared" si="2"/>
        <v>4.5871559633027525E-2</v>
      </c>
      <c r="N9" s="127" t="s">
        <v>166</v>
      </c>
      <c r="O9" s="146">
        <f>COUNTIFS(MetaData!AD:AD,N9,MetaData!AW:AW,"Trem2")</f>
        <v>3</v>
      </c>
      <c r="P9" s="147">
        <f t="shared" si="3"/>
        <v>2.7522935779816515E-2</v>
      </c>
      <c r="V9" s="130" t="s">
        <v>960</v>
      </c>
      <c r="W9" s="128">
        <f>COUNTIFS(MetaData!AS:AS,V9,MetaData!AW:AW,"Trem2")</f>
        <v>0</v>
      </c>
      <c r="X9" s="131">
        <f t="shared" si="4"/>
        <v>0</v>
      </c>
      <c r="Z9" s="156" t="s">
        <v>1339</v>
      </c>
      <c r="AA9" s="157">
        <f>SUM(AA5:AA8)</f>
        <v>109</v>
      </c>
      <c r="AB9" s="129">
        <f t="shared" si="5"/>
        <v>1</v>
      </c>
    </row>
    <row r="10" spans="1:28">
      <c r="B10" s="127">
        <v>2</v>
      </c>
      <c r="C10" s="128">
        <f>COUNTIFS(MetaData!Q:Q,TREM2!B10,MetaData!AW:AW,"Trem2")</f>
        <v>16</v>
      </c>
      <c r="D10" s="129">
        <f t="shared" si="0"/>
        <v>0.14678899082568808</v>
      </c>
      <c r="F10" s="127">
        <v>3</v>
      </c>
      <c r="G10" s="128">
        <f>COUNTIFS(MetaData!V:V,F10,MetaData!AW:AW,"Trem2")</f>
        <v>7</v>
      </c>
      <c r="H10" s="129">
        <f t="shared" si="1"/>
        <v>6.4220183486238536E-2</v>
      </c>
      <c r="J10" s="127">
        <v>3</v>
      </c>
      <c r="K10" s="128">
        <f>COUNTIFS(MetaData!Z:Z,J10,MetaData!AW:AW,"Trem2")</f>
        <v>24</v>
      </c>
      <c r="L10" s="129">
        <f t="shared" si="2"/>
        <v>0.22018348623853212</v>
      </c>
      <c r="N10" s="127" t="s">
        <v>177</v>
      </c>
      <c r="O10" s="146">
        <f>COUNTIFS(MetaData!AD:AD,N10,MetaData!AW:AW,"Trem2")</f>
        <v>45</v>
      </c>
      <c r="P10" s="147">
        <f t="shared" si="3"/>
        <v>0.41284403669724773</v>
      </c>
      <c r="V10" s="130" t="s">
        <v>973</v>
      </c>
      <c r="W10" s="128">
        <f>COUNTIFS(MetaData!AS:AS,V10,MetaData!AW:AW,"Trem2")</f>
        <v>0</v>
      </c>
      <c r="X10" s="131">
        <f t="shared" si="4"/>
        <v>0</v>
      </c>
    </row>
    <row r="11" spans="1:28">
      <c r="B11" s="127">
        <v>3</v>
      </c>
      <c r="C11" s="128">
        <f>COUNTIFS(MetaData!Q:Q,TREM2!B11,MetaData!AW:AW,"Trem2")</f>
        <v>6</v>
      </c>
      <c r="D11" s="129">
        <f t="shared" si="0"/>
        <v>5.5045871559633031E-2</v>
      </c>
      <c r="F11" s="127">
        <v>4</v>
      </c>
      <c r="G11" s="128">
        <f>COUNTIFS(MetaData!V:V,F11,MetaData!AW:AW,"Trem2")</f>
        <v>5</v>
      </c>
      <c r="H11" s="129">
        <f t="shared" si="1"/>
        <v>4.5871559633027525E-2</v>
      </c>
      <c r="J11" s="127" t="s">
        <v>1339</v>
      </c>
      <c r="K11" s="132">
        <f>SUM(K5:K10)</f>
        <v>109</v>
      </c>
      <c r="L11" s="129"/>
      <c r="N11" s="127" t="s">
        <v>173</v>
      </c>
      <c r="O11" s="146">
        <f>COUNTIFS(MetaData!AD:AD,N11,MetaData!AW:AW,"Trem2")</f>
        <v>30</v>
      </c>
      <c r="P11" s="147">
        <f t="shared" si="3"/>
        <v>0.27522935779816515</v>
      </c>
      <c r="V11" s="130" t="s">
        <v>984</v>
      </c>
      <c r="W11" s="128">
        <f>COUNTIFS(MetaData!AS:AS,V11,MetaData!AW:AW,"Trem2")</f>
        <v>0</v>
      </c>
      <c r="X11" s="131">
        <f t="shared" si="4"/>
        <v>0</v>
      </c>
    </row>
    <row r="12" spans="1:28">
      <c r="B12" s="127">
        <v>4</v>
      </c>
      <c r="C12" s="128">
        <f>COUNTIFS(MetaData!Q:Q,TREM2!B12,MetaData!AW:AW,"Trem2")</f>
        <v>3</v>
      </c>
      <c r="D12" s="129">
        <f t="shared" si="0"/>
        <v>2.7522935779816515E-2</v>
      </c>
      <c r="F12" s="127">
        <v>5</v>
      </c>
      <c r="G12" s="128">
        <f>COUNTIFS(MetaData!V:V,F12,MetaData!AW:AW,"Trem2")</f>
        <v>17</v>
      </c>
      <c r="H12" s="129">
        <f t="shared" si="1"/>
        <v>0.15596330275229359</v>
      </c>
      <c r="N12" s="127" t="s">
        <v>230</v>
      </c>
      <c r="O12" s="146">
        <f>COUNTIFS(MetaData!AD:AD,N12,MetaData!AW:AW,"Trem2")</f>
        <v>8</v>
      </c>
      <c r="P12" s="147">
        <f t="shared" si="3"/>
        <v>7.3394495412844041E-2</v>
      </c>
      <c r="V12" s="130" t="s">
        <v>215</v>
      </c>
      <c r="W12" s="128">
        <f>COUNTIFS(MetaData!AS:AS,V12,MetaData!AW:AW,"Trem2")</f>
        <v>18</v>
      </c>
      <c r="X12" s="131">
        <f t="shared" si="4"/>
        <v>0.16513761467889909</v>
      </c>
    </row>
    <row r="13" spans="1:28">
      <c r="B13" s="127" t="s">
        <v>1006</v>
      </c>
      <c r="C13" s="128">
        <f>COUNTIFS(MetaData!Q:Q,TREM2!B13,MetaData!AW:AW,"Trem2")</f>
        <v>0</v>
      </c>
      <c r="D13" s="129">
        <f t="shared" si="0"/>
        <v>0</v>
      </c>
      <c r="F13" s="127" t="s">
        <v>1339</v>
      </c>
      <c r="G13" s="132">
        <f>SUM(G5:G12)</f>
        <v>109</v>
      </c>
      <c r="H13" s="129"/>
      <c r="N13" s="127" t="s">
        <v>1339</v>
      </c>
      <c r="O13" s="148">
        <f>SUM(O5:O12)</f>
        <v>109</v>
      </c>
      <c r="P13" s="147"/>
      <c r="V13" s="130" t="s">
        <v>206</v>
      </c>
      <c r="W13" s="128">
        <f>COUNTIFS(MetaData!AS:AS,V13,MetaData!AW:AW,"Trem2")</f>
        <v>42</v>
      </c>
      <c r="X13" s="131">
        <f t="shared" si="4"/>
        <v>0.38532110091743121</v>
      </c>
    </row>
    <row r="14" spans="1:28">
      <c r="B14" s="127">
        <v>5</v>
      </c>
      <c r="C14" s="128">
        <f>COUNTIFS(MetaData!Q:Q,TREM2!B14,MetaData!AW:AW,"Trem2")</f>
        <v>13</v>
      </c>
      <c r="D14" s="129">
        <f t="shared" si="0"/>
        <v>0.11926605504587157</v>
      </c>
      <c r="V14" s="127" t="s">
        <v>1016</v>
      </c>
      <c r="W14" s="128">
        <f>COUNTIFS(MetaData!AS:AS,V14,MetaData!AW:AW,"Trem2")</f>
        <v>0</v>
      </c>
      <c r="X14" s="129">
        <f t="shared" si="4"/>
        <v>0</v>
      </c>
    </row>
    <row r="15" spans="1:28">
      <c r="B15" s="127" t="s">
        <v>203</v>
      </c>
      <c r="C15" s="128">
        <f>COUNTIFS(MetaData!Q:Q,TREM2!B15,MetaData!AW:AW,"Trem2")</f>
        <v>13</v>
      </c>
      <c r="D15" s="129">
        <f t="shared" si="0"/>
        <v>0.11926605504587157</v>
      </c>
      <c r="V15" s="127" t="s">
        <v>1339</v>
      </c>
      <c r="W15" s="133">
        <f>SUM(W5:W14)</f>
        <v>109</v>
      </c>
      <c r="X15" s="129"/>
    </row>
    <row r="16" spans="1:28">
      <c r="B16" s="127">
        <v>6</v>
      </c>
      <c r="C16" s="128">
        <f>COUNTIFS(MetaData!Q:Q,TREM2!B16,MetaData!AW:AW,"Trem2")</f>
        <v>25</v>
      </c>
      <c r="D16" s="129">
        <f t="shared" si="0"/>
        <v>0.22935779816513763</v>
      </c>
    </row>
    <row r="17" spans="2:28">
      <c r="B17" s="127" t="s">
        <v>1339</v>
      </c>
      <c r="C17" s="132">
        <f>SUM(C5:C16)</f>
        <v>109</v>
      </c>
      <c r="D17" s="129"/>
    </row>
    <row r="19" spans="2:28" ht="18.5">
      <c r="B19" s="134" t="s">
        <v>107</v>
      </c>
      <c r="C19" s="135"/>
      <c r="D19" s="135"/>
      <c r="E19" s="135"/>
      <c r="F19" s="135"/>
      <c r="G19" s="135"/>
      <c r="H19" s="135"/>
      <c r="I19" s="135"/>
      <c r="J19" s="135"/>
      <c r="K19" s="135"/>
      <c r="L19" s="135"/>
      <c r="M19" s="135"/>
      <c r="N19" s="135"/>
      <c r="O19" s="135"/>
      <c r="P19" s="135"/>
      <c r="Q19" s="135"/>
      <c r="R19" s="135"/>
      <c r="S19" s="135"/>
      <c r="T19" s="135"/>
      <c r="U19" s="135"/>
      <c r="V19" s="135"/>
      <c r="W19" s="135"/>
      <c r="X19" s="135"/>
      <c r="Y19" s="135"/>
      <c r="Z19" s="135"/>
      <c r="AA19" s="135"/>
      <c r="AB19" s="135"/>
    </row>
    <row r="21" spans="2:28">
      <c r="B21" s="136" t="s">
        <v>1340</v>
      </c>
      <c r="C21" s="137"/>
      <c r="D21" s="137"/>
      <c r="E21" s="137"/>
      <c r="F21" s="137"/>
      <c r="G21" s="137"/>
      <c r="H21" s="137"/>
      <c r="I21" s="137"/>
      <c r="J21" s="137"/>
      <c r="K21" s="137"/>
      <c r="L21" s="137"/>
      <c r="M21" s="136"/>
      <c r="N21" s="137"/>
      <c r="O21" s="137"/>
      <c r="P21" s="137"/>
      <c r="Q21" s="137"/>
      <c r="R21" s="137"/>
      <c r="S21" s="137"/>
      <c r="T21" s="137"/>
      <c r="U21" s="137"/>
      <c r="V21" s="138"/>
      <c r="W21" s="137"/>
      <c r="X21" s="137"/>
    </row>
    <row r="22" spans="2:28">
      <c r="B22" s="139"/>
      <c r="C22" s="140" t="s">
        <v>1341</v>
      </c>
      <c r="D22" s="140" t="s">
        <v>924</v>
      </c>
      <c r="E22" s="141"/>
      <c r="F22" s="140" t="s">
        <v>407</v>
      </c>
      <c r="G22" s="140"/>
      <c r="H22" s="141" t="s">
        <v>215</v>
      </c>
      <c r="I22" s="140"/>
      <c r="J22" s="140" t="s">
        <v>206</v>
      </c>
      <c r="K22" s="142"/>
      <c r="M22" s="139"/>
      <c r="N22" s="140" t="s">
        <v>1341</v>
      </c>
      <c r="O22" s="140"/>
      <c r="P22" s="142"/>
      <c r="R22" s="139" t="s">
        <v>133</v>
      </c>
      <c r="S22" s="143">
        <f>S30+S38+S46+S54+S62+S70+S78</f>
        <v>35</v>
      </c>
      <c r="T22" s="142">
        <f>IFERROR(S22/S24,0)</f>
        <v>0.34313725490196079</v>
      </c>
      <c r="V22" s="139" t="s">
        <v>1341</v>
      </c>
      <c r="W22" s="140"/>
      <c r="X22" s="142"/>
    </row>
    <row r="23" spans="2:28">
      <c r="B23" s="139" t="s">
        <v>133</v>
      </c>
      <c r="C23" s="140" t="s">
        <v>205</v>
      </c>
      <c r="D23" s="143">
        <f>D31+D39+D47+D55+D63+D71+D79</f>
        <v>9</v>
      </c>
      <c r="E23" s="141">
        <f>IFERROR(D23/D27,0)</f>
        <v>0.19148936170212766</v>
      </c>
      <c r="F23" s="143">
        <f>F31+F39+F47+F55+F63+F71+F79</f>
        <v>0</v>
      </c>
      <c r="G23" s="141">
        <f>IFERROR(F23/F27,0)</f>
        <v>0</v>
      </c>
      <c r="H23" s="143">
        <f>H31+H39+H47+H55+H63+H71+H79</f>
        <v>2</v>
      </c>
      <c r="I23" s="141">
        <f>IFERROR(H23/H27,0)</f>
        <v>0.125</v>
      </c>
      <c r="J23" s="143">
        <f>J31+J39+J47+J55+J63+J71+J79</f>
        <v>4</v>
      </c>
      <c r="K23" s="142">
        <f>IFERROR(J23/J27,0)</f>
        <v>0.1111111111111111</v>
      </c>
      <c r="M23" s="139" t="s">
        <v>133</v>
      </c>
      <c r="N23" s="140" t="s">
        <v>205</v>
      </c>
      <c r="O23" s="143">
        <f>O31+O39+O47+O55+O63+O71+O79</f>
        <v>15</v>
      </c>
      <c r="P23" s="142">
        <f>IFERROR(O23/O27,0)</f>
        <v>0.15</v>
      </c>
      <c r="R23" s="139" t="s">
        <v>151</v>
      </c>
      <c r="S23" s="143">
        <f>S31+S39+S47+S55+S63+S71+S79</f>
        <v>67</v>
      </c>
      <c r="T23" s="142">
        <f>IFERROR(S23/S24,0)</f>
        <v>0.65686274509803921</v>
      </c>
      <c r="V23" s="139" t="s">
        <v>205</v>
      </c>
      <c r="W23" s="143">
        <f>W31+W39+W47+W55+W63+W71+W79</f>
        <v>57</v>
      </c>
      <c r="X23" s="142">
        <f>IFERROR(W23/W25,0)</f>
        <v>0.55882352941176472</v>
      </c>
    </row>
    <row r="24" spans="2:28">
      <c r="B24" s="139"/>
      <c r="C24" s="140" t="s">
        <v>146</v>
      </c>
      <c r="D24" s="143">
        <f t="shared" ref="D24:D26" si="6">D32+D40+D48+D56+D64+D72+D80</f>
        <v>12</v>
      </c>
      <c r="E24" s="141">
        <f>IFERROR(D24/D27,0)</f>
        <v>0.25531914893617019</v>
      </c>
      <c r="F24" s="143">
        <f t="shared" ref="F24:F26" si="7">F32+F40+F48+F56+F64+F72+F80</f>
        <v>0</v>
      </c>
      <c r="G24" s="141">
        <f>IFERROR(F24/F27,0)</f>
        <v>0</v>
      </c>
      <c r="H24" s="143">
        <f t="shared" ref="H24:H26" si="8">H32+H40+H48+H56+H64+H72+H80</f>
        <v>1</v>
      </c>
      <c r="I24" s="141">
        <f>IFERROR(H24/H27,0)</f>
        <v>6.25E-2</v>
      </c>
      <c r="J24" s="143">
        <f t="shared" ref="J24:J26" si="9">J32+J40+J48+J56+J64+J72+J80</f>
        <v>7</v>
      </c>
      <c r="K24" s="142">
        <f>IFERROR(J24/J27,0)</f>
        <v>0.19444444444444445</v>
      </c>
      <c r="M24" s="139"/>
      <c r="N24" s="140" t="s">
        <v>146</v>
      </c>
      <c r="O24" s="143">
        <f t="shared" ref="O24:O26" si="10">O32+O40+O48+O56+O64+O72+O80</f>
        <v>20</v>
      </c>
      <c r="P24" s="142">
        <f>IFERROR(O24/O27,0)</f>
        <v>0.2</v>
      </c>
      <c r="R24" s="139" t="s">
        <v>1339</v>
      </c>
      <c r="S24" s="140">
        <f>SUM(S22:S23)</f>
        <v>102</v>
      </c>
      <c r="T24" s="142"/>
      <c r="V24" s="139" t="s">
        <v>146</v>
      </c>
      <c r="W24" s="143">
        <f>W32+W40+W48+W56+W64+W72+W80</f>
        <v>45</v>
      </c>
      <c r="X24" s="142">
        <f>IFERROR(W24/W25,0)</f>
        <v>0.44117647058823528</v>
      </c>
    </row>
    <row r="25" spans="2:28">
      <c r="B25" s="139" t="s">
        <v>151</v>
      </c>
      <c r="C25" s="140" t="s">
        <v>205</v>
      </c>
      <c r="D25" s="143">
        <f t="shared" si="6"/>
        <v>21</v>
      </c>
      <c r="E25" s="141">
        <f>IFERROR(D25/D27,0)</f>
        <v>0.44680851063829785</v>
      </c>
      <c r="F25" s="143">
        <f t="shared" si="7"/>
        <v>0</v>
      </c>
      <c r="G25" s="141">
        <f>IFERROR(F25/F27,0)</f>
        <v>0</v>
      </c>
      <c r="H25" s="143">
        <f t="shared" si="8"/>
        <v>9</v>
      </c>
      <c r="I25" s="141">
        <f>IFERROR(H25/H27,0)</f>
        <v>0.5625</v>
      </c>
      <c r="J25" s="143">
        <f t="shared" si="9"/>
        <v>12</v>
      </c>
      <c r="K25" s="142">
        <f>IFERROR(J25/J27,0)</f>
        <v>0.33333333333333331</v>
      </c>
      <c r="M25" s="139" t="s">
        <v>151</v>
      </c>
      <c r="N25" s="140" t="s">
        <v>205</v>
      </c>
      <c r="O25" s="143">
        <f t="shared" si="10"/>
        <v>42</v>
      </c>
      <c r="P25" s="142">
        <f>IFERROR(O25/O27,0)</f>
        <v>0.42</v>
      </c>
      <c r="V25" s="139" t="s">
        <v>1339</v>
      </c>
      <c r="W25" s="140">
        <f>SUM(W23:W24)</f>
        <v>102</v>
      </c>
      <c r="X25" s="142"/>
    </row>
    <row r="26" spans="2:28">
      <c r="B26" s="139"/>
      <c r="C26" s="140" t="s">
        <v>146</v>
      </c>
      <c r="D26" s="143">
        <f t="shared" si="6"/>
        <v>5</v>
      </c>
      <c r="E26" s="141">
        <f>IFERROR(D26/D27,0)</f>
        <v>0.10638297872340426</v>
      </c>
      <c r="F26" s="143">
        <f t="shared" si="7"/>
        <v>1</v>
      </c>
      <c r="G26" s="141">
        <f>IFERROR(F26/F27,0)</f>
        <v>1</v>
      </c>
      <c r="H26" s="143">
        <f t="shared" si="8"/>
        <v>4</v>
      </c>
      <c r="I26" s="141">
        <f>IFERROR(H26/H27,0)</f>
        <v>0.25</v>
      </c>
      <c r="J26" s="143">
        <f t="shared" si="9"/>
        <v>13</v>
      </c>
      <c r="K26" s="142">
        <f>IFERROR(J26/J27,0)</f>
        <v>0.3611111111111111</v>
      </c>
      <c r="M26" s="139"/>
      <c r="N26" s="140" t="s">
        <v>146</v>
      </c>
      <c r="O26" s="143">
        <f t="shared" si="10"/>
        <v>23</v>
      </c>
      <c r="P26" s="142">
        <f>IFERROR(O26/O27,0)</f>
        <v>0.23</v>
      </c>
    </row>
    <row r="27" spans="2:28">
      <c r="B27" s="139" t="s">
        <v>1339</v>
      </c>
      <c r="C27" s="140"/>
      <c r="D27" s="143">
        <f>SUM(D23:D26)</f>
        <v>47</v>
      </c>
      <c r="E27" s="141"/>
      <c r="F27" s="140">
        <f t="shared" ref="F27" si="11">SUM(F23:F26)</f>
        <v>1</v>
      </c>
      <c r="G27" s="140"/>
      <c r="H27" s="140">
        <f>SUM(H23:H26)</f>
        <v>16</v>
      </c>
      <c r="I27" s="140"/>
      <c r="J27" s="140">
        <f>SUM(J23:J26)</f>
        <v>36</v>
      </c>
      <c r="K27" s="144">
        <f>SUM(C27:J27)</f>
        <v>100</v>
      </c>
      <c r="M27" s="139" t="s">
        <v>1339</v>
      </c>
      <c r="N27" s="140"/>
      <c r="O27" s="140">
        <f>SUM(O23:O26)</f>
        <v>100</v>
      </c>
      <c r="P27" s="142"/>
    </row>
    <row r="28" spans="2:28">
      <c r="G28" s="124"/>
      <c r="H28" s="124"/>
      <c r="I28" s="145"/>
    </row>
    <row r="29" spans="2:28">
      <c r="B29" s="136" t="s">
        <v>410</v>
      </c>
      <c r="C29" s="137"/>
      <c r="D29" s="137"/>
      <c r="E29" s="137"/>
      <c r="F29" s="137"/>
      <c r="G29" s="137"/>
      <c r="H29" s="137"/>
      <c r="I29" s="137"/>
      <c r="J29" s="137"/>
      <c r="K29" s="137"/>
      <c r="L29" s="137"/>
      <c r="M29" s="136"/>
      <c r="N29" s="137"/>
      <c r="O29" s="137"/>
      <c r="P29" s="137"/>
      <c r="Q29" s="137"/>
      <c r="R29" s="137"/>
      <c r="S29" s="137"/>
      <c r="T29" s="137"/>
      <c r="U29" s="137"/>
      <c r="V29" s="138"/>
      <c r="W29" s="137"/>
      <c r="X29" s="137"/>
    </row>
    <row r="30" spans="2:28">
      <c r="B30" s="139"/>
      <c r="C30" s="140" t="s">
        <v>1341</v>
      </c>
      <c r="D30" s="140" t="s">
        <v>924</v>
      </c>
      <c r="E30" s="141"/>
      <c r="F30" s="140" t="s">
        <v>407</v>
      </c>
      <c r="G30" s="140"/>
      <c r="H30" s="141" t="s">
        <v>215</v>
      </c>
      <c r="I30" s="140"/>
      <c r="J30" s="140" t="s">
        <v>206</v>
      </c>
      <c r="K30" s="142"/>
      <c r="M30" s="139"/>
      <c r="N30" s="140" t="s">
        <v>1341</v>
      </c>
      <c r="O30" s="140"/>
      <c r="P30" s="142"/>
      <c r="R30" s="139" t="s">
        <v>133</v>
      </c>
      <c r="S30" s="143">
        <f>COUNTIFS(MetaData!$R:$R,TREM2!$R$22,MetaData!$AD:$AD,TREM2!B29,MetaData!AW:AW,"Trem2")</f>
        <v>1</v>
      </c>
      <c r="T30" s="142">
        <f>IFERROR(S30/S32,0)</f>
        <v>1</v>
      </c>
      <c r="V30" s="139" t="s">
        <v>1341</v>
      </c>
      <c r="W30" s="140"/>
      <c r="X30" s="142"/>
    </row>
    <row r="31" spans="2:28">
      <c r="B31" s="139" t="s">
        <v>133</v>
      </c>
      <c r="C31" s="140" t="s">
        <v>205</v>
      </c>
      <c r="D31" s="143">
        <f>COUNTIFS(MetaData!$R:$R,TREM2!B31,MetaData!$AQ:$AQ,TREM2!C31,MetaData!$AD:$AD,TREM2!B29,MetaData!$AS:$AS,TREM2!D30,MetaData!AW:AW,"Trem2")</f>
        <v>0</v>
      </c>
      <c r="E31" s="141">
        <f>IFERROR(D31/D35,0)</f>
        <v>0</v>
      </c>
      <c r="F31" s="143">
        <f>COUNTIFS(MetaData!$R:$R,TREM2!B31,MetaData!$AQ:$AQ,TREM2!C31,MetaData!$AD:$AD,TREM2!B29,MetaData!$AS:$AS,TREM2!F30,MetaData!AW:AW,"Trem2")</f>
        <v>0</v>
      </c>
      <c r="G31" s="141">
        <f>IFERROR(F31/F35,0)</f>
        <v>0</v>
      </c>
      <c r="H31" s="143">
        <f>COUNTIFS(MetaData!$R:$R,TREM2!B31,MetaData!$AQ:$AQ,TREM2!C31,MetaData!$AD:$AD,TREM2!B29,MetaData!$AS:$AS,TREM2!H30,MetaData!AW:AW,"Trem2")</f>
        <v>1</v>
      </c>
      <c r="I31" s="141">
        <f>IFERROR(H31/H35,0)</f>
        <v>1</v>
      </c>
      <c r="J31" s="143">
        <f>COUNTIFS(MetaData!$R:$R,TREM2!B31,MetaData!$AQ:$AQ,TREM2!C31,MetaData!$AD:$AD,TREM2!B29,MetaData!$AS:$AS,TREM2!J30,MetaData!AW:AW,"Trem2")</f>
        <v>0</v>
      </c>
      <c r="K31" s="142">
        <f>IFERROR(J31/J35,0)</f>
        <v>0</v>
      </c>
      <c r="M31" s="139" t="s">
        <v>133</v>
      </c>
      <c r="N31" s="140" t="s">
        <v>205</v>
      </c>
      <c r="O31" s="143">
        <f>COUNTIFS(MetaData!$R:$R,TREM2!M31,MetaData!$AQ:$AQ,TREM2!N31,MetaData!$AD:$AD,TREM2!B29,MetaData!AW:AW,"Trem2")</f>
        <v>1</v>
      </c>
      <c r="P31" s="142">
        <f>IFERROR(O31/O35,0)</f>
        <v>1</v>
      </c>
      <c r="R31" s="139" t="s">
        <v>151</v>
      </c>
      <c r="S31" s="143">
        <f>COUNTIFS(MetaData!$R:$R,TREM2!$R$23,MetaData!$AD:$AD,TREM2!B29,MetaData!AW:AW,"Trem2")</f>
        <v>0</v>
      </c>
      <c r="T31" s="142">
        <f>IFERROR(S31/S32,0)</f>
        <v>0</v>
      </c>
      <c r="V31" s="139" t="s">
        <v>205</v>
      </c>
      <c r="W31" s="143">
        <f>COUNTIFS(MetaData!$AQ:$AQ,TREM2!V31,MetaData!$AD:$AD,TREM2!B29,MetaData!AW:AW,"Trem2")</f>
        <v>1</v>
      </c>
      <c r="X31" s="142">
        <f>IFERROR(W31/W33,0)</f>
        <v>1</v>
      </c>
    </row>
    <row r="32" spans="2:28">
      <c r="B32" s="139"/>
      <c r="C32" s="140" t="s">
        <v>146</v>
      </c>
      <c r="D32" s="143">
        <f>COUNTIFS(MetaData!$R:$R,TREM2!B31,MetaData!$AQ:$AQ,TREM2!C32,MetaData!$AD:$AD,TREM2!B29,MetaData!$AS:$AS,TREM2!D30,MetaData!AW:AW,"Trem2")</f>
        <v>0</v>
      </c>
      <c r="E32" s="141">
        <f>IFERROR(D32/D35,0)</f>
        <v>0</v>
      </c>
      <c r="F32" s="143">
        <f>COUNTIFS(MetaData!$R:$R,TREM2!B31,MetaData!$AQ:$AQ,TREM2!C32,MetaData!$AD:$AD,TREM2!B29,MetaData!$AS:$AS,TREM2!F30,MetaData!AW:AW,"Trem2")</f>
        <v>0</v>
      </c>
      <c r="G32" s="141">
        <f>IFERROR(F32/F35,0)</f>
        <v>0</v>
      </c>
      <c r="H32" s="143">
        <f>COUNTIFS(MetaData!$R:$R,TREM2!B31,MetaData!$AQ:$AQ,TREM2!C32,MetaData!$AD:$AD,TREM2!B29,MetaData!$AS:$AS,TREM2!H30,MetaData!AW:AW,"Trem2")</f>
        <v>0</v>
      </c>
      <c r="I32" s="141">
        <f>IFERROR(H32/H35,0)</f>
        <v>0</v>
      </c>
      <c r="J32" s="143">
        <f>COUNTIFS(MetaData!$R:$R,TREM2!B31,MetaData!$AQ:$AQ,TREM2!C32,MetaData!$AD:$AD,TREM2!B29,MetaData!$AS:$AS,TREM2!J30,MetaData!AW:AW,"Trem2")</f>
        <v>0</v>
      </c>
      <c r="K32" s="142">
        <f>IFERROR(J32/J35,0)</f>
        <v>0</v>
      </c>
      <c r="M32" s="139"/>
      <c r="N32" s="140" t="s">
        <v>146</v>
      </c>
      <c r="O32" s="143">
        <f>COUNTIFS(MetaData!$R:$R,TREM2!M31,MetaData!$AQ:$AQ,TREM2!N32,MetaData!$AD:$AD,TREM2!B29,MetaData!AW:AW,"Trem2")</f>
        <v>0</v>
      </c>
      <c r="P32" s="142">
        <f>IFERROR(O32/O35,0)</f>
        <v>0</v>
      </c>
      <c r="R32" s="139" t="s">
        <v>1339</v>
      </c>
      <c r="S32" s="140">
        <f>SUM(S30:S31)</f>
        <v>1</v>
      </c>
      <c r="T32" s="142"/>
      <c r="V32" s="139" t="s">
        <v>146</v>
      </c>
      <c r="W32" s="143">
        <f>COUNTIFS(MetaData!$AQ:$AQ,TREM2!V32,MetaData!$AD:$AD,TREM2!B29,MetaData!AW:AW,"Trem2")</f>
        <v>0</v>
      </c>
      <c r="X32" s="142">
        <f>IFERROR(W32/W33,0)</f>
        <v>0</v>
      </c>
    </row>
    <row r="33" spans="2:24">
      <c r="B33" s="139" t="s">
        <v>151</v>
      </c>
      <c r="C33" s="140" t="s">
        <v>205</v>
      </c>
      <c r="D33" s="143">
        <f>COUNTIFS(MetaData!$R:$R,TREM2!B33,MetaData!$AQ:$AQ,TREM2!C33,MetaData!$AD:$AD,TREM2!B29,MetaData!$AS:$AS,TREM2!D30,MetaData!AW:AW,"Trem2")</f>
        <v>0</v>
      </c>
      <c r="E33" s="141">
        <f>IFERROR(D33/D35,0)</f>
        <v>0</v>
      </c>
      <c r="F33" s="143">
        <f>COUNTIFS(MetaData!$R:$R,TREM2!B33,MetaData!$AQ:$AQ,TREM2!C33,MetaData!$AD:$AD,TREM2!B29,MetaData!$AS:$AS,TREM2!F30,MetaData!AW:AW,"Trem2")</f>
        <v>0</v>
      </c>
      <c r="G33" s="141">
        <f>IFERROR(F33/F35,0)</f>
        <v>0</v>
      </c>
      <c r="H33" s="143">
        <f>COUNTIFS(MetaData!$R:$R,TREM2!B33,MetaData!$AQ:$AQ,TREM2!C33,MetaData!$AD:$AD,TREM2!B29,MetaData!$AS:$AS,TREM2!H30,MetaData!AW:AW,"Trem2")</f>
        <v>0</v>
      </c>
      <c r="I33" s="141">
        <f>IFERROR(H33/H35,0)</f>
        <v>0</v>
      </c>
      <c r="J33" s="143">
        <f>COUNTIFS(MetaData!$R:$R,TREM2!B33,MetaData!$AQ:$AQ,TREM2!C33,MetaData!$AD:$AD,TREM2!B29,MetaData!$AS:$AS,TREM2!J30,MetaData!AW:AW,"Trem2")</f>
        <v>0</v>
      </c>
      <c r="K33" s="142">
        <f>IFERROR(J33/J35,0)</f>
        <v>0</v>
      </c>
      <c r="M33" s="139" t="s">
        <v>151</v>
      </c>
      <c r="N33" s="140" t="s">
        <v>205</v>
      </c>
      <c r="O33" s="143">
        <f>COUNTIFS(MetaData!$R:$R,TREM2!M33,MetaData!$AQ:$AQ,TREM2!N33,MetaData!$AD:$AD,TREM2!B29,MetaData!AW:AW,"Trem2")</f>
        <v>0</v>
      </c>
      <c r="P33" s="142">
        <f>IFERROR(O33/O35,0)</f>
        <v>0</v>
      </c>
      <c r="V33" s="139" t="s">
        <v>1339</v>
      </c>
      <c r="W33" s="140">
        <f>SUM(W31:W32)</f>
        <v>1</v>
      </c>
      <c r="X33" s="142"/>
    </row>
    <row r="34" spans="2:24">
      <c r="B34" s="139"/>
      <c r="C34" s="140" t="s">
        <v>146</v>
      </c>
      <c r="D34" s="143">
        <f>COUNTIFS(MetaData!$R:$R,TREM2!B33,MetaData!$AQ:$AQ,TREM2!C34,MetaData!$AD:$AD,TREM2!B29,MetaData!$AS:$AS,TREM2!D30,MetaData!AW:AW,"Trem2")</f>
        <v>0</v>
      </c>
      <c r="E34" s="141">
        <f>IFERROR(D34/D35,0)</f>
        <v>0</v>
      </c>
      <c r="F34" s="143">
        <f>COUNTIFS(MetaData!$R:$R,TREM2!B33,MetaData!$AQ:$AQ,TREM2!C34,MetaData!$AD:$AD,TREM2!B29,MetaData!$AS:$AS,TREM2!F30,MetaData!AW:AW,"Trem2")</f>
        <v>0</v>
      </c>
      <c r="G34" s="141">
        <f>IFERROR(F34/F35,0)</f>
        <v>0</v>
      </c>
      <c r="H34" s="143">
        <f>COUNTIFS(MetaData!$R:$R,TREM2!B33,MetaData!$AQ:$AQ,TREM2!C34,MetaData!$AD:$AD,TREM2!B29,MetaData!$AS:$AS,TREM2!H30,MetaData!AW:AW,"Trem2")</f>
        <v>0</v>
      </c>
      <c r="I34" s="141">
        <f>IFERROR(H34/H35,0)</f>
        <v>0</v>
      </c>
      <c r="J34" s="143">
        <f>COUNTIFS(MetaData!$R:$R,TREM2!B33,MetaData!$AQ:$AQ,TREM2!C34,MetaData!$AD:$AD,TREM2!B29,MetaData!$AS:$AS,TREM2!J30,MetaData!AW:AW,"Trem2")</f>
        <v>0</v>
      </c>
      <c r="K34" s="142">
        <f>IFERROR(J34/J35,0)</f>
        <v>0</v>
      </c>
      <c r="M34" s="139"/>
      <c r="N34" s="140" t="s">
        <v>146</v>
      </c>
      <c r="O34" s="143">
        <f>COUNTIFS(MetaData!$R:$R,TREM2!M33,MetaData!$AQ:$AQ,TREM2!N34,MetaData!$AD:$AD,TREM2!B29,MetaData!AW:AW,"Trem2")</f>
        <v>0</v>
      </c>
      <c r="P34" s="142">
        <f>IFERROR(O34/O35,0)</f>
        <v>0</v>
      </c>
    </row>
    <row r="35" spans="2:24">
      <c r="B35" s="139" t="s">
        <v>1339</v>
      </c>
      <c r="C35" s="140"/>
      <c r="D35" s="143">
        <f>SUM(D31:D34)</f>
        <v>0</v>
      </c>
      <c r="E35" s="141"/>
      <c r="F35" s="140">
        <f t="shared" ref="F35" si="12">SUM(F31:F34)</f>
        <v>0</v>
      </c>
      <c r="G35" s="140"/>
      <c r="H35" s="140">
        <f>SUM(H31:H34)</f>
        <v>1</v>
      </c>
      <c r="I35" s="140"/>
      <c r="J35" s="140">
        <f>SUM(J31:J34)</f>
        <v>0</v>
      </c>
      <c r="K35" s="144">
        <f>SUM(C35:J35)</f>
        <v>1</v>
      </c>
      <c r="M35" s="139" t="s">
        <v>1339</v>
      </c>
      <c r="N35" s="140"/>
      <c r="O35" s="140">
        <f>SUM(O31:O34)</f>
        <v>1</v>
      </c>
      <c r="P35" s="142"/>
    </row>
    <row r="37" spans="2:24">
      <c r="B37" s="136" t="s">
        <v>139</v>
      </c>
      <c r="C37" s="137"/>
      <c r="D37" s="137"/>
      <c r="E37" s="137"/>
      <c r="F37" s="137"/>
      <c r="G37" s="137"/>
      <c r="H37" s="137"/>
      <c r="I37" s="137"/>
      <c r="J37" s="137"/>
      <c r="K37" s="137"/>
      <c r="L37" s="137"/>
      <c r="M37" s="136"/>
      <c r="N37" s="137"/>
      <c r="O37" s="137"/>
      <c r="P37" s="137"/>
      <c r="Q37" s="137"/>
      <c r="R37" s="137"/>
      <c r="S37" s="137"/>
      <c r="T37" s="137"/>
      <c r="U37" s="137"/>
      <c r="V37" s="138"/>
      <c r="W37" s="137"/>
      <c r="X37" s="137"/>
    </row>
    <row r="38" spans="2:24">
      <c r="B38" s="139"/>
      <c r="C38" s="140" t="s">
        <v>1341</v>
      </c>
      <c r="D38" s="140" t="s">
        <v>924</v>
      </c>
      <c r="E38" s="141"/>
      <c r="F38" s="140" t="s">
        <v>407</v>
      </c>
      <c r="G38" s="140"/>
      <c r="H38" s="141" t="s">
        <v>215</v>
      </c>
      <c r="I38" s="140"/>
      <c r="J38" s="140" t="s">
        <v>206</v>
      </c>
      <c r="K38" s="142"/>
      <c r="M38" s="139"/>
      <c r="N38" s="140" t="s">
        <v>1341</v>
      </c>
      <c r="O38" s="140"/>
      <c r="P38" s="142"/>
      <c r="R38" s="139" t="s">
        <v>133</v>
      </c>
      <c r="S38" s="143">
        <f>COUNTIFS(MetaData!$R:$R,TREM2!$R$22,MetaData!$AD:$AD,TREM2!B37,MetaData!AW:AW,"Trem2")</f>
        <v>1</v>
      </c>
      <c r="T38" s="142">
        <f>IFERROR(S38/S40,0)</f>
        <v>0.25</v>
      </c>
      <c r="V38" s="139" t="s">
        <v>1341</v>
      </c>
      <c r="W38" s="140"/>
      <c r="X38" s="142"/>
    </row>
    <row r="39" spans="2:24">
      <c r="B39" s="139" t="s">
        <v>133</v>
      </c>
      <c r="C39" s="140" t="s">
        <v>205</v>
      </c>
      <c r="D39" s="143">
        <f>COUNTIFS(MetaData!$R:$R,TREM2!B39,MetaData!$AQ:$AQ,TREM2!C39,MetaData!$AD:$AD,TREM2!B37,MetaData!$AS:$AS,TREM2!D38,MetaData!AW:AW,"Trem2")</f>
        <v>1</v>
      </c>
      <c r="E39" s="141">
        <f>IFERROR(D39/D43,0)</f>
        <v>1</v>
      </c>
      <c r="F39" s="143">
        <f>COUNTIFS(MetaData!$R:$R,TREM2!B39,MetaData!$AQ:$AQ,TREM2!C39,MetaData!$AD:$AD,TREM2!B37,MetaData!$AS:$AS,TREM2!F38,MetaData!AW:AW,"Trem2")</f>
        <v>0</v>
      </c>
      <c r="G39" s="141">
        <f>IFERROR(F39/F43,0)</f>
        <v>0</v>
      </c>
      <c r="H39" s="143">
        <f>COUNTIFS(MetaData!$R:$R,TREM2!B39,MetaData!$AQ:$AQ,TREM2!C39,MetaData!$AD:$AD,TREM2!B37,MetaData!$AS:$AS,TREM2!H38,MetaData!AW:AW,"Trem2")</f>
        <v>0</v>
      </c>
      <c r="I39" s="141">
        <f>IFERROR(H39/H43,0)</f>
        <v>0</v>
      </c>
      <c r="J39" s="143">
        <f>COUNTIFS(MetaData!$R:$R,TREM2!B39,MetaData!$AQ:$AQ,TREM2!C39,MetaData!$AD:$AD,TREM2!B37,MetaData!$AS:$AS,TREM2!J38,MetaData!AW:AW,"Trem2")</f>
        <v>0</v>
      </c>
      <c r="K39" s="142">
        <f>IFERROR(J39/J43,0)</f>
        <v>0</v>
      </c>
      <c r="M39" s="139" t="s">
        <v>133</v>
      </c>
      <c r="N39" s="140" t="s">
        <v>205</v>
      </c>
      <c r="O39" s="143">
        <f>COUNTIFS(MetaData!$R:$R,TREM2!M39,MetaData!$AQ:$AQ,TREM2!N39,MetaData!$AD:$AD,TREM2!B37,MetaData!AW:AW,"Trem2")</f>
        <v>1</v>
      </c>
      <c r="P39" s="142">
        <f>IFERROR(O39/O43,0)</f>
        <v>0.25</v>
      </c>
      <c r="R39" s="139" t="s">
        <v>151</v>
      </c>
      <c r="S39" s="143">
        <f>COUNTIFS(MetaData!$R:$R,TREM2!$R$23,MetaData!$AD:$AD,TREM2!B37,MetaData!AW:AW,"Trem2")</f>
        <v>3</v>
      </c>
      <c r="T39" s="142">
        <f>IFERROR(S39/S40,0)</f>
        <v>0.75</v>
      </c>
      <c r="V39" s="139" t="s">
        <v>205</v>
      </c>
      <c r="W39" s="143">
        <f>COUNTIFS(MetaData!$AQ:$AQ,TREM2!V39,MetaData!$AD:$AD,TREM2!B37,MetaData!AW:AW,"Trem2")</f>
        <v>3</v>
      </c>
      <c r="X39" s="142">
        <f>IFERROR(W39/W41,0)</f>
        <v>0.75</v>
      </c>
    </row>
    <row r="40" spans="2:24">
      <c r="B40" s="139"/>
      <c r="C40" s="140" t="s">
        <v>146</v>
      </c>
      <c r="D40" s="143">
        <f>COUNTIFS(MetaData!$R:$R,TREM2!B39,MetaData!$AQ:$AQ,TREM2!C40,MetaData!$AD:$AD,TREM2!B37,MetaData!$AS:$AS,TREM2!D38,MetaData!AW:AW,"Trem2")</f>
        <v>0</v>
      </c>
      <c r="E40" s="141">
        <f>IFERROR(D40/D43,0)</f>
        <v>0</v>
      </c>
      <c r="F40" s="143">
        <f>COUNTIFS(MetaData!$R:$R,TREM2!B39,MetaData!$AQ:$AQ,TREM2!C40,MetaData!$AD:$AD,TREM2!B37,MetaData!$AS:$AS,TREM2!F38,MetaData!AW:AW,"Trem2")</f>
        <v>0</v>
      </c>
      <c r="G40" s="141">
        <f>IFERROR(F40/F43,0)</f>
        <v>0</v>
      </c>
      <c r="H40" s="143">
        <f>COUNTIFS(MetaData!$R:$R,TREM2!B39,MetaData!$AQ:$AQ,TREM2!C40,MetaData!$AD:$AD,TREM2!B37,MetaData!$AS:$AS,TREM2!H38,MetaData!AW:AW,"Trem2")</f>
        <v>0</v>
      </c>
      <c r="I40" s="141">
        <f>IFERROR(H40/H43,0)</f>
        <v>0</v>
      </c>
      <c r="J40" s="143">
        <f>COUNTIFS(MetaData!$R:$R,TREM2!B39,MetaData!$AQ:$AQ,TREM2!C40,MetaData!$AD:$AD,TREM2!B37,MetaData!$AS:$AS,TREM2!J38,MetaData!AW:AW,"Trem2")</f>
        <v>0</v>
      </c>
      <c r="K40" s="142">
        <f>IFERROR(J40/J43,0)</f>
        <v>0</v>
      </c>
      <c r="M40" s="139"/>
      <c r="N40" s="140" t="s">
        <v>146</v>
      </c>
      <c r="O40" s="143">
        <f>COUNTIFS(MetaData!$R:$R,TREM2!M39,MetaData!$AQ:$AQ,TREM2!N40,MetaData!$AD:$AD,TREM2!B37,MetaData!AW:AW,"Trem2")</f>
        <v>0</v>
      </c>
      <c r="P40" s="142">
        <f>IFERROR(O40/O43,0)</f>
        <v>0</v>
      </c>
      <c r="R40" s="139" t="s">
        <v>1339</v>
      </c>
      <c r="S40" s="140">
        <f>SUM(S38:S39)</f>
        <v>4</v>
      </c>
      <c r="T40" s="142"/>
      <c r="V40" s="139" t="s">
        <v>146</v>
      </c>
      <c r="W40" s="143">
        <f>COUNTIFS(MetaData!$AQ:$AQ,TREM2!V40,MetaData!$AD:$AD,TREM2!B37,MetaData!AW:AW,"Trem2")</f>
        <v>1</v>
      </c>
      <c r="X40" s="142">
        <f>IFERROR(W40/W41,0)</f>
        <v>0.25</v>
      </c>
    </row>
    <row r="41" spans="2:24">
      <c r="B41" s="139" t="s">
        <v>151</v>
      </c>
      <c r="C41" s="140" t="s">
        <v>205</v>
      </c>
      <c r="D41" s="143">
        <f>COUNTIFS(MetaData!$R:$R,TREM2!B41,MetaData!$AQ:$AQ,TREM2!C41,MetaData!$AD:$AD,TREM2!B37,MetaData!$AS:$AS,TREM2!D38,MetaData!AW:AW,"Trem2")</f>
        <v>0</v>
      </c>
      <c r="E41" s="141">
        <f>IFERROR(D41/D43,0)</f>
        <v>0</v>
      </c>
      <c r="F41" s="143">
        <f>COUNTIFS(MetaData!$R:$R,TREM2!B41,MetaData!$AQ:$AQ,TREM2!C41,MetaData!$AD:$AD,TREM2!B37,MetaData!$AS:$AS,TREM2!F38,MetaData!AW:AW,"Trem2")</f>
        <v>0</v>
      </c>
      <c r="G41" s="141">
        <f>IFERROR(F41/F43,0)</f>
        <v>0</v>
      </c>
      <c r="H41" s="143">
        <f>COUNTIFS(MetaData!$R:$R,TREM2!B41,MetaData!$AQ:$AQ,TREM2!C41,MetaData!$AD:$AD,TREM2!B37,MetaData!$AS:$AS,TREM2!H38,MetaData!AW:AW,"Trem2")</f>
        <v>1</v>
      </c>
      <c r="I41" s="141">
        <f>IFERROR(H41/H43,0)</f>
        <v>1</v>
      </c>
      <c r="J41" s="143">
        <f>COUNTIFS(MetaData!$R:$R,TREM2!B41,MetaData!$AQ:$AQ,TREM2!C41,MetaData!$AD:$AD,TREM2!B37,MetaData!$AS:$AS,TREM2!J38,MetaData!AW:AW,"Trem2")</f>
        <v>1</v>
      </c>
      <c r="K41" s="142">
        <f>IFERROR(J41/J43,0)</f>
        <v>0.5</v>
      </c>
      <c r="M41" s="139" t="s">
        <v>151</v>
      </c>
      <c r="N41" s="140" t="s">
        <v>205</v>
      </c>
      <c r="O41" s="143">
        <f>COUNTIFS(MetaData!$R:$R,TREM2!M41,MetaData!$AQ:$AQ,TREM2!N41,MetaData!$AD:$AD,TREM2!B37,MetaData!AW:AW,"Trem2")</f>
        <v>2</v>
      </c>
      <c r="P41" s="142">
        <f>IFERROR(O41/O43,0)</f>
        <v>0.5</v>
      </c>
      <c r="V41" s="139" t="s">
        <v>1339</v>
      </c>
      <c r="W41" s="140">
        <f>SUM(W39:W40)</f>
        <v>4</v>
      </c>
      <c r="X41" s="142"/>
    </row>
    <row r="42" spans="2:24">
      <c r="B42" s="139"/>
      <c r="C42" s="140" t="s">
        <v>146</v>
      </c>
      <c r="D42" s="143">
        <f>COUNTIFS(MetaData!$R:$R,TREM2!B41,MetaData!$AQ:$AQ,TREM2!C42,MetaData!$AD:$AD,TREM2!B37,MetaData!$AS:$AS,TREM2!D38,MetaData!AW:AW,"Trem2")</f>
        <v>0</v>
      </c>
      <c r="E42" s="141">
        <f>IFERROR(D42/D43,0)</f>
        <v>0</v>
      </c>
      <c r="F42" s="143">
        <f>COUNTIFS(MetaData!$R:$R,TREM2!B41,MetaData!$AQ:$AQ,TREM2!C42,MetaData!$AD:$AD,TREM2!B37,MetaData!$AS:$AS,TREM2!F38,MetaData!AW:AW,"Trem2")</f>
        <v>0</v>
      </c>
      <c r="G42" s="141">
        <f>IFERROR(F42/F43,0)</f>
        <v>0</v>
      </c>
      <c r="H42" s="143">
        <f>COUNTIFS(MetaData!$R:$R,TREM2!B41,MetaData!$AQ:$AQ,TREM2!C42,MetaData!$AD:$AD,TREM2!B37,MetaData!$AS:$AS,TREM2!H38,MetaData!AW:AW,"Trem2")</f>
        <v>0</v>
      </c>
      <c r="I42" s="141">
        <f>IFERROR(H42/H43,0)</f>
        <v>0</v>
      </c>
      <c r="J42" s="143">
        <f>COUNTIFS(MetaData!$R:$R,TREM2!B41,MetaData!$AQ:$AQ,TREM2!C42,MetaData!$AD:$AD,TREM2!B37,MetaData!$AS:$AS,TREM2!J38,MetaData!AW:AW,"Trem2")</f>
        <v>1</v>
      </c>
      <c r="K42" s="142">
        <f>IFERROR(J42/J43,0)</f>
        <v>0.5</v>
      </c>
      <c r="M42" s="139"/>
      <c r="N42" s="140" t="s">
        <v>146</v>
      </c>
      <c r="O42" s="143">
        <f>COUNTIFS(MetaData!$R:$R,TREM2!M41,MetaData!$AQ:$AQ,TREM2!N42,MetaData!$AD:$AD,TREM2!B37,MetaData!AW:AW,"Trem2")</f>
        <v>1</v>
      </c>
      <c r="P42" s="142">
        <f>IFERROR(O42/O43,0)</f>
        <v>0.25</v>
      </c>
    </row>
    <row r="43" spans="2:24">
      <c r="B43" s="139" t="s">
        <v>1339</v>
      </c>
      <c r="C43" s="140"/>
      <c r="D43" s="143">
        <f>SUM(D39:D42)</f>
        <v>1</v>
      </c>
      <c r="E43" s="141"/>
      <c r="F43" s="140">
        <f t="shared" ref="F43" si="13">SUM(F39:F42)</f>
        <v>0</v>
      </c>
      <c r="G43" s="140"/>
      <c r="H43" s="140">
        <f>SUM(H39:H42)</f>
        <v>1</v>
      </c>
      <c r="I43" s="140"/>
      <c r="J43" s="140">
        <f>SUM(J39:J42)</f>
        <v>2</v>
      </c>
      <c r="K43" s="144">
        <f>SUM(C43:J43)</f>
        <v>4</v>
      </c>
      <c r="M43" s="139" t="s">
        <v>1339</v>
      </c>
      <c r="N43" s="140"/>
      <c r="O43" s="140">
        <f>SUM(O39:O42)</f>
        <v>4</v>
      </c>
      <c r="P43" s="142"/>
    </row>
    <row r="45" spans="2:24">
      <c r="B45" s="136" t="s">
        <v>166</v>
      </c>
      <c r="C45" s="137"/>
      <c r="D45" s="137"/>
      <c r="E45" s="137"/>
      <c r="F45" s="137"/>
      <c r="G45" s="137"/>
      <c r="H45" s="137"/>
      <c r="I45" s="137"/>
      <c r="J45" s="137"/>
      <c r="K45" s="137"/>
      <c r="L45" s="137"/>
      <c r="M45" s="136"/>
      <c r="N45" s="137"/>
      <c r="O45" s="137"/>
      <c r="P45" s="137"/>
      <c r="Q45" s="137"/>
      <c r="R45" s="137"/>
      <c r="S45" s="137"/>
      <c r="T45" s="137"/>
      <c r="U45" s="137"/>
      <c r="V45" s="138"/>
      <c r="W45" s="137"/>
      <c r="X45" s="137"/>
    </row>
    <row r="46" spans="2:24">
      <c r="B46" s="139"/>
      <c r="C46" s="140" t="s">
        <v>1341</v>
      </c>
      <c r="D46" s="140" t="s">
        <v>924</v>
      </c>
      <c r="E46" s="141"/>
      <c r="F46" s="140" t="s">
        <v>407</v>
      </c>
      <c r="G46" s="140"/>
      <c r="H46" s="141" t="s">
        <v>215</v>
      </c>
      <c r="I46" s="140"/>
      <c r="J46" s="140" t="s">
        <v>206</v>
      </c>
      <c r="K46" s="142"/>
      <c r="M46" s="139"/>
      <c r="N46" s="140" t="s">
        <v>1341</v>
      </c>
      <c r="O46" s="140"/>
      <c r="P46" s="142"/>
      <c r="R46" s="139" t="s">
        <v>133</v>
      </c>
      <c r="S46" s="143">
        <f>COUNTIFS(MetaData!$R:$R,TREM2!$R$22,MetaData!$AD:$AD,TREM2!B45,MetaData!AW:AW,"Trem2")</f>
        <v>0</v>
      </c>
      <c r="T46" s="142">
        <f>IFERROR(S46/S48,0)</f>
        <v>0</v>
      </c>
      <c r="V46" s="139" t="s">
        <v>1341</v>
      </c>
      <c r="W46" s="140"/>
      <c r="X46" s="142"/>
    </row>
    <row r="47" spans="2:24">
      <c r="B47" s="139" t="s">
        <v>133</v>
      </c>
      <c r="C47" s="140" t="s">
        <v>205</v>
      </c>
      <c r="D47" s="143">
        <f>COUNTIFS(MetaData!$R:$R,TREM2!B47,MetaData!$AQ:$AQ,TREM2!C47,MetaData!$AD:$AD,TREM2!B45,MetaData!$AS:$AS,TREM2!D46,MetaData!AW:AW,"Trem2")</f>
        <v>0</v>
      </c>
      <c r="E47" s="141">
        <f>IFERROR(D47/D51,0)</f>
        <v>0</v>
      </c>
      <c r="F47" s="143">
        <f>COUNTIFS(MetaData!$R:$R,TREM2!B47,MetaData!$AQ:$AQ,TREM2!C47,MetaData!$AD:$AD,TREM2!B45,MetaData!$AS:$AS,TREM2!F46,MetaData!AW:AW,"Trem2")</f>
        <v>0</v>
      </c>
      <c r="G47" s="141">
        <f>IFERROR(F47/F51,0)</f>
        <v>0</v>
      </c>
      <c r="H47" s="143">
        <f>COUNTIFS(MetaData!$R:$R,TREM2!B47,MetaData!$AQ:$AQ,TREM2!C47,MetaData!$AD:$AD,TREM2!B45,MetaData!$AS:$AS,TREM2!H46,MetaData!AW:AW,"Trem2")</f>
        <v>0</v>
      </c>
      <c r="I47" s="141">
        <f>IFERROR(H47/H51,0)</f>
        <v>0</v>
      </c>
      <c r="J47" s="143">
        <f>COUNTIFS(MetaData!$R:$R,TREM2!B47,MetaData!$AQ:$AQ,TREM2!C47,MetaData!$AD:$AD,TREM2!B45,MetaData!$AS:$AS,TREM2!J46,MetaData!AW:AW,"Trem2")</f>
        <v>0</v>
      </c>
      <c r="K47" s="142">
        <f>IFERROR(J47/J51,0)</f>
        <v>0</v>
      </c>
      <c r="M47" s="139" t="s">
        <v>133</v>
      </c>
      <c r="N47" s="140" t="s">
        <v>205</v>
      </c>
      <c r="O47" s="143">
        <f>COUNTIFS(MetaData!$R:$R,TREM2!M47,MetaData!$AQ:$AQ,TREM2!N47,MetaData!$AD:$AD,TREM2!B45,MetaData!AW:AW,"Trem2")</f>
        <v>0</v>
      </c>
      <c r="P47" s="142">
        <f>IFERROR(O47/O51,0)</f>
        <v>0</v>
      </c>
      <c r="R47" s="139" t="s">
        <v>151</v>
      </c>
      <c r="S47" s="143">
        <f>COUNTIFS(MetaData!$R:$R,TREM2!$R$23,MetaData!$AD:$AD,TREM2!B45,MetaData!AW:AW,"Trem2")</f>
        <v>3</v>
      </c>
      <c r="T47" s="142">
        <f>IFERROR(S47/S48,0)</f>
        <v>1</v>
      </c>
      <c r="V47" s="139" t="s">
        <v>205</v>
      </c>
      <c r="W47" s="143">
        <f>COUNTIFS(MetaData!$AQ:$AQ,TREM2!V47,MetaData!$AD:$AD,TREM2!B45,MetaData!AW:AW,"Trem2")</f>
        <v>3</v>
      </c>
      <c r="X47" s="142">
        <f>IFERROR(W47/W49,0)</f>
        <v>1</v>
      </c>
    </row>
    <row r="48" spans="2:24">
      <c r="B48" s="139"/>
      <c r="C48" s="140" t="s">
        <v>146</v>
      </c>
      <c r="D48" s="143">
        <f>COUNTIFS(MetaData!$R:$R,TREM2!B47,MetaData!$AQ:$AQ,TREM2!C48,MetaData!$AD:$AD,TREM2!B45,MetaData!$AS:$AS,TREM2!D46,MetaData!AW:AW,"Trem2")</f>
        <v>0</v>
      </c>
      <c r="E48" s="141">
        <f>IFERROR(D48/D51,0)</f>
        <v>0</v>
      </c>
      <c r="F48" s="143">
        <f>COUNTIFS(MetaData!$R:$R,TREM2!B47,MetaData!$AQ:$AQ,TREM2!C48,MetaData!$AD:$AD,TREM2!B45,MetaData!$AS:$AS,TREM2!F46,MetaData!AW:AW,"Trem2")</f>
        <v>0</v>
      </c>
      <c r="G48" s="141">
        <f>IFERROR(F48/F51,0)</f>
        <v>0</v>
      </c>
      <c r="H48" s="143">
        <f>COUNTIFS(MetaData!$R:$R,TREM2!B47,MetaData!$AQ:$AQ,TREM2!C48,MetaData!$AD:$AD,TREM2!B45,MetaData!$AS:$AS,TREM2!H46,MetaData!AW:AW,"Trem2")</f>
        <v>0</v>
      </c>
      <c r="I48" s="141">
        <f>IFERROR(H48/H51,0)</f>
        <v>0</v>
      </c>
      <c r="J48" s="143">
        <f>COUNTIFS(MetaData!$R:$R,TREM2!B47,MetaData!$AQ:$AQ,TREM2!C48,MetaData!$AD:$AD,TREM2!B45,MetaData!$AS:$AS,TREM2!J46,MetaData!AW:AW,"Trem2")</f>
        <v>0</v>
      </c>
      <c r="K48" s="142">
        <f>IFERROR(J48/J51,0)</f>
        <v>0</v>
      </c>
      <c r="M48" s="139"/>
      <c r="N48" s="140" t="s">
        <v>146</v>
      </c>
      <c r="O48" s="143">
        <f>COUNTIFS(MetaData!$R:$R,TREM2!M47,MetaData!$AQ:$AQ,TREM2!N48,MetaData!$AD:$AD,TREM2!B45,MetaData!AW:AW,"Trem2")</f>
        <v>0</v>
      </c>
      <c r="P48" s="142">
        <f>IFERROR(O48/O51,0)</f>
        <v>0</v>
      </c>
      <c r="R48" s="139" t="s">
        <v>1339</v>
      </c>
      <c r="S48" s="140">
        <f>SUM(S46:S47)</f>
        <v>3</v>
      </c>
      <c r="T48" s="142"/>
      <c r="V48" s="139" t="s">
        <v>146</v>
      </c>
      <c r="W48" s="143">
        <f>COUNTIFS(MetaData!$AQ:$AQ,TREM2!V48,MetaData!$AD:$AD,TREM2!B45,MetaData!AW:AW,"Trem2")</f>
        <v>0</v>
      </c>
      <c r="X48" s="142">
        <f>IFERROR(W48/W49,0)</f>
        <v>0</v>
      </c>
    </row>
    <row r="49" spans="2:24">
      <c r="B49" s="139" t="s">
        <v>151</v>
      </c>
      <c r="C49" s="140" t="s">
        <v>205</v>
      </c>
      <c r="D49" s="143">
        <f>COUNTIFS(MetaData!$R:$R,TREM2!B49,MetaData!$AQ:$AQ,TREM2!C49,MetaData!$AD:$AD,TREM2!B45,MetaData!$AS:$AS,TREM2!D46,MetaData!AW:AW,"Trem2")</f>
        <v>1</v>
      </c>
      <c r="E49" s="141">
        <f>IFERROR(D49/D51,0)</f>
        <v>1</v>
      </c>
      <c r="F49" s="143">
        <f>COUNTIFS(MetaData!$R:$R,TREM2!B49,MetaData!$AQ:$AQ,TREM2!C49,MetaData!$AD:$AD,TREM2!B45,MetaData!$AS:$AS,TREM2!F46,MetaData!AW:AW,"Trem2")</f>
        <v>0</v>
      </c>
      <c r="G49" s="141">
        <f>IFERROR(F49/F51,0)</f>
        <v>0</v>
      </c>
      <c r="H49" s="143">
        <f>COUNTIFS(MetaData!$R:$R,TREM2!B49,MetaData!$AQ:$AQ,TREM2!C49,MetaData!$AD:$AD,TREM2!B45,MetaData!$AS:$AS,TREM2!H46,MetaData!AW:AW,"Trem2")</f>
        <v>0</v>
      </c>
      <c r="I49" s="141">
        <f>IFERROR(H49/H51,0)</f>
        <v>0</v>
      </c>
      <c r="J49" s="143">
        <f>COUNTIFS(MetaData!$R:$R,TREM2!B49,MetaData!$AQ:$AQ,TREM2!C49,MetaData!$AD:$AD,TREM2!B45,MetaData!$AS:$AS,TREM2!J46,MetaData!AW:AW,"Trem2")</f>
        <v>2</v>
      </c>
      <c r="K49" s="142">
        <f>IFERROR(J49/J51,0)</f>
        <v>1</v>
      </c>
      <c r="M49" s="139" t="s">
        <v>151</v>
      </c>
      <c r="N49" s="140" t="s">
        <v>205</v>
      </c>
      <c r="O49" s="143">
        <f>COUNTIFS(MetaData!$R:$R,TREM2!M49,MetaData!$AQ:$AQ,TREM2!N49,MetaData!$AD:$AD,TREM2!B45,MetaData!AW:AW,"Trem2")</f>
        <v>3</v>
      </c>
      <c r="P49" s="142">
        <f>IFERROR(O49/O51,0)</f>
        <v>1</v>
      </c>
      <c r="V49" s="139" t="s">
        <v>1339</v>
      </c>
      <c r="W49" s="140">
        <f>SUM(W47:W48)</f>
        <v>3</v>
      </c>
      <c r="X49" s="142"/>
    </row>
    <row r="50" spans="2:24">
      <c r="B50" s="139"/>
      <c r="C50" s="140" t="s">
        <v>146</v>
      </c>
      <c r="D50" s="143">
        <f>COUNTIFS(MetaData!$R:$R,TREM2!B49,MetaData!$AQ:$AQ,TREM2!C50,MetaData!$AD:$AD,TREM2!B45,MetaData!$AS:$AS,TREM2!D46,MetaData!AW:AW,"Trem2")</f>
        <v>0</v>
      </c>
      <c r="E50" s="141">
        <f>IFERROR(D50/D51,0)</f>
        <v>0</v>
      </c>
      <c r="F50" s="143">
        <f>COUNTIFS(MetaData!$R:$R,TREM2!B49,MetaData!$AQ:$AQ,TREM2!C50,MetaData!$AD:$AD,TREM2!B45,MetaData!$AS:$AS,TREM2!F46,MetaData!AW:AW,"Trem2")</f>
        <v>0</v>
      </c>
      <c r="G50" s="141">
        <f>IFERROR(F50/F51,0)</f>
        <v>0</v>
      </c>
      <c r="H50" s="143">
        <f>COUNTIFS(MetaData!$R:$R,TREM2!B49,MetaData!$AQ:$AQ,TREM2!C50,MetaData!$AD:$AD,TREM2!B45,MetaData!$AS:$AS,TREM2!H46,MetaData!AW:AW,"Trem2")</f>
        <v>0</v>
      </c>
      <c r="I50" s="141">
        <f>IFERROR(H50/H51,0)</f>
        <v>0</v>
      </c>
      <c r="J50" s="143">
        <f>COUNTIFS(MetaData!$R:$R,TREM2!B49,MetaData!$AQ:$AQ,TREM2!C50,MetaData!$AD:$AD,TREM2!B45,MetaData!$AS:$AS,TREM2!J46,MetaData!AW:AW,"Trem2")</f>
        <v>0</v>
      </c>
      <c r="K50" s="142">
        <f>IFERROR(J50/J51,0)</f>
        <v>0</v>
      </c>
      <c r="M50" s="139"/>
      <c r="N50" s="140" t="s">
        <v>146</v>
      </c>
      <c r="O50" s="143">
        <f>COUNTIFS(MetaData!$R:$R,TREM2!M49,MetaData!$AQ:$AQ,TREM2!N50,MetaData!$AD:$AD,TREM2!B45,MetaData!AW:AW,"Trem2")</f>
        <v>0</v>
      </c>
      <c r="P50" s="142">
        <f>IFERROR(O50/O51,0)</f>
        <v>0</v>
      </c>
    </row>
    <row r="51" spans="2:24">
      <c r="B51" s="139" t="s">
        <v>1339</v>
      </c>
      <c r="C51" s="140"/>
      <c r="D51" s="143">
        <f>SUM(D47:D50)</f>
        <v>1</v>
      </c>
      <c r="E51" s="141"/>
      <c r="F51" s="140">
        <f t="shared" ref="F51" si="14">SUM(F47:F50)</f>
        <v>0</v>
      </c>
      <c r="G51" s="140"/>
      <c r="H51" s="140">
        <f>SUM(H47:H50)</f>
        <v>0</v>
      </c>
      <c r="I51" s="140"/>
      <c r="J51" s="140">
        <f>SUM(J47:J50)</f>
        <v>2</v>
      </c>
      <c r="K51" s="144">
        <f>SUM(C51:J51)</f>
        <v>3</v>
      </c>
      <c r="M51" s="139" t="s">
        <v>1339</v>
      </c>
      <c r="N51" s="140"/>
      <c r="O51" s="140">
        <f>SUM(O47:O50)</f>
        <v>3</v>
      </c>
      <c r="P51" s="142"/>
    </row>
    <row r="53" spans="2:24">
      <c r="B53" s="136" t="s">
        <v>177</v>
      </c>
      <c r="C53" s="137"/>
      <c r="D53" s="137"/>
      <c r="E53" s="137"/>
      <c r="F53" s="137"/>
      <c r="G53" s="137"/>
      <c r="H53" s="137"/>
      <c r="I53" s="137"/>
      <c r="J53" s="137"/>
      <c r="K53" s="137"/>
      <c r="L53" s="137"/>
      <c r="M53" s="136"/>
      <c r="N53" s="137"/>
      <c r="O53" s="137"/>
      <c r="P53" s="137"/>
      <c r="Q53" s="137"/>
      <c r="R53" s="137"/>
      <c r="S53" s="137"/>
      <c r="T53" s="137"/>
      <c r="U53" s="137"/>
      <c r="V53" s="138"/>
      <c r="W53" s="137"/>
      <c r="X53" s="137"/>
    </row>
    <row r="54" spans="2:24">
      <c r="B54" s="139"/>
      <c r="C54" s="140" t="s">
        <v>1341</v>
      </c>
      <c r="D54" s="140" t="s">
        <v>924</v>
      </c>
      <c r="E54" s="141"/>
      <c r="F54" s="140" t="s">
        <v>407</v>
      </c>
      <c r="G54" s="140"/>
      <c r="H54" s="141" t="s">
        <v>215</v>
      </c>
      <c r="I54" s="140"/>
      <c r="J54" s="140" t="s">
        <v>206</v>
      </c>
      <c r="K54" s="142"/>
      <c r="M54" s="139"/>
      <c r="N54" s="140" t="s">
        <v>1341</v>
      </c>
      <c r="O54" s="140"/>
      <c r="P54" s="142"/>
      <c r="R54" s="139" t="s">
        <v>133</v>
      </c>
      <c r="S54" s="143">
        <f>COUNTIFS(MetaData!$R:$R,TREM2!$R$22,MetaData!$AD:$AD,TREM2!B53,MetaData!AW:AW,"Trem2")</f>
        <v>19</v>
      </c>
      <c r="T54" s="142">
        <f>IFERROR(S54/S56,0)</f>
        <v>0.42222222222222222</v>
      </c>
      <c r="V54" s="139" t="s">
        <v>1341</v>
      </c>
      <c r="W54" s="140"/>
      <c r="X54" s="142"/>
    </row>
    <row r="55" spans="2:24">
      <c r="B55" s="139" t="s">
        <v>133</v>
      </c>
      <c r="C55" s="140" t="s">
        <v>205</v>
      </c>
      <c r="D55" s="143">
        <f>COUNTIFS(MetaData!$R:$R,TREM2!B55,MetaData!$AQ:$AQ,TREM2!C55,MetaData!$AD:$AD,TREM2!B53,MetaData!$AS:$AS,TREM2!D54,MetaData!AW:AW,"Trem2")</f>
        <v>8</v>
      </c>
      <c r="E55" s="141">
        <f>IFERROR(D55/D59,0)</f>
        <v>0.34782608695652173</v>
      </c>
      <c r="F55" s="143">
        <f>COUNTIFS(MetaData!$R:$R,TREM2!B55,MetaData!$AQ:$AQ,TREM2!C55,MetaData!$AD:$AD,TREM2!B53,MetaData!$AS:$AS,TREM2!F54,MetaData!AW:AW,"Trem2")</f>
        <v>0</v>
      </c>
      <c r="G55" s="141">
        <f>IFERROR(F55/F59,0)</f>
        <v>0</v>
      </c>
      <c r="H55" s="143">
        <f>COUNTIFS(MetaData!$R:$R,TREM2!B55,MetaData!$AQ:$AQ,TREM2!C55,MetaData!$AD:$AD,TREM2!B53,MetaData!$AS:$AS,TREM2!H54,MetaData!AW:AW,"Trem2")</f>
        <v>1</v>
      </c>
      <c r="I55" s="141">
        <f>IFERROR(H55/H59,0)</f>
        <v>0.25</v>
      </c>
      <c r="J55" s="143">
        <f>COUNTIFS(MetaData!$R:$R,TREM2!B55,MetaData!$AQ:$AQ,TREM2!C55,MetaData!$AD:$AD,TREM2!B53,MetaData!$AS:$AS,TREM2!J54,MetaData!AW:AW,"Trem2")</f>
        <v>4</v>
      </c>
      <c r="K55" s="142">
        <f>IFERROR(J55/J59,0)</f>
        <v>0.23529411764705882</v>
      </c>
      <c r="M55" s="139" t="s">
        <v>133</v>
      </c>
      <c r="N55" s="140" t="s">
        <v>205</v>
      </c>
      <c r="O55" s="143">
        <f>COUNTIFS(MetaData!$R:$R,TREM2!M55,MetaData!$AQ:$AQ,TREM2!N55,MetaData!$AD:$AD,TREM2!B53,MetaData!AW:AW,"Trem2")</f>
        <v>13</v>
      </c>
      <c r="P55" s="142">
        <f>IFERROR(O55/O59,0)</f>
        <v>0.29545454545454547</v>
      </c>
      <c r="R55" s="139" t="s">
        <v>151</v>
      </c>
      <c r="S55" s="143">
        <f>COUNTIFS(MetaData!$R:$R,TREM2!$R$23,MetaData!$AD:$AD,TREM2!B53,MetaData!AW:AW,"Trem2")</f>
        <v>26</v>
      </c>
      <c r="T55" s="142">
        <f>IFERROR(S55/S56,0)</f>
        <v>0.57777777777777772</v>
      </c>
      <c r="V55" s="139" t="s">
        <v>205</v>
      </c>
      <c r="W55" s="143">
        <f>COUNTIFS(MetaData!$AQ:$AQ,TREM2!V55,MetaData!$AD:$AD,TREM2!B53,MetaData!AW:AW,"Trem2")</f>
        <v>27</v>
      </c>
      <c r="X55" s="142">
        <f>IFERROR(W55/W57,0)</f>
        <v>0.61363636363636365</v>
      </c>
    </row>
    <row r="56" spans="2:24">
      <c r="B56" s="139"/>
      <c r="C56" s="140" t="s">
        <v>146</v>
      </c>
      <c r="D56" s="143">
        <f>COUNTIFS(MetaData!$R:$R,TREM2!B55,MetaData!$AQ:$AQ,TREM2!C56,MetaData!$AD:$AD,TREM2!B53,MetaData!$AS:$AS,TREM2!D54,MetaData!AW:AW,"Trem2")</f>
        <v>4</v>
      </c>
      <c r="E56" s="141">
        <f>IFERROR(D56/D59,0)</f>
        <v>0.17391304347826086</v>
      </c>
      <c r="F56" s="143">
        <f>COUNTIFS(MetaData!$R:$R,TREM2!B55,MetaData!$AQ:$AQ,TREM2!C56,MetaData!$AD:$AD,TREM2!B53,MetaData!$AS:$AS,TREM2!F54,MetaData!AW:AW,"Trem2")</f>
        <v>0</v>
      </c>
      <c r="G56" s="141">
        <f>IFERROR(F56/F59,0)</f>
        <v>0</v>
      </c>
      <c r="H56" s="143">
        <f>COUNTIFS(MetaData!$R:$R,TREM2!B55,MetaData!$AQ:$AQ,TREM2!C56,MetaData!$AD:$AD,TREM2!B53,MetaData!$AS:$AS,TREM2!H54,MetaData!AW:AW,"Trem2")</f>
        <v>0</v>
      </c>
      <c r="I56" s="141">
        <f>IFERROR(H56/H59,0)</f>
        <v>0</v>
      </c>
      <c r="J56" s="143">
        <f>COUNTIFS(MetaData!$R:$R,TREM2!B55,MetaData!$AQ:$AQ,TREM2!C56,MetaData!$AD:$AD,TREM2!B53,MetaData!$AS:$AS,TREM2!J54,MetaData!AW:AW,"Trem2")</f>
        <v>2</v>
      </c>
      <c r="K56" s="142">
        <f>IFERROR(J56/J59,0)</f>
        <v>0.11764705882352941</v>
      </c>
      <c r="M56" s="139"/>
      <c r="N56" s="140" t="s">
        <v>146</v>
      </c>
      <c r="O56" s="143">
        <f>COUNTIFS(MetaData!$R:$R,TREM2!M55,MetaData!$AQ:$AQ,TREM2!N56,MetaData!$AD:$AD,TREM2!B53,MetaData!AW:AW,"Trem2")</f>
        <v>6</v>
      </c>
      <c r="P56" s="142">
        <f>IFERROR(O56/O59,0)</f>
        <v>0.13636363636363635</v>
      </c>
      <c r="R56" s="139" t="s">
        <v>1339</v>
      </c>
      <c r="S56" s="140">
        <f>SUM(S54:S55)</f>
        <v>45</v>
      </c>
      <c r="T56" s="142"/>
      <c r="V56" s="139" t="s">
        <v>146</v>
      </c>
      <c r="W56" s="143">
        <f>COUNTIFS(MetaData!$AQ:$AQ,TREM2!V56,MetaData!$AD:$AD,TREM2!B53,MetaData!AW:AW,"Trem2")</f>
        <v>17</v>
      </c>
      <c r="X56" s="142">
        <f>IFERROR(W56/W57,0)</f>
        <v>0.38636363636363635</v>
      </c>
    </row>
    <row r="57" spans="2:24">
      <c r="B57" s="139" t="s">
        <v>151</v>
      </c>
      <c r="C57" s="140" t="s">
        <v>205</v>
      </c>
      <c r="D57" s="143">
        <f>COUNTIFS(MetaData!$R:$R,TREM2!B57,MetaData!$AQ:$AQ,TREM2!C57,MetaData!$AD:$AD,TREM2!B53,MetaData!$AS:$AS,TREM2!D54,MetaData!AW:AW,"Trem2")</f>
        <v>6</v>
      </c>
      <c r="E57" s="141">
        <f>IFERROR(D57/D59,0)</f>
        <v>0.2608695652173913</v>
      </c>
      <c r="F57" s="143">
        <f>COUNTIFS(MetaData!$R:$R,TREM2!B57,MetaData!$AQ:$AQ,TREM2!C57,MetaData!$AD:$AD,TREM2!B53,MetaData!$AS:$AS,TREM2!F54,MetaData!AW:AW,"Trem2")</f>
        <v>0</v>
      </c>
      <c r="G57" s="141">
        <f>IFERROR(F57/F59,0)</f>
        <v>0</v>
      </c>
      <c r="H57" s="143">
        <f>COUNTIFS(MetaData!$R:$R,TREM2!B57,MetaData!$AQ:$AQ,TREM2!C57,MetaData!$AD:$AD,TREM2!B53,MetaData!$AS:$AS,TREM2!H54,MetaData!AW:AW,"Trem2")</f>
        <v>2</v>
      </c>
      <c r="I57" s="141">
        <f>IFERROR(H57/H59,0)</f>
        <v>0.5</v>
      </c>
      <c r="J57" s="143">
        <f>COUNTIFS(MetaData!$R:$R,TREM2!B57,MetaData!$AQ:$AQ,TREM2!C57,MetaData!$AD:$AD,TREM2!B53,MetaData!$AS:$AS,TREM2!J54,MetaData!AW:AW,"Trem2")</f>
        <v>6</v>
      </c>
      <c r="K57" s="142">
        <f>IFERROR(J57/J59,0)</f>
        <v>0.35294117647058826</v>
      </c>
      <c r="M57" s="139" t="s">
        <v>151</v>
      </c>
      <c r="N57" s="140" t="s">
        <v>205</v>
      </c>
      <c r="O57" s="143">
        <f>COUNTIFS(MetaData!$R:$R,TREM2!M57,MetaData!$AQ:$AQ,TREM2!N57,MetaData!$AD:$AD,TREM2!B53,MetaData!AW:AW,"Trem2")</f>
        <v>14</v>
      </c>
      <c r="P57" s="142">
        <f>IFERROR(O57/O59,0)</f>
        <v>0.31818181818181818</v>
      </c>
      <c r="V57" s="139" t="s">
        <v>1339</v>
      </c>
      <c r="W57" s="140">
        <f>SUM(W55:W56)</f>
        <v>44</v>
      </c>
      <c r="X57" s="142"/>
    </row>
    <row r="58" spans="2:24">
      <c r="B58" s="139"/>
      <c r="C58" s="140" t="s">
        <v>146</v>
      </c>
      <c r="D58" s="143">
        <f>COUNTIFS(MetaData!$R:$R,TREM2!B57,MetaData!$AQ:$AQ,TREM2!C58,MetaData!$AD:$AD,TREM2!B53,MetaData!$AS:$AS,TREM2!D54,MetaData!AW:AW,"Trem2")</f>
        <v>5</v>
      </c>
      <c r="E58" s="141">
        <f>IFERROR(D58/D59,0)</f>
        <v>0.21739130434782608</v>
      </c>
      <c r="F58" s="143">
        <f>COUNTIFS(MetaData!$R:$R,TREM2!B57,MetaData!$AQ:$AQ,TREM2!C58,MetaData!$AD:$AD,TREM2!B53,MetaData!$AS:$AS,TREM2!F54,MetaData!AW:AW,"Trem2")</f>
        <v>0</v>
      </c>
      <c r="G58" s="141">
        <f>IFERROR(F58/F59,0)</f>
        <v>0</v>
      </c>
      <c r="H58" s="143">
        <f>COUNTIFS(MetaData!$R:$R,TREM2!B57,MetaData!$AQ:$AQ,TREM2!C58,MetaData!$AD:$AD,TREM2!B53,MetaData!$AS:$AS,TREM2!H54,MetaData!AW:AW,"Trem2")</f>
        <v>1</v>
      </c>
      <c r="I58" s="141">
        <f>IFERROR(H58/H59,0)</f>
        <v>0.25</v>
      </c>
      <c r="J58" s="143">
        <f>COUNTIFS(MetaData!$R:$R,TREM2!B57,MetaData!$AQ:$AQ,TREM2!C58,MetaData!$AD:$AD,TREM2!B53,MetaData!$AS:$AS,TREM2!J54,MetaData!AW:AW,"Trem2")</f>
        <v>5</v>
      </c>
      <c r="K58" s="142">
        <f>IFERROR(J58/J59,0)</f>
        <v>0.29411764705882354</v>
      </c>
      <c r="M58" s="139"/>
      <c r="N58" s="140" t="s">
        <v>146</v>
      </c>
      <c r="O58" s="143">
        <f>COUNTIFS(MetaData!$R:$R,TREM2!M57,MetaData!$AQ:$AQ,TREM2!N58,MetaData!$AD:$AD,TREM2!B53,MetaData!AW:AW,"Trem2")</f>
        <v>11</v>
      </c>
      <c r="P58" s="142">
        <f>IFERROR(O58/O59,0)</f>
        <v>0.25</v>
      </c>
    </row>
    <row r="59" spans="2:24">
      <c r="B59" s="139" t="s">
        <v>1339</v>
      </c>
      <c r="C59" s="140"/>
      <c r="D59" s="143">
        <f>SUM(D55:D58)</f>
        <v>23</v>
      </c>
      <c r="E59" s="141"/>
      <c r="F59" s="140">
        <f t="shared" ref="F59" si="15">SUM(F55:F58)</f>
        <v>0</v>
      </c>
      <c r="G59" s="140"/>
      <c r="H59" s="140">
        <f>SUM(H55:H58)</f>
        <v>4</v>
      </c>
      <c r="I59" s="140"/>
      <c r="J59" s="140">
        <f>SUM(J55:J58)</f>
        <v>17</v>
      </c>
      <c r="K59" s="144">
        <f>SUM(C59:J59)</f>
        <v>44</v>
      </c>
      <c r="M59" s="139" t="s">
        <v>1339</v>
      </c>
      <c r="N59" s="140"/>
      <c r="O59" s="140">
        <f>SUM(O55:O58)</f>
        <v>44</v>
      </c>
      <c r="P59" s="142"/>
    </row>
    <row r="61" spans="2:24">
      <c r="B61" s="136" t="s">
        <v>173</v>
      </c>
      <c r="C61" s="137"/>
      <c r="D61" s="137"/>
      <c r="E61" s="137"/>
      <c r="F61" s="137"/>
      <c r="G61" s="137"/>
      <c r="H61" s="137"/>
      <c r="I61" s="137"/>
      <c r="J61" s="137"/>
      <c r="K61" s="137"/>
      <c r="L61" s="137"/>
      <c r="M61" s="136"/>
      <c r="N61" s="137"/>
      <c r="O61" s="137"/>
      <c r="P61" s="137"/>
      <c r="Q61" s="137"/>
      <c r="R61" s="137"/>
      <c r="S61" s="137"/>
      <c r="T61" s="137"/>
      <c r="U61" s="137"/>
      <c r="V61" s="138"/>
      <c r="W61" s="137"/>
      <c r="X61" s="137"/>
    </row>
    <row r="62" spans="2:24">
      <c r="B62" s="139"/>
      <c r="C62" s="140" t="s">
        <v>1341</v>
      </c>
      <c r="D62" s="140" t="s">
        <v>924</v>
      </c>
      <c r="E62" s="141"/>
      <c r="F62" s="140" t="s">
        <v>407</v>
      </c>
      <c r="G62" s="140"/>
      <c r="H62" s="141" t="s">
        <v>215</v>
      </c>
      <c r="I62" s="140"/>
      <c r="J62" s="140" t="s">
        <v>206</v>
      </c>
      <c r="K62" s="142"/>
      <c r="M62" s="139"/>
      <c r="N62" s="140" t="s">
        <v>1341</v>
      </c>
      <c r="O62" s="140"/>
      <c r="P62" s="142"/>
      <c r="R62" s="139" t="s">
        <v>133</v>
      </c>
      <c r="S62" s="143">
        <f>COUNTIFS(MetaData!$R:$R,TREM2!$R$22,MetaData!$AD:$AD,TREM2!B61,MetaData!AW:AW,"Trem2")</f>
        <v>5</v>
      </c>
      <c r="T62" s="142">
        <f>IFERROR(S62/S64,0)</f>
        <v>0.16666666666666666</v>
      </c>
      <c r="V62" s="139" t="s">
        <v>1341</v>
      </c>
      <c r="W62" s="140"/>
      <c r="X62" s="142"/>
    </row>
    <row r="63" spans="2:24">
      <c r="B63" s="139" t="s">
        <v>133</v>
      </c>
      <c r="C63" s="140" t="s">
        <v>205</v>
      </c>
      <c r="D63" s="143">
        <f>COUNTIFS(MetaData!$R:$R,TREM2!B63,MetaData!$AQ:$AQ,TREM2!C63,MetaData!$AD:$AD,TREM2!B61,MetaData!$AS:$AS,TREM2!D62,MetaData!AW:AW,"Trem2")</f>
        <v>0</v>
      </c>
      <c r="E63" s="141">
        <f>IFERROR(D63/D67,0)</f>
        <v>0</v>
      </c>
      <c r="F63" s="143">
        <f>COUNTIFS(MetaData!$R:$R,TREM2!B63,MetaData!$AQ:$AQ,TREM2!C63,MetaData!$AD:$AD,TREM2!B61,MetaData!$AS:$AS,TREM2!F62,MetaData!AW:AW,"Trem2")</f>
        <v>0</v>
      </c>
      <c r="G63" s="141">
        <f>IFERROR(F63/F67,0)</f>
        <v>0</v>
      </c>
      <c r="H63" s="143">
        <f>COUNTIFS(MetaData!$R:$R,TREM2!B63,MetaData!$AQ:$AQ,TREM2!C63,MetaData!$AD:$AD,TREM2!B61,MetaData!$AS:$AS,TREM2!H62,MetaData!AW:AW,"Trem2")</f>
        <v>0</v>
      </c>
      <c r="I63" s="141">
        <f>IFERROR(H63/H67,0)</f>
        <v>0</v>
      </c>
      <c r="J63" s="143">
        <f>COUNTIFS(MetaData!$R:$R,TREM2!B63,MetaData!$AQ:$AQ,TREM2!C63,MetaData!$AD:$AD,TREM2!B61,MetaData!$AS:$AS,TREM2!J62,MetaData!AW:AW,"Trem2")</f>
        <v>0</v>
      </c>
      <c r="K63" s="142">
        <f>IFERROR(J63/J67,0)</f>
        <v>0</v>
      </c>
      <c r="M63" s="139" t="s">
        <v>133</v>
      </c>
      <c r="N63" s="140" t="s">
        <v>205</v>
      </c>
      <c r="O63" s="143">
        <f>COUNTIFS(MetaData!$R:$R,TREM2!M63,MetaData!$AQ:$AQ,TREM2!N63,MetaData!$AD:$AD,TREM2!B61,MetaData!AW:AW,"Trem2")</f>
        <v>0</v>
      </c>
      <c r="P63" s="142">
        <f>IFERROR(O63/O67,0)</f>
        <v>0</v>
      </c>
      <c r="R63" s="139" t="s">
        <v>151</v>
      </c>
      <c r="S63" s="143">
        <f>COUNTIFS(MetaData!$R:$R,TREM2!$R$23,MetaData!$AD:$AD,TREM2!B61,MetaData!AW:AW,"Trem2")</f>
        <v>25</v>
      </c>
      <c r="T63" s="142">
        <f>IFERROR(S63/S64,0)</f>
        <v>0.83333333333333337</v>
      </c>
      <c r="V63" s="139" t="s">
        <v>205</v>
      </c>
      <c r="W63" s="143">
        <f>COUNTIFS(MetaData!$AQ:$AQ,TREM2!V63,MetaData!$AD:$AD,TREM2!B61,MetaData!AW:AW,"Trem2")</f>
        <v>18</v>
      </c>
      <c r="X63" s="142">
        <f>IFERROR(W63/W65,0)</f>
        <v>0.6</v>
      </c>
    </row>
    <row r="64" spans="2:24">
      <c r="B64" s="139"/>
      <c r="C64" s="140" t="s">
        <v>146</v>
      </c>
      <c r="D64" s="143">
        <f>COUNTIFS(MetaData!$R:$R,TREM2!B63,MetaData!$AQ:$AQ,TREM2!C64,MetaData!$AD:$AD,TREM2!B61,MetaData!$AS:$AS,TREM2!D62,MetaData!AW:AW,"Trem2")</f>
        <v>1</v>
      </c>
      <c r="E64" s="141">
        <f>IFERROR(D64/D67,0)</f>
        <v>7.1428571428571425E-2</v>
      </c>
      <c r="F64" s="143">
        <f>COUNTIFS(MetaData!$R:$R,TREM2!B63,MetaData!$AQ:$AQ,TREM2!C64,MetaData!$AD:$AD,TREM2!B61,MetaData!$AS:$AS,TREM2!F62,MetaData!AW:AW,"Trem2")</f>
        <v>0</v>
      </c>
      <c r="G64" s="141">
        <f>IFERROR(F64/F67,0)</f>
        <v>0</v>
      </c>
      <c r="H64" s="143">
        <f>COUNTIFS(MetaData!$R:$R,TREM2!B63,MetaData!$AQ:$AQ,TREM2!C64,MetaData!$AD:$AD,TREM2!B61,MetaData!$AS:$AS,TREM2!H62,MetaData!AW:AW,"Trem2")</f>
        <v>0</v>
      </c>
      <c r="I64" s="141">
        <f>IFERROR(H64/H67,0)</f>
        <v>0</v>
      </c>
      <c r="J64" s="143">
        <f>COUNTIFS(MetaData!$R:$R,TREM2!B63,MetaData!$AQ:$AQ,TREM2!C64,MetaData!$AD:$AD,TREM2!B61,MetaData!$AS:$AS,TREM2!J62,MetaData!AW:AW,"Trem2")</f>
        <v>4</v>
      </c>
      <c r="K64" s="142">
        <f>IFERROR(J64/J67,0)</f>
        <v>0.5</v>
      </c>
      <c r="M64" s="139"/>
      <c r="N64" s="140" t="s">
        <v>146</v>
      </c>
      <c r="O64" s="143">
        <f>COUNTIFS(MetaData!$R:$R,TREM2!M63,MetaData!$AQ:$AQ,TREM2!N64,MetaData!$AD:$AD,TREM2!B61,MetaData!AW:AW,"Trem2")</f>
        <v>5</v>
      </c>
      <c r="P64" s="142">
        <f>IFERROR(O64/O67,0)</f>
        <v>0.16666666666666666</v>
      </c>
      <c r="R64" s="139" t="s">
        <v>1339</v>
      </c>
      <c r="S64" s="140">
        <f>SUM(S62:S63)</f>
        <v>30</v>
      </c>
      <c r="T64" s="142"/>
      <c r="V64" s="139" t="s">
        <v>146</v>
      </c>
      <c r="W64" s="143">
        <f>COUNTIFS(MetaData!$AQ:$AQ,TREM2!V64,MetaData!$AD:$AD,TREM2!B61,MetaData!AW:AW,"Trem2")</f>
        <v>12</v>
      </c>
      <c r="X64" s="142">
        <f>IFERROR(W64/W65,0)</f>
        <v>0.4</v>
      </c>
    </row>
    <row r="65" spans="2:24">
      <c r="B65" s="139" t="s">
        <v>151</v>
      </c>
      <c r="C65" s="140" t="s">
        <v>205</v>
      </c>
      <c r="D65" s="143">
        <f>COUNTIFS(MetaData!$R:$R,TREM2!B65,MetaData!$AQ:$AQ,TREM2!C65,MetaData!$AD:$AD,TREM2!B61,MetaData!$AS:$AS,TREM2!D62,MetaData!AW:AW,"Trem2")</f>
        <v>13</v>
      </c>
      <c r="E65" s="141">
        <f>IFERROR(D65/D67,0)</f>
        <v>0.9285714285714286</v>
      </c>
      <c r="F65" s="143">
        <f>COUNTIFS(MetaData!$R:$R,TREM2!B65,MetaData!$AQ:$AQ,TREM2!C65,MetaData!$AD:$AD,TREM2!B61,MetaData!$AS:$AS,TREM2!F62,MetaData!AW:AW,"Trem2")</f>
        <v>0</v>
      </c>
      <c r="G65" s="141">
        <f>IFERROR(F65/F67,0)</f>
        <v>0</v>
      </c>
      <c r="H65" s="143">
        <f>COUNTIFS(MetaData!$R:$R,TREM2!B65,MetaData!$AQ:$AQ,TREM2!C65,MetaData!$AD:$AD,TREM2!B61,MetaData!$AS:$AS,TREM2!H62,MetaData!AW:AW,"Trem2")</f>
        <v>5</v>
      </c>
      <c r="I65" s="141">
        <f>IFERROR(H65/H67,0)</f>
        <v>0.7142857142857143</v>
      </c>
      <c r="J65" s="143">
        <f>COUNTIFS(MetaData!$R:$R,TREM2!B65,MetaData!$AQ:$AQ,TREM2!C65,MetaData!$AD:$AD,TREM2!B61,MetaData!$AS:$AS,TREM2!J62,MetaData!AW:AW,"Trem2")</f>
        <v>0</v>
      </c>
      <c r="K65" s="142">
        <f>IFERROR(J65/J67,0)</f>
        <v>0</v>
      </c>
      <c r="M65" s="139" t="s">
        <v>151</v>
      </c>
      <c r="N65" s="140" t="s">
        <v>205</v>
      </c>
      <c r="O65" s="143">
        <f>COUNTIFS(MetaData!$R:$R,TREM2!M65,MetaData!$AQ:$AQ,TREM2!N65,MetaData!$AD:$AD,TREM2!B61,MetaData!AW:AW,"Trem2")</f>
        <v>18</v>
      </c>
      <c r="P65" s="142">
        <f>IFERROR(O65/O67,0)</f>
        <v>0.6</v>
      </c>
      <c r="V65" s="139" t="s">
        <v>1339</v>
      </c>
      <c r="W65" s="140">
        <f>SUM(W63:W64)</f>
        <v>30</v>
      </c>
      <c r="X65" s="142"/>
    </row>
    <row r="66" spans="2:24">
      <c r="B66" s="139"/>
      <c r="C66" s="140" t="s">
        <v>146</v>
      </c>
      <c r="D66" s="143">
        <f>COUNTIFS(MetaData!$R:$R,TREM2!B65,MetaData!$AQ:$AQ,TREM2!C66,MetaData!$AD:$AD,TREM2!B61,MetaData!$AS:$AS,TREM2!D62,MetaData!AW:AW,"Trem2")</f>
        <v>0</v>
      </c>
      <c r="E66" s="141">
        <f>IFERROR(D66/D67,0)</f>
        <v>0</v>
      </c>
      <c r="F66" s="143">
        <f>COUNTIFS(MetaData!$R:$R,TREM2!B65,MetaData!$AQ:$AQ,TREM2!C66,MetaData!$AD:$AD,TREM2!B61,MetaData!$AS:$AS,TREM2!F62,MetaData!AW:AW,"Trem2")</f>
        <v>1</v>
      </c>
      <c r="G66" s="141">
        <f>IFERROR(F66/F67,0)</f>
        <v>1</v>
      </c>
      <c r="H66" s="143">
        <f>COUNTIFS(MetaData!$R:$R,TREM2!B65,MetaData!$AQ:$AQ,TREM2!C66,MetaData!$AD:$AD,TREM2!B61,MetaData!$AS:$AS,TREM2!H62,MetaData!AW:AW,"Trem2")</f>
        <v>2</v>
      </c>
      <c r="I66" s="141">
        <f>IFERROR(H66/H67,0)</f>
        <v>0.2857142857142857</v>
      </c>
      <c r="J66" s="143">
        <f>COUNTIFS(MetaData!$R:$R,TREM2!B65,MetaData!$AQ:$AQ,TREM2!C66,MetaData!$AD:$AD,TREM2!B61,MetaData!$AS:$AS,TREM2!J62,MetaData!AW:AW,"Trem2")</f>
        <v>4</v>
      </c>
      <c r="K66" s="142">
        <f>IFERROR(J66/J67,0)</f>
        <v>0.5</v>
      </c>
      <c r="M66" s="139"/>
      <c r="N66" s="140" t="s">
        <v>146</v>
      </c>
      <c r="O66" s="143">
        <f>COUNTIFS(MetaData!$R:$R,TREM2!M65,MetaData!$AQ:$AQ,TREM2!N66,MetaData!$AD:$AD,TREM2!B61,MetaData!AW:AW,"Trem2")</f>
        <v>7</v>
      </c>
      <c r="P66" s="142">
        <f>IFERROR(O66/O67,0)</f>
        <v>0.23333333333333334</v>
      </c>
    </row>
    <row r="67" spans="2:24">
      <c r="B67" s="139" t="s">
        <v>1339</v>
      </c>
      <c r="C67" s="140"/>
      <c r="D67" s="143">
        <f>SUM(D63:D66)</f>
        <v>14</v>
      </c>
      <c r="E67" s="141"/>
      <c r="F67" s="140">
        <f t="shared" ref="F67" si="16">SUM(F63:F66)</f>
        <v>1</v>
      </c>
      <c r="G67" s="140"/>
      <c r="H67" s="140">
        <f>SUM(H63:H66)</f>
        <v>7</v>
      </c>
      <c r="I67" s="140"/>
      <c r="J67" s="140">
        <f>SUM(J63:J66)</f>
        <v>8</v>
      </c>
      <c r="K67" s="144">
        <f>SUM(C67:J67)</f>
        <v>30</v>
      </c>
      <c r="M67" s="139" t="s">
        <v>1339</v>
      </c>
      <c r="N67" s="140"/>
      <c r="O67" s="140">
        <f>SUM(O63:O66)</f>
        <v>30</v>
      </c>
      <c r="P67" s="142"/>
    </row>
    <row r="69" spans="2:24">
      <c r="B69" s="136" t="s">
        <v>230</v>
      </c>
      <c r="C69" s="137"/>
      <c r="D69" s="137"/>
      <c r="E69" s="137"/>
      <c r="F69" s="137"/>
      <c r="G69" s="137"/>
      <c r="H69" s="137"/>
      <c r="I69" s="137"/>
      <c r="J69" s="137"/>
      <c r="K69" s="137"/>
      <c r="L69" s="137"/>
      <c r="M69" s="136"/>
      <c r="N69" s="137"/>
      <c r="O69" s="137"/>
      <c r="P69" s="137"/>
      <c r="Q69" s="137"/>
      <c r="R69" s="137"/>
      <c r="S69" s="137"/>
      <c r="T69" s="137"/>
      <c r="U69" s="137"/>
      <c r="V69" s="138"/>
      <c r="W69" s="137"/>
      <c r="X69" s="137"/>
    </row>
    <row r="70" spans="2:24">
      <c r="B70" s="139"/>
      <c r="C70" s="140" t="s">
        <v>1341</v>
      </c>
      <c r="D70" s="140" t="s">
        <v>924</v>
      </c>
      <c r="E70" s="141"/>
      <c r="F70" s="140" t="s">
        <v>407</v>
      </c>
      <c r="G70" s="140"/>
      <c r="H70" s="141" t="s">
        <v>215</v>
      </c>
      <c r="I70" s="140"/>
      <c r="J70" s="140" t="s">
        <v>206</v>
      </c>
      <c r="K70" s="142"/>
      <c r="M70" s="139"/>
      <c r="N70" s="140" t="s">
        <v>1341</v>
      </c>
      <c r="O70" s="140"/>
      <c r="P70" s="142"/>
      <c r="R70" s="139" t="s">
        <v>133</v>
      </c>
      <c r="S70" s="143">
        <f>COUNTIFS(MetaData!$R:$R,TREM2!$R$22,MetaData!$AD:$AD,TREM2!B69,MetaData!AW:AW,"Trem2")</f>
        <v>0</v>
      </c>
      <c r="T70" s="142">
        <f>IFERROR(S70/S72,0)</f>
        <v>0</v>
      </c>
      <c r="V70" s="139" t="s">
        <v>1341</v>
      </c>
      <c r="W70" s="140"/>
      <c r="X70" s="142"/>
    </row>
    <row r="71" spans="2:24">
      <c r="B71" s="139" t="s">
        <v>133</v>
      </c>
      <c r="C71" s="140" t="s">
        <v>205</v>
      </c>
      <c r="D71" s="143">
        <f>COUNTIFS(MetaData!$R:$R,TREM2!B71,MetaData!$AQ:$AQ,TREM2!C71,MetaData!$AD:$AD,TREM2!B69,MetaData!$AS:$AS,TREM2!D70,MetaData!AW:AW,"Trem2")</f>
        <v>0</v>
      </c>
      <c r="E71" s="141">
        <f>IFERROR(D71/D75,0)</f>
        <v>0</v>
      </c>
      <c r="F71" s="143">
        <f>COUNTIFS(MetaData!$R:$R,TREM2!B71,MetaData!$AQ:$AQ,TREM2!C71,MetaData!$AD:$AD,TREM2!B69,MetaData!$AS:$AS,TREM2!F70,MetaData!AW:AW,"Trem2")</f>
        <v>0</v>
      </c>
      <c r="G71" s="141">
        <f>IFERROR(F71/F75,0)</f>
        <v>0</v>
      </c>
      <c r="H71" s="143">
        <f>COUNTIFS(MetaData!$R:$R,TREM2!B71,MetaData!$AQ:$AQ,TREM2!C71,MetaData!$AD:$AD,TREM2!B69,MetaData!$AS:$AS,TREM2!H70,MetaData!AW:AW,"Trem2")</f>
        <v>0</v>
      </c>
      <c r="I71" s="141">
        <f>IFERROR(H71/H75,0)</f>
        <v>0</v>
      </c>
      <c r="J71" s="143">
        <f>COUNTIFS(MetaData!$R:$R,TREM2!B71,MetaData!$AQ:$AQ,TREM2!C71,MetaData!$AD:$AD,TREM2!B69,MetaData!$AS:$AS,TREM2!J70,MetaData!AW:AW,"Trem2")</f>
        <v>0</v>
      </c>
      <c r="K71" s="142">
        <f>IFERROR(J71/J75,0)</f>
        <v>0</v>
      </c>
      <c r="M71" s="139" t="s">
        <v>133</v>
      </c>
      <c r="N71" s="140" t="s">
        <v>205</v>
      </c>
      <c r="O71" s="143">
        <f>COUNTIFS(MetaData!$R:$R,TREM2!M71,MetaData!$AQ:$AQ,TREM2!N71,MetaData!$AD:$AD,TREM2!B69,MetaData!AW:AW,"Trem2")</f>
        <v>0</v>
      </c>
      <c r="P71" s="142">
        <f>IFERROR(O71/O75,0)</f>
        <v>0</v>
      </c>
      <c r="R71" s="139" t="s">
        <v>151</v>
      </c>
      <c r="S71" s="143">
        <f>COUNTIFS(MetaData!$R:$R,TREM2!$R$23,MetaData!$AD:$AD,TREM2!B69,MetaData!AW:AW,"Trem2")</f>
        <v>8</v>
      </c>
      <c r="T71" s="142">
        <f>IFERROR(S71/S72,0)</f>
        <v>1</v>
      </c>
      <c r="V71" s="139" t="s">
        <v>205</v>
      </c>
      <c r="W71" s="143">
        <f>COUNTIFS(MetaData!$AQ:$AQ,TREM2!V71,MetaData!$AD:$AD,TREM2!B69,MetaData!AW:AW,"Trem2")</f>
        <v>5</v>
      </c>
      <c r="X71" s="142">
        <f>IFERROR(W71/W73,0)</f>
        <v>0.625</v>
      </c>
    </row>
    <row r="72" spans="2:24">
      <c r="B72" s="139"/>
      <c r="C72" s="140" t="s">
        <v>146</v>
      </c>
      <c r="D72" s="143">
        <f>COUNTIFS(MetaData!$R:$R,TREM2!B71,MetaData!$AQ:$AQ,TREM2!C72,MetaData!$AD:$AD,TREM2!B69,MetaData!$AS:$AS,TREM2!D70,MetaData!AW:AW,"Trem2")</f>
        <v>0</v>
      </c>
      <c r="E72" s="141">
        <f>IFERROR(D72/D75,0)</f>
        <v>0</v>
      </c>
      <c r="F72" s="143">
        <f>COUNTIFS(MetaData!$R:$R,TREM2!B71,MetaData!$AQ:$AQ,TREM2!C72,MetaData!$AD:$AD,TREM2!B69,MetaData!$AS:$AS,TREM2!F70,MetaData!AW:AW,"Trem2")</f>
        <v>0</v>
      </c>
      <c r="G72" s="141">
        <f>IFERROR(F72/F75,0)</f>
        <v>0</v>
      </c>
      <c r="H72" s="143">
        <f>COUNTIFS(MetaData!$R:$R,TREM2!B71,MetaData!$AQ:$AQ,TREM2!C72,MetaData!$AD:$AD,TREM2!B69,MetaData!$AS:$AS,TREM2!H70,MetaData!AW:AW,"Trem2")</f>
        <v>0</v>
      </c>
      <c r="I72" s="141">
        <f>IFERROR(H72/H75,0)</f>
        <v>0</v>
      </c>
      <c r="J72" s="143">
        <f>COUNTIFS(MetaData!$R:$R,TREM2!B71,MetaData!$AQ:$AQ,TREM2!C72,MetaData!$AD:$AD,TREM2!B69,MetaData!$AS:$AS,TREM2!J70,MetaData!AW:AW,"Trem2")</f>
        <v>0</v>
      </c>
      <c r="K72" s="142">
        <f>IFERROR(J72/J75,0)</f>
        <v>0</v>
      </c>
      <c r="M72" s="139"/>
      <c r="N72" s="140" t="s">
        <v>146</v>
      </c>
      <c r="O72" s="143">
        <f>COUNTIFS(MetaData!$R:$R,TREM2!M71,MetaData!$AQ:$AQ,TREM2!N72,MetaData!$AD:$AD,TREM2!B69,MetaData!AW:AW,"Trem2")</f>
        <v>0</v>
      </c>
      <c r="P72" s="142">
        <f>IFERROR(O72/O75,0)</f>
        <v>0</v>
      </c>
      <c r="R72" s="139" t="s">
        <v>1339</v>
      </c>
      <c r="S72" s="140">
        <f>SUM(S70:S71)</f>
        <v>8</v>
      </c>
      <c r="T72" s="142"/>
      <c r="V72" s="139" t="s">
        <v>146</v>
      </c>
      <c r="W72" s="143">
        <f>COUNTIFS(MetaData!$AQ:$AQ,TREM2!V72,MetaData!$AD:$AD,TREM2!B69,MetaData!AW:AW,"Trem2")</f>
        <v>3</v>
      </c>
      <c r="X72" s="142">
        <f>IFERROR(W72/W73,0)</f>
        <v>0.375</v>
      </c>
    </row>
    <row r="73" spans="2:24">
      <c r="B73" s="139" t="s">
        <v>151</v>
      </c>
      <c r="C73" s="140" t="s">
        <v>205</v>
      </c>
      <c r="D73" s="143">
        <f>COUNTIFS(MetaData!$R:$R,TREM2!B73,MetaData!$AQ:$AQ,TREM2!C73,MetaData!$AD:$AD,TREM2!B69,MetaData!$AS:$AS,TREM2!D70,MetaData!AW:AW,"Trem2")</f>
        <v>1</v>
      </c>
      <c r="E73" s="141">
        <f>IFERROR(D73/D75,0)</f>
        <v>1</v>
      </c>
      <c r="F73" s="143">
        <f>COUNTIFS(MetaData!$R:$R,TREM2!B73,MetaData!$AQ:$AQ,TREM2!C73,MetaData!$AD:$AD,TREM2!B69,MetaData!$AS:$AS,TREM2!F70,MetaData!AW:AW,"Trem2")</f>
        <v>0</v>
      </c>
      <c r="G73" s="141">
        <f>IFERROR(F73/F75,0)</f>
        <v>0</v>
      </c>
      <c r="H73" s="143">
        <f>COUNTIFS(MetaData!$R:$R,TREM2!B73,MetaData!$AQ:$AQ,TREM2!C73,MetaData!$AD:$AD,TREM2!B69,MetaData!$AS:$AS,TREM2!H70,MetaData!AW:AW,"Trem2")</f>
        <v>1</v>
      </c>
      <c r="I73" s="141">
        <f>IFERROR(H73/H75,0)</f>
        <v>0.5</v>
      </c>
      <c r="J73" s="143">
        <f>COUNTIFS(MetaData!$R:$R,TREM2!B73,MetaData!$AQ:$AQ,TREM2!C73,MetaData!$AD:$AD,TREM2!B69,MetaData!$AS:$AS,TREM2!J70,MetaData!AW:AW,"Trem2")</f>
        <v>3</v>
      </c>
      <c r="K73" s="142">
        <f>IFERROR(J73/J75,0)</f>
        <v>0.6</v>
      </c>
      <c r="M73" s="139" t="s">
        <v>151</v>
      </c>
      <c r="N73" s="140" t="s">
        <v>205</v>
      </c>
      <c r="O73" s="143">
        <f>COUNTIFS(MetaData!$R:$R,TREM2!M73,MetaData!$AQ:$AQ,TREM2!N73,MetaData!$AD:$AD,TREM2!B69,MetaData!AW:AW,"Trem2")</f>
        <v>5</v>
      </c>
      <c r="P73" s="142">
        <f>IFERROR(O73/O75,0)</f>
        <v>0.625</v>
      </c>
      <c r="V73" s="139" t="s">
        <v>1339</v>
      </c>
      <c r="W73" s="140">
        <f>SUM(W71:W72)</f>
        <v>8</v>
      </c>
      <c r="X73" s="142"/>
    </row>
    <row r="74" spans="2:24">
      <c r="B74" s="139"/>
      <c r="C74" s="140" t="s">
        <v>146</v>
      </c>
      <c r="D74" s="143">
        <f>COUNTIFS(MetaData!$R:$R,TREM2!B73,MetaData!$AQ:$AQ,TREM2!C74,MetaData!$AD:$AD,TREM2!B69,MetaData!$AS:$AS,TREM2!D70,MetaData!AW:AW,"Trem2")</f>
        <v>0</v>
      </c>
      <c r="E74" s="141">
        <f>IFERROR(D74/D75,0)</f>
        <v>0</v>
      </c>
      <c r="F74" s="143">
        <f>COUNTIFS(MetaData!$R:$R,TREM2!B73,MetaData!$AQ:$AQ,TREM2!C74,MetaData!$AD:$AD,TREM2!B69,MetaData!$AS:$AS,TREM2!F70,MetaData!AW:AW,"Trem2")</f>
        <v>0</v>
      </c>
      <c r="G74" s="141">
        <f>IFERROR(F74/F75,0)</f>
        <v>0</v>
      </c>
      <c r="H74" s="143">
        <f>COUNTIFS(MetaData!$R:$R,TREM2!B73,MetaData!$AQ:$AQ,TREM2!C74,MetaData!$AD:$AD,TREM2!B69,MetaData!$AS:$AS,TREM2!H70,MetaData!AW:AW,"Trem2")</f>
        <v>1</v>
      </c>
      <c r="I74" s="141">
        <f>IFERROR(H74/H75,0)</f>
        <v>0.5</v>
      </c>
      <c r="J74" s="143">
        <f>COUNTIFS(MetaData!$R:$R,TREM2!B73,MetaData!$AQ:$AQ,TREM2!C74,MetaData!$AD:$AD,TREM2!B69,MetaData!$AS:$AS,TREM2!J70,MetaData!AW:AW,"Trem2")</f>
        <v>2</v>
      </c>
      <c r="K74" s="142">
        <f>IFERROR(J74/J75,0)</f>
        <v>0.4</v>
      </c>
      <c r="M74" s="139"/>
      <c r="N74" s="140" t="s">
        <v>146</v>
      </c>
      <c r="O74" s="143">
        <f>COUNTIFS(MetaData!$R:$R,TREM2!M73,MetaData!$AQ:$AQ,TREM2!N74,MetaData!$AD:$AD,TREM2!B69,MetaData!AW:AW,"Trem2")</f>
        <v>3</v>
      </c>
      <c r="P74" s="142">
        <f>IFERROR(O74/O75,0)</f>
        <v>0.375</v>
      </c>
    </row>
    <row r="75" spans="2:24">
      <c r="B75" s="139" t="s">
        <v>1339</v>
      </c>
      <c r="C75" s="140"/>
      <c r="D75" s="143">
        <f>SUM(D71:D74)</f>
        <v>1</v>
      </c>
      <c r="E75" s="141"/>
      <c r="F75" s="140">
        <f t="shared" ref="F75" si="17">SUM(F71:F74)</f>
        <v>0</v>
      </c>
      <c r="G75" s="140"/>
      <c r="H75" s="140">
        <f>SUM(H71:H74)</f>
        <v>2</v>
      </c>
      <c r="I75" s="140"/>
      <c r="J75" s="140">
        <f>SUM(J71:J74)</f>
        <v>5</v>
      </c>
      <c r="K75" s="144">
        <f>SUM(C75:J75)</f>
        <v>8</v>
      </c>
      <c r="M75" s="139" t="s">
        <v>1339</v>
      </c>
      <c r="N75" s="140"/>
      <c r="O75" s="140">
        <f>SUM(O71:O74)</f>
        <v>8</v>
      </c>
      <c r="P75" s="142"/>
    </row>
    <row r="77" spans="2:24">
      <c r="B77" s="136" t="s">
        <v>147</v>
      </c>
      <c r="C77" s="137"/>
      <c r="D77" s="137"/>
      <c r="E77" s="137"/>
      <c r="F77" s="137"/>
      <c r="G77" s="137"/>
      <c r="H77" s="137"/>
      <c r="I77" s="137"/>
      <c r="J77" s="137"/>
      <c r="K77" s="137"/>
      <c r="L77" s="137"/>
      <c r="M77" s="136"/>
      <c r="N77" s="137"/>
      <c r="O77" s="137"/>
      <c r="P77" s="137"/>
      <c r="Q77" s="137"/>
      <c r="R77" s="137"/>
      <c r="S77" s="137"/>
      <c r="T77" s="137"/>
      <c r="U77" s="137"/>
      <c r="V77" s="138"/>
      <c r="W77" s="137"/>
      <c r="X77" s="137"/>
    </row>
    <row r="78" spans="2:24">
      <c r="B78" s="139"/>
      <c r="C78" s="140" t="s">
        <v>1341</v>
      </c>
      <c r="D78" s="140" t="s">
        <v>924</v>
      </c>
      <c r="E78" s="141"/>
      <c r="F78" s="140" t="s">
        <v>407</v>
      </c>
      <c r="G78" s="140"/>
      <c r="H78" s="141" t="s">
        <v>215</v>
      </c>
      <c r="I78" s="140"/>
      <c r="J78" s="140" t="s">
        <v>206</v>
      </c>
      <c r="K78" s="142"/>
      <c r="M78" s="139"/>
      <c r="N78" s="140" t="s">
        <v>1341</v>
      </c>
      <c r="O78" s="140"/>
      <c r="P78" s="142"/>
      <c r="R78" s="139" t="s">
        <v>133</v>
      </c>
      <c r="S78" s="143">
        <f>COUNTIFS(MetaData!$R:$R,TREM2!$R$22,MetaData!$AD:$AD,TREM2!B77,MetaData!AW:AW,"Trem2")</f>
        <v>9</v>
      </c>
      <c r="T78" s="142">
        <f>IFERROR(S78/S80,0)</f>
        <v>0.81818181818181823</v>
      </c>
      <c r="V78" s="139" t="s">
        <v>1341</v>
      </c>
      <c r="W78" s="140"/>
      <c r="X78" s="142"/>
    </row>
    <row r="79" spans="2:24">
      <c r="B79" s="139" t="s">
        <v>133</v>
      </c>
      <c r="C79" s="140" t="s">
        <v>205</v>
      </c>
      <c r="D79" s="143">
        <f>COUNTIFS(MetaData!$R:$R,TREM2!B79,MetaData!$AQ:$AQ,TREM2!C79,MetaData!$AD:$AD,TREM2!B77,MetaData!$AS:$AS,TREM2!D78,MetaData!AW:AW,"Trem2")</f>
        <v>0</v>
      </c>
      <c r="E79" s="141">
        <f>IFERROR(D79/D83,0)</f>
        <v>0</v>
      </c>
      <c r="F79" s="143">
        <f>COUNTIFS(MetaData!$R:$R,TREM2!B79,MetaData!$AQ:$AQ,TREM2!C79,MetaData!$AD:$AD,TREM2!B77,MetaData!$AS:$AS,TREM2!F78,MetaData!AW:AW,"Trem2")</f>
        <v>0</v>
      </c>
      <c r="G79" s="141">
        <f>IFERROR(F79/F83,0)</f>
        <v>0</v>
      </c>
      <c r="H79" s="143">
        <f>COUNTIFS(MetaData!$R:$R,TREM2!B79,MetaData!$AQ:$AQ,TREM2!C79,MetaData!$AD:$AD,TREM2!B77,MetaData!$AS:$AS,TREM2!H78,MetaData!AW:AW,"Trem2")</f>
        <v>0</v>
      </c>
      <c r="I79" s="141">
        <f>IFERROR(H79/H83,0)</f>
        <v>0</v>
      </c>
      <c r="J79" s="143">
        <f>COUNTIFS(MetaData!$R:$R,TREM2!B79,MetaData!$AQ:$AQ,TREM2!C79,MetaData!$AD:$AD,TREM2!B77,MetaData!$AS:$AS,TREM2!J78,MetaData!AW:AW,"Trem2")</f>
        <v>0</v>
      </c>
      <c r="K79" s="142">
        <f>IFERROR(J79/J83,0)</f>
        <v>0</v>
      </c>
      <c r="M79" s="139" t="s">
        <v>133</v>
      </c>
      <c r="N79" s="140" t="s">
        <v>205</v>
      </c>
      <c r="O79" s="143">
        <f>COUNTIFS(MetaData!$R:$R,TREM2!M79,MetaData!$AQ:$AQ,TREM2!N79,MetaData!$AD:$AD,TREM2!B77,MetaData!AW:AW,"Trem2")</f>
        <v>0</v>
      </c>
      <c r="P79" s="142">
        <f>IFERROR(O79/O83,0)</f>
        <v>0</v>
      </c>
      <c r="R79" s="139" t="s">
        <v>151</v>
      </c>
      <c r="S79" s="143">
        <f>COUNTIFS(MetaData!$R:$R,TREM2!$R$23,MetaData!$AD:$AD,TREM2!B77,MetaData!AW:AW,"Trem2")</f>
        <v>2</v>
      </c>
      <c r="T79" s="142">
        <f>IFERROR(S79/S80,0)</f>
        <v>0.18181818181818182</v>
      </c>
      <c r="V79" s="139" t="s">
        <v>205</v>
      </c>
      <c r="W79" s="143">
        <f>COUNTIFS(MetaData!$AQ:$AQ,TREM2!V79,MetaData!$AD:$AD,TREM2!B77,MetaData!AW:AW,"Trem2")</f>
        <v>0</v>
      </c>
      <c r="X79" s="142">
        <f>IFERROR(W79/W81,0)</f>
        <v>0</v>
      </c>
    </row>
    <row r="80" spans="2:24">
      <c r="B80" s="139"/>
      <c r="C80" s="140" t="s">
        <v>146</v>
      </c>
      <c r="D80" s="143">
        <f>COUNTIFS(MetaData!$R:$R,TREM2!B79,MetaData!$AQ:$AQ,TREM2!C80,MetaData!$AD:$AD,TREM2!B77,MetaData!$AS:$AS,TREM2!D78,MetaData!AW:AW,"Trem2")</f>
        <v>7</v>
      </c>
      <c r="E80" s="141">
        <f>IFERROR(D80/D83,0)</f>
        <v>1</v>
      </c>
      <c r="F80" s="143">
        <f>COUNTIFS(MetaData!$R:$R,TREM2!B79,MetaData!$AQ:$AQ,TREM2!C80,MetaData!$AD:$AD,TREM2!B77,MetaData!$AS:$AS,TREM2!F78,MetaData!AW:AW,"Trem2")</f>
        <v>0</v>
      </c>
      <c r="G80" s="141">
        <f>IFERROR(F80/F83,0)</f>
        <v>0</v>
      </c>
      <c r="H80" s="143">
        <f>COUNTIFS(MetaData!$R:$R,TREM2!B79,MetaData!$AQ:$AQ,TREM2!C80,MetaData!$AD:$AD,TREM2!B77,MetaData!$AS:$AS,TREM2!H78,MetaData!AW:AW,"Trem2")</f>
        <v>1</v>
      </c>
      <c r="I80" s="141">
        <f>IFERROR(H80/H83,0)</f>
        <v>1</v>
      </c>
      <c r="J80" s="143">
        <f>COUNTIFS(MetaData!$R:$R,TREM2!B79,MetaData!$AQ:$AQ,TREM2!C80,MetaData!$AD:$AD,TREM2!B77,MetaData!$AS:$AS,TREM2!J78,MetaData!AW:AW,"Trem2")</f>
        <v>1</v>
      </c>
      <c r="K80" s="142">
        <f>IFERROR(J80/J83,0)</f>
        <v>0.5</v>
      </c>
      <c r="M80" s="139"/>
      <c r="N80" s="140" t="s">
        <v>146</v>
      </c>
      <c r="O80" s="143">
        <f>COUNTIFS(MetaData!$R:$R,TREM2!M79,MetaData!$AQ:$AQ,TREM2!N80,MetaData!$AD:$AD,TREM2!B77,MetaData!AW:AW,"Trem2")</f>
        <v>9</v>
      </c>
      <c r="P80" s="142">
        <f>IFERROR(O80/O83,0)</f>
        <v>0.9</v>
      </c>
      <c r="R80" s="139" t="s">
        <v>1339</v>
      </c>
      <c r="S80" s="140">
        <f>SUM(S78:S79)</f>
        <v>11</v>
      </c>
      <c r="T80" s="142"/>
      <c r="V80" s="139" t="s">
        <v>146</v>
      </c>
      <c r="W80" s="143">
        <f>COUNTIFS(MetaData!$AQ:$AQ,TREM2!V80,MetaData!$AD:$AD,TREM2!B77,MetaData!AW:AW,"Trem2")</f>
        <v>12</v>
      </c>
      <c r="X80" s="142">
        <f>IFERROR(W80/W81,0)</f>
        <v>1</v>
      </c>
    </row>
    <row r="81" spans="2:28">
      <c r="B81" s="139" t="s">
        <v>151</v>
      </c>
      <c r="C81" s="140" t="s">
        <v>205</v>
      </c>
      <c r="D81" s="143">
        <f>COUNTIFS(MetaData!$R:$R,TREM2!B81,MetaData!$AQ:$AQ,TREM2!C81,MetaData!$AD:$AD,TREM2!B77,MetaData!$AS:$AS,TREM2!D78,MetaData!AW:AW,"Trem2")</f>
        <v>0</v>
      </c>
      <c r="E81" s="141">
        <f>IFERROR(D81/D83,0)</f>
        <v>0</v>
      </c>
      <c r="F81" s="143">
        <f>COUNTIFS(MetaData!$R:$R,TREM2!B81,MetaData!$AQ:$AQ,TREM2!C81,MetaData!$AD:$AD,TREM2!B77,MetaData!$AS:$AS,TREM2!F78,MetaData!AW:AW,"Trem2")</f>
        <v>0</v>
      </c>
      <c r="G81" s="141">
        <f>IFERROR(F81/F83,0)</f>
        <v>0</v>
      </c>
      <c r="H81" s="143">
        <f>COUNTIFS(MetaData!$R:$R,TREM2!B81,MetaData!$AQ:$AQ,TREM2!C81,MetaData!$AD:$AD,TREM2!B77,MetaData!$AS:$AS,TREM2!H78,MetaData!AW:AW,"Trem2")</f>
        <v>0</v>
      </c>
      <c r="I81" s="141">
        <f>IFERROR(H81/H83,0)</f>
        <v>0</v>
      </c>
      <c r="J81" s="143">
        <f>COUNTIFS(MetaData!$R:$R,TREM2!B81,MetaData!$AQ:$AQ,TREM2!C81,MetaData!$AD:$AD,TREM2!B77,MetaData!$AS:$AS,TREM2!J78,MetaData!AW:AW,"Trem2")</f>
        <v>0</v>
      </c>
      <c r="K81" s="142">
        <f>IFERROR(J81/J83,0)</f>
        <v>0</v>
      </c>
      <c r="M81" s="139" t="s">
        <v>151</v>
      </c>
      <c r="N81" s="140" t="s">
        <v>205</v>
      </c>
      <c r="O81" s="143">
        <f>COUNTIFS(MetaData!$R:$R,TREM2!M81,MetaData!$AQ:$AQ,TREM2!N81,MetaData!$AD:$AD,TREM2!B77,MetaData!AW:AW,"Trem2")</f>
        <v>0</v>
      </c>
      <c r="P81" s="142">
        <f>IFERROR(O81/O83,0)</f>
        <v>0</v>
      </c>
      <c r="V81" s="139" t="s">
        <v>1339</v>
      </c>
      <c r="W81" s="140">
        <f>SUM(W79:W80)</f>
        <v>12</v>
      </c>
      <c r="X81" s="142"/>
    </row>
    <row r="82" spans="2:28">
      <c r="B82" s="139"/>
      <c r="C82" s="140" t="s">
        <v>146</v>
      </c>
      <c r="D82" s="143">
        <f>COUNTIFS(MetaData!$R:$R,TREM2!B81,MetaData!$AQ:$AQ,TREM2!C82,MetaData!$AD:$AD,TREM2!B77,MetaData!$AS:$AS,TREM2!D78,MetaData!AW:AW,"Trem2")</f>
        <v>0</v>
      </c>
      <c r="E82" s="141">
        <f>IFERROR(D82/D83,0)</f>
        <v>0</v>
      </c>
      <c r="F82" s="143">
        <f>COUNTIFS(MetaData!$R:$R,TREM2!B81,MetaData!$AQ:$AQ,TREM2!C82,MetaData!$AD:$AD,TREM2!B77,MetaData!$AS:$AS,TREM2!F78,MetaData!AW:AW,"Trem2")</f>
        <v>0</v>
      </c>
      <c r="G82" s="141">
        <f>IFERROR(F82/F83,0)</f>
        <v>0</v>
      </c>
      <c r="H82" s="143">
        <f>COUNTIFS(MetaData!$R:$R,TREM2!B81,MetaData!$AQ:$AQ,TREM2!C82,MetaData!$AD:$AD,TREM2!B77,MetaData!$AS:$AS,TREM2!H78,MetaData!AW:AW,"Trem2")</f>
        <v>0</v>
      </c>
      <c r="I82" s="141">
        <f>IFERROR(H82/H83,0)</f>
        <v>0</v>
      </c>
      <c r="J82" s="143">
        <f>COUNTIFS(MetaData!$R:$R,TREM2!B81,MetaData!$AQ:$AQ,TREM2!C82,MetaData!$AD:$AD,TREM2!B77,MetaData!$AS:$AS,TREM2!J78,MetaData!AW:AW,"Trem2")</f>
        <v>1</v>
      </c>
      <c r="K82" s="142">
        <f>IFERROR(J82/J83,0)</f>
        <v>0.5</v>
      </c>
      <c r="M82" s="139"/>
      <c r="N82" s="140" t="s">
        <v>146</v>
      </c>
      <c r="O82" s="143">
        <f>COUNTIFS(MetaData!$R:$R,TREM2!M81,MetaData!$AQ:$AQ,TREM2!N82,MetaData!$AD:$AD,TREM2!B77,MetaData!AW:AW,"Trem2")</f>
        <v>1</v>
      </c>
      <c r="P82" s="142">
        <f>IFERROR(O82/O83,0)</f>
        <v>0.1</v>
      </c>
    </row>
    <row r="83" spans="2:28">
      <c r="B83" s="139" t="s">
        <v>1339</v>
      </c>
      <c r="C83" s="140"/>
      <c r="D83" s="143">
        <f>SUM(D79:D82)</f>
        <v>7</v>
      </c>
      <c r="E83" s="141"/>
      <c r="F83" s="140">
        <f t="shared" ref="F83" si="18">SUM(F79:F82)</f>
        <v>0</v>
      </c>
      <c r="G83" s="140"/>
      <c r="H83" s="140">
        <f>SUM(H79:H82)</f>
        <v>1</v>
      </c>
      <c r="I83" s="140"/>
      <c r="J83" s="140">
        <f>SUM(J79:J82)</f>
        <v>2</v>
      </c>
      <c r="K83" s="144">
        <f>SUM(C83:J83)</f>
        <v>10</v>
      </c>
      <c r="M83" s="139" t="s">
        <v>1339</v>
      </c>
      <c r="N83" s="140"/>
      <c r="O83" s="140">
        <f>SUM(O79:O82)</f>
        <v>10</v>
      </c>
      <c r="P83" s="142"/>
    </row>
    <row r="85" spans="2:28" ht="18.5">
      <c r="B85" s="150" t="s">
        <v>1342</v>
      </c>
      <c r="C85" s="151"/>
      <c r="D85" s="151"/>
      <c r="E85" s="151"/>
      <c r="F85" s="151"/>
      <c r="G85" s="151"/>
      <c r="H85" s="151"/>
      <c r="I85" s="151"/>
      <c r="J85" s="151"/>
      <c r="K85" s="151"/>
      <c r="L85" s="151"/>
      <c r="M85" s="151"/>
      <c r="N85" s="151"/>
      <c r="O85" s="151"/>
      <c r="P85" s="151"/>
      <c r="Q85" s="151"/>
      <c r="R85" s="151"/>
      <c r="S85" s="151"/>
      <c r="T85" s="151"/>
      <c r="U85" s="151"/>
      <c r="V85" s="151"/>
      <c r="W85" s="151"/>
      <c r="X85" s="151"/>
      <c r="Y85" s="151"/>
      <c r="Z85" s="151"/>
      <c r="AA85" s="151"/>
      <c r="AB85" s="151"/>
    </row>
    <row r="87" spans="2:28">
      <c r="B87" s="152" t="s">
        <v>1340</v>
      </c>
      <c r="C87" s="153"/>
      <c r="D87" s="153"/>
      <c r="E87" s="153"/>
      <c r="F87" s="153"/>
      <c r="G87" s="153"/>
      <c r="H87" s="153"/>
      <c r="I87" s="153"/>
      <c r="J87" s="153"/>
      <c r="K87" s="153"/>
      <c r="L87" s="153"/>
      <c r="M87" s="152"/>
      <c r="N87" s="153"/>
      <c r="O87" s="153"/>
      <c r="P87" s="153"/>
      <c r="Q87" s="153"/>
      <c r="R87" s="153"/>
      <c r="S87" s="153"/>
      <c r="T87" s="153"/>
      <c r="U87" s="153"/>
      <c r="V87" s="20"/>
      <c r="W87" s="153"/>
      <c r="X87" s="153"/>
    </row>
    <row r="88" spans="2:28">
      <c r="B88" s="154"/>
      <c r="C88" s="155" t="s">
        <v>1341</v>
      </c>
      <c r="D88" s="140" t="s">
        <v>924</v>
      </c>
      <c r="E88" s="141"/>
      <c r="F88" s="140" t="s">
        <v>407</v>
      </c>
      <c r="G88" s="140"/>
      <c r="H88" s="141" t="s">
        <v>215</v>
      </c>
      <c r="I88" s="140"/>
      <c r="J88" s="140" t="s">
        <v>206</v>
      </c>
      <c r="K88" s="142"/>
      <c r="M88" s="139"/>
      <c r="N88" s="140" t="s">
        <v>1341</v>
      </c>
      <c r="O88" s="140"/>
      <c r="P88" s="142"/>
      <c r="R88" s="139" t="s">
        <v>133</v>
      </c>
      <c r="S88" s="143">
        <f t="shared" ref="S88:S89" si="19">S96+S104+S112+S120+S128+S136+S144+S152+S160+S168+S176+S184</f>
        <v>39</v>
      </c>
      <c r="T88" s="142">
        <f>IFERROR(S88/S90,0)</f>
        <v>0.36792452830188677</v>
      </c>
      <c r="V88" s="139" t="s">
        <v>1341</v>
      </c>
      <c r="W88" s="140"/>
      <c r="X88" s="142"/>
    </row>
    <row r="89" spans="2:28">
      <c r="B89" s="139" t="s">
        <v>133</v>
      </c>
      <c r="C89" s="140" t="s">
        <v>205</v>
      </c>
      <c r="D89" s="143">
        <f>D97+D105+D113+D121+D129+D137+D145+D153+D161+D169+D177+D185</f>
        <v>9</v>
      </c>
      <c r="E89" s="141">
        <f>IFERROR(D89/D93,0)</f>
        <v>0.19148936170212766</v>
      </c>
      <c r="F89" s="143">
        <f t="shared" ref="F89:F92" si="20">F97+F105+F113+F121+F129+F137+F145+F153+F161+F169+F177+F185</f>
        <v>0</v>
      </c>
      <c r="G89" s="141">
        <f>IFERROR(F89/F93,0)</f>
        <v>0</v>
      </c>
      <c r="H89" s="143">
        <f t="shared" ref="H89:H92" si="21">H97+H105+H113+H121+H129+H137+H145+H153+H161+H169+H177+H185</f>
        <v>2</v>
      </c>
      <c r="I89" s="141">
        <f>IFERROR(H89/H93,0)</f>
        <v>0.1111111111111111</v>
      </c>
      <c r="J89" s="143">
        <f t="shared" ref="J89:J92" si="22">J97+J105+J113+J121+J129+J137+J145+J153+J161+J169+J177+J185</f>
        <v>4</v>
      </c>
      <c r="K89" s="142">
        <f>IFERROR(J89/J93,0)</f>
        <v>0.10810810810810811</v>
      </c>
      <c r="M89" s="139" t="s">
        <v>133</v>
      </c>
      <c r="N89" s="140" t="s">
        <v>205</v>
      </c>
      <c r="O89" s="143">
        <f t="shared" ref="O89:O92" si="23">O97+O105+O113+O121+O129+O137+O145+O153+O161+O169+O177+O185</f>
        <v>15</v>
      </c>
      <c r="P89" s="142">
        <f>IFERROR(O89/O93,0)</f>
        <v>0.14563106796116504</v>
      </c>
      <c r="R89" s="139" t="s">
        <v>151</v>
      </c>
      <c r="S89" s="143">
        <f t="shared" si="19"/>
        <v>67</v>
      </c>
      <c r="T89" s="142">
        <f>IFERROR(S89/S90,0)</f>
        <v>0.63207547169811318</v>
      </c>
      <c r="V89" s="139" t="s">
        <v>205</v>
      </c>
      <c r="W89" s="143">
        <f t="shared" ref="W89:W90" si="24">W97+W105+W113+W121+W129+W137+W145+W153+W161+W169+W177+W185</f>
        <v>57</v>
      </c>
      <c r="X89" s="142">
        <f>IFERROR(W89/W91,0)</f>
        <v>0.54285714285714282</v>
      </c>
    </row>
    <row r="90" spans="2:28">
      <c r="B90" s="139"/>
      <c r="C90" s="140" t="s">
        <v>146</v>
      </c>
      <c r="D90" s="143">
        <f t="shared" ref="D90:D92" si="25">D98+D106+D114+D122+D130+D138+D146+D154+D162+D170+D178+D186</f>
        <v>12</v>
      </c>
      <c r="E90" s="141">
        <f>IFERROR(D90/D93,0)</f>
        <v>0.25531914893617019</v>
      </c>
      <c r="F90" s="143">
        <f t="shared" si="20"/>
        <v>0</v>
      </c>
      <c r="G90" s="141">
        <f>IFERROR(F90/F93,0)</f>
        <v>0</v>
      </c>
      <c r="H90" s="143">
        <f t="shared" si="21"/>
        <v>3</v>
      </c>
      <c r="I90" s="141">
        <f>IFERROR(H90/H93,0)</f>
        <v>0.16666666666666666</v>
      </c>
      <c r="J90" s="143">
        <f t="shared" si="22"/>
        <v>8</v>
      </c>
      <c r="K90" s="142">
        <f>IFERROR(J90/J93,0)</f>
        <v>0.21621621621621623</v>
      </c>
      <c r="M90" s="139"/>
      <c r="N90" s="140" t="s">
        <v>146</v>
      </c>
      <c r="O90" s="143">
        <f t="shared" si="23"/>
        <v>23</v>
      </c>
      <c r="P90" s="142">
        <f>IFERROR(O90/O93,0)</f>
        <v>0.22330097087378642</v>
      </c>
      <c r="R90" s="139" t="s">
        <v>1339</v>
      </c>
      <c r="S90" s="140">
        <f>SUM(S88:S89)</f>
        <v>106</v>
      </c>
      <c r="T90" s="142"/>
      <c r="V90" s="139" t="s">
        <v>146</v>
      </c>
      <c r="W90" s="143">
        <f t="shared" si="24"/>
        <v>48</v>
      </c>
      <c r="X90" s="142">
        <f>IFERROR(W90/W91,0)</f>
        <v>0.45714285714285713</v>
      </c>
    </row>
    <row r="91" spans="2:28">
      <c r="B91" s="139" t="s">
        <v>151</v>
      </c>
      <c r="C91" s="140" t="s">
        <v>205</v>
      </c>
      <c r="D91" s="143">
        <f t="shared" si="25"/>
        <v>21</v>
      </c>
      <c r="E91" s="141">
        <f>IFERROR(D91/D93,0)</f>
        <v>0.44680851063829785</v>
      </c>
      <c r="F91" s="143">
        <f t="shared" si="20"/>
        <v>0</v>
      </c>
      <c r="G91" s="141">
        <f>IFERROR(F91/F93,0)</f>
        <v>0</v>
      </c>
      <c r="H91" s="143">
        <f t="shared" si="21"/>
        <v>9</v>
      </c>
      <c r="I91" s="141">
        <f>IFERROR(H91/H93,0)</f>
        <v>0.5</v>
      </c>
      <c r="J91" s="143">
        <f t="shared" si="22"/>
        <v>12</v>
      </c>
      <c r="K91" s="142">
        <f>IFERROR(J91/J93,0)</f>
        <v>0.32432432432432434</v>
      </c>
      <c r="M91" s="139" t="s">
        <v>151</v>
      </c>
      <c r="N91" s="140" t="s">
        <v>205</v>
      </c>
      <c r="O91" s="143">
        <f t="shared" si="23"/>
        <v>42</v>
      </c>
      <c r="P91" s="142">
        <f>IFERROR(O91/O93,0)</f>
        <v>0.40776699029126212</v>
      </c>
      <c r="V91" s="139" t="s">
        <v>1339</v>
      </c>
      <c r="W91" s="140">
        <f>SUM(W89:W90)</f>
        <v>105</v>
      </c>
      <c r="X91" s="142"/>
    </row>
    <row r="92" spans="2:28">
      <c r="B92" s="139"/>
      <c r="C92" s="140" t="s">
        <v>146</v>
      </c>
      <c r="D92" s="143">
        <f t="shared" si="25"/>
        <v>5</v>
      </c>
      <c r="E92" s="141">
        <f>IFERROR(D92/D93,0)</f>
        <v>0.10638297872340426</v>
      </c>
      <c r="F92" s="143">
        <f t="shared" si="20"/>
        <v>1</v>
      </c>
      <c r="G92" s="141">
        <f>IFERROR(F92/F93,0)</f>
        <v>1</v>
      </c>
      <c r="H92" s="143">
        <f t="shared" si="21"/>
        <v>4</v>
      </c>
      <c r="I92" s="141">
        <f>IFERROR(H92/H93,0)</f>
        <v>0.22222222222222221</v>
      </c>
      <c r="J92" s="143">
        <f t="shared" si="22"/>
        <v>13</v>
      </c>
      <c r="K92" s="142">
        <f>IFERROR(J92/J93,0)</f>
        <v>0.35135135135135137</v>
      </c>
      <c r="M92" s="139"/>
      <c r="N92" s="140" t="s">
        <v>146</v>
      </c>
      <c r="O92" s="143">
        <f t="shared" si="23"/>
        <v>23</v>
      </c>
      <c r="P92" s="142">
        <f>IFERROR(O92/O93,0)</f>
        <v>0.22330097087378642</v>
      </c>
    </row>
    <row r="93" spans="2:28">
      <c r="B93" s="139" t="s">
        <v>1339</v>
      </c>
      <c r="C93" s="140"/>
      <c r="D93" s="143">
        <f>SUM(D89:D92)</f>
        <v>47</v>
      </c>
      <c r="E93" s="141"/>
      <c r="F93" s="140">
        <f t="shared" ref="F93" si="26">SUM(F89:F92)</f>
        <v>1</v>
      </c>
      <c r="G93" s="140"/>
      <c r="H93" s="140">
        <f>SUM(H89:H92)</f>
        <v>18</v>
      </c>
      <c r="I93" s="140"/>
      <c r="J93" s="140">
        <f>SUM(J89:J92)</f>
        <v>37</v>
      </c>
      <c r="K93" s="144">
        <f>SUM(C93:J93)</f>
        <v>103</v>
      </c>
      <c r="M93" s="139" t="s">
        <v>1339</v>
      </c>
      <c r="N93" s="140"/>
      <c r="O93" s="140">
        <f>SUM(O89:O92)</f>
        <v>103</v>
      </c>
      <c r="P93" s="142"/>
    </row>
    <row r="94" spans="2:28">
      <c r="G94" s="124"/>
      <c r="H94" s="124"/>
      <c r="I94" s="145"/>
    </row>
    <row r="95" spans="2:28">
      <c r="B95" s="152" t="s">
        <v>1338</v>
      </c>
      <c r="C95" s="153"/>
      <c r="D95" s="153"/>
      <c r="E95" s="153"/>
      <c r="F95" s="153"/>
      <c r="G95" s="153"/>
      <c r="H95" s="153"/>
      <c r="I95" s="153"/>
      <c r="J95" s="153"/>
      <c r="K95" s="153"/>
      <c r="L95" s="153"/>
      <c r="M95" s="152"/>
      <c r="N95" s="153"/>
      <c r="O95" s="153"/>
      <c r="P95" s="153"/>
      <c r="Q95" s="153"/>
      <c r="R95" s="153"/>
      <c r="S95" s="153"/>
      <c r="T95" s="153"/>
      <c r="U95" s="153"/>
      <c r="V95" s="20"/>
      <c r="W95" s="153"/>
      <c r="X95" s="153"/>
    </row>
    <row r="96" spans="2:28">
      <c r="B96" s="139"/>
      <c r="C96" s="140" t="s">
        <v>1341</v>
      </c>
      <c r="D96" s="140" t="s">
        <v>924</v>
      </c>
      <c r="E96" s="141"/>
      <c r="F96" s="140" t="s">
        <v>407</v>
      </c>
      <c r="G96" s="140"/>
      <c r="H96" s="141" t="s">
        <v>215</v>
      </c>
      <c r="I96" s="140"/>
      <c r="J96" s="140" t="s">
        <v>206</v>
      </c>
      <c r="K96" s="142"/>
      <c r="M96" s="139"/>
      <c r="N96" s="140" t="s">
        <v>1341</v>
      </c>
      <c r="O96" s="140"/>
      <c r="P96" s="142"/>
      <c r="R96" s="139" t="s">
        <v>133</v>
      </c>
      <c r="S96" s="143">
        <f>COUNTIFS(MetaData!$R:$R,TREM2!$R$22,MetaData!$Q:$Q,"",MetaData!AW:AW,"Trem2")</f>
        <v>0</v>
      </c>
      <c r="T96" s="142">
        <f>IFERROR(S96/S98,0)</f>
        <v>0</v>
      </c>
      <c r="V96" s="139" t="s">
        <v>1341</v>
      </c>
      <c r="W96" s="140"/>
      <c r="X96" s="142"/>
    </row>
    <row r="97" spans="2:24">
      <c r="B97" s="139" t="s">
        <v>133</v>
      </c>
      <c r="C97" s="140" t="s">
        <v>205</v>
      </c>
      <c r="D97" s="143">
        <f>COUNTIFS(MetaData!$R:$R,TREM2!B97,MetaData!$AQ:$AQ,TREM2!C97,MetaData!$Q:$Q,"",MetaData!$AS:$AS,TREM2!D96,MetaData!AW:AW,"Trem2")</f>
        <v>0</v>
      </c>
      <c r="E97" s="141">
        <f>IFERROR(D97/D101,0)</f>
        <v>0</v>
      </c>
      <c r="F97" s="143">
        <f>COUNTIFS(MetaData!$R:$R,TREM2!B97,MetaData!$AQ:$AQ,TREM2!C97,MetaData!$Q:$Q,"",MetaData!$AS:$AS,TREM2!F96,MetaData!AW:AW,"Trem2")</f>
        <v>0</v>
      </c>
      <c r="G97" s="141">
        <f>IFERROR(F97/F101,0)</f>
        <v>0</v>
      </c>
      <c r="H97" s="143">
        <f>COUNTIFS(MetaData!$R:$R,TREM2!B97,MetaData!$AQ:$AQ,TREM2!C97,MetaData!$Q:$Q,"",MetaData!$AS:$AS,TREM2!H96,MetaData!AW:AW,"Trem2")</f>
        <v>0</v>
      </c>
      <c r="I97" s="141">
        <f>IFERROR(H97/H101,0)</f>
        <v>0</v>
      </c>
      <c r="J97" s="143">
        <f>COUNTIFS(MetaData!$R:$R,TREM2!B97,MetaData!$AQ:$AQ,TREM2!C97,MetaData!$Q:$Q,"",MetaData!$AS:$AS,TREM2!J96,MetaData!AW:AW,"Trem2")</f>
        <v>0</v>
      </c>
      <c r="K97" s="142">
        <f>IFERROR(J97/J101,0)</f>
        <v>0</v>
      </c>
      <c r="M97" s="139" t="s">
        <v>133</v>
      </c>
      <c r="N97" s="140" t="s">
        <v>205</v>
      </c>
      <c r="O97" s="143">
        <f>COUNTIFS(MetaData!$R:$R,TREM2!M97,MetaData!$AQ:$AQ,TREM2!N97,MetaData!$Q:$Q,"",MetaData!AW:AW,"Trem2")</f>
        <v>0</v>
      </c>
      <c r="P97" s="142">
        <f>IFERROR(O97/O101,0)</f>
        <v>0</v>
      </c>
      <c r="R97" s="139" t="s">
        <v>151</v>
      </c>
      <c r="S97" s="143">
        <f>COUNTIFS(MetaData!$R:$R,TREM2!$R$23,MetaData!$Q:$Q,"",MetaData!AW:AW,"Trem2")</f>
        <v>0</v>
      </c>
      <c r="T97" s="142">
        <f>IFERROR(S97/S98,0)</f>
        <v>0</v>
      </c>
      <c r="V97" s="139" t="s">
        <v>205</v>
      </c>
      <c r="W97" s="143">
        <f>COUNTIFS(MetaData!$AQ:$AQ,TREM2!V97,MetaData!$Q:$Q,"",MetaData!AW:AW,"Trem2")</f>
        <v>0</v>
      </c>
      <c r="X97" s="142">
        <f>IFERROR(W97/W99,0)</f>
        <v>0</v>
      </c>
    </row>
    <row r="98" spans="2:24">
      <c r="B98" s="139"/>
      <c r="C98" s="140" t="s">
        <v>146</v>
      </c>
      <c r="D98" s="143">
        <f>COUNTIFS(MetaData!$R:$R,TREM2!B97,MetaData!$AQ:$AQ,TREM2!C98,MetaData!$Q:$Q,"",MetaData!$AS:$AS,TREM2!D96,MetaData!AW:AW,"Trem2")</f>
        <v>0</v>
      </c>
      <c r="E98" s="141">
        <f>IFERROR(D98/D101,0)</f>
        <v>0</v>
      </c>
      <c r="F98" s="143">
        <f>COUNTIFS(MetaData!$R:$R,TREM2!B97,MetaData!$AQ:$AQ,TREM2!C98,MetaData!$Q:$Q,"",MetaData!$AS:$AS,TREM2!F96,MetaData!AW:AW,"Trem2")</f>
        <v>0</v>
      </c>
      <c r="G98" s="141">
        <f>IFERROR(F98/F101,0)</f>
        <v>0</v>
      </c>
      <c r="H98" s="143">
        <f>COUNTIFS(MetaData!$R:$R,TREM2!B97,MetaData!$AQ:$AQ,TREM2!C98,MetaData!$Q:$Q,"",MetaData!$AS:$AS,TREM2!H96,MetaData!AW:AW,"Trem2")</f>
        <v>0</v>
      </c>
      <c r="I98" s="141">
        <f>IFERROR(H98/H101,0)</f>
        <v>0</v>
      </c>
      <c r="J98" s="143">
        <f>COUNTIFS(MetaData!$R:$R,TREM2!B97,MetaData!$AQ:$AQ,TREM2!C98,MetaData!$Q:$Q,"",MetaData!$AS:$AS,TREM2!J96,MetaData!AW:AW,"Trem2")</f>
        <v>0</v>
      </c>
      <c r="K98" s="142">
        <f>IFERROR(J98/J101,0)</f>
        <v>0</v>
      </c>
      <c r="M98" s="139"/>
      <c r="N98" s="140" t="s">
        <v>146</v>
      </c>
      <c r="O98" s="143">
        <f>COUNTIFS(MetaData!$R:$R,TREM2!M97,MetaData!$AQ:$AQ,TREM2!N98,MetaData!$Q:$Q,"",MetaData!AW:AW,"Trem2")</f>
        <v>0</v>
      </c>
      <c r="P98" s="142">
        <f>IFERROR(O98/O101,0)</f>
        <v>0</v>
      </c>
      <c r="R98" s="139" t="s">
        <v>1339</v>
      </c>
      <c r="S98" s="140">
        <f>SUM(S96:S97)</f>
        <v>0</v>
      </c>
      <c r="T98" s="142"/>
      <c r="V98" s="139" t="s">
        <v>146</v>
      </c>
      <c r="W98" s="143">
        <f>COUNTIFS(MetaData!$AQ:$AQ,TREM2!V98,MetaData!$Q:$Q,"",MetaData!AW:AW,"Trem2")</f>
        <v>0</v>
      </c>
      <c r="X98" s="142">
        <f>IFERROR(W98/W99,0)</f>
        <v>0</v>
      </c>
    </row>
    <row r="99" spans="2:24">
      <c r="B99" s="139" t="s">
        <v>151</v>
      </c>
      <c r="C99" s="140" t="s">
        <v>205</v>
      </c>
      <c r="D99" s="143">
        <f>COUNTIFS(MetaData!$R:$R,TREM2!B99,MetaData!$AQ:$AQ,TREM2!C99,MetaData!$Q:$Q,"",MetaData!$AS:$AS,TREM2!D96,MetaData!AW:AW,"Trem2")</f>
        <v>0</v>
      </c>
      <c r="E99" s="141">
        <f>IFERROR(D99/D101,0)</f>
        <v>0</v>
      </c>
      <c r="F99" s="143">
        <f>COUNTIFS(MetaData!$R:$R,TREM2!B99,MetaData!$AQ:$AQ,TREM2!C99,MetaData!$Q:$Q,"",MetaData!$AS:$AS,TREM2!F96,MetaData!AW:AW,"Trem2")</f>
        <v>0</v>
      </c>
      <c r="G99" s="141">
        <f>IFERROR(F99/F101,0)</f>
        <v>0</v>
      </c>
      <c r="H99" s="143">
        <f>COUNTIFS(MetaData!$R:$R,TREM2!B99,MetaData!$AQ:$AQ,TREM2!C99,MetaData!$Q:$Q,"",MetaData!$AS:$AS,TREM2!H96,MetaData!AW:AW,"Trem2")</f>
        <v>0</v>
      </c>
      <c r="I99" s="141">
        <f>IFERROR(H99/H101,0)</f>
        <v>0</v>
      </c>
      <c r="J99" s="143">
        <f>COUNTIFS(MetaData!$R:$R,TREM2!B99,MetaData!$AQ:$AQ,TREM2!C99,MetaData!$Q:$Q,"",MetaData!$AS:$AS,TREM2!J96,MetaData!AW:AW,"Trem2")</f>
        <v>0</v>
      </c>
      <c r="K99" s="142">
        <f>IFERROR(J99/J101,0)</f>
        <v>0</v>
      </c>
      <c r="M99" s="139" t="s">
        <v>151</v>
      </c>
      <c r="N99" s="140" t="s">
        <v>205</v>
      </c>
      <c r="O99" s="143">
        <f>COUNTIFS(MetaData!$R:$R,TREM2!M99,MetaData!$AQ:$AQ,TREM2!N99,MetaData!$Q:$Q,"",MetaData!AW:AW,"Trem2")</f>
        <v>0</v>
      </c>
      <c r="P99" s="142">
        <f>IFERROR(O99/O101,0)</f>
        <v>0</v>
      </c>
      <c r="V99" s="139" t="s">
        <v>1339</v>
      </c>
      <c r="W99" s="140">
        <f>SUM(W97:W98)</f>
        <v>0</v>
      </c>
      <c r="X99" s="142"/>
    </row>
    <row r="100" spans="2:24">
      <c r="B100" s="139"/>
      <c r="C100" s="140" t="s">
        <v>146</v>
      </c>
      <c r="D100" s="143">
        <f>COUNTIFS(MetaData!$R:$R,TREM2!B99,MetaData!$AQ:$AQ,TREM2!C100,MetaData!$Q:$Q,"",MetaData!$AS:$AS,TREM2!D96,MetaData!AW:AW,"Trem2")</f>
        <v>0</v>
      </c>
      <c r="E100" s="141">
        <f>IFERROR(D100/D101,0)</f>
        <v>0</v>
      </c>
      <c r="F100" s="143">
        <f>COUNTIFS(MetaData!$R:$R,TREM2!B99,MetaData!$AQ:$AQ,TREM2!C100,MetaData!$Q:$Q,"",MetaData!$AS:$AS,TREM2!F96,MetaData!AW:AW,"Trem2")</f>
        <v>0</v>
      </c>
      <c r="G100" s="141">
        <f>IFERROR(F100/F101,0)</f>
        <v>0</v>
      </c>
      <c r="H100" s="143">
        <f>COUNTIFS(MetaData!$R:$R,TREM2!B99,MetaData!$AQ:$AQ,TREM2!C100,MetaData!$Q:$Q,"",MetaData!$AS:$AS,TREM2!H96,MetaData!AW:AW,"Trem2")</f>
        <v>0</v>
      </c>
      <c r="I100" s="141">
        <f>IFERROR(H100/H101,0)</f>
        <v>0</v>
      </c>
      <c r="J100" s="143">
        <f>COUNTIFS(MetaData!$R:$R,TREM2!B99,MetaData!$AQ:$AQ,TREM2!C100,MetaData!$Q:$Q,"",MetaData!$AS:$AS,TREM2!J96,MetaData!AW:AW,"Trem2")</f>
        <v>0</v>
      </c>
      <c r="K100" s="142">
        <f>IFERROR(J100/J101,0)</f>
        <v>0</v>
      </c>
      <c r="M100" s="139"/>
      <c r="N100" s="140" t="s">
        <v>146</v>
      </c>
      <c r="O100" s="143">
        <f>COUNTIFS(MetaData!$R:$R,TREM2!M99,MetaData!$AQ:$AQ,TREM2!N100,MetaData!$Q:$Q,"",MetaData!AW:AW,"Trem2")</f>
        <v>0</v>
      </c>
      <c r="P100" s="142">
        <f>IFERROR(O100/O101,0)</f>
        <v>0</v>
      </c>
    </row>
    <row r="101" spans="2:24">
      <c r="B101" s="139" t="s">
        <v>1339</v>
      </c>
      <c r="C101" s="140"/>
      <c r="D101" s="143">
        <f>SUM(D97:D100)</f>
        <v>0</v>
      </c>
      <c r="E101" s="141"/>
      <c r="F101" s="140">
        <f t="shared" ref="F101" si="27">SUM(F97:F100)</f>
        <v>0</v>
      </c>
      <c r="G101" s="140"/>
      <c r="H101" s="140">
        <f>SUM(H97:H100)</f>
        <v>0</v>
      </c>
      <c r="I101" s="140"/>
      <c r="J101" s="140">
        <f>SUM(J97:J100)</f>
        <v>0</v>
      </c>
      <c r="K101" s="144">
        <f>SUM(C101:J101)</f>
        <v>0</v>
      </c>
      <c r="M101" s="139" t="s">
        <v>1339</v>
      </c>
      <c r="N101" s="140"/>
      <c r="O101" s="140">
        <f>SUM(O97:O100)</f>
        <v>0</v>
      </c>
      <c r="P101" s="142"/>
    </row>
    <row r="102" spans="2:24">
      <c r="G102" s="124"/>
      <c r="H102" s="124"/>
      <c r="I102" s="145"/>
    </row>
    <row r="103" spans="2:24">
      <c r="B103" s="152" t="s">
        <v>147</v>
      </c>
      <c r="C103" s="153"/>
      <c r="D103" s="153"/>
      <c r="E103" s="153"/>
      <c r="F103" s="153"/>
      <c r="G103" s="153"/>
      <c r="H103" s="153"/>
      <c r="I103" s="153"/>
      <c r="J103" s="153"/>
      <c r="K103" s="153"/>
      <c r="L103" s="153"/>
      <c r="M103" s="152"/>
      <c r="N103" s="153"/>
      <c r="O103" s="153"/>
      <c r="P103" s="153"/>
      <c r="Q103" s="153"/>
      <c r="R103" s="153"/>
      <c r="S103" s="153"/>
      <c r="T103" s="153"/>
      <c r="U103" s="153"/>
      <c r="V103" s="20"/>
      <c r="W103" s="153"/>
      <c r="X103" s="153"/>
    </row>
    <row r="104" spans="2:24">
      <c r="B104" s="139"/>
      <c r="C104" s="140" t="s">
        <v>1341</v>
      </c>
      <c r="D104" s="140" t="s">
        <v>924</v>
      </c>
      <c r="E104" s="141"/>
      <c r="F104" s="140" t="s">
        <v>407</v>
      </c>
      <c r="G104" s="140"/>
      <c r="H104" s="141" t="s">
        <v>215</v>
      </c>
      <c r="I104" s="140"/>
      <c r="J104" s="140" t="s">
        <v>206</v>
      </c>
      <c r="K104" s="142"/>
      <c r="M104" s="139"/>
      <c r="N104" s="140" t="s">
        <v>1341</v>
      </c>
      <c r="O104" s="140"/>
      <c r="P104" s="142"/>
      <c r="R104" s="139" t="s">
        <v>133</v>
      </c>
      <c r="S104" s="143">
        <f>COUNTIFS(MetaData!$R:$R,TREM2!$R$22,MetaData!$Q:$Q,TREM2!B103,MetaData!AW:AW,"Trem2")</f>
        <v>0</v>
      </c>
      <c r="T104" s="142">
        <f>IFERROR(S104/S106,0)</f>
        <v>0</v>
      </c>
      <c r="V104" s="139" t="s">
        <v>1341</v>
      </c>
      <c r="W104" s="140"/>
      <c r="X104" s="142"/>
    </row>
    <row r="105" spans="2:24">
      <c r="B105" s="139" t="s">
        <v>133</v>
      </c>
      <c r="C105" s="140" t="s">
        <v>205</v>
      </c>
      <c r="D105" s="143">
        <f>COUNTIFS(MetaData!$R:$R,TREM2!B105,MetaData!$AQ:$AQ,TREM2!C105,MetaData!$Q:$Q,TREM2!B103,MetaData!$AS:$AS,TREM2!D104,MetaData!AW:AW,"Trem2")</f>
        <v>0</v>
      </c>
      <c r="E105" s="141">
        <f>IFERROR(D105/D109,0)</f>
        <v>0</v>
      </c>
      <c r="F105" s="143">
        <f>COUNTIFS(MetaData!$R:$R,TREM2!B105,MetaData!$AQ:$AQ,TREM2!C105,MetaData!$Q:$Q,TREM2!B103,MetaData!$AS:$AS,TREM2!F104,MetaData!AW:AW,"Trem2")</f>
        <v>0</v>
      </c>
      <c r="G105" s="141">
        <f>IFERROR(F105/F109,0)</f>
        <v>0</v>
      </c>
      <c r="H105" s="143">
        <f>COUNTIFS(MetaData!$R:$R,TREM2!B105,MetaData!$AQ:$AQ,TREM2!C105,MetaData!$Q:$Q,TREM2!B103,MetaData!$AS:$AS,TREM2!H104,MetaData!AW:AW,"Trem2")</f>
        <v>0</v>
      </c>
      <c r="I105" s="141">
        <f>IFERROR(H105/H109,0)</f>
        <v>0</v>
      </c>
      <c r="J105" s="143">
        <f>COUNTIFS(MetaData!$R:$R,TREM2!B105,MetaData!$AQ:$AQ,TREM2!C105,MetaData!$Q:$Q,TREM2!B103,MetaData!$AS:$AS,TREM2!J104,MetaData!AW:AW,"Trem2")</f>
        <v>0</v>
      </c>
      <c r="K105" s="142">
        <f>IFERROR(J105/J109,0)</f>
        <v>0</v>
      </c>
      <c r="M105" s="139" t="s">
        <v>133</v>
      </c>
      <c r="N105" s="140" t="s">
        <v>205</v>
      </c>
      <c r="O105" s="143">
        <f>COUNTIFS(MetaData!$R:$R,TREM2!M105,MetaData!$AQ:$AQ,TREM2!N105,MetaData!$Q:$Q,TREM2!B103,MetaData!AW:AW,"Trem2")</f>
        <v>0</v>
      </c>
      <c r="P105" s="142">
        <f>IFERROR(O105/O109,0)</f>
        <v>0</v>
      </c>
      <c r="R105" s="139" t="s">
        <v>151</v>
      </c>
      <c r="S105" s="143">
        <f>COUNTIFS(MetaData!$R:$R,TREM2!$R$23,MetaData!$Q:$Q,TREM2!B103,MetaData!AW:AW,"Trem2")</f>
        <v>7</v>
      </c>
      <c r="T105" s="142">
        <f>IFERROR(S105/S106,0)</f>
        <v>1</v>
      </c>
      <c r="V105" s="139" t="s">
        <v>205</v>
      </c>
      <c r="W105" s="143">
        <f>COUNTIFS(MetaData!$AQ:$AQ,TREM2!V105,MetaData!$Q:$Q,TREM2!B103,MetaData!AW:AW,"Trem2")</f>
        <v>4</v>
      </c>
      <c r="X105" s="142">
        <f>IFERROR(W105/W107,0)</f>
        <v>0.44444444444444442</v>
      </c>
    </row>
    <row r="106" spans="2:24">
      <c r="B106" s="139"/>
      <c r="C106" s="140" t="s">
        <v>146</v>
      </c>
      <c r="D106" s="143">
        <f>COUNTIFS(MetaData!$R:$R,TREM2!B105,MetaData!$AQ:$AQ,TREM2!C106,MetaData!$Q:$Q,TREM2!B103,MetaData!$AS:$AS,TREM2!D104,MetaData!AW:AW,"Trem2")</f>
        <v>0</v>
      </c>
      <c r="E106" s="141">
        <f>IFERROR(D106/D109,0)</f>
        <v>0</v>
      </c>
      <c r="F106" s="143">
        <f>COUNTIFS(MetaData!$R:$R,TREM2!B105,MetaData!$AQ:$AQ,TREM2!C106,MetaData!$Q:$Q,TREM2!B103,MetaData!$AS:$AS,TREM2!F104,MetaData!AW:AW,"Trem2")</f>
        <v>0</v>
      </c>
      <c r="G106" s="141">
        <f>IFERROR(F106/F109,0)</f>
        <v>0</v>
      </c>
      <c r="H106" s="143">
        <f>COUNTIFS(MetaData!$R:$R,TREM2!B105,MetaData!$AQ:$AQ,TREM2!C106,MetaData!$Q:$Q,TREM2!B103,MetaData!$AS:$AS,TREM2!H104,MetaData!AW:AW,"Trem2")</f>
        <v>0</v>
      </c>
      <c r="I106" s="141">
        <f>IFERROR(H106/H109,0)</f>
        <v>0</v>
      </c>
      <c r="J106" s="143">
        <f>COUNTIFS(MetaData!$R:$R,TREM2!B105,MetaData!$AQ:$AQ,TREM2!C106,MetaData!$Q:$Q,TREM2!B103,MetaData!$AS:$AS,TREM2!J104,MetaData!AW:AW,"Trem2")</f>
        <v>0</v>
      </c>
      <c r="K106" s="142">
        <f>IFERROR(J106/J109,0)</f>
        <v>0</v>
      </c>
      <c r="M106" s="139"/>
      <c r="N106" s="140" t="s">
        <v>146</v>
      </c>
      <c r="O106" s="143">
        <f>COUNTIFS(MetaData!$R:$R,TREM2!M105,MetaData!$AQ:$AQ,TREM2!N106,MetaData!$Q:$Q,TREM2!B103,MetaData!AW:AW,"Trem2")</f>
        <v>0</v>
      </c>
      <c r="P106" s="142">
        <f>IFERROR(O106/O109,0)</f>
        <v>0</v>
      </c>
      <c r="R106" s="139" t="s">
        <v>1339</v>
      </c>
      <c r="S106" s="140">
        <f>SUM(S104:S105)</f>
        <v>7</v>
      </c>
      <c r="T106" s="142"/>
      <c r="V106" s="139" t="s">
        <v>146</v>
      </c>
      <c r="W106" s="143">
        <f>COUNTIFS(MetaData!$AQ:$AQ,TREM2!V106,MetaData!$Q:$Q,TREM2!B103,MetaData!AW:AW,"Trem2")</f>
        <v>5</v>
      </c>
      <c r="X106" s="142">
        <f>IFERROR(W106/W107,0)</f>
        <v>0.55555555555555558</v>
      </c>
    </row>
    <row r="107" spans="2:24">
      <c r="B107" s="139" t="s">
        <v>151</v>
      </c>
      <c r="C107" s="140" t="s">
        <v>205</v>
      </c>
      <c r="D107" s="143">
        <f>COUNTIFS(MetaData!$R:$R,TREM2!B107,MetaData!$AQ:$AQ,TREM2!C107,MetaData!$Q:$Q,TREM2!B103,MetaData!$AS:$AS,TREM2!D104,MetaData!AW:AW,"Trem2")</f>
        <v>3</v>
      </c>
      <c r="E107" s="141">
        <f>IFERROR(D107/D109,0)</f>
        <v>0.75</v>
      </c>
      <c r="F107" s="143">
        <f>COUNTIFS(MetaData!$R:$R,TREM2!B107,MetaData!$AQ:$AQ,TREM2!C107,MetaData!$Q:$Q,TREM2!B103,MetaData!$AS:$AS,TREM2!F104,MetaData!AW:AW,"Trem2")</f>
        <v>0</v>
      </c>
      <c r="G107" s="141">
        <f>IFERROR(F107/F109,0)</f>
        <v>0</v>
      </c>
      <c r="H107" s="143">
        <f>COUNTIFS(MetaData!$R:$R,TREM2!B107,MetaData!$AQ:$AQ,TREM2!C107,MetaData!$Q:$Q,TREM2!B103,MetaData!$AS:$AS,TREM2!H104,MetaData!AW:AW,"Trem2")</f>
        <v>1</v>
      </c>
      <c r="I107" s="141">
        <f>IFERROR(H107/H109,0)</f>
        <v>1</v>
      </c>
      <c r="J107" s="143">
        <f>COUNTIFS(MetaData!$R:$R,TREM2!B107,MetaData!$AQ:$AQ,TREM2!C107,MetaData!$Q:$Q,TREM2!B103,MetaData!$AS:$AS,TREM2!J104,MetaData!AW:AW,"Trem2")</f>
        <v>0</v>
      </c>
      <c r="K107" s="142">
        <f>IFERROR(J107/J109,0)</f>
        <v>0</v>
      </c>
      <c r="M107" s="139" t="s">
        <v>151</v>
      </c>
      <c r="N107" s="140" t="s">
        <v>205</v>
      </c>
      <c r="O107" s="143">
        <f>COUNTIFS(MetaData!$R:$R,TREM2!M107,MetaData!$AQ:$AQ,TREM2!N107,MetaData!$Q:$Q,TREM2!B103,MetaData!AW:AW,"Trem2")</f>
        <v>4</v>
      </c>
      <c r="P107" s="142">
        <f>IFERROR(O107/O109,0)</f>
        <v>0.5714285714285714</v>
      </c>
      <c r="V107" s="139" t="s">
        <v>1339</v>
      </c>
      <c r="W107" s="140">
        <f>SUM(W105:W106)</f>
        <v>9</v>
      </c>
      <c r="X107" s="142"/>
    </row>
    <row r="108" spans="2:24">
      <c r="B108" s="139"/>
      <c r="C108" s="140" t="s">
        <v>146</v>
      </c>
      <c r="D108" s="143">
        <f>COUNTIFS(MetaData!$R:$R,TREM2!B107,MetaData!$AQ:$AQ,TREM2!C108,MetaData!$Q:$Q,TREM2!B103,MetaData!$AS:$AS,TREM2!D104,MetaData!AW:AW,"Trem2")</f>
        <v>1</v>
      </c>
      <c r="E108" s="141">
        <f>IFERROR(D108/D109,0)</f>
        <v>0.25</v>
      </c>
      <c r="F108" s="143">
        <f>COUNTIFS(MetaData!$R:$R,TREM2!B107,MetaData!$AQ:$AQ,TREM2!C108,MetaData!$Q:$Q,TREM2!B103,MetaData!$AS:$AS,TREM2!F104,MetaData!AW:AW,"Trem2")</f>
        <v>0</v>
      </c>
      <c r="G108" s="141">
        <f>IFERROR(F108/F109,0)</f>
        <v>0</v>
      </c>
      <c r="H108" s="143">
        <f>COUNTIFS(MetaData!$R:$R,TREM2!B107,MetaData!$AQ:$AQ,TREM2!C108,MetaData!$Q:$Q,TREM2!B103,MetaData!$AS:$AS,TREM2!H104,MetaData!AW:AW,"Trem2")</f>
        <v>0</v>
      </c>
      <c r="I108" s="141">
        <f>IFERROR(H108/H109,0)</f>
        <v>0</v>
      </c>
      <c r="J108" s="143">
        <f>COUNTIFS(MetaData!$R:$R,TREM2!B107,MetaData!$AQ:$AQ,TREM2!C108,MetaData!$Q:$Q,TREM2!B103,MetaData!$AS:$AS,TREM2!J104,MetaData!AW:AW,"Trem2")</f>
        <v>2</v>
      </c>
      <c r="K108" s="142">
        <f>IFERROR(J108/J109,0)</f>
        <v>1</v>
      </c>
      <c r="M108" s="139"/>
      <c r="N108" s="140" t="s">
        <v>146</v>
      </c>
      <c r="O108" s="143">
        <f>COUNTIFS(MetaData!$R:$R,TREM2!M107,MetaData!$AQ:$AQ,TREM2!N108,MetaData!$Q:$Q,TREM2!B103,MetaData!AW:AW,"Trem2")</f>
        <v>3</v>
      </c>
      <c r="P108" s="142">
        <f>IFERROR(O108/O109,0)</f>
        <v>0.42857142857142855</v>
      </c>
    </row>
    <row r="109" spans="2:24">
      <c r="B109" s="139" t="s">
        <v>1339</v>
      </c>
      <c r="C109" s="140"/>
      <c r="D109" s="143">
        <f>SUM(D105:D108)</f>
        <v>4</v>
      </c>
      <c r="E109" s="141"/>
      <c r="F109" s="140">
        <f t="shared" ref="F109" si="28">SUM(F105:F108)</f>
        <v>0</v>
      </c>
      <c r="G109" s="140"/>
      <c r="H109" s="140">
        <f>SUM(H105:H108)</f>
        <v>1</v>
      </c>
      <c r="I109" s="140"/>
      <c r="J109" s="140">
        <f>SUM(J105:J108)</f>
        <v>2</v>
      </c>
      <c r="K109" s="144">
        <f>SUM(C109:J109)</f>
        <v>7</v>
      </c>
      <c r="M109" s="139" t="s">
        <v>1339</v>
      </c>
      <c r="N109" s="140"/>
      <c r="O109" s="140">
        <f>SUM(O105:O108)</f>
        <v>7</v>
      </c>
      <c r="P109" s="142"/>
    </row>
    <row r="111" spans="2:24">
      <c r="B111" s="152">
        <v>0</v>
      </c>
      <c r="C111" s="153"/>
      <c r="D111" s="153"/>
      <c r="E111" s="153"/>
      <c r="F111" s="153"/>
      <c r="G111" s="153"/>
      <c r="H111" s="153"/>
      <c r="I111" s="153"/>
      <c r="J111" s="153"/>
      <c r="K111" s="153"/>
      <c r="L111" s="153"/>
      <c r="M111" s="152"/>
      <c r="N111" s="153"/>
      <c r="O111" s="153"/>
      <c r="P111" s="153"/>
      <c r="Q111" s="153"/>
      <c r="R111" s="153"/>
      <c r="S111" s="153"/>
      <c r="T111" s="153"/>
      <c r="U111" s="153"/>
      <c r="V111" s="20"/>
      <c r="W111" s="153"/>
      <c r="X111" s="153"/>
    </row>
    <row r="112" spans="2:24">
      <c r="B112" s="139"/>
      <c r="C112" s="140" t="s">
        <v>1341</v>
      </c>
      <c r="D112" s="140" t="s">
        <v>924</v>
      </c>
      <c r="E112" s="141"/>
      <c r="F112" s="140" t="s">
        <v>407</v>
      </c>
      <c r="G112" s="140"/>
      <c r="H112" s="141" t="s">
        <v>215</v>
      </c>
      <c r="I112" s="140"/>
      <c r="J112" s="140" t="s">
        <v>206</v>
      </c>
      <c r="K112" s="142"/>
      <c r="M112" s="139"/>
      <c r="N112" s="140" t="s">
        <v>1341</v>
      </c>
      <c r="O112" s="140"/>
      <c r="P112" s="142"/>
      <c r="R112" s="139" t="s">
        <v>133</v>
      </c>
      <c r="S112" s="143">
        <f>COUNTIFS(MetaData!$R:$R,TREM2!$R$22,MetaData!$Q:$Q,TREM2!B111,MetaData!AW:AW,"Trem2")</f>
        <v>12</v>
      </c>
      <c r="T112" s="142">
        <f>IFERROR(S112/S114,0)</f>
        <v>1</v>
      </c>
      <c r="V112" s="139" t="s">
        <v>1341</v>
      </c>
      <c r="W112" s="140"/>
      <c r="X112" s="142"/>
    </row>
    <row r="113" spans="2:24">
      <c r="B113" s="139" t="s">
        <v>133</v>
      </c>
      <c r="C113" s="140" t="s">
        <v>205</v>
      </c>
      <c r="D113" s="143">
        <f>COUNTIFS(MetaData!$R:$R,TREM2!B113,MetaData!$AQ:$AQ,TREM2!C113,MetaData!$Q:$Q,TREM2!B111,MetaData!$AS:$AS,TREM2!D112,MetaData!AW:AW,"Trem2")</f>
        <v>4</v>
      </c>
      <c r="E113" s="141">
        <f>IFERROR(D113/D117,0)</f>
        <v>0.8</v>
      </c>
      <c r="F113" s="143">
        <f>COUNTIFS(MetaData!$R:$R,TREM2!B113,MetaData!$AQ:$AQ,TREM2!C113,MetaData!$Q:$Q,TREM2!B111,MetaData!$AS:$AS,TREM2!F112,MetaData!AW:AW,"Trem2")</f>
        <v>0</v>
      </c>
      <c r="G113" s="141">
        <f>IFERROR(F113/F117,0)</f>
        <v>0</v>
      </c>
      <c r="H113" s="143">
        <f>COUNTIFS(MetaData!$R:$R,TREM2!B113,MetaData!$AQ:$AQ,TREM2!C113,MetaData!$Q:$Q,TREM2!B111,MetaData!$AS:$AS,TREM2!H112,MetaData!AW:AW,"Trem2")</f>
        <v>2</v>
      </c>
      <c r="I113" s="141">
        <f>IFERROR(H113/H117,0)</f>
        <v>0.5</v>
      </c>
      <c r="J113" s="143">
        <f>COUNTIFS(MetaData!$R:$R,TREM2!B113,MetaData!$AQ:$AQ,TREM2!C113,MetaData!$Q:$Q,TREM2!B111,MetaData!$AS:$AS,TREM2!J112,MetaData!AW:AW,"Trem2")</f>
        <v>0</v>
      </c>
      <c r="K113" s="142">
        <f>IFERROR(J113/J117,0)</f>
        <v>0</v>
      </c>
      <c r="M113" s="139" t="s">
        <v>133</v>
      </c>
      <c r="N113" s="140" t="s">
        <v>205</v>
      </c>
      <c r="O113" s="143">
        <f>COUNTIFS(MetaData!$R:$R,TREM2!M113,MetaData!$AQ:$AQ,TREM2!N113,MetaData!$Q:$Q,TREM2!B111,MetaData!AW:AW,"Trem2")</f>
        <v>6</v>
      </c>
      <c r="P113" s="142">
        <f>IFERROR(O113/O117,0)</f>
        <v>0.5</v>
      </c>
      <c r="R113" s="139" t="s">
        <v>151</v>
      </c>
      <c r="S113" s="143">
        <f>COUNTIFS(MetaData!$R:$R,TREM2!$R$23,MetaData!$Q:$Q,TREM2!B111,MetaData!AW:AW,"Trem2")</f>
        <v>0</v>
      </c>
      <c r="T113" s="142">
        <f>IFERROR(S113/S114,0)</f>
        <v>0</v>
      </c>
      <c r="V113" s="139" t="s">
        <v>205</v>
      </c>
      <c r="W113" s="143">
        <f>COUNTIFS(MetaData!$AQ:$AQ,TREM2!V113,MetaData!$Q:$Q,TREM2!B111,MetaData!AW:AW,"Trem2")</f>
        <v>6</v>
      </c>
      <c r="X113" s="142">
        <f>IFERROR(W113/W115,0)</f>
        <v>0.5</v>
      </c>
    </row>
    <row r="114" spans="2:24">
      <c r="B114" s="139"/>
      <c r="C114" s="140" t="s">
        <v>146</v>
      </c>
      <c r="D114" s="143">
        <f>COUNTIFS(MetaData!$R:$R,TREM2!B113,MetaData!$AQ:$AQ,TREM2!C114,MetaData!$Q:$Q,TREM2!B111,MetaData!$AS:$AS,TREM2!D112,MetaData!AW:AW,"Trem2")</f>
        <v>1</v>
      </c>
      <c r="E114" s="141">
        <f>IFERROR(D114/D117,0)</f>
        <v>0.2</v>
      </c>
      <c r="F114" s="143">
        <f>COUNTIFS(MetaData!$R:$R,TREM2!B113,MetaData!$AQ:$AQ,TREM2!C114,MetaData!$Q:$Q,TREM2!B111,MetaData!$AS:$AS,TREM2!F112,MetaData!AW:AW,"Trem2")</f>
        <v>0</v>
      </c>
      <c r="G114" s="141">
        <f>IFERROR(F114/F117,0)</f>
        <v>0</v>
      </c>
      <c r="H114" s="143">
        <f>COUNTIFS(MetaData!$R:$R,TREM2!B113,MetaData!$AQ:$AQ,TREM2!C114,MetaData!$Q:$Q,TREM2!B111,MetaData!$AS:$AS,TREM2!H112,MetaData!AW:AW,"Trem2")</f>
        <v>2</v>
      </c>
      <c r="I114" s="141">
        <f>IFERROR(H114/H117,0)</f>
        <v>0.5</v>
      </c>
      <c r="J114" s="143">
        <f>COUNTIFS(MetaData!$R:$R,TREM2!B113,MetaData!$AQ:$AQ,TREM2!C114,MetaData!$Q:$Q,TREM2!B111,MetaData!$AS:$AS,TREM2!J112,MetaData!AW:AW,"Trem2")</f>
        <v>3</v>
      </c>
      <c r="K114" s="142">
        <f>IFERROR(J114/J117,0)</f>
        <v>1</v>
      </c>
      <c r="M114" s="139"/>
      <c r="N114" s="140" t="s">
        <v>146</v>
      </c>
      <c r="O114" s="143">
        <f>COUNTIFS(MetaData!$R:$R,TREM2!M113,MetaData!$AQ:$AQ,TREM2!N114,MetaData!$Q:$Q,TREM2!B111,MetaData!AW:AW,"Trem2")</f>
        <v>6</v>
      </c>
      <c r="P114" s="142">
        <f>IFERROR(O114/O117,0)</f>
        <v>0.5</v>
      </c>
      <c r="R114" s="139" t="s">
        <v>1339</v>
      </c>
      <c r="S114" s="140">
        <f>SUM(S112:S113)</f>
        <v>12</v>
      </c>
      <c r="T114" s="142"/>
      <c r="V114" s="139" t="s">
        <v>146</v>
      </c>
      <c r="W114" s="143">
        <f>COUNTIFS(MetaData!$AQ:$AQ,TREM2!V114,MetaData!$Q:$Q,TREM2!B111,MetaData!AW:AW,"Trem2")</f>
        <v>6</v>
      </c>
      <c r="X114" s="142">
        <f>IFERROR(W114/W115,0)</f>
        <v>0.5</v>
      </c>
    </row>
    <row r="115" spans="2:24">
      <c r="B115" s="139" t="s">
        <v>151</v>
      </c>
      <c r="C115" s="140" t="s">
        <v>205</v>
      </c>
      <c r="D115" s="143">
        <f>COUNTIFS(MetaData!$R:$R,TREM2!B115,MetaData!$AQ:$AQ,TREM2!C115,MetaData!$Q:$Q,TREM2!B111,MetaData!$AS:$AS,TREM2!D112,MetaData!AW:AW,"Trem2")</f>
        <v>0</v>
      </c>
      <c r="E115" s="141">
        <f>IFERROR(D115/D117,0)</f>
        <v>0</v>
      </c>
      <c r="F115" s="143">
        <f>COUNTIFS(MetaData!$R:$R,TREM2!B115,MetaData!$AQ:$AQ,TREM2!C115,MetaData!$Q:$Q,TREM2!B111,MetaData!$AS:$AS,TREM2!F112,MetaData!AW:AW,"Trem2")</f>
        <v>0</v>
      </c>
      <c r="G115" s="141">
        <f>IFERROR(F115/F117,0)</f>
        <v>0</v>
      </c>
      <c r="H115" s="143">
        <f>COUNTIFS(MetaData!$R:$R,TREM2!B115,MetaData!$AQ:$AQ,TREM2!C115,MetaData!$Q:$Q,TREM2!B111,MetaData!$AS:$AS,TREM2!H112,MetaData!AW:AW,"Trem2")</f>
        <v>0</v>
      </c>
      <c r="I115" s="141">
        <f>IFERROR(H115/H117,0)</f>
        <v>0</v>
      </c>
      <c r="J115" s="143">
        <f>COUNTIFS(MetaData!$R:$R,TREM2!B115,MetaData!$AQ:$AQ,TREM2!C115,MetaData!$Q:$Q,TREM2!B111,MetaData!$AS:$AS,TREM2!J112,MetaData!AW:AW,"Trem2")</f>
        <v>0</v>
      </c>
      <c r="K115" s="142">
        <f>IFERROR(J115/J117,0)</f>
        <v>0</v>
      </c>
      <c r="M115" s="139" t="s">
        <v>151</v>
      </c>
      <c r="N115" s="140" t="s">
        <v>205</v>
      </c>
      <c r="O115" s="143">
        <f>COUNTIFS(MetaData!$R:$R,TREM2!M115,MetaData!$AQ:$AQ,TREM2!N115,MetaData!$Q:$Q,TREM2!B111,MetaData!AW:AW,"Trem2")</f>
        <v>0</v>
      </c>
      <c r="P115" s="142">
        <f>IFERROR(O115/O117,0)</f>
        <v>0</v>
      </c>
      <c r="V115" s="139" t="s">
        <v>1339</v>
      </c>
      <c r="W115" s="140">
        <f>SUM(W113:W114)</f>
        <v>12</v>
      </c>
      <c r="X115" s="142"/>
    </row>
    <row r="116" spans="2:24">
      <c r="B116" s="139"/>
      <c r="C116" s="140" t="s">
        <v>146</v>
      </c>
      <c r="D116" s="143">
        <f>COUNTIFS(MetaData!$R:$R,TREM2!B115,MetaData!$AQ:$AQ,TREM2!C116,MetaData!$Q:$Q,TREM2!B111,MetaData!$AS:$AS,TREM2!D112,MetaData!AW:AW,"Trem2")</f>
        <v>0</v>
      </c>
      <c r="E116" s="141">
        <f>IFERROR(D116/D117,0)</f>
        <v>0</v>
      </c>
      <c r="F116" s="143">
        <f>COUNTIFS(MetaData!$R:$R,TREM2!B115,MetaData!$AQ:$AQ,TREM2!C116,MetaData!$Q:$Q,TREM2!B111,MetaData!$AS:$AS,TREM2!F112,MetaData!AW:AW,"Trem2")</f>
        <v>0</v>
      </c>
      <c r="G116" s="141">
        <f>IFERROR(F116/F117,0)</f>
        <v>0</v>
      </c>
      <c r="H116" s="143">
        <f>COUNTIFS(MetaData!$R:$R,TREM2!B115,MetaData!$AQ:$AQ,TREM2!C116,MetaData!$Q:$Q,TREM2!B111,MetaData!$AS:$AS,TREM2!H112,MetaData!AW:AW,"Trem2")</f>
        <v>0</v>
      </c>
      <c r="I116" s="141">
        <f>IFERROR(H116/H117,0)</f>
        <v>0</v>
      </c>
      <c r="J116" s="143">
        <f>COUNTIFS(MetaData!$R:$R,TREM2!B115,MetaData!$AQ:$AQ,TREM2!C116,MetaData!$Q:$Q,TREM2!B111,MetaData!$AS:$AS,TREM2!J112,MetaData!AW:AW,"Trem2")</f>
        <v>0</v>
      </c>
      <c r="K116" s="142">
        <f>IFERROR(J116/J117,0)</f>
        <v>0</v>
      </c>
      <c r="M116" s="139"/>
      <c r="N116" s="140" t="s">
        <v>146</v>
      </c>
      <c r="O116" s="143">
        <f>COUNTIFS(MetaData!$R:$R,TREM2!M115,MetaData!$AQ:$AQ,TREM2!N116,MetaData!$Q:$Q,TREM2!B111,MetaData!AW:AW,"Trem2")</f>
        <v>0</v>
      </c>
      <c r="P116" s="142">
        <f>IFERROR(O116/O117,0)</f>
        <v>0</v>
      </c>
    </row>
    <row r="117" spans="2:24">
      <c r="B117" s="139" t="s">
        <v>1339</v>
      </c>
      <c r="C117" s="140"/>
      <c r="D117" s="143">
        <f>SUM(D113:D116)</f>
        <v>5</v>
      </c>
      <c r="E117" s="141"/>
      <c r="F117" s="140">
        <f t="shared" ref="F117" si="29">SUM(F113:F116)</f>
        <v>0</v>
      </c>
      <c r="G117" s="140"/>
      <c r="H117" s="140">
        <f>SUM(H113:H116)</f>
        <v>4</v>
      </c>
      <c r="I117" s="140"/>
      <c r="J117" s="140">
        <f>SUM(J113:J116)</f>
        <v>3</v>
      </c>
      <c r="K117" s="144">
        <f>SUM(C117:J117)</f>
        <v>12</v>
      </c>
      <c r="M117" s="139" t="s">
        <v>1339</v>
      </c>
      <c r="N117" s="140"/>
      <c r="O117" s="140">
        <f>SUM(O113:O116)</f>
        <v>12</v>
      </c>
      <c r="P117" s="142"/>
    </row>
    <row r="119" spans="2:24">
      <c r="B119" s="152">
        <v>1</v>
      </c>
      <c r="C119" s="153"/>
      <c r="D119" s="153"/>
      <c r="E119" s="153"/>
      <c r="F119" s="153"/>
      <c r="G119" s="153"/>
      <c r="H119" s="153"/>
      <c r="I119" s="153"/>
      <c r="J119" s="153"/>
      <c r="K119" s="153"/>
      <c r="L119" s="153"/>
      <c r="M119" s="152"/>
      <c r="N119" s="153"/>
      <c r="O119" s="153"/>
      <c r="P119" s="153"/>
      <c r="Q119" s="153"/>
      <c r="R119" s="153"/>
      <c r="S119" s="153"/>
      <c r="T119" s="153"/>
      <c r="U119" s="153"/>
      <c r="V119" s="20"/>
      <c r="W119" s="153"/>
      <c r="X119" s="153"/>
    </row>
    <row r="120" spans="2:24">
      <c r="B120" s="139"/>
      <c r="C120" s="140" t="s">
        <v>1341</v>
      </c>
      <c r="D120" s="140" t="s">
        <v>924</v>
      </c>
      <c r="E120" s="141"/>
      <c r="F120" s="140" t="s">
        <v>407</v>
      </c>
      <c r="G120" s="140"/>
      <c r="H120" s="141" t="s">
        <v>215</v>
      </c>
      <c r="I120" s="140"/>
      <c r="J120" s="140" t="s">
        <v>206</v>
      </c>
      <c r="K120" s="142"/>
      <c r="M120" s="139"/>
      <c r="N120" s="140" t="s">
        <v>1341</v>
      </c>
      <c r="O120" s="140"/>
      <c r="P120" s="142"/>
      <c r="R120" s="139" t="s">
        <v>133</v>
      </c>
      <c r="S120" s="143">
        <f>COUNTIFS(MetaData!$R:$R,TREM2!$R$22,MetaData!$Q:$Q,TREM2!B119,MetaData!AW:AW,"Trem2")</f>
        <v>9</v>
      </c>
      <c r="T120" s="142">
        <f>IFERROR(S120/S122,0)</f>
        <v>1</v>
      </c>
      <c r="V120" s="139" t="s">
        <v>1341</v>
      </c>
      <c r="W120" s="140"/>
      <c r="X120" s="142"/>
    </row>
    <row r="121" spans="2:24">
      <c r="B121" s="139" t="s">
        <v>133</v>
      </c>
      <c r="C121" s="140" t="s">
        <v>205</v>
      </c>
      <c r="D121" s="143">
        <f>COUNTIFS(MetaData!$R:$R,TREM2!B121,MetaData!$AQ:$AQ,TREM2!C121,MetaData!$Q:$Q,TREM2!B119,MetaData!$AS:$AS,TREM2!D120,MetaData!AW:AW,"Trem2")</f>
        <v>1</v>
      </c>
      <c r="E121" s="141">
        <f>IFERROR(D121/D125,0)</f>
        <v>0.25</v>
      </c>
      <c r="F121" s="143">
        <f>COUNTIFS(MetaData!$R:$R,TREM2!B121,MetaData!$AQ:$AQ,TREM2!C121,MetaData!$Q:$Q,TREM2!B119,MetaData!$AS:$AS,TREM2!F120,MetaData!AW:AW,"Trem2")</f>
        <v>0</v>
      </c>
      <c r="G121" s="141">
        <f>IFERROR(F121/F125,0)</f>
        <v>0</v>
      </c>
      <c r="H121" s="143">
        <f>COUNTIFS(MetaData!$R:$R,TREM2!B121,MetaData!$AQ:$AQ,TREM2!C121,MetaData!$Q:$Q,TREM2!B119,MetaData!$AS:$AS,TREM2!H120,MetaData!AW:AW,"Trem2")</f>
        <v>0</v>
      </c>
      <c r="I121" s="141">
        <f>IFERROR(H121/H125,0)</f>
        <v>0</v>
      </c>
      <c r="J121" s="143">
        <f>COUNTIFS(MetaData!$R:$R,TREM2!B121,MetaData!$AQ:$AQ,TREM2!C121,MetaData!$Q:$Q,TREM2!B119,MetaData!$AS:$AS,TREM2!J120,MetaData!AW:AW,"Trem2")</f>
        <v>3</v>
      </c>
      <c r="K121" s="142">
        <f>IFERROR(J121/J125,0)</f>
        <v>0.6</v>
      </c>
      <c r="M121" s="139" t="s">
        <v>133</v>
      </c>
      <c r="N121" s="140" t="s">
        <v>205</v>
      </c>
      <c r="O121" s="143">
        <f>COUNTIFS(MetaData!$R:$R,TREM2!M121,MetaData!$AQ:$AQ,TREM2!N121,MetaData!$Q:$Q,TREM2!B119,MetaData!AW:AW,"Trem2")</f>
        <v>4</v>
      </c>
      <c r="P121" s="142">
        <f>IFERROR(O121/O125,0)</f>
        <v>0.44444444444444442</v>
      </c>
      <c r="R121" s="139" t="s">
        <v>151</v>
      </c>
      <c r="S121" s="143">
        <f>COUNTIFS(MetaData!$R:$R,TREM2!$R$23,MetaData!$Q:$Q,TREM2!B119,MetaData!AW:AW,"Trem2")</f>
        <v>0</v>
      </c>
      <c r="T121" s="142">
        <f>IFERROR(S121/S122,0)</f>
        <v>0</v>
      </c>
      <c r="V121" s="139" t="s">
        <v>205</v>
      </c>
      <c r="W121" s="143">
        <f>COUNTIFS(MetaData!$AQ:$AQ,TREM2!V121,MetaData!$Q:$Q,TREM2!B119,MetaData!AW:AW,"Trem2")</f>
        <v>4</v>
      </c>
      <c r="X121" s="142">
        <f>IFERROR(W121/W123,0)</f>
        <v>0.44444444444444442</v>
      </c>
    </row>
    <row r="122" spans="2:24">
      <c r="B122" s="139"/>
      <c r="C122" s="140" t="s">
        <v>146</v>
      </c>
      <c r="D122" s="143">
        <f>COUNTIFS(MetaData!$R:$R,TREM2!B121,MetaData!$AQ:$AQ,TREM2!C122,MetaData!$Q:$Q,TREM2!B119,MetaData!$AS:$AS,TREM2!D120,MetaData!AW:AW,"Trem2")</f>
        <v>3</v>
      </c>
      <c r="E122" s="141">
        <f>IFERROR(D122/D125,0)</f>
        <v>0.75</v>
      </c>
      <c r="F122" s="143">
        <f>COUNTIFS(MetaData!$R:$R,TREM2!B121,MetaData!$AQ:$AQ,TREM2!C122,MetaData!$Q:$Q,TREM2!B119,MetaData!$AS:$AS,TREM2!F120,MetaData!AW:AW,"Trem2")</f>
        <v>0</v>
      </c>
      <c r="G122" s="141">
        <f>IFERROR(F122/F125,0)</f>
        <v>0</v>
      </c>
      <c r="H122" s="143">
        <f>COUNTIFS(MetaData!$R:$R,TREM2!B121,MetaData!$AQ:$AQ,TREM2!C122,MetaData!$Q:$Q,TREM2!B119,MetaData!$AS:$AS,TREM2!H120,MetaData!AW:AW,"Trem2")</f>
        <v>0</v>
      </c>
      <c r="I122" s="141">
        <f>IFERROR(H122/H125,0)</f>
        <v>0</v>
      </c>
      <c r="J122" s="143">
        <f>COUNTIFS(MetaData!$R:$R,TREM2!B121,MetaData!$AQ:$AQ,TREM2!C122,MetaData!$Q:$Q,TREM2!B119,MetaData!$AS:$AS,TREM2!J120,MetaData!AW:AW,"Trem2")</f>
        <v>2</v>
      </c>
      <c r="K122" s="142">
        <f>IFERROR(J122/J125,0)</f>
        <v>0.4</v>
      </c>
      <c r="M122" s="139"/>
      <c r="N122" s="140" t="s">
        <v>146</v>
      </c>
      <c r="O122" s="143">
        <f>COUNTIFS(MetaData!$R:$R,TREM2!M121,MetaData!$AQ:$AQ,TREM2!N122,MetaData!$Q:$Q,TREM2!B119,MetaData!AW:AW,"Trem2")</f>
        <v>5</v>
      </c>
      <c r="P122" s="142">
        <f>IFERROR(O122/O125,0)</f>
        <v>0.55555555555555558</v>
      </c>
      <c r="R122" s="139" t="s">
        <v>1339</v>
      </c>
      <c r="S122" s="140">
        <f>SUM(S120:S121)</f>
        <v>9</v>
      </c>
      <c r="T122" s="142"/>
      <c r="V122" s="139" t="s">
        <v>146</v>
      </c>
      <c r="W122" s="143">
        <f>COUNTIFS(MetaData!$AQ:$AQ,TREM2!V122,MetaData!$Q:$Q,TREM2!B119,MetaData!AW:AW,"Trem2")</f>
        <v>5</v>
      </c>
      <c r="X122" s="142">
        <f>IFERROR(W122/W123,0)</f>
        <v>0.55555555555555558</v>
      </c>
    </row>
    <row r="123" spans="2:24">
      <c r="B123" s="139" t="s">
        <v>151</v>
      </c>
      <c r="C123" s="140" t="s">
        <v>205</v>
      </c>
      <c r="D123" s="143">
        <f>COUNTIFS(MetaData!$R:$R,TREM2!B123,MetaData!$AQ:$AQ,TREM2!C123,MetaData!$Q:$Q,TREM2!B119,MetaData!$AS:$AS,TREM2!D120,MetaData!AW:AW,"Trem2")</f>
        <v>0</v>
      </c>
      <c r="E123" s="141">
        <f>IFERROR(D123/D125,0)</f>
        <v>0</v>
      </c>
      <c r="F123" s="143">
        <f>COUNTIFS(MetaData!$R:$R,TREM2!B123,MetaData!$AQ:$AQ,TREM2!C123,MetaData!$Q:$Q,TREM2!B119,MetaData!$AS:$AS,TREM2!F120,MetaData!AW:AW,"Trem2")</f>
        <v>0</v>
      </c>
      <c r="G123" s="141">
        <f>IFERROR(F123/F125,0)</f>
        <v>0</v>
      </c>
      <c r="H123" s="143">
        <f>COUNTIFS(MetaData!$R:$R,TREM2!B123,MetaData!$AQ:$AQ,TREM2!C123,MetaData!$Q:$Q,TREM2!B119,MetaData!$AS:$AS,TREM2!H120,MetaData!AW:AW,"Trem2")</f>
        <v>0</v>
      </c>
      <c r="I123" s="141">
        <f>IFERROR(H123/H125,0)</f>
        <v>0</v>
      </c>
      <c r="J123" s="143">
        <f>COUNTIFS(MetaData!$R:$R,TREM2!B123,MetaData!$AQ:$AQ,TREM2!C123,MetaData!$Q:$Q,TREM2!B119,MetaData!$AS:$AS,TREM2!J120,MetaData!AW:AW,"Trem2")</f>
        <v>0</v>
      </c>
      <c r="K123" s="142">
        <f>IFERROR(J123/J125,0)</f>
        <v>0</v>
      </c>
      <c r="M123" s="139" t="s">
        <v>151</v>
      </c>
      <c r="N123" s="140" t="s">
        <v>205</v>
      </c>
      <c r="O123" s="143">
        <f>COUNTIFS(MetaData!$R:$R,TREM2!M123,MetaData!$AQ:$AQ,TREM2!N123,MetaData!$Q:$Q,TREM2!B119,MetaData!AW:AW,"Trem2")</f>
        <v>0</v>
      </c>
      <c r="P123" s="142">
        <f>IFERROR(O123/O125,0)</f>
        <v>0</v>
      </c>
      <c r="V123" s="139" t="s">
        <v>1339</v>
      </c>
      <c r="W123" s="140">
        <f>SUM(W121:W122)</f>
        <v>9</v>
      </c>
      <c r="X123" s="142"/>
    </row>
    <row r="124" spans="2:24">
      <c r="B124" s="139"/>
      <c r="C124" s="140" t="s">
        <v>146</v>
      </c>
      <c r="D124" s="143">
        <f>COUNTIFS(MetaData!$R:$R,TREM2!B123,MetaData!$AQ:$AQ,TREM2!C124,MetaData!$Q:$Q,TREM2!B119,MetaData!$AS:$AS,TREM2!D120,MetaData!AW:AW,"Trem2")</f>
        <v>0</v>
      </c>
      <c r="E124" s="141">
        <f>IFERROR(D124/D125,0)</f>
        <v>0</v>
      </c>
      <c r="F124" s="143">
        <f>COUNTIFS(MetaData!$R:$R,TREM2!B123,MetaData!$AQ:$AQ,TREM2!C124,MetaData!$Q:$Q,TREM2!B119,MetaData!$AS:$AS,TREM2!F120,MetaData!AW:AW,"Trem2")</f>
        <v>0</v>
      </c>
      <c r="G124" s="141">
        <f>IFERROR(F124/F125,0)</f>
        <v>0</v>
      </c>
      <c r="H124" s="143">
        <f>COUNTIFS(MetaData!$R:$R,TREM2!B123,MetaData!$AQ:$AQ,TREM2!C124,MetaData!$Q:$Q,TREM2!B119,MetaData!$AS:$AS,TREM2!H120,MetaData!AW:AW,"Trem2")</f>
        <v>0</v>
      </c>
      <c r="I124" s="141">
        <f>IFERROR(H124/H125,0)</f>
        <v>0</v>
      </c>
      <c r="J124" s="143">
        <f>COUNTIFS(MetaData!$R:$R,TREM2!B123,MetaData!$AQ:$AQ,TREM2!C124,MetaData!$Q:$Q,TREM2!B119,MetaData!$AS:$AS,TREM2!J120,MetaData!AW:AW,"Trem2")</f>
        <v>0</v>
      </c>
      <c r="K124" s="142">
        <f>IFERROR(J124/J125,0)</f>
        <v>0</v>
      </c>
      <c r="M124" s="139"/>
      <c r="N124" s="140" t="s">
        <v>146</v>
      </c>
      <c r="O124" s="143">
        <f>COUNTIFS(MetaData!$R:$R,TREM2!M123,MetaData!$AQ:$AQ,TREM2!N124,MetaData!$Q:$Q,TREM2!B119,MetaData!AW:AW,"Trem2")</f>
        <v>0</v>
      </c>
      <c r="P124" s="142">
        <f>IFERROR(O124/O125,0)</f>
        <v>0</v>
      </c>
    </row>
    <row r="125" spans="2:24">
      <c r="B125" s="139" t="s">
        <v>1339</v>
      </c>
      <c r="C125" s="140"/>
      <c r="D125" s="143">
        <f>SUM(D121:D124)</f>
        <v>4</v>
      </c>
      <c r="E125" s="141"/>
      <c r="F125" s="140">
        <f t="shared" ref="F125" si="30">SUM(F121:F124)</f>
        <v>0</v>
      </c>
      <c r="G125" s="140"/>
      <c r="H125" s="140">
        <f>SUM(H121:H124)</f>
        <v>0</v>
      </c>
      <c r="I125" s="140"/>
      <c r="J125" s="140">
        <f>SUM(J121:J124)</f>
        <v>5</v>
      </c>
      <c r="K125" s="144">
        <f>SUM(C125:J125)</f>
        <v>9</v>
      </c>
      <c r="M125" s="139" t="s">
        <v>1339</v>
      </c>
      <c r="N125" s="140"/>
      <c r="O125" s="140">
        <f>SUM(O121:O124)</f>
        <v>9</v>
      </c>
      <c r="P125" s="142"/>
    </row>
    <row r="127" spans="2:24">
      <c r="B127" s="152" t="s">
        <v>345</v>
      </c>
      <c r="C127" s="153"/>
      <c r="D127" s="153"/>
      <c r="E127" s="153"/>
      <c r="F127" s="153"/>
      <c r="G127" s="153"/>
      <c r="H127" s="153"/>
      <c r="I127" s="153"/>
      <c r="J127" s="153"/>
      <c r="K127" s="153"/>
      <c r="L127" s="153"/>
      <c r="M127" s="152"/>
      <c r="N127" s="153"/>
      <c r="O127" s="153"/>
      <c r="P127" s="153"/>
      <c r="Q127" s="153"/>
      <c r="R127" s="153"/>
      <c r="S127" s="153"/>
      <c r="T127" s="153"/>
      <c r="U127" s="153"/>
      <c r="V127" s="20"/>
      <c r="W127" s="153"/>
      <c r="X127" s="153"/>
    </row>
    <row r="128" spans="2:24">
      <c r="B128" s="139"/>
      <c r="C128" s="140" t="s">
        <v>1341</v>
      </c>
      <c r="D128" s="140" t="s">
        <v>924</v>
      </c>
      <c r="E128" s="141"/>
      <c r="F128" s="140" t="s">
        <v>407</v>
      </c>
      <c r="G128" s="140"/>
      <c r="H128" s="141" t="s">
        <v>215</v>
      </c>
      <c r="I128" s="140"/>
      <c r="J128" s="140" t="s">
        <v>206</v>
      </c>
      <c r="K128" s="142"/>
      <c r="M128" s="139"/>
      <c r="N128" s="140" t="s">
        <v>1341</v>
      </c>
      <c r="O128" s="140"/>
      <c r="P128" s="142"/>
      <c r="R128" s="139" t="s">
        <v>133</v>
      </c>
      <c r="S128" s="143">
        <f>COUNTIFS(MetaData!$R:$R,TREM2!$R$22,MetaData!$Q:$Q,TREM2!B127,MetaData!AW:AW,"Trem2")</f>
        <v>2</v>
      </c>
      <c r="T128" s="142">
        <f>IFERROR(S128/S130,0)</f>
        <v>1</v>
      </c>
      <c r="V128" s="139" t="s">
        <v>1341</v>
      </c>
      <c r="W128" s="140"/>
      <c r="X128" s="142"/>
    </row>
    <row r="129" spans="2:24">
      <c r="B129" s="139" t="s">
        <v>133</v>
      </c>
      <c r="C129" s="140" t="s">
        <v>205</v>
      </c>
      <c r="D129" s="143">
        <f>COUNTIFS(MetaData!$R:$R,TREM2!B129,MetaData!$AQ:$AQ,TREM2!C129,MetaData!$Q:$Q,TREM2!B127,MetaData!$AS:$AS,TREM2!D128,MetaData!AW:AW,"Trem2")</f>
        <v>1</v>
      </c>
      <c r="E129" s="141">
        <f>IFERROR(D129/D133,0)</f>
        <v>1</v>
      </c>
      <c r="F129" s="143">
        <f>COUNTIFS(MetaData!$R:$R,TREM2!B129,MetaData!$AQ:$AQ,TREM2!C129,MetaData!$Q:$Q,TREM2!B127,MetaData!$AS:$AS,TREM2!F128,MetaData!AW:AW,"Trem2")</f>
        <v>0</v>
      </c>
      <c r="G129" s="141">
        <f>IFERROR(F129/F133,0)</f>
        <v>0</v>
      </c>
      <c r="H129" s="143">
        <f>COUNTIFS(MetaData!$R:$R,TREM2!B129,MetaData!$AQ:$AQ,TREM2!C129,MetaData!$Q:$Q,TREM2!B127,MetaData!$AS:$AS,TREM2!H128,MetaData!AW:AW,"Trem2")</f>
        <v>0</v>
      </c>
      <c r="I129" s="141">
        <f>IFERROR(H129/H133,0)</f>
        <v>0</v>
      </c>
      <c r="J129" s="143">
        <f>COUNTIFS(MetaData!$R:$R,TREM2!B129,MetaData!$AQ:$AQ,TREM2!C129,MetaData!$Q:$Q,TREM2!B127,MetaData!$AS:$AS,TREM2!J128,MetaData!AW:AW,"Trem2")</f>
        <v>0</v>
      </c>
      <c r="K129" s="142">
        <f>IFERROR(J129/J133,0)</f>
        <v>0</v>
      </c>
      <c r="M129" s="139" t="s">
        <v>133</v>
      </c>
      <c r="N129" s="140" t="s">
        <v>205</v>
      </c>
      <c r="O129" s="143">
        <f>COUNTIFS(MetaData!$R:$R,TREM2!M129,MetaData!$AQ:$AQ,TREM2!N129,MetaData!$Q:$Q,TREM2!B127,MetaData!AW:AW,"Trem2")</f>
        <v>1</v>
      </c>
      <c r="P129" s="142">
        <f>IFERROR(O129/O133,0)</f>
        <v>0.5</v>
      </c>
      <c r="R129" s="139" t="s">
        <v>151</v>
      </c>
      <c r="S129" s="143">
        <f>COUNTIFS(MetaData!$R:$R,TREM2!$R$23,MetaData!$Q:$Q,TREM2!B127,MetaData!AW:AW,"Trem2")</f>
        <v>0</v>
      </c>
      <c r="T129" s="142">
        <f>IFERROR(S129/S130,0)</f>
        <v>0</v>
      </c>
      <c r="V129" s="139" t="s">
        <v>205</v>
      </c>
      <c r="W129" s="143">
        <f>COUNTIFS(MetaData!$AQ:$AQ,TREM2!V129,MetaData!$Q:$Q,TREM2!B127,MetaData!AW:AW,"Trem2")</f>
        <v>1</v>
      </c>
      <c r="X129" s="142">
        <f>IFERROR(W129/W131,0)</f>
        <v>0.5</v>
      </c>
    </row>
    <row r="130" spans="2:24">
      <c r="B130" s="139"/>
      <c r="C130" s="140" t="s">
        <v>146</v>
      </c>
      <c r="D130" s="143">
        <f>COUNTIFS(MetaData!$R:$R,TREM2!B129,MetaData!$AQ:$AQ,TREM2!C130,MetaData!$Q:$Q,TREM2!B127,MetaData!$AS:$AS,TREM2!D128,MetaData!AW:AW,"Trem2")</f>
        <v>0</v>
      </c>
      <c r="E130" s="141">
        <f>IFERROR(D130/D133,0)</f>
        <v>0</v>
      </c>
      <c r="F130" s="143">
        <f>COUNTIFS(MetaData!$R:$R,TREM2!B129,MetaData!$AQ:$AQ,TREM2!C130,MetaData!$Q:$Q,TREM2!B127,MetaData!$AS:$AS,TREM2!F128,MetaData!AW:AW,"Trem2")</f>
        <v>0</v>
      </c>
      <c r="G130" s="141">
        <f>IFERROR(F130/F133,0)</f>
        <v>0</v>
      </c>
      <c r="H130" s="143">
        <f>COUNTIFS(MetaData!$R:$R,TREM2!B129,MetaData!$AQ:$AQ,TREM2!C130,MetaData!$Q:$Q,TREM2!B127,MetaData!$AS:$AS,TREM2!H128,MetaData!AW:AW,"Trem2")</f>
        <v>0</v>
      </c>
      <c r="I130" s="141">
        <f>IFERROR(H130/H133,0)</f>
        <v>0</v>
      </c>
      <c r="J130" s="143">
        <f>COUNTIFS(MetaData!$R:$R,TREM2!B129,MetaData!$AQ:$AQ,TREM2!C130,MetaData!$Q:$Q,TREM2!B127,MetaData!$AS:$AS,TREM2!J128,MetaData!AW:AW,"Trem2")</f>
        <v>1</v>
      </c>
      <c r="K130" s="142">
        <f>IFERROR(J130/J133,0)</f>
        <v>1</v>
      </c>
      <c r="M130" s="139"/>
      <c r="N130" s="140" t="s">
        <v>146</v>
      </c>
      <c r="O130" s="143">
        <f>COUNTIFS(MetaData!$R:$R,TREM2!M129,MetaData!$AQ:$AQ,TREM2!N130,MetaData!$Q:$Q,TREM2!B127,MetaData!AW:AW,"Trem2")</f>
        <v>1</v>
      </c>
      <c r="P130" s="142">
        <f>IFERROR(O130/O133,0)</f>
        <v>0.5</v>
      </c>
      <c r="R130" s="139" t="s">
        <v>1339</v>
      </c>
      <c r="S130" s="140">
        <f>SUM(S128:S129)</f>
        <v>2</v>
      </c>
      <c r="T130" s="142"/>
      <c r="V130" s="139" t="s">
        <v>146</v>
      </c>
      <c r="W130" s="143">
        <f>COUNTIFS(MetaData!$AQ:$AQ,TREM2!V130,MetaData!$Q:$Q,TREM2!B127,MetaData!AW:AW,"Trem2")</f>
        <v>1</v>
      </c>
      <c r="X130" s="142">
        <f>IFERROR(W130/W131,0)</f>
        <v>0.5</v>
      </c>
    </row>
    <row r="131" spans="2:24">
      <c r="B131" s="139" t="s">
        <v>151</v>
      </c>
      <c r="C131" s="140" t="s">
        <v>205</v>
      </c>
      <c r="D131" s="143">
        <f>COUNTIFS(MetaData!$R:$R,TREM2!B131,MetaData!$AQ:$AQ,TREM2!C131,MetaData!$Q:$Q,TREM2!B127,MetaData!$AS:$AS,TREM2!D128,MetaData!AW:AW,"Trem2")</f>
        <v>0</v>
      </c>
      <c r="E131" s="141">
        <f>IFERROR(D131/D133,0)</f>
        <v>0</v>
      </c>
      <c r="F131" s="143">
        <f>COUNTIFS(MetaData!$R:$R,TREM2!B131,MetaData!$AQ:$AQ,TREM2!C131,MetaData!$Q:$Q,TREM2!B127,MetaData!$AS:$AS,TREM2!F128,MetaData!AW:AW,"Trem2")</f>
        <v>0</v>
      </c>
      <c r="G131" s="141">
        <f>IFERROR(F131/F133,0)</f>
        <v>0</v>
      </c>
      <c r="H131" s="143">
        <f>COUNTIFS(MetaData!$R:$R,TREM2!B131,MetaData!$AQ:$AQ,TREM2!C131,MetaData!$Q:$Q,TREM2!B127,MetaData!$AS:$AS,TREM2!H128,MetaData!AW:AW,"Trem2")</f>
        <v>0</v>
      </c>
      <c r="I131" s="141">
        <f>IFERROR(H131/H133,0)</f>
        <v>0</v>
      </c>
      <c r="J131" s="143">
        <f>COUNTIFS(MetaData!$R:$R,TREM2!B131,MetaData!$AQ:$AQ,TREM2!C131,MetaData!$Q:$Q,TREM2!B127,MetaData!$AS:$AS,TREM2!J128,MetaData!AW:AW,"Trem2")</f>
        <v>0</v>
      </c>
      <c r="K131" s="142">
        <f>IFERROR(J131/J133,0)</f>
        <v>0</v>
      </c>
      <c r="M131" s="139" t="s">
        <v>151</v>
      </c>
      <c r="N131" s="140" t="s">
        <v>205</v>
      </c>
      <c r="O131" s="143">
        <f>COUNTIFS(MetaData!$R:$R,TREM2!M131,MetaData!$AQ:$AQ,TREM2!N131,MetaData!$Q:$Q,TREM2!B127,MetaData!AW:AW,"Trem2")</f>
        <v>0</v>
      </c>
      <c r="P131" s="142">
        <f>IFERROR(O131/O133,0)</f>
        <v>0</v>
      </c>
      <c r="V131" s="139" t="s">
        <v>1339</v>
      </c>
      <c r="W131" s="140">
        <f>SUM(W129:W130)</f>
        <v>2</v>
      </c>
      <c r="X131" s="142"/>
    </row>
    <row r="132" spans="2:24">
      <c r="B132" s="139"/>
      <c r="C132" s="140" t="s">
        <v>146</v>
      </c>
      <c r="D132" s="143">
        <f>COUNTIFS(MetaData!$R:$R,TREM2!B131,MetaData!$AQ:$AQ,TREM2!C132,MetaData!$Q:$Q,TREM2!B127,MetaData!$AS:$AS,TREM2!D128,MetaData!AW:AW,"Trem2")</f>
        <v>0</v>
      </c>
      <c r="E132" s="141">
        <f>IFERROR(D132/D133,0)</f>
        <v>0</v>
      </c>
      <c r="F132" s="143">
        <f>COUNTIFS(MetaData!$R:$R,TREM2!B131,MetaData!$AQ:$AQ,TREM2!C132,MetaData!$Q:$Q,TREM2!B127,MetaData!$AS:$AS,TREM2!F128,MetaData!AW:AW,"Trem2")</f>
        <v>0</v>
      </c>
      <c r="G132" s="141">
        <f>IFERROR(F132/F133,0)</f>
        <v>0</v>
      </c>
      <c r="H132" s="143">
        <f>COUNTIFS(MetaData!$R:$R,TREM2!B131,MetaData!$AQ:$AQ,TREM2!C132,MetaData!$Q:$Q,TREM2!B127,MetaData!$AS:$AS,TREM2!H128,MetaData!AW:AW,"Trem2")</f>
        <v>0</v>
      </c>
      <c r="I132" s="141">
        <f>IFERROR(H132/H133,0)</f>
        <v>0</v>
      </c>
      <c r="J132" s="143">
        <f>COUNTIFS(MetaData!$R:$R,TREM2!B131,MetaData!$AQ:$AQ,TREM2!C132,MetaData!$Q:$Q,TREM2!B127,MetaData!$AS:$AS,TREM2!J128,MetaData!AW:AW,"Trem2")</f>
        <v>0</v>
      </c>
      <c r="K132" s="142">
        <f>IFERROR(J132/J133,0)</f>
        <v>0</v>
      </c>
      <c r="M132" s="139"/>
      <c r="N132" s="140" t="s">
        <v>146</v>
      </c>
      <c r="O132" s="143">
        <f>COUNTIFS(MetaData!$R:$R,TREM2!M131,MetaData!$AQ:$AQ,TREM2!N132,MetaData!$Q:$Q,TREM2!B127,MetaData!AW:AW,"Trem2")</f>
        <v>0</v>
      </c>
      <c r="P132" s="142">
        <f>IFERROR(O132/O133,0)</f>
        <v>0</v>
      </c>
    </row>
    <row r="133" spans="2:24">
      <c r="B133" s="139" t="s">
        <v>1339</v>
      </c>
      <c r="C133" s="140"/>
      <c r="D133" s="143">
        <f>SUM(D129:D132)</f>
        <v>1</v>
      </c>
      <c r="E133" s="141"/>
      <c r="F133" s="140">
        <f t="shared" ref="F133" si="31">SUM(F129:F132)</f>
        <v>0</v>
      </c>
      <c r="G133" s="140"/>
      <c r="H133" s="140">
        <f>SUM(H129:H132)</f>
        <v>0</v>
      </c>
      <c r="I133" s="140"/>
      <c r="J133" s="140">
        <f>SUM(J129:J132)</f>
        <v>1</v>
      </c>
      <c r="K133" s="144">
        <f>SUM(C133:J133)</f>
        <v>2</v>
      </c>
      <c r="M133" s="139" t="s">
        <v>1339</v>
      </c>
      <c r="N133" s="140"/>
      <c r="O133" s="140">
        <f>SUM(O129:O132)</f>
        <v>2</v>
      </c>
      <c r="P133" s="142"/>
    </row>
    <row r="135" spans="2:24">
      <c r="B135" s="152">
        <v>2</v>
      </c>
      <c r="C135" s="153"/>
      <c r="D135" s="153"/>
      <c r="E135" s="153"/>
      <c r="F135" s="153"/>
      <c r="G135" s="153"/>
      <c r="H135" s="153"/>
      <c r="I135" s="153"/>
      <c r="J135" s="153"/>
      <c r="K135" s="153"/>
      <c r="L135" s="153"/>
      <c r="M135" s="152"/>
      <c r="N135" s="153"/>
      <c r="O135" s="153"/>
      <c r="P135" s="153"/>
      <c r="Q135" s="153"/>
      <c r="R135" s="153"/>
      <c r="S135" s="153"/>
      <c r="T135" s="153"/>
      <c r="U135" s="153"/>
      <c r="V135" s="20"/>
      <c r="W135" s="153"/>
      <c r="X135" s="153"/>
    </row>
    <row r="136" spans="2:24">
      <c r="B136" s="139"/>
      <c r="C136" s="140" t="s">
        <v>1341</v>
      </c>
      <c r="D136" s="140" t="s">
        <v>924</v>
      </c>
      <c r="E136" s="141"/>
      <c r="F136" s="140" t="s">
        <v>407</v>
      </c>
      <c r="G136" s="140"/>
      <c r="H136" s="141" t="s">
        <v>215</v>
      </c>
      <c r="I136" s="140"/>
      <c r="J136" s="140" t="s">
        <v>206</v>
      </c>
      <c r="K136" s="142"/>
      <c r="M136" s="139"/>
      <c r="N136" s="140" t="s">
        <v>1341</v>
      </c>
      <c r="O136" s="140"/>
      <c r="P136" s="142"/>
      <c r="R136" s="139" t="s">
        <v>133</v>
      </c>
      <c r="S136" s="143">
        <f>COUNTIFS(MetaData!$R:$R,TREM2!$R$22,MetaData!$Q:$Q,TREM2!B135,MetaData!AW:AW,"Trem2")</f>
        <v>16</v>
      </c>
      <c r="T136" s="142">
        <f>IFERROR(S136/S138,0)</f>
        <v>1</v>
      </c>
      <c r="V136" s="139" t="s">
        <v>1341</v>
      </c>
      <c r="W136" s="140"/>
      <c r="X136" s="142"/>
    </row>
    <row r="137" spans="2:24">
      <c r="B137" s="139" t="s">
        <v>133</v>
      </c>
      <c r="C137" s="140" t="s">
        <v>205</v>
      </c>
      <c r="D137" s="143">
        <f>COUNTIFS(MetaData!$R:$R,TREM2!B137,MetaData!$AQ:$AQ,TREM2!C137,MetaData!$Q:$Q,TREM2!B135,MetaData!$AS:$AS,TREM2!D136,MetaData!AW:AW,"Trem2")</f>
        <v>3</v>
      </c>
      <c r="E137" s="141">
        <f>IFERROR(D137/D141,0)</f>
        <v>0.27272727272727271</v>
      </c>
      <c r="F137" s="143">
        <f>COUNTIFS(MetaData!$R:$R,TREM2!B137,MetaData!$AQ:$AQ,TREM2!C137,MetaData!$Q:$Q,TREM2!B135,MetaData!$AS:$AS,TREM2!F136,MetaData!AW:AW,"Trem2")</f>
        <v>0</v>
      </c>
      <c r="G137" s="141">
        <f>IFERROR(F137/F141,0)</f>
        <v>0</v>
      </c>
      <c r="H137" s="143">
        <f>COUNTIFS(MetaData!$R:$R,TREM2!B137,MetaData!$AQ:$AQ,TREM2!C137,MetaData!$Q:$Q,TREM2!B135,MetaData!$AS:$AS,TREM2!H136,MetaData!AW:AW,"Trem2")</f>
        <v>0</v>
      </c>
      <c r="I137" s="141">
        <f>IFERROR(H137/H141,0)</f>
        <v>0</v>
      </c>
      <c r="J137" s="143">
        <f>COUNTIFS(MetaData!$R:$R,TREM2!B137,MetaData!$AQ:$AQ,TREM2!C137,MetaData!$Q:$Q,TREM2!B135,MetaData!$AS:$AS,TREM2!J136,MetaData!AW:AW,"Trem2")</f>
        <v>1</v>
      </c>
      <c r="K137" s="142">
        <f>IFERROR(J137/J141,0)</f>
        <v>0.33333333333333331</v>
      </c>
      <c r="M137" s="139" t="s">
        <v>133</v>
      </c>
      <c r="N137" s="140" t="s">
        <v>205</v>
      </c>
      <c r="O137" s="143">
        <f>COUNTIFS(MetaData!$R:$R,TREM2!M137,MetaData!$AQ:$AQ,TREM2!N137,MetaData!$Q:$Q,TREM2!B135,MetaData!AW:AW,"Trem2")</f>
        <v>4</v>
      </c>
      <c r="P137" s="142">
        <f>IFERROR(O137/O141,0)</f>
        <v>0.26666666666666666</v>
      </c>
      <c r="R137" s="139" t="s">
        <v>151</v>
      </c>
      <c r="S137" s="143">
        <f>COUNTIFS(MetaData!$R:$R,TREM2!$R$23,MetaData!$Q:$Q,TREM2!B135,MetaData!AW:AW,"Trem2")</f>
        <v>0</v>
      </c>
      <c r="T137" s="142">
        <f>IFERROR(S137/S138,0)</f>
        <v>0</v>
      </c>
      <c r="V137" s="139" t="s">
        <v>205</v>
      </c>
      <c r="W137" s="143">
        <f>COUNTIFS(MetaData!$AQ:$AQ,TREM2!V137,MetaData!$Q:$Q,TREM2!B135,MetaData!AW:AW,"Trem2")</f>
        <v>4</v>
      </c>
      <c r="X137" s="142">
        <f>IFERROR(W137/W139,0)</f>
        <v>0.26666666666666666</v>
      </c>
    </row>
    <row r="138" spans="2:24">
      <c r="B138" s="139"/>
      <c r="C138" s="140" t="s">
        <v>146</v>
      </c>
      <c r="D138" s="143">
        <f>COUNTIFS(MetaData!$R:$R,TREM2!B137,MetaData!$AQ:$AQ,TREM2!C138,MetaData!$Q:$Q,TREM2!B135,MetaData!$AS:$AS,TREM2!D136,MetaData!AW:AW,"Trem2")</f>
        <v>8</v>
      </c>
      <c r="E138" s="141">
        <f>IFERROR(D138/D141,0)</f>
        <v>0.72727272727272729</v>
      </c>
      <c r="F138" s="143">
        <f>COUNTIFS(MetaData!$R:$R,TREM2!B137,MetaData!$AQ:$AQ,TREM2!C138,MetaData!$Q:$Q,TREM2!B135,MetaData!$AS:$AS,TREM2!F136,MetaData!AW:AW,"Trem2")</f>
        <v>0</v>
      </c>
      <c r="G138" s="141">
        <f>IFERROR(F138/F141,0)</f>
        <v>0</v>
      </c>
      <c r="H138" s="143">
        <f>COUNTIFS(MetaData!$R:$R,TREM2!B137,MetaData!$AQ:$AQ,TREM2!C138,MetaData!$Q:$Q,TREM2!B135,MetaData!$AS:$AS,TREM2!H136,MetaData!AW:AW,"Trem2")</f>
        <v>1</v>
      </c>
      <c r="I138" s="141">
        <f>IFERROR(H138/H141,0)</f>
        <v>1</v>
      </c>
      <c r="J138" s="143">
        <f>COUNTIFS(MetaData!$R:$R,TREM2!B137,MetaData!$AQ:$AQ,TREM2!C138,MetaData!$Q:$Q,TREM2!B135,MetaData!$AS:$AS,TREM2!J136,MetaData!AW:AW,"Trem2")</f>
        <v>2</v>
      </c>
      <c r="K138" s="142">
        <f>IFERROR(J138/J141,0)</f>
        <v>0.66666666666666663</v>
      </c>
      <c r="M138" s="139"/>
      <c r="N138" s="140" t="s">
        <v>146</v>
      </c>
      <c r="O138" s="143">
        <f>COUNTIFS(MetaData!$R:$R,TREM2!M137,MetaData!$AQ:$AQ,TREM2!N138,MetaData!$Q:$Q,TREM2!B135,MetaData!AW:AW,"Trem2")</f>
        <v>11</v>
      </c>
      <c r="P138" s="142">
        <f>IFERROR(O138/O141,0)</f>
        <v>0.73333333333333328</v>
      </c>
      <c r="R138" s="139" t="s">
        <v>1339</v>
      </c>
      <c r="S138" s="140">
        <f>SUM(S136:S137)</f>
        <v>16</v>
      </c>
      <c r="T138" s="142"/>
      <c r="V138" s="139" t="s">
        <v>146</v>
      </c>
      <c r="W138" s="143">
        <f>COUNTIFS(MetaData!$AQ:$AQ,TREM2!V138,MetaData!$Q:$Q,TREM2!B135,MetaData!AW:AW,"Trem2")</f>
        <v>11</v>
      </c>
      <c r="X138" s="142">
        <f>IFERROR(W138/W139,0)</f>
        <v>0.73333333333333328</v>
      </c>
    </row>
    <row r="139" spans="2:24">
      <c r="B139" s="139" t="s">
        <v>151</v>
      </c>
      <c r="C139" s="140" t="s">
        <v>205</v>
      </c>
      <c r="D139" s="143">
        <f>COUNTIFS(MetaData!$R:$R,TREM2!B139,MetaData!$AQ:$AQ,TREM2!C139,MetaData!$Q:$Q,TREM2!B135,MetaData!$AS:$AS,TREM2!D136,MetaData!AW:AW,"Trem2")</f>
        <v>0</v>
      </c>
      <c r="E139" s="141">
        <f>IFERROR(D139/D141,0)</f>
        <v>0</v>
      </c>
      <c r="F139" s="143">
        <f>COUNTIFS(MetaData!$R:$R,TREM2!B139,MetaData!$AQ:$AQ,TREM2!C139,MetaData!$Q:$Q,TREM2!B135,MetaData!$AS:$AS,TREM2!F136,MetaData!AW:AW,"Trem2")</f>
        <v>0</v>
      </c>
      <c r="G139" s="141">
        <f>IFERROR(F139/F141,0)</f>
        <v>0</v>
      </c>
      <c r="H139" s="143">
        <f>COUNTIFS(MetaData!$R:$R,TREM2!B139,MetaData!$AQ:$AQ,TREM2!C139,MetaData!$Q:$Q,TREM2!B135,MetaData!$AS:$AS,TREM2!H136,MetaData!AW:AW,"Trem2")</f>
        <v>0</v>
      </c>
      <c r="I139" s="141">
        <f>IFERROR(H139/H141,0)</f>
        <v>0</v>
      </c>
      <c r="J139" s="143">
        <f>COUNTIFS(MetaData!$R:$R,TREM2!B139,MetaData!$AQ:$AQ,TREM2!C139,MetaData!$Q:$Q,TREM2!B135,MetaData!$AS:$AS,TREM2!J136,MetaData!AW:AW,"Trem2")</f>
        <v>0</v>
      </c>
      <c r="K139" s="142">
        <f>IFERROR(J139/J141,0)</f>
        <v>0</v>
      </c>
      <c r="M139" s="139" t="s">
        <v>151</v>
      </c>
      <c r="N139" s="140" t="s">
        <v>205</v>
      </c>
      <c r="O139" s="143">
        <f>COUNTIFS(MetaData!$R:$R,TREM2!M139,MetaData!$AQ:$AQ,TREM2!N139,MetaData!$Q:$Q,TREM2!B135,MetaData!AW:AW,"Trem2")</f>
        <v>0</v>
      </c>
      <c r="P139" s="142">
        <f>IFERROR(O139/O141,0)</f>
        <v>0</v>
      </c>
      <c r="V139" s="139" t="s">
        <v>1339</v>
      </c>
      <c r="W139" s="140">
        <f>SUM(W137:W138)</f>
        <v>15</v>
      </c>
      <c r="X139" s="142"/>
    </row>
    <row r="140" spans="2:24">
      <c r="B140" s="139"/>
      <c r="C140" s="140" t="s">
        <v>146</v>
      </c>
      <c r="D140" s="143">
        <f>COUNTIFS(MetaData!$R:$R,TREM2!B139,MetaData!$AQ:$AQ,TREM2!C140,MetaData!$Q:$Q,TREM2!B135,MetaData!$AS:$AS,TREM2!D136,MetaData!AW:AW,"Trem2")</f>
        <v>0</v>
      </c>
      <c r="E140" s="141">
        <f>IFERROR(D140/D141,0)</f>
        <v>0</v>
      </c>
      <c r="F140" s="143">
        <f>COUNTIFS(MetaData!$R:$R,TREM2!B139,MetaData!$AQ:$AQ,TREM2!C140,MetaData!$Q:$Q,TREM2!B135,MetaData!$AS:$AS,TREM2!F136,MetaData!AW:AW,"Trem2")</f>
        <v>0</v>
      </c>
      <c r="G140" s="141">
        <f>IFERROR(F140/F141,0)</f>
        <v>0</v>
      </c>
      <c r="H140" s="143">
        <f>COUNTIFS(MetaData!$R:$R,TREM2!B139,MetaData!$AQ:$AQ,TREM2!C140,MetaData!$Q:$Q,TREM2!B135,MetaData!$AS:$AS,TREM2!H136,MetaData!AW:AW,"Trem2")</f>
        <v>0</v>
      </c>
      <c r="I140" s="141">
        <f>IFERROR(H140/H141,0)</f>
        <v>0</v>
      </c>
      <c r="J140" s="143">
        <f>COUNTIFS(MetaData!$R:$R,TREM2!B139,MetaData!$AQ:$AQ,TREM2!C140,MetaData!$Q:$Q,TREM2!B135,MetaData!$AS:$AS,TREM2!J136,MetaData!AW:AW,"Trem2")</f>
        <v>0</v>
      </c>
      <c r="K140" s="142">
        <f>IFERROR(J140/J141,0)</f>
        <v>0</v>
      </c>
      <c r="M140" s="139"/>
      <c r="N140" s="140" t="s">
        <v>146</v>
      </c>
      <c r="O140" s="143">
        <f>COUNTIFS(MetaData!$R:$R,TREM2!M139,MetaData!$AQ:$AQ,TREM2!N140,MetaData!$Q:$Q,TREM2!B135,MetaData!AW:AW,"Trem2")</f>
        <v>0</v>
      </c>
      <c r="P140" s="142">
        <f>IFERROR(O140/O141,0)</f>
        <v>0</v>
      </c>
    </row>
    <row r="141" spans="2:24">
      <c r="B141" s="139" t="s">
        <v>1339</v>
      </c>
      <c r="C141" s="140"/>
      <c r="D141" s="143">
        <f>SUM(D137:D140)</f>
        <v>11</v>
      </c>
      <c r="E141" s="141"/>
      <c r="F141" s="140">
        <f t="shared" ref="F141" si="32">SUM(F137:F140)</f>
        <v>0</v>
      </c>
      <c r="G141" s="140"/>
      <c r="H141" s="140">
        <f>SUM(H137:H140)</f>
        <v>1</v>
      </c>
      <c r="I141" s="140"/>
      <c r="J141" s="140">
        <f>SUM(J137:J140)</f>
        <v>3</v>
      </c>
      <c r="K141" s="144">
        <f>SUM(C141:J141)</f>
        <v>15</v>
      </c>
      <c r="M141" s="139" t="s">
        <v>1339</v>
      </c>
      <c r="N141" s="140"/>
      <c r="O141" s="140">
        <f>SUM(O137:O140)</f>
        <v>15</v>
      </c>
      <c r="P141" s="142"/>
    </row>
    <row r="143" spans="2:24">
      <c r="B143" s="152">
        <v>3</v>
      </c>
      <c r="C143" s="153"/>
      <c r="D143" s="153"/>
      <c r="E143" s="153"/>
      <c r="F143" s="153"/>
      <c r="G143" s="153"/>
      <c r="H143" s="153"/>
      <c r="I143" s="153"/>
      <c r="J143" s="153"/>
      <c r="K143" s="153"/>
      <c r="L143" s="153"/>
      <c r="M143" s="152"/>
      <c r="N143" s="153"/>
      <c r="O143" s="153"/>
      <c r="P143" s="153"/>
      <c r="Q143" s="153"/>
      <c r="R143" s="153"/>
      <c r="S143" s="153"/>
      <c r="T143" s="153"/>
      <c r="U143" s="153"/>
      <c r="V143" s="20"/>
      <c r="W143" s="153"/>
      <c r="X143" s="153"/>
    </row>
    <row r="144" spans="2:24">
      <c r="B144" s="139"/>
      <c r="C144" s="140" t="s">
        <v>1341</v>
      </c>
      <c r="D144" s="140" t="s">
        <v>924</v>
      </c>
      <c r="E144" s="141"/>
      <c r="F144" s="140" t="s">
        <v>407</v>
      </c>
      <c r="G144" s="140"/>
      <c r="H144" s="141" t="s">
        <v>215</v>
      </c>
      <c r="I144" s="140"/>
      <c r="J144" s="140" t="s">
        <v>206</v>
      </c>
      <c r="K144" s="142"/>
      <c r="M144" s="139"/>
      <c r="N144" s="140" t="s">
        <v>1341</v>
      </c>
      <c r="O144" s="140"/>
      <c r="P144" s="142"/>
      <c r="R144" s="139" t="s">
        <v>133</v>
      </c>
      <c r="S144" s="143">
        <f>COUNTIFS(MetaData!$R:$R,TREM2!$R$22,MetaData!$Q:$Q,TREM2!B143,MetaData!AW:AW,"Trem2")</f>
        <v>0</v>
      </c>
      <c r="T144" s="142">
        <f>IFERROR(S144/S146,0)</f>
        <v>0</v>
      </c>
      <c r="V144" s="139" t="s">
        <v>1341</v>
      </c>
      <c r="W144" s="140"/>
      <c r="X144" s="142"/>
    </row>
    <row r="145" spans="2:24">
      <c r="B145" s="139" t="s">
        <v>133</v>
      </c>
      <c r="C145" s="140" t="s">
        <v>205</v>
      </c>
      <c r="D145" s="143">
        <f>COUNTIFS(MetaData!$R:$R,TREM2!B145,MetaData!$AQ:$AQ,TREM2!C145,MetaData!$Q:$Q,TREM2!B143,MetaData!$AS:$AS,TREM2!D144,MetaData!AW:AW,"Trem2")</f>
        <v>0</v>
      </c>
      <c r="E145" s="141">
        <f>IFERROR(D145/D149,0)</f>
        <v>0</v>
      </c>
      <c r="F145" s="143">
        <f>COUNTIFS(MetaData!$R:$R,TREM2!B145,MetaData!$AQ:$AQ,TREM2!C145,MetaData!$Q:$Q,TREM2!B143,MetaData!$AS:$AS,TREM2!F144,MetaData!AW:AW,"Trem2")</f>
        <v>0</v>
      </c>
      <c r="G145" s="141">
        <f>IFERROR(F145/F149,0)</f>
        <v>0</v>
      </c>
      <c r="H145" s="143">
        <f>COUNTIFS(MetaData!$R:$R,TREM2!B145,MetaData!$AQ:$AQ,TREM2!C145,MetaData!$Q:$Q,TREM2!B143,MetaData!$AS:$AS,TREM2!H144,MetaData!AW:AW,"Trem2")</f>
        <v>0</v>
      </c>
      <c r="I145" s="141">
        <f>IFERROR(H145/H149,0)</f>
        <v>0</v>
      </c>
      <c r="J145" s="143">
        <f>COUNTIFS(MetaData!$R:$R,TREM2!B145,MetaData!$AQ:$AQ,TREM2!C145,MetaData!$Q:$Q,TREM2!B143,MetaData!$AS:$AS,TREM2!J144,MetaData!AW:AW,"Trem2")</f>
        <v>0</v>
      </c>
      <c r="K145" s="142">
        <f>IFERROR(J145/J149,0)</f>
        <v>0</v>
      </c>
      <c r="M145" s="139" t="s">
        <v>133</v>
      </c>
      <c r="N145" s="140" t="s">
        <v>205</v>
      </c>
      <c r="O145" s="143">
        <f>COUNTIFS(MetaData!$R:$R,TREM2!M145,MetaData!$AQ:$AQ,TREM2!N145,MetaData!$Q:$Q,TREM2!B143,MetaData!AW:AW,"Trem2")</f>
        <v>0</v>
      </c>
      <c r="P145" s="142">
        <f>IFERROR(O145/O149,0)</f>
        <v>0</v>
      </c>
      <c r="R145" s="139" t="s">
        <v>151</v>
      </c>
      <c r="S145" s="143">
        <f>COUNTIFS(MetaData!$R:$R,TREM2!$R$23,MetaData!$Q:$Q,TREM2!B143,MetaData!AW:AW,"Trem2")</f>
        <v>6</v>
      </c>
      <c r="T145" s="142">
        <f>IFERROR(S145/S146,0)</f>
        <v>1</v>
      </c>
      <c r="V145" s="139" t="s">
        <v>205</v>
      </c>
      <c r="W145" s="143">
        <f>COUNTIFS(MetaData!$AQ:$AQ,TREM2!V145,MetaData!$Q:$Q,TREM2!B143,MetaData!AW:AW,"Trem2")</f>
        <v>3</v>
      </c>
      <c r="X145" s="142">
        <f>IFERROR(W145/W147,0)</f>
        <v>0.6</v>
      </c>
    </row>
    <row r="146" spans="2:24">
      <c r="B146" s="139"/>
      <c r="C146" s="140" t="s">
        <v>146</v>
      </c>
      <c r="D146" s="143">
        <f>COUNTIFS(MetaData!$R:$R,TREM2!B145,MetaData!$AQ:$AQ,TREM2!C146,MetaData!$Q:$Q,TREM2!B143,MetaData!$AS:$AS,TREM2!D144,MetaData!AW:AW,"Trem2")</f>
        <v>0</v>
      </c>
      <c r="E146" s="141">
        <f>IFERROR(D146/D149,0)</f>
        <v>0</v>
      </c>
      <c r="F146" s="143">
        <f>COUNTIFS(MetaData!$R:$R,TREM2!B145,MetaData!$AQ:$AQ,TREM2!C146,MetaData!$Q:$Q,TREM2!B143,MetaData!$AS:$AS,TREM2!F144,MetaData!AW:AW,"Trem2")</f>
        <v>0</v>
      </c>
      <c r="G146" s="141">
        <f>IFERROR(F146/F149,0)</f>
        <v>0</v>
      </c>
      <c r="H146" s="143">
        <f>COUNTIFS(MetaData!$R:$R,TREM2!B145,MetaData!$AQ:$AQ,TREM2!C146,MetaData!$Q:$Q,TREM2!B143,MetaData!$AS:$AS,TREM2!H144,MetaData!AW:AW,"Trem2")</f>
        <v>0</v>
      </c>
      <c r="I146" s="141">
        <f>IFERROR(H146/H149,0)</f>
        <v>0</v>
      </c>
      <c r="J146" s="143">
        <f>COUNTIFS(MetaData!$R:$R,TREM2!B145,MetaData!$AQ:$AQ,TREM2!C146,MetaData!$Q:$Q,TREM2!B143,MetaData!$AS:$AS,TREM2!J144,MetaData!AW:AW,"Trem2")</f>
        <v>0</v>
      </c>
      <c r="K146" s="142">
        <f>IFERROR(J146/J149,0)</f>
        <v>0</v>
      </c>
      <c r="M146" s="139"/>
      <c r="N146" s="140" t="s">
        <v>146</v>
      </c>
      <c r="O146" s="143">
        <f>COUNTIFS(MetaData!$R:$R,TREM2!M145,MetaData!$AQ:$AQ,TREM2!N146,MetaData!$Q:$Q,TREM2!B143,MetaData!AW:AW,"Trem2")</f>
        <v>0</v>
      </c>
      <c r="P146" s="142">
        <f>IFERROR(O146/O149,0)</f>
        <v>0</v>
      </c>
      <c r="R146" s="139" t="s">
        <v>1339</v>
      </c>
      <c r="S146" s="140">
        <f>SUM(S144:S145)</f>
        <v>6</v>
      </c>
      <c r="T146" s="142"/>
      <c r="V146" s="139" t="s">
        <v>146</v>
      </c>
      <c r="W146" s="143">
        <f>COUNTIFS(MetaData!$AQ:$AQ,TREM2!V146,MetaData!$Q:$Q,TREM2!B143,MetaData!AW:AW,"Trem2")</f>
        <v>2</v>
      </c>
      <c r="X146" s="142">
        <f>IFERROR(W146/W147,0)</f>
        <v>0.4</v>
      </c>
    </row>
    <row r="147" spans="2:24">
      <c r="B147" s="139" t="s">
        <v>151</v>
      </c>
      <c r="C147" s="140" t="s">
        <v>205</v>
      </c>
      <c r="D147" s="143">
        <f>COUNTIFS(MetaData!$R:$R,TREM2!B147,MetaData!$AQ:$AQ,TREM2!C147,MetaData!$Q:$Q,TREM2!B143,MetaData!$AS:$AS,TREM2!D144,MetaData!AW:AW,"Trem2")</f>
        <v>3</v>
      </c>
      <c r="E147" s="141">
        <f>IFERROR(D147/D149,0)</f>
        <v>1</v>
      </c>
      <c r="F147" s="143">
        <f>COUNTIFS(MetaData!$R:$R,TREM2!B147,MetaData!$AQ:$AQ,TREM2!C147,MetaData!$Q:$Q,TREM2!B143,MetaData!$AS:$AS,TREM2!F144,MetaData!AW:AW,"Trem2")</f>
        <v>0</v>
      </c>
      <c r="G147" s="141">
        <f>IFERROR(F147/F149,0)</f>
        <v>0</v>
      </c>
      <c r="H147" s="143">
        <f>COUNTIFS(MetaData!$R:$R,TREM2!B147,MetaData!$AQ:$AQ,TREM2!C147,MetaData!$Q:$Q,TREM2!B143,MetaData!$AS:$AS,TREM2!H144,MetaData!AW:AW,"Trem2")</f>
        <v>0</v>
      </c>
      <c r="I147" s="141">
        <f>IFERROR(H147/H149,0)</f>
        <v>0</v>
      </c>
      <c r="J147" s="143">
        <f>COUNTIFS(MetaData!$R:$R,TREM2!B147,MetaData!$AQ:$AQ,TREM2!C147,MetaData!$Q:$Q,TREM2!B143,MetaData!$AS:$AS,TREM2!J144,MetaData!AW:AW,"Trem2")</f>
        <v>0</v>
      </c>
      <c r="K147" s="142">
        <f>IFERROR(J147/J149,0)</f>
        <v>0</v>
      </c>
      <c r="M147" s="139" t="s">
        <v>151</v>
      </c>
      <c r="N147" s="140" t="s">
        <v>205</v>
      </c>
      <c r="O147" s="143">
        <f>COUNTIFS(MetaData!$R:$R,TREM2!M147,MetaData!$AQ:$AQ,TREM2!N147,MetaData!$Q:$Q,TREM2!B143,MetaData!AW:AW,"Trem2")</f>
        <v>3</v>
      </c>
      <c r="P147" s="142">
        <f>IFERROR(O147/O149,0)</f>
        <v>0.6</v>
      </c>
      <c r="V147" s="139" t="s">
        <v>1339</v>
      </c>
      <c r="W147" s="140">
        <f>SUM(W145:W146)</f>
        <v>5</v>
      </c>
      <c r="X147" s="142"/>
    </row>
    <row r="148" spans="2:24">
      <c r="B148" s="139"/>
      <c r="C148" s="140" t="s">
        <v>146</v>
      </c>
      <c r="D148" s="143">
        <f>COUNTIFS(MetaData!$R:$R,TREM2!B147,MetaData!$AQ:$AQ,TREM2!C148,MetaData!$Q:$Q,TREM2!B143,MetaData!$AS:$AS,TREM2!D144,MetaData!AW:AW,"Trem2")</f>
        <v>0</v>
      </c>
      <c r="E148" s="141">
        <f>IFERROR(D148/D149,0)</f>
        <v>0</v>
      </c>
      <c r="F148" s="143">
        <f>COUNTIFS(MetaData!$R:$R,TREM2!B147,MetaData!$AQ:$AQ,TREM2!C148,MetaData!$Q:$Q,TREM2!B143,MetaData!$AS:$AS,TREM2!F144,MetaData!AW:AW,"Trem2")</f>
        <v>0</v>
      </c>
      <c r="G148" s="141">
        <f>IFERROR(F148/F149,0)</f>
        <v>0</v>
      </c>
      <c r="H148" s="143">
        <f>COUNTIFS(MetaData!$R:$R,TREM2!B147,MetaData!$AQ:$AQ,TREM2!C148,MetaData!$Q:$Q,TREM2!B143,MetaData!$AS:$AS,TREM2!H144,MetaData!AW:AW,"Trem2")</f>
        <v>0</v>
      </c>
      <c r="I148" s="141">
        <f>IFERROR(H148/H149,0)</f>
        <v>0</v>
      </c>
      <c r="J148" s="143">
        <f>COUNTIFS(MetaData!$R:$R,TREM2!B147,MetaData!$AQ:$AQ,TREM2!C148,MetaData!$Q:$Q,TREM2!B143,MetaData!$AS:$AS,TREM2!J144,MetaData!AW:AW,"Trem2")</f>
        <v>2</v>
      </c>
      <c r="K148" s="142">
        <f>IFERROR(J148/J149,0)</f>
        <v>1</v>
      </c>
      <c r="M148" s="139"/>
      <c r="N148" s="140" t="s">
        <v>146</v>
      </c>
      <c r="O148" s="143">
        <f>COUNTIFS(MetaData!$R:$R,TREM2!M147,MetaData!$AQ:$AQ,TREM2!N148,MetaData!$Q:$Q,TREM2!B143,MetaData!AW:AW,"Trem2")</f>
        <v>2</v>
      </c>
      <c r="P148" s="142">
        <f>IFERROR(O148/O149,0)</f>
        <v>0.4</v>
      </c>
    </row>
    <row r="149" spans="2:24">
      <c r="B149" s="139" t="s">
        <v>1339</v>
      </c>
      <c r="C149" s="140"/>
      <c r="D149" s="143">
        <f>SUM(D145:D148)</f>
        <v>3</v>
      </c>
      <c r="E149" s="141"/>
      <c r="F149" s="140">
        <f t="shared" ref="F149" si="33">SUM(F145:F148)</f>
        <v>0</v>
      </c>
      <c r="G149" s="140"/>
      <c r="H149" s="140">
        <f>SUM(H145:H148)</f>
        <v>0</v>
      </c>
      <c r="I149" s="140"/>
      <c r="J149" s="140">
        <f>SUM(J145:J148)</f>
        <v>2</v>
      </c>
      <c r="K149" s="144">
        <f>SUM(C149:J149)</f>
        <v>5</v>
      </c>
      <c r="M149" s="139" t="s">
        <v>1339</v>
      </c>
      <c r="N149" s="140"/>
      <c r="O149" s="140">
        <f>SUM(O145:O148)</f>
        <v>5</v>
      </c>
      <c r="P149" s="142"/>
    </row>
    <row r="151" spans="2:24">
      <c r="B151" s="152">
        <v>4</v>
      </c>
      <c r="C151" s="153"/>
      <c r="D151" s="153"/>
      <c r="E151" s="153"/>
      <c r="F151" s="153"/>
      <c r="G151" s="153"/>
      <c r="H151" s="153"/>
      <c r="I151" s="153"/>
      <c r="J151" s="153"/>
      <c r="K151" s="153"/>
      <c r="L151" s="153"/>
      <c r="M151" s="152"/>
      <c r="N151" s="153"/>
      <c r="O151" s="153"/>
      <c r="P151" s="153"/>
      <c r="Q151" s="153"/>
      <c r="R151" s="153"/>
      <c r="S151" s="153"/>
      <c r="T151" s="153"/>
      <c r="U151" s="153"/>
      <c r="V151" s="20"/>
      <c r="W151" s="153"/>
      <c r="X151" s="153"/>
    </row>
    <row r="152" spans="2:24">
      <c r="B152" s="139"/>
      <c r="C152" s="140" t="s">
        <v>1341</v>
      </c>
      <c r="D152" s="140" t="s">
        <v>924</v>
      </c>
      <c r="E152" s="141"/>
      <c r="F152" s="140" t="s">
        <v>407</v>
      </c>
      <c r="G152" s="140"/>
      <c r="H152" s="141" t="s">
        <v>215</v>
      </c>
      <c r="I152" s="140"/>
      <c r="J152" s="140" t="s">
        <v>206</v>
      </c>
      <c r="K152" s="142"/>
      <c r="M152" s="139"/>
      <c r="N152" s="140" t="s">
        <v>1341</v>
      </c>
      <c r="O152" s="140"/>
      <c r="P152" s="142"/>
      <c r="R152" s="139" t="s">
        <v>133</v>
      </c>
      <c r="S152" s="143">
        <f>COUNTIFS(MetaData!$R:$R,TREM2!$R$22,MetaData!$Q:$Q,TREM2!B151,MetaData!AW:AW,"Trem2")</f>
        <v>0</v>
      </c>
      <c r="T152" s="142">
        <f>IFERROR(S152/S154,0)</f>
        <v>0</v>
      </c>
      <c r="V152" s="139" t="s">
        <v>1341</v>
      </c>
      <c r="W152" s="140"/>
      <c r="X152" s="142"/>
    </row>
    <row r="153" spans="2:24">
      <c r="B153" s="139" t="s">
        <v>133</v>
      </c>
      <c r="C153" s="140" t="s">
        <v>205</v>
      </c>
      <c r="D153" s="143">
        <f>COUNTIFS(MetaData!$R:$R,TREM2!B153,MetaData!$AQ:$AQ,TREM2!C153,MetaData!$Q:$Q,TREM2!B151,MetaData!$AS:$AS,TREM2!D152,MetaData!AW:AW,"Trem2")</f>
        <v>0</v>
      </c>
      <c r="E153" s="141">
        <f>IFERROR(D153/D157,0)</f>
        <v>0</v>
      </c>
      <c r="F153" s="143">
        <f>COUNTIFS(MetaData!$R:$R,TREM2!B153,MetaData!$AQ:$AQ,TREM2!C153,MetaData!$Q:$Q,TREM2!B151,MetaData!$AS:$AS,TREM2!F152,MetaData!AW:AW,"Trem2")</f>
        <v>0</v>
      </c>
      <c r="G153" s="141">
        <f>IFERROR(F153/F157,0)</f>
        <v>0</v>
      </c>
      <c r="H153" s="143">
        <f>COUNTIFS(MetaData!$R:$R,TREM2!B153,MetaData!$AQ:$AQ,TREM2!C153,MetaData!$Q:$Q,TREM2!B151,MetaData!$AS:$AS,TREM2!H152,MetaData!AW:AW,"Trem2")</f>
        <v>0</v>
      </c>
      <c r="I153" s="141">
        <f>IFERROR(H153/H157,0)</f>
        <v>0</v>
      </c>
      <c r="J153" s="143">
        <f>COUNTIFS(MetaData!$R:$R,TREM2!B153,MetaData!$AQ:$AQ,TREM2!C153,MetaData!$Q:$Q,TREM2!B151,MetaData!$AS:$AS,TREM2!J152,MetaData!AW:AW,"Trem2")</f>
        <v>0</v>
      </c>
      <c r="K153" s="142">
        <f>IFERROR(J153/J157,0)</f>
        <v>0</v>
      </c>
      <c r="M153" s="139" t="s">
        <v>133</v>
      </c>
      <c r="N153" s="140" t="s">
        <v>205</v>
      </c>
      <c r="O153" s="143">
        <f>COUNTIFS(MetaData!$R:$R,TREM2!M153,MetaData!$AQ:$AQ,TREM2!N153,MetaData!$Q:$Q,TREM2!B151,MetaData!AW:AW,"Trem2")</f>
        <v>0</v>
      </c>
      <c r="P153" s="142">
        <f>IFERROR(O153/O157,0)</f>
        <v>0</v>
      </c>
      <c r="R153" s="139" t="s">
        <v>151</v>
      </c>
      <c r="S153" s="143">
        <f>COUNTIFS(MetaData!$R:$R,TREM2!$R$23,MetaData!$Q:$Q,TREM2!B151,MetaData!AW:AW,"Trem2")</f>
        <v>3</v>
      </c>
      <c r="T153" s="142">
        <f>IFERROR(S153/S154,0)</f>
        <v>1</v>
      </c>
      <c r="V153" s="139" t="s">
        <v>205</v>
      </c>
      <c r="W153" s="143">
        <f>COUNTIFS(MetaData!$AQ:$AQ,TREM2!V153,MetaData!$Q:$Q,TREM2!B151,MetaData!AW:AW,"Trem2")</f>
        <v>1</v>
      </c>
      <c r="X153" s="142">
        <f>IFERROR(W153/W155,0)</f>
        <v>0.33333333333333331</v>
      </c>
    </row>
    <row r="154" spans="2:24">
      <c r="B154" s="139"/>
      <c r="C154" s="140" t="s">
        <v>146</v>
      </c>
      <c r="D154" s="143">
        <f>COUNTIFS(MetaData!$R:$R,TREM2!B153,MetaData!$AQ:$AQ,TREM2!C154,MetaData!$Q:$Q,TREM2!B151,MetaData!$AS:$AS,TREM2!D152,MetaData!AW:AW,"Trem2")</f>
        <v>0</v>
      </c>
      <c r="E154" s="141">
        <f>IFERROR(D154/D157,0)</f>
        <v>0</v>
      </c>
      <c r="F154" s="143">
        <f>COUNTIFS(MetaData!$R:$R,TREM2!B153,MetaData!$AQ:$AQ,TREM2!C154,MetaData!$Q:$Q,TREM2!B151,MetaData!$AS:$AS,TREM2!F152,MetaData!AW:AW,"Trem2")</f>
        <v>0</v>
      </c>
      <c r="G154" s="141">
        <f>IFERROR(F154/F157,0)</f>
        <v>0</v>
      </c>
      <c r="H154" s="143">
        <f>COUNTIFS(MetaData!$R:$R,TREM2!B153,MetaData!$AQ:$AQ,TREM2!C154,MetaData!$Q:$Q,TREM2!B151,MetaData!$AS:$AS,TREM2!H152,MetaData!AW:AW,"Trem2")</f>
        <v>0</v>
      </c>
      <c r="I154" s="141">
        <f>IFERROR(H154/H157,0)</f>
        <v>0</v>
      </c>
      <c r="J154" s="143">
        <f>COUNTIFS(MetaData!$R:$R,TREM2!B153,MetaData!$AQ:$AQ,TREM2!C154,MetaData!$Q:$Q,TREM2!B151,MetaData!$AS:$AS,TREM2!J152,MetaData!AW:AW,"Trem2")</f>
        <v>0</v>
      </c>
      <c r="K154" s="142">
        <f>IFERROR(J154/J157,0)</f>
        <v>0</v>
      </c>
      <c r="M154" s="139"/>
      <c r="N154" s="140" t="s">
        <v>146</v>
      </c>
      <c r="O154" s="143">
        <f>COUNTIFS(MetaData!$R:$R,TREM2!M153,MetaData!$AQ:$AQ,TREM2!N154,MetaData!$Q:$Q,TREM2!B151,MetaData!AW:AW,"Trem2")</f>
        <v>0</v>
      </c>
      <c r="P154" s="142">
        <f>IFERROR(O154/O157,0)</f>
        <v>0</v>
      </c>
      <c r="R154" s="139" t="s">
        <v>1339</v>
      </c>
      <c r="S154" s="140">
        <f>SUM(S152:S153)</f>
        <v>3</v>
      </c>
      <c r="T154" s="142"/>
      <c r="V154" s="139" t="s">
        <v>146</v>
      </c>
      <c r="W154" s="143">
        <f>COUNTIFS(MetaData!$AQ:$AQ,TREM2!V154,MetaData!$Q:$Q,TREM2!B151,MetaData!AW:AW,"Trem2")</f>
        <v>2</v>
      </c>
      <c r="X154" s="142">
        <f>IFERROR(W154/W155,0)</f>
        <v>0.66666666666666663</v>
      </c>
    </row>
    <row r="155" spans="2:24">
      <c r="B155" s="139" t="s">
        <v>151</v>
      </c>
      <c r="C155" s="140" t="s">
        <v>205</v>
      </c>
      <c r="D155" s="143">
        <f>COUNTIFS(MetaData!$R:$R,TREM2!B155,MetaData!$AQ:$AQ,TREM2!C155,MetaData!$Q:$Q,TREM2!B151,MetaData!$AS:$AS,TREM2!D152,MetaData!AW:AW,"Trem2")</f>
        <v>1</v>
      </c>
      <c r="E155" s="141">
        <f>IFERROR(D155/D157,0)</f>
        <v>1</v>
      </c>
      <c r="F155" s="143">
        <f>COUNTIFS(MetaData!$R:$R,TREM2!B155,MetaData!$AQ:$AQ,TREM2!C155,MetaData!$Q:$Q,TREM2!B151,MetaData!$AS:$AS,TREM2!F152,MetaData!AW:AW,"Trem2")</f>
        <v>0</v>
      </c>
      <c r="G155" s="141">
        <f>IFERROR(F155/F157,0)</f>
        <v>0</v>
      </c>
      <c r="H155" s="143">
        <f>COUNTIFS(MetaData!$R:$R,TREM2!B155,MetaData!$AQ:$AQ,TREM2!C155,MetaData!$Q:$Q,TREM2!B151,MetaData!$AS:$AS,TREM2!H152,MetaData!AW:AW,"Trem2")</f>
        <v>0</v>
      </c>
      <c r="I155" s="141">
        <f>IFERROR(H155/H157,0)</f>
        <v>0</v>
      </c>
      <c r="J155" s="143">
        <f>COUNTIFS(MetaData!$R:$R,TREM2!B155,MetaData!$AQ:$AQ,TREM2!C155,MetaData!$Q:$Q,TREM2!B151,MetaData!$AS:$AS,TREM2!J152,MetaData!AW:AW,"Trem2")</f>
        <v>0</v>
      </c>
      <c r="K155" s="142">
        <f>IFERROR(J155/J157,0)</f>
        <v>0</v>
      </c>
      <c r="M155" s="139" t="s">
        <v>151</v>
      </c>
      <c r="N155" s="140" t="s">
        <v>205</v>
      </c>
      <c r="O155" s="143">
        <f>COUNTIFS(MetaData!$R:$R,TREM2!M155,MetaData!$AQ:$AQ,TREM2!N155,MetaData!$Q:$Q,TREM2!B151,MetaData!AW:AW,"Trem2")</f>
        <v>1</v>
      </c>
      <c r="P155" s="142">
        <f>IFERROR(O155/O157,0)</f>
        <v>0.33333333333333331</v>
      </c>
      <c r="V155" s="139" t="s">
        <v>1339</v>
      </c>
      <c r="W155" s="140">
        <f>SUM(W153:W154)</f>
        <v>3</v>
      </c>
      <c r="X155" s="142"/>
    </row>
    <row r="156" spans="2:24">
      <c r="B156" s="139"/>
      <c r="C156" s="140" t="s">
        <v>146</v>
      </c>
      <c r="D156" s="143">
        <f>COUNTIFS(MetaData!$R:$R,TREM2!B155,MetaData!$AQ:$AQ,TREM2!C156,MetaData!$Q:$Q,TREM2!B151,MetaData!$AS:$AS,TREM2!D152,MetaData!AW:AW,"Trem2")</f>
        <v>0</v>
      </c>
      <c r="E156" s="141">
        <f>IFERROR(D156/D157,0)</f>
        <v>0</v>
      </c>
      <c r="F156" s="143">
        <f>COUNTIFS(MetaData!$R:$R,TREM2!B155,MetaData!$AQ:$AQ,TREM2!C156,MetaData!$Q:$Q,TREM2!B151,MetaData!$AS:$AS,TREM2!F152,MetaData!AW:AW,"Trem2")</f>
        <v>0</v>
      </c>
      <c r="G156" s="141">
        <f>IFERROR(F156/F157,0)</f>
        <v>0</v>
      </c>
      <c r="H156" s="143">
        <f>COUNTIFS(MetaData!$R:$R,TREM2!B155,MetaData!$AQ:$AQ,TREM2!C156,MetaData!$Q:$Q,TREM2!B151,MetaData!$AS:$AS,TREM2!H152,MetaData!AW:AW,"Trem2")</f>
        <v>0</v>
      </c>
      <c r="I156" s="141">
        <f>IFERROR(H156/H157,0)</f>
        <v>0</v>
      </c>
      <c r="J156" s="143">
        <f>COUNTIFS(MetaData!$R:$R,TREM2!B155,MetaData!$AQ:$AQ,TREM2!C156,MetaData!$Q:$Q,TREM2!B151,MetaData!$AS:$AS,TREM2!J152,MetaData!AW:AW,"Trem2")</f>
        <v>2</v>
      </c>
      <c r="K156" s="142">
        <f>IFERROR(J156/J157,0)</f>
        <v>1</v>
      </c>
      <c r="M156" s="139"/>
      <c r="N156" s="140" t="s">
        <v>146</v>
      </c>
      <c r="O156" s="143">
        <f>COUNTIFS(MetaData!$R:$R,TREM2!M155,MetaData!$AQ:$AQ,TREM2!N156,MetaData!$Q:$Q,TREM2!B151,MetaData!AW:AW,"Trem2")</f>
        <v>2</v>
      </c>
      <c r="P156" s="142">
        <f>IFERROR(O156/O157,0)</f>
        <v>0.66666666666666663</v>
      </c>
    </row>
    <row r="157" spans="2:24">
      <c r="B157" s="139" t="s">
        <v>1339</v>
      </c>
      <c r="C157" s="140"/>
      <c r="D157" s="143">
        <f>SUM(D153:D156)</f>
        <v>1</v>
      </c>
      <c r="E157" s="141"/>
      <c r="F157" s="140">
        <f t="shared" ref="F157" si="34">SUM(F153:F156)</f>
        <v>0</v>
      </c>
      <c r="G157" s="140"/>
      <c r="H157" s="140">
        <f>SUM(H153:H156)</f>
        <v>0</v>
      </c>
      <c r="I157" s="140"/>
      <c r="J157" s="140">
        <f>SUM(J153:J156)</f>
        <v>2</v>
      </c>
      <c r="K157" s="144">
        <f>SUM(C157:J157)</f>
        <v>3</v>
      </c>
      <c r="M157" s="139" t="s">
        <v>1339</v>
      </c>
      <c r="N157" s="140"/>
      <c r="O157" s="140">
        <f>SUM(O153:O156)</f>
        <v>3</v>
      </c>
      <c r="P157" s="142"/>
    </row>
    <row r="159" spans="2:24">
      <c r="B159" s="152" t="s">
        <v>1006</v>
      </c>
      <c r="C159" s="153"/>
      <c r="D159" s="153"/>
      <c r="E159" s="153"/>
      <c r="F159" s="153"/>
      <c r="G159" s="153"/>
      <c r="H159" s="153"/>
      <c r="I159" s="153"/>
      <c r="J159" s="153"/>
      <c r="K159" s="153"/>
      <c r="L159" s="153"/>
      <c r="M159" s="152"/>
      <c r="N159" s="153"/>
      <c r="O159" s="153"/>
      <c r="P159" s="153"/>
      <c r="Q159" s="153"/>
      <c r="R159" s="153"/>
      <c r="S159" s="153"/>
      <c r="T159" s="153"/>
      <c r="U159" s="153"/>
      <c r="V159" s="20"/>
      <c r="W159" s="153"/>
      <c r="X159" s="153"/>
    </row>
    <row r="160" spans="2:24">
      <c r="B160" s="139"/>
      <c r="C160" s="140" t="s">
        <v>1341</v>
      </c>
      <c r="D160" s="140" t="s">
        <v>924</v>
      </c>
      <c r="E160" s="141"/>
      <c r="F160" s="140" t="s">
        <v>407</v>
      </c>
      <c r="G160" s="140"/>
      <c r="H160" s="141" t="s">
        <v>215</v>
      </c>
      <c r="I160" s="140"/>
      <c r="J160" s="140" t="s">
        <v>206</v>
      </c>
      <c r="K160" s="142"/>
      <c r="M160" s="139"/>
      <c r="N160" s="140" t="s">
        <v>1341</v>
      </c>
      <c r="O160" s="140"/>
      <c r="P160" s="142"/>
      <c r="R160" s="139" t="s">
        <v>133</v>
      </c>
      <c r="S160" s="143">
        <f>COUNTIFS(MetaData!$R:$R,TREM2!$R$22,MetaData!$Q:$Q,TREM2!B159,MetaData!AW:AW,"Trem2")</f>
        <v>0</v>
      </c>
      <c r="T160" s="142">
        <f>IFERROR(S160/S162,0)</f>
        <v>0</v>
      </c>
      <c r="V160" s="139" t="s">
        <v>1341</v>
      </c>
      <c r="W160" s="140"/>
      <c r="X160" s="142"/>
    </row>
    <row r="161" spans="2:24">
      <c r="B161" s="139" t="s">
        <v>133</v>
      </c>
      <c r="C161" s="140" t="s">
        <v>205</v>
      </c>
      <c r="D161" s="143">
        <f>COUNTIFS(MetaData!$R:$R,TREM2!B161,MetaData!$AQ:$AQ,TREM2!C161,MetaData!$Q:$Q,TREM2!B159,MetaData!$AS:$AS,TREM2!D160,MetaData!AW:AW,"Trem2")</f>
        <v>0</v>
      </c>
      <c r="E161" s="141">
        <f>IFERROR(D161/D165,0)</f>
        <v>0</v>
      </c>
      <c r="F161" s="143">
        <f>COUNTIFS(MetaData!$R:$R,TREM2!B161,MetaData!$AQ:$AQ,TREM2!C161,MetaData!$Q:$Q,TREM2!B159,MetaData!$AS:$AS,TREM2!F160,MetaData!AW:AW,"Trem2")</f>
        <v>0</v>
      </c>
      <c r="G161" s="141">
        <f>IFERROR(F161/F165,0)</f>
        <v>0</v>
      </c>
      <c r="H161" s="143">
        <f>COUNTIFS(MetaData!$R:$R,TREM2!B161,MetaData!$AQ:$AQ,TREM2!C161,MetaData!$Q:$Q,TREM2!B159,MetaData!$AS:$AS,TREM2!H160,MetaData!AW:AW,"Trem2")</f>
        <v>0</v>
      </c>
      <c r="I161" s="141">
        <f>IFERROR(H161/H165,0)</f>
        <v>0</v>
      </c>
      <c r="J161" s="143">
        <f>COUNTIFS(MetaData!$R:$R,TREM2!B161,MetaData!$AQ:$AQ,TREM2!C161,MetaData!$Q:$Q,TREM2!B159,MetaData!$AS:$AS,TREM2!J160,MetaData!AW:AW,"Trem2")</f>
        <v>0</v>
      </c>
      <c r="K161" s="142">
        <f>IFERROR(J161/J165,0)</f>
        <v>0</v>
      </c>
      <c r="M161" s="139" t="s">
        <v>133</v>
      </c>
      <c r="N161" s="140" t="s">
        <v>205</v>
      </c>
      <c r="O161" s="143">
        <f>COUNTIFS(MetaData!$R:$R,TREM2!M161,MetaData!$AQ:$AQ,TREM2!N161,MetaData!$Q:$Q,TREM2!B159,MetaData!AW:AW,"Trem2")</f>
        <v>0</v>
      </c>
      <c r="P161" s="142">
        <f>IFERROR(O161/O165,0)</f>
        <v>0</v>
      </c>
      <c r="R161" s="139" t="s">
        <v>151</v>
      </c>
      <c r="S161" s="143">
        <f>COUNTIFS(MetaData!$R:$R,TREM2!$R$23,MetaData!$Q:$Q,TREM2!B159,MetaData!AW:AW,"Trem2")</f>
        <v>0</v>
      </c>
      <c r="T161" s="142">
        <f>IFERROR(S161/S162,0)</f>
        <v>0</v>
      </c>
      <c r="V161" s="139" t="s">
        <v>205</v>
      </c>
      <c r="W161" s="143">
        <f>COUNTIFS(MetaData!$AQ:$AQ,TREM2!V161,MetaData!$Q:$Q,TREM2!B159,MetaData!AW:AW,"Trem2")</f>
        <v>0</v>
      </c>
      <c r="X161" s="142">
        <f>IFERROR(W161/W163,0)</f>
        <v>0</v>
      </c>
    </row>
    <row r="162" spans="2:24">
      <c r="B162" s="139"/>
      <c r="C162" s="140" t="s">
        <v>146</v>
      </c>
      <c r="D162" s="143">
        <f>COUNTIFS(MetaData!$R:$R,TREM2!B161,MetaData!$AQ:$AQ,TREM2!C162,MetaData!$Q:$Q,TREM2!B159,MetaData!$AS:$AS,TREM2!D160,MetaData!AW:AW,"Trem2")</f>
        <v>0</v>
      </c>
      <c r="E162" s="141">
        <f>IFERROR(D162/D165,0)</f>
        <v>0</v>
      </c>
      <c r="F162" s="143">
        <f>COUNTIFS(MetaData!$R:$R,TREM2!B161,MetaData!$AQ:$AQ,TREM2!C162,MetaData!$Q:$Q,TREM2!B159,MetaData!$AS:$AS,TREM2!F160,MetaData!AW:AW,"Trem2")</f>
        <v>0</v>
      </c>
      <c r="G162" s="141">
        <f>IFERROR(F162/F165,0)</f>
        <v>0</v>
      </c>
      <c r="H162" s="143">
        <f>COUNTIFS(MetaData!$R:$R,TREM2!B161,MetaData!$AQ:$AQ,TREM2!C162,MetaData!$Q:$Q,TREM2!B159,MetaData!$AS:$AS,TREM2!H160,MetaData!AW:AW,"Trem2")</f>
        <v>0</v>
      </c>
      <c r="I162" s="141">
        <f>IFERROR(H162/H165,0)</f>
        <v>0</v>
      </c>
      <c r="J162" s="143">
        <f>COUNTIFS(MetaData!$R:$R,TREM2!B161,MetaData!$AQ:$AQ,TREM2!C162,MetaData!$Q:$Q,TREM2!B159,MetaData!$AS:$AS,TREM2!J160,MetaData!AW:AW,"Trem2")</f>
        <v>0</v>
      </c>
      <c r="K162" s="142">
        <f>IFERROR(J162/J165,0)</f>
        <v>0</v>
      </c>
      <c r="M162" s="139"/>
      <c r="N162" s="140" t="s">
        <v>146</v>
      </c>
      <c r="O162" s="143">
        <f>COUNTIFS(MetaData!$R:$R,TREM2!M161,MetaData!$AQ:$AQ,TREM2!N162,MetaData!$Q:$Q,TREM2!B159,MetaData!AW:AW,"Trem2")</f>
        <v>0</v>
      </c>
      <c r="P162" s="142">
        <f>IFERROR(O162/O165,0)</f>
        <v>0</v>
      </c>
      <c r="R162" s="139" t="s">
        <v>1339</v>
      </c>
      <c r="S162" s="140">
        <f>SUM(S160:S161)</f>
        <v>0</v>
      </c>
      <c r="T162" s="142"/>
      <c r="V162" s="139" t="s">
        <v>146</v>
      </c>
      <c r="W162" s="143">
        <f>COUNTIFS(MetaData!$AQ:$AQ,TREM2!V162,MetaData!$Q:$Q,TREM2!B159,MetaData!AW:AW,"Trem2")</f>
        <v>0</v>
      </c>
      <c r="X162" s="142">
        <f>IFERROR(W162/W163,0)</f>
        <v>0</v>
      </c>
    </row>
    <row r="163" spans="2:24">
      <c r="B163" s="139" t="s">
        <v>151</v>
      </c>
      <c r="C163" s="140" t="s">
        <v>205</v>
      </c>
      <c r="D163" s="143">
        <f>COUNTIFS(MetaData!$R:$R,TREM2!B163,MetaData!$AQ:$AQ,TREM2!C163,MetaData!$Q:$Q,TREM2!B159,MetaData!$AS:$AS,TREM2!D160,MetaData!AW:AW,"Trem2")</f>
        <v>0</v>
      </c>
      <c r="E163" s="141">
        <f>IFERROR(D163/D165,0)</f>
        <v>0</v>
      </c>
      <c r="F163" s="143">
        <f>COUNTIFS(MetaData!$R:$R,TREM2!B163,MetaData!$AQ:$AQ,TREM2!C163,MetaData!$Q:$Q,TREM2!B159,MetaData!$AS:$AS,TREM2!F160,MetaData!AW:AW,"Trem2")</f>
        <v>0</v>
      </c>
      <c r="G163" s="141">
        <f>IFERROR(F163/F165,0)</f>
        <v>0</v>
      </c>
      <c r="H163" s="143">
        <f>COUNTIFS(MetaData!$R:$R,TREM2!B163,MetaData!$AQ:$AQ,TREM2!C163,MetaData!$Q:$Q,TREM2!B159,MetaData!$AS:$AS,TREM2!H160,MetaData!AW:AW,"Trem2")</f>
        <v>0</v>
      </c>
      <c r="I163" s="141">
        <f>IFERROR(H163/H165,0)</f>
        <v>0</v>
      </c>
      <c r="J163" s="143">
        <f>COUNTIFS(MetaData!$R:$R,TREM2!B163,MetaData!$AQ:$AQ,TREM2!C163,MetaData!$Q:$Q,TREM2!B159,MetaData!$AS:$AS,TREM2!J160,MetaData!AW:AW,"Trem2")</f>
        <v>0</v>
      </c>
      <c r="K163" s="142">
        <f>IFERROR(J163/J165,0)</f>
        <v>0</v>
      </c>
      <c r="M163" s="139" t="s">
        <v>151</v>
      </c>
      <c r="N163" s="140" t="s">
        <v>205</v>
      </c>
      <c r="O163" s="143">
        <f>COUNTIFS(MetaData!$R:$R,TREM2!M163,MetaData!$AQ:$AQ,TREM2!N163,MetaData!$Q:$Q,TREM2!B159,MetaData!AW:AW,"Trem2")</f>
        <v>0</v>
      </c>
      <c r="P163" s="142">
        <f>IFERROR(O163/O165,0)</f>
        <v>0</v>
      </c>
      <c r="V163" s="139" t="s">
        <v>1339</v>
      </c>
      <c r="W163" s="140">
        <f>SUM(W161:W162)</f>
        <v>0</v>
      </c>
      <c r="X163" s="142"/>
    </row>
    <row r="164" spans="2:24">
      <c r="B164" s="139"/>
      <c r="C164" s="140" t="s">
        <v>146</v>
      </c>
      <c r="D164" s="143">
        <f>COUNTIFS(MetaData!$R:$R,TREM2!B163,MetaData!$AQ:$AQ,TREM2!C164,MetaData!$Q:$Q,TREM2!B159,MetaData!$AS:$AS,TREM2!D160,MetaData!AW:AW,"Trem2")</f>
        <v>0</v>
      </c>
      <c r="E164" s="141">
        <f>IFERROR(D164/D165,0)</f>
        <v>0</v>
      </c>
      <c r="F164" s="143">
        <f>COUNTIFS(MetaData!$R:$R,TREM2!B163,MetaData!$AQ:$AQ,TREM2!C164,MetaData!$Q:$Q,TREM2!B159,MetaData!$AS:$AS,TREM2!F160,MetaData!AW:AW,"Trem2")</f>
        <v>0</v>
      </c>
      <c r="G164" s="141">
        <f>IFERROR(F164/F165,0)</f>
        <v>0</v>
      </c>
      <c r="H164" s="143">
        <f>COUNTIFS(MetaData!$R:$R,TREM2!B163,MetaData!$AQ:$AQ,TREM2!C164,MetaData!$Q:$Q,TREM2!B159,MetaData!$AS:$AS,TREM2!H160,MetaData!AW:AW,"Trem2")</f>
        <v>0</v>
      </c>
      <c r="I164" s="141">
        <f>IFERROR(H164/H165,0)</f>
        <v>0</v>
      </c>
      <c r="J164" s="143">
        <f>COUNTIFS(MetaData!$R:$R,TREM2!B163,MetaData!$AQ:$AQ,TREM2!C164,MetaData!$Q:$Q,TREM2!B159,MetaData!$AS:$AS,TREM2!J160,MetaData!AW:AW,"Trem2")</f>
        <v>0</v>
      </c>
      <c r="K164" s="142">
        <f>IFERROR(J164/J165,0)</f>
        <v>0</v>
      </c>
      <c r="M164" s="139"/>
      <c r="N164" s="140" t="s">
        <v>146</v>
      </c>
      <c r="O164" s="143">
        <f>COUNTIFS(MetaData!$R:$R,TREM2!M163,MetaData!$AQ:$AQ,TREM2!N164,MetaData!$Q:$Q,TREM2!B159,MetaData!AW:AW,"Trem2")</f>
        <v>0</v>
      </c>
      <c r="P164" s="142">
        <f>IFERROR(O164/O165,0)</f>
        <v>0</v>
      </c>
    </row>
    <row r="165" spans="2:24">
      <c r="B165" s="139" t="s">
        <v>1339</v>
      </c>
      <c r="C165" s="140"/>
      <c r="D165" s="143">
        <f>SUM(D161:D164)</f>
        <v>0</v>
      </c>
      <c r="E165" s="141"/>
      <c r="F165" s="140">
        <f t="shared" ref="F165" si="35">SUM(F161:F164)</f>
        <v>0</v>
      </c>
      <c r="G165" s="140"/>
      <c r="H165" s="140">
        <f>SUM(H161:H164)</f>
        <v>0</v>
      </c>
      <c r="I165" s="140"/>
      <c r="J165" s="140">
        <f>SUM(J161:J164)</f>
        <v>0</v>
      </c>
      <c r="K165" s="144">
        <f>SUM(C165:J165)</f>
        <v>0</v>
      </c>
      <c r="M165" s="139" t="s">
        <v>1339</v>
      </c>
      <c r="N165" s="140"/>
      <c r="O165" s="140">
        <f>SUM(O161:O164)</f>
        <v>0</v>
      </c>
      <c r="P165" s="142"/>
    </row>
    <row r="167" spans="2:24">
      <c r="B167" s="152">
        <v>5</v>
      </c>
      <c r="C167" s="153"/>
      <c r="D167" s="153"/>
      <c r="E167" s="153"/>
      <c r="F167" s="153"/>
      <c r="G167" s="153"/>
      <c r="H167" s="153"/>
      <c r="I167" s="153"/>
      <c r="J167" s="153"/>
      <c r="K167" s="153"/>
      <c r="L167" s="153"/>
      <c r="M167" s="152"/>
      <c r="N167" s="153"/>
      <c r="O167" s="153"/>
      <c r="P167" s="153"/>
      <c r="Q167" s="153"/>
      <c r="R167" s="153"/>
      <c r="S167" s="153"/>
      <c r="T167" s="153"/>
      <c r="U167" s="153"/>
      <c r="V167" s="20"/>
      <c r="W167" s="153"/>
      <c r="X167" s="153"/>
    </row>
    <row r="168" spans="2:24">
      <c r="B168" s="139"/>
      <c r="C168" s="140" t="s">
        <v>1341</v>
      </c>
      <c r="D168" s="140" t="s">
        <v>924</v>
      </c>
      <c r="E168" s="141"/>
      <c r="F168" s="140" t="s">
        <v>407</v>
      </c>
      <c r="G168" s="140"/>
      <c r="H168" s="141" t="s">
        <v>215</v>
      </c>
      <c r="I168" s="140"/>
      <c r="J168" s="140" t="s">
        <v>206</v>
      </c>
      <c r="K168" s="142"/>
      <c r="M168" s="139"/>
      <c r="N168" s="140" t="s">
        <v>1341</v>
      </c>
      <c r="O168" s="140"/>
      <c r="P168" s="142"/>
      <c r="R168" s="139" t="s">
        <v>133</v>
      </c>
      <c r="S168" s="143">
        <f>COUNTIFS(MetaData!$R:$R,TREM2!$R$22,MetaData!$Q:$Q,TREM2!B167,MetaData!AW:AW,"Trem2")</f>
        <v>0</v>
      </c>
      <c r="T168" s="142">
        <f>IFERROR(S168/S170,0)</f>
        <v>0</v>
      </c>
      <c r="V168" s="139" t="s">
        <v>1341</v>
      </c>
      <c r="W168" s="140"/>
      <c r="X168" s="142"/>
    </row>
    <row r="169" spans="2:24">
      <c r="B169" s="139" t="s">
        <v>133</v>
      </c>
      <c r="C169" s="140" t="s">
        <v>205</v>
      </c>
      <c r="D169" s="143">
        <f>COUNTIFS(MetaData!$R:$R,TREM2!B169,MetaData!$AQ:$AQ,TREM2!C169,MetaData!$Q:$Q,TREM2!B167,MetaData!$AS:$AS,TREM2!D168,MetaData!AW:AW,"Trem2")</f>
        <v>0</v>
      </c>
      <c r="E169" s="141">
        <f>IFERROR(D169/D173,0)</f>
        <v>0</v>
      </c>
      <c r="F169" s="143">
        <f>COUNTIFS(MetaData!$R:$R,TREM2!B169,MetaData!$AQ:$AQ,TREM2!C169,MetaData!$Q:$Q,TREM2!B167,MetaData!$AS:$AS,TREM2!F168,MetaData!AW:AW,"Trem2")</f>
        <v>0</v>
      </c>
      <c r="G169" s="141">
        <f>IFERROR(F169/F173,0)</f>
        <v>0</v>
      </c>
      <c r="H169" s="143">
        <f>COUNTIFS(MetaData!$R:$R,TREM2!B169,MetaData!$AQ:$AQ,TREM2!C169,MetaData!$Q:$Q,TREM2!B167,MetaData!$AS:$AS,TREM2!H168,MetaData!AW:AW,"Trem2")</f>
        <v>0</v>
      </c>
      <c r="I169" s="141">
        <f>IFERROR(H169/H173,0)</f>
        <v>0</v>
      </c>
      <c r="J169" s="143">
        <f>COUNTIFS(MetaData!$R:$R,TREM2!B169,MetaData!$AQ:$AQ,TREM2!C169,MetaData!$Q:$Q,TREM2!B167,MetaData!$AS:$AS,TREM2!J168,MetaData!AW:AW,"Trem2")</f>
        <v>0</v>
      </c>
      <c r="K169" s="142">
        <f>IFERROR(J169/J173,0)</f>
        <v>0</v>
      </c>
      <c r="M169" s="139" t="s">
        <v>133</v>
      </c>
      <c r="N169" s="140" t="s">
        <v>205</v>
      </c>
      <c r="O169" s="143">
        <f>COUNTIFS(MetaData!$R:$R,TREM2!M169,MetaData!$AQ:$AQ,TREM2!N169,MetaData!$Q:$Q,TREM2!B167,MetaData!AW:AW,"Trem2")</f>
        <v>0</v>
      </c>
      <c r="P169" s="142">
        <f>IFERROR(O169/O173,0)</f>
        <v>0</v>
      </c>
      <c r="R169" s="139" t="s">
        <v>151</v>
      </c>
      <c r="S169" s="143">
        <f>COUNTIFS(MetaData!$R:$R,TREM2!$R$23,MetaData!$Q:$Q,TREM2!B167,MetaData!AW:AW,"Trem2")</f>
        <v>13</v>
      </c>
      <c r="T169" s="142">
        <f>IFERROR(S169/S170,0)</f>
        <v>1</v>
      </c>
      <c r="V169" s="139" t="s">
        <v>205</v>
      </c>
      <c r="W169" s="143">
        <f>COUNTIFS(MetaData!$AQ:$AQ,TREM2!V169,MetaData!$Q:$Q,TREM2!B167,MetaData!AW:AW,"Trem2")</f>
        <v>7</v>
      </c>
      <c r="X169" s="142">
        <f>IFERROR(W169/W171,0)</f>
        <v>0.53846153846153844</v>
      </c>
    </row>
    <row r="170" spans="2:24">
      <c r="B170" s="139"/>
      <c r="C170" s="140" t="s">
        <v>146</v>
      </c>
      <c r="D170" s="143">
        <f>COUNTIFS(MetaData!$R:$R,TREM2!B169,MetaData!$AQ:$AQ,TREM2!C170,MetaData!$Q:$Q,TREM2!B167,MetaData!$AS:$AS,TREM2!D168,MetaData!AW:AW,"Trem2")</f>
        <v>0</v>
      </c>
      <c r="E170" s="141">
        <f>IFERROR(D170/D173,0)</f>
        <v>0</v>
      </c>
      <c r="F170" s="143">
        <f>COUNTIFS(MetaData!$R:$R,TREM2!B169,MetaData!$AQ:$AQ,TREM2!C170,MetaData!$Q:$Q,TREM2!B167,MetaData!$AS:$AS,TREM2!F168,MetaData!AW:AW,"Trem2")</f>
        <v>0</v>
      </c>
      <c r="G170" s="141">
        <f>IFERROR(F170/F173,0)</f>
        <v>0</v>
      </c>
      <c r="H170" s="143">
        <f>COUNTIFS(MetaData!$R:$R,TREM2!B169,MetaData!$AQ:$AQ,TREM2!C170,MetaData!$Q:$Q,TREM2!B167,MetaData!$AS:$AS,TREM2!H168,MetaData!AW:AW,"Trem2")</f>
        <v>0</v>
      </c>
      <c r="I170" s="141">
        <f>IFERROR(H170/H173,0)</f>
        <v>0</v>
      </c>
      <c r="J170" s="143">
        <f>COUNTIFS(MetaData!$R:$R,TREM2!B169,MetaData!$AQ:$AQ,TREM2!C170,MetaData!$Q:$Q,TREM2!B167,MetaData!$AS:$AS,TREM2!J168,MetaData!AW:AW,"Trem2")</f>
        <v>0</v>
      </c>
      <c r="K170" s="142">
        <f>IFERROR(J170/J173,0)</f>
        <v>0</v>
      </c>
      <c r="M170" s="139"/>
      <c r="N170" s="140" t="s">
        <v>146</v>
      </c>
      <c r="O170" s="143">
        <f>COUNTIFS(MetaData!$R:$R,TREM2!M169,MetaData!$AQ:$AQ,TREM2!N170,MetaData!$Q:$Q,TREM2!B167,MetaData!AW:AW,"Trem2")</f>
        <v>0</v>
      </c>
      <c r="P170" s="142">
        <f>IFERROR(O170/O173,0)</f>
        <v>0</v>
      </c>
      <c r="R170" s="139" t="s">
        <v>1339</v>
      </c>
      <c r="S170" s="140">
        <f>SUM(S168:S169)</f>
        <v>13</v>
      </c>
      <c r="T170" s="142"/>
      <c r="V170" s="139" t="s">
        <v>146</v>
      </c>
      <c r="W170" s="143">
        <f>COUNTIFS(MetaData!$AQ:$AQ,TREM2!V170,MetaData!$Q:$Q,TREM2!B167,MetaData!AW:AW,"Trem2")</f>
        <v>6</v>
      </c>
      <c r="X170" s="142">
        <f>IFERROR(W170/W171,0)</f>
        <v>0.46153846153846156</v>
      </c>
    </row>
    <row r="171" spans="2:24">
      <c r="B171" s="139" t="s">
        <v>151</v>
      </c>
      <c r="C171" s="140" t="s">
        <v>205</v>
      </c>
      <c r="D171" s="143">
        <f>COUNTIFS(MetaData!$R:$R,TREM2!B171,MetaData!$AQ:$AQ,TREM2!C171,MetaData!$Q:$Q,TREM2!B167,MetaData!$AS:$AS,TREM2!D168,MetaData!AW:AW,"Trem2")</f>
        <v>3</v>
      </c>
      <c r="E171" s="141">
        <f>IFERROR(D171/D173,0)</f>
        <v>0.75</v>
      </c>
      <c r="F171" s="143">
        <f>COUNTIFS(MetaData!$R:$R,TREM2!B171,MetaData!$AQ:$AQ,TREM2!C171,MetaData!$Q:$Q,TREM2!B167,MetaData!$AS:$AS,TREM2!F168,MetaData!AW:AW,"Trem2")</f>
        <v>0</v>
      </c>
      <c r="G171" s="141">
        <f>IFERROR(F171/F173,0)</f>
        <v>0</v>
      </c>
      <c r="H171" s="143">
        <f>COUNTIFS(MetaData!$R:$R,TREM2!B171,MetaData!$AQ:$AQ,TREM2!C171,MetaData!$Q:$Q,TREM2!B167,MetaData!$AS:$AS,TREM2!H168,MetaData!AW:AW,"Trem2")</f>
        <v>2</v>
      </c>
      <c r="I171" s="141">
        <f>IFERROR(H171/H173,0)</f>
        <v>0.66666666666666663</v>
      </c>
      <c r="J171" s="143">
        <f>COUNTIFS(MetaData!$R:$R,TREM2!B171,MetaData!$AQ:$AQ,TREM2!C171,MetaData!$Q:$Q,TREM2!B167,MetaData!$AS:$AS,TREM2!J168,MetaData!AW:AW,"Trem2")</f>
        <v>2</v>
      </c>
      <c r="K171" s="142">
        <f>IFERROR(J171/J173,0)</f>
        <v>0.33333333333333331</v>
      </c>
      <c r="M171" s="139" t="s">
        <v>151</v>
      </c>
      <c r="N171" s="140" t="s">
        <v>205</v>
      </c>
      <c r="O171" s="143">
        <f>COUNTIFS(MetaData!$R:$R,TREM2!M171,MetaData!$AQ:$AQ,TREM2!N171,MetaData!$Q:$Q,TREM2!B167,MetaData!AW:AW,"Trem2")</f>
        <v>7</v>
      </c>
      <c r="P171" s="142">
        <f>IFERROR(O171/O173,0)</f>
        <v>0.53846153846153844</v>
      </c>
      <c r="V171" s="139" t="s">
        <v>1339</v>
      </c>
      <c r="W171" s="140">
        <f>SUM(W169:W170)</f>
        <v>13</v>
      </c>
      <c r="X171" s="142"/>
    </row>
    <row r="172" spans="2:24">
      <c r="B172" s="139"/>
      <c r="C172" s="140" t="s">
        <v>146</v>
      </c>
      <c r="D172" s="143">
        <f>COUNTIFS(MetaData!$R:$R,TREM2!B171,MetaData!$AQ:$AQ,TREM2!C172,MetaData!$Q:$Q,TREM2!B167,MetaData!$AS:$AS,TREM2!D168,MetaData!AW:AW,"Trem2")</f>
        <v>1</v>
      </c>
      <c r="E172" s="141">
        <f>IFERROR(D172/D173,0)</f>
        <v>0.25</v>
      </c>
      <c r="F172" s="143">
        <f>COUNTIFS(MetaData!$R:$R,TREM2!B171,MetaData!$AQ:$AQ,TREM2!C172,MetaData!$Q:$Q,TREM2!B167,MetaData!$AS:$AS,TREM2!F168,MetaData!AW:AW,"Trem2")</f>
        <v>0</v>
      </c>
      <c r="G172" s="141">
        <f>IFERROR(F172/F173,0)</f>
        <v>0</v>
      </c>
      <c r="H172" s="143">
        <f>COUNTIFS(MetaData!$R:$R,TREM2!B171,MetaData!$AQ:$AQ,TREM2!C172,MetaData!$Q:$Q,TREM2!B167,MetaData!$AS:$AS,TREM2!H168,MetaData!AW:AW,"Trem2")</f>
        <v>1</v>
      </c>
      <c r="I172" s="141">
        <f>IFERROR(H172/H173,0)</f>
        <v>0.33333333333333331</v>
      </c>
      <c r="J172" s="143">
        <f>COUNTIFS(MetaData!$R:$R,TREM2!B171,MetaData!$AQ:$AQ,TREM2!C172,MetaData!$Q:$Q,TREM2!B167,MetaData!$AS:$AS,TREM2!J168,MetaData!AW:AW,"Trem2")</f>
        <v>4</v>
      </c>
      <c r="K172" s="142">
        <f>IFERROR(J172/J173,0)</f>
        <v>0.66666666666666663</v>
      </c>
      <c r="M172" s="139"/>
      <c r="N172" s="140" t="s">
        <v>146</v>
      </c>
      <c r="O172" s="143">
        <f>COUNTIFS(MetaData!$R:$R,TREM2!M171,MetaData!$AQ:$AQ,TREM2!N172,MetaData!$Q:$Q,TREM2!B167,MetaData!AW:AW,"Trem2")</f>
        <v>6</v>
      </c>
      <c r="P172" s="142">
        <f>IFERROR(O172/O173,0)</f>
        <v>0.46153846153846156</v>
      </c>
    </row>
    <row r="173" spans="2:24">
      <c r="B173" s="139" t="s">
        <v>1339</v>
      </c>
      <c r="C173" s="140"/>
      <c r="D173" s="143">
        <f>SUM(D169:D172)</f>
        <v>4</v>
      </c>
      <c r="E173" s="141"/>
      <c r="F173" s="140">
        <f t="shared" ref="F173" si="36">SUM(F169:F172)</f>
        <v>0</v>
      </c>
      <c r="G173" s="140"/>
      <c r="H173" s="140">
        <f>SUM(H169:H172)</f>
        <v>3</v>
      </c>
      <c r="I173" s="140"/>
      <c r="J173" s="140">
        <f>SUM(J169:J172)</f>
        <v>6</v>
      </c>
      <c r="K173" s="144">
        <f>SUM(C173:J173)</f>
        <v>13</v>
      </c>
      <c r="M173" s="139" t="s">
        <v>1339</v>
      </c>
      <c r="N173" s="140"/>
      <c r="O173" s="140">
        <f>SUM(O169:O172)</f>
        <v>13</v>
      </c>
      <c r="P173" s="142"/>
    </row>
    <row r="175" spans="2:24">
      <c r="B175" s="152" t="s">
        <v>203</v>
      </c>
      <c r="C175" s="153"/>
      <c r="D175" s="153"/>
      <c r="E175" s="153"/>
      <c r="F175" s="153"/>
      <c r="G175" s="153"/>
      <c r="H175" s="153"/>
      <c r="I175" s="153"/>
      <c r="J175" s="153"/>
      <c r="K175" s="153"/>
      <c r="L175" s="153"/>
      <c r="M175" s="152"/>
      <c r="N175" s="153"/>
      <c r="O175" s="153"/>
      <c r="P175" s="153"/>
      <c r="Q175" s="153"/>
      <c r="R175" s="153"/>
      <c r="S175" s="153"/>
      <c r="T175" s="153"/>
      <c r="U175" s="153"/>
      <c r="V175" s="20"/>
      <c r="W175" s="153"/>
      <c r="X175" s="153"/>
    </row>
    <row r="176" spans="2:24">
      <c r="B176" s="139"/>
      <c r="C176" s="140" t="s">
        <v>1341</v>
      </c>
      <c r="D176" s="140" t="s">
        <v>924</v>
      </c>
      <c r="E176" s="141"/>
      <c r="F176" s="140" t="s">
        <v>407</v>
      </c>
      <c r="G176" s="140"/>
      <c r="H176" s="141" t="s">
        <v>215</v>
      </c>
      <c r="I176" s="140"/>
      <c r="J176" s="140" t="s">
        <v>206</v>
      </c>
      <c r="K176" s="142"/>
      <c r="M176" s="139"/>
      <c r="N176" s="140" t="s">
        <v>1341</v>
      </c>
      <c r="O176" s="140"/>
      <c r="P176" s="142"/>
      <c r="R176" s="139" t="s">
        <v>133</v>
      </c>
      <c r="S176" s="143">
        <f>COUNTIFS(MetaData!$R:$R,TREM2!$R$22,MetaData!$Q:$Q,TREM2!B175,MetaData!AW:AW,"Trem2")</f>
        <v>0</v>
      </c>
      <c r="T176" s="142">
        <f>IFERROR(S176/S178,0)</f>
        <v>0</v>
      </c>
      <c r="V176" s="139" t="s">
        <v>1341</v>
      </c>
      <c r="W176" s="140"/>
      <c r="X176" s="142"/>
    </row>
    <row r="177" spans="2:28">
      <c r="B177" s="139" t="s">
        <v>133</v>
      </c>
      <c r="C177" s="140" t="s">
        <v>205</v>
      </c>
      <c r="D177" s="143">
        <f>COUNTIFS(MetaData!$R:$R,TREM2!B177,MetaData!$AQ:$AQ,TREM2!C177,MetaData!$Q:$Q,TREM2!B175,MetaData!$AS:$AS,TREM2!D176,MetaData!AW:AW,"Trem2")</f>
        <v>0</v>
      </c>
      <c r="E177" s="141">
        <f>IFERROR(D177/D181,0)</f>
        <v>0</v>
      </c>
      <c r="F177" s="143">
        <f>COUNTIFS(MetaData!$R:$R,TREM2!B177,MetaData!$AQ:$AQ,TREM2!C177,MetaData!$Q:$Q,TREM2!B175,MetaData!$AS:$AS,TREM2!F176,MetaData!AW:AW,"Trem2")</f>
        <v>0</v>
      </c>
      <c r="G177" s="141">
        <f>IFERROR(F177/F181,0)</f>
        <v>0</v>
      </c>
      <c r="H177" s="143">
        <f>COUNTIFS(MetaData!$R:$R,TREM2!B177,MetaData!$AQ:$AQ,TREM2!C177,MetaData!$Q:$Q,TREM2!B175,MetaData!$AS:$AS,TREM2!H176,MetaData!AW:AW,"Trem2")</f>
        <v>0</v>
      </c>
      <c r="I177" s="141">
        <f>IFERROR(H177/H181,0)</f>
        <v>0</v>
      </c>
      <c r="J177" s="143">
        <f>COUNTIFS(MetaData!$R:$R,TREM2!B177,MetaData!$AQ:$AQ,TREM2!C177,MetaData!$Q:$Q,TREM2!B175,MetaData!$AS:$AS,TREM2!J176,MetaData!AW:AW,"Trem2")</f>
        <v>0</v>
      </c>
      <c r="K177" s="142">
        <f>IFERROR(J177/J181,0)</f>
        <v>0</v>
      </c>
      <c r="M177" s="139" t="s">
        <v>133</v>
      </c>
      <c r="N177" s="140" t="s">
        <v>205</v>
      </c>
      <c r="O177" s="143">
        <f>COUNTIFS(MetaData!$R:$R,TREM2!M177,MetaData!$AQ:$AQ,TREM2!N177,MetaData!$Q:$Q,TREM2!B175,MetaData!AW:AW,"Trem2")</f>
        <v>0</v>
      </c>
      <c r="P177" s="142">
        <f>IFERROR(O177/O181,0)</f>
        <v>0</v>
      </c>
      <c r="R177" s="139" t="s">
        <v>151</v>
      </c>
      <c r="S177" s="143">
        <f>COUNTIFS(MetaData!$R:$R,TREM2!$R$23,MetaData!$Q:$Q,TREM2!B175,MetaData!AW:AW,"Trem2")</f>
        <v>13</v>
      </c>
      <c r="T177" s="142">
        <f>IFERROR(S177/S178,0)</f>
        <v>1</v>
      </c>
      <c r="V177" s="139" t="s">
        <v>205</v>
      </c>
      <c r="W177" s="143">
        <f>COUNTIFS(MetaData!$AQ:$AQ,TREM2!V177,MetaData!$Q:$Q,TREM2!B175,MetaData!AW:AW,"Trem2")</f>
        <v>12</v>
      </c>
      <c r="X177" s="142">
        <f>IFERROR(W177/W179,0)</f>
        <v>0.92307692307692313</v>
      </c>
    </row>
    <row r="178" spans="2:28">
      <c r="B178" s="139"/>
      <c r="C178" s="140" t="s">
        <v>146</v>
      </c>
      <c r="D178" s="143">
        <f>COUNTIFS(MetaData!$R:$R,TREM2!B177,MetaData!$AQ:$AQ,TREM2!C178,MetaData!$Q:$Q,TREM2!B175,MetaData!$AS:$AS,TREM2!D176,MetaData!AW:AW,"Trem2")</f>
        <v>0</v>
      </c>
      <c r="E178" s="141">
        <f>IFERROR(D178/D181,0)</f>
        <v>0</v>
      </c>
      <c r="F178" s="143">
        <f>COUNTIFS(MetaData!$R:$R,TREM2!B177,MetaData!$AQ:$AQ,TREM2!C178,MetaData!$Q:$Q,TREM2!B175,MetaData!$AS:$AS,TREM2!F176,MetaData!AW:AW,"Trem2")</f>
        <v>0</v>
      </c>
      <c r="G178" s="141">
        <f>IFERROR(F178/F181,0)</f>
        <v>0</v>
      </c>
      <c r="H178" s="143">
        <f>COUNTIFS(MetaData!$R:$R,TREM2!B177,MetaData!$AQ:$AQ,TREM2!C178,MetaData!$Q:$Q,TREM2!B175,MetaData!$AS:$AS,TREM2!H176,MetaData!AW:AW,"Trem2")</f>
        <v>0</v>
      </c>
      <c r="I178" s="141">
        <f>IFERROR(H178/H181,0)</f>
        <v>0</v>
      </c>
      <c r="J178" s="143">
        <f>COUNTIFS(MetaData!$R:$R,TREM2!B177,MetaData!$AQ:$AQ,TREM2!C178,MetaData!$Q:$Q,TREM2!B175,MetaData!$AS:$AS,TREM2!J176,MetaData!AW:AW,"Trem2")</f>
        <v>0</v>
      </c>
      <c r="K178" s="142">
        <f>IFERROR(J178/J181,0)</f>
        <v>0</v>
      </c>
      <c r="M178" s="139"/>
      <c r="N178" s="140" t="s">
        <v>146</v>
      </c>
      <c r="O178" s="143">
        <f>COUNTIFS(MetaData!$R:$R,TREM2!M177,MetaData!$AQ:$AQ,TREM2!N178,MetaData!$Q:$Q,TREM2!B175,MetaData!AW:AW,"Trem2")</f>
        <v>0</v>
      </c>
      <c r="P178" s="142">
        <f>IFERROR(O178/O181,0)</f>
        <v>0</v>
      </c>
      <c r="R178" s="139" t="s">
        <v>1339</v>
      </c>
      <c r="S178" s="140">
        <f>SUM(S176:S177)</f>
        <v>13</v>
      </c>
      <c r="T178" s="142"/>
      <c r="V178" s="139" t="s">
        <v>146</v>
      </c>
      <c r="W178" s="143">
        <f>COUNTIFS(MetaData!$AQ:$AQ,TREM2!V178,MetaData!$Q:$Q,TREM2!B175,MetaData!AW:AW,"Trem2")</f>
        <v>1</v>
      </c>
      <c r="X178" s="142">
        <f>IFERROR(W178/W179,0)</f>
        <v>7.6923076923076927E-2</v>
      </c>
    </row>
    <row r="179" spans="2:28">
      <c r="B179" s="139" t="s">
        <v>151</v>
      </c>
      <c r="C179" s="140" t="s">
        <v>205</v>
      </c>
      <c r="D179" s="143">
        <f>COUNTIFS(MetaData!$R:$R,TREM2!B179,MetaData!$AQ:$AQ,TREM2!C179,MetaData!$Q:$Q,TREM2!B175,MetaData!$AS:$AS,TREM2!D176,MetaData!AW:AW,"Trem2")</f>
        <v>5</v>
      </c>
      <c r="E179" s="141">
        <f>IFERROR(D179/D181,0)</f>
        <v>1</v>
      </c>
      <c r="F179" s="143">
        <f>COUNTIFS(MetaData!$R:$R,TREM2!B179,MetaData!$AQ:$AQ,TREM2!C179,MetaData!$Q:$Q,TREM2!B175,MetaData!$AS:$AS,TREM2!F176,MetaData!AW:AW,"Trem2")</f>
        <v>0</v>
      </c>
      <c r="G179" s="141">
        <f>IFERROR(F179/F181,0)</f>
        <v>0</v>
      </c>
      <c r="H179" s="143">
        <f>COUNTIFS(MetaData!$R:$R,TREM2!B179,MetaData!$AQ:$AQ,TREM2!C179,MetaData!$Q:$Q,TREM2!B175,MetaData!$AS:$AS,TREM2!H176,MetaData!AW:AW,"Trem2")</f>
        <v>3</v>
      </c>
      <c r="I179" s="141">
        <f>IFERROR(H179/H181,0)</f>
        <v>1</v>
      </c>
      <c r="J179" s="143">
        <f>COUNTIFS(MetaData!$R:$R,TREM2!B179,MetaData!$AQ:$AQ,TREM2!C179,MetaData!$Q:$Q,TREM2!B175,MetaData!$AS:$AS,TREM2!J176,MetaData!AW:AW,"Trem2")</f>
        <v>4</v>
      </c>
      <c r="K179" s="142">
        <f>IFERROR(J179/J181,0)</f>
        <v>0.8</v>
      </c>
      <c r="M179" s="139" t="s">
        <v>151</v>
      </c>
      <c r="N179" s="140" t="s">
        <v>205</v>
      </c>
      <c r="O179" s="143">
        <f>COUNTIFS(MetaData!$R:$R,TREM2!M179,MetaData!$AQ:$AQ,TREM2!N179,MetaData!$Q:$Q,TREM2!B175,MetaData!AW:AW,"Trem2")</f>
        <v>12</v>
      </c>
      <c r="P179" s="142">
        <f>IFERROR(O179/O181,0)</f>
        <v>0.92307692307692313</v>
      </c>
      <c r="V179" s="139" t="s">
        <v>1339</v>
      </c>
      <c r="W179" s="140">
        <f>SUM(W177:W178)</f>
        <v>13</v>
      </c>
      <c r="X179" s="142"/>
    </row>
    <row r="180" spans="2:28">
      <c r="B180" s="139"/>
      <c r="C180" s="140" t="s">
        <v>146</v>
      </c>
      <c r="D180" s="143">
        <f>COUNTIFS(MetaData!$R:$R,TREM2!B179,MetaData!$AQ:$AQ,TREM2!C180,MetaData!$Q:$Q,TREM2!B175,MetaData!$AS:$AS,TREM2!D176,MetaData!AW:AW,"Trem2")</f>
        <v>0</v>
      </c>
      <c r="E180" s="141">
        <f>IFERROR(D180/D181,0)</f>
        <v>0</v>
      </c>
      <c r="F180" s="143">
        <f>COUNTIFS(MetaData!$R:$R,TREM2!B179,MetaData!$AQ:$AQ,TREM2!C180,MetaData!$Q:$Q,TREM2!B175,MetaData!$AS:$AS,TREM2!F176,MetaData!AW:AW,"Trem2")</f>
        <v>0</v>
      </c>
      <c r="G180" s="141">
        <f>IFERROR(F180/F181,0)</f>
        <v>0</v>
      </c>
      <c r="H180" s="143">
        <f>COUNTIFS(MetaData!$R:$R,TREM2!B179,MetaData!$AQ:$AQ,TREM2!C180,MetaData!$Q:$Q,TREM2!B175,MetaData!$AS:$AS,TREM2!H176,MetaData!AW:AW,"Trem2")</f>
        <v>0</v>
      </c>
      <c r="I180" s="141">
        <f>IFERROR(H180/H181,0)</f>
        <v>0</v>
      </c>
      <c r="J180" s="143">
        <f>COUNTIFS(MetaData!$R:$R,TREM2!B179,MetaData!$AQ:$AQ,TREM2!C180,MetaData!$Q:$Q,TREM2!B175,MetaData!$AS:$AS,TREM2!J176,MetaData!AW:AW,"Trem2")</f>
        <v>1</v>
      </c>
      <c r="K180" s="142">
        <f>IFERROR(J180/J181,0)</f>
        <v>0.2</v>
      </c>
      <c r="M180" s="139"/>
      <c r="N180" s="140" t="s">
        <v>146</v>
      </c>
      <c r="O180" s="143">
        <f>COUNTIFS(MetaData!$R:$R,TREM2!M179,MetaData!$AQ:$AQ,TREM2!N180,MetaData!$Q:$Q,TREM2!B175,MetaData!AW:AW,"Trem2")</f>
        <v>1</v>
      </c>
      <c r="P180" s="142">
        <f>IFERROR(O180/O181,0)</f>
        <v>7.6923076923076927E-2</v>
      </c>
    </row>
    <row r="181" spans="2:28">
      <c r="B181" s="139" t="s">
        <v>1339</v>
      </c>
      <c r="C181" s="140"/>
      <c r="D181" s="143">
        <f>SUM(D177:D180)</f>
        <v>5</v>
      </c>
      <c r="E181" s="141"/>
      <c r="F181" s="140">
        <f t="shared" ref="F181" si="37">SUM(F177:F180)</f>
        <v>0</v>
      </c>
      <c r="G181" s="140"/>
      <c r="H181" s="140">
        <f>SUM(H177:H180)</f>
        <v>3</v>
      </c>
      <c r="I181" s="140"/>
      <c r="J181" s="140">
        <f>SUM(J177:J180)</f>
        <v>5</v>
      </c>
      <c r="K181" s="144">
        <f>SUM(C181:J181)</f>
        <v>13</v>
      </c>
      <c r="M181" s="139" t="s">
        <v>1339</v>
      </c>
      <c r="N181" s="140"/>
      <c r="O181" s="140">
        <f>SUM(O177:O180)</f>
        <v>13</v>
      </c>
      <c r="P181" s="142"/>
    </row>
    <row r="183" spans="2:28">
      <c r="B183" s="152">
        <v>6</v>
      </c>
      <c r="C183" s="153"/>
      <c r="D183" s="153"/>
      <c r="E183" s="153"/>
      <c r="F183" s="153"/>
      <c r="G183" s="153"/>
      <c r="H183" s="153"/>
      <c r="I183" s="153"/>
      <c r="J183" s="153"/>
      <c r="K183" s="153"/>
      <c r="L183" s="153"/>
      <c r="M183" s="152"/>
      <c r="N183" s="153"/>
      <c r="O183" s="153"/>
      <c r="P183" s="153"/>
      <c r="Q183" s="153"/>
      <c r="R183" s="153"/>
      <c r="S183" s="153"/>
      <c r="T183" s="153"/>
      <c r="U183" s="153"/>
      <c r="V183" s="20"/>
      <c r="W183" s="153"/>
      <c r="X183" s="153"/>
    </row>
    <row r="184" spans="2:28">
      <c r="B184" s="139"/>
      <c r="C184" s="140" t="s">
        <v>1341</v>
      </c>
      <c r="D184" s="140" t="s">
        <v>924</v>
      </c>
      <c r="E184" s="141"/>
      <c r="F184" s="140" t="s">
        <v>407</v>
      </c>
      <c r="G184" s="140"/>
      <c r="H184" s="141" t="s">
        <v>215</v>
      </c>
      <c r="I184" s="140"/>
      <c r="J184" s="140" t="s">
        <v>206</v>
      </c>
      <c r="K184" s="142"/>
      <c r="M184" s="139"/>
      <c r="N184" s="140" t="s">
        <v>1341</v>
      </c>
      <c r="O184" s="140"/>
      <c r="P184" s="142"/>
      <c r="R184" s="139" t="s">
        <v>133</v>
      </c>
      <c r="S184" s="143">
        <f>COUNTIFS(MetaData!$R:$R,TREM2!$R$22,MetaData!$Q:$Q,TREM2!B183,MetaData!AW:AW,"Trem2")</f>
        <v>0</v>
      </c>
      <c r="T184" s="142">
        <f>IFERROR(S184/S186,0)</f>
        <v>0</v>
      </c>
      <c r="V184" s="139" t="s">
        <v>1341</v>
      </c>
      <c r="W184" s="140"/>
      <c r="X184" s="142"/>
    </row>
    <row r="185" spans="2:28">
      <c r="B185" s="139" t="s">
        <v>133</v>
      </c>
      <c r="C185" s="140" t="s">
        <v>205</v>
      </c>
      <c r="D185" s="143">
        <f>COUNTIFS(MetaData!$R:$R,TREM2!B185,MetaData!$AQ:$AQ,TREM2!C185,MetaData!$Q:$Q,TREM2!B183,MetaData!$AS:$AS,TREM2!D184,MetaData!AW:AW,"Trem2")</f>
        <v>0</v>
      </c>
      <c r="E185" s="141">
        <f>IFERROR(D185/D189,0)</f>
        <v>0</v>
      </c>
      <c r="F185" s="143">
        <f>COUNTIFS(MetaData!$R:$R,TREM2!B185,MetaData!$AQ:$AQ,TREM2!C185,MetaData!$Q:$Q,TREM2!B183,MetaData!$AS:$AS,TREM2!F184,MetaData!AW:AW,"Trem2")</f>
        <v>0</v>
      </c>
      <c r="G185" s="141">
        <f>IFERROR(F185/F189,0)</f>
        <v>0</v>
      </c>
      <c r="H185" s="143">
        <f>COUNTIFS(MetaData!$R:$R,TREM2!B185,MetaData!$AQ:$AQ,TREM2!C185,MetaData!$Q:$Q,TREM2!B183,MetaData!$AS:$AS,TREM2!H184,MetaData!AW:AW,"Trem2")</f>
        <v>0</v>
      </c>
      <c r="I185" s="141">
        <f>IFERROR(H185/H189,0)</f>
        <v>0</v>
      </c>
      <c r="J185" s="143">
        <f>COUNTIFS(MetaData!$R:$R,TREM2!B185,MetaData!$AQ:$AQ,TREM2!C185,MetaData!$Q:$Q,TREM2!B183,MetaData!$AS:$AS,TREM2!J184,MetaData!AW:AW,"Trem2")</f>
        <v>0</v>
      </c>
      <c r="K185" s="142">
        <f>IFERROR(J185/J189,0)</f>
        <v>0</v>
      </c>
      <c r="M185" s="139" t="s">
        <v>133</v>
      </c>
      <c r="N185" s="140" t="s">
        <v>205</v>
      </c>
      <c r="O185" s="143">
        <f>COUNTIFS(MetaData!$R:$R,TREM2!M185,MetaData!$AQ:$AQ,TREM2!N185,MetaData!$Q:$Q,TREM2!B183,MetaData!AW:AW,"Trem2")</f>
        <v>0</v>
      </c>
      <c r="P185" s="142">
        <f>IFERROR(O185/O189,0)</f>
        <v>0</v>
      </c>
      <c r="R185" s="139" t="s">
        <v>151</v>
      </c>
      <c r="S185" s="143">
        <f>COUNTIFS(MetaData!$R:$R,TREM2!$R$23,MetaData!$Q:$Q,TREM2!B183,MetaData!AW:AW,"Trem2")</f>
        <v>25</v>
      </c>
      <c r="T185" s="142">
        <f>IFERROR(S185/S186,0)</f>
        <v>1</v>
      </c>
      <c r="V185" s="139" t="s">
        <v>205</v>
      </c>
      <c r="W185" s="143">
        <f>COUNTIFS(MetaData!$AQ:$AQ,TREM2!V185,MetaData!$Q:$Q,TREM2!B183,MetaData!AW:AW,"Trem2")</f>
        <v>15</v>
      </c>
      <c r="X185" s="142">
        <f>IFERROR(W185/W187,0)</f>
        <v>0.625</v>
      </c>
    </row>
    <row r="186" spans="2:28">
      <c r="B186" s="139"/>
      <c r="C186" s="140" t="s">
        <v>146</v>
      </c>
      <c r="D186" s="143">
        <f>COUNTIFS(MetaData!$R:$R,TREM2!B185,MetaData!$AQ:$AQ,TREM2!C186,MetaData!$Q:$Q,TREM2!B183,MetaData!$AS:$AS,TREM2!D184,MetaData!AW:AW,"Trem2")</f>
        <v>0</v>
      </c>
      <c r="E186" s="141">
        <f>IFERROR(D186/D189,0)</f>
        <v>0</v>
      </c>
      <c r="F186" s="143">
        <f>COUNTIFS(MetaData!$R:$R,TREM2!B185,MetaData!$AQ:$AQ,TREM2!C186,MetaData!$Q:$Q,TREM2!B183,MetaData!$AS:$AS,TREM2!F184,MetaData!AW:AW,"Trem2")</f>
        <v>0</v>
      </c>
      <c r="G186" s="141">
        <f>IFERROR(F186/F189,0)</f>
        <v>0</v>
      </c>
      <c r="H186" s="143">
        <f>COUNTIFS(MetaData!$R:$R,TREM2!B185,MetaData!$AQ:$AQ,TREM2!C186,MetaData!$Q:$Q,TREM2!B183,MetaData!$AS:$AS,TREM2!H184,MetaData!AW:AW,"Trem2")</f>
        <v>0</v>
      </c>
      <c r="I186" s="141">
        <f>IFERROR(H186/H189,0)</f>
        <v>0</v>
      </c>
      <c r="J186" s="143">
        <f>COUNTIFS(MetaData!$R:$R,TREM2!B185,MetaData!$AQ:$AQ,TREM2!C186,MetaData!$Q:$Q,TREM2!B183,MetaData!$AS:$AS,TREM2!J184,MetaData!AW:AW,"Trem2")</f>
        <v>0</v>
      </c>
      <c r="K186" s="142">
        <f>IFERROR(J186/J189,0)</f>
        <v>0</v>
      </c>
      <c r="M186" s="139"/>
      <c r="N186" s="140" t="s">
        <v>146</v>
      </c>
      <c r="O186" s="143">
        <f>COUNTIFS(MetaData!$R:$R,TREM2!M185,MetaData!$AQ:$AQ,TREM2!N186,MetaData!$Q:$Q,TREM2!B183,MetaData!AW:AW,"Trem2")</f>
        <v>0</v>
      </c>
      <c r="P186" s="142">
        <f>IFERROR(O186/O189,0)</f>
        <v>0</v>
      </c>
      <c r="R186" s="139" t="s">
        <v>1339</v>
      </c>
      <c r="S186" s="140">
        <f>SUM(S184:S185)</f>
        <v>25</v>
      </c>
      <c r="T186" s="142"/>
      <c r="V186" s="139" t="s">
        <v>146</v>
      </c>
      <c r="W186" s="143">
        <f>COUNTIFS(MetaData!$AQ:$AQ,TREM2!V186,MetaData!$Q:$Q,TREM2!B183,MetaData!AW:AW,"Trem2")</f>
        <v>9</v>
      </c>
      <c r="X186" s="142">
        <f>IFERROR(W186/W187,0)</f>
        <v>0.375</v>
      </c>
    </row>
    <row r="187" spans="2:28">
      <c r="B187" s="139" t="s">
        <v>151</v>
      </c>
      <c r="C187" s="140" t="s">
        <v>205</v>
      </c>
      <c r="D187" s="143">
        <f>COUNTIFS(MetaData!$R:$R,TREM2!B187,MetaData!$AQ:$AQ,TREM2!C187,MetaData!$Q:$Q,TREM2!B183,MetaData!$AS:$AS,TREM2!D184,MetaData!AW:AW,"Trem2")</f>
        <v>6</v>
      </c>
      <c r="E187" s="141">
        <f>IFERROR(D187/D189,0)</f>
        <v>0.66666666666666663</v>
      </c>
      <c r="F187" s="143">
        <f>COUNTIFS(MetaData!$R:$R,TREM2!B187,MetaData!$AQ:$AQ,TREM2!C187,MetaData!$Q:$Q,TREM2!B183,MetaData!$AS:$AS,TREM2!F184,MetaData!AW:AW,"Trem2")</f>
        <v>0</v>
      </c>
      <c r="G187" s="141">
        <f>IFERROR(F187/F189,0)</f>
        <v>0</v>
      </c>
      <c r="H187" s="143">
        <f>COUNTIFS(MetaData!$R:$R,TREM2!B187,MetaData!$AQ:$AQ,TREM2!C187,MetaData!$Q:$Q,TREM2!B183,MetaData!$AS:$AS,TREM2!H184,MetaData!AW:AW,"Trem2")</f>
        <v>3</v>
      </c>
      <c r="I187" s="141">
        <f>IFERROR(H187/H189,0)</f>
        <v>0.5</v>
      </c>
      <c r="J187" s="143">
        <f>COUNTIFS(MetaData!$R:$R,TREM2!B187,MetaData!$AQ:$AQ,TREM2!C187,MetaData!$Q:$Q,TREM2!B183,MetaData!$AS:$AS,TREM2!J184,MetaData!AW:AW,"Trem2")</f>
        <v>6</v>
      </c>
      <c r="K187" s="142">
        <f>IFERROR(J187/J189,0)</f>
        <v>0.75</v>
      </c>
      <c r="M187" s="139" t="s">
        <v>151</v>
      </c>
      <c r="N187" s="140" t="s">
        <v>205</v>
      </c>
      <c r="O187" s="143">
        <f>COUNTIFS(MetaData!$R:$R,TREM2!M187,MetaData!$AQ:$AQ,TREM2!N187,MetaData!$Q:$Q,TREM2!B183,MetaData!AW:AW,"Trem2")</f>
        <v>15</v>
      </c>
      <c r="P187" s="142">
        <f>IFERROR(O187/O189,0)</f>
        <v>0.625</v>
      </c>
      <c r="V187" s="139" t="s">
        <v>1339</v>
      </c>
      <c r="W187" s="140">
        <f>SUM(W185:W186)</f>
        <v>24</v>
      </c>
      <c r="X187" s="142"/>
    </row>
    <row r="188" spans="2:28">
      <c r="B188" s="139"/>
      <c r="C188" s="140" t="s">
        <v>146</v>
      </c>
      <c r="D188" s="143">
        <f>COUNTIFS(MetaData!$R:$R,TREM2!B187,MetaData!$AQ:$AQ,TREM2!C188,MetaData!$Q:$Q,TREM2!B183,MetaData!$AS:$AS,TREM2!D184,MetaData!AW:AW,"Trem2")</f>
        <v>3</v>
      </c>
      <c r="E188" s="141">
        <f>IFERROR(D188/D189,0)</f>
        <v>0.33333333333333331</v>
      </c>
      <c r="F188" s="143">
        <f>COUNTIFS(MetaData!$R:$R,TREM2!B187,MetaData!$AQ:$AQ,TREM2!C188,MetaData!$Q:$Q,TREM2!B183,MetaData!$AS:$AS,TREM2!F184,MetaData!AW:AW,"Trem2")</f>
        <v>1</v>
      </c>
      <c r="G188" s="141">
        <f>IFERROR(F188/F189,0)</f>
        <v>1</v>
      </c>
      <c r="H188" s="143">
        <f>COUNTIFS(MetaData!$R:$R,TREM2!B187,MetaData!$AQ:$AQ,TREM2!C188,MetaData!$Q:$Q,TREM2!B183,MetaData!$AS:$AS,TREM2!H184,MetaData!AW:AW,"Trem2")</f>
        <v>3</v>
      </c>
      <c r="I188" s="141">
        <f>IFERROR(H188/H189,0)</f>
        <v>0.5</v>
      </c>
      <c r="J188" s="143">
        <f>COUNTIFS(MetaData!$R:$R,TREM2!B187,MetaData!$AQ:$AQ,TREM2!C188,MetaData!$Q:$Q,TREM2!B183,MetaData!$AS:$AS,TREM2!J184,MetaData!AW:AW,"Trem2")</f>
        <v>2</v>
      </c>
      <c r="K188" s="142">
        <f>IFERROR(J188/J189,0)</f>
        <v>0.25</v>
      </c>
      <c r="M188" s="139"/>
      <c r="N188" s="140" t="s">
        <v>146</v>
      </c>
      <c r="O188" s="143">
        <f>COUNTIFS(MetaData!$R:$R,TREM2!M187,MetaData!$AQ:$AQ,TREM2!N188,MetaData!$Q:$Q,TREM2!B183,MetaData!AW:AW,"Trem2")</f>
        <v>9</v>
      </c>
      <c r="P188" s="142">
        <f>IFERROR(O188/O189,0)</f>
        <v>0.375</v>
      </c>
    </row>
    <row r="189" spans="2:28">
      <c r="B189" s="139" t="s">
        <v>1339</v>
      </c>
      <c r="C189" s="140"/>
      <c r="D189" s="143">
        <f>SUM(D185:D188)</f>
        <v>9</v>
      </c>
      <c r="E189" s="141"/>
      <c r="F189" s="140">
        <f t="shared" ref="F189" si="38">SUM(F185:F188)</f>
        <v>1</v>
      </c>
      <c r="G189" s="140"/>
      <c r="H189" s="140">
        <f>SUM(H185:H188)</f>
        <v>6</v>
      </c>
      <c r="I189" s="140"/>
      <c r="J189" s="140">
        <f>SUM(J185:J188)</f>
        <v>8</v>
      </c>
      <c r="K189" s="144">
        <f>SUM(C189:J189)</f>
        <v>24</v>
      </c>
      <c r="M189" s="139" t="s">
        <v>1339</v>
      </c>
      <c r="N189" s="140"/>
      <c r="O189" s="140">
        <f>SUM(O185:O188)</f>
        <v>24</v>
      </c>
      <c r="P189" s="142"/>
    </row>
    <row r="191" spans="2:28" ht="18.5">
      <c r="B191" s="158" t="s">
        <v>99</v>
      </c>
      <c r="C191" s="159"/>
      <c r="D191" s="159"/>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c r="AA191" s="159"/>
      <c r="AB191" s="159"/>
    </row>
    <row r="193" spans="2:24">
      <c r="B193" s="160" t="s">
        <v>1340</v>
      </c>
      <c r="C193" s="112"/>
      <c r="D193" s="112"/>
      <c r="E193" s="112"/>
      <c r="F193" s="112"/>
      <c r="G193" s="112"/>
      <c r="H193" s="112"/>
      <c r="I193" s="112"/>
      <c r="J193" s="112"/>
      <c r="K193" s="112"/>
      <c r="L193" s="112"/>
      <c r="M193" s="160"/>
      <c r="N193" s="112"/>
      <c r="O193" s="112"/>
      <c r="P193" s="112"/>
      <c r="Q193" s="112"/>
      <c r="R193" s="112"/>
      <c r="S193" s="112"/>
      <c r="T193" s="112"/>
      <c r="U193" s="112"/>
      <c r="V193" s="66"/>
      <c r="W193" s="112"/>
      <c r="X193" s="112"/>
    </row>
    <row r="194" spans="2:24">
      <c r="B194" s="139"/>
      <c r="C194" s="140" t="s">
        <v>1341</v>
      </c>
      <c r="D194" s="140" t="s">
        <v>924</v>
      </c>
      <c r="E194" s="141"/>
      <c r="F194" s="140" t="s">
        <v>407</v>
      </c>
      <c r="G194" s="140"/>
      <c r="H194" s="141" t="s">
        <v>215</v>
      </c>
      <c r="I194" s="140"/>
      <c r="J194" s="140" t="s">
        <v>206</v>
      </c>
      <c r="K194" s="142"/>
      <c r="M194" s="139"/>
      <c r="N194" s="140" t="s">
        <v>1341</v>
      </c>
      <c r="O194" s="140"/>
      <c r="P194" s="142"/>
      <c r="R194" s="139" t="s">
        <v>133</v>
      </c>
      <c r="S194" s="143">
        <f t="shared" ref="S194:S195" si="39">S202+S210+S218+S226+S234+S242+S250+S258</f>
        <v>39</v>
      </c>
      <c r="T194" s="142">
        <f>IFERROR(S194/S196,0)</f>
        <v>0.36792452830188677</v>
      </c>
      <c r="V194" s="139" t="s">
        <v>1341</v>
      </c>
      <c r="W194" s="140"/>
      <c r="X194" s="142"/>
    </row>
    <row r="195" spans="2:24">
      <c r="B195" s="139" t="s">
        <v>133</v>
      </c>
      <c r="C195" s="140" t="s">
        <v>205</v>
      </c>
      <c r="D195" s="143">
        <f>D203+D211+D219+D227+D235+D243+D251+D259</f>
        <v>9</v>
      </c>
      <c r="E195" s="141">
        <f>IFERROR(D195/D199,0)</f>
        <v>0.19148936170212766</v>
      </c>
      <c r="F195" s="143">
        <f t="shared" ref="F195:F198" si="40">F203+F211+F219+F227+F235+F243+F251+F259</f>
        <v>0</v>
      </c>
      <c r="G195" s="141">
        <f>IFERROR(F195/F199,0)</f>
        <v>0</v>
      </c>
      <c r="H195" s="143">
        <f t="shared" ref="H195:H198" si="41">H203+H211+H219+H227+H235+H243+H251+H259</f>
        <v>2</v>
      </c>
      <c r="I195" s="141">
        <f>IFERROR(H195/H199,0)</f>
        <v>0.1111111111111111</v>
      </c>
      <c r="J195" s="143">
        <f t="shared" ref="J195:J198" si="42">J203+J211+J219+J227+J235+J243+J251+J259</f>
        <v>4</v>
      </c>
      <c r="K195" s="142">
        <f>IFERROR(J195/J199,0)</f>
        <v>0.10810810810810811</v>
      </c>
      <c r="M195" s="139" t="s">
        <v>133</v>
      </c>
      <c r="N195" s="140" t="s">
        <v>205</v>
      </c>
      <c r="O195" s="143">
        <f t="shared" ref="O195:O198" si="43">O203+O211+O219+O227+O235+O243+O251+O259</f>
        <v>15</v>
      </c>
      <c r="P195" s="142">
        <f>IFERROR(O195/O199,0)</f>
        <v>0.14563106796116504</v>
      </c>
      <c r="R195" s="139" t="s">
        <v>151</v>
      </c>
      <c r="S195" s="143">
        <f t="shared" si="39"/>
        <v>67</v>
      </c>
      <c r="T195" s="142">
        <f>IFERROR(S195/S196,0)</f>
        <v>0.63207547169811318</v>
      </c>
      <c r="V195" s="139" t="s">
        <v>205</v>
      </c>
      <c r="W195" s="143">
        <f t="shared" ref="W195:W196" si="44">W203+W211+W219+W227+W235+W243+W251+W259</f>
        <v>57</v>
      </c>
      <c r="X195" s="142">
        <f>IFERROR(W195/W197,0)</f>
        <v>0.54285714285714282</v>
      </c>
    </row>
    <row r="196" spans="2:24">
      <c r="B196" s="139"/>
      <c r="C196" s="140" t="s">
        <v>146</v>
      </c>
      <c r="D196" s="143">
        <f t="shared" ref="D196:D198" si="45">D204+D212+D220+D228+D236+D244+D252+D260</f>
        <v>12</v>
      </c>
      <c r="E196" s="141">
        <f>IFERROR(D196/D199,0)</f>
        <v>0.25531914893617019</v>
      </c>
      <c r="F196" s="143">
        <f t="shared" si="40"/>
        <v>0</v>
      </c>
      <c r="G196" s="141">
        <f>IFERROR(F196/F199,0)</f>
        <v>0</v>
      </c>
      <c r="H196" s="143">
        <f t="shared" si="41"/>
        <v>3</v>
      </c>
      <c r="I196" s="141">
        <f>IFERROR(H196/H199,0)</f>
        <v>0.16666666666666666</v>
      </c>
      <c r="J196" s="143">
        <f t="shared" si="42"/>
        <v>8</v>
      </c>
      <c r="K196" s="142">
        <f>IFERROR(J196/J199,0)</f>
        <v>0.21621621621621623</v>
      </c>
      <c r="M196" s="139"/>
      <c r="N196" s="140" t="s">
        <v>146</v>
      </c>
      <c r="O196" s="143">
        <f t="shared" si="43"/>
        <v>23</v>
      </c>
      <c r="P196" s="142">
        <f>IFERROR(O196/O199,0)</f>
        <v>0.22330097087378642</v>
      </c>
      <c r="R196" s="139" t="s">
        <v>1339</v>
      </c>
      <c r="S196" s="140">
        <f>SUM(S194:S195)</f>
        <v>106</v>
      </c>
      <c r="T196" s="142"/>
      <c r="V196" s="139" t="s">
        <v>146</v>
      </c>
      <c r="W196" s="143">
        <f t="shared" si="44"/>
        <v>48</v>
      </c>
      <c r="X196" s="142">
        <f>IFERROR(W196/W197,0)</f>
        <v>0.45714285714285713</v>
      </c>
    </row>
    <row r="197" spans="2:24">
      <c r="B197" s="139" t="s">
        <v>151</v>
      </c>
      <c r="C197" s="140" t="s">
        <v>205</v>
      </c>
      <c r="D197" s="143">
        <f t="shared" si="45"/>
        <v>21</v>
      </c>
      <c r="E197" s="141">
        <f>IFERROR(D197/D199,0)</f>
        <v>0.44680851063829785</v>
      </c>
      <c r="F197" s="143">
        <f t="shared" si="40"/>
        <v>0</v>
      </c>
      <c r="G197" s="141">
        <f>IFERROR(F197/F199,0)</f>
        <v>0</v>
      </c>
      <c r="H197" s="143">
        <f t="shared" si="41"/>
        <v>9</v>
      </c>
      <c r="I197" s="141">
        <f>IFERROR(H197/H199,0)</f>
        <v>0.5</v>
      </c>
      <c r="J197" s="143">
        <f t="shared" si="42"/>
        <v>12</v>
      </c>
      <c r="K197" s="142">
        <f>IFERROR(J197/J199,0)</f>
        <v>0.32432432432432434</v>
      </c>
      <c r="M197" s="139" t="s">
        <v>151</v>
      </c>
      <c r="N197" s="140" t="s">
        <v>205</v>
      </c>
      <c r="O197" s="143">
        <f t="shared" si="43"/>
        <v>42</v>
      </c>
      <c r="P197" s="142">
        <f>IFERROR(O197/O199,0)</f>
        <v>0.40776699029126212</v>
      </c>
      <c r="V197" s="139" t="s">
        <v>1339</v>
      </c>
      <c r="W197" s="140">
        <f>SUM(W195:W196)</f>
        <v>105</v>
      </c>
      <c r="X197" s="142"/>
    </row>
    <row r="198" spans="2:24">
      <c r="B198" s="139"/>
      <c r="C198" s="140" t="s">
        <v>146</v>
      </c>
      <c r="D198" s="143">
        <f t="shared" si="45"/>
        <v>5</v>
      </c>
      <c r="E198" s="141">
        <f>IFERROR(D198/D199,0)</f>
        <v>0.10638297872340426</v>
      </c>
      <c r="F198" s="143">
        <f t="shared" si="40"/>
        <v>1</v>
      </c>
      <c r="G198" s="141">
        <f>IFERROR(F198/F199,0)</f>
        <v>1</v>
      </c>
      <c r="H198" s="143">
        <f t="shared" si="41"/>
        <v>4</v>
      </c>
      <c r="I198" s="141">
        <f>IFERROR(H198/H199,0)</f>
        <v>0.22222222222222221</v>
      </c>
      <c r="J198" s="143">
        <f t="shared" si="42"/>
        <v>13</v>
      </c>
      <c r="K198" s="142">
        <f>IFERROR(J198/J199,0)</f>
        <v>0.35135135135135137</v>
      </c>
      <c r="M198" s="139"/>
      <c r="N198" s="140" t="s">
        <v>146</v>
      </c>
      <c r="O198" s="143">
        <f t="shared" si="43"/>
        <v>23</v>
      </c>
      <c r="P198" s="142">
        <f>IFERROR(O198/O199,0)</f>
        <v>0.22330097087378642</v>
      </c>
    </row>
    <row r="199" spans="2:24">
      <c r="B199" s="139" t="s">
        <v>1339</v>
      </c>
      <c r="C199" s="140"/>
      <c r="D199" s="143">
        <f>SUM(D195:D198)</f>
        <v>47</v>
      </c>
      <c r="E199" s="141"/>
      <c r="F199" s="140">
        <f t="shared" ref="F199" si="46">SUM(F195:F198)</f>
        <v>1</v>
      </c>
      <c r="G199" s="140"/>
      <c r="H199" s="140">
        <f>SUM(H195:H198)</f>
        <v>18</v>
      </c>
      <c r="I199" s="140"/>
      <c r="J199" s="140">
        <f>SUM(J195:J198)</f>
        <v>37</v>
      </c>
      <c r="K199" s="144">
        <f>SUM(C199:J199)</f>
        <v>103</v>
      </c>
      <c r="M199" s="139" t="s">
        <v>1339</v>
      </c>
      <c r="N199" s="140"/>
      <c r="O199" s="140">
        <f>SUM(O195:O198)</f>
        <v>103</v>
      </c>
      <c r="P199" s="142"/>
    </row>
    <row r="200" spans="2:24">
      <c r="G200" s="124"/>
      <c r="H200" s="124"/>
      <c r="I200" s="145"/>
    </row>
    <row r="201" spans="2:24">
      <c r="B201" s="160" t="s">
        <v>1338</v>
      </c>
      <c r="C201" s="112"/>
      <c r="D201" s="112"/>
      <c r="E201" s="112"/>
      <c r="F201" s="112"/>
      <c r="G201" s="112"/>
      <c r="H201" s="112"/>
      <c r="I201" s="112"/>
      <c r="J201" s="112"/>
      <c r="K201" s="112"/>
      <c r="L201" s="112"/>
      <c r="M201" s="160"/>
      <c r="N201" s="112"/>
      <c r="O201" s="112"/>
      <c r="P201" s="112"/>
      <c r="Q201" s="112"/>
      <c r="R201" s="112"/>
      <c r="S201" s="112"/>
      <c r="T201" s="112"/>
      <c r="U201" s="112"/>
      <c r="V201" s="66"/>
      <c r="W201" s="112"/>
      <c r="X201" s="112"/>
    </row>
    <row r="202" spans="2:24">
      <c r="B202" s="139"/>
      <c r="C202" s="140" t="s">
        <v>1341</v>
      </c>
      <c r="D202" s="140" t="s">
        <v>924</v>
      </c>
      <c r="E202" s="141"/>
      <c r="F202" s="140" t="s">
        <v>407</v>
      </c>
      <c r="G202" s="140"/>
      <c r="H202" s="141" t="s">
        <v>215</v>
      </c>
      <c r="I202" s="140"/>
      <c r="J202" s="140" t="s">
        <v>206</v>
      </c>
      <c r="K202" s="142"/>
      <c r="M202" s="139"/>
      <c r="N202" s="140" t="s">
        <v>1341</v>
      </c>
      <c r="O202" s="140"/>
      <c r="P202" s="142"/>
      <c r="R202" s="139" t="s">
        <v>133</v>
      </c>
      <c r="S202" s="143">
        <f>COUNTIFS(MetaData!$R:$R,TREM2!$R$22,MetaData!$V:$V,"",MetaData!AW:AW,"Trem2")</f>
        <v>11</v>
      </c>
      <c r="T202" s="142">
        <f>IFERROR(S202/S204,0)</f>
        <v>0.30555555555555558</v>
      </c>
      <c r="V202" s="139" t="s">
        <v>1341</v>
      </c>
      <c r="W202" s="140"/>
      <c r="X202" s="142"/>
    </row>
    <row r="203" spans="2:24">
      <c r="B203" s="139" t="s">
        <v>133</v>
      </c>
      <c r="C203" s="140" t="s">
        <v>205</v>
      </c>
      <c r="D203" s="143">
        <f>COUNTIFS(MetaData!$R:$R,TREM2!B203,MetaData!$AQ:$AQ,TREM2!C203,MetaData!$V:$V,"",MetaData!$AS:$AS,TREM2!D202,MetaData!AW:AW,"Trem2")</f>
        <v>3</v>
      </c>
      <c r="E203" s="141">
        <f>IFERROR(D203/D207,0)</f>
        <v>0.5</v>
      </c>
      <c r="F203" s="143">
        <f>COUNTIFS(MetaData!$R:$R,TREM2!B203,MetaData!$AQ:$AQ,TREM2!C203,MetaData!$V:$V,"",MetaData!$AS:$AS,TREM2!F202,MetaData!AW:AW,"Trem2")</f>
        <v>0</v>
      </c>
      <c r="G203" s="141">
        <f>IFERROR(F203/F207,0)</f>
        <v>0</v>
      </c>
      <c r="H203" s="143">
        <f>COUNTIFS(MetaData!$R:$R,TREM2!B203,MetaData!$AQ:$AQ,TREM2!C203,MetaData!$V:$V,"",MetaData!$AS:$AS,TREM2!H202,MetaData!AW:AW,"Trem2")</f>
        <v>0</v>
      </c>
      <c r="I203" s="141">
        <f>IFERROR(H203/H207,0)</f>
        <v>0</v>
      </c>
      <c r="J203" s="143">
        <f>COUNTIFS(MetaData!$R:$R,TREM2!B203,MetaData!$AQ:$AQ,TREM2!C203,MetaData!$V:$V,"",MetaData!$AS:$AS,TREM2!J202,MetaData!AW:AW,"Trem2")</f>
        <v>1</v>
      </c>
      <c r="K203" s="142">
        <f>IFERROR(J203/J207,0)</f>
        <v>4.5454545454545456E-2</v>
      </c>
      <c r="M203" s="139" t="s">
        <v>133</v>
      </c>
      <c r="N203" s="140" t="s">
        <v>205</v>
      </c>
      <c r="O203" s="143">
        <f>COUNTIFS(MetaData!$R:$R,TREM2!M203,MetaData!$AQ:$AQ,TREM2!N203,MetaData!$V:$V,"",MetaData!AW:AW,"Trem2")</f>
        <v>4</v>
      </c>
      <c r="P203" s="142">
        <f>IFERROR(O203/O207,0)</f>
        <v>0.11764705882352941</v>
      </c>
      <c r="R203" s="139" t="s">
        <v>151</v>
      </c>
      <c r="S203" s="143">
        <f>COUNTIFS(MetaData!$R:$R,TREM2!$R$23,MetaData!$V:$V,"",MetaData!AW:AW,"Trem2")</f>
        <v>25</v>
      </c>
      <c r="T203" s="142">
        <f>IFERROR(S203/S204,0)</f>
        <v>0.69444444444444442</v>
      </c>
      <c r="V203" s="139" t="s">
        <v>205</v>
      </c>
      <c r="W203" s="143">
        <f>COUNTIFS(MetaData!$AQ:$AQ,TREM2!V203,MetaData!$V:$V,"",MetaData!AW:AW,"Trem2")</f>
        <v>20</v>
      </c>
      <c r="X203" s="142">
        <f>IFERROR(W203/W205,0)</f>
        <v>0.55555555555555558</v>
      </c>
    </row>
    <row r="204" spans="2:24">
      <c r="B204" s="139"/>
      <c r="C204" s="140" t="s">
        <v>146</v>
      </c>
      <c r="D204" s="143">
        <f>COUNTIFS(MetaData!$R:$R,TREM2!B203,MetaData!$AQ:$AQ,TREM2!C204,MetaData!$V:$V,"",MetaData!$AS:$AS,TREM2!D202,MetaData!AW:AW,"Trem2")</f>
        <v>0</v>
      </c>
      <c r="E204" s="141">
        <f>IFERROR(D204/D207,0)</f>
        <v>0</v>
      </c>
      <c r="F204" s="143">
        <f>COUNTIFS(MetaData!$R:$R,TREM2!B203,MetaData!$AQ:$AQ,TREM2!C204,MetaData!$V:$V,"",MetaData!$AS:$AS,TREM2!F202,MetaData!AW:AW,"Trem2")</f>
        <v>0</v>
      </c>
      <c r="G204" s="141">
        <f>IFERROR(F204/F207,0)</f>
        <v>0</v>
      </c>
      <c r="H204" s="143">
        <f>COUNTIFS(MetaData!$R:$R,TREM2!B203,MetaData!$AQ:$AQ,TREM2!C204,MetaData!$V:$V,"",MetaData!$AS:$AS,TREM2!H202,MetaData!AW:AW,"Trem2")</f>
        <v>1</v>
      </c>
      <c r="I204" s="141">
        <f>IFERROR(H204/H207,0)</f>
        <v>0.16666666666666666</v>
      </c>
      <c r="J204" s="143">
        <f>COUNTIFS(MetaData!$R:$R,TREM2!B203,MetaData!$AQ:$AQ,TREM2!C204,MetaData!$V:$V,"",MetaData!$AS:$AS,TREM2!J202,MetaData!AW:AW,"Trem2")</f>
        <v>5</v>
      </c>
      <c r="K204" s="142">
        <f>IFERROR(J204/J207,0)</f>
        <v>0.22727272727272727</v>
      </c>
      <c r="M204" s="139"/>
      <c r="N204" s="140" t="s">
        <v>146</v>
      </c>
      <c r="O204" s="143">
        <f>COUNTIFS(MetaData!$R:$R,TREM2!M203,MetaData!$AQ:$AQ,TREM2!N204,MetaData!$V:$V,"",MetaData!AW:AW,"Trem2")</f>
        <v>6</v>
      </c>
      <c r="P204" s="142">
        <f>IFERROR(O204/O207,0)</f>
        <v>0.17647058823529413</v>
      </c>
      <c r="R204" s="139" t="s">
        <v>1339</v>
      </c>
      <c r="S204" s="140">
        <f>SUM(S202:S203)</f>
        <v>36</v>
      </c>
      <c r="T204" s="142"/>
      <c r="V204" s="139" t="s">
        <v>146</v>
      </c>
      <c r="W204" s="143">
        <f>COUNTIFS(MetaData!$AQ:$AQ,TREM2!V204,MetaData!$V:$V,"",MetaData!AW:AW,"Trem2")</f>
        <v>16</v>
      </c>
      <c r="X204" s="142">
        <f>IFERROR(W204/W205,0)</f>
        <v>0.44444444444444442</v>
      </c>
    </row>
    <row r="205" spans="2:24">
      <c r="B205" s="139" t="s">
        <v>151</v>
      </c>
      <c r="C205" s="140" t="s">
        <v>205</v>
      </c>
      <c r="D205" s="143">
        <f>COUNTIFS(MetaData!$R:$R,TREM2!B205,MetaData!$AQ:$AQ,TREM2!C205,MetaData!$V:$V,"",MetaData!$AS:$AS,TREM2!D202,MetaData!AW:AW,"Trem2")</f>
        <v>3</v>
      </c>
      <c r="E205" s="141">
        <f>IFERROR(D205/D207,0)</f>
        <v>0.5</v>
      </c>
      <c r="F205" s="143">
        <f>COUNTIFS(MetaData!$R:$R,TREM2!B205,MetaData!$AQ:$AQ,TREM2!C205,MetaData!$V:$V,"",MetaData!$AS:$AS,TREM2!F202,MetaData!AW:AW,"Trem2")</f>
        <v>0</v>
      </c>
      <c r="G205" s="141">
        <f>IFERROR(F205/F207,0)</f>
        <v>0</v>
      </c>
      <c r="H205" s="143">
        <f>COUNTIFS(MetaData!$R:$R,TREM2!B205,MetaData!$AQ:$AQ,TREM2!C205,MetaData!$V:$V,"",MetaData!$AS:$AS,TREM2!H202,MetaData!AW:AW,"Trem2")</f>
        <v>5</v>
      </c>
      <c r="I205" s="141">
        <f>IFERROR(H205/H207,0)</f>
        <v>0.83333333333333337</v>
      </c>
      <c r="J205" s="143">
        <f>COUNTIFS(MetaData!$R:$R,TREM2!B205,MetaData!$AQ:$AQ,TREM2!C205,MetaData!$V:$V,"",MetaData!$AS:$AS,TREM2!J202,MetaData!AW:AW,"Trem2")</f>
        <v>8</v>
      </c>
      <c r="K205" s="142">
        <f>IFERROR(J205/J207,0)</f>
        <v>0.36363636363636365</v>
      </c>
      <c r="M205" s="139" t="s">
        <v>151</v>
      </c>
      <c r="N205" s="140" t="s">
        <v>205</v>
      </c>
      <c r="O205" s="143">
        <f>COUNTIFS(MetaData!$R:$R,TREM2!M205,MetaData!$AQ:$AQ,TREM2!N205,MetaData!$V:$V,"",MetaData!AW:AW,"Trem2")</f>
        <v>16</v>
      </c>
      <c r="P205" s="142">
        <f>IFERROR(O205/O207,0)</f>
        <v>0.47058823529411764</v>
      </c>
      <c r="V205" s="139" t="s">
        <v>1339</v>
      </c>
      <c r="W205" s="140">
        <f>SUM(W203:W204)</f>
        <v>36</v>
      </c>
      <c r="X205" s="142"/>
    </row>
    <row r="206" spans="2:24">
      <c r="B206" s="139"/>
      <c r="C206" s="140" t="s">
        <v>146</v>
      </c>
      <c r="D206" s="143">
        <f>COUNTIFS(MetaData!$R:$R,TREM2!B205,MetaData!$AQ:$AQ,TREM2!C206,MetaData!$V:$V,"",MetaData!$AS:$AS,TREM2!D202,MetaData!AW:AW,"Trem2")</f>
        <v>0</v>
      </c>
      <c r="E206" s="141">
        <f>IFERROR(D206/D207,0)</f>
        <v>0</v>
      </c>
      <c r="F206" s="143">
        <f>COUNTIFS(MetaData!$R:$R,TREM2!B205,MetaData!$AQ:$AQ,TREM2!C206,MetaData!$V:$V,"",MetaData!$AS:$AS,TREM2!F202,MetaData!AW:AW,"Trem2")</f>
        <v>0</v>
      </c>
      <c r="G206" s="141">
        <f>IFERROR(F206/F207,0)</f>
        <v>0</v>
      </c>
      <c r="H206" s="143">
        <f>COUNTIFS(MetaData!$R:$R,TREM2!B205,MetaData!$AQ:$AQ,TREM2!C206,MetaData!$V:$V,"",MetaData!$AS:$AS,TREM2!H202,MetaData!AW:AW,"Trem2")</f>
        <v>0</v>
      </c>
      <c r="I206" s="141">
        <f>IFERROR(H206/H207,0)</f>
        <v>0</v>
      </c>
      <c r="J206" s="143">
        <f>COUNTIFS(MetaData!$R:$R,TREM2!B205,MetaData!$AQ:$AQ,TREM2!C206,MetaData!$V:$V,"",MetaData!$AS:$AS,TREM2!J202,MetaData!AW:AW,"Trem2")</f>
        <v>8</v>
      </c>
      <c r="K206" s="142">
        <f>IFERROR(J206/J207,0)</f>
        <v>0.36363636363636365</v>
      </c>
      <c r="M206" s="139"/>
      <c r="N206" s="140" t="s">
        <v>146</v>
      </c>
      <c r="O206" s="143">
        <f>COUNTIFS(MetaData!$R:$R,TREM2!M205,MetaData!$AQ:$AQ,TREM2!N206,MetaData!$V:$V,"",MetaData!AW:AW,"Trem2")</f>
        <v>8</v>
      </c>
      <c r="P206" s="142">
        <f>IFERROR(O206/O207,0)</f>
        <v>0.23529411764705882</v>
      </c>
    </row>
    <row r="207" spans="2:24">
      <c r="B207" s="139" t="s">
        <v>1339</v>
      </c>
      <c r="C207" s="140"/>
      <c r="D207" s="143">
        <f>SUM(D203:D206)</f>
        <v>6</v>
      </c>
      <c r="E207" s="141"/>
      <c r="F207" s="140">
        <f t="shared" ref="F207" si="47">SUM(F203:F206)</f>
        <v>0</v>
      </c>
      <c r="G207" s="140"/>
      <c r="H207" s="140">
        <f>SUM(H203:H206)</f>
        <v>6</v>
      </c>
      <c r="I207" s="140"/>
      <c r="J207" s="140">
        <f>SUM(J203:J206)</f>
        <v>22</v>
      </c>
      <c r="K207" s="144">
        <f>SUM(C207:J207)</f>
        <v>34</v>
      </c>
      <c r="M207" s="139" t="s">
        <v>1339</v>
      </c>
      <c r="N207" s="140"/>
      <c r="O207" s="140">
        <f>SUM(O203:O206)</f>
        <v>34</v>
      </c>
      <c r="P207" s="142"/>
    </row>
    <row r="209" spans="2:24">
      <c r="B209" s="160" t="s">
        <v>147</v>
      </c>
      <c r="C209" s="112"/>
      <c r="D209" s="112"/>
      <c r="E209" s="112"/>
      <c r="F209" s="112"/>
      <c r="G209" s="112"/>
      <c r="H209" s="112"/>
      <c r="I209" s="112"/>
      <c r="J209" s="112"/>
      <c r="K209" s="112"/>
      <c r="L209" s="112"/>
      <c r="M209" s="160"/>
      <c r="N209" s="112"/>
      <c r="O209" s="112"/>
      <c r="P209" s="112"/>
      <c r="Q209" s="112"/>
      <c r="R209" s="112"/>
      <c r="S209" s="112"/>
      <c r="T209" s="112"/>
      <c r="U209" s="112"/>
      <c r="V209" s="66"/>
      <c r="W209" s="112"/>
      <c r="X209" s="112"/>
    </row>
    <row r="210" spans="2:24">
      <c r="B210" s="139"/>
      <c r="C210" s="140" t="s">
        <v>1341</v>
      </c>
      <c r="D210" s="140" t="s">
        <v>924</v>
      </c>
      <c r="E210" s="141"/>
      <c r="F210" s="140" t="s">
        <v>407</v>
      </c>
      <c r="G210" s="140"/>
      <c r="H210" s="141" t="s">
        <v>215</v>
      </c>
      <c r="I210" s="140"/>
      <c r="J210" s="140" t="s">
        <v>206</v>
      </c>
      <c r="K210" s="142"/>
      <c r="M210" s="139"/>
      <c r="N210" s="140" t="s">
        <v>1341</v>
      </c>
      <c r="O210" s="140"/>
      <c r="P210" s="142"/>
      <c r="R210" s="139" t="s">
        <v>133</v>
      </c>
      <c r="S210" s="143">
        <f>COUNTIFS(MetaData!$R:$R,TREM2!$R$22,MetaData!$V:$V,TREM2!B209,MetaData!AW:AW,"Trem2")</f>
        <v>4</v>
      </c>
      <c r="T210" s="142">
        <f>IFERROR(S210/S212,0)</f>
        <v>0.2857142857142857</v>
      </c>
      <c r="V210" s="139" t="s">
        <v>1341</v>
      </c>
      <c r="W210" s="140"/>
      <c r="X210" s="142"/>
    </row>
    <row r="211" spans="2:24">
      <c r="B211" s="139" t="s">
        <v>133</v>
      </c>
      <c r="C211" s="140" t="s">
        <v>205</v>
      </c>
      <c r="D211" s="143">
        <f>COUNTIFS(MetaData!$R:$R,TREM2!B211,MetaData!$AQ:$AQ,TREM2!C211,MetaData!$V:$V,TREM2!B209,MetaData!$AS:$AS,TREM2!D210,MetaData!AW:AW,"Trem2")</f>
        <v>0</v>
      </c>
      <c r="E211" s="141">
        <f>IFERROR(D211/D215,0)</f>
        <v>0</v>
      </c>
      <c r="F211" s="143">
        <f>COUNTIFS(MetaData!$R:$R,TREM2!B211,MetaData!$AQ:$AQ,TREM2!C211,MetaData!$V:$V,TREM2!B209,MetaData!$AS:$AS,TREM2!F210,MetaData!AW:AW,"Trem2")</f>
        <v>0</v>
      </c>
      <c r="G211" s="141">
        <f>IFERROR(F211/F215,0)</f>
        <v>0</v>
      </c>
      <c r="H211" s="143">
        <f>COUNTIFS(MetaData!$R:$R,TREM2!B211,MetaData!$AQ:$AQ,TREM2!C211,MetaData!$V:$V,TREM2!B209,MetaData!$AS:$AS,TREM2!H210,MetaData!AW:AW,"Trem2")</f>
        <v>0</v>
      </c>
      <c r="I211" s="141">
        <f>IFERROR(H211/H215,0)</f>
        <v>0</v>
      </c>
      <c r="J211" s="143">
        <f>COUNTIFS(MetaData!$R:$R,TREM2!B211,MetaData!$AQ:$AQ,TREM2!C211,MetaData!$V:$V,TREM2!B209,MetaData!$AS:$AS,TREM2!J210,MetaData!AW:AW,"Trem2")</f>
        <v>0</v>
      </c>
      <c r="K211" s="142">
        <f>IFERROR(J211/J215,0)</f>
        <v>0</v>
      </c>
      <c r="M211" s="139" t="s">
        <v>133</v>
      </c>
      <c r="N211" s="140" t="s">
        <v>205</v>
      </c>
      <c r="O211" s="143">
        <f>COUNTIFS(MetaData!$R:$R,TREM2!M211,MetaData!$AQ:$AQ,TREM2!N211,MetaData!$V:$V,TREM2!B209,MetaData!AW:AW,"Trem2")</f>
        <v>0</v>
      </c>
      <c r="P211" s="142">
        <f>IFERROR(O211/O215,0)</f>
        <v>0</v>
      </c>
      <c r="R211" s="139" t="s">
        <v>151</v>
      </c>
      <c r="S211" s="143">
        <f>COUNTIFS(MetaData!$R:$R,TREM2!$R$23,MetaData!$V:$V,TREM2!B209,MetaData!AW:AW,"Trem2")</f>
        <v>10</v>
      </c>
      <c r="T211" s="142">
        <f>IFERROR(S211/S212,0)</f>
        <v>0.7142857142857143</v>
      </c>
      <c r="V211" s="139" t="s">
        <v>205</v>
      </c>
      <c r="W211" s="143">
        <f>COUNTIFS(MetaData!$AQ:$AQ,TREM2!V211,MetaData!$V:$V,TREM2!B209,MetaData!AW:AW,"Trem2")</f>
        <v>8</v>
      </c>
      <c r="X211" s="142">
        <f>IFERROR(W211/W213,0)</f>
        <v>0.5714285714285714</v>
      </c>
    </row>
    <row r="212" spans="2:24">
      <c r="B212" s="139"/>
      <c r="C212" s="140" t="s">
        <v>146</v>
      </c>
      <c r="D212" s="143">
        <f>COUNTIFS(MetaData!$R:$R,TREM2!B211,MetaData!$AQ:$AQ,TREM2!C212,MetaData!$V:$V,TREM2!B209,MetaData!$AS:$AS,TREM2!D210,MetaData!AW:AW,"Trem2")</f>
        <v>4</v>
      </c>
      <c r="E212" s="141">
        <f>IFERROR(D212/D215,0)</f>
        <v>0.2857142857142857</v>
      </c>
      <c r="F212" s="143">
        <f>COUNTIFS(MetaData!$R:$R,TREM2!B211,MetaData!$AQ:$AQ,TREM2!C212,MetaData!$V:$V,TREM2!B209,MetaData!$AS:$AS,TREM2!F210,MetaData!AW:AW,"Trem2")</f>
        <v>0</v>
      </c>
      <c r="G212" s="141">
        <f>IFERROR(F212/F215,0)</f>
        <v>0</v>
      </c>
      <c r="H212" s="143">
        <f>COUNTIFS(MetaData!$R:$R,TREM2!B211,MetaData!$AQ:$AQ,TREM2!C212,MetaData!$V:$V,TREM2!B209,MetaData!$AS:$AS,TREM2!H210,MetaData!AW:AW,"Trem2")</f>
        <v>0</v>
      </c>
      <c r="I212" s="141">
        <f>IFERROR(H212/H215,0)</f>
        <v>0</v>
      </c>
      <c r="J212" s="143">
        <f>COUNTIFS(MetaData!$R:$R,TREM2!B211,MetaData!$AQ:$AQ,TREM2!C212,MetaData!$V:$V,TREM2!B209,MetaData!$AS:$AS,TREM2!J210,MetaData!AW:AW,"Trem2")</f>
        <v>0</v>
      </c>
      <c r="K212" s="142">
        <f>IFERROR(J212/J215,0)</f>
        <v>0</v>
      </c>
      <c r="M212" s="139"/>
      <c r="N212" s="140" t="s">
        <v>146</v>
      </c>
      <c r="O212" s="143">
        <f>COUNTIFS(MetaData!$R:$R,TREM2!M211,MetaData!$AQ:$AQ,TREM2!N212,MetaData!$V:$V,TREM2!B209,MetaData!AW:AW,"Trem2")</f>
        <v>4</v>
      </c>
      <c r="P212" s="142">
        <f>IFERROR(O212/O215,0)</f>
        <v>0.2857142857142857</v>
      </c>
      <c r="R212" s="139" t="s">
        <v>1339</v>
      </c>
      <c r="S212" s="140">
        <f>SUM(S210:S211)</f>
        <v>14</v>
      </c>
      <c r="T212" s="142"/>
      <c r="V212" s="139" t="s">
        <v>146</v>
      </c>
      <c r="W212" s="143">
        <f>COUNTIFS(MetaData!$AQ:$AQ,TREM2!V212,MetaData!$V:$V,TREM2!B209,MetaData!AW:AW,"Trem2")</f>
        <v>6</v>
      </c>
      <c r="X212" s="142">
        <f>IFERROR(W212/W213,0)</f>
        <v>0.42857142857142855</v>
      </c>
    </row>
    <row r="213" spans="2:24">
      <c r="B213" s="139" t="s">
        <v>151</v>
      </c>
      <c r="C213" s="140" t="s">
        <v>205</v>
      </c>
      <c r="D213" s="143">
        <f>COUNTIFS(MetaData!$R:$R,TREM2!B213,MetaData!$AQ:$AQ,TREM2!C213,MetaData!$V:$V,TREM2!B209,MetaData!$AS:$AS,TREM2!D210,MetaData!AW:AW,"Trem2")</f>
        <v>8</v>
      </c>
      <c r="E213" s="141">
        <f>IFERROR(D213/D215,0)</f>
        <v>0.5714285714285714</v>
      </c>
      <c r="F213" s="143">
        <f>COUNTIFS(MetaData!$R:$R,TREM2!B213,MetaData!$AQ:$AQ,TREM2!C213,MetaData!$V:$V,TREM2!B209,MetaData!$AS:$AS,TREM2!F210,MetaData!AW:AW,"Trem2")</f>
        <v>0</v>
      </c>
      <c r="G213" s="141">
        <f>IFERROR(F213/F215,0)</f>
        <v>0</v>
      </c>
      <c r="H213" s="143">
        <f>COUNTIFS(MetaData!$R:$R,TREM2!B213,MetaData!$AQ:$AQ,TREM2!C213,MetaData!$V:$V,TREM2!B209,MetaData!$AS:$AS,TREM2!H210,MetaData!AW:AW,"Trem2")</f>
        <v>0</v>
      </c>
      <c r="I213" s="141">
        <f>IFERROR(H213/H215,0)</f>
        <v>0</v>
      </c>
      <c r="J213" s="143">
        <f>COUNTIFS(MetaData!$R:$R,TREM2!B213,MetaData!$AQ:$AQ,TREM2!C213,MetaData!$V:$V,TREM2!B209,MetaData!$AS:$AS,TREM2!J210,MetaData!AW:AW,"Trem2")</f>
        <v>0</v>
      </c>
      <c r="K213" s="142">
        <f>IFERROR(J213/J215,0)</f>
        <v>0</v>
      </c>
      <c r="M213" s="139" t="s">
        <v>151</v>
      </c>
      <c r="N213" s="140" t="s">
        <v>205</v>
      </c>
      <c r="O213" s="143">
        <f>COUNTIFS(MetaData!$R:$R,TREM2!M213,MetaData!$AQ:$AQ,TREM2!N213,MetaData!$V:$V,TREM2!B209,MetaData!AW:AW,"Trem2")</f>
        <v>8</v>
      </c>
      <c r="P213" s="142">
        <f>IFERROR(O213/O215,0)</f>
        <v>0.5714285714285714</v>
      </c>
      <c r="V213" s="139" t="s">
        <v>1339</v>
      </c>
      <c r="W213" s="140">
        <f>SUM(W211:W212)</f>
        <v>14</v>
      </c>
      <c r="X213" s="142"/>
    </row>
    <row r="214" spans="2:24">
      <c r="B214" s="139"/>
      <c r="C214" s="140" t="s">
        <v>146</v>
      </c>
      <c r="D214" s="143">
        <f>COUNTIFS(MetaData!$R:$R,TREM2!B213,MetaData!$AQ:$AQ,TREM2!C214,MetaData!$V:$V,TREM2!B209,MetaData!$AS:$AS,TREM2!D210,MetaData!AW:AW,"Trem2")</f>
        <v>2</v>
      </c>
      <c r="E214" s="141">
        <f>IFERROR(D214/D215,0)</f>
        <v>0.14285714285714285</v>
      </c>
      <c r="F214" s="143">
        <f>COUNTIFS(MetaData!$R:$R,TREM2!B213,MetaData!$AQ:$AQ,TREM2!C214,MetaData!$V:$V,TREM2!B209,MetaData!$AS:$AS,TREM2!F210,MetaData!AW:AW,"Trem2")</f>
        <v>0</v>
      </c>
      <c r="G214" s="141">
        <f>IFERROR(F214/F215,0)</f>
        <v>0</v>
      </c>
      <c r="H214" s="143">
        <f>COUNTIFS(MetaData!$R:$R,TREM2!B213,MetaData!$AQ:$AQ,TREM2!C214,MetaData!$V:$V,TREM2!B209,MetaData!$AS:$AS,TREM2!H210,MetaData!AW:AW,"Trem2")</f>
        <v>0</v>
      </c>
      <c r="I214" s="141">
        <f>IFERROR(H214/H215,0)</f>
        <v>0</v>
      </c>
      <c r="J214" s="143">
        <f>COUNTIFS(MetaData!$R:$R,TREM2!B213,MetaData!$AQ:$AQ,TREM2!C214,MetaData!$V:$V,TREM2!B209,MetaData!$AS:$AS,TREM2!J210,MetaData!AW:AW,"Trem2")</f>
        <v>0</v>
      </c>
      <c r="K214" s="142">
        <f>IFERROR(J214/J215,0)</f>
        <v>0</v>
      </c>
      <c r="M214" s="139"/>
      <c r="N214" s="140" t="s">
        <v>146</v>
      </c>
      <c r="O214" s="143">
        <f>COUNTIFS(MetaData!$R:$R,TREM2!M213,MetaData!$AQ:$AQ,TREM2!N214,MetaData!$V:$V,TREM2!B209,MetaData!AW:AW,"Trem2")</f>
        <v>2</v>
      </c>
      <c r="P214" s="142">
        <f>IFERROR(O214/O215,0)</f>
        <v>0.14285714285714285</v>
      </c>
    </row>
    <row r="215" spans="2:24">
      <c r="B215" s="139" t="s">
        <v>1339</v>
      </c>
      <c r="C215" s="140"/>
      <c r="D215" s="143">
        <f>SUM(D211:D214)</f>
        <v>14</v>
      </c>
      <c r="E215" s="141"/>
      <c r="F215" s="140">
        <f t="shared" ref="F215" si="48">SUM(F211:F214)</f>
        <v>0</v>
      </c>
      <c r="G215" s="140"/>
      <c r="H215" s="140">
        <f>SUM(H211:H214)</f>
        <v>0</v>
      </c>
      <c r="I215" s="140"/>
      <c r="J215" s="140">
        <f>SUM(J211:J214)</f>
        <v>0</v>
      </c>
      <c r="K215" s="144">
        <f>SUM(C215:J215)</f>
        <v>14</v>
      </c>
      <c r="M215" s="139" t="s">
        <v>1339</v>
      </c>
      <c r="N215" s="140"/>
      <c r="O215" s="140">
        <f>SUM(O211:O214)</f>
        <v>14</v>
      </c>
      <c r="P215" s="142"/>
    </row>
    <row r="217" spans="2:24">
      <c r="B217" s="160">
        <v>0</v>
      </c>
      <c r="C217" s="112"/>
      <c r="D217" s="112"/>
      <c r="E217" s="112"/>
      <c r="F217" s="112"/>
      <c r="G217" s="112"/>
      <c r="H217" s="112"/>
      <c r="I217" s="112"/>
      <c r="J217" s="112"/>
      <c r="K217" s="112"/>
      <c r="L217" s="112"/>
      <c r="M217" s="160"/>
      <c r="N217" s="112"/>
      <c r="O217" s="112"/>
      <c r="P217" s="112"/>
      <c r="Q217" s="112"/>
      <c r="R217" s="112"/>
      <c r="S217" s="112"/>
      <c r="T217" s="112"/>
      <c r="U217" s="112"/>
      <c r="V217" s="66"/>
      <c r="W217" s="112"/>
      <c r="X217" s="112"/>
    </row>
    <row r="218" spans="2:24">
      <c r="B218" s="139"/>
      <c r="C218" s="140" t="s">
        <v>1341</v>
      </c>
      <c r="D218" s="140" t="s">
        <v>924</v>
      </c>
      <c r="E218" s="141"/>
      <c r="F218" s="140" t="s">
        <v>407</v>
      </c>
      <c r="G218" s="140"/>
      <c r="H218" s="141" t="s">
        <v>215</v>
      </c>
      <c r="I218" s="140"/>
      <c r="J218" s="140" t="s">
        <v>206</v>
      </c>
      <c r="K218" s="142"/>
      <c r="M218" s="139"/>
      <c r="N218" s="140" t="s">
        <v>1341</v>
      </c>
      <c r="O218" s="140"/>
      <c r="P218" s="142"/>
      <c r="R218" s="139" t="s">
        <v>133</v>
      </c>
      <c r="S218" s="143">
        <f>COUNTIFS(MetaData!$R:$R,TREM2!$R$22,MetaData!$V:$V,TREM2!B217,MetaData!AW:AW,"Trem2")</f>
        <v>12</v>
      </c>
      <c r="T218" s="142">
        <f>IFERROR(S218/S220,0)</f>
        <v>0.8571428571428571</v>
      </c>
      <c r="V218" s="139" t="s">
        <v>1341</v>
      </c>
      <c r="W218" s="140"/>
      <c r="X218" s="142"/>
    </row>
    <row r="219" spans="2:24">
      <c r="B219" s="139" t="s">
        <v>133</v>
      </c>
      <c r="C219" s="140" t="s">
        <v>205</v>
      </c>
      <c r="D219" s="143">
        <f>COUNTIFS(MetaData!$R:$R,TREM2!B219,MetaData!$AQ:$AQ,TREM2!C219,MetaData!$V:$V,TREM2!B217,MetaData!$AS:$AS,TREM2!D218,MetaData!AW:AW,"Trem2")</f>
        <v>6</v>
      </c>
      <c r="E219" s="141">
        <f>IFERROR(D219/D223,0)</f>
        <v>0.75</v>
      </c>
      <c r="F219" s="143">
        <f>COUNTIFS(MetaData!$R:$R,TREM2!B219,MetaData!$AQ:$AQ,TREM2!C219,MetaData!$V:$V,TREM2!B217,MetaData!$AS:$AS,TREM2!F218,MetaData!AW:AW,"Trem2")</f>
        <v>0</v>
      </c>
      <c r="G219" s="141">
        <f>IFERROR(F219/F223,0)</f>
        <v>0</v>
      </c>
      <c r="H219" s="143">
        <f>COUNTIFS(MetaData!$R:$R,TREM2!B219,MetaData!$AQ:$AQ,TREM2!C219,MetaData!$V:$V,TREM2!B217,MetaData!$AS:$AS,TREM2!H218,MetaData!AW:AW,"Trem2")</f>
        <v>2</v>
      </c>
      <c r="I219" s="141">
        <f>IFERROR(H219/H223,0)</f>
        <v>0.5</v>
      </c>
      <c r="J219" s="143">
        <f>COUNTIFS(MetaData!$R:$R,TREM2!B219,MetaData!$AQ:$AQ,TREM2!C219,MetaData!$V:$V,TREM2!B217,MetaData!$AS:$AS,TREM2!J218,MetaData!AW:AW,"Trem2")</f>
        <v>0</v>
      </c>
      <c r="K219" s="142">
        <f>IFERROR(J219/J223,0)</f>
        <v>0</v>
      </c>
      <c r="M219" s="139" t="s">
        <v>133</v>
      </c>
      <c r="N219" s="140" t="s">
        <v>205</v>
      </c>
      <c r="O219" s="143">
        <f>COUNTIFS(MetaData!$R:$R,TREM2!M219,MetaData!$AQ:$AQ,TREM2!N219,MetaData!$V:$V,TREM2!B217,MetaData!AW:AW,"Trem2")</f>
        <v>8</v>
      </c>
      <c r="P219" s="142">
        <f>IFERROR(O219/O223,0)</f>
        <v>0.5714285714285714</v>
      </c>
      <c r="R219" s="139" t="s">
        <v>151</v>
      </c>
      <c r="S219" s="143">
        <f>COUNTIFS(MetaData!$R:$R,TREM2!$R$23,MetaData!$V:$V,TREM2!B217,MetaData!AW:AW,"Trem2")</f>
        <v>2</v>
      </c>
      <c r="T219" s="142">
        <f>IFERROR(S219/S220,0)</f>
        <v>0.14285714285714285</v>
      </c>
      <c r="V219" s="139" t="s">
        <v>205</v>
      </c>
      <c r="W219" s="143">
        <f>COUNTIFS(MetaData!$AQ:$AQ,TREM2!V219,MetaData!$V:$V,TREM2!B217,MetaData!AW:AW,"Trem2")</f>
        <v>9</v>
      </c>
      <c r="X219" s="142">
        <f>IFERROR(W219/W221,0)</f>
        <v>0.6428571428571429</v>
      </c>
    </row>
    <row r="220" spans="2:24">
      <c r="B220" s="139"/>
      <c r="C220" s="140" t="s">
        <v>146</v>
      </c>
      <c r="D220" s="143">
        <f>COUNTIFS(MetaData!$R:$R,TREM2!B219,MetaData!$AQ:$AQ,TREM2!C220,MetaData!$V:$V,TREM2!B217,MetaData!$AS:$AS,TREM2!D218,MetaData!AW:AW,"Trem2")</f>
        <v>1</v>
      </c>
      <c r="E220" s="141">
        <f>IFERROR(D220/D223,0)</f>
        <v>0.125</v>
      </c>
      <c r="F220" s="143">
        <f>COUNTIFS(MetaData!$R:$R,TREM2!B219,MetaData!$AQ:$AQ,TREM2!C220,MetaData!$V:$V,TREM2!B217,MetaData!$AS:$AS,TREM2!F218,MetaData!AW:AW,"Trem2")</f>
        <v>0</v>
      </c>
      <c r="G220" s="141">
        <f>IFERROR(F220/F223,0)</f>
        <v>0</v>
      </c>
      <c r="H220" s="143">
        <f>COUNTIFS(MetaData!$R:$R,TREM2!B219,MetaData!$AQ:$AQ,TREM2!C220,MetaData!$V:$V,TREM2!B217,MetaData!$AS:$AS,TREM2!H218,MetaData!AW:AW,"Trem2")</f>
        <v>2</v>
      </c>
      <c r="I220" s="141">
        <f>IFERROR(H220/H223,0)</f>
        <v>0.5</v>
      </c>
      <c r="J220" s="143">
        <f>COUNTIFS(MetaData!$R:$R,TREM2!B219,MetaData!$AQ:$AQ,TREM2!C220,MetaData!$V:$V,TREM2!B217,MetaData!$AS:$AS,TREM2!J218,MetaData!AW:AW,"Trem2")</f>
        <v>1</v>
      </c>
      <c r="K220" s="142">
        <f>IFERROR(J220/J223,0)</f>
        <v>0.5</v>
      </c>
      <c r="M220" s="139"/>
      <c r="N220" s="140" t="s">
        <v>146</v>
      </c>
      <c r="O220" s="143">
        <f>COUNTIFS(MetaData!$R:$R,TREM2!M219,MetaData!$AQ:$AQ,TREM2!N220,MetaData!$V:$V,TREM2!B217,MetaData!AW:AW,"Trem2")</f>
        <v>4</v>
      </c>
      <c r="P220" s="142">
        <f>IFERROR(O220/O223,0)</f>
        <v>0.2857142857142857</v>
      </c>
      <c r="R220" s="139" t="s">
        <v>1339</v>
      </c>
      <c r="S220" s="140">
        <f>SUM(S218:S219)</f>
        <v>14</v>
      </c>
      <c r="T220" s="142"/>
      <c r="V220" s="139" t="s">
        <v>146</v>
      </c>
      <c r="W220" s="143">
        <f>COUNTIFS(MetaData!$AQ:$AQ,TREM2!V220,MetaData!$V:$V,TREM2!B217,MetaData!AW:AW,"Trem2")</f>
        <v>5</v>
      </c>
      <c r="X220" s="142">
        <f>IFERROR(W220/W221,0)</f>
        <v>0.35714285714285715</v>
      </c>
    </row>
    <row r="221" spans="2:24">
      <c r="B221" s="139" t="s">
        <v>151</v>
      </c>
      <c r="C221" s="140" t="s">
        <v>205</v>
      </c>
      <c r="D221" s="143">
        <f>COUNTIFS(MetaData!$R:$R,TREM2!B221,MetaData!$AQ:$AQ,TREM2!C221,MetaData!$V:$V,TREM2!B217,MetaData!$AS:$AS,TREM2!D218,MetaData!AW:AW,"Trem2")</f>
        <v>1</v>
      </c>
      <c r="E221" s="141">
        <f>IFERROR(D221/D223,0)</f>
        <v>0.125</v>
      </c>
      <c r="F221" s="143">
        <f>COUNTIFS(MetaData!$R:$R,TREM2!B221,MetaData!$AQ:$AQ,TREM2!C221,MetaData!$V:$V,TREM2!B217,MetaData!$AS:$AS,TREM2!F218,MetaData!AW:AW,"Trem2")</f>
        <v>0</v>
      </c>
      <c r="G221" s="141">
        <f>IFERROR(F221/F223,0)</f>
        <v>0</v>
      </c>
      <c r="H221" s="143">
        <f>COUNTIFS(MetaData!$R:$R,TREM2!B221,MetaData!$AQ:$AQ,TREM2!C221,MetaData!$V:$V,TREM2!B217,MetaData!$AS:$AS,TREM2!H218,MetaData!AW:AW,"Trem2")</f>
        <v>0</v>
      </c>
      <c r="I221" s="141">
        <f>IFERROR(H221/H223,0)</f>
        <v>0</v>
      </c>
      <c r="J221" s="143">
        <f>COUNTIFS(MetaData!$R:$R,TREM2!B221,MetaData!$AQ:$AQ,TREM2!C221,MetaData!$V:$V,TREM2!B217,MetaData!$AS:$AS,TREM2!J218,MetaData!AW:AW,"Trem2")</f>
        <v>0</v>
      </c>
      <c r="K221" s="142">
        <f>IFERROR(J221/J223,0)</f>
        <v>0</v>
      </c>
      <c r="M221" s="139" t="s">
        <v>151</v>
      </c>
      <c r="N221" s="140" t="s">
        <v>205</v>
      </c>
      <c r="O221" s="143">
        <f>COUNTIFS(MetaData!$R:$R,TREM2!M221,MetaData!$AQ:$AQ,TREM2!N221,MetaData!$V:$V,TREM2!B217,MetaData!AW:AW,"Trem2")</f>
        <v>1</v>
      </c>
      <c r="P221" s="142">
        <f>IFERROR(O221/O223,0)</f>
        <v>7.1428571428571425E-2</v>
      </c>
      <c r="V221" s="139" t="s">
        <v>1339</v>
      </c>
      <c r="W221" s="140">
        <f>SUM(W219:W220)</f>
        <v>14</v>
      </c>
      <c r="X221" s="142"/>
    </row>
    <row r="222" spans="2:24">
      <c r="B222" s="139"/>
      <c r="C222" s="140" t="s">
        <v>146</v>
      </c>
      <c r="D222" s="143">
        <f>COUNTIFS(MetaData!$R:$R,TREM2!B221,MetaData!$AQ:$AQ,TREM2!C222,MetaData!$V:$V,TREM2!B217,MetaData!$AS:$AS,TREM2!D218,MetaData!AW:AW,"Trem2")</f>
        <v>0</v>
      </c>
      <c r="E222" s="141">
        <f>IFERROR(D222/D223,0)</f>
        <v>0</v>
      </c>
      <c r="F222" s="143">
        <f>COUNTIFS(MetaData!$R:$R,TREM2!B221,MetaData!$AQ:$AQ,TREM2!C222,MetaData!$V:$V,TREM2!B217,MetaData!$AS:$AS,TREM2!F218,MetaData!AW:AW,"Trem2")</f>
        <v>0</v>
      </c>
      <c r="G222" s="141">
        <f>IFERROR(F222/F223,0)</f>
        <v>0</v>
      </c>
      <c r="H222" s="143">
        <f>COUNTIFS(MetaData!$R:$R,TREM2!B221,MetaData!$AQ:$AQ,TREM2!C222,MetaData!$V:$V,TREM2!B217,MetaData!$AS:$AS,TREM2!H218,MetaData!AW:AW,"Trem2")</f>
        <v>0</v>
      </c>
      <c r="I222" s="141">
        <f>IFERROR(H222/H223,0)</f>
        <v>0</v>
      </c>
      <c r="J222" s="143">
        <f>COUNTIFS(MetaData!$R:$R,TREM2!B221,MetaData!$AQ:$AQ,TREM2!C222,MetaData!$V:$V,TREM2!B217,MetaData!$AS:$AS,TREM2!J218,MetaData!AW:AW,"Trem2")</f>
        <v>1</v>
      </c>
      <c r="K222" s="142">
        <f>IFERROR(J222/J223,0)</f>
        <v>0.5</v>
      </c>
      <c r="M222" s="139"/>
      <c r="N222" s="140" t="s">
        <v>146</v>
      </c>
      <c r="O222" s="143">
        <f>COUNTIFS(MetaData!$R:$R,TREM2!M221,MetaData!$AQ:$AQ,TREM2!N222,MetaData!$V:$V,TREM2!B217,MetaData!AW:AW,"Trem2")</f>
        <v>1</v>
      </c>
      <c r="P222" s="142">
        <f>IFERROR(O222/O223,0)</f>
        <v>7.1428571428571425E-2</v>
      </c>
    </row>
    <row r="223" spans="2:24">
      <c r="B223" s="139" t="s">
        <v>1339</v>
      </c>
      <c r="C223" s="140"/>
      <c r="D223" s="143">
        <f>SUM(D219:D222)</f>
        <v>8</v>
      </c>
      <c r="E223" s="141"/>
      <c r="F223" s="140">
        <f t="shared" ref="F223" si="49">SUM(F219:F222)</f>
        <v>0</v>
      </c>
      <c r="G223" s="140"/>
      <c r="H223" s="140">
        <f>SUM(H219:H222)</f>
        <v>4</v>
      </c>
      <c r="I223" s="140"/>
      <c r="J223" s="140">
        <f>SUM(J219:J222)</f>
        <v>2</v>
      </c>
      <c r="K223" s="144">
        <f>SUM(C223:J223)</f>
        <v>14</v>
      </c>
      <c r="M223" s="139" t="s">
        <v>1339</v>
      </c>
      <c r="N223" s="140"/>
      <c r="O223" s="140">
        <f>SUM(O219:O222)</f>
        <v>14</v>
      </c>
      <c r="P223" s="142"/>
    </row>
    <row r="225" spans="2:24">
      <c r="B225" s="160">
        <v>1</v>
      </c>
      <c r="C225" s="112"/>
      <c r="D225" s="112"/>
      <c r="E225" s="112"/>
      <c r="F225" s="112"/>
      <c r="G225" s="112"/>
      <c r="H225" s="112"/>
      <c r="I225" s="112"/>
      <c r="J225" s="112"/>
      <c r="K225" s="112"/>
      <c r="L225" s="112"/>
      <c r="M225" s="160"/>
      <c r="N225" s="112"/>
      <c r="O225" s="112"/>
      <c r="P225" s="112"/>
      <c r="Q225" s="112"/>
      <c r="R225" s="112"/>
      <c r="S225" s="112"/>
      <c r="T225" s="112"/>
      <c r="U225" s="112"/>
      <c r="V225" s="66"/>
      <c r="W225" s="112"/>
      <c r="X225" s="112"/>
    </row>
    <row r="226" spans="2:24">
      <c r="B226" s="139"/>
      <c r="C226" s="140" t="s">
        <v>1341</v>
      </c>
      <c r="D226" s="140" t="s">
        <v>924</v>
      </c>
      <c r="E226" s="141"/>
      <c r="F226" s="140" t="s">
        <v>407</v>
      </c>
      <c r="G226" s="140"/>
      <c r="H226" s="141" t="s">
        <v>215</v>
      </c>
      <c r="I226" s="140"/>
      <c r="J226" s="140" t="s">
        <v>206</v>
      </c>
      <c r="K226" s="142"/>
      <c r="M226" s="139"/>
      <c r="N226" s="140" t="s">
        <v>1341</v>
      </c>
      <c r="O226" s="140"/>
      <c r="P226" s="142"/>
      <c r="R226" s="139" t="s">
        <v>133</v>
      </c>
      <c r="S226" s="143">
        <f>COUNTIFS(MetaData!$R:$R,TREM2!$R$22,MetaData!$V:$V,TREM2!B225,MetaData!AW:AW,"Trem2")</f>
        <v>5</v>
      </c>
      <c r="T226" s="142">
        <f>IFERROR(S226/S228,0)</f>
        <v>0.83333333333333337</v>
      </c>
      <c r="V226" s="139" t="s">
        <v>1341</v>
      </c>
      <c r="W226" s="140"/>
      <c r="X226" s="142"/>
    </row>
    <row r="227" spans="2:24">
      <c r="B227" s="139" t="s">
        <v>133</v>
      </c>
      <c r="C227" s="140" t="s">
        <v>205</v>
      </c>
      <c r="D227" s="143">
        <f>COUNTIFS(MetaData!$R:$R,TREM2!B227,MetaData!$AQ:$AQ,TREM2!C227,MetaData!$V:$V,TREM2!B225,MetaData!$AS:$AS,TREM2!D226,MetaData!AW:AW,"Trem2")</f>
        <v>0</v>
      </c>
      <c r="E227" s="141">
        <f>IFERROR(D227/D231,0)</f>
        <v>0</v>
      </c>
      <c r="F227" s="143">
        <f>COUNTIFS(MetaData!$R:$R,TREM2!B227,MetaData!$AQ:$AQ,TREM2!C227,MetaData!$V:$V,TREM2!B225,MetaData!$AS:$AS,TREM2!F226,MetaData!AW:AW,"Trem2")</f>
        <v>0</v>
      </c>
      <c r="G227" s="141">
        <f>IFERROR(F227/F231,0)</f>
        <v>0</v>
      </c>
      <c r="H227" s="143">
        <f>COUNTIFS(MetaData!$R:$R,TREM2!B227,MetaData!$AQ:$AQ,TREM2!C227,MetaData!$V:$V,TREM2!B225,MetaData!$AS:$AS,TREM2!H226,MetaData!AW:AW,"Trem2")</f>
        <v>0</v>
      </c>
      <c r="I227" s="141">
        <f>IFERROR(H227/H231,0)</f>
        <v>0</v>
      </c>
      <c r="J227" s="143">
        <f>COUNTIFS(MetaData!$R:$R,TREM2!B227,MetaData!$AQ:$AQ,TREM2!C227,MetaData!$V:$V,TREM2!B225,MetaData!$AS:$AS,TREM2!J226,MetaData!AW:AW,"Trem2")</f>
        <v>1</v>
      </c>
      <c r="K227" s="142">
        <f>IFERROR(J227/J231,0)</f>
        <v>0.33333333333333331</v>
      </c>
      <c r="M227" s="139" t="s">
        <v>133</v>
      </c>
      <c r="N227" s="140" t="s">
        <v>205</v>
      </c>
      <c r="O227" s="143">
        <f>COUNTIFS(MetaData!$R:$R,TREM2!M227,MetaData!$AQ:$AQ,TREM2!N227,MetaData!$V:$V,TREM2!B225,MetaData!AW:AW,"Trem2")</f>
        <v>1</v>
      </c>
      <c r="P227" s="142">
        <f>IFERROR(O227/O231,0)</f>
        <v>0.16666666666666666</v>
      </c>
      <c r="R227" s="139" t="s">
        <v>151</v>
      </c>
      <c r="S227" s="143">
        <f>COUNTIFS(MetaData!$R:$R,TREM2!$R$23,MetaData!$V:$V,TREM2!B225,MetaData!AW:AW,"Trem2")</f>
        <v>1</v>
      </c>
      <c r="T227" s="142">
        <f>IFERROR(S227/S228,0)</f>
        <v>0.16666666666666666</v>
      </c>
      <c r="V227" s="139" t="s">
        <v>205</v>
      </c>
      <c r="W227" s="143">
        <f>COUNTIFS(MetaData!$AQ:$AQ,TREM2!V227,MetaData!$V:$V,TREM2!B225,MetaData!AW:AW,"Trem2")</f>
        <v>2</v>
      </c>
      <c r="X227" s="142">
        <f>IFERROR(W227/W229,0)</f>
        <v>0.33333333333333331</v>
      </c>
    </row>
    <row r="228" spans="2:24">
      <c r="B228" s="139"/>
      <c r="C228" s="140" t="s">
        <v>146</v>
      </c>
      <c r="D228" s="143">
        <f>COUNTIFS(MetaData!$R:$R,TREM2!B227,MetaData!$AQ:$AQ,TREM2!C228,MetaData!$V:$V,TREM2!B225,MetaData!$AS:$AS,TREM2!D226,MetaData!AW:AW,"Trem2")</f>
        <v>2</v>
      </c>
      <c r="E228" s="141">
        <f>IFERROR(D228/D231,0)</f>
        <v>0.66666666666666663</v>
      </c>
      <c r="F228" s="143">
        <f>COUNTIFS(MetaData!$R:$R,TREM2!B227,MetaData!$AQ:$AQ,TREM2!C228,MetaData!$V:$V,TREM2!B225,MetaData!$AS:$AS,TREM2!F226,MetaData!AW:AW,"Trem2")</f>
        <v>0</v>
      </c>
      <c r="G228" s="141">
        <f>IFERROR(F228/F231,0)</f>
        <v>0</v>
      </c>
      <c r="H228" s="143">
        <f>COUNTIFS(MetaData!$R:$R,TREM2!B227,MetaData!$AQ:$AQ,TREM2!C228,MetaData!$V:$V,TREM2!B225,MetaData!$AS:$AS,TREM2!H226,MetaData!AW:AW,"Trem2")</f>
        <v>0</v>
      </c>
      <c r="I228" s="141">
        <f>IFERROR(H228/H231,0)</f>
        <v>0</v>
      </c>
      <c r="J228" s="143">
        <f>COUNTIFS(MetaData!$R:$R,TREM2!B227,MetaData!$AQ:$AQ,TREM2!C228,MetaData!$V:$V,TREM2!B225,MetaData!$AS:$AS,TREM2!J226,MetaData!AW:AW,"Trem2")</f>
        <v>2</v>
      </c>
      <c r="K228" s="142">
        <f>IFERROR(J228/J231,0)</f>
        <v>0.66666666666666663</v>
      </c>
      <c r="M228" s="139"/>
      <c r="N228" s="140" t="s">
        <v>146</v>
      </c>
      <c r="O228" s="143">
        <f>COUNTIFS(MetaData!$R:$R,TREM2!M227,MetaData!$AQ:$AQ,TREM2!N228,MetaData!$V:$V,TREM2!B225,MetaData!AW:AW,"Trem2")</f>
        <v>4</v>
      </c>
      <c r="P228" s="142">
        <f>IFERROR(O228/O231,0)</f>
        <v>0.66666666666666663</v>
      </c>
      <c r="R228" s="139" t="s">
        <v>1339</v>
      </c>
      <c r="S228" s="140">
        <f>SUM(S226:S227)</f>
        <v>6</v>
      </c>
      <c r="T228" s="142"/>
      <c r="V228" s="139" t="s">
        <v>146</v>
      </c>
      <c r="W228" s="143">
        <f>COUNTIFS(MetaData!$AQ:$AQ,TREM2!V228,MetaData!$V:$V,TREM2!B225,MetaData!AW:AW,"Trem2")</f>
        <v>4</v>
      </c>
      <c r="X228" s="142">
        <f>IFERROR(W228/W229,0)</f>
        <v>0.66666666666666663</v>
      </c>
    </row>
    <row r="229" spans="2:24">
      <c r="B229" s="139" t="s">
        <v>151</v>
      </c>
      <c r="C229" s="140" t="s">
        <v>205</v>
      </c>
      <c r="D229" s="143">
        <f>COUNTIFS(MetaData!$R:$R,TREM2!B229,MetaData!$AQ:$AQ,TREM2!C229,MetaData!$V:$V,TREM2!B225,MetaData!$AS:$AS,TREM2!D226,MetaData!AW:AW,"Trem2")</f>
        <v>1</v>
      </c>
      <c r="E229" s="141">
        <f>IFERROR(D229/D231,0)</f>
        <v>0.33333333333333331</v>
      </c>
      <c r="F229" s="143">
        <f>COUNTIFS(MetaData!$R:$R,TREM2!B229,MetaData!$AQ:$AQ,TREM2!C229,MetaData!$V:$V,TREM2!B225,MetaData!$AS:$AS,TREM2!F226,MetaData!AW:AW,"Trem2")</f>
        <v>0</v>
      </c>
      <c r="G229" s="141">
        <f>IFERROR(F229/F231,0)</f>
        <v>0</v>
      </c>
      <c r="H229" s="143">
        <f>COUNTIFS(MetaData!$R:$R,TREM2!B229,MetaData!$AQ:$AQ,TREM2!C229,MetaData!$V:$V,TREM2!B225,MetaData!$AS:$AS,TREM2!H226,MetaData!AW:AW,"Trem2")</f>
        <v>0</v>
      </c>
      <c r="I229" s="141">
        <f>IFERROR(H229/H231,0)</f>
        <v>0</v>
      </c>
      <c r="J229" s="143">
        <f>COUNTIFS(MetaData!$R:$R,TREM2!B229,MetaData!$AQ:$AQ,TREM2!C229,MetaData!$V:$V,TREM2!B225,MetaData!$AS:$AS,TREM2!J226,MetaData!AW:AW,"Trem2")</f>
        <v>0</v>
      </c>
      <c r="K229" s="142">
        <f>IFERROR(J229/J231,0)</f>
        <v>0</v>
      </c>
      <c r="M229" s="139" t="s">
        <v>151</v>
      </c>
      <c r="N229" s="140" t="s">
        <v>205</v>
      </c>
      <c r="O229" s="143">
        <f>COUNTIFS(MetaData!$R:$R,TREM2!M229,MetaData!$AQ:$AQ,TREM2!N229,MetaData!$V:$V,TREM2!B225,MetaData!AW:AW,"Trem2")</f>
        <v>1</v>
      </c>
      <c r="P229" s="142">
        <f>IFERROR(O229/O231,0)</f>
        <v>0.16666666666666666</v>
      </c>
      <c r="V229" s="139" t="s">
        <v>1339</v>
      </c>
      <c r="W229" s="140">
        <f>SUM(W227:W228)</f>
        <v>6</v>
      </c>
      <c r="X229" s="142"/>
    </row>
    <row r="230" spans="2:24">
      <c r="B230" s="139"/>
      <c r="C230" s="140" t="s">
        <v>146</v>
      </c>
      <c r="D230" s="143">
        <f>COUNTIFS(MetaData!$R:$R,TREM2!B229,MetaData!$AQ:$AQ,TREM2!C230,MetaData!$V:$V,TREM2!B225,MetaData!$AS:$AS,TREM2!D226,MetaData!AW:AW,"Trem2")</f>
        <v>0</v>
      </c>
      <c r="E230" s="141">
        <f>IFERROR(D230/D231,0)</f>
        <v>0</v>
      </c>
      <c r="F230" s="143">
        <f>COUNTIFS(MetaData!$R:$R,TREM2!B229,MetaData!$AQ:$AQ,TREM2!C230,MetaData!$V:$V,TREM2!B225,MetaData!$AS:$AS,TREM2!F226,MetaData!AW:AW,"Trem2")</f>
        <v>0</v>
      </c>
      <c r="G230" s="141">
        <f>IFERROR(F230/F231,0)</f>
        <v>0</v>
      </c>
      <c r="H230" s="143">
        <f>COUNTIFS(MetaData!$R:$R,TREM2!B229,MetaData!$AQ:$AQ,TREM2!C230,MetaData!$V:$V,TREM2!B225,MetaData!$AS:$AS,TREM2!H226,MetaData!AW:AW,"Trem2")</f>
        <v>0</v>
      </c>
      <c r="I230" s="141">
        <f>IFERROR(H230/H231,0)</f>
        <v>0</v>
      </c>
      <c r="J230" s="143">
        <f>COUNTIFS(MetaData!$R:$R,TREM2!B229,MetaData!$AQ:$AQ,TREM2!C230,MetaData!$V:$V,TREM2!B225,MetaData!$AS:$AS,TREM2!J226,MetaData!AW:AW,"Trem2")</f>
        <v>0</v>
      </c>
      <c r="K230" s="142">
        <f>IFERROR(J230/J231,0)</f>
        <v>0</v>
      </c>
      <c r="M230" s="139"/>
      <c r="N230" s="140" t="s">
        <v>146</v>
      </c>
      <c r="O230" s="143">
        <f>COUNTIFS(MetaData!$R:$R,TREM2!M229,MetaData!$AQ:$AQ,TREM2!N230,MetaData!$V:$V,TREM2!B225,MetaData!AW:AW,"Trem2")</f>
        <v>0</v>
      </c>
      <c r="P230" s="142">
        <f>IFERROR(O230/O231,0)</f>
        <v>0</v>
      </c>
    </row>
    <row r="231" spans="2:24">
      <c r="B231" s="139" t="s">
        <v>1339</v>
      </c>
      <c r="C231" s="140"/>
      <c r="D231" s="143">
        <f>SUM(D227:D230)</f>
        <v>3</v>
      </c>
      <c r="E231" s="141"/>
      <c r="F231" s="140">
        <f t="shared" ref="F231" si="50">SUM(F227:F230)</f>
        <v>0</v>
      </c>
      <c r="G231" s="140"/>
      <c r="H231" s="140">
        <f>SUM(H227:H230)</f>
        <v>0</v>
      </c>
      <c r="I231" s="140"/>
      <c r="J231" s="140">
        <f>SUM(J227:J230)</f>
        <v>3</v>
      </c>
      <c r="K231" s="144">
        <f>SUM(C231:J231)</f>
        <v>6</v>
      </c>
      <c r="M231" s="139" t="s">
        <v>1339</v>
      </c>
      <c r="N231" s="140"/>
      <c r="O231" s="140">
        <f>SUM(O227:O230)</f>
        <v>6</v>
      </c>
      <c r="P231" s="142"/>
    </row>
    <row r="233" spans="2:24">
      <c r="B233" s="160">
        <v>2</v>
      </c>
      <c r="C233" s="112"/>
      <c r="D233" s="112"/>
      <c r="E233" s="112"/>
      <c r="F233" s="112"/>
      <c r="G233" s="112"/>
      <c r="H233" s="112"/>
      <c r="I233" s="112"/>
      <c r="J233" s="112"/>
      <c r="K233" s="112"/>
      <c r="L233" s="112"/>
      <c r="M233" s="160"/>
      <c r="N233" s="112"/>
      <c r="O233" s="112"/>
      <c r="P233" s="112"/>
      <c r="Q233" s="112"/>
      <c r="R233" s="112"/>
      <c r="S233" s="112"/>
      <c r="T233" s="112"/>
      <c r="U233" s="112"/>
      <c r="V233" s="66"/>
      <c r="W233" s="112"/>
      <c r="X233" s="112"/>
    </row>
    <row r="234" spans="2:24">
      <c r="B234" s="139"/>
      <c r="C234" s="140" t="s">
        <v>1341</v>
      </c>
      <c r="D234" s="140" t="s">
        <v>924</v>
      </c>
      <c r="E234" s="141"/>
      <c r="F234" s="140" t="s">
        <v>407</v>
      </c>
      <c r="G234" s="140"/>
      <c r="H234" s="141" t="s">
        <v>215</v>
      </c>
      <c r="I234" s="140"/>
      <c r="J234" s="140" t="s">
        <v>206</v>
      </c>
      <c r="K234" s="142"/>
      <c r="M234" s="139"/>
      <c r="N234" s="140" t="s">
        <v>1341</v>
      </c>
      <c r="O234" s="140"/>
      <c r="P234" s="142"/>
      <c r="R234" s="139" t="s">
        <v>133</v>
      </c>
      <c r="S234" s="143">
        <f>COUNTIFS(MetaData!$R:$R,TREM2!$R$22,MetaData!$V:$V,TREM2!B233,MetaData!AW:AW,"Trem2")</f>
        <v>1</v>
      </c>
      <c r="T234" s="142">
        <f>IFERROR(S234/S236,0)</f>
        <v>0.14285714285714285</v>
      </c>
      <c r="V234" s="139" t="s">
        <v>1341</v>
      </c>
      <c r="W234" s="140"/>
      <c r="X234" s="142"/>
    </row>
    <row r="235" spans="2:24">
      <c r="B235" s="139" t="s">
        <v>133</v>
      </c>
      <c r="C235" s="140" t="s">
        <v>205</v>
      </c>
      <c r="D235" s="143">
        <f>COUNTIFS(MetaData!$R:$R,TREM2!B235,MetaData!$AQ:$AQ,TREM2!C235,MetaData!$V:$V,TREM2!B233,MetaData!$AS:$AS,TREM2!D234,MetaData!AW:AW,"Trem2")</f>
        <v>0</v>
      </c>
      <c r="E235" s="141">
        <f>IFERROR(D235/D239,0)</f>
        <v>0</v>
      </c>
      <c r="F235" s="143">
        <f>COUNTIFS(MetaData!$R:$R,TREM2!B235,MetaData!$AQ:$AQ,TREM2!C235,MetaData!$V:$V,TREM2!B233,MetaData!$AS:$AS,TREM2!F234,MetaData!AW:AW,"Trem2")</f>
        <v>0</v>
      </c>
      <c r="G235" s="141">
        <f>IFERROR(F235/F239,0)</f>
        <v>0</v>
      </c>
      <c r="H235" s="143">
        <f>COUNTIFS(MetaData!$R:$R,TREM2!B235,MetaData!$AQ:$AQ,TREM2!C235,MetaData!$V:$V,TREM2!B233,MetaData!$AS:$AS,TREM2!H234,MetaData!AW:AW,"Trem2")</f>
        <v>0</v>
      </c>
      <c r="I235" s="141">
        <f>IFERROR(H235/H239,0)</f>
        <v>0</v>
      </c>
      <c r="J235" s="143">
        <f>COUNTIFS(MetaData!$R:$R,TREM2!B235,MetaData!$AQ:$AQ,TREM2!C235,MetaData!$V:$V,TREM2!B233,MetaData!$AS:$AS,TREM2!J234,MetaData!AW:AW,"Trem2")</f>
        <v>0</v>
      </c>
      <c r="K235" s="142">
        <f>IFERROR(J235/J239,0)</f>
        <v>0</v>
      </c>
      <c r="M235" s="139" t="s">
        <v>133</v>
      </c>
      <c r="N235" s="140" t="s">
        <v>205</v>
      </c>
      <c r="O235" s="143">
        <f>COUNTIFS(MetaData!$R:$R,TREM2!M235,MetaData!$AQ:$AQ,TREM2!N235,MetaData!$V:$V,TREM2!B233,MetaData!AW:AW,"Trem2")</f>
        <v>0</v>
      </c>
      <c r="P235" s="142">
        <f>IFERROR(O235/O239,0)</f>
        <v>0</v>
      </c>
      <c r="R235" s="139" t="s">
        <v>151</v>
      </c>
      <c r="S235" s="143">
        <f>COUNTIFS(MetaData!$R:$R,TREM2!$R$23,MetaData!$V:$V,TREM2!B233,MetaData!AW:AW,"Trem2")</f>
        <v>6</v>
      </c>
      <c r="T235" s="142">
        <f>IFERROR(S235/S236,0)</f>
        <v>0.8571428571428571</v>
      </c>
      <c r="V235" s="139" t="s">
        <v>205</v>
      </c>
      <c r="W235" s="143">
        <f>COUNTIFS(MetaData!$AQ:$AQ,TREM2!V235,MetaData!$V:$V,TREM2!B233,MetaData!AW:AW,"Trem2")</f>
        <v>4</v>
      </c>
      <c r="X235" s="142">
        <f>IFERROR(W235/W237,0)</f>
        <v>0.5714285714285714</v>
      </c>
    </row>
    <row r="236" spans="2:24">
      <c r="B236" s="139"/>
      <c r="C236" s="140" t="s">
        <v>146</v>
      </c>
      <c r="D236" s="143">
        <f>COUNTIFS(MetaData!$R:$R,TREM2!B235,MetaData!$AQ:$AQ,TREM2!C236,MetaData!$V:$V,TREM2!B233,MetaData!$AS:$AS,TREM2!D234,MetaData!AW:AW,"Trem2")</f>
        <v>1</v>
      </c>
      <c r="E236" s="141">
        <f>IFERROR(D236/D239,0)</f>
        <v>0.25</v>
      </c>
      <c r="F236" s="143">
        <f>COUNTIFS(MetaData!$R:$R,TREM2!B235,MetaData!$AQ:$AQ,TREM2!C236,MetaData!$V:$V,TREM2!B233,MetaData!$AS:$AS,TREM2!F234,MetaData!AW:AW,"Trem2")</f>
        <v>0</v>
      </c>
      <c r="G236" s="141">
        <f>IFERROR(F236/F239,0)</f>
        <v>0</v>
      </c>
      <c r="H236" s="143">
        <f>COUNTIFS(MetaData!$R:$R,TREM2!B235,MetaData!$AQ:$AQ,TREM2!C236,MetaData!$V:$V,TREM2!B233,MetaData!$AS:$AS,TREM2!H234,MetaData!AW:AW,"Trem2")</f>
        <v>0</v>
      </c>
      <c r="I236" s="141">
        <f>IFERROR(H236/H239,0)</f>
        <v>0</v>
      </c>
      <c r="J236" s="143">
        <f>COUNTIFS(MetaData!$R:$R,TREM2!B235,MetaData!$AQ:$AQ,TREM2!C236,MetaData!$V:$V,TREM2!B233,MetaData!$AS:$AS,TREM2!J234,MetaData!AW:AW,"Trem2")</f>
        <v>0</v>
      </c>
      <c r="K236" s="142">
        <f>IFERROR(J236/J239,0)</f>
        <v>0</v>
      </c>
      <c r="M236" s="139"/>
      <c r="N236" s="140" t="s">
        <v>146</v>
      </c>
      <c r="O236" s="143">
        <f>COUNTIFS(MetaData!$R:$R,TREM2!M235,MetaData!$AQ:$AQ,TREM2!N236,MetaData!$V:$V,TREM2!B233,MetaData!AW:AW,"Trem2")</f>
        <v>1</v>
      </c>
      <c r="P236" s="142">
        <f>IFERROR(O236/O239,0)</f>
        <v>0.14285714285714285</v>
      </c>
      <c r="R236" s="139" t="s">
        <v>1339</v>
      </c>
      <c r="S236" s="140">
        <f>SUM(S234:S235)</f>
        <v>7</v>
      </c>
      <c r="T236" s="142"/>
      <c r="V236" s="139" t="s">
        <v>146</v>
      </c>
      <c r="W236" s="143">
        <f>COUNTIFS(MetaData!$AQ:$AQ,TREM2!V236,MetaData!$V:$V,TREM2!B233,MetaData!AW:AW,"Trem2")</f>
        <v>3</v>
      </c>
      <c r="X236" s="142">
        <f>IFERROR(W236/W237,0)</f>
        <v>0.42857142857142855</v>
      </c>
    </row>
    <row r="237" spans="2:24">
      <c r="B237" s="139" t="s">
        <v>151</v>
      </c>
      <c r="C237" s="140" t="s">
        <v>205</v>
      </c>
      <c r="D237" s="143">
        <f>COUNTIFS(MetaData!$R:$R,TREM2!B237,MetaData!$AQ:$AQ,TREM2!C237,MetaData!$V:$V,TREM2!B233,MetaData!$AS:$AS,TREM2!D234,MetaData!AW:AW,"Trem2")</f>
        <v>3</v>
      </c>
      <c r="E237" s="141">
        <f>IFERROR(D237/D239,0)</f>
        <v>0.75</v>
      </c>
      <c r="F237" s="143">
        <f>COUNTIFS(MetaData!$R:$R,TREM2!B237,MetaData!$AQ:$AQ,TREM2!C237,MetaData!$V:$V,TREM2!B233,MetaData!$AS:$AS,TREM2!F234,MetaData!AW:AW,"Trem2")</f>
        <v>0</v>
      </c>
      <c r="G237" s="141">
        <f>IFERROR(F237/F239,0)</f>
        <v>0</v>
      </c>
      <c r="H237" s="143">
        <f>COUNTIFS(MetaData!$R:$R,TREM2!B237,MetaData!$AQ:$AQ,TREM2!C237,MetaData!$V:$V,TREM2!B233,MetaData!$AS:$AS,TREM2!H234,MetaData!AW:AW,"Trem2")</f>
        <v>1</v>
      </c>
      <c r="I237" s="141">
        <f>IFERROR(H237/H239,0)</f>
        <v>1</v>
      </c>
      <c r="J237" s="143">
        <f>COUNTIFS(MetaData!$R:$R,TREM2!B237,MetaData!$AQ:$AQ,TREM2!C237,MetaData!$V:$V,TREM2!B233,MetaData!$AS:$AS,TREM2!J234,MetaData!AW:AW,"Trem2")</f>
        <v>0</v>
      </c>
      <c r="K237" s="142">
        <f>IFERROR(J237/J239,0)</f>
        <v>0</v>
      </c>
      <c r="M237" s="139" t="s">
        <v>151</v>
      </c>
      <c r="N237" s="140" t="s">
        <v>205</v>
      </c>
      <c r="O237" s="143">
        <f>COUNTIFS(MetaData!$R:$R,TREM2!M237,MetaData!$AQ:$AQ,TREM2!N237,MetaData!$V:$V,TREM2!B233,MetaData!AW:AW,"Trem2")</f>
        <v>4</v>
      </c>
      <c r="P237" s="142">
        <f>IFERROR(O237/O239,0)</f>
        <v>0.5714285714285714</v>
      </c>
      <c r="V237" s="139" t="s">
        <v>1339</v>
      </c>
      <c r="W237" s="140">
        <f>SUM(W235:W236)</f>
        <v>7</v>
      </c>
      <c r="X237" s="142"/>
    </row>
    <row r="238" spans="2:24">
      <c r="B238" s="139"/>
      <c r="C238" s="140" t="s">
        <v>146</v>
      </c>
      <c r="D238" s="143">
        <f>COUNTIFS(MetaData!$R:$R,TREM2!B237,MetaData!$AQ:$AQ,TREM2!C238,MetaData!$V:$V,TREM2!B233,MetaData!$AS:$AS,TREM2!D234,MetaData!AW:AW,"Trem2")</f>
        <v>0</v>
      </c>
      <c r="E238" s="141">
        <f>IFERROR(D238/D239,0)</f>
        <v>0</v>
      </c>
      <c r="F238" s="143">
        <f>COUNTIFS(MetaData!$R:$R,TREM2!B237,MetaData!$AQ:$AQ,TREM2!C238,MetaData!$V:$V,TREM2!B233,MetaData!$AS:$AS,TREM2!F234,MetaData!AW:AW,"Trem2")</f>
        <v>0</v>
      </c>
      <c r="G238" s="141">
        <f>IFERROR(F238/F239,0)</f>
        <v>0</v>
      </c>
      <c r="H238" s="143">
        <f>COUNTIFS(MetaData!$R:$R,TREM2!B237,MetaData!$AQ:$AQ,TREM2!C238,MetaData!$V:$V,TREM2!B233,MetaData!$AS:$AS,TREM2!H234,MetaData!AW:AW,"Trem2")</f>
        <v>0</v>
      </c>
      <c r="I238" s="141">
        <f>IFERROR(H238/H239,0)</f>
        <v>0</v>
      </c>
      <c r="J238" s="143">
        <f>COUNTIFS(MetaData!$R:$R,TREM2!B237,MetaData!$AQ:$AQ,TREM2!C238,MetaData!$V:$V,TREM2!B233,MetaData!$AS:$AS,TREM2!J234,MetaData!AW:AW,"Trem2")</f>
        <v>2</v>
      </c>
      <c r="K238" s="142">
        <f>IFERROR(J238/J239,0)</f>
        <v>1</v>
      </c>
      <c r="M238" s="139"/>
      <c r="N238" s="140" t="s">
        <v>146</v>
      </c>
      <c r="O238" s="143">
        <f>COUNTIFS(MetaData!$R:$R,TREM2!M237,MetaData!$AQ:$AQ,TREM2!N238,MetaData!$V:$V,TREM2!B233,MetaData!AW:AW,"Trem2")</f>
        <v>2</v>
      </c>
      <c r="P238" s="142">
        <f>IFERROR(O238/O239,0)</f>
        <v>0.2857142857142857</v>
      </c>
    </row>
    <row r="239" spans="2:24">
      <c r="B239" s="139" t="s">
        <v>1339</v>
      </c>
      <c r="C239" s="140"/>
      <c r="D239" s="143">
        <f>SUM(D235:D238)</f>
        <v>4</v>
      </c>
      <c r="E239" s="141"/>
      <c r="F239" s="140">
        <f t="shared" ref="F239" si="51">SUM(F235:F238)</f>
        <v>0</v>
      </c>
      <c r="G239" s="140"/>
      <c r="H239" s="140">
        <f>SUM(H235:H238)</f>
        <v>1</v>
      </c>
      <c r="I239" s="140"/>
      <c r="J239" s="140">
        <f>SUM(J235:J238)</f>
        <v>2</v>
      </c>
      <c r="K239" s="144">
        <f>SUM(C239:J239)</f>
        <v>7</v>
      </c>
      <c r="M239" s="139" t="s">
        <v>1339</v>
      </c>
      <c r="N239" s="140"/>
      <c r="O239" s="140">
        <f>SUM(O235:O238)</f>
        <v>7</v>
      </c>
      <c r="P239" s="142"/>
    </row>
    <row r="241" spans="2:24">
      <c r="B241" s="160">
        <v>3</v>
      </c>
      <c r="C241" s="112"/>
      <c r="D241" s="112"/>
      <c r="E241" s="112"/>
      <c r="F241" s="112"/>
      <c r="G241" s="112"/>
      <c r="H241" s="112"/>
      <c r="I241" s="112"/>
      <c r="J241" s="112"/>
      <c r="K241" s="112"/>
      <c r="L241" s="112"/>
      <c r="M241" s="160"/>
      <c r="N241" s="112"/>
      <c r="O241" s="112"/>
      <c r="P241" s="112"/>
      <c r="Q241" s="112"/>
      <c r="R241" s="112"/>
      <c r="S241" s="112"/>
      <c r="T241" s="112"/>
      <c r="U241" s="112"/>
      <c r="V241" s="66"/>
      <c r="W241" s="112"/>
      <c r="X241" s="112"/>
    </row>
    <row r="242" spans="2:24">
      <c r="B242" s="139"/>
      <c r="C242" s="140" t="s">
        <v>1341</v>
      </c>
      <c r="D242" s="140" t="s">
        <v>924</v>
      </c>
      <c r="E242" s="141"/>
      <c r="F242" s="140" t="s">
        <v>407</v>
      </c>
      <c r="G242" s="140"/>
      <c r="H242" s="141" t="s">
        <v>215</v>
      </c>
      <c r="I242" s="140"/>
      <c r="J242" s="140" t="s">
        <v>206</v>
      </c>
      <c r="K242" s="142"/>
      <c r="M242" s="139"/>
      <c r="N242" s="140" t="s">
        <v>1341</v>
      </c>
      <c r="O242" s="140"/>
      <c r="P242" s="142"/>
      <c r="R242" s="139" t="s">
        <v>133</v>
      </c>
      <c r="S242" s="143">
        <f>COUNTIFS(MetaData!$R:$R,TREM2!$R$22,MetaData!$V:$V,TREM2!B241,MetaData!AW:AW,"Trem2")</f>
        <v>5</v>
      </c>
      <c r="T242" s="142">
        <f>IFERROR(S242/S244,0)</f>
        <v>0.7142857142857143</v>
      </c>
      <c r="V242" s="139" t="s">
        <v>1341</v>
      </c>
      <c r="W242" s="140"/>
      <c r="X242" s="142"/>
    </row>
    <row r="243" spans="2:24">
      <c r="B243" s="139" t="s">
        <v>133</v>
      </c>
      <c r="C243" s="140" t="s">
        <v>205</v>
      </c>
      <c r="D243" s="143">
        <f>COUNTIFS(MetaData!$R:$R,TREM2!B243,MetaData!$AQ:$AQ,TREM2!C243,MetaData!$V:$V,TREM2!B241,MetaData!$AS:$AS,TREM2!D242,MetaData!AW:AW,"Trem2")</f>
        <v>0</v>
      </c>
      <c r="E243" s="141">
        <f>IFERROR(D243/D247,0)</f>
        <v>0</v>
      </c>
      <c r="F243" s="143">
        <f>COUNTIFS(MetaData!$R:$R,TREM2!B243,MetaData!$AQ:$AQ,TREM2!C243,MetaData!$V:$V,TREM2!B241,MetaData!$AS:$AS,TREM2!F242,MetaData!AW:AW,"Trem2")</f>
        <v>0</v>
      </c>
      <c r="G243" s="141">
        <f>IFERROR(F243/F247,0)</f>
        <v>0</v>
      </c>
      <c r="H243" s="143">
        <f>COUNTIFS(MetaData!$R:$R,TREM2!B243,MetaData!$AQ:$AQ,TREM2!C243,MetaData!$V:$V,TREM2!B241,MetaData!$AS:$AS,TREM2!H242,MetaData!AW:AW,"Trem2")</f>
        <v>0</v>
      </c>
      <c r="I243" s="141">
        <f>IFERROR(H243/H247,0)</f>
        <v>0</v>
      </c>
      <c r="J243" s="143">
        <f>COUNTIFS(MetaData!$R:$R,TREM2!B243,MetaData!$AQ:$AQ,TREM2!C243,MetaData!$V:$V,TREM2!B241,MetaData!$AS:$AS,TREM2!J242,MetaData!AW:AW,"Trem2")</f>
        <v>2</v>
      </c>
      <c r="K243" s="142">
        <f>IFERROR(J243/J247,0)</f>
        <v>1</v>
      </c>
      <c r="M243" s="139" t="s">
        <v>133</v>
      </c>
      <c r="N243" s="140" t="s">
        <v>205</v>
      </c>
      <c r="O243" s="143">
        <f>COUNTIFS(MetaData!$R:$R,TREM2!M243,MetaData!$AQ:$AQ,TREM2!N243,MetaData!$V:$V,TREM2!B241,MetaData!AW:AW,"Trem2")</f>
        <v>2</v>
      </c>
      <c r="P243" s="142">
        <f>IFERROR(O243/O247,0)</f>
        <v>0.33333333333333331</v>
      </c>
      <c r="R243" s="139" t="s">
        <v>151</v>
      </c>
      <c r="S243" s="143">
        <f>COUNTIFS(MetaData!$R:$R,TREM2!$R$23,MetaData!$V:$V,TREM2!B241,MetaData!AW:AW,"Trem2")</f>
        <v>2</v>
      </c>
      <c r="T243" s="142">
        <f>IFERROR(S243/S244,0)</f>
        <v>0.2857142857142857</v>
      </c>
      <c r="V243" s="139" t="s">
        <v>205</v>
      </c>
      <c r="W243" s="143">
        <f>COUNTIFS(MetaData!$AQ:$AQ,TREM2!V243,MetaData!$V:$V,TREM2!B241,MetaData!AW:AW,"Trem2")</f>
        <v>2</v>
      </c>
      <c r="X243" s="142">
        <f>IFERROR(W243/W245,0)</f>
        <v>0.33333333333333331</v>
      </c>
    </row>
    <row r="244" spans="2:24">
      <c r="B244" s="139"/>
      <c r="C244" s="140" t="s">
        <v>146</v>
      </c>
      <c r="D244" s="143">
        <f>COUNTIFS(MetaData!$R:$R,TREM2!B243,MetaData!$AQ:$AQ,TREM2!C244,MetaData!$V:$V,TREM2!B241,MetaData!$AS:$AS,TREM2!D242,MetaData!AW:AW,"Trem2")</f>
        <v>3</v>
      </c>
      <c r="E244" s="141">
        <f>IFERROR(D244/D247,0)</f>
        <v>1</v>
      </c>
      <c r="F244" s="143">
        <f>COUNTIFS(MetaData!$R:$R,TREM2!B243,MetaData!$AQ:$AQ,TREM2!C244,MetaData!$V:$V,TREM2!B241,MetaData!$AS:$AS,TREM2!F242,MetaData!AW:AW,"Trem2")</f>
        <v>0</v>
      </c>
      <c r="G244" s="141">
        <f>IFERROR(F244/F247,0)</f>
        <v>0</v>
      </c>
      <c r="H244" s="143">
        <f>COUNTIFS(MetaData!$R:$R,TREM2!B243,MetaData!$AQ:$AQ,TREM2!C244,MetaData!$V:$V,TREM2!B241,MetaData!$AS:$AS,TREM2!H242,MetaData!AW:AW,"Trem2")</f>
        <v>0</v>
      </c>
      <c r="I244" s="141">
        <f>IFERROR(H244/H247,0)</f>
        <v>0</v>
      </c>
      <c r="J244" s="143">
        <f>COUNTIFS(MetaData!$R:$R,TREM2!B243,MetaData!$AQ:$AQ,TREM2!C244,MetaData!$V:$V,TREM2!B241,MetaData!$AS:$AS,TREM2!J242,MetaData!AW:AW,"Trem2")</f>
        <v>0</v>
      </c>
      <c r="K244" s="142">
        <f>IFERROR(J244/J247,0)</f>
        <v>0</v>
      </c>
      <c r="M244" s="139"/>
      <c r="N244" s="140" t="s">
        <v>146</v>
      </c>
      <c r="O244" s="143">
        <f>COUNTIFS(MetaData!$R:$R,TREM2!M243,MetaData!$AQ:$AQ,TREM2!N244,MetaData!$V:$V,TREM2!B241,MetaData!AW:AW,"Trem2")</f>
        <v>3</v>
      </c>
      <c r="P244" s="142">
        <f>IFERROR(O244/O247,0)</f>
        <v>0.5</v>
      </c>
      <c r="R244" s="139" t="s">
        <v>1339</v>
      </c>
      <c r="S244" s="140">
        <f>SUM(S242:S243)</f>
        <v>7</v>
      </c>
      <c r="T244" s="142"/>
      <c r="V244" s="139" t="s">
        <v>146</v>
      </c>
      <c r="W244" s="143">
        <f>COUNTIFS(MetaData!$AQ:$AQ,TREM2!V244,MetaData!$V:$V,TREM2!B241,MetaData!AW:AW,"Trem2")</f>
        <v>4</v>
      </c>
      <c r="X244" s="142">
        <f>IFERROR(W244/W245,0)</f>
        <v>0.66666666666666663</v>
      </c>
    </row>
    <row r="245" spans="2:24">
      <c r="B245" s="139" t="s">
        <v>151</v>
      </c>
      <c r="C245" s="140" t="s">
        <v>205</v>
      </c>
      <c r="D245" s="143">
        <f>COUNTIFS(MetaData!$R:$R,TREM2!B245,MetaData!$AQ:$AQ,TREM2!C245,MetaData!$V:$V,TREM2!B241,MetaData!$AS:$AS,TREM2!D242,MetaData!AW:AW,"Trem2")</f>
        <v>0</v>
      </c>
      <c r="E245" s="141">
        <f>IFERROR(D245/D247,0)</f>
        <v>0</v>
      </c>
      <c r="F245" s="143">
        <f>COUNTIFS(MetaData!$R:$R,TREM2!B245,MetaData!$AQ:$AQ,TREM2!C245,MetaData!$V:$V,TREM2!B241,MetaData!$AS:$AS,TREM2!F242,MetaData!AW:AW,"Trem2")</f>
        <v>0</v>
      </c>
      <c r="G245" s="141">
        <f>IFERROR(F245/F247,0)</f>
        <v>0</v>
      </c>
      <c r="H245" s="143">
        <f>COUNTIFS(MetaData!$R:$R,TREM2!B245,MetaData!$AQ:$AQ,TREM2!C245,MetaData!$V:$V,TREM2!B241,MetaData!$AS:$AS,TREM2!H242,MetaData!AW:AW,"Trem2")</f>
        <v>0</v>
      </c>
      <c r="I245" s="141">
        <f>IFERROR(H245/H247,0)</f>
        <v>0</v>
      </c>
      <c r="J245" s="143">
        <f>COUNTIFS(MetaData!$R:$R,TREM2!B245,MetaData!$AQ:$AQ,TREM2!C245,MetaData!$V:$V,TREM2!B241,MetaData!$AS:$AS,TREM2!J242,MetaData!AW:AW,"Trem2")</f>
        <v>0</v>
      </c>
      <c r="K245" s="142">
        <f>IFERROR(J245/J247,0)</f>
        <v>0</v>
      </c>
      <c r="M245" s="139" t="s">
        <v>151</v>
      </c>
      <c r="N245" s="140" t="s">
        <v>205</v>
      </c>
      <c r="O245" s="143">
        <f>COUNTIFS(MetaData!$R:$R,TREM2!M245,MetaData!$AQ:$AQ,TREM2!N245,MetaData!$V:$V,TREM2!B241,MetaData!AW:AW,"Trem2")</f>
        <v>0</v>
      </c>
      <c r="P245" s="142">
        <f>IFERROR(O245/O247,0)</f>
        <v>0</v>
      </c>
      <c r="V245" s="139" t="s">
        <v>1339</v>
      </c>
      <c r="W245" s="140">
        <f>SUM(W243:W244)</f>
        <v>6</v>
      </c>
      <c r="X245" s="142"/>
    </row>
    <row r="246" spans="2:24">
      <c r="B246" s="139"/>
      <c r="C246" s="140" t="s">
        <v>146</v>
      </c>
      <c r="D246" s="143">
        <f>COUNTIFS(MetaData!$R:$R,TREM2!B245,MetaData!$AQ:$AQ,TREM2!C246,MetaData!$V:$V,TREM2!B241,MetaData!$AS:$AS,TREM2!D242,MetaData!AW:AW,"Trem2")</f>
        <v>0</v>
      </c>
      <c r="E246" s="141">
        <f>IFERROR(D246/D247,0)</f>
        <v>0</v>
      </c>
      <c r="F246" s="143">
        <f>COUNTIFS(MetaData!$R:$R,TREM2!B245,MetaData!$AQ:$AQ,TREM2!C246,MetaData!$V:$V,TREM2!B241,MetaData!$AS:$AS,TREM2!F242,MetaData!AW:AW,"Trem2")</f>
        <v>0</v>
      </c>
      <c r="G246" s="141">
        <f>IFERROR(F246/F247,0)</f>
        <v>0</v>
      </c>
      <c r="H246" s="143">
        <f>COUNTIFS(MetaData!$R:$R,TREM2!B245,MetaData!$AQ:$AQ,TREM2!C246,MetaData!$V:$V,TREM2!B241,MetaData!$AS:$AS,TREM2!H242,MetaData!AW:AW,"Trem2")</f>
        <v>1</v>
      </c>
      <c r="I246" s="141">
        <f>IFERROR(H246/H247,0)</f>
        <v>1</v>
      </c>
      <c r="J246" s="143">
        <f>COUNTIFS(MetaData!$R:$R,TREM2!B245,MetaData!$AQ:$AQ,TREM2!C246,MetaData!$V:$V,TREM2!B241,MetaData!$AS:$AS,TREM2!J242,MetaData!AW:AW,"Trem2")</f>
        <v>0</v>
      </c>
      <c r="K246" s="142">
        <f>IFERROR(J246/J247,0)</f>
        <v>0</v>
      </c>
      <c r="M246" s="139"/>
      <c r="N246" s="140" t="s">
        <v>146</v>
      </c>
      <c r="O246" s="143">
        <f>COUNTIFS(MetaData!$R:$R,TREM2!M245,MetaData!$AQ:$AQ,TREM2!N246,MetaData!$V:$V,TREM2!B241,MetaData!AW:AW,"Trem2")</f>
        <v>1</v>
      </c>
      <c r="P246" s="142">
        <f>IFERROR(O246/O247,0)</f>
        <v>0.16666666666666666</v>
      </c>
    </row>
    <row r="247" spans="2:24">
      <c r="B247" s="139" t="s">
        <v>1339</v>
      </c>
      <c r="C247" s="140"/>
      <c r="D247" s="143">
        <f>SUM(D243:D246)</f>
        <v>3</v>
      </c>
      <c r="E247" s="141"/>
      <c r="F247" s="140">
        <f t="shared" ref="F247" si="52">SUM(F243:F246)</f>
        <v>0</v>
      </c>
      <c r="G247" s="140"/>
      <c r="H247" s="140">
        <f>SUM(H243:H246)</f>
        <v>1</v>
      </c>
      <c r="I247" s="140"/>
      <c r="J247" s="140">
        <f>SUM(J243:J246)</f>
        <v>2</v>
      </c>
      <c r="K247" s="144">
        <f>SUM(C247:J247)</f>
        <v>6</v>
      </c>
      <c r="M247" s="139" t="s">
        <v>1339</v>
      </c>
      <c r="N247" s="140"/>
      <c r="O247" s="140">
        <f>SUM(O243:O246)</f>
        <v>6</v>
      </c>
      <c r="P247" s="142"/>
    </row>
    <row r="249" spans="2:24">
      <c r="B249" s="160">
        <v>4</v>
      </c>
      <c r="C249" s="112"/>
      <c r="D249" s="112"/>
      <c r="E249" s="112"/>
      <c r="F249" s="112"/>
      <c r="G249" s="112"/>
      <c r="H249" s="112"/>
      <c r="I249" s="112"/>
      <c r="J249" s="112"/>
      <c r="K249" s="112"/>
      <c r="L249" s="112"/>
      <c r="M249" s="160"/>
      <c r="N249" s="112"/>
      <c r="O249" s="112"/>
      <c r="P249" s="112"/>
      <c r="Q249" s="112"/>
      <c r="R249" s="112"/>
      <c r="S249" s="112"/>
      <c r="T249" s="112"/>
      <c r="U249" s="112"/>
      <c r="V249" s="66"/>
      <c r="W249" s="112"/>
      <c r="X249" s="112"/>
    </row>
    <row r="250" spans="2:24">
      <c r="B250" s="139"/>
      <c r="C250" s="140" t="s">
        <v>1341</v>
      </c>
      <c r="D250" s="140" t="s">
        <v>924</v>
      </c>
      <c r="E250" s="141"/>
      <c r="F250" s="140" t="s">
        <v>407</v>
      </c>
      <c r="G250" s="140"/>
      <c r="H250" s="141" t="s">
        <v>215</v>
      </c>
      <c r="I250" s="140"/>
      <c r="J250" s="140" t="s">
        <v>206</v>
      </c>
      <c r="K250" s="142"/>
      <c r="M250" s="139"/>
      <c r="N250" s="140" t="s">
        <v>1341</v>
      </c>
      <c r="O250" s="140"/>
      <c r="P250" s="142"/>
      <c r="R250" s="139" t="s">
        <v>133</v>
      </c>
      <c r="S250" s="143">
        <f>COUNTIFS(MetaData!$R:$R,TREM2!$R$22,MetaData!$V:$V,TREM2!B249,MetaData!AW:AW,"Trem2")</f>
        <v>0</v>
      </c>
      <c r="T250" s="142">
        <f>IFERROR(S250/S252,0)</f>
        <v>0</v>
      </c>
      <c r="V250" s="139" t="s">
        <v>1341</v>
      </c>
      <c r="W250" s="140"/>
      <c r="X250" s="142"/>
    </row>
    <row r="251" spans="2:24">
      <c r="B251" s="139" t="s">
        <v>133</v>
      </c>
      <c r="C251" s="140" t="s">
        <v>205</v>
      </c>
      <c r="D251" s="143">
        <f>COUNTIFS(MetaData!$R:$R,TREM2!B251,MetaData!$AQ:$AQ,TREM2!C251,MetaData!$V:$V,TREM2!B249,MetaData!$AS:$AS,TREM2!D250,MetaData!AW:AW,"Trem2")</f>
        <v>0</v>
      </c>
      <c r="E251" s="141">
        <f>IFERROR(D251/D255,0)</f>
        <v>0</v>
      </c>
      <c r="F251" s="143">
        <f>COUNTIFS(MetaData!$R:$R,TREM2!B251,MetaData!$AQ:$AQ,TREM2!C251,MetaData!$V:$V,TREM2!B249,MetaData!$AS:$AS,TREM2!F250,MetaData!AW:AW,"Trem2")</f>
        <v>0</v>
      </c>
      <c r="G251" s="141">
        <f>IFERROR(F251/F255,0)</f>
        <v>0</v>
      </c>
      <c r="H251" s="143">
        <f>COUNTIFS(MetaData!$R:$R,TREM2!B251,MetaData!$AQ:$AQ,TREM2!C251,MetaData!$V:$V,TREM2!B249,MetaData!$AS:$AS,TREM2!H250,MetaData!AW:AW,"Trem2")</f>
        <v>0</v>
      </c>
      <c r="I251" s="141">
        <f>IFERROR(H251/H255,0)</f>
        <v>0</v>
      </c>
      <c r="J251" s="143">
        <f>COUNTIFS(MetaData!$R:$R,TREM2!B251,MetaData!$AQ:$AQ,TREM2!C251,MetaData!$V:$V,TREM2!B249,MetaData!$AS:$AS,TREM2!J250,MetaData!AW:AW,"Trem2")</f>
        <v>0</v>
      </c>
      <c r="K251" s="142">
        <f>IFERROR(J251/J255,0)</f>
        <v>0</v>
      </c>
      <c r="M251" s="139" t="s">
        <v>133</v>
      </c>
      <c r="N251" s="140" t="s">
        <v>205</v>
      </c>
      <c r="O251" s="143">
        <f>COUNTIFS(MetaData!$R:$R,TREM2!M251,MetaData!$AQ:$AQ,TREM2!N251,MetaData!$V:$V,TREM2!B249,MetaData!AW:AW,"Trem2")</f>
        <v>0</v>
      </c>
      <c r="P251" s="142">
        <f>IFERROR(O251/O255,0)</f>
        <v>0</v>
      </c>
      <c r="R251" s="139" t="s">
        <v>151</v>
      </c>
      <c r="S251" s="143">
        <f>COUNTIFS(MetaData!$R:$R,TREM2!$R$23,MetaData!$V:$V,TREM2!B249,MetaData!AW:AW,"Trem2")</f>
        <v>5</v>
      </c>
      <c r="T251" s="142">
        <f>IFERROR(S251/S252,0)</f>
        <v>1</v>
      </c>
      <c r="V251" s="139" t="s">
        <v>205</v>
      </c>
      <c r="W251" s="143">
        <f>COUNTIFS(MetaData!$AQ:$AQ,TREM2!V251,MetaData!$V:$V,TREM2!B249,MetaData!AW:AW,"Trem2")</f>
        <v>3</v>
      </c>
      <c r="X251" s="142">
        <f>IFERROR(W251/W253,0)</f>
        <v>0.6</v>
      </c>
    </row>
    <row r="252" spans="2:24">
      <c r="B252" s="139"/>
      <c r="C252" s="140" t="s">
        <v>146</v>
      </c>
      <c r="D252" s="143">
        <f>COUNTIFS(MetaData!$R:$R,TREM2!B251,MetaData!$AQ:$AQ,TREM2!C252,MetaData!$V:$V,TREM2!B249,MetaData!$AS:$AS,TREM2!D250,MetaData!AW:AW,"Trem2")</f>
        <v>0</v>
      </c>
      <c r="E252" s="141">
        <f>IFERROR(D252/D255,0)</f>
        <v>0</v>
      </c>
      <c r="F252" s="143">
        <f>COUNTIFS(MetaData!$R:$R,TREM2!B251,MetaData!$AQ:$AQ,TREM2!C252,MetaData!$V:$V,TREM2!B249,MetaData!$AS:$AS,TREM2!F250,MetaData!AW:AW,"Trem2")</f>
        <v>0</v>
      </c>
      <c r="G252" s="141">
        <f>IFERROR(F252/F255,0)</f>
        <v>0</v>
      </c>
      <c r="H252" s="143">
        <f>COUNTIFS(MetaData!$R:$R,TREM2!B251,MetaData!$AQ:$AQ,TREM2!C252,MetaData!$V:$V,TREM2!B249,MetaData!$AS:$AS,TREM2!H250,MetaData!AW:AW,"Trem2")</f>
        <v>0</v>
      </c>
      <c r="I252" s="141">
        <f>IFERROR(H252/H255,0)</f>
        <v>0</v>
      </c>
      <c r="J252" s="143">
        <f>COUNTIFS(MetaData!$R:$R,TREM2!B251,MetaData!$AQ:$AQ,TREM2!C252,MetaData!$V:$V,TREM2!B249,MetaData!$AS:$AS,TREM2!J250,MetaData!AW:AW,"Trem2")</f>
        <v>0</v>
      </c>
      <c r="K252" s="142">
        <f>IFERROR(J252/J255,0)</f>
        <v>0</v>
      </c>
      <c r="M252" s="139"/>
      <c r="N252" s="140" t="s">
        <v>146</v>
      </c>
      <c r="O252" s="143">
        <f>COUNTIFS(MetaData!$R:$R,TREM2!M251,MetaData!$AQ:$AQ,TREM2!N252,MetaData!$V:$V,TREM2!B249,MetaData!AW:AW,"Trem2")</f>
        <v>0</v>
      </c>
      <c r="P252" s="142">
        <f>IFERROR(O252/O255,0)</f>
        <v>0</v>
      </c>
      <c r="R252" s="139" t="s">
        <v>1339</v>
      </c>
      <c r="S252" s="140">
        <f>SUM(S250:S251)</f>
        <v>5</v>
      </c>
      <c r="T252" s="142"/>
      <c r="V252" s="139" t="s">
        <v>146</v>
      </c>
      <c r="W252" s="143">
        <f>COUNTIFS(MetaData!$AQ:$AQ,TREM2!V252,MetaData!$V:$V,TREM2!B249,MetaData!AW:AW,"Trem2")</f>
        <v>2</v>
      </c>
      <c r="X252" s="142">
        <f>IFERROR(W252/W253,0)</f>
        <v>0.4</v>
      </c>
    </row>
    <row r="253" spans="2:24">
      <c r="B253" s="139" t="s">
        <v>151</v>
      </c>
      <c r="C253" s="140" t="s">
        <v>205</v>
      </c>
      <c r="D253" s="143">
        <f>COUNTIFS(MetaData!$R:$R,TREM2!B253,MetaData!$AQ:$AQ,TREM2!C253,MetaData!$V:$V,TREM2!B249,MetaData!$AS:$AS,TREM2!D250,MetaData!AW:AW,"Trem2")</f>
        <v>2</v>
      </c>
      <c r="E253" s="141">
        <f>IFERROR(D253/D255,0)</f>
        <v>0.5</v>
      </c>
      <c r="F253" s="143">
        <f>COUNTIFS(MetaData!$R:$R,TREM2!B253,MetaData!$AQ:$AQ,TREM2!C253,MetaData!$V:$V,TREM2!B249,MetaData!$AS:$AS,TREM2!F250,MetaData!AW:AW,"Trem2")</f>
        <v>0</v>
      </c>
      <c r="G253" s="141">
        <f>IFERROR(F253/F255,0)</f>
        <v>0</v>
      </c>
      <c r="H253" s="143">
        <f>COUNTIFS(MetaData!$R:$R,TREM2!B253,MetaData!$AQ:$AQ,TREM2!C253,MetaData!$V:$V,TREM2!B249,MetaData!$AS:$AS,TREM2!H250,MetaData!AW:AW,"Trem2")</f>
        <v>0</v>
      </c>
      <c r="I253" s="141">
        <f>IFERROR(H253/H255,0)</f>
        <v>0</v>
      </c>
      <c r="J253" s="143">
        <f>COUNTIFS(MetaData!$R:$R,TREM2!B253,MetaData!$AQ:$AQ,TREM2!C253,MetaData!$V:$V,TREM2!B249,MetaData!$AS:$AS,TREM2!J250,MetaData!AW:AW,"Trem2")</f>
        <v>1</v>
      </c>
      <c r="K253" s="142">
        <f>IFERROR(J253/J255,0)</f>
        <v>1</v>
      </c>
      <c r="M253" s="139" t="s">
        <v>151</v>
      </c>
      <c r="N253" s="140" t="s">
        <v>205</v>
      </c>
      <c r="O253" s="143">
        <f>COUNTIFS(MetaData!$R:$R,TREM2!M253,MetaData!$AQ:$AQ,TREM2!N253,MetaData!$V:$V,TREM2!B249,MetaData!AW:AW,"Trem2")</f>
        <v>3</v>
      </c>
      <c r="P253" s="142">
        <f>IFERROR(O253/O255,0)</f>
        <v>0.6</v>
      </c>
      <c r="V253" s="139" t="s">
        <v>1339</v>
      </c>
      <c r="W253" s="140">
        <f>SUM(W251:W252)</f>
        <v>5</v>
      </c>
      <c r="X253" s="142"/>
    </row>
    <row r="254" spans="2:24">
      <c r="B254" s="139"/>
      <c r="C254" s="140" t="s">
        <v>146</v>
      </c>
      <c r="D254" s="143">
        <f>COUNTIFS(MetaData!$R:$R,TREM2!B253,MetaData!$AQ:$AQ,TREM2!C254,MetaData!$V:$V,TREM2!B249,MetaData!$AS:$AS,TREM2!D250,MetaData!AW:AW,"Trem2")</f>
        <v>2</v>
      </c>
      <c r="E254" s="141">
        <f>IFERROR(D254/D255,0)</f>
        <v>0.5</v>
      </c>
      <c r="F254" s="143">
        <f>COUNTIFS(MetaData!$R:$R,TREM2!B253,MetaData!$AQ:$AQ,TREM2!C254,MetaData!$V:$V,TREM2!B249,MetaData!$AS:$AS,TREM2!F250,MetaData!AW:AW,"Trem2")</f>
        <v>0</v>
      </c>
      <c r="G254" s="141">
        <f>IFERROR(F254/F255,0)</f>
        <v>0</v>
      </c>
      <c r="H254" s="143">
        <f>COUNTIFS(MetaData!$R:$R,TREM2!B253,MetaData!$AQ:$AQ,TREM2!C254,MetaData!$V:$V,TREM2!B249,MetaData!$AS:$AS,TREM2!H250,MetaData!AW:AW,"Trem2")</f>
        <v>0</v>
      </c>
      <c r="I254" s="141">
        <f>IFERROR(H254/H255,0)</f>
        <v>0</v>
      </c>
      <c r="J254" s="143">
        <f>COUNTIFS(MetaData!$R:$R,TREM2!B253,MetaData!$AQ:$AQ,TREM2!C254,MetaData!$V:$V,TREM2!B249,MetaData!$AS:$AS,TREM2!J250,MetaData!AW:AW,"Trem2")</f>
        <v>0</v>
      </c>
      <c r="K254" s="142">
        <f>IFERROR(J254/J255,0)</f>
        <v>0</v>
      </c>
      <c r="M254" s="139"/>
      <c r="N254" s="140" t="s">
        <v>146</v>
      </c>
      <c r="O254" s="143">
        <f>COUNTIFS(MetaData!$R:$R,TREM2!M253,MetaData!$AQ:$AQ,TREM2!N254,MetaData!$V:$V,TREM2!B249,MetaData!AW:AW,"Trem2")</f>
        <v>2</v>
      </c>
      <c r="P254" s="142">
        <f>IFERROR(O254/O255,0)</f>
        <v>0.4</v>
      </c>
    </row>
    <row r="255" spans="2:24">
      <c r="B255" s="139" t="s">
        <v>1339</v>
      </c>
      <c r="C255" s="140"/>
      <c r="D255" s="143">
        <f>SUM(D251:D254)</f>
        <v>4</v>
      </c>
      <c r="E255" s="141"/>
      <c r="F255" s="140">
        <f t="shared" ref="F255" si="53">SUM(F251:F254)</f>
        <v>0</v>
      </c>
      <c r="G255" s="140"/>
      <c r="H255" s="140">
        <f>SUM(H251:H254)</f>
        <v>0</v>
      </c>
      <c r="I255" s="140"/>
      <c r="J255" s="140">
        <f>SUM(J251:J254)</f>
        <v>1</v>
      </c>
      <c r="K255" s="144">
        <f>SUM(C255:J255)</f>
        <v>5</v>
      </c>
      <c r="M255" s="139" t="s">
        <v>1339</v>
      </c>
      <c r="N255" s="140"/>
      <c r="O255" s="140">
        <f>SUM(O251:O254)</f>
        <v>5</v>
      </c>
      <c r="P255" s="142"/>
    </row>
    <row r="257" spans="2:28">
      <c r="B257" s="160">
        <v>5</v>
      </c>
      <c r="C257" s="112"/>
      <c r="D257" s="112"/>
      <c r="E257" s="112"/>
      <c r="F257" s="112"/>
      <c r="G257" s="112"/>
      <c r="H257" s="112"/>
      <c r="I257" s="112"/>
      <c r="J257" s="112"/>
      <c r="K257" s="112"/>
      <c r="L257" s="112"/>
      <c r="M257" s="160"/>
      <c r="N257" s="112"/>
      <c r="O257" s="112"/>
      <c r="P257" s="112"/>
      <c r="Q257" s="112"/>
      <c r="R257" s="112"/>
      <c r="S257" s="112"/>
      <c r="T257" s="112"/>
      <c r="U257" s="112"/>
      <c r="V257" s="66"/>
      <c r="W257" s="112"/>
      <c r="X257" s="112"/>
    </row>
    <row r="258" spans="2:28">
      <c r="B258" s="139"/>
      <c r="C258" s="140" t="s">
        <v>1341</v>
      </c>
      <c r="D258" s="140" t="s">
        <v>924</v>
      </c>
      <c r="E258" s="141"/>
      <c r="F258" s="140" t="s">
        <v>407</v>
      </c>
      <c r="G258" s="140"/>
      <c r="H258" s="141" t="s">
        <v>215</v>
      </c>
      <c r="I258" s="140"/>
      <c r="J258" s="140" t="s">
        <v>206</v>
      </c>
      <c r="K258" s="142"/>
      <c r="M258" s="139"/>
      <c r="N258" s="140" t="s">
        <v>1341</v>
      </c>
      <c r="O258" s="140"/>
      <c r="P258" s="142"/>
      <c r="R258" s="139" t="s">
        <v>133</v>
      </c>
      <c r="S258" s="143">
        <f>COUNTIFS(MetaData!$R:$R,TREM2!$R$22,MetaData!$V:$V,TREM2!B257,MetaData!AW:AW,"Trem2")</f>
        <v>1</v>
      </c>
      <c r="T258" s="142">
        <f>IFERROR(S258/S260,0)</f>
        <v>5.8823529411764705E-2</v>
      </c>
      <c r="V258" s="139" t="s">
        <v>1341</v>
      </c>
      <c r="W258" s="140"/>
      <c r="X258" s="142"/>
    </row>
    <row r="259" spans="2:28">
      <c r="B259" s="139" t="s">
        <v>133</v>
      </c>
      <c r="C259" s="140" t="s">
        <v>205</v>
      </c>
      <c r="D259" s="143">
        <f>COUNTIFS(MetaData!$R:$R,TREM2!B259,MetaData!$AQ:$AQ,TREM2!C259,MetaData!$V:$V,TREM2!B257,MetaData!$AS:$AS,TREM2!D258,MetaData!AW:AW,"Trem2")</f>
        <v>0</v>
      </c>
      <c r="E259" s="141">
        <f>IFERROR(D259/D263,0)</f>
        <v>0</v>
      </c>
      <c r="F259" s="143">
        <f>COUNTIFS(MetaData!$R:$R,TREM2!B259,MetaData!$AQ:$AQ,TREM2!C259,MetaData!$V:$V,TREM2!B257,MetaData!$AS:$AS,TREM2!F258,MetaData!AW:AW,"Trem2")</f>
        <v>0</v>
      </c>
      <c r="G259" s="141">
        <f>IFERROR(F259/F263,0)</f>
        <v>0</v>
      </c>
      <c r="H259" s="143">
        <f>COUNTIFS(MetaData!$R:$R,TREM2!B259,MetaData!$AQ:$AQ,TREM2!C259,MetaData!$V:$V,TREM2!B257,MetaData!$AS:$AS,TREM2!H258,MetaData!AW:AW,"Trem2")</f>
        <v>0</v>
      </c>
      <c r="I259" s="141">
        <f>IFERROR(H259/H263,0)</f>
        <v>0</v>
      </c>
      <c r="J259" s="143">
        <f>COUNTIFS(MetaData!$R:$R,TREM2!B259,MetaData!$AQ:$AQ,TREM2!C259,MetaData!$V:$V,TREM2!B257,MetaData!$AS:$AS,TREM2!J258,MetaData!AW:AW,"Trem2")</f>
        <v>0</v>
      </c>
      <c r="K259" s="142">
        <f>IFERROR(J259/J263,0)</f>
        <v>0</v>
      </c>
      <c r="M259" s="139" t="s">
        <v>133</v>
      </c>
      <c r="N259" s="140" t="s">
        <v>205</v>
      </c>
      <c r="O259" s="143">
        <f>COUNTIFS(MetaData!$R:$R,TREM2!M259,MetaData!$AQ:$AQ,TREM2!N259,MetaData!$V:$V,TREM2!B257,MetaData!AW:AW,"Trem2")</f>
        <v>0</v>
      </c>
      <c r="P259" s="142">
        <f>IFERROR(O259/O263,0)</f>
        <v>0</v>
      </c>
      <c r="R259" s="139" t="s">
        <v>151</v>
      </c>
      <c r="S259" s="143">
        <f>COUNTIFS(MetaData!$R:$R,TREM2!$R$23,MetaData!$V:$V,TREM2!B257,MetaData!AW:AW,"Trem2")</f>
        <v>16</v>
      </c>
      <c r="T259" s="142">
        <f>IFERROR(S259/S260,0)</f>
        <v>0.94117647058823528</v>
      </c>
      <c r="V259" s="139" t="s">
        <v>205</v>
      </c>
      <c r="W259" s="143">
        <f>COUNTIFS(MetaData!$AQ:$AQ,TREM2!V259,MetaData!$V:$V,TREM2!B257,MetaData!AW:AW,"Trem2")</f>
        <v>9</v>
      </c>
      <c r="X259" s="142">
        <f>IFERROR(W259/W261,0)</f>
        <v>0.52941176470588236</v>
      </c>
    </row>
    <row r="260" spans="2:28">
      <c r="B260" s="139"/>
      <c r="C260" s="140" t="s">
        <v>146</v>
      </c>
      <c r="D260" s="143">
        <f>COUNTIFS(MetaData!$R:$R,TREM2!B259,MetaData!$AQ:$AQ,TREM2!C260,MetaData!$V:$V,TREM2!B257,MetaData!$AS:$AS,TREM2!D258,MetaData!AW:AW,"Trem2")</f>
        <v>1</v>
      </c>
      <c r="E260" s="141">
        <f>IFERROR(D260/D263,0)</f>
        <v>0.2</v>
      </c>
      <c r="F260" s="143">
        <f>COUNTIFS(MetaData!$R:$R,TREM2!B259,MetaData!$AQ:$AQ,TREM2!C260,MetaData!$V:$V,TREM2!B257,MetaData!$AS:$AS,TREM2!F258,MetaData!AW:AW,"Trem2")</f>
        <v>0</v>
      </c>
      <c r="G260" s="141">
        <f>IFERROR(F260/F263,0)</f>
        <v>0</v>
      </c>
      <c r="H260" s="143">
        <f>COUNTIFS(MetaData!$R:$R,TREM2!B259,MetaData!$AQ:$AQ,TREM2!C260,MetaData!$V:$V,TREM2!B257,MetaData!$AS:$AS,TREM2!H258,MetaData!AW:AW,"Trem2")</f>
        <v>0</v>
      </c>
      <c r="I260" s="141">
        <f>IFERROR(H260/H263,0)</f>
        <v>0</v>
      </c>
      <c r="J260" s="143">
        <f>COUNTIFS(MetaData!$R:$R,TREM2!B259,MetaData!$AQ:$AQ,TREM2!C260,MetaData!$V:$V,TREM2!B257,MetaData!$AS:$AS,TREM2!J258,MetaData!AW:AW,"Trem2")</f>
        <v>0</v>
      </c>
      <c r="K260" s="142">
        <f>IFERROR(J260/J263,0)</f>
        <v>0</v>
      </c>
      <c r="M260" s="139"/>
      <c r="N260" s="140" t="s">
        <v>146</v>
      </c>
      <c r="O260" s="143">
        <f>COUNTIFS(MetaData!$R:$R,TREM2!M259,MetaData!$AQ:$AQ,TREM2!N260,MetaData!$V:$V,TREM2!B257,MetaData!AW:AW,"Trem2")</f>
        <v>1</v>
      </c>
      <c r="P260" s="142">
        <f>IFERROR(O260/O263,0)</f>
        <v>5.8823529411764705E-2</v>
      </c>
      <c r="R260" s="139" t="s">
        <v>1339</v>
      </c>
      <c r="S260" s="140">
        <f>SUM(S258:S259)</f>
        <v>17</v>
      </c>
      <c r="T260" s="142"/>
      <c r="V260" s="139" t="s">
        <v>146</v>
      </c>
      <c r="W260" s="143">
        <f>COUNTIFS(MetaData!$AQ:$AQ,TREM2!V260,MetaData!$V:$V,TREM2!B257,MetaData!AW:AW,"Trem2")</f>
        <v>8</v>
      </c>
      <c r="X260" s="142">
        <f>IFERROR(W260/W261,0)</f>
        <v>0.47058823529411764</v>
      </c>
    </row>
    <row r="261" spans="2:28">
      <c r="B261" s="139" t="s">
        <v>151</v>
      </c>
      <c r="C261" s="140" t="s">
        <v>205</v>
      </c>
      <c r="D261" s="143">
        <f>COUNTIFS(MetaData!$R:$R,TREM2!B261,MetaData!$AQ:$AQ,TREM2!C261,MetaData!$V:$V,TREM2!B257,MetaData!$AS:$AS,TREM2!D258,MetaData!AW:AW,"Trem2")</f>
        <v>3</v>
      </c>
      <c r="E261" s="141">
        <f>IFERROR(D261/D263,0)</f>
        <v>0.6</v>
      </c>
      <c r="F261" s="143">
        <f>COUNTIFS(MetaData!$R:$R,TREM2!B261,MetaData!$AQ:$AQ,TREM2!C261,MetaData!$V:$V,TREM2!B257,MetaData!$AS:$AS,TREM2!F258,MetaData!AW:AW,"Trem2")</f>
        <v>0</v>
      </c>
      <c r="G261" s="141">
        <f>IFERROR(F261/F263,0)</f>
        <v>0</v>
      </c>
      <c r="H261" s="143">
        <f>COUNTIFS(MetaData!$R:$R,TREM2!B261,MetaData!$AQ:$AQ,TREM2!C261,MetaData!$V:$V,TREM2!B257,MetaData!$AS:$AS,TREM2!H258,MetaData!AW:AW,"Trem2")</f>
        <v>3</v>
      </c>
      <c r="I261" s="141">
        <f>IFERROR(H261/H263,0)</f>
        <v>0.5</v>
      </c>
      <c r="J261" s="143">
        <f>COUNTIFS(MetaData!$R:$R,TREM2!B261,MetaData!$AQ:$AQ,TREM2!C261,MetaData!$V:$V,TREM2!B257,MetaData!$AS:$AS,TREM2!J258,MetaData!AW:AW,"Trem2")</f>
        <v>3</v>
      </c>
      <c r="K261" s="142">
        <f>IFERROR(J261/J263,0)</f>
        <v>0.6</v>
      </c>
      <c r="M261" s="139" t="s">
        <v>151</v>
      </c>
      <c r="N261" s="140" t="s">
        <v>205</v>
      </c>
      <c r="O261" s="143">
        <f>COUNTIFS(MetaData!$R:$R,TREM2!M261,MetaData!$AQ:$AQ,TREM2!N261,MetaData!$V:$V,TREM2!B257,MetaData!AW:AW,"Trem2")</f>
        <v>9</v>
      </c>
      <c r="P261" s="142">
        <f>IFERROR(O261/O263,0)</f>
        <v>0.52941176470588236</v>
      </c>
      <c r="V261" s="139" t="s">
        <v>1339</v>
      </c>
      <c r="W261" s="140">
        <f>SUM(W259:W260)</f>
        <v>17</v>
      </c>
      <c r="X261" s="142"/>
    </row>
    <row r="262" spans="2:28">
      <c r="B262" s="139"/>
      <c r="C262" s="140" t="s">
        <v>146</v>
      </c>
      <c r="D262" s="143">
        <f>COUNTIFS(MetaData!$R:$R,TREM2!B261,MetaData!$AQ:$AQ,TREM2!C262,MetaData!$V:$V,TREM2!B257,MetaData!$AS:$AS,TREM2!D258,MetaData!AW:AW,"Trem2")</f>
        <v>1</v>
      </c>
      <c r="E262" s="141">
        <f>IFERROR(D262/D263,0)</f>
        <v>0.2</v>
      </c>
      <c r="F262" s="143">
        <f>COUNTIFS(MetaData!$R:$R,TREM2!B261,MetaData!$AQ:$AQ,TREM2!C262,MetaData!$V:$V,TREM2!B257,MetaData!$AS:$AS,TREM2!F258,MetaData!AW:AW,"Trem2")</f>
        <v>1</v>
      </c>
      <c r="G262" s="141">
        <f>IFERROR(F262/F263,0)</f>
        <v>1</v>
      </c>
      <c r="H262" s="143">
        <f>COUNTIFS(MetaData!$R:$R,TREM2!B261,MetaData!$AQ:$AQ,TREM2!C262,MetaData!$V:$V,TREM2!B257,MetaData!$AS:$AS,TREM2!H258,MetaData!AW:AW,"Trem2")</f>
        <v>3</v>
      </c>
      <c r="I262" s="141">
        <f>IFERROR(H262/H263,0)</f>
        <v>0.5</v>
      </c>
      <c r="J262" s="143">
        <f>COUNTIFS(MetaData!$R:$R,TREM2!B261,MetaData!$AQ:$AQ,TREM2!C262,MetaData!$V:$V,TREM2!B257,MetaData!$AS:$AS,TREM2!J258,MetaData!AW:AW,"Trem2")</f>
        <v>2</v>
      </c>
      <c r="K262" s="142">
        <f>IFERROR(J262/J263,0)</f>
        <v>0.4</v>
      </c>
      <c r="M262" s="139"/>
      <c r="N262" s="140" t="s">
        <v>146</v>
      </c>
      <c r="O262" s="143">
        <f>COUNTIFS(MetaData!$R:$R,TREM2!M261,MetaData!$AQ:$AQ,TREM2!N262,MetaData!$V:$V,TREM2!B257,MetaData!AW:AW,"Trem2")</f>
        <v>7</v>
      </c>
      <c r="P262" s="142">
        <f>IFERROR(O262/O263,0)</f>
        <v>0.41176470588235292</v>
      </c>
    </row>
    <row r="263" spans="2:28">
      <c r="B263" s="139" t="s">
        <v>1339</v>
      </c>
      <c r="C263" s="140"/>
      <c r="D263" s="143">
        <f>SUM(D259:D262)</f>
        <v>5</v>
      </c>
      <c r="E263" s="141"/>
      <c r="F263" s="140">
        <f t="shared" ref="F263" si="54">SUM(F259:F262)</f>
        <v>1</v>
      </c>
      <c r="G263" s="140"/>
      <c r="H263" s="140">
        <f>SUM(H259:H262)</f>
        <v>6</v>
      </c>
      <c r="I263" s="140"/>
      <c r="J263" s="140">
        <f>SUM(J259:J262)</f>
        <v>5</v>
      </c>
      <c r="K263" s="144">
        <f>SUM(C263:J263)</f>
        <v>17</v>
      </c>
      <c r="M263" s="139" t="s">
        <v>1339</v>
      </c>
      <c r="N263" s="140"/>
      <c r="O263" s="140">
        <f>SUM(O259:O262)</f>
        <v>17</v>
      </c>
      <c r="P263" s="142"/>
    </row>
    <row r="265" spans="2:28" ht="18.5">
      <c r="B265" s="162" t="s">
        <v>103</v>
      </c>
      <c r="C265" s="163"/>
      <c r="D265" s="163"/>
      <c r="E265" s="163"/>
      <c r="F265" s="163"/>
      <c r="G265" s="163"/>
      <c r="H265" s="163"/>
      <c r="I265" s="163"/>
      <c r="J265" s="163"/>
      <c r="K265" s="163"/>
      <c r="L265" s="163"/>
      <c r="M265" s="163"/>
      <c r="N265" s="163"/>
      <c r="O265" s="163"/>
      <c r="P265" s="163"/>
      <c r="Q265" s="163"/>
      <c r="R265" s="163"/>
      <c r="S265" s="163"/>
      <c r="T265" s="163"/>
      <c r="U265" s="163"/>
      <c r="V265" s="163"/>
      <c r="W265" s="163"/>
      <c r="X265" s="163"/>
      <c r="Y265" s="163"/>
      <c r="Z265" s="163"/>
      <c r="AA265" s="163"/>
      <c r="AB265" s="163"/>
    </row>
    <row r="267" spans="2:28">
      <c r="B267" s="164" t="s">
        <v>1340</v>
      </c>
      <c r="C267" s="165"/>
      <c r="D267" s="165"/>
      <c r="E267" s="165"/>
      <c r="F267" s="165"/>
      <c r="G267" s="165"/>
      <c r="H267" s="165"/>
      <c r="I267" s="165"/>
      <c r="J267" s="165"/>
      <c r="K267" s="165"/>
      <c r="L267" s="165"/>
      <c r="M267" s="164"/>
      <c r="N267" s="165"/>
      <c r="O267" s="165"/>
      <c r="P267" s="165"/>
      <c r="Q267" s="165"/>
      <c r="R267" s="165"/>
      <c r="S267" s="165"/>
      <c r="T267" s="165"/>
      <c r="U267" s="165"/>
      <c r="V267" s="166"/>
      <c r="W267" s="165"/>
      <c r="X267" s="165"/>
    </row>
    <row r="268" spans="2:28">
      <c r="B268" s="139"/>
      <c r="C268" s="140" t="s">
        <v>1341</v>
      </c>
      <c r="D268" s="140" t="s">
        <v>924</v>
      </c>
      <c r="E268" s="141"/>
      <c r="F268" s="140" t="s">
        <v>407</v>
      </c>
      <c r="G268" s="140"/>
      <c r="H268" s="141" t="s">
        <v>215</v>
      </c>
      <c r="I268" s="140"/>
      <c r="J268" s="140" t="s">
        <v>206</v>
      </c>
      <c r="K268" s="142"/>
      <c r="M268" s="139"/>
      <c r="N268" s="140" t="s">
        <v>1341</v>
      </c>
      <c r="O268" s="140"/>
      <c r="P268" s="142"/>
      <c r="R268" s="139" t="s">
        <v>133</v>
      </c>
      <c r="S268" s="143">
        <f t="shared" ref="S268:S269" si="55">S276+S284+S292+S300+S308+S316</f>
        <v>39</v>
      </c>
      <c r="T268" s="142">
        <f>IFERROR(S268/S270,0)</f>
        <v>0.36792452830188677</v>
      </c>
      <c r="V268" s="139" t="s">
        <v>1341</v>
      </c>
      <c r="W268" s="140"/>
      <c r="X268" s="142"/>
    </row>
    <row r="269" spans="2:28">
      <c r="B269" s="139" t="s">
        <v>133</v>
      </c>
      <c r="C269" s="140" t="s">
        <v>205</v>
      </c>
      <c r="D269" s="143">
        <f>D277+D285+D293+D301+D309+D317</f>
        <v>9</v>
      </c>
      <c r="E269" s="141">
        <f>IFERROR(D269/D273,0)</f>
        <v>0.19148936170212766</v>
      </c>
      <c r="F269" s="143">
        <f t="shared" ref="F269:F272" si="56">F277+F285+F293+F301+F309+F317</f>
        <v>0</v>
      </c>
      <c r="G269" s="141">
        <f>IFERROR(F269/F273,0)</f>
        <v>0</v>
      </c>
      <c r="H269" s="143">
        <f t="shared" ref="H269:H272" si="57">H277+H285+H293+H301+H309+H317</f>
        <v>2</v>
      </c>
      <c r="I269" s="141">
        <f>IFERROR(H269/H273,0)</f>
        <v>0.1111111111111111</v>
      </c>
      <c r="J269" s="143">
        <f t="shared" ref="J269:J272" si="58">J277+J285+J293+J301+J309+J317</f>
        <v>4</v>
      </c>
      <c r="K269" s="142">
        <f>IFERROR(J269/J273,0)</f>
        <v>0.10810810810810811</v>
      </c>
      <c r="M269" s="139" t="s">
        <v>133</v>
      </c>
      <c r="N269" s="140" t="s">
        <v>205</v>
      </c>
      <c r="O269" s="143">
        <f t="shared" ref="O269:O272" si="59">O277+O285+O293+O301+O309+O317</f>
        <v>15</v>
      </c>
      <c r="P269" s="142">
        <f>IFERROR(O269/O273,0)</f>
        <v>0.14563106796116504</v>
      </c>
      <c r="R269" s="139" t="s">
        <v>151</v>
      </c>
      <c r="S269" s="143">
        <f t="shared" si="55"/>
        <v>67</v>
      </c>
      <c r="T269" s="142">
        <f>IFERROR(S269/S270,0)</f>
        <v>0.63207547169811318</v>
      </c>
      <c r="V269" s="139" t="s">
        <v>205</v>
      </c>
      <c r="W269" s="143">
        <f t="shared" ref="W269:W270" si="60">W277+W285+W293+W301+W309+W317</f>
        <v>57</v>
      </c>
      <c r="X269" s="142">
        <f>IFERROR(W269/W271,0)</f>
        <v>0.54285714285714282</v>
      </c>
    </row>
    <row r="270" spans="2:28">
      <c r="B270" s="139"/>
      <c r="C270" s="140" t="s">
        <v>146</v>
      </c>
      <c r="D270" s="143">
        <f t="shared" ref="D270:D272" si="61">D278+D286+D294+D302+D310+D318</f>
        <v>12</v>
      </c>
      <c r="E270" s="141">
        <f>IFERROR(D270/D273,0)</f>
        <v>0.25531914893617019</v>
      </c>
      <c r="F270" s="143">
        <f t="shared" si="56"/>
        <v>0</v>
      </c>
      <c r="G270" s="141">
        <f>IFERROR(F270/F273,0)</f>
        <v>0</v>
      </c>
      <c r="H270" s="143">
        <f t="shared" si="57"/>
        <v>3</v>
      </c>
      <c r="I270" s="141">
        <f>IFERROR(H270/H273,0)</f>
        <v>0.16666666666666666</v>
      </c>
      <c r="J270" s="143">
        <f t="shared" si="58"/>
        <v>8</v>
      </c>
      <c r="K270" s="142">
        <f>IFERROR(J270/J273,0)</f>
        <v>0.21621621621621623</v>
      </c>
      <c r="M270" s="139"/>
      <c r="N270" s="140" t="s">
        <v>146</v>
      </c>
      <c r="O270" s="143">
        <f t="shared" si="59"/>
        <v>23</v>
      </c>
      <c r="P270" s="142">
        <f>IFERROR(O270/O273,0)</f>
        <v>0.22330097087378642</v>
      </c>
      <c r="R270" s="139" t="s">
        <v>1339</v>
      </c>
      <c r="S270" s="140">
        <f>SUM(S268:S269)</f>
        <v>106</v>
      </c>
      <c r="T270" s="142"/>
      <c r="V270" s="139" t="s">
        <v>146</v>
      </c>
      <c r="W270" s="143">
        <f t="shared" si="60"/>
        <v>48</v>
      </c>
      <c r="X270" s="142">
        <f>IFERROR(W270/W271,0)</f>
        <v>0.45714285714285713</v>
      </c>
    </row>
    <row r="271" spans="2:28">
      <c r="B271" s="139" t="s">
        <v>151</v>
      </c>
      <c r="C271" s="140" t="s">
        <v>205</v>
      </c>
      <c r="D271" s="143">
        <f t="shared" si="61"/>
        <v>21</v>
      </c>
      <c r="E271" s="141">
        <f>IFERROR(D271/D273,0)</f>
        <v>0.44680851063829785</v>
      </c>
      <c r="F271" s="143">
        <f t="shared" si="56"/>
        <v>0</v>
      </c>
      <c r="G271" s="141">
        <f>IFERROR(F271/F273,0)</f>
        <v>0</v>
      </c>
      <c r="H271" s="143">
        <f t="shared" si="57"/>
        <v>9</v>
      </c>
      <c r="I271" s="141">
        <f>IFERROR(H271/H273,0)</f>
        <v>0.5</v>
      </c>
      <c r="J271" s="143">
        <f t="shared" si="58"/>
        <v>12</v>
      </c>
      <c r="K271" s="142">
        <f>IFERROR(J271/J273,0)</f>
        <v>0.32432432432432434</v>
      </c>
      <c r="M271" s="139" t="s">
        <v>151</v>
      </c>
      <c r="N271" s="140" t="s">
        <v>205</v>
      </c>
      <c r="O271" s="143">
        <f t="shared" si="59"/>
        <v>42</v>
      </c>
      <c r="P271" s="142">
        <f>IFERROR(O271/O273,0)</f>
        <v>0.40776699029126212</v>
      </c>
      <c r="V271" s="139" t="s">
        <v>1339</v>
      </c>
      <c r="W271" s="140">
        <f>SUM(W269:W270)</f>
        <v>105</v>
      </c>
      <c r="X271" s="142"/>
    </row>
    <row r="272" spans="2:28">
      <c r="B272" s="139"/>
      <c r="C272" s="140" t="s">
        <v>146</v>
      </c>
      <c r="D272" s="143">
        <f t="shared" si="61"/>
        <v>5</v>
      </c>
      <c r="E272" s="141">
        <f>IFERROR(D272/D273,0)</f>
        <v>0.10638297872340426</v>
      </c>
      <c r="F272" s="143">
        <f t="shared" si="56"/>
        <v>1</v>
      </c>
      <c r="G272" s="141">
        <f>IFERROR(F272/F273,0)</f>
        <v>1</v>
      </c>
      <c r="H272" s="143">
        <f t="shared" si="57"/>
        <v>4</v>
      </c>
      <c r="I272" s="141">
        <f>IFERROR(H272/H273,0)</f>
        <v>0.22222222222222221</v>
      </c>
      <c r="J272" s="143">
        <f t="shared" si="58"/>
        <v>13</v>
      </c>
      <c r="K272" s="142">
        <f>IFERROR(J272/J273,0)</f>
        <v>0.35135135135135137</v>
      </c>
      <c r="M272" s="139"/>
      <c r="N272" s="140" t="s">
        <v>146</v>
      </c>
      <c r="O272" s="143">
        <f t="shared" si="59"/>
        <v>23</v>
      </c>
      <c r="P272" s="142">
        <f>IFERROR(O272/O273,0)</f>
        <v>0.22330097087378642</v>
      </c>
    </row>
    <row r="273" spans="2:24">
      <c r="B273" s="139" t="s">
        <v>1339</v>
      </c>
      <c r="C273" s="140"/>
      <c r="D273" s="143">
        <f>SUM(D269:D272)</f>
        <v>47</v>
      </c>
      <c r="E273" s="141"/>
      <c r="F273" s="140">
        <f t="shared" ref="F273" si="62">SUM(F269:F272)</f>
        <v>1</v>
      </c>
      <c r="G273" s="140"/>
      <c r="H273" s="140">
        <f>SUM(H269:H272)</f>
        <v>18</v>
      </c>
      <c r="I273" s="140"/>
      <c r="J273" s="140">
        <f>SUM(J269:J272)</f>
        <v>37</v>
      </c>
      <c r="K273" s="144">
        <f>SUM(C273:J273)</f>
        <v>103</v>
      </c>
      <c r="M273" s="139" t="s">
        <v>1339</v>
      </c>
      <c r="N273" s="140"/>
      <c r="O273" s="140">
        <f>SUM(O269:O272)</f>
        <v>103</v>
      </c>
      <c r="P273" s="142"/>
    </row>
    <row r="274" spans="2:24">
      <c r="G274" s="124"/>
      <c r="H274" s="124"/>
      <c r="I274" s="145"/>
    </row>
    <row r="275" spans="2:24">
      <c r="B275" s="164" t="s">
        <v>1338</v>
      </c>
      <c r="C275" s="165"/>
      <c r="D275" s="165"/>
      <c r="E275" s="165"/>
      <c r="F275" s="165"/>
      <c r="G275" s="165"/>
      <c r="H275" s="165"/>
      <c r="I275" s="165"/>
      <c r="J275" s="165"/>
      <c r="K275" s="165"/>
      <c r="L275" s="165"/>
      <c r="M275" s="164"/>
      <c r="N275" s="165"/>
      <c r="O275" s="165"/>
      <c r="P275" s="165"/>
      <c r="Q275" s="165"/>
      <c r="R275" s="165"/>
      <c r="S275" s="165"/>
      <c r="T275" s="165"/>
      <c r="U275" s="165"/>
      <c r="V275" s="166"/>
      <c r="W275" s="165"/>
      <c r="X275" s="165"/>
    </row>
    <row r="276" spans="2:24">
      <c r="B276" s="139"/>
      <c r="C276" s="140" t="s">
        <v>1341</v>
      </c>
      <c r="D276" s="140" t="s">
        <v>924</v>
      </c>
      <c r="E276" s="141"/>
      <c r="F276" s="140" t="s">
        <v>407</v>
      </c>
      <c r="G276" s="140"/>
      <c r="H276" s="141" t="s">
        <v>215</v>
      </c>
      <c r="I276" s="140"/>
      <c r="J276" s="140" t="s">
        <v>206</v>
      </c>
      <c r="K276" s="142"/>
      <c r="M276" s="139"/>
      <c r="N276" s="140" t="s">
        <v>1341</v>
      </c>
      <c r="O276" s="140"/>
      <c r="P276" s="142"/>
      <c r="R276" s="139" t="s">
        <v>133</v>
      </c>
      <c r="S276" s="143">
        <f>COUNTIFS(MetaData!$R:$R,TREM2!$R$22,MetaData!$Z:$Z,"",MetaData!AW:AW,"Trem2")</f>
        <v>12</v>
      </c>
      <c r="T276" s="142">
        <f>IFERROR(S276/S278,0)</f>
        <v>0.32432432432432434</v>
      </c>
      <c r="V276" s="139" t="s">
        <v>1341</v>
      </c>
      <c r="W276" s="140"/>
      <c r="X276" s="142"/>
    </row>
    <row r="277" spans="2:24">
      <c r="B277" s="139" t="s">
        <v>133</v>
      </c>
      <c r="C277" s="140" t="s">
        <v>205</v>
      </c>
      <c r="D277" s="143">
        <f>COUNTIFS(MetaData!$R:$R,TREM2!B277,MetaData!$AQ:$AQ,TREM2!C277,MetaData!$Z:$Z,"",MetaData!$AS:$AS,TREM2!D276,MetaData!AW:AW,"Trem2")</f>
        <v>3</v>
      </c>
      <c r="E277" s="141">
        <f>IFERROR(D277/D281,0)</f>
        <v>0.5</v>
      </c>
      <c r="F277" s="143">
        <f>COUNTIFS(MetaData!$R:$R,TREM2!B277,MetaData!$AQ:$AQ,TREM2!C277,MetaData!$Z:$Z,"",MetaData!$AS:$AS,TREM2!F276,MetaData!AW:AW,"Trem2")</f>
        <v>0</v>
      </c>
      <c r="G277" s="141">
        <f>IFERROR(F277/F281,0)</f>
        <v>0</v>
      </c>
      <c r="H277" s="143">
        <f>COUNTIFS(MetaData!$R:$R,TREM2!B277,MetaData!$AQ:$AQ,TREM2!C277,MetaData!$Z:$Z,"",MetaData!$AS:$AS,TREM2!H276,MetaData!AW:AW,"Trem2")</f>
        <v>0</v>
      </c>
      <c r="I277" s="141">
        <f>IFERROR(H277/H281,0)</f>
        <v>0</v>
      </c>
      <c r="J277" s="143">
        <f>COUNTIFS(MetaData!$R:$R,TREM2!B277,MetaData!$AQ:$AQ,TREM2!C277,MetaData!$Z:$Z,"",MetaData!$AS:$AS,TREM2!J276,MetaData!AW:AW,"Trem2")</f>
        <v>1</v>
      </c>
      <c r="K277" s="142">
        <f>IFERROR(J277/J281,0)</f>
        <v>4.7619047619047616E-2</v>
      </c>
      <c r="M277" s="139" t="s">
        <v>133</v>
      </c>
      <c r="N277" s="140" t="s">
        <v>205</v>
      </c>
      <c r="O277" s="143">
        <f>COUNTIFS(MetaData!$R:$R,TREM2!M277,MetaData!$AQ:$AQ,TREM2!N277,MetaData!$Z:$Z,"",MetaData!AW:AW,"Trem2")</f>
        <v>4</v>
      </c>
      <c r="P277" s="142">
        <f>IFERROR(O277/O281,0)</f>
        <v>0.11428571428571428</v>
      </c>
      <c r="R277" s="139" t="s">
        <v>151</v>
      </c>
      <c r="S277" s="143">
        <f>COUNTIFS(MetaData!$R:$R,TREM2!$R$23,MetaData!$Z:$Z,"",MetaData!AW:AW,"Trem2")</f>
        <v>25</v>
      </c>
      <c r="T277" s="142">
        <f>IFERROR(S277/S278,0)</f>
        <v>0.67567567567567566</v>
      </c>
      <c r="V277" s="139" t="s">
        <v>205</v>
      </c>
      <c r="W277" s="143">
        <f>COUNTIFS(MetaData!$AQ:$AQ,TREM2!V277,MetaData!$Z:$Z,"",MetaData!AW:AW,"Trem2")</f>
        <v>20</v>
      </c>
      <c r="X277" s="142">
        <f>IFERROR(W277/W279,0)</f>
        <v>0.54054054054054057</v>
      </c>
    </row>
    <row r="278" spans="2:24">
      <c r="B278" s="139"/>
      <c r="C278" s="140" t="s">
        <v>146</v>
      </c>
      <c r="D278" s="143">
        <f>COUNTIFS(MetaData!$R:$R,TREM2!B277,MetaData!$AQ:$AQ,TREM2!C278,MetaData!$Z:$Z,"",MetaData!$AS:$AS,TREM2!D276,MetaData!AW:AW,"Trem2")</f>
        <v>0</v>
      </c>
      <c r="E278" s="141">
        <f>IFERROR(D278/D281,0)</f>
        <v>0</v>
      </c>
      <c r="F278" s="143">
        <f>COUNTIFS(MetaData!$R:$R,TREM2!B277,MetaData!$AQ:$AQ,TREM2!C278,MetaData!$Z:$Z,"",MetaData!$AS:$AS,TREM2!F276,MetaData!AW:AW,"Trem2")</f>
        <v>0</v>
      </c>
      <c r="G278" s="141">
        <f>IFERROR(F278/F281,0)</f>
        <v>0</v>
      </c>
      <c r="H278" s="143">
        <f>COUNTIFS(MetaData!$R:$R,TREM2!B277,MetaData!$AQ:$AQ,TREM2!C278,MetaData!$Z:$Z,"",MetaData!$AS:$AS,TREM2!H276,MetaData!AW:AW,"Trem2")</f>
        <v>3</v>
      </c>
      <c r="I278" s="141">
        <f>IFERROR(H278/H281,0)</f>
        <v>0.375</v>
      </c>
      <c r="J278" s="143">
        <f>COUNTIFS(MetaData!$R:$R,TREM2!B277,MetaData!$AQ:$AQ,TREM2!C278,MetaData!$Z:$Z,"",MetaData!$AS:$AS,TREM2!J276,MetaData!AW:AW,"Trem2")</f>
        <v>4</v>
      </c>
      <c r="K278" s="142">
        <f>IFERROR(J278/J281,0)</f>
        <v>0.19047619047619047</v>
      </c>
      <c r="M278" s="139"/>
      <c r="N278" s="140" t="s">
        <v>146</v>
      </c>
      <c r="O278" s="143">
        <f>COUNTIFS(MetaData!$R:$R,TREM2!M277,MetaData!$AQ:$AQ,TREM2!N278,MetaData!$Z:$Z,"",MetaData!AW:AW,"Trem2")</f>
        <v>7</v>
      </c>
      <c r="P278" s="142">
        <f>IFERROR(O278/O281,0)</f>
        <v>0.2</v>
      </c>
      <c r="R278" s="139" t="s">
        <v>1339</v>
      </c>
      <c r="S278" s="140">
        <f>SUM(S276:S277)</f>
        <v>37</v>
      </c>
      <c r="T278" s="142"/>
      <c r="V278" s="139" t="s">
        <v>146</v>
      </c>
      <c r="W278" s="143">
        <f>COUNTIFS(MetaData!$AQ:$AQ,TREM2!V278,MetaData!$Z:$Z,"",MetaData!AW:AW,"Trem2")</f>
        <v>17</v>
      </c>
      <c r="X278" s="142">
        <f>IFERROR(W278/W279,0)</f>
        <v>0.45945945945945948</v>
      </c>
    </row>
    <row r="279" spans="2:24">
      <c r="B279" s="139" t="s">
        <v>151</v>
      </c>
      <c r="C279" s="140" t="s">
        <v>205</v>
      </c>
      <c r="D279" s="143">
        <f>COUNTIFS(MetaData!$R:$R,TREM2!B279,MetaData!$AQ:$AQ,TREM2!C279,MetaData!$Z:$Z,"",MetaData!$AS:$AS,TREM2!D276,MetaData!AW:AW,"Trem2")</f>
        <v>3</v>
      </c>
      <c r="E279" s="141">
        <f>IFERROR(D279/D281,0)</f>
        <v>0.5</v>
      </c>
      <c r="F279" s="143">
        <f>COUNTIFS(MetaData!$R:$R,TREM2!B279,MetaData!$AQ:$AQ,TREM2!C279,MetaData!$Z:$Z,"",MetaData!$AS:$AS,TREM2!F276,MetaData!AW:AW,"Trem2")</f>
        <v>0</v>
      </c>
      <c r="G279" s="141">
        <f>IFERROR(F279/F281,0)</f>
        <v>0</v>
      </c>
      <c r="H279" s="143">
        <f>COUNTIFS(MetaData!$R:$R,TREM2!B279,MetaData!$AQ:$AQ,TREM2!C279,MetaData!$Z:$Z,"",MetaData!$AS:$AS,TREM2!H276,MetaData!AW:AW,"Trem2")</f>
        <v>5</v>
      </c>
      <c r="I279" s="141">
        <f>IFERROR(H279/H281,0)</f>
        <v>0.625</v>
      </c>
      <c r="J279" s="143">
        <f>COUNTIFS(MetaData!$R:$R,TREM2!B279,MetaData!$AQ:$AQ,TREM2!C279,MetaData!$Z:$Z,"",MetaData!$AS:$AS,TREM2!J276,MetaData!AW:AW,"Trem2")</f>
        <v>8</v>
      </c>
      <c r="K279" s="142">
        <f>IFERROR(J279/J281,0)</f>
        <v>0.38095238095238093</v>
      </c>
      <c r="M279" s="139" t="s">
        <v>151</v>
      </c>
      <c r="N279" s="140" t="s">
        <v>205</v>
      </c>
      <c r="O279" s="143">
        <f>COUNTIFS(MetaData!$R:$R,TREM2!M279,MetaData!$AQ:$AQ,TREM2!N279,MetaData!$Z:$Z,"",MetaData!AW:AW,"Trem2")</f>
        <v>16</v>
      </c>
      <c r="P279" s="142">
        <f>IFERROR(O279/O281,0)</f>
        <v>0.45714285714285713</v>
      </c>
      <c r="V279" s="139" t="s">
        <v>1339</v>
      </c>
      <c r="W279" s="140">
        <f>SUM(W277:W278)</f>
        <v>37</v>
      </c>
      <c r="X279" s="142"/>
    </row>
    <row r="280" spans="2:24">
      <c r="B280" s="139"/>
      <c r="C280" s="140" t="s">
        <v>146</v>
      </c>
      <c r="D280" s="143">
        <f>COUNTIFS(MetaData!$R:$R,TREM2!B279,MetaData!$AQ:$AQ,TREM2!C280,MetaData!$Z:$Z,"",MetaData!$AS:$AS,TREM2!D276,MetaData!AW:AW,"Trem2")</f>
        <v>0</v>
      </c>
      <c r="E280" s="141">
        <f>IFERROR(D280/D281,0)</f>
        <v>0</v>
      </c>
      <c r="F280" s="143">
        <f>COUNTIFS(MetaData!$R:$R,TREM2!B279,MetaData!$AQ:$AQ,TREM2!C280,MetaData!$Z:$Z,"",MetaData!$AS:$AS,TREM2!F276,MetaData!AW:AW,"Trem2")</f>
        <v>0</v>
      </c>
      <c r="G280" s="141">
        <f>IFERROR(F280/F281,0)</f>
        <v>0</v>
      </c>
      <c r="H280" s="143">
        <f>COUNTIFS(MetaData!$R:$R,TREM2!B279,MetaData!$AQ:$AQ,TREM2!C280,MetaData!$Z:$Z,"",MetaData!$AS:$AS,TREM2!H276,MetaData!AW:AW,"Trem2")</f>
        <v>0</v>
      </c>
      <c r="I280" s="141">
        <f>IFERROR(H280/H281,0)</f>
        <v>0</v>
      </c>
      <c r="J280" s="143">
        <f>COUNTIFS(MetaData!$R:$R,TREM2!B279,MetaData!$AQ:$AQ,TREM2!C280,MetaData!$Z:$Z,"",MetaData!$AS:$AS,TREM2!J276,MetaData!AW:AW,"Trem2")</f>
        <v>8</v>
      </c>
      <c r="K280" s="142">
        <f>IFERROR(J280/J281,0)</f>
        <v>0.38095238095238093</v>
      </c>
      <c r="M280" s="139"/>
      <c r="N280" s="140" t="s">
        <v>146</v>
      </c>
      <c r="O280" s="143">
        <f>COUNTIFS(MetaData!$R:$R,TREM2!M279,MetaData!$AQ:$AQ,TREM2!N280,MetaData!$Z:$Z,"",MetaData!AW:AW,"Trem2")</f>
        <v>8</v>
      </c>
      <c r="P280" s="142">
        <f>IFERROR(O280/O281,0)</f>
        <v>0.22857142857142856</v>
      </c>
    </row>
    <row r="281" spans="2:24">
      <c r="B281" s="139" t="s">
        <v>1339</v>
      </c>
      <c r="C281" s="140"/>
      <c r="D281" s="143">
        <f>SUM(D277:D280)</f>
        <v>6</v>
      </c>
      <c r="E281" s="141"/>
      <c r="F281" s="140">
        <f t="shared" ref="F281" si="63">SUM(F277:F280)</f>
        <v>0</v>
      </c>
      <c r="G281" s="140"/>
      <c r="H281" s="140">
        <f>SUM(H277:H280)</f>
        <v>8</v>
      </c>
      <c r="I281" s="140"/>
      <c r="J281" s="140">
        <f>SUM(J277:J280)</f>
        <v>21</v>
      </c>
      <c r="K281" s="144">
        <f>SUM(C281:J281)</f>
        <v>35</v>
      </c>
      <c r="M281" s="139" t="s">
        <v>1339</v>
      </c>
      <c r="N281" s="140"/>
      <c r="O281" s="140">
        <f>SUM(O277:O280)</f>
        <v>35</v>
      </c>
      <c r="P281" s="142"/>
    </row>
    <row r="283" spans="2:24">
      <c r="B283" s="164" t="s">
        <v>147</v>
      </c>
      <c r="C283" s="165"/>
      <c r="D283" s="165"/>
      <c r="E283" s="165"/>
      <c r="F283" s="165"/>
      <c r="G283" s="165"/>
      <c r="H283" s="165"/>
      <c r="I283" s="165"/>
      <c r="J283" s="165"/>
      <c r="K283" s="165"/>
      <c r="L283" s="165"/>
      <c r="M283" s="164"/>
      <c r="N283" s="165"/>
      <c r="O283" s="165"/>
      <c r="P283" s="165"/>
      <c r="Q283" s="165"/>
      <c r="R283" s="165"/>
      <c r="S283" s="165"/>
      <c r="T283" s="165"/>
      <c r="U283" s="165"/>
      <c r="V283" s="166"/>
      <c r="W283" s="165"/>
      <c r="X283" s="165"/>
    </row>
    <row r="284" spans="2:24">
      <c r="B284" s="139"/>
      <c r="C284" s="140" t="s">
        <v>1341</v>
      </c>
      <c r="D284" s="140" t="s">
        <v>924</v>
      </c>
      <c r="E284" s="141"/>
      <c r="F284" s="140" t="s">
        <v>407</v>
      </c>
      <c r="G284" s="140"/>
      <c r="H284" s="141" t="s">
        <v>215</v>
      </c>
      <c r="I284" s="140"/>
      <c r="J284" s="140" t="s">
        <v>206</v>
      </c>
      <c r="K284" s="142"/>
      <c r="M284" s="139"/>
      <c r="N284" s="140" t="s">
        <v>1341</v>
      </c>
      <c r="O284" s="140"/>
      <c r="P284" s="142"/>
      <c r="R284" s="139" t="s">
        <v>133</v>
      </c>
      <c r="S284" s="143">
        <f>COUNTIFS(MetaData!$R:$R,TREM2!$R$22,MetaData!$Z:$Z,TREM2!B283,MetaData!AW:AW,"Trem2")</f>
        <v>3</v>
      </c>
      <c r="T284" s="142">
        <f>IFERROR(S284/S286,0)</f>
        <v>0.21428571428571427</v>
      </c>
      <c r="V284" s="139" t="s">
        <v>1341</v>
      </c>
      <c r="W284" s="140"/>
      <c r="X284" s="142"/>
    </row>
    <row r="285" spans="2:24">
      <c r="B285" s="139" t="s">
        <v>133</v>
      </c>
      <c r="C285" s="140" t="s">
        <v>205</v>
      </c>
      <c r="D285" s="143">
        <f>COUNTIFS(MetaData!$R:$R,TREM2!B285,MetaData!$AQ:$AQ,TREM2!C285,MetaData!$Z:$Z,TREM2!B283,MetaData!$AS:$AS,TREM2!D284,MetaData!AW:AW,"Trem2")</f>
        <v>0</v>
      </c>
      <c r="E285" s="141">
        <f>IFERROR(D285/D289,0)</f>
        <v>0</v>
      </c>
      <c r="F285" s="143">
        <f>COUNTIFS(MetaData!$R:$R,TREM2!B285,MetaData!$AQ:$AQ,TREM2!C285,MetaData!$Z:$Z,TREM2!B283,MetaData!$AS:$AS,TREM2!F284,MetaData!AW:AW,"Trem2")</f>
        <v>0</v>
      </c>
      <c r="G285" s="141">
        <f>IFERROR(F285/F289,0)</f>
        <v>0</v>
      </c>
      <c r="H285" s="143">
        <f>COUNTIFS(MetaData!$R:$R,TREM2!B285,MetaData!$AQ:$AQ,TREM2!C285,MetaData!$Z:$Z,TREM2!B283,MetaData!$AS:$AS,TREM2!H284,MetaData!AW:AW,"Trem2")</f>
        <v>0</v>
      </c>
      <c r="I285" s="141">
        <f>IFERROR(H285/H289,0)</f>
        <v>0</v>
      </c>
      <c r="J285" s="143">
        <f>COUNTIFS(MetaData!$R:$R,TREM2!B285,MetaData!$AQ:$AQ,TREM2!C285,MetaData!$Z:$Z,TREM2!B283,MetaData!$AS:$AS,TREM2!J284,MetaData!AW:AW,"Trem2")</f>
        <v>0</v>
      </c>
      <c r="K285" s="142">
        <f>IFERROR(J285/J289,0)</f>
        <v>0</v>
      </c>
      <c r="M285" s="139" t="s">
        <v>133</v>
      </c>
      <c r="N285" s="140" t="s">
        <v>205</v>
      </c>
      <c r="O285" s="143">
        <f>COUNTIFS(MetaData!$R:$R,TREM2!M285,MetaData!$AQ:$AQ,TREM2!N285,MetaData!$Z:$Z,TREM2!B283,MetaData!AW:AW,"Trem2")</f>
        <v>0</v>
      </c>
      <c r="P285" s="142">
        <f>IFERROR(O285/O289,0)</f>
        <v>0</v>
      </c>
      <c r="R285" s="139" t="s">
        <v>151</v>
      </c>
      <c r="S285" s="143">
        <f>COUNTIFS(MetaData!$R:$R,TREM2!$R$23,MetaData!$Z:$Z,TREM2!B283,MetaData!AW:AW,"Trem2")</f>
        <v>11</v>
      </c>
      <c r="T285" s="142">
        <f>IFERROR(S285/S286,0)</f>
        <v>0.7857142857142857</v>
      </c>
      <c r="V285" s="139" t="s">
        <v>205</v>
      </c>
      <c r="W285" s="143">
        <f>COUNTIFS(MetaData!$AQ:$AQ,TREM2!V285,MetaData!$Z:$Z,TREM2!B283,MetaData!AW:AW,"Trem2")</f>
        <v>8</v>
      </c>
      <c r="X285" s="142">
        <f>IFERROR(W285/W287,0)</f>
        <v>0.5714285714285714</v>
      </c>
    </row>
    <row r="286" spans="2:24">
      <c r="B286" s="139"/>
      <c r="C286" s="140" t="s">
        <v>146</v>
      </c>
      <c r="D286" s="143">
        <f>COUNTIFS(MetaData!$R:$R,TREM2!B285,MetaData!$AQ:$AQ,TREM2!C286,MetaData!$Z:$Z,TREM2!B283,MetaData!$AS:$AS,TREM2!D284,MetaData!AW:AW,"Trem2")</f>
        <v>3</v>
      </c>
      <c r="E286" s="141">
        <f>IFERROR(D286/D289,0)</f>
        <v>0.21428571428571427</v>
      </c>
      <c r="F286" s="143">
        <f>COUNTIFS(MetaData!$R:$R,TREM2!B285,MetaData!$AQ:$AQ,TREM2!C286,MetaData!$Z:$Z,TREM2!B283,MetaData!$AS:$AS,TREM2!F284,MetaData!AW:AW,"Trem2")</f>
        <v>0</v>
      </c>
      <c r="G286" s="141">
        <f>IFERROR(F286/F289,0)</f>
        <v>0</v>
      </c>
      <c r="H286" s="143">
        <f>COUNTIFS(MetaData!$R:$R,TREM2!B285,MetaData!$AQ:$AQ,TREM2!C286,MetaData!$Z:$Z,TREM2!B283,MetaData!$AS:$AS,TREM2!H284,MetaData!AW:AW,"Trem2")</f>
        <v>0</v>
      </c>
      <c r="I286" s="141">
        <f>IFERROR(H286/H289,0)</f>
        <v>0</v>
      </c>
      <c r="J286" s="143">
        <f>COUNTIFS(MetaData!$R:$R,TREM2!B285,MetaData!$AQ:$AQ,TREM2!C286,MetaData!$Z:$Z,TREM2!B283,MetaData!$AS:$AS,TREM2!J284,MetaData!AW:AW,"Trem2")</f>
        <v>0</v>
      </c>
      <c r="K286" s="142">
        <f>IFERROR(J286/J289,0)</f>
        <v>0</v>
      </c>
      <c r="M286" s="139"/>
      <c r="N286" s="140" t="s">
        <v>146</v>
      </c>
      <c r="O286" s="143">
        <f>COUNTIFS(MetaData!$R:$R,TREM2!M285,MetaData!$AQ:$AQ,TREM2!N286,MetaData!$Z:$Z,TREM2!B283,MetaData!AW:AW,"Trem2")</f>
        <v>3</v>
      </c>
      <c r="P286" s="142">
        <f>IFERROR(O286/O289,0)</f>
        <v>0.21428571428571427</v>
      </c>
      <c r="R286" s="139" t="s">
        <v>1339</v>
      </c>
      <c r="S286" s="140">
        <f>SUM(S284:S285)</f>
        <v>14</v>
      </c>
      <c r="T286" s="142"/>
      <c r="V286" s="139" t="s">
        <v>146</v>
      </c>
      <c r="W286" s="143">
        <f>COUNTIFS(MetaData!$AQ:$AQ,TREM2!V286,MetaData!$Z:$Z,TREM2!B283,MetaData!AW:AW,"Trem2")</f>
        <v>6</v>
      </c>
      <c r="X286" s="142">
        <f>IFERROR(W286/W287,0)</f>
        <v>0.42857142857142855</v>
      </c>
    </row>
    <row r="287" spans="2:24">
      <c r="B287" s="139" t="s">
        <v>151</v>
      </c>
      <c r="C287" s="140" t="s">
        <v>205</v>
      </c>
      <c r="D287" s="143">
        <f>COUNTIFS(MetaData!$R:$R,TREM2!B287,MetaData!$AQ:$AQ,TREM2!C287,MetaData!$Z:$Z,TREM2!B283,MetaData!$AS:$AS,TREM2!D284,MetaData!AW:AW,"Trem2")</f>
        <v>8</v>
      </c>
      <c r="E287" s="141">
        <f>IFERROR(D287/D289,0)</f>
        <v>0.5714285714285714</v>
      </c>
      <c r="F287" s="143">
        <f>COUNTIFS(MetaData!$R:$R,TREM2!B287,MetaData!$AQ:$AQ,TREM2!C287,MetaData!$Z:$Z,TREM2!B283,MetaData!$AS:$AS,TREM2!F284,MetaData!AW:AW,"Trem2")</f>
        <v>0</v>
      </c>
      <c r="G287" s="141">
        <f>IFERROR(F287/F289,0)</f>
        <v>0</v>
      </c>
      <c r="H287" s="143">
        <f>COUNTIFS(MetaData!$R:$R,TREM2!B287,MetaData!$AQ:$AQ,TREM2!C287,MetaData!$Z:$Z,TREM2!B283,MetaData!$AS:$AS,TREM2!H284,MetaData!AW:AW,"Trem2")</f>
        <v>0</v>
      </c>
      <c r="I287" s="141">
        <f>IFERROR(H287/H289,0)</f>
        <v>0</v>
      </c>
      <c r="J287" s="143">
        <f>COUNTIFS(MetaData!$R:$R,TREM2!B287,MetaData!$AQ:$AQ,TREM2!C287,MetaData!$Z:$Z,TREM2!B283,MetaData!$AS:$AS,TREM2!J284,MetaData!AW:AW,"Trem2")</f>
        <v>0</v>
      </c>
      <c r="K287" s="142">
        <f>IFERROR(J287/J289,0)</f>
        <v>0</v>
      </c>
      <c r="M287" s="139" t="s">
        <v>151</v>
      </c>
      <c r="N287" s="140" t="s">
        <v>205</v>
      </c>
      <c r="O287" s="143">
        <f>COUNTIFS(MetaData!$R:$R,TREM2!M287,MetaData!$AQ:$AQ,TREM2!N287,MetaData!$Z:$Z,TREM2!B283,MetaData!AW:AW,"Trem2")</f>
        <v>8</v>
      </c>
      <c r="P287" s="142">
        <f>IFERROR(O287/O289,0)</f>
        <v>0.5714285714285714</v>
      </c>
      <c r="V287" s="139" t="s">
        <v>1339</v>
      </c>
      <c r="W287" s="140">
        <f>SUM(W285:W286)</f>
        <v>14</v>
      </c>
      <c r="X287" s="142"/>
    </row>
    <row r="288" spans="2:24">
      <c r="B288" s="139"/>
      <c r="C288" s="140" t="s">
        <v>146</v>
      </c>
      <c r="D288" s="143">
        <f>COUNTIFS(MetaData!$R:$R,TREM2!B287,MetaData!$AQ:$AQ,TREM2!C288,MetaData!$Z:$Z,TREM2!B283,MetaData!$AS:$AS,TREM2!D284,MetaData!AW:AW,"Trem2")</f>
        <v>3</v>
      </c>
      <c r="E288" s="141">
        <f>IFERROR(D288/D289,0)</f>
        <v>0.21428571428571427</v>
      </c>
      <c r="F288" s="143">
        <f>COUNTIFS(MetaData!$R:$R,TREM2!B287,MetaData!$AQ:$AQ,TREM2!C288,MetaData!$Z:$Z,TREM2!B283,MetaData!$AS:$AS,TREM2!F284,MetaData!AW:AW,"Trem2")</f>
        <v>0</v>
      </c>
      <c r="G288" s="141">
        <f>IFERROR(F288/F289,0)</f>
        <v>0</v>
      </c>
      <c r="H288" s="143">
        <f>COUNTIFS(MetaData!$R:$R,TREM2!B287,MetaData!$AQ:$AQ,TREM2!C288,MetaData!$Z:$Z,TREM2!B283,MetaData!$AS:$AS,TREM2!H284,MetaData!AW:AW,"Trem2")</f>
        <v>0</v>
      </c>
      <c r="I288" s="141">
        <f>IFERROR(H288/H289,0)</f>
        <v>0</v>
      </c>
      <c r="J288" s="143">
        <f>COUNTIFS(MetaData!$R:$R,TREM2!B287,MetaData!$AQ:$AQ,TREM2!C288,MetaData!$Z:$Z,TREM2!B283,MetaData!$AS:$AS,TREM2!J284,MetaData!AW:AW,"Trem2")</f>
        <v>0</v>
      </c>
      <c r="K288" s="142">
        <f>IFERROR(J288/J289,0)</f>
        <v>0</v>
      </c>
      <c r="M288" s="139"/>
      <c r="N288" s="140" t="s">
        <v>146</v>
      </c>
      <c r="O288" s="143">
        <f>COUNTIFS(MetaData!$R:$R,TREM2!M287,MetaData!$AQ:$AQ,TREM2!N288,MetaData!$Z:$Z,TREM2!B283,MetaData!AW:AW,"Trem2")</f>
        <v>3</v>
      </c>
      <c r="P288" s="142">
        <f>IFERROR(O288/O289,0)</f>
        <v>0.21428571428571427</v>
      </c>
    </row>
    <row r="289" spans="2:24">
      <c r="B289" s="139" t="s">
        <v>1339</v>
      </c>
      <c r="C289" s="140"/>
      <c r="D289" s="143">
        <f>SUM(D285:D288)</f>
        <v>14</v>
      </c>
      <c r="E289" s="141"/>
      <c r="F289" s="140">
        <f t="shared" ref="F289" si="64">SUM(F285:F288)</f>
        <v>0</v>
      </c>
      <c r="G289" s="140"/>
      <c r="H289" s="140">
        <f>SUM(H285:H288)</f>
        <v>0</v>
      </c>
      <c r="I289" s="140"/>
      <c r="J289" s="140">
        <f>SUM(J285:J288)</f>
        <v>0</v>
      </c>
      <c r="K289" s="144">
        <f>SUM(C289:J289)</f>
        <v>14</v>
      </c>
      <c r="M289" s="139" t="s">
        <v>1339</v>
      </c>
      <c r="N289" s="140"/>
      <c r="O289" s="140">
        <f>SUM(O285:O288)</f>
        <v>14</v>
      </c>
      <c r="P289" s="142"/>
    </row>
    <row r="291" spans="2:24">
      <c r="B291" s="164">
        <v>0</v>
      </c>
      <c r="C291" s="165"/>
      <c r="D291" s="165"/>
      <c r="E291" s="165"/>
      <c r="F291" s="165"/>
      <c r="G291" s="165"/>
      <c r="H291" s="165"/>
      <c r="I291" s="165"/>
      <c r="J291" s="165"/>
      <c r="K291" s="165"/>
      <c r="L291" s="165"/>
      <c r="M291" s="164"/>
      <c r="N291" s="165"/>
      <c r="O291" s="165"/>
      <c r="P291" s="165"/>
      <c r="Q291" s="165"/>
      <c r="R291" s="165"/>
      <c r="S291" s="165"/>
      <c r="T291" s="165"/>
      <c r="U291" s="165"/>
      <c r="V291" s="166"/>
      <c r="W291" s="165"/>
      <c r="X291" s="165"/>
    </row>
    <row r="292" spans="2:24">
      <c r="B292" s="139"/>
      <c r="C292" s="140" t="s">
        <v>1341</v>
      </c>
      <c r="D292" s="140" t="s">
        <v>924</v>
      </c>
      <c r="E292" s="141"/>
      <c r="F292" s="140" t="s">
        <v>407</v>
      </c>
      <c r="G292" s="140"/>
      <c r="H292" s="141" t="s">
        <v>215</v>
      </c>
      <c r="I292" s="140"/>
      <c r="J292" s="140" t="s">
        <v>206</v>
      </c>
      <c r="K292" s="142"/>
      <c r="M292" s="139"/>
      <c r="N292" s="140" t="s">
        <v>1341</v>
      </c>
      <c r="O292" s="140"/>
      <c r="P292" s="142"/>
      <c r="R292" s="139" t="s">
        <v>133</v>
      </c>
      <c r="S292" s="143">
        <f>COUNTIFS(MetaData!$R:$R,TREM2!$R$22,MetaData!$Z:$Z,TREM2!B291,MetaData!AW:AW,"Trem2")</f>
        <v>18</v>
      </c>
      <c r="T292" s="142">
        <f>IFERROR(S292/S294,0)</f>
        <v>0.9</v>
      </c>
      <c r="V292" s="139" t="s">
        <v>1341</v>
      </c>
      <c r="W292" s="140"/>
      <c r="X292" s="142"/>
    </row>
    <row r="293" spans="2:24">
      <c r="B293" s="139" t="s">
        <v>133</v>
      </c>
      <c r="C293" s="140" t="s">
        <v>205</v>
      </c>
      <c r="D293" s="143">
        <f>COUNTIFS(MetaData!$R:$R,TREM2!B293,MetaData!$AQ:$AQ,TREM2!C293,MetaData!$Z:$Z,TREM2!B291,MetaData!$AS:$AS,TREM2!D292,MetaData!AW:AW,"Trem2")</f>
        <v>6</v>
      </c>
      <c r="E293" s="141">
        <f>IFERROR(D293/D297,0)</f>
        <v>0.46153846153846156</v>
      </c>
      <c r="F293" s="143">
        <f>COUNTIFS(MetaData!$R:$R,TREM2!B293,MetaData!$AQ:$AQ,TREM2!C293,MetaData!$Z:$Z,TREM2!B291,MetaData!$AS:$AS,TREM2!F292,MetaData!AW:AW,"Trem2")</f>
        <v>0</v>
      </c>
      <c r="G293" s="141">
        <f>IFERROR(F293/F297,0)</f>
        <v>0</v>
      </c>
      <c r="H293" s="143">
        <f>COUNTIFS(MetaData!$R:$R,TREM2!B293,MetaData!$AQ:$AQ,TREM2!C293,MetaData!$Z:$Z,TREM2!B291,MetaData!$AS:$AS,TREM2!H292,MetaData!AW:AW,"Trem2")</f>
        <v>2</v>
      </c>
      <c r="I293" s="141">
        <f>IFERROR(H293/H297,0)</f>
        <v>1</v>
      </c>
      <c r="J293" s="143">
        <f>COUNTIFS(MetaData!$R:$R,TREM2!B293,MetaData!$AQ:$AQ,TREM2!C293,MetaData!$Z:$Z,TREM2!B291,MetaData!$AS:$AS,TREM2!J292,MetaData!AW:AW,"Trem2")</f>
        <v>1</v>
      </c>
      <c r="K293" s="142">
        <f>IFERROR(J293/J297,0)</f>
        <v>0.2</v>
      </c>
      <c r="M293" s="139" t="s">
        <v>133</v>
      </c>
      <c r="N293" s="140" t="s">
        <v>205</v>
      </c>
      <c r="O293" s="143">
        <f>COUNTIFS(MetaData!$R:$R,TREM2!M293,MetaData!$AQ:$AQ,TREM2!N293,MetaData!$Z:$Z,TREM2!B291,MetaData!AW:AW,"Trem2")</f>
        <v>9</v>
      </c>
      <c r="P293" s="142">
        <f>IFERROR(O293/O297,0)</f>
        <v>0.45</v>
      </c>
      <c r="R293" s="139" t="s">
        <v>151</v>
      </c>
      <c r="S293" s="143">
        <f>COUNTIFS(MetaData!$R:$R,TREM2!$R$23,MetaData!$Z:$Z,TREM2!B291,MetaData!AW:AW,"Trem2")</f>
        <v>2</v>
      </c>
      <c r="T293" s="142">
        <f>IFERROR(S293/S294,0)</f>
        <v>0.1</v>
      </c>
      <c r="V293" s="139" t="s">
        <v>205</v>
      </c>
      <c r="W293" s="143">
        <f>COUNTIFS(MetaData!$AQ:$AQ,TREM2!V293,MetaData!$Z:$Z,TREM2!B291,MetaData!AW:AW,"Trem2")</f>
        <v>10</v>
      </c>
      <c r="X293" s="142">
        <f>IFERROR(W293/W295,0)</f>
        <v>0.5</v>
      </c>
    </row>
    <row r="294" spans="2:24">
      <c r="B294" s="139"/>
      <c r="C294" s="140" t="s">
        <v>146</v>
      </c>
      <c r="D294" s="143">
        <f>COUNTIFS(MetaData!$R:$R,TREM2!B293,MetaData!$AQ:$AQ,TREM2!C294,MetaData!$Z:$Z,TREM2!B291,MetaData!$AS:$AS,TREM2!D292,MetaData!AW:AW,"Trem2")</f>
        <v>6</v>
      </c>
      <c r="E294" s="141">
        <f>IFERROR(D294/D297,0)</f>
        <v>0.46153846153846156</v>
      </c>
      <c r="F294" s="143">
        <f>COUNTIFS(MetaData!$R:$R,TREM2!B293,MetaData!$AQ:$AQ,TREM2!C294,MetaData!$Z:$Z,TREM2!B291,MetaData!$AS:$AS,TREM2!F292,MetaData!AW:AW,"Trem2")</f>
        <v>0</v>
      </c>
      <c r="G294" s="141">
        <f>IFERROR(F294/F297,0)</f>
        <v>0</v>
      </c>
      <c r="H294" s="143">
        <f>COUNTIFS(MetaData!$R:$R,TREM2!B293,MetaData!$AQ:$AQ,TREM2!C294,MetaData!$Z:$Z,TREM2!B291,MetaData!$AS:$AS,TREM2!H292,MetaData!AW:AW,"Trem2")</f>
        <v>0</v>
      </c>
      <c r="I294" s="141">
        <f>IFERROR(H294/H297,0)</f>
        <v>0</v>
      </c>
      <c r="J294" s="143">
        <f>COUNTIFS(MetaData!$R:$R,TREM2!B293,MetaData!$AQ:$AQ,TREM2!C294,MetaData!$Z:$Z,TREM2!B291,MetaData!$AS:$AS,TREM2!J292,MetaData!AW:AW,"Trem2")</f>
        <v>3</v>
      </c>
      <c r="K294" s="142">
        <f>IFERROR(J294/J297,0)</f>
        <v>0.6</v>
      </c>
      <c r="M294" s="139"/>
      <c r="N294" s="140" t="s">
        <v>146</v>
      </c>
      <c r="O294" s="143">
        <f>COUNTIFS(MetaData!$R:$R,TREM2!M293,MetaData!$AQ:$AQ,TREM2!N294,MetaData!$Z:$Z,TREM2!B291,MetaData!AW:AW,"Trem2")</f>
        <v>9</v>
      </c>
      <c r="P294" s="142">
        <f>IFERROR(O294/O297,0)</f>
        <v>0.45</v>
      </c>
      <c r="R294" s="139" t="s">
        <v>1339</v>
      </c>
      <c r="S294" s="140">
        <f>SUM(S292:S293)</f>
        <v>20</v>
      </c>
      <c r="T294" s="142"/>
      <c r="V294" s="139" t="s">
        <v>146</v>
      </c>
      <c r="W294" s="143">
        <f>COUNTIFS(MetaData!$AQ:$AQ,TREM2!V294,MetaData!$Z:$Z,TREM2!B291,MetaData!AW:AW,"Trem2")</f>
        <v>10</v>
      </c>
      <c r="X294" s="142">
        <f>IFERROR(W294/W295,0)</f>
        <v>0.5</v>
      </c>
    </row>
    <row r="295" spans="2:24">
      <c r="B295" s="139" t="s">
        <v>151</v>
      </c>
      <c r="C295" s="140" t="s">
        <v>205</v>
      </c>
      <c r="D295" s="143">
        <f>COUNTIFS(MetaData!$R:$R,TREM2!B295,MetaData!$AQ:$AQ,TREM2!C295,MetaData!$Z:$Z,TREM2!B291,MetaData!$AS:$AS,TREM2!D292,MetaData!AW:AW,"Trem2")</f>
        <v>1</v>
      </c>
      <c r="E295" s="141">
        <f>IFERROR(D295/D297,0)</f>
        <v>7.6923076923076927E-2</v>
      </c>
      <c r="F295" s="143">
        <f>COUNTIFS(MetaData!$R:$R,TREM2!B295,MetaData!$AQ:$AQ,TREM2!C295,MetaData!$Z:$Z,TREM2!B291,MetaData!$AS:$AS,TREM2!F292,MetaData!AW:AW,"Trem2")</f>
        <v>0</v>
      </c>
      <c r="G295" s="141">
        <f>IFERROR(F295/F297,0)</f>
        <v>0</v>
      </c>
      <c r="H295" s="143">
        <f>COUNTIFS(MetaData!$R:$R,TREM2!B295,MetaData!$AQ:$AQ,TREM2!C295,MetaData!$Z:$Z,TREM2!B291,MetaData!$AS:$AS,TREM2!H292,MetaData!AW:AW,"Trem2")</f>
        <v>0</v>
      </c>
      <c r="I295" s="141">
        <f>IFERROR(H295/H297,0)</f>
        <v>0</v>
      </c>
      <c r="J295" s="143">
        <f>COUNTIFS(MetaData!$R:$R,TREM2!B295,MetaData!$AQ:$AQ,TREM2!C295,MetaData!$Z:$Z,TREM2!B291,MetaData!$AS:$AS,TREM2!J292,MetaData!AW:AW,"Trem2")</f>
        <v>0</v>
      </c>
      <c r="K295" s="142">
        <f>IFERROR(J295/J297,0)</f>
        <v>0</v>
      </c>
      <c r="M295" s="139" t="s">
        <v>151</v>
      </c>
      <c r="N295" s="140" t="s">
        <v>205</v>
      </c>
      <c r="O295" s="143">
        <f>COUNTIFS(MetaData!$R:$R,TREM2!M295,MetaData!$AQ:$AQ,TREM2!N295,MetaData!$Z:$Z,TREM2!B291,MetaData!AW:AW,"Trem2")</f>
        <v>1</v>
      </c>
      <c r="P295" s="142">
        <f>IFERROR(O295/O297,0)</f>
        <v>0.05</v>
      </c>
      <c r="V295" s="139" t="s">
        <v>1339</v>
      </c>
      <c r="W295" s="140">
        <f>SUM(W293:W294)</f>
        <v>20</v>
      </c>
      <c r="X295" s="142"/>
    </row>
    <row r="296" spans="2:24">
      <c r="B296" s="139"/>
      <c r="C296" s="140" t="s">
        <v>146</v>
      </c>
      <c r="D296" s="143">
        <f>COUNTIFS(MetaData!$R:$R,TREM2!B295,MetaData!$AQ:$AQ,TREM2!C296,MetaData!$Z:$Z,TREM2!B291,MetaData!$AS:$AS,TREM2!D292,MetaData!AW:AW,"Trem2")</f>
        <v>0</v>
      </c>
      <c r="E296" s="141">
        <f>IFERROR(D296/D297,0)</f>
        <v>0</v>
      </c>
      <c r="F296" s="143">
        <f>COUNTIFS(MetaData!$R:$R,TREM2!B295,MetaData!$AQ:$AQ,TREM2!C296,MetaData!$Z:$Z,TREM2!B291,MetaData!$AS:$AS,TREM2!F292,MetaData!AW:AW,"Trem2")</f>
        <v>0</v>
      </c>
      <c r="G296" s="141">
        <f>IFERROR(F296/F297,0)</f>
        <v>0</v>
      </c>
      <c r="H296" s="143">
        <f>COUNTIFS(MetaData!$R:$R,TREM2!B295,MetaData!$AQ:$AQ,TREM2!C296,MetaData!$Z:$Z,TREM2!B291,MetaData!$AS:$AS,TREM2!H292,MetaData!AW:AW,"Trem2")</f>
        <v>0</v>
      </c>
      <c r="I296" s="141">
        <f>IFERROR(H296/H297,0)</f>
        <v>0</v>
      </c>
      <c r="J296" s="143">
        <f>COUNTIFS(MetaData!$R:$R,TREM2!B295,MetaData!$AQ:$AQ,TREM2!C296,MetaData!$Z:$Z,TREM2!B291,MetaData!$AS:$AS,TREM2!J292,MetaData!AW:AW,"Trem2")</f>
        <v>1</v>
      </c>
      <c r="K296" s="142">
        <f>IFERROR(J296/J297,0)</f>
        <v>0.2</v>
      </c>
      <c r="M296" s="139"/>
      <c r="N296" s="140" t="s">
        <v>146</v>
      </c>
      <c r="O296" s="143">
        <f>COUNTIFS(MetaData!$R:$R,TREM2!M295,MetaData!$AQ:$AQ,TREM2!N296,MetaData!$Z:$Z,TREM2!B291,MetaData!AW:AW,"Trem2")</f>
        <v>1</v>
      </c>
      <c r="P296" s="142">
        <f>IFERROR(O296/O297,0)</f>
        <v>0.05</v>
      </c>
    </row>
    <row r="297" spans="2:24">
      <c r="B297" s="139" t="s">
        <v>1339</v>
      </c>
      <c r="C297" s="140"/>
      <c r="D297" s="143">
        <f>SUM(D293:D296)</f>
        <v>13</v>
      </c>
      <c r="E297" s="141"/>
      <c r="F297" s="140">
        <f t="shared" ref="F297" si="65">SUM(F293:F296)</f>
        <v>0</v>
      </c>
      <c r="G297" s="140"/>
      <c r="H297" s="140">
        <f>SUM(H293:H296)</f>
        <v>2</v>
      </c>
      <c r="I297" s="140"/>
      <c r="J297" s="140">
        <f>SUM(J293:J296)</f>
        <v>5</v>
      </c>
      <c r="K297" s="144">
        <f>SUM(C297:J297)</f>
        <v>20</v>
      </c>
      <c r="M297" s="139" t="s">
        <v>1339</v>
      </c>
      <c r="N297" s="140"/>
      <c r="O297" s="140">
        <f>SUM(O293:O296)</f>
        <v>20</v>
      </c>
      <c r="P297" s="142"/>
    </row>
    <row r="299" spans="2:24">
      <c r="B299" s="164">
        <v>1</v>
      </c>
      <c r="C299" s="165"/>
      <c r="D299" s="165"/>
      <c r="E299" s="165"/>
      <c r="F299" s="165"/>
      <c r="G299" s="165"/>
      <c r="H299" s="165"/>
      <c r="I299" s="165"/>
      <c r="J299" s="165"/>
      <c r="K299" s="165"/>
      <c r="L299" s="165"/>
      <c r="M299" s="164"/>
      <c r="N299" s="165"/>
      <c r="O299" s="165"/>
      <c r="P299" s="165"/>
      <c r="Q299" s="165"/>
      <c r="R299" s="165"/>
      <c r="S299" s="165"/>
      <c r="T299" s="165"/>
      <c r="U299" s="165"/>
      <c r="V299" s="166"/>
      <c r="W299" s="165"/>
      <c r="X299" s="165"/>
    </row>
    <row r="300" spans="2:24">
      <c r="B300" s="139"/>
      <c r="C300" s="140" t="s">
        <v>1341</v>
      </c>
      <c r="D300" s="140" t="s">
        <v>924</v>
      </c>
      <c r="E300" s="141"/>
      <c r="F300" s="140" t="s">
        <v>407</v>
      </c>
      <c r="G300" s="140"/>
      <c r="H300" s="141" t="s">
        <v>215</v>
      </c>
      <c r="I300" s="140"/>
      <c r="J300" s="140" t="s">
        <v>206</v>
      </c>
      <c r="K300" s="142"/>
      <c r="M300" s="139"/>
      <c r="N300" s="140" t="s">
        <v>1341</v>
      </c>
      <c r="O300" s="140"/>
      <c r="P300" s="142"/>
      <c r="R300" s="139" t="s">
        <v>133</v>
      </c>
      <c r="S300" s="143">
        <f>COUNTIFS(MetaData!$R:$R,TREM2!$R$22,MetaData!$Z:$Z,TREM2!B299,MetaData!AW:AW,"Trem2")</f>
        <v>6</v>
      </c>
      <c r="T300" s="142">
        <f>IFERROR(S300/S302,0)</f>
        <v>1</v>
      </c>
      <c r="V300" s="139" t="s">
        <v>1341</v>
      </c>
      <c r="W300" s="140"/>
      <c r="X300" s="142"/>
    </row>
    <row r="301" spans="2:24">
      <c r="B301" s="139" t="s">
        <v>133</v>
      </c>
      <c r="C301" s="140" t="s">
        <v>205</v>
      </c>
      <c r="D301" s="143">
        <f>COUNTIFS(MetaData!$R:$R,TREM2!B301,MetaData!$AQ:$AQ,TREM2!C301,MetaData!$Z:$Z,TREM2!B299,MetaData!$AS:$AS,TREM2!D300,MetaData!AW:AW,"Trem2")</f>
        <v>0</v>
      </c>
      <c r="E301" s="141">
        <f>IFERROR(D301/D305,0)</f>
        <v>0</v>
      </c>
      <c r="F301" s="143">
        <f>COUNTIFS(MetaData!$R:$R,TREM2!B301,MetaData!$AQ:$AQ,TREM2!C301,MetaData!$Z:$Z,TREM2!B299,MetaData!$AS:$AS,TREM2!F300,MetaData!AW:AW,"Trem2")</f>
        <v>0</v>
      </c>
      <c r="G301" s="141">
        <f>IFERROR(F301/F305,0)</f>
        <v>0</v>
      </c>
      <c r="H301" s="143">
        <f>COUNTIFS(MetaData!$R:$R,TREM2!B301,MetaData!$AQ:$AQ,TREM2!C301,MetaData!$Z:$Z,TREM2!B299,MetaData!$AS:$AS,TREM2!H300,MetaData!AW:AW,"Trem2")</f>
        <v>0</v>
      </c>
      <c r="I301" s="141">
        <f>IFERROR(H301/H305,0)</f>
        <v>0</v>
      </c>
      <c r="J301" s="143">
        <f>COUNTIFS(MetaData!$R:$R,TREM2!B301,MetaData!$AQ:$AQ,TREM2!C301,MetaData!$Z:$Z,TREM2!B299,MetaData!$AS:$AS,TREM2!J300,MetaData!AW:AW,"Trem2")</f>
        <v>2</v>
      </c>
      <c r="K301" s="142">
        <f>IFERROR(J301/J305,0)</f>
        <v>0.66666666666666663</v>
      </c>
      <c r="M301" s="139" t="s">
        <v>133</v>
      </c>
      <c r="N301" s="140" t="s">
        <v>205</v>
      </c>
      <c r="O301" s="143">
        <f>COUNTIFS(MetaData!$R:$R,TREM2!M301,MetaData!$AQ:$AQ,TREM2!N301,MetaData!$Z:$Z,TREM2!B299,MetaData!AW:AW,"Trem2")</f>
        <v>2</v>
      </c>
      <c r="P301" s="142">
        <f>IFERROR(O301/O305,0)</f>
        <v>0.33333333333333331</v>
      </c>
      <c r="R301" s="139" t="s">
        <v>151</v>
      </c>
      <c r="S301" s="143">
        <f>COUNTIFS(MetaData!$R:$R,TREM2!$R$23,MetaData!$Z:$Z,TREM2!B299,MetaData!AW:AW,"Trem2")</f>
        <v>0</v>
      </c>
      <c r="T301" s="142">
        <f>IFERROR(S301/S302,0)</f>
        <v>0</v>
      </c>
      <c r="V301" s="139" t="s">
        <v>205</v>
      </c>
      <c r="W301" s="143">
        <f>COUNTIFS(MetaData!$AQ:$AQ,TREM2!V301,MetaData!$Z:$Z,TREM2!B299,MetaData!AW:AW,"Trem2")</f>
        <v>2</v>
      </c>
      <c r="X301" s="142">
        <f>IFERROR(W301/W303,0)</f>
        <v>0.33333333333333331</v>
      </c>
    </row>
    <row r="302" spans="2:24">
      <c r="B302" s="139"/>
      <c r="C302" s="140" t="s">
        <v>146</v>
      </c>
      <c r="D302" s="143">
        <f>COUNTIFS(MetaData!$R:$R,TREM2!B301,MetaData!$AQ:$AQ,TREM2!C302,MetaData!$Z:$Z,TREM2!B299,MetaData!$AS:$AS,TREM2!D300,MetaData!AW:AW,"Trem2")</f>
        <v>3</v>
      </c>
      <c r="E302" s="141">
        <f>IFERROR(D302/D305,0)</f>
        <v>1</v>
      </c>
      <c r="F302" s="143">
        <f>COUNTIFS(MetaData!$R:$R,TREM2!B301,MetaData!$AQ:$AQ,TREM2!C302,MetaData!$Z:$Z,TREM2!B299,MetaData!$AS:$AS,TREM2!F300,MetaData!AW:AW,"Trem2")</f>
        <v>0</v>
      </c>
      <c r="G302" s="141">
        <f>IFERROR(F302/F305,0)</f>
        <v>0</v>
      </c>
      <c r="H302" s="143">
        <f>COUNTIFS(MetaData!$R:$R,TREM2!B301,MetaData!$AQ:$AQ,TREM2!C302,MetaData!$Z:$Z,TREM2!B299,MetaData!$AS:$AS,TREM2!H300,MetaData!AW:AW,"Trem2")</f>
        <v>0</v>
      </c>
      <c r="I302" s="141">
        <f>IFERROR(H302/H305,0)</f>
        <v>0</v>
      </c>
      <c r="J302" s="143">
        <f>COUNTIFS(MetaData!$R:$R,TREM2!B301,MetaData!$AQ:$AQ,TREM2!C302,MetaData!$Z:$Z,TREM2!B299,MetaData!$AS:$AS,TREM2!J300,MetaData!AW:AW,"Trem2")</f>
        <v>1</v>
      </c>
      <c r="K302" s="142">
        <f>IFERROR(J302/J305,0)</f>
        <v>0.33333333333333331</v>
      </c>
      <c r="M302" s="139"/>
      <c r="N302" s="140" t="s">
        <v>146</v>
      </c>
      <c r="O302" s="143">
        <f>COUNTIFS(MetaData!$R:$R,TREM2!M301,MetaData!$AQ:$AQ,TREM2!N302,MetaData!$Z:$Z,TREM2!B299,MetaData!AW:AW,"Trem2")</f>
        <v>4</v>
      </c>
      <c r="P302" s="142">
        <f>IFERROR(O302/O305,0)</f>
        <v>0.66666666666666663</v>
      </c>
      <c r="R302" s="139" t="s">
        <v>1339</v>
      </c>
      <c r="S302" s="140">
        <f>SUM(S300:S301)</f>
        <v>6</v>
      </c>
      <c r="T302" s="142"/>
      <c r="V302" s="139" t="s">
        <v>146</v>
      </c>
      <c r="W302" s="143">
        <f>COUNTIFS(MetaData!$AQ:$AQ,TREM2!V302,MetaData!$Z:$Z,TREM2!B299,MetaData!AW:AW,"Trem2")</f>
        <v>4</v>
      </c>
      <c r="X302" s="142">
        <f>IFERROR(W302/W303,0)</f>
        <v>0.66666666666666663</v>
      </c>
    </row>
    <row r="303" spans="2:24">
      <c r="B303" s="139" t="s">
        <v>151</v>
      </c>
      <c r="C303" s="140" t="s">
        <v>205</v>
      </c>
      <c r="D303" s="143">
        <f>COUNTIFS(MetaData!$R:$R,TREM2!B303,MetaData!$AQ:$AQ,TREM2!C303,MetaData!$Z:$Z,TREM2!B299,MetaData!$AS:$AS,TREM2!D300,MetaData!AW:AW,"Trem2")</f>
        <v>0</v>
      </c>
      <c r="E303" s="141">
        <f>IFERROR(D303/D305,0)</f>
        <v>0</v>
      </c>
      <c r="F303" s="143">
        <f>COUNTIFS(MetaData!$R:$R,TREM2!B303,MetaData!$AQ:$AQ,TREM2!C303,MetaData!$Z:$Z,TREM2!B299,MetaData!$AS:$AS,TREM2!F300,MetaData!AW:AW,"Trem2")</f>
        <v>0</v>
      </c>
      <c r="G303" s="141">
        <f>IFERROR(F303/F305,0)</f>
        <v>0</v>
      </c>
      <c r="H303" s="143">
        <f>COUNTIFS(MetaData!$R:$R,TREM2!B303,MetaData!$AQ:$AQ,TREM2!C303,MetaData!$Z:$Z,TREM2!B299,MetaData!$AS:$AS,TREM2!H300,MetaData!AW:AW,"Trem2")</f>
        <v>0</v>
      </c>
      <c r="I303" s="141">
        <f>IFERROR(H303/H305,0)</f>
        <v>0</v>
      </c>
      <c r="J303" s="143">
        <f>COUNTIFS(MetaData!$R:$R,TREM2!B303,MetaData!$AQ:$AQ,TREM2!C303,MetaData!$Z:$Z,TREM2!B299,MetaData!$AS:$AS,TREM2!J300,MetaData!AW:AW,"Trem2")</f>
        <v>0</v>
      </c>
      <c r="K303" s="142">
        <f>IFERROR(J303/J305,0)</f>
        <v>0</v>
      </c>
      <c r="M303" s="139" t="s">
        <v>151</v>
      </c>
      <c r="N303" s="140" t="s">
        <v>205</v>
      </c>
      <c r="O303" s="143">
        <f>COUNTIFS(MetaData!$R:$R,TREM2!M303,MetaData!$AQ:$AQ,TREM2!N303,MetaData!$Z:$Z,TREM2!B299,MetaData!AW:AW,"Trem2")</f>
        <v>0</v>
      </c>
      <c r="P303" s="142">
        <f>IFERROR(O303/O305,0)</f>
        <v>0</v>
      </c>
      <c r="V303" s="139" t="s">
        <v>1339</v>
      </c>
      <c r="W303" s="140">
        <f>SUM(W301:W302)</f>
        <v>6</v>
      </c>
      <c r="X303" s="142"/>
    </row>
    <row r="304" spans="2:24">
      <c r="B304" s="139"/>
      <c r="C304" s="140" t="s">
        <v>146</v>
      </c>
      <c r="D304" s="143">
        <f>COUNTIFS(MetaData!$R:$R,TREM2!B303,MetaData!$AQ:$AQ,TREM2!C304,MetaData!$Z:$Z,TREM2!B299,MetaData!$AS:$AS,TREM2!D300,MetaData!AW:AW,"Trem2")</f>
        <v>0</v>
      </c>
      <c r="E304" s="141">
        <f>IFERROR(D304/D305,0)</f>
        <v>0</v>
      </c>
      <c r="F304" s="143">
        <f>COUNTIFS(MetaData!$R:$R,TREM2!B303,MetaData!$AQ:$AQ,TREM2!C304,MetaData!$Z:$Z,TREM2!B299,MetaData!$AS:$AS,TREM2!F300,MetaData!AW:AW,"Trem2")</f>
        <v>0</v>
      </c>
      <c r="G304" s="141">
        <f>IFERROR(F304/F305,0)</f>
        <v>0</v>
      </c>
      <c r="H304" s="143">
        <f>COUNTIFS(MetaData!$R:$R,TREM2!B303,MetaData!$AQ:$AQ,TREM2!C304,MetaData!$Z:$Z,TREM2!B299,MetaData!$AS:$AS,TREM2!H300,MetaData!AW:AW,"Trem2")</f>
        <v>0</v>
      </c>
      <c r="I304" s="141">
        <f>IFERROR(H304/H305,0)</f>
        <v>0</v>
      </c>
      <c r="J304" s="143">
        <f>COUNTIFS(MetaData!$R:$R,TREM2!B303,MetaData!$AQ:$AQ,TREM2!C304,MetaData!$Z:$Z,TREM2!B299,MetaData!$AS:$AS,TREM2!J300,MetaData!AW:AW,"Trem2")</f>
        <v>0</v>
      </c>
      <c r="K304" s="142">
        <f>IFERROR(J304/J305,0)</f>
        <v>0</v>
      </c>
      <c r="M304" s="139"/>
      <c r="N304" s="140" t="s">
        <v>146</v>
      </c>
      <c r="O304" s="143">
        <f>COUNTIFS(MetaData!$R:$R,TREM2!M303,MetaData!$AQ:$AQ,TREM2!N304,MetaData!$Z:$Z,TREM2!B299,MetaData!AW:AW,"Trem2")</f>
        <v>0</v>
      </c>
      <c r="P304" s="142">
        <f>IFERROR(O304/O305,0)</f>
        <v>0</v>
      </c>
    </row>
    <row r="305" spans="2:24">
      <c r="B305" s="139" t="s">
        <v>1339</v>
      </c>
      <c r="C305" s="140"/>
      <c r="D305" s="143">
        <f>SUM(D301:D304)</f>
        <v>3</v>
      </c>
      <c r="E305" s="141"/>
      <c r="F305" s="140">
        <f t="shared" ref="F305" si="66">SUM(F301:F304)</f>
        <v>0</v>
      </c>
      <c r="G305" s="140"/>
      <c r="H305" s="140">
        <f>SUM(H301:H304)</f>
        <v>0</v>
      </c>
      <c r="I305" s="140"/>
      <c r="J305" s="140">
        <f>SUM(J301:J304)</f>
        <v>3</v>
      </c>
      <c r="K305" s="144">
        <f>SUM(C305:J305)</f>
        <v>6</v>
      </c>
      <c r="M305" s="139" t="s">
        <v>1339</v>
      </c>
      <c r="N305" s="140"/>
      <c r="O305" s="140">
        <f>SUM(O301:O304)</f>
        <v>6</v>
      </c>
      <c r="P305" s="142"/>
    </row>
    <row r="307" spans="2:24">
      <c r="B307" s="164">
        <v>2</v>
      </c>
      <c r="C307" s="165"/>
      <c r="D307" s="165"/>
      <c r="E307" s="165"/>
      <c r="F307" s="165"/>
      <c r="G307" s="165"/>
      <c r="H307" s="165"/>
      <c r="I307" s="165"/>
      <c r="J307" s="165"/>
      <c r="K307" s="165"/>
      <c r="L307" s="165"/>
      <c r="M307" s="164"/>
      <c r="N307" s="165"/>
      <c r="O307" s="165"/>
      <c r="P307" s="165"/>
      <c r="Q307" s="165"/>
      <c r="R307" s="165"/>
      <c r="S307" s="165"/>
      <c r="T307" s="165"/>
      <c r="U307" s="165"/>
      <c r="V307" s="166"/>
      <c r="W307" s="165"/>
      <c r="X307" s="165"/>
    </row>
    <row r="308" spans="2:24">
      <c r="B308" s="139"/>
      <c r="C308" s="140" t="s">
        <v>1341</v>
      </c>
      <c r="D308" s="140" t="s">
        <v>924</v>
      </c>
      <c r="E308" s="141"/>
      <c r="F308" s="140" t="s">
        <v>407</v>
      </c>
      <c r="G308" s="140"/>
      <c r="H308" s="141" t="s">
        <v>215</v>
      </c>
      <c r="I308" s="140"/>
      <c r="J308" s="140" t="s">
        <v>206</v>
      </c>
      <c r="K308" s="142"/>
      <c r="M308" s="139"/>
      <c r="N308" s="140" t="s">
        <v>1341</v>
      </c>
      <c r="O308" s="140"/>
      <c r="P308" s="142"/>
      <c r="R308" s="139" t="s">
        <v>133</v>
      </c>
      <c r="S308" s="143">
        <f>COUNTIFS(MetaData!$R:$R,TREM2!$R$22,MetaData!$Z:$Z,TREM2!B307,MetaData!AW:AW,"Trem2")</f>
        <v>0</v>
      </c>
      <c r="T308" s="142">
        <f>IFERROR(S308/S310,0)</f>
        <v>0</v>
      </c>
      <c r="V308" s="139" t="s">
        <v>1341</v>
      </c>
      <c r="W308" s="140"/>
      <c r="X308" s="142"/>
    </row>
    <row r="309" spans="2:24">
      <c r="B309" s="139" t="s">
        <v>133</v>
      </c>
      <c r="C309" s="140" t="s">
        <v>205</v>
      </c>
      <c r="D309" s="143">
        <f>COUNTIFS(MetaData!$R:$R,TREM2!B309,MetaData!$AQ:$AQ,TREM2!C309,MetaData!$Z:$Z,TREM2!B307,MetaData!$AS:$AS,TREM2!D308,MetaData!AW:AW,"Trem2")</f>
        <v>0</v>
      </c>
      <c r="E309" s="141">
        <f>IFERROR(D309/D313,0)</f>
        <v>0</v>
      </c>
      <c r="F309" s="143">
        <f>COUNTIFS(MetaData!$R:$R,TREM2!B309,MetaData!$AQ:$AQ,TREM2!C309,MetaData!$Z:$Z,TREM2!B307,MetaData!$AS:$AS,TREM2!F308,MetaData!AW:AW,"Trem2")</f>
        <v>0</v>
      </c>
      <c r="G309" s="141">
        <f>IFERROR(F309/F313,0)</f>
        <v>0</v>
      </c>
      <c r="H309" s="143">
        <f>COUNTIFS(MetaData!$R:$R,TREM2!B309,MetaData!$AQ:$AQ,TREM2!C309,MetaData!$Z:$Z,TREM2!B307,MetaData!$AS:$AS,TREM2!H308,MetaData!AW:AW,"Trem2")</f>
        <v>0</v>
      </c>
      <c r="I309" s="141">
        <f>IFERROR(H309/H313,0)</f>
        <v>0</v>
      </c>
      <c r="J309" s="143">
        <f>COUNTIFS(MetaData!$R:$R,TREM2!B309,MetaData!$AQ:$AQ,TREM2!C309,MetaData!$Z:$Z,TREM2!B307,MetaData!$AS:$AS,TREM2!J308,MetaData!AW:AW,"Trem2")</f>
        <v>0</v>
      </c>
      <c r="K309" s="142">
        <f>IFERROR(J309/J313,0)</f>
        <v>0</v>
      </c>
      <c r="M309" s="139" t="s">
        <v>133</v>
      </c>
      <c r="N309" s="140" t="s">
        <v>205</v>
      </c>
      <c r="O309" s="143">
        <f>COUNTIFS(MetaData!$R:$R,TREM2!M309,MetaData!$AQ:$AQ,TREM2!N309,MetaData!$Z:$Z,TREM2!B307,MetaData!AW:AW,"Trem2")</f>
        <v>0</v>
      </c>
      <c r="P309" s="142">
        <f>IFERROR(O309/O313,0)</f>
        <v>0</v>
      </c>
      <c r="R309" s="139" t="s">
        <v>151</v>
      </c>
      <c r="S309" s="143">
        <f>COUNTIFS(MetaData!$R:$R,TREM2!$R$23,MetaData!$Z:$Z,TREM2!B307,MetaData!AW:AW,"Trem2")</f>
        <v>5</v>
      </c>
      <c r="T309" s="142">
        <f>IFERROR(S309/S310,0)</f>
        <v>1</v>
      </c>
      <c r="V309" s="139" t="s">
        <v>205</v>
      </c>
      <c r="W309" s="143">
        <f>COUNTIFS(MetaData!$AQ:$AQ,TREM2!V309,MetaData!$Z:$Z,TREM2!B307,MetaData!AW:AW,"Trem2")</f>
        <v>3</v>
      </c>
      <c r="X309" s="142">
        <f>IFERROR(W309/W311,0)</f>
        <v>0.6</v>
      </c>
    </row>
    <row r="310" spans="2:24">
      <c r="B310" s="139"/>
      <c r="C310" s="140" t="s">
        <v>146</v>
      </c>
      <c r="D310" s="143">
        <f>COUNTIFS(MetaData!$R:$R,TREM2!B309,MetaData!$AQ:$AQ,TREM2!C310,MetaData!$Z:$Z,TREM2!B307,MetaData!$AS:$AS,TREM2!D308,MetaData!AW:AW,"Trem2")</f>
        <v>0</v>
      </c>
      <c r="E310" s="141">
        <f>IFERROR(D310/D313,0)</f>
        <v>0</v>
      </c>
      <c r="F310" s="143">
        <f>COUNTIFS(MetaData!$R:$R,TREM2!B309,MetaData!$AQ:$AQ,TREM2!C310,MetaData!$Z:$Z,TREM2!B307,MetaData!$AS:$AS,TREM2!F308,MetaData!AW:AW,"Trem2")</f>
        <v>0</v>
      </c>
      <c r="G310" s="141">
        <f>IFERROR(F310/F313,0)</f>
        <v>0</v>
      </c>
      <c r="H310" s="143">
        <f>COUNTIFS(MetaData!$R:$R,TREM2!B309,MetaData!$AQ:$AQ,TREM2!C310,MetaData!$Z:$Z,TREM2!B307,MetaData!$AS:$AS,TREM2!H308,MetaData!AW:AW,"Trem2")</f>
        <v>0</v>
      </c>
      <c r="I310" s="141">
        <f>IFERROR(H310/H313,0)</f>
        <v>0</v>
      </c>
      <c r="J310" s="143">
        <f>COUNTIFS(MetaData!$R:$R,TREM2!B309,MetaData!$AQ:$AQ,TREM2!C310,MetaData!$Z:$Z,TREM2!B307,MetaData!$AS:$AS,TREM2!J308,MetaData!AW:AW,"Trem2")</f>
        <v>0</v>
      </c>
      <c r="K310" s="142">
        <f>IFERROR(J310/J313,0)</f>
        <v>0</v>
      </c>
      <c r="M310" s="139"/>
      <c r="N310" s="140" t="s">
        <v>146</v>
      </c>
      <c r="O310" s="143">
        <f>COUNTIFS(MetaData!$R:$R,TREM2!M309,MetaData!$AQ:$AQ,TREM2!N310,MetaData!$Z:$Z,TREM2!B307,MetaData!AW:AW,"Trem2")</f>
        <v>0</v>
      </c>
      <c r="P310" s="142">
        <f>IFERROR(O310/O313,0)</f>
        <v>0</v>
      </c>
      <c r="R310" s="139" t="s">
        <v>1339</v>
      </c>
      <c r="S310" s="140">
        <f>SUM(S308:S309)</f>
        <v>5</v>
      </c>
      <c r="T310" s="142"/>
      <c r="V310" s="139" t="s">
        <v>146</v>
      </c>
      <c r="W310" s="143">
        <f>COUNTIFS(MetaData!$AQ:$AQ,TREM2!V310,MetaData!$Z:$Z,TREM2!B307,MetaData!AW:AW,"Trem2")</f>
        <v>2</v>
      </c>
      <c r="X310" s="142">
        <f>IFERROR(W310/W311,0)</f>
        <v>0.4</v>
      </c>
    </row>
    <row r="311" spans="2:24">
      <c r="B311" s="139" t="s">
        <v>151</v>
      </c>
      <c r="C311" s="140" t="s">
        <v>205</v>
      </c>
      <c r="D311" s="143">
        <f>COUNTIFS(MetaData!$R:$R,TREM2!B311,MetaData!$AQ:$AQ,TREM2!C311,MetaData!$Z:$Z,TREM2!B307,MetaData!$AS:$AS,TREM2!D308,MetaData!AW:AW,"Trem2")</f>
        <v>1</v>
      </c>
      <c r="E311" s="141">
        <f>IFERROR(D311/D313,0)</f>
        <v>1</v>
      </c>
      <c r="F311" s="143">
        <f>COUNTIFS(MetaData!$R:$R,TREM2!B311,MetaData!$AQ:$AQ,TREM2!C311,MetaData!$Z:$Z,TREM2!B307,MetaData!$AS:$AS,TREM2!F308,MetaData!AW:AW,"Trem2")</f>
        <v>0</v>
      </c>
      <c r="G311" s="141">
        <f>IFERROR(F311/F313,0)</f>
        <v>0</v>
      </c>
      <c r="H311" s="143">
        <f>COUNTIFS(MetaData!$R:$R,TREM2!B311,MetaData!$AQ:$AQ,TREM2!C311,MetaData!$Z:$Z,TREM2!B307,MetaData!$AS:$AS,TREM2!H308,MetaData!AW:AW,"Trem2")</f>
        <v>0</v>
      </c>
      <c r="I311" s="141">
        <f>IFERROR(H311/H313,0)</f>
        <v>0</v>
      </c>
      <c r="J311" s="143">
        <f>COUNTIFS(MetaData!$R:$R,TREM2!B311,MetaData!$AQ:$AQ,TREM2!C311,MetaData!$Z:$Z,TREM2!B307,MetaData!$AS:$AS,TREM2!J308,MetaData!AW:AW,"Trem2")</f>
        <v>2</v>
      </c>
      <c r="K311" s="142">
        <f>IFERROR(J311/J313,0)</f>
        <v>0.66666666666666663</v>
      </c>
      <c r="M311" s="139" t="s">
        <v>151</v>
      </c>
      <c r="N311" s="140" t="s">
        <v>205</v>
      </c>
      <c r="O311" s="143">
        <f>COUNTIFS(MetaData!$R:$R,TREM2!M311,MetaData!$AQ:$AQ,TREM2!N311,MetaData!$Z:$Z,TREM2!B307,MetaData!AW:AW,"Trem2")</f>
        <v>3</v>
      </c>
      <c r="P311" s="142">
        <f>IFERROR(O311/O313,0)</f>
        <v>0.6</v>
      </c>
      <c r="V311" s="139" t="s">
        <v>1339</v>
      </c>
      <c r="W311" s="140">
        <f>SUM(W309:W310)</f>
        <v>5</v>
      </c>
      <c r="X311" s="142"/>
    </row>
    <row r="312" spans="2:24">
      <c r="B312" s="139"/>
      <c r="C312" s="140" t="s">
        <v>146</v>
      </c>
      <c r="D312" s="143">
        <f>COUNTIFS(MetaData!$R:$R,TREM2!B311,MetaData!$AQ:$AQ,TREM2!C312,MetaData!$Z:$Z,TREM2!B307,MetaData!$AS:$AS,TREM2!D308,MetaData!AW:AW,"Trem2")</f>
        <v>0</v>
      </c>
      <c r="E312" s="141">
        <f>IFERROR(D312/D313,0)</f>
        <v>0</v>
      </c>
      <c r="F312" s="143">
        <f>COUNTIFS(MetaData!$R:$R,TREM2!B311,MetaData!$AQ:$AQ,TREM2!C312,MetaData!$Z:$Z,TREM2!B307,MetaData!$AS:$AS,TREM2!F308,MetaData!AW:AW,"Trem2")</f>
        <v>0</v>
      </c>
      <c r="G312" s="141">
        <f>IFERROR(F312/F313,0)</f>
        <v>0</v>
      </c>
      <c r="H312" s="143">
        <f>COUNTIFS(MetaData!$R:$R,TREM2!B311,MetaData!$AQ:$AQ,TREM2!C312,MetaData!$Z:$Z,TREM2!B307,MetaData!$AS:$AS,TREM2!H308,MetaData!AW:AW,"Trem2")</f>
        <v>1</v>
      </c>
      <c r="I312" s="141">
        <f>IFERROR(H312/H313,0)</f>
        <v>1</v>
      </c>
      <c r="J312" s="143">
        <f>COUNTIFS(MetaData!$R:$R,TREM2!B311,MetaData!$AQ:$AQ,TREM2!C312,MetaData!$Z:$Z,TREM2!B307,MetaData!$AS:$AS,TREM2!J308,MetaData!AW:AW,"Trem2")</f>
        <v>1</v>
      </c>
      <c r="K312" s="142">
        <f>IFERROR(J312/J313,0)</f>
        <v>0.33333333333333331</v>
      </c>
      <c r="M312" s="139"/>
      <c r="N312" s="140" t="s">
        <v>146</v>
      </c>
      <c r="O312" s="143">
        <f>COUNTIFS(MetaData!$R:$R,TREM2!M311,MetaData!$AQ:$AQ,TREM2!N312,MetaData!$Z:$Z,TREM2!B307,MetaData!AW:AW,"Trem2")</f>
        <v>2</v>
      </c>
      <c r="P312" s="142">
        <f>IFERROR(O312/O313,0)</f>
        <v>0.4</v>
      </c>
    </row>
    <row r="313" spans="2:24">
      <c r="B313" s="139" t="s">
        <v>1339</v>
      </c>
      <c r="C313" s="140"/>
      <c r="D313" s="143">
        <f>SUM(D309:D312)</f>
        <v>1</v>
      </c>
      <c r="E313" s="141"/>
      <c r="F313" s="140">
        <f t="shared" ref="F313" si="67">SUM(F309:F312)</f>
        <v>0</v>
      </c>
      <c r="G313" s="140"/>
      <c r="H313" s="140">
        <f>SUM(H309:H312)</f>
        <v>1</v>
      </c>
      <c r="I313" s="140"/>
      <c r="J313" s="140">
        <f>SUM(J309:J312)</f>
        <v>3</v>
      </c>
      <c r="K313" s="144">
        <f>SUM(C313:J313)</f>
        <v>5</v>
      </c>
      <c r="M313" s="139" t="s">
        <v>1339</v>
      </c>
      <c r="N313" s="140"/>
      <c r="O313" s="140">
        <f>SUM(O309:O312)</f>
        <v>5</v>
      </c>
      <c r="P313" s="142"/>
    </row>
    <row r="315" spans="2:24">
      <c r="B315" s="164">
        <v>3</v>
      </c>
      <c r="C315" s="165"/>
      <c r="D315" s="165"/>
      <c r="E315" s="165"/>
      <c r="F315" s="165"/>
      <c r="G315" s="165"/>
      <c r="H315" s="165"/>
      <c r="I315" s="165"/>
      <c r="J315" s="165"/>
      <c r="K315" s="165"/>
      <c r="L315" s="165"/>
      <c r="M315" s="164"/>
      <c r="N315" s="165"/>
      <c r="O315" s="165"/>
      <c r="P315" s="165"/>
      <c r="Q315" s="165"/>
      <c r="R315" s="165"/>
      <c r="S315" s="165"/>
      <c r="T315" s="165"/>
      <c r="U315" s="165"/>
      <c r="V315" s="166"/>
      <c r="W315" s="165"/>
      <c r="X315" s="165"/>
    </row>
    <row r="316" spans="2:24">
      <c r="B316" s="139"/>
      <c r="C316" s="140" t="s">
        <v>1341</v>
      </c>
      <c r="D316" s="140" t="s">
        <v>924</v>
      </c>
      <c r="E316" s="141"/>
      <c r="F316" s="140" t="s">
        <v>407</v>
      </c>
      <c r="G316" s="140"/>
      <c r="H316" s="141" t="s">
        <v>215</v>
      </c>
      <c r="I316" s="140"/>
      <c r="J316" s="140" t="s">
        <v>206</v>
      </c>
      <c r="K316" s="142"/>
      <c r="M316" s="139"/>
      <c r="N316" s="140" t="s">
        <v>1341</v>
      </c>
      <c r="O316" s="140"/>
      <c r="P316" s="142"/>
      <c r="R316" s="139" t="s">
        <v>133</v>
      </c>
      <c r="S316" s="143">
        <f>COUNTIFS(MetaData!$R:$R,TREM2!$R$22,MetaData!$Z:$Z,TREM2!B315,MetaData!AW:AW,"Trem2")</f>
        <v>0</v>
      </c>
      <c r="T316" s="142">
        <f>IFERROR(S316/S318,0)</f>
        <v>0</v>
      </c>
      <c r="V316" s="139" t="s">
        <v>1341</v>
      </c>
      <c r="W316" s="140"/>
      <c r="X316" s="142"/>
    </row>
    <row r="317" spans="2:24">
      <c r="B317" s="139" t="s">
        <v>133</v>
      </c>
      <c r="C317" s="140" t="s">
        <v>205</v>
      </c>
      <c r="D317" s="143">
        <f>COUNTIFS(MetaData!$R:$R,TREM2!B317,MetaData!$AQ:$AQ,TREM2!C317,MetaData!$Z:$Z,TREM2!B315,MetaData!$AS:$AS,TREM2!D316,MetaData!AW:AW,"Trem2")</f>
        <v>0</v>
      </c>
      <c r="E317" s="141">
        <f>IFERROR(D317/D321,0)</f>
        <v>0</v>
      </c>
      <c r="F317" s="143">
        <f>COUNTIFS(MetaData!$R:$R,TREM2!B317,MetaData!$AQ:$AQ,TREM2!C317,MetaData!$Z:$Z,TREM2!B315,MetaData!$AS:$AS,TREM2!F316,MetaData!AW:AW,"Trem2")</f>
        <v>0</v>
      </c>
      <c r="G317" s="141">
        <f>IFERROR(F317/F321,0)</f>
        <v>0</v>
      </c>
      <c r="H317" s="143">
        <f>COUNTIFS(MetaData!$R:$R,TREM2!B317,MetaData!$AQ:$AQ,TREM2!C317,MetaData!$Z:$Z,TREM2!B315,MetaData!$AS:$AS,TREM2!H316,MetaData!AW:AW,"Trem2")</f>
        <v>0</v>
      </c>
      <c r="I317" s="141">
        <f>IFERROR(H317/H321,0)</f>
        <v>0</v>
      </c>
      <c r="J317" s="143">
        <f>COUNTIFS(MetaData!$R:$R,TREM2!B317,MetaData!$AQ:$AQ,TREM2!C317,MetaData!$Z:$Z,TREM2!B315,MetaData!$AS:$AS,TREM2!J316,MetaData!AW:AW,"Trem2")</f>
        <v>0</v>
      </c>
      <c r="K317" s="142">
        <f>IFERROR(J317/J321,0)</f>
        <v>0</v>
      </c>
      <c r="M317" s="139" t="s">
        <v>133</v>
      </c>
      <c r="N317" s="140" t="s">
        <v>205</v>
      </c>
      <c r="O317" s="143">
        <f>COUNTIFS(MetaData!$R:$R,TREM2!M317,MetaData!$AQ:$AQ,TREM2!N317,MetaData!$Z:$Z,TREM2!B315,MetaData!AW:AW,"Trem2")</f>
        <v>0</v>
      </c>
      <c r="P317" s="142">
        <f>IFERROR(O317/O321,0)</f>
        <v>0</v>
      </c>
      <c r="R317" s="139" t="s">
        <v>151</v>
      </c>
      <c r="S317" s="143">
        <f>COUNTIFS(MetaData!$R:$R,TREM2!$R$23,MetaData!$Z:$Z,TREM2!B315,MetaData!AW:AW,"Trem2")</f>
        <v>24</v>
      </c>
      <c r="T317" s="142">
        <f>IFERROR(S317/S318,0)</f>
        <v>1</v>
      </c>
      <c r="V317" s="139" t="s">
        <v>205</v>
      </c>
      <c r="W317" s="143">
        <f>COUNTIFS(MetaData!$AQ:$AQ,TREM2!V317,MetaData!$Z:$Z,TREM2!B315,MetaData!AW:AW,"Trem2")</f>
        <v>14</v>
      </c>
      <c r="X317" s="142">
        <f>IFERROR(W317/W319,0)</f>
        <v>0.60869565217391308</v>
      </c>
    </row>
    <row r="318" spans="2:24">
      <c r="B318" s="139"/>
      <c r="C318" s="140" t="s">
        <v>146</v>
      </c>
      <c r="D318" s="143">
        <f>COUNTIFS(MetaData!$R:$R,TREM2!B317,MetaData!$AQ:$AQ,TREM2!C318,MetaData!$Z:$Z,TREM2!B315,MetaData!$AS:$AS,TREM2!D316,MetaData!AW:AW,"Trem2")</f>
        <v>0</v>
      </c>
      <c r="E318" s="141">
        <f>IFERROR(D318/D321,0)</f>
        <v>0</v>
      </c>
      <c r="F318" s="143">
        <f>COUNTIFS(MetaData!$R:$R,TREM2!B317,MetaData!$AQ:$AQ,TREM2!C318,MetaData!$Z:$Z,TREM2!B315,MetaData!$AS:$AS,TREM2!F316,MetaData!AW:AW,"Trem2")</f>
        <v>0</v>
      </c>
      <c r="G318" s="141">
        <f>IFERROR(F318/F321,0)</f>
        <v>0</v>
      </c>
      <c r="H318" s="143">
        <f>COUNTIFS(MetaData!$R:$R,TREM2!B317,MetaData!$AQ:$AQ,TREM2!C318,MetaData!$Z:$Z,TREM2!B315,MetaData!$AS:$AS,TREM2!H316,MetaData!AW:AW,"Trem2")</f>
        <v>0</v>
      </c>
      <c r="I318" s="141">
        <f>IFERROR(H318/H321,0)</f>
        <v>0</v>
      </c>
      <c r="J318" s="143">
        <f>COUNTIFS(MetaData!$R:$R,TREM2!B317,MetaData!$AQ:$AQ,TREM2!C318,MetaData!$Z:$Z,TREM2!B315,MetaData!$AS:$AS,TREM2!J316,MetaData!AW:AW,"Trem2")</f>
        <v>0</v>
      </c>
      <c r="K318" s="142">
        <f>IFERROR(J318/J321,0)</f>
        <v>0</v>
      </c>
      <c r="M318" s="139"/>
      <c r="N318" s="140" t="s">
        <v>146</v>
      </c>
      <c r="O318" s="143">
        <f>COUNTIFS(MetaData!$R:$R,TREM2!M317,MetaData!$AQ:$AQ,TREM2!N318,MetaData!$Z:$Z,TREM2!B315,MetaData!AW:AW,"Trem2")</f>
        <v>0</v>
      </c>
      <c r="P318" s="142">
        <f>IFERROR(O318/O321,0)</f>
        <v>0</v>
      </c>
      <c r="R318" s="139" t="s">
        <v>1339</v>
      </c>
      <c r="S318" s="140">
        <f>SUM(S316:S317)</f>
        <v>24</v>
      </c>
      <c r="T318" s="142"/>
      <c r="V318" s="139" t="s">
        <v>146</v>
      </c>
      <c r="W318" s="143">
        <f>COUNTIFS(MetaData!$AQ:$AQ,TREM2!V318,MetaData!$Z:$Z,TREM2!B315,MetaData!AW:AW,"Trem2")</f>
        <v>9</v>
      </c>
      <c r="X318" s="142">
        <f>IFERROR(W318/W319,0)</f>
        <v>0.39130434782608697</v>
      </c>
    </row>
    <row r="319" spans="2:24">
      <c r="B319" s="139" t="s">
        <v>151</v>
      </c>
      <c r="C319" s="140" t="s">
        <v>205</v>
      </c>
      <c r="D319" s="143">
        <f>COUNTIFS(MetaData!$R:$R,TREM2!B319,MetaData!$AQ:$AQ,TREM2!C319,MetaData!$Z:$Z,TREM2!B315,MetaData!$AS:$AS,TREM2!D316,MetaData!AW:AW,"Trem2")</f>
        <v>8</v>
      </c>
      <c r="E319" s="141">
        <f>IFERROR(D319/D321,0)</f>
        <v>0.8</v>
      </c>
      <c r="F319" s="143">
        <f>COUNTIFS(MetaData!$R:$R,TREM2!B319,MetaData!$AQ:$AQ,TREM2!C319,MetaData!$Z:$Z,TREM2!B315,MetaData!$AS:$AS,TREM2!F316,MetaData!AW:AW,"Trem2")</f>
        <v>0</v>
      </c>
      <c r="G319" s="141">
        <f>IFERROR(F319/F321,0)</f>
        <v>0</v>
      </c>
      <c r="H319" s="143">
        <f>COUNTIFS(MetaData!$R:$R,TREM2!B319,MetaData!$AQ:$AQ,TREM2!C319,MetaData!$Z:$Z,TREM2!B315,MetaData!$AS:$AS,TREM2!H316,MetaData!AW:AW,"Trem2")</f>
        <v>4</v>
      </c>
      <c r="I319" s="141">
        <f>IFERROR(H319/H321,0)</f>
        <v>0.5714285714285714</v>
      </c>
      <c r="J319" s="143">
        <f>COUNTIFS(MetaData!$R:$R,TREM2!B319,MetaData!$AQ:$AQ,TREM2!C319,MetaData!$Z:$Z,TREM2!B315,MetaData!$AS:$AS,TREM2!J316,MetaData!AW:AW,"Trem2")</f>
        <v>2</v>
      </c>
      <c r="K319" s="142">
        <f>IFERROR(J319/J321,0)</f>
        <v>0.4</v>
      </c>
      <c r="M319" s="139" t="s">
        <v>151</v>
      </c>
      <c r="N319" s="140" t="s">
        <v>205</v>
      </c>
      <c r="O319" s="143">
        <f>COUNTIFS(MetaData!$R:$R,TREM2!M319,MetaData!$AQ:$AQ,TREM2!N319,MetaData!$Z:$Z,TREM2!B315,MetaData!AW:AW,"Trem2")</f>
        <v>14</v>
      </c>
      <c r="P319" s="142">
        <f>IFERROR(O319/O321,0)</f>
        <v>0.60869565217391308</v>
      </c>
      <c r="V319" s="139" t="s">
        <v>1339</v>
      </c>
      <c r="W319" s="140">
        <f>SUM(W317:W318)</f>
        <v>23</v>
      </c>
      <c r="X319" s="142"/>
    </row>
    <row r="320" spans="2:24">
      <c r="B320" s="139"/>
      <c r="C320" s="140" t="s">
        <v>146</v>
      </c>
      <c r="D320" s="143">
        <f>COUNTIFS(MetaData!$R:$R,TREM2!B319,MetaData!$AQ:$AQ,TREM2!C320,MetaData!$Z:$Z,TREM2!B315,MetaData!$AS:$AS,TREM2!D316,MetaData!AW:AW,"Trem2")</f>
        <v>2</v>
      </c>
      <c r="E320" s="141">
        <f>IFERROR(D320/D321,0)</f>
        <v>0.2</v>
      </c>
      <c r="F320" s="143">
        <f>COUNTIFS(MetaData!$R:$R,TREM2!B319,MetaData!$AQ:$AQ,TREM2!C320,MetaData!$Z:$Z,TREM2!B315,MetaData!$AS:$AS,TREM2!F316,MetaData!AW:AW,"Trem2")</f>
        <v>1</v>
      </c>
      <c r="G320" s="141">
        <f>IFERROR(F320/F321,0)</f>
        <v>1</v>
      </c>
      <c r="H320" s="143">
        <f>COUNTIFS(MetaData!$R:$R,TREM2!B319,MetaData!$AQ:$AQ,TREM2!C320,MetaData!$Z:$Z,TREM2!B315,MetaData!$AS:$AS,TREM2!H316,MetaData!AW:AW,"Trem2")</f>
        <v>3</v>
      </c>
      <c r="I320" s="141">
        <f>IFERROR(H320/H321,0)</f>
        <v>0.42857142857142855</v>
      </c>
      <c r="J320" s="143">
        <f>COUNTIFS(MetaData!$R:$R,TREM2!B319,MetaData!$AQ:$AQ,TREM2!C320,MetaData!$Z:$Z,TREM2!B315,MetaData!$AS:$AS,TREM2!J316,MetaData!AW:AW,"Trem2")</f>
        <v>3</v>
      </c>
      <c r="K320" s="142">
        <f>IFERROR(J320/J321,0)</f>
        <v>0.6</v>
      </c>
      <c r="M320" s="139"/>
      <c r="N320" s="140" t="s">
        <v>146</v>
      </c>
      <c r="O320" s="143">
        <f>COUNTIFS(MetaData!$R:$R,TREM2!M319,MetaData!$AQ:$AQ,TREM2!N320,MetaData!$Z:$Z,TREM2!B315,MetaData!AW:AW,"Trem2")</f>
        <v>9</v>
      </c>
      <c r="P320" s="142">
        <f>IFERROR(O320/O321,0)</f>
        <v>0.39130434782608697</v>
      </c>
    </row>
    <row r="321" spans="2:28">
      <c r="B321" s="139" t="s">
        <v>1339</v>
      </c>
      <c r="C321" s="140"/>
      <c r="D321" s="143">
        <f>SUM(D317:D320)</f>
        <v>10</v>
      </c>
      <c r="E321" s="141"/>
      <c r="F321" s="140">
        <f t="shared" ref="F321" si="68">SUM(F317:F320)</f>
        <v>1</v>
      </c>
      <c r="G321" s="140"/>
      <c r="H321" s="140">
        <f>SUM(H317:H320)</f>
        <v>7</v>
      </c>
      <c r="I321" s="140"/>
      <c r="J321" s="140">
        <f>SUM(J317:J320)</f>
        <v>5</v>
      </c>
      <c r="K321" s="144">
        <f>SUM(C321:J321)</f>
        <v>23</v>
      </c>
      <c r="M321" s="139" t="s">
        <v>1339</v>
      </c>
      <c r="N321" s="140"/>
      <c r="O321" s="140">
        <f>SUM(O317:O320)</f>
        <v>23</v>
      </c>
      <c r="P321" s="142"/>
    </row>
    <row r="323" spans="2:28" ht="18.5">
      <c r="B323" s="167" t="s">
        <v>871</v>
      </c>
      <c r="C323" s="168"/>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c r="AA323" s="168"/>
      <c r="AB323" s="168"/>
    </row>
    <row r="325" spans="2:28">
      <c r="B325" s="169" t="s">
        <v>1340</v>
      </c>
      <c r="C325" s="170"/>
      <c r="D325" s="170"/>
      <c r="E325" s="170"/>
      <c r="F325" s="170"/>
      <c r="G325" s="170"/>
      <c r="H325" s="170"/>
      <c r="I325" s="170"/>
      <c r="J325" s="170"/>
      <c r="K325" s="170"/>
      <c r="L325" s="170"/>
      <c r="M325" s="169"/>
      <c r="N325" s="170"/>
      <c r="O325" s="170"/>
      <c r="P325" s="170"/>
      <c r="Q325" s="170"/>
      <c r="R325" s="170"/>
      <c r="S325" s="170"/>
      <c r="T325" s="170"/>
      <c r="U325" s="170"/>
      <c r="V325" s="171"/>
      <c r="W325" s="170"/>
      <c r="X325" s="170"/>
    </row>
    <row r="326" spans="2:28">
      <c r="B326" s="139"/>
      <c r="C326" s="140" t="s">
        <v>1341</v>
      </c>
      <c r="D326" s="140" t="s">
        <v>924</v>
      </c>
      <c r="E326" s="141"/>
      <c r="F326" s="140" t="s">
        <v>407</v>
      </c>
      <c r="G326" s="140"/>
      <c r="H326" s="141" t="s">
        <v>215</v>
      </c>
      <c r="I326" s="140"/>
      <c r="J326" s="140" t="s">
        <v>206</v>
      </c>
      <c r="K326" s="142"/>
      <c r="M326" s="139"/>
      <c r="N326" s="140" t="s">
        <v>1341</v>
      </c>
      <c r="O326" s="140"/>
      <c r="P326" s="142"/>
      <c r="R326" s="139" t="s">
        <v>133</v>
      </c>
      <c r="S326" s="143">
        <f t="shared" ref="S326:S327" si="69">S334+S342+S350</f>
        <v>39</v>
      </c>
      <c r="T326" s="142">
        <f>IFERROR(S326/S328,0)</f>
        <v>0.375</v>
      </c>
      <c r="V326" s="139" t="s">
        <v>1341</v>
      </c>
      <c r="W326" s="140"/>
      <c r="X326" s="142"/>
    </row>
    <row r="327" spans="2:28">
      <c r="B327" s="139" t="s">
        <v>133</v>
      </c>
      <c r="C327" s="140" t="s">
        <v>205</v>
      </c>
      <c r="D327" s="143">
        <f>D335+D343+D351</f>
        <v>9</v>
      </c>
      <c r="E327" s="141">
        <f>IFERROR(D327/D331,0)</f>
        <v>0.19148936170212766</v>
      </c>
      <c r="F327" s="143">
        <f t="shared" ref="F327:F330" si="70">F335+F343+F351</f>
        <v>0</v>
      </c>
      <c r="G327" s="141">
        <f>IFERROR(F327/F331,0)</f>
        <v>0</v>
      </c>
      <c r="H327" s="143">
        <f t="shared" ref="H327:H330" si="71">H335+H343+H351</f>
        <v>2</v>
      </c>
      <c r="I327" s="141">
        <f>IFERROR(H327/H331,0)</f>
        <v>0.1111111111111111</v>
      </c>
      <c r="J327" s="143">
        <f t="shared" ref="J327:J330" si="72">J335+J343+J351</f>
        <v>4</v>
      </c>
      <c r="K327" s="142">
        <f>IFERROR(J327/J331,0)</f>
        <v>0.10810810810810811</v>
      </c>
      <c r="M327" s="139" t="s">
        <v>133</v>
      </c>
      <c r="N327" s="140" t="s">
        <v>205</v>
      </c>
      <c r="O327" s="143">
        <f t="shared" ref="O327:O330" si="73">O335+O343+O351</f>
        <v>15</v>
      </c>
      <c r="P327" s="142">
        <f>IFERROR(O327/O331,0)</f>
        <v>0.14563106796116504</v>
      </c>
      <c r="R327" s="139" t="s">
        <v>151</v>
      </c>
      <c r="S327" s="143">
        <f t="shared" si="69"/>
        <v>65</v>
      </c>
      <c r="T327" s="142">
        <f>IFERROR(S327/S328,0)</f>
        <v>0.625</v>
      </c>
      <c r="V327" s="139" t="s">
        <v>205</v>
      </c>
      <c r="W327" s="143">
        <f t="shared" ref="W327:W328" si="74">W335+W343+W351</f>
        <v>57</v>
      </c>
      <c r="X327" s="142">
        <f>IFERROR(W327/W329,0)</f>
        <v>0.54285714285714282</v>
      </c>
    </row>
    <row r="328" spans="2:28">
      <c r="B328" s="139"/>
      <c r="C328" s="140" t="s">
        <v>146</v>
      </c>
      <c r="D328" s="143">
        <f t="shared" ref="D328:D330" si="75">D336+D344+D352</f>
        <v>12</v>
      </c>
      <c r="E328" s="141">
        <f>IFERROR(D328/D331,0)</f>
        <v>0.25531914893617019</v>
      </c>
      <c r="F328" s="143">
        <f t="shared" si="70"/>
        <v>0</v>
      </c>
      <c r="G328" s="141">
        <f>IFERROR(F328/F331,0)</f>
        <v>0</v>
      </c>
      <c r="H328" s="143">
        <f t="shared" si="71"/>
        <v>3</v>
      </c>
      <c r="I328" s="141">
        <f>IFERROR(H328/H331,0)</f>
        <v>0.16666666666666666</v>
      </c>
      <c r="J328" s="143">
        <f t="shared" si="72"/>
        <v>8</v>
      </c>
      <c r="K328" s="142">
        <f>IFERROR(J328/J331,0)</f>
        <v>0.21621621621621623</v>
      </c>
      <c r="M328" s="139"/>
      <c r="N328" s="140" t="s">
        <v>146</v>
      </c>
      <c r="O328" s="143">
        <f t="shared" si="73"/>
        <v>23</v>
      </c>
      <c r="P328" s="142">
        <f>IFERROR(O328/O331,0)</f>
        <v>0.22330097087378642</v>
      </c>
      <c r="R328" s="139" t="s">
        <v>1339</v>
      </c>
      <c r="S328" s="140">
        <f>SUM(S326:S327)</f>
        <v>104</v>
      </c>
      <c r="T328" s="142"/>
      <c r="V328" s="139" t="s">
        <v>146</v>
      </c>
      <c r="W328" s="143">
        <f t="shared" si="74"/>
        <v>48</v>
      </c>
      <c r="X328" s="142">
        <f>IFERROR(W328/W329,0)</f>
        <v>0.45714285714285713</v>
      </c>
    </row>
    <row r="329" spans="2:28">
      <c r="B329" s="139" t="s">
        <v>151</v>
      </c>
      <c r="C329" s="140" t="s">
        <v>205</v>
      </c>
      <c r="D329" s="143">
        <f t="shared" si="75"/>
        <v>21</v>
      </c>
      <c r="E329" s="141">
        <f>IFERROR(D329/D331,0)</f>
        <v>0.44680851063829785</v>
      </c>
      <c r="F329" s="143">
        <f t="shared" si="70"/>
        <v>0</v>
      </c>
      <c r="G329" s="141">
        <f>IFERROR(F329/F331,0)</f>
        <v>0</v>
      </c>
      <c r="H329" s="143">
        <f t="shared" si="71"/>
        <v>9</v>
      </c>
      <c r="I329" s="141">
        <f>IFERROR(H329/H331,0)</f>
        <v>0.5</v>
      </c>
      <c r="J329" s="143">
        <f t="shared" si="72"/>
        <v>12</v>
      </c>
      <c r="K329" s="142">
        <f>IFERROR(J329/J331,0)</f>
        <v>0.32432432432432434</v>
      </c>
      <c r="M329" s="139" t="s">
        <v>151</v>
      </c>
      <c r="N329" s="140" t="s">
        <v>205</v>
      </c>
      <c r="O329" s="143">
        <f t="shared" si="73"/>
        <v>42</v>
      </c>
      <c r="P329" s="142">
        <f>IFERROR(O329/O331,0)</f>
        <v>0.40776699029126212</v>
      </c>
      <c r="V329" s="139" t="s">
        <v>1339</v>
      </c>
      <c r="W329" s="140">
        <f>SUM(W327:W328)</f>
        <v>105</v>
      </c>
      <c r="X329" s="142"/>
    </row>
    <row r="330" spans="2:28">
      <c r="B330" s="139"/>
      <c r="C330" s="140" t="s">
        <v>146</v>
      </c>
      <c r="D330" s="143">
        <f t="shared" si="75"/>
        <v>5</v>
      </c>
      <c r="E330" s="141">
        <f>IFERROR(D330/D331,0)</f>
        <v>0.10638297872340426</v>
      </c>
      <c r="F330" s="143">
        <f t="shared" si="70"/>
        <v>1</v>
      </c>
      <c r="G330" s="141">
        <f>IFERROR(F330/F331,0)</f>
        <v>1</v>
      </c>
      <c r="H330" s="143">
        <f t="shared" si="71"/>
        <v>4</v>
      </c>
      <c r="I330" s="141">
        <f>IFERROR(H330/H331,0)</f>
        <v>0.22222222222222221</v>
      </c>
      <c r="J330" s="143">
        <f t="shared" si="72"/>
        <v>13</v>
      </c>
      <c r="K330" s="142">
        <f>IFERROR(J330/J331,0)</f>
        <v>0.35135135135135137</v>
      </c>
      <c r="M330" s="139"/>
      <c r="N330" s="140" t="s">
        <v>146</v>
      </c>
      <c r="O330" s="143">
        <f t="shared" si="73"/>
        <v>23</v>
      </c>
      <c r="P330" s="142">
        <f>IFERROR(O330/O331,0)</f>
        <v>0.22330097087378642</v>
      </c>
    </row>
    <row r="331" spans="2:28">
      <c r="B331" s="139" t="s">
        <v>1339</v>
      </c>
      <c r="C331" s="140"/>
      <c r="D331" s="143">
        <f>SUM(D327:D330)</f>
        <v>47</v>
      </c>
      <c r="E331" s="141"/>
      <c r="F331" s="140">
        <f t="shared" ref="F331" si="76">SUM(F327:F330)</f>
        <v>1</v>
      </c>
      <c r="G331" s="140"/>
      <c r="H331" s="140">
        <f>SUM(H327:H330)</f>
        <v>18</v>
      </c>
      <c r="I331" s="140"/>
      <c r="J331" s="140">
        <f>SUM(J327:J330)</f>
        <v>37</v>
      </c>
      <c r="K331" s="144">
        <f>SUM(C331:J331)</f>
        <v>103</v>
      </c>
      <c r="M331" s="139" t="s">
        <v>1339</v>
      </c>
      <c r="N331" s="140"/>
      <c r="O331" s="140">
        <f>SUM(O327:O330)</f>
        <v>103</v>
      </c>
      <c r="P331" s="142"/>
    </row>
    <row r="332" spans="2:28">
      <c r="G332" s="124"/>
      <c r="H332" s="124"/>
      <c r="I332" s="145"/>
    </row>
    <row r="333" spans="2:28">
      <c r="B333" s="169" t="s">
        <v>1338</v>
      </c>
      <c r="C333" s="170"/>
      <c r="D333" s="170"/>
      <c r="E333" s="170"/>
      <c r="F333" s="170"/>
      <c r="G333" s="170"/>
      <c r="H333" s="170"/>
      <c r="I333" s="170"/>
      <c r="J333" s="170"/>
      <c r="K333" s="170"/>
      <c r="L333" s="170"/>
      <c r="M333" s="169"/>
      <c r="N333" s="170"/>
      <c r="O333" s="170"/>
      <c r="P333" s="170"/>
      <c r="Q333" s="170"/>
      <c r="R333" s="170"/>
      <c r="S333" s="170"/>
      <c r="T333" s="170"/>
      <c r="U333" s="170"/>
      <c r="V333" s="171"/>
      <c r="W333" s="170"/>
      <c r="X333" s="170"/>
    </row>
    <row r="334" spans="2:28">
      <c r="B334" s="139"/>
      <c r="C334" s="140" t="s">
        <v>1341</v>
      </c>
      <c r="D334" s="140" t="s">
        <v>924</v>
      </c>
      <c r="E334" s="141"/>
      <c r="F334" s="140" t="s">
        <v>407</v>
      </c>
      <c r="G334" s="140"/>
      <c r="H334" s="141" t="s">
        <v>215</v>
      </c>
      <c r="I334" s="140"/>
      <c r="J334" s="140" t="s">
        <v>206</v>
      </c>
      <c r="K334" s="142"/>
      <c r="M334" s="139"/>
      <c r="N334" s="140" t="s">
        <v>1341</v>
      </c>
      <c r="O334" s="140"/>
      <c r="P334" s="142"/>
      <c r="R334" s="139" t="s">
        <v>133</v>
      </c>
      <c r="S334" s="143">
        <f>COUNTIFS(MetaData!$R:$R,TREM2!$R$22,MetaData!$AQ:$AQ,"",MetaData!AW:AW,"Trem2")</f>
        <v>1</v>
      </c>
      <c r="T334" s="142">
        <f>IFERROR(S334/S336,0)</f>
        <v>1</v>
      </c>
      <c r="V334" s="139" t="s">
        <v>1341</v>
      </c>
      <c r="W334" s="140"/>
      <c r="X334" s="142"/>
    </row>
    <row r="335" spans="2:28">
      <c r="B335" s="139" t="s">
        <v>133</v>
      </c>
      <c r="C335" s="140" t="s">
        <v>205</v>
      </c>
      <c r="D335" s="143">
        <f>COUNTIFS(MetaData!$R:$R,TREM2!B335,MetaData!$AQ:$AQ,TREM2!C335,MetaData!$AQ:$AQ,"",MetaData!$AS:$AS,TREM2!D334,MetaData!AW:AW,"Trem2")</f>
        <v>0</v>
      </c>
      <c r="E335" s="141">
        <f>IFERROR(D335/D339,0)</f>
        <v>0</v>
      </c>
      <c r="F335" s="143">
        <f>COUNTIFS(MetaData!$R:$R,TREM2!B335,MetaData!$AQ:$AQ,TREM2!C335,MetaData!$AQ:$AQ,"",MetaData!$AS:$AS,TREM2!F334,MetaData!AW:AW,"Trem2")</f>
        <v>0</v>
      </c>
      <c r="G335" s="141">
        <f>IFERROR(F335/F339,0)</f>
        <v>0</v>
      </c>
      <c r="H335" s="143">
        <f>COUNTIFS(MetaData!$R:$R,TREM2!B335,MetaData!$AQ:$AQ,TREM2!C335,MetaData!$AQ:$AQ,"",MetaData!$AS:$AS,TREM2!H334,MetaData!AW:AW,"Trem2")</f>
        <v>0</v>
      </c>
      <c r="I335" s="141">
        <f>IFERROR(H335/H339,0)</f>
        <v>0</v>
      </c>
      <c r="J335" s="143">
        <f>COUNTIFS(MetaData!$R:$R,TREM2!B335,MetaData!$AQ:$AQ,TREM2!C335,MetaData!$AQ:$AQ,"",MetaData!$AS:$AS,TREM2!J334,MetaData!AW:AW,"Trem2")</f>
        <v>0</v>
      </c>
      <c r="K335" s="142">
        <f>IFERROR(J335/J339,0)</f>
        <v>0</v>
      </c>
      <c r="M335" s="139" t="s">
        <v>133</v>
      </c>
      <c r="N335" s="140" t="s">
        <v>205</v>
      </c>
      <c r="O335" s="143">
        <f>COUNTIFS(MetaData!$R:$R,TREM2!M335,MetaData!$AQ:$AQ,TREM2!N335,MetaData!$AQ:$AQ,"",MetaData!AW:AW,"Trem2")</f>
        <v>0</v>
      </c>
      <c r="P335" s="142">
        <f>IFERROR(O335/O339,0)</f>
        <v>0</v>
      </c>
      <c r="R335" s="139" t="s">
        <v>151</v>
      </c>
      <c r="S335" s="143">
        <f>COUNTIFS(MetaData!$R:$R,TREM2!$R$23,MetaData!$AQ:$AQ,"",MetaData!AW:AW,"Trem2")</f>
        <v>0</v>
      </c>
      <c r="T335" s="142">
        <f>IFERROR(S335/S336,0)</f>
        <v>0</v>
      </c>
      <c r="V335" s="139" t="s">
        <v>205</v>
      </c>
      <c r="W335" s="143">
        <f>COUNTIFS(MetaData!$AQ:$AQ,TREM2!V335,MetaData!$AQ:$AQ,"",MetaData!AW:AW,"Trem2")</f>
        <v>0</v>
      </c>
      <c r="X335" s="142">
        <f>IFERROR(W335/W337,0)</f>
        <v>0</v>
      </c>
    </row>
    <row r="336" spans="2:28">
      <c r="B336" s="139"/>
      <c r="C336" s="140" t="s">
        <v>146</v>
      </c>
      <c r="D336" s="143">
        <f>COUNTIFS(MetaData!$R:$R,TREM2!B335,MetaData!$AQ:$AQ,TREM2!C336,MetaData!$AQ:$AQ,"",MetaData!$AS:$AS,TREM2!D334,MetaData!AW:AW,"Trem2")</f>
        <v>0</v>
      </c>
      <c r="E336" s="141">
        <f>IFERROR(D336/D339,0)</f>
        <v>0</v>
      </c>
      <c r="F336" s="143">
        <f>COUNTIFS(MetaData!$R:$R,TREM2!B335,MetaData!$AQ:$AQ,TREM2!C336,MetaData!$AQ:$AQ,"",MetaData!$AS:$AS,TREM2!F334,MetaData!AW:AW,"Trem2")</f>
        <v>0</v>
      </c>
      <c r="G336" s="141">
        <f>IFERROR(F336/F339,0)</f>
        <v>0</v>
      </c>
      <c r="H336" s="143">
        <f>COUNTIFS(MetaData!$R:$R,TREM2!B335,MetaData!$AQ:$AQ,TREM2!C336,MetaData!$AQ:$AQ,"",MetaData!$AS:$AS,TREM2!H334,MetaData!AW:AW,"Trem2")</f>
        <v>0</v>
      </c>
      <c r="I336" s="141">
        <f>IFERROR(H336/H339,0)</f>
        <v>0</v>
      </c>
      <c r="J336" s="143">
        <f>COUNTIFS(MetaData!$R:$R,TREM2!B335,MetaData!$AQ:$AQ,TREM2!C336,MetaData!$AQ:$AQ,"",MetaData!$AS:$AS,TREM2!J334,MetaData!AW:AW,"Trem2")</f>
        <v>0</v>
      </c>
      <c r="K336" s="142">
        <f>IFERROR(J336/J339,0)</f>
        <v>0</v>
      </c>
      <c r="M336" s="139"/>
      <c r="N336" s="140" t="s">
        <v>146</v>
      </c>
      <c r="O336" s="143">
        <f>COUNTIFS(MetaData!$R:$R,TREM2!M335,MetaData!$AQ:$AQ,TREM2!N336,MetaData!$AQ:$AQ,"",MetaData!AW:AW,"Trem2")</f>
        <v>0</v>
      </c>
      <c r="P336" s="142">
        <f>IFERROR(O336/O339,0)</f>
        <v>0</v>
      </c>
      <c r="R336" s="139" t="s">
        <v>1339</v>
      </c>
      <c r="S336" s="140">
        <f>SUM(S334:S335)</f>
        <v>1</v>
      </c>
      <c r="T336" s="142"/>
      <c r="V336" s="139" t="s">
        <v>146</v>
      </c>
      <c r="W336" s="143">
        <f>COUNTIFS(MetaData!$AQ:$AQ,TREM2!V336,MetaData!$AQ:$AQ,"",MetaData!AW:AW,"Trem2")</f>
        <v>0</v>
      </c>
      <c r="X336" s="142">
        <f>IFERROR(W336/W337,0)</f>
        <v>0</v>
      </c>
    </row>
    <row r="337" spans="2:24">
      <c r="B337" s="139" t="s">
        <v>151</v>
      </c>
      <c r="C337" s="140" t="s">
        <v>205</v>
      </c>
      <c r="D337" s="143">
        <f>COUNTIFS(MetaData!$R:$R,TREM2!B337,MetaData!$AQ:$AQ,TREM2!C337,MetaData!$AQ:$AQ,"",MetaData!$AS:$AS,TREM2!D334,MetaData!AW:AW,"Trem2")</f>
        <v>0</v>
      </c>
      <c r="E337" s="141">
        <f>IFERROR(D337/D339,0)</f>
        <v>0</v>
      </c>
      <c r="F337" s="143">
        <f>COUNTIFS(MetaData!$R:$R,TREM2!B337,MetaData!$AQ:$AQ,TREM2!C337,MetaData!$AQ:$AQ,"",MetaData!$AS:$AS,TREM2!F334,MetaData!AW:AW,"Trem2")</f>
        <v>0</v>
      </c>
      <c r="G337" s="141">
        <f>IFERROR(F337/F339,0)</f>
        <v>0</v>
      </c>
      <c r="H337" s="143">
        <f>COUNTIFS(MetaData!$R:$R,TREM2!B337,MetaData!$AQ:$AQ,TREM2!C337,MetaData!$AQ:$AQ,"",MetaData!$AS:$AS,TREM2!H334,MetaData!AW:AW,"Trem2")</f>
        <v>0</v>
      </c>
      <c r="I337" s="141">
        <f>IFERROR(H337/H339,0)</f>
        <v>0</v>
      </c>
      <c r="J337" s="143">
        <f>COUNTIFS(MetaData!$R:$R,TREM2!B337,MetaData!$AQ:$AQ,TREM2!C337,MetaData!$AQ:$AQ,"",MetaData!$AS:$AS,TREM2!J334,MetaData!AW:AW,"Trem2")</f>
        <v>0</v>
      </c>
      <c r="K337" s="142">
        <f>IFERROR(J337/J339,0)</f>
        <v>0</v>
      </c>
      <c r="M337" s="139" t="s">
        <v>151</v>
      </c>
      <c r="N337" s="140" t="s">
        <v>205</v>
      </c>
      <c r="O337" s="143">
        <f>COUNTIFS(MetaData!$R:$R,TREM2!M337,MetaData!$AQ:$AQ,TREM2!N337,MetaData!$AQ:$AQ,"",MetaData!AW:AW,"Trem2")</f>
        <v>0</v>
      </c>
      <c r="P337" s="142">
        <f>IFERROR(O337/O339,0)</f>
        <v>0</v>
      </c>
      <c r="V337" s="139" t="s">
        <v>1339</v>
      </c>
      <c r="W337" s="140">
        <f>SUM(W335:W336)</f>
        <v>0</v>
      </c>
      <c r="X337" s="142"/>
    </row>
    <row r="338" spans="2:24">
      <c r="B338" s="139"/>
      <c r="C338" s="140" t="s">
        <v>146</v>
      </c>
      <c r="D338" s="143">
        <f>COUNTIFS(MetaData!$R:$R,TREM2!B337,MetaData!$AQ:$AQ,TREM2!C338,MetaData!$AQ:$AQ,"",MetaData!$AS:$AS,TREM2!D334,MetaData!AW:AW,"Trem2")</f>
        <v>0</v>
      </c>
      <c r="E338" s="141">
        <f>IFERROR(D338/D339,0)</f>
        <v>0</v>
      </c>
      <c r="F338" s="143">
        <f>COUNTIFS(MetaData!$R:$R,TREM2!B337,MetaData!$AQ:$AQ,TREM2!C338,MetaData!$AQ:$AQ,"",MetaData!$AS:$AS,TREM2!F334,MetaData!AW:AW,"Trem2")</f>
        <v>0</v>
      </c>
      <c r="G338" s="141">
        <f>IFERROR(F338/F339,0)</f>
        <v>0</v>
      </c>
      <c r="H338" s="143">
        <f>COUNTIFS(MetaData!$R:$R,TREM2!B337,MetaData!$AQ:$AQ,TREM2!C338,MetaData!$AQ:$AQ,"",MetaData!$AS:$AS,TREM2!H334,MetaData!AW:AW,"Trem2")</f>
        <v>0</v>
      </c>
      <c r="I338" s="141">
        <f>IFERROR(H338/H339,0)</f>
        <v>0</v>
      </c>
      <c r="J338" s="143">
        <f>COUNTIFS(MetaData!$R:$R,TREM2!B337,MetaData!$AQ:$AQ,TREM2!C338,MetaData!$AQ:$AQ,"",MetaData!$AS:$AS,TREM2!J334,MetaData!AW:AW,"Trem2")</f>
        <v>0</v>
      </c>
      <c r="K338" s="142">
        <f>IFERROR(J338/J339,0)</f>
        <v>0</v>
      </c>
      <c r="M338" s="139"/>
      <c r="N338" s="140" t="s">
        <v>146</v>
      </c>
      <c r="O338" s="143">
        <f>COUNTIFS(MetaData!$R:$R,TREM2!M337,MetaData!$AQ:$AQ,TREM2!N338,MetaData!$AQ:$AQ,"",MetaData!AW:AW,"Trem2")</f>
        <v>0</v>
      </c>
      <c r="P338" s="142">
        <f>IFERROR(O338/O339,0)</f>
        <v>0</v>
      </c>
    </row>
    <row r="339" spans="2:24">
      <c r="B339" s="139" t="s">
        <v>1339</v>
      </c>
      <c r="C339" s="140"/>
      <c r="D339" s="143">
        <f>SUM(D335:D338)</f>
        <v>0</v>
      </c>
      <c r="E339" s="141"/>
      <c r="F339" s="140">
        <f t="shared" ref="F339" si="77">SUM(F335:F338)</f>
        <v>0</v>
      </c>
      <c r="G339" s="140"/>
      <c r="H339" s="140">
        <f>SUM(H335:H338)</f>
        <v>0</v>
      </c>
      <c r="I339" s="140"/>
      <c r="J339" s="140">
        <f>SUM(J335:J338)</f>
        <v>0</v>
      </c>
      <c r="K339" s="144">
        <f>SUM(C339:J339)</f>
        <v>0</v>
      </c>
      <c r="M339" s="139" t="s">
        <v>1339</v>
      </c>
      <c r="N339" s="140"/>
      <c r="O339" s="140">
        <f>SUM(O335:O338)</f>
        <v>0</v>
      </c>
      <c r="P339" s="142"/>
    </row>
    <row r="341" spans="2:24">
      <c r="B341" s="169" t="s">
        <v>205</v>
      </c>
      <c r="C341" s="170"/>
      <c r="D341" s="170"/>
      <c r="E341" s="170"/>
      <c r="F341" s="170"/>
      <c r="G341" s="170"/>
      <c r="H341" s="170"/>
      <c r="I341" s="170"/>
      <c r="J341" s="170"/>
      <c r="K341" s="170"/>
      <c r="L341" s="170"/>
      <c r="M341" s="169"/>
      <c r="N341" s="170"/>
      <c r="O341" s="170"/>
      <c r="P341" s="170"/>
      <c r="Q341" s="170"/>
      <c r="R341" s="170"/>
      <c r="S341" s="170"/>
      <c r="T341" s="170"/>
      <c r="U341" s="170"/>
      <c r="V341" s="171"/>
      <c r="W341" s="170"/>
      <c r="X341" s="170"/>
    </row>
    <row r="342" spans="2:24">
      <c r="B342" s="139"/>
      <c r="C342" s="140" t="s">
        <v>1341</v>
      </c>
      <c r="D342" s="140" t="s">
        <v>924</v>
      </c>
      <c r="E342" s="141"/>
      <c r="F342" s="140" t="s">
        <v>407</v>
      </c>
      <c r="G342" s="140"/>
      <c r="H342" s="141" t="s">
        <v>215</v>
      </c>
      <c r="I342" s="140"/>
      <c r="J342" s="140" t="s">
        <v>206</v>
      </c>
      <c r="K342" s="142"/>
      <c r="M342" s="139"/>
      <c r="N342" s="140" t="s">
        <v>1341</v>
      </c>
      <c r="O342" s="140"/>
      <c r="P342" s="142"/>
      <c r="R342" s="139" t="s">
        <v>133</v>
      </c>
      <c r="S342" s="143">
        <f>COUNTIFS(MetaData!$R:$R,TREM2!$R$22,MetaData!$AQ:$AQ,TREM2!B341,MetaData!AW:AW,"Trem2")</f>
        <v>15</v>
      </c>
      <c r="T342" s="142">
        <f>IFERROR(S342/S344,0)</f>
        <v>0.26315789473684209</v>
      </c>
      <c r="V342" s="139" t="s">
        <v>1341</v>
      </c>
      <c r="W342" s="140"/>
      <c r="X342" s="142"/>
    </row>
    <row r="343" spans="2:24">
      <c r="B343" s="139" t="s">
        <v>133</v>
      </c>
      <c r="C343" s="140" t="s">
        <v>205</v>
      </c>
      <c r="D343" s="143">
        <f>COUNTIFS(MetaData!$R:$R,TREM2!B343,MetaData!$AQ:$AQ,TREM2!C343,MetaData!$AQ:$AQ,TREM2!B341,MetaData!$AS:$AS,TREM2!D342,MetaData!AW:AW,"Trem2")</f>
        <v>9</v>
      </c>
      <c r="E343" s="141">
        <f>IFERROR(D343/D347,0)</f>
        <v>0.3</v>
      </c>
      <c r="F343" s="143">
        <f>COUNTIFS(MetaData!$R:$R,TREM2!B343,MetaData!$AQ:$AQ,TREM2!C343,MetaData!$AQ:$AQ,TREM2!B341,MetaData!$AS:$AS,TREM2!F342,MetaData!AW:AW,"Trem2")</f>
        <v>0</v>
      </c>
      <c r="G343" s="141">
        <f>IFERROR(F343/F347,0)</f>
        <v>0</v>
      </c>
      <c r="H343" s="143">
        <f>COUNTIFS(MetaData!$R:$R,TREM2!B343,MetaData!$AQ:$AQ,TREM2!C343,MetaData!$AQ:$AQ,TREM2!B341,MetaData!$AS:$AS,TREM2!H342,MetaData!AW:AW,"Trem2")</f>
        <v>2</v>
      </c>
      <c r="I343" s="141">
        <f>IFERROR(H343/H347,0)</f>
        <v>0.18181818181818182</v>
      </c>
      <c r="J343" s="143">
        <f>COUNTIFS(MetaData!$R:$R,TREM2!B343,MetaData!$AQ:$AQ,TREM2!C343,MetaData!$AQ:$AQ,TREM2!B341,MetaData!$AS:$AS,TREM2!J342,MetaData!AW:AW,"Trem2")</f>
        <v>4</v>
      </c>
      <c r="K343" s="142">
        <f>IFERROR(J343/J347,0)</f>
        <v>0.25</v>
      </c>
      <c r="M343" s="139" t="s">
        <v>133</v>
      </c>
      <c r="N343" s="140" t="s">
        <v>205</v>
      </c>
      <c r="O343" s="143">
        <f>COUNTIFS(MetaData!$R:$R,TREM2!M343,MetaData!$AQ:$AQ,TREM2!N343,MetaData!$AQ:$AQ,TREM2!B341,MetaData!AW:AW,"Trem2")</f>
        <v>15</v>
      </c>
      <c r="P343" s="142">
        <f>IFERROR(O343/O347,0)</f>
        <v>0.26315789473684209</v>
      </c>
      <c r="R343" s="139" t="s">
        <v>151</v>
      </c>
      <c r="S343" s="143">
        <f>COUNTIFS(MetaData!$R:$R,TREM2!$R$23,MetaData!$AQ:$AQ,TREM2!B341,MetaData!AW:AW,"Trem2")</f>
        <v>42</v>
      </c>
      <c r="T343" s="142">
        <f>IFERROR(S343/S344,0)</f>
        <v>0.73684210526315785</v>
      </c>
      <c r="V343" s="139" t="s">
        <v>205</v>
      </c>
      <c r="W343" s="143">
        <f>COUNTIFS(MetaData!$AQ:$AQ,TREM2!V343,MetaData!$AQ:$AQ,TREM2!B341,MetaData!AW:AW,"Trem2")</f>
        <v>57</v>
      </c>
      <c r="X343" s="142">
        <f>IFERROR(W343/W345,0)</f>
        <v>1</v>
      </c>
    </row>
    <row r="344" spans="2:24">
      <c r="B344" s="139"/>
      <c r="C344" s="140" t="s">
        <v>146</v>
      </c>
      <c r="D344" s="143">
        <f>COUNTIFS(MetaData!$R:$R,TREM2!B343,MetaData!$AQ:$AQ,TREM2!C344,MetaData!$AQ:$AQ,TREM2!B341,MetaData!$AS:$AS,TREM2!D342,MetaData!AW:AW,"Trem2")</f>
        <v>0</v>
      </c>
      <c r="E344" s="141">
        <f>IFERROR(D344/D347,0)</f>
        <v>0</v>
      </c>
      <c r="F344" s="143">
        <f>COUNTIFS(MetaData!$R:$R,TREM2!B343,MetaData!$AQ:$AQ,TREM2!C344,MetaData!$AQ:$AQ,TREM2!B341,MetaData!$AS:$AS,TREM2!F342,MetaData!AW:AW,"Trem2")</f>
        <v>0</v>
      </c>
      <c r="G344" s="141">
        <f>IFERROR(F344/F347,0)</f>
        <v>0</v>
      </c>
      <c r="H344" s="143">
        <f>COUNTIFS(MetaData!$R:$R,TREM2!B343,MetaData!$AQ:$AQ,TREM2!C344,MetaData!$AQ:$AQ,TREM2!B341,MetaData!$AS:$AS,TREM2!H342,MetaData!AW:AW,"Trem2")</f>
        <v>0</v>
      </c>
      <c r="I344" s="141">
        <f>IFERROR(H344/H347,0)</f>
        <v>0</v>
      </c>
      <c r="J344" s="143">
        <f>COUNTIFS(MetaData!$R:$R,TREM2!B343,MetaData!$AQ:$AQ,TREM2!C344,MetaData!$AQ:$AQ,TREM2!B341,MetaData!$AS:$AS,TREM2!J342,MetaData!AW:AW,"Trem2")</f>
        <v>0</v>
      </c>
      <c r="K344" s="142">
        <f>IFERROR(J344/J347,0)</f>
        <v>0</v>
      </c>
      <c r="M344" s="139"/>
      <c r="N344" s="140" t="s">
        <v>146</v>
      </c>
      <c r="O344" s="143">
        <f>COUNTIFS(MetaData!$R:$R,TREM2!M343,MetaData!$AQ:$AQ,TREM2!N344,MetaData!$AQ:$AQ,TREM2!B341,MetaData!AW:AW,"Trem2")</f>
        <v>0</v>
      </c>
      <c r="P344" s="142">
        <f>IFERROR(O344/O347,0)</f>
        <v>0</v>
      </c>
      <c r="R344" s="139" t="s">
        <v>1339</v>
      </c>
      <c r="S344" s="140">
        <f>SUM(S342:S343)</f>
        <v>57</v>
      </c>
      <c r="T344" s="142"/>
      <c r="V344" s="139" t="s">
        <v>146</v>
      </c>
      <c r="W344" s="143">
        <f>COUNTIFS(MetaData!$AQ:$AQ,TREM2!V344,MetaData!$AQ:$AQ,TREM2!B341,MetaData!AW:AW,"Trem2")</f>
        <v>0</v>
      </c>
      <c r="X344" s="142">
        <f>IFERROR(W344/W345,0)</f>
        <v>0</v>
      </c>
    </row>
    <row r="345" spans="2:24">
      <c r="B345" s="139" t="s">
        <v>151</v>
      </c>
      <c r="C345" s="140" t="s">
        <v>205</v>
      </c>
      <c r="D345" s="143">
        <f>COUNTIFS(MetaData!$R:$R,TREM2!B345,MetaData!$AQ:$AQ,TREM2!C345,MetaData!$AQ:$AQ,TREM2!B341,MetaData!$AS:$AS,TREM2!D342,MetaData!AW:AW,"Trem2")</f>
        <v>21</v>
      </c>
      <c r="E345" s="141">
        <f>IFERROR(D345/D347,0)</f>
        <v>0.7</v>
      </c>
      <c r="F345" s="143">
        <f>COUNTIFS(MetaData!$R:$R,TREM2!B345,MetaData!$AQ:$AQ,TREM2!C345,MetaData!$AQ:$AQ,TREM2!B341,MetaData!$AS:$AS,TREM2!F342,MetaData!AW:AW,"Trem2")</f>
        <v>0</v>
      </c>
      <c r="G345" s="141">
        <f>IFERROR(F345/F347,0)</f>
        <v>0</v>
      </c>
      <c r="H345" s="143">
        <f>COUNTIFS(MetaData!$R:$R,TREM2!B345,MetaData!$AQ:$AQ,TREM2!C345,MetaData!$AQ:$AQ,TREM2!B341,MetaData!$AS:$AS,TREM2!H342,MetaData!AW:AW,"Trem2")</f>
        <v>9</v>
      </c>
      <c r="I345" s="141">
        <f>IFERROR(H345/H347,0)</f>
        <v>0.81818181818181823</v>
      </c>
      <c r="J345" s="143">
        <f>COUNTIFS(MetaData!$R:$R,TREM2!B345,MetaData!$AQ:$AQ,TREM2!C345,MetaData!$AQ:$AQ,TREM2!B341,MetaData!$AS:$AS,TREM2!J342,MetaData!AW:AW,"Trem2")</f>
        <v>12</v>
      </c>
      <c r="K345" s="142">
        <f>IFERROR(J345/J347,0)</f>
        <v>0.75</v>
      </c>
      <c r="M345" s="139" t="s">
        <v>151</v>
      </c>
      <c r="N345" s="140" t="s">
        <v>205</v>
      </c>
      <c r="O345" s="143">
        <f>COUNTIFS(MetaData!$R:$R,TREM2!M345,MetaData!$AQ:$AQ,TREM2!N345,MetaData!$AQ:$AQ,TREM2!B341,MetaData!AW:AW,"Trem2")</f>
        <v>42</v>
      </c>
      <c r="P345" s="142">
        <f>IFERROR(O345/O347,0)</f>
        <v>0.73684210526315785</v>
      </c>
      <c r="V345" s="139" t="s">
        <v>1339</v>
      </c>
      <c r="W345" s="140">
        <f>SUM(W343:W344)</f>
        <v>57</v>
      </c>
      <c r="X345" s="142"/>
    </row>
    <row r="346" spans="2:24">
      <c r="B346" s="139"/>
      <c r="C346" s="140" t="s">
        <v>146</v>
      </c>
      <c r="D346" s="143">
        <f>COUNTIFS(MetaData!$R:$R,TREM2!B345,MetaData!$AQ:$AQ,TREM2!C346,MetaData!$AQ:$AQ,TREM2!B341,MetaData!$AS:$AS,TREM2!D342,MetaData!AW:AW,"Trem2")</f>
        <v>0</v>
      </c>
      <c r="E346" s="141">
        <f>IFERROR(D346/D347,0)</f>
        <v>0</v>
      </c>
      <c r="F346" s="143">
        <f>COUNTIFS(MetaData!$R:$R,TREM2!B345,MetaData!$AQ:$AQ,TREM2!C346,MetaData!$AQ:$AQ,TREM2!B341,MetaData!$AS:$AS,TREM2!F342,MetaData!AW:AW,"Trem2")</f>
        <v>0</v>
      </c>
      <c r="G346" s="141">
        <f>IFERROR(F346/F347,0)</f>
        <v>0</v>
      </c>
      <c r="H346" s="143">
        <f>COUNTIFS(MetaData!$R:$R,TREM2!B345,MetaData!$AQ:$AQ,TREM2!C346,MetaData!$AQ:$AQ,TREM2!B341,MetaData!$AS:$AS,TREM2!H342,MetaData!AW:AW,"Trem2")</f>
        <v>0</v>
      </c>
      <c r="I346" s="141">
        <f>IFERROR(H346/H347,0)</f>
        <v>0</v>
      </c>
      <c r="J346" s="143">
        <f>COUNTIFS(MetaData!$R:$R,TREM2!B345,MetaData!$AQ:$AQ,TREM2!C346,MetaData!$AQ:$AQ,TREM2!B341,MetaData!$AS:$AS,TREM2!J342,MetaData!AW:AW,"Trem2")</f>
        <v>0</v>
      </c>
      <c r="K346" s="142">
        <f>IFERROR(J346/J347,0)</f>
        <v>0</v>
      </c>
      <c r="M346" s="139"/>
      <c r="N346" s="140" t="s">
        <v>146</v>
      </c>
      <c r="O346" s="143">
        <f>COUNTIFS(MetaData!$R:$R,TREM2!M345,MetaData!$AQ:$AQ,TREM2!N346,MetaData!$AQ:$AQ,TREM2!B341,MetaData!AW:AW,"Trem2")</f>
        <v>0</v>
      </c>
      <c r="P346" s="142">
        <f>IFERROR(O346/O347,0)</f>
        <v>0</v>
      </c>
    </row>
    <row r="347" spans="2:24">
      <c r="B347" s="139" t="s">
        <v>1339</v>
      </c>
      <c r="C347" s="140"/>
      <c r="D347" s="143">
        <f>SUM(D343:D346)</f>
        <v>30</v>
      </c>
      <c r="E347" s="141"/>
      <c r="F347" s="140">
        <f t="shared" ref="F347" si="78">SUM(F343:F346)</f>
        <v>0</v>
      </c>
      <c r="G347" s="140"/>
      <c r="H347" s="140">
        <f>SUM(H343:H346)</f>
        <v>11</v>
      </c>
      <c r="I347" s="140"/>
      <c r="J347" s="140">
        <f>SUM(J343:J346)</f>
        <v>16</v>
      </c>
      <c r="K347" s="144">
        <f>SUM(C347:J347)</f>
        <v>57</v>
      </c>
      <c r="M347" s="139" t="s">
        <v>1339</v>
      </c>
      <c r="N347" s="140"/>
      <c r="O347" s="140">
        <f>SUM(O343:O346)</f>
        <v>57</v>
      </c>
      <c r="P347" s="142"/>
    </row>
    <row r="349" spans="2:24">
      <c r="B349" s="169" t="s">
        <v>146</v>
      </c>
      <c r="C349" s="170"/>
      <c r="D349" s="170"/>
      <c r="E349" s="170"/>
      <c r="F349" s="170"/>
      <c r="G349" s="170"/>
      <c r="H349" s="170"/>
      <c r="I349" s="170"/>
      <c r="J349" s="170"/>
      <c r="K349" s="170"/>
      <c r="L349" s="170"/>
      <c r="M349" s="169"/>
      <c r="N349" s="170"/>
      <c r="O349" s="170"/>
      <c r="P349" s="170"/>
      <c r="Q349" s="170"/>
      <c r="R349" s="170"/>
      <c r="S349" s="170"/>
      <c r="T349" s="170"/>
      <c r="U349" s="170"/>
      <c r="V349" s="171"/>
      <c r="W349" s="170"/>
      <c r="X349" s="170"/>
    </row>
    <row r="350" spans="2:24">
      <c r="B350" s="139"/>
      <c r="C350" s="140" t="s">
        <v>1341</v>
      </c>
      <c r="D350" s="140" t="s">
        <v>924</v>
      </c>
      <c r="E350" s="141"/>
      <c r="F350" s="140" t="s">
        <v>407</v>
      </c>
      <c r="G350" s="140"/>
      <c r="H350" s="141" t="s">
        <v>215</v>
      </c>
      <c r="I350" s="140"/>
      <c r="J350" s="140" t="s">
        <v>206</v>
      </c>
      <c r="K350" s="142"/>
      <c r="M350" s="139"/>
      <c r="N350" s="140" t="s">
        <v>1341</v>
      </c>
      <c r="O350" s="140"/>
      <c r="P350" s="142"/>
      <c r="R350" s="139" t="s">
        <v>133</v>
      </c>
      <c r="S350" s="143">
        <f>COUNTIFS(MetaData!$R:$R,TREM2!$R$22,MetaData!$AQ:$AQ,TREM2!B349,MetaData!AW:AW,"Trem2")</f>
        <v>23</v>
      </c>
      <c r="T350" s="142">
        <f>IFERROR(S350/S352,0)</f>
        <v>0.5</v>
      </c>
      <c r="V350" s="139" t="s">
        <v>1341</v>
      </c>
      <c r="W350" s="140"/>
      <c r="X350" s="142"/>
    </row>
    <row r="351" spans="2:24">
      <c r="B351" s="139" t="s">
        <v>133</v>
      </c>
      <c r="C351" s="140" t="s">
        <v>205</v>
      </c>
      <c r="D351" s="143">
        <f>COUNTIFS(MetaData!$R:$R,TREM2!B351,MetaData!$AQ:$AQ,TREM2!C351,MetaData!$AQ:$AQ,TREM2!B349,MetaData!$AS:$AS,TREM2!D350,MetaData!AW:AW,"Trem2")</f>
        <v>0</v>
      </c>
      <c r="E351" s="141">
        <f>IFERROR(D351/D355,0)</f>
        <v>0</v>
      </c>
      <c r="F351" s="143">
        <f>COUNTIFS(MetaData!$R:$R,TREM2!B351,MetaData!$AQ:$AQ,TREM2!C351,MetaData!$AQ:$AQ,TREM2!B349,MetaData!$AS:$AS,TREM2!F350,MetaData!AW:AW,"Trem2")</f>
        <v>0</v>
      </c>
      <c r="G351" s="141">
        <f>IFERROR(F351/F355,0)</f>
        <v>0</v>
      </c>
      <c r="H351" s="143">
        <f>COUNTIFS(MetaData!$R:$R,TREM2!B351,MetaData!$AQ:$AQ,TREM2!C351,MetaData!$AQ:$AQ,TREM2!B349,MetaData!$AS:$AS,TREM2!H350,MetaData!AW:AW,"Trem2")</f>
        <v>0</v>
      </c>
      <c r="I351" s="141">
        <f>IFERROR(H351/H355,0)</f>
        <v>0</v>
      </c>
      <c r="J351" s="143">
        <f>COUNTIFS(MetaData!$R:$R,TREM2!B351,MetaData!$AQ:$AQ,TREM2!C351,MetaData!$AQ:$AQ,TREM2!B349,MetaData!$AS:$AS,TREM2!J350,MetaData!AW:AW,"Trem2")</f>
        <v>0</v>
      </c>
      <c r="K351" s="142">
        <f>IFERROR(J351/J355,0)</f>
        <v>0</v>
      </c>
      <c r="M351" s="139" t="s">
        <v>133</v>
      </c>
      <c r="N351" s="140" t="s">
        <v>205</v>
      </c>
      <c r="O351" s="143">
        <f>COUNTIFS(MetaData!$R:$R,TREM2!M351,MetaData!$AQ:$AQ,TREM2!N351,MetaData!$AQ:$AQ,TREM2!B349,MetaData!AW:AW,"Trem2")</f>
        <v>0</v>
      </c>
      <c r="P351" s="142">
        <f>IFERROR(O351/O355,0)</f>
        <v>0</v>
      </c>
      <c r="R351" s="139" t="s">
        <v>151</v>
      </c>
      <c r="S351" s="143">
        <f>COUNTIFS(MetaData!$R:$R,TREM2!$R$23,MetaData!$AQ:$AQ,TREM2!B349,MetaData!AW:AW,"Trem2")</f>
        <v>23</v>
      </c>
      <c r="T351" s="142">
        <f>IFERROR(S351/S352,0)</f>
        <v>0.5</v>
      </c>
      <c r="V351" s="139" t="s">
        <v>205</v>
      </c>
      <c r="W351" s="143">
        <f>COUNTIFS(MetaData!$AQ:$AQ,TREM2!V351,MetaData!$AQ:$AQ,TREM2!B349,MetaData!AW:AW,"Trem2")</f>
        <v>0</v>
      </c>
      <c r="X351" s="142">
        <f>IFERROR(W351/W353,0)</f>
        <v>0</v>
      </c>
    </row>
    <row r="352" spans="2:24">
      <c r="B352" s="139"/>
      <c r="C352" s="140" t="s">
        <v>146</v>
      </c>
      <c r="D352" s="143">
        <f>COUNTIFS(MetaData!$R:$R,TREM2!B351,MetaData!$AQ:$AQ,TREM2!C352,MetaData!$AQ:$AQ,TREM2!B349,MetaData!$AS:$AS,TREM2!D350,MetaData!AW:AW,"Trem2")</f>
        <v>12</v>
      </c>
      <c r="E352" s="141">
        <f>IFERROR(D352/D355,0)</f>
        <v>0.70588235294117652</v>
      </c>
      <c r="F352" s="143">
        <f>COUNTIFS(MetaData!$R:$R,TREM2!B351,MetaData!$AQ:$AQ,TREM2!C352,MetaData!$AQ:$AQ,TREM2!B349,MetaData!$AS:$AS,TREM2!F350,MetaData!AW:AW,"Trem2")</f>
        <v>0</v>
      </c>
      <c r="G352" s="141">
        <f>IFERROR(F352/F355,0)</f>
        <v>0</v>
      </c>
      <c r="H352" s="143">
        <f>COUNTIFS(MetaData!$R:$R,TREM2!B351,MetaData!$AQ:$AQ,TREM2!C352,MetaData!$AQ:$AQ,TREM2!B349,MetaData!$AS:$AS,TREM2!H350,MetaData!AW:AW,"Trem2")</f>
        <v>3</v>
      </c>
      <c r="I352" s="141">
        <f>IFERROR(H352/H355,0)</f>
        <v>0.42857142857142855</v>
      </c>
      <c r="J352" s="143">
        <f>COUNTIFS(MetaData!$R:$R,TREM2!B351,MetaData!$AQ:$AQ,TREM2!C352,MetaData!$AQ:$AQ,TREM2!B349,MetaData!$AS:$AS,TREM2!J350,MetaData!AW:AW,"Trem2")</f>
        <v>8</v>
      </c>
      <c r="K352" s="142">
        <f>IFERROR(J352/J355,0)</f>
        <v>0.38095238095238093</v>
      </c>
      <c r="M352" s="139"/>
      <c r="N352" s="140" t="s">
        <v>146</v>
      </c>
      <c r="O352" s="143">
        <f>COUNTIFS(MetaData!$R:$R,TREM2!M351,MetaData!$AQ:$AQ,TREM2!N352,MetaData!$AQ:$AQ,TREM2!B349,MetaData!AW:AW,"Trem2")</f>
        <v>23</v>
      </c>
      <c r="P352" s="142">
        <f>IFERROR(O352/O355,0)</f>
        <v>0.5</v>
      </c>
      <c r="R352" s="139" t="s">
        <v>1339</v>
      </c>
      <c r="S352" s="140">
        <f>SUM(S350:S351)</f>
        <v>46</v>
      </c>
      <c r="T352" s="142"/>
      <c r="V352" s="139" t="s">
        <v>146</v>
      </c>
      <c r="W352" s="143">
        <f>COUNTIFS(MetaData!$AQ:$AQ,TREM2!V352,MetaData!$AQ:$AQ,TREM2!B349,MetaData!AW:AW,"Trem2")</f>
        <v>48</v>
      </c>
      <c r="X352" s="142">
        <f>IFERROR(W352/W353,0)</f>
        <v>1</v>
      </c>
    </row>
    <row r="353" spans="2:28">
      <c r="B353" s="139" t="s">
        <v>151</v>
      </c>
      <c r="C353" s="140" t="s">
        <v>205</v>
      </c>
      <c r="D353" s="143">
        <f>COUNTIFS(MetaData!$R:$R,TREM2!B353,MetaData!$AQ:$AQ,TREM2!C353,MetaData!$AQ:$AQ,TREM2!B349,MetaData!$AS:$AS,TREM2!D350,MetaData!AW:AW,"Trem2")</f>
        <v>0</v>
      </c>
      <c r="E353" s="141">
        <f>IFERROR(D353/D355,0)</f>
        <v>0</v>
      </c>
      <c r="F353" s="143">
        <f>COUNTIFS(MetaData!$R:$R,TREM2!B353,MetaData!$AQ:$AQ,TREM2!C353,MetaData!$AQ:$AQ,TREM2!B349,MetaData!$AS:$AS,TREM2!F350,MetaData!AW:AW,"Trem2")</f>
        <v>0</v>
      </c>
      <c r="G353" s="141">
        <f>IFERROR(F353/F355,0)</f>
        <v>0</v>
      </c>
      <c r="H353" s="143">
        <f>COUNTIFS(MetaData!$R:$R,TREM2!B353,MetaData!$AQ:$AQ,TREM2!C353,MetaData!$AQ:$AQ,TREM2!B349,MetaData!$AS:$AS,TREM2!H350,MetaData!AW:AW,"Trem2")</f>
        <v>0</v>
      </c>
      <c r="I353" s="141">
        <f>IFERROR(H353/H355,0)</f>
        <v>0</v>
      </c>
      <c r="J353" s="143">
        <f>COUNTIFS(MetaData!$R:$R,TREM2!B353,MetaData!$AQ:$AQ,TREM2!C353,MetaData!$AQ:$AQ,TREM2!B349,MetaData!$AS:$AS,TREM2!J350,MetaData!AW:AW,"Trem2")</f>
        <v>0</v>
      </c>
      <c r="K353" s="142">
        <f>IFERROR(J353/J355,0)</f>
        <v>0</v>
      </c>
      <c r="M353" s="139" t="s">
        <v>151</v>
      </c>
      <c r="N353" s="140" t="s">
        <v>205</v>
      </c>
      <c r="O353" s="143">
        <f>COUNTIFS(MetaData!$R:$R,TREM2!M353,MetaData!$AQ:$AQ,TREM2!N353,MetaData!$AQ:$AQ,TREM2!B349,MetaData!AW:AW,"Trem2")</f>
        <v>0</v>
      </c>
      <c r="P353" s="142">
        <f>IFERROR(O353/O355,0)</f>
        <v>0</v>
      </c>
      <c r="V353" s="139" t="s">
        <v>1339</v>
      </c>
      <c r="W353" s="140">
        <f>SUM(W351:W352)</f>
        <v>48</v>
      </c>
      <c r="X353" s="142"/>
    </row>
    <row r="354" spans="2:28">
      <c r="B354" s="139"/>
      <c r="C354" s="140" t="s">
        <v>146</v>
      </c>
      <c r="D354" s="143">
        <f>COUNTIFS(MetaData!$R:$R,TREM2!B353,MetaData!$AQ:$AQ,TREM2!C354,MetaData!$AQ:$AQ,TREM2!B349,MetaData!$AS:$AS,TREM2!D350,MetaData!AW:AW,"Trem2")</f>
        <v>5</v>
      </c>
      <c r="E354" s="141">
        <f>IFERROR(D354/D355,0)</f>
        <v>0.29411764705882354</v>
      </c>
      <c r="F354" s="143">
        <f>COUNTIFS(MetaData!$R:$R,TREM2!B353,MetaData!$AQ:$AQ,TREM2!C354,MetaData!$AQ:$AQ,TREM2!B349,MetaData!$AS:$AS,TREM2!F350,MetaData!AW:AW,"Trem2")</f>
        <v>1</v>
      </c>
      <c r="G354" s="141">
        <f>IFERROR(F354/F355,0)</f>
        <v>1</v>
      </c>
      <c r="H354" s="143">
        <f>COUNTIFS(MetaData!$R:$R,TREM2!B353,MetaData!$AQ:$AQ,TREM2!C354,MetaData!$AQ:$AQ,TREM2!B349,MetaData!$AS:$AS,TREM2!H350,MetaData!AW:AW,"Trem2")</f>
        <v>4</v>
      </c>
      <c r="I354" s="141">
        <f>IFERROR(H354/H355,0)</f>
        <v>0.5714285714285714</v>
      </c>
      <c r="J354" s="143">
        <f>COUNTIFS(MetaData!$R:$R,TREM2!B353,MetaData!$AQ:$AQ,TREM2!C354,MetaData!$AQ:$AQ,TREM2!B349,MetaData!$AS:$AS,TREM2!J350,MetaData!AW:AW,"Trem2")</f>
        <v>13</v>
      </c>
      <c r="K354" s="142">
        <f>IFERROR(J354/J355,0)</f>
        <v>0.61904761904761907</v>
      </c>
      <c r="M354" s="139"/>
      <c r="N354" s="140" t="s">
        <v>146</v>
      </c>
      <c r="O354" s="143">
        <f>COUNTIFS(MetaData!$R:$R,TREM2!M353,MetaData!$AQ:$AQ,TREM2!N354,MetaData!$AQ:$AQ,TREM2!B349,MetaData!AW:AW,"Trem2")</f>
        <v>23</v>
      </c>
      <c r="P354" s="142">
        <f>IFERROR(O354/O355,0)</f>
        <v>0.5</v>
      </c>
    </row>
    <row r="355" spans="2:28">
      <c r="B355" s="139" t="s">
        <v>1339</v>
      </c>
      <c r="C355" s="140"/>
      <c r="D355" s="143">
        <f>SUM(D351:D354)</f>
        <v>17</v>
      </c>
      <c r="E355" s="141"/>
      <c r="F355" s="140">
        <f t="shared" ref="F355" si="79">SUM(F351:F354)</f>
        <v>1</v>
      </c>
      <c r="G355" s="140"/>
      <c r="H355" s="140">
        <f>SUM(H351:H354)</f>
        <v>7</v>
      </c>
      <c r="I355" s="140"/>
      <c r="J355" s="140">
        <f>SUM(J351:J354)</f>
        <v>21</v>
      </c>
      <c r="K355" s="144">
        <f>SUM(C355:J355)</f>
        <v>46</v>
      </c>
      <c r="M355" s="139" t="s">
        <v>1339</v>
      </c>
      <c r="N355" s="140"/>
      <c r="O355" s="140">
        <f>SUM(O351:O354)</f>
        <v>46</v>
      </c>
      <c r="P355" s="142"/>
    </row>
    <row r="357" spans="2:28" ht="18.5">
      <c r="B357" s="121" t="s">
        <v>1343</v>
      </c>
      <c r="C357" s="122"/>
      <c r="D357" s="122"/>
      <c r="E357" s="122"/>
      <c r="F357" s="122"/>
      <c r="G357" s="122"/>
      <c r="H357" s="122"/>
      <c r="I357" s="122"/>
      <c r="J357" s="122"/>
      <c r="K357" s="122"/>
      <c r="L357" s="122"/>
      <c r="M357" s="122"/>
      <c r="N357" s="122"/>
      <c r="O357" s="122"/>
      <c r="P357" s="122"/>
      <c r="Q357" s="122"/>
      <c r="R357" s="122"/>
      <c r="S357" s="122"/>
      <c r="T357" s="122"/>
      <c r="U357" s="122"/>
      <c r="V357" s="122"/>
      <c r="W357" s="122"/>
      <c r="X357" s="122"/>
      <c r="Y357" s="122"/>
      <c r="Z357" s="122"/>
      <c r="AA357" s="122"/>
      <c r="AB357" s="122"/>
    </row>
    <row r="359" spans="2:28">
      <c r="B359" s="126" t="s">
        <v>1340</v>
      </c>
      <c r="C359" s="123"/>
      <c r="D359" s="123"/>
      <c r="E359" s="123"/>
      <c r="F359" s="123"/>
      <c r="G359" s="123"/>
      <c r="H359" s="123"/>
      <c r="I359" s="123"/>
      <c r="J359" s="123"/>
      <c r="K359" s="123"/>
      <c r="L359" s="123"/>
      <c r="M359" s="126"/>
      <c r="N359" s="123"/>
      <c r="O359" s="123"/>
      <c r="P359" s="123"/>
      <c r="Q359" s="123"/>
      <c r="R359" s="123"/>
      <c r="S359" s="123"/>
      <c r="T359" s="123"/>
      <c r="U359" s="123"/>
      <c r="V359" s="3"/>
      <c r="W359" s="123"/>
      <c r="X359" s="123"/>
    </row>
    <row r="360" spans="2:28">
      <c r="B360" s="154"/>
      <c r="C360" s="155" t="s">
        <v>1341</v>
      </c>
      <c r="D360" s="140" t="s">
        <v>924</v>
      </c>
      <c r="E360" s="141"/>
      <c r="F360" s="140" t="s">
        <v>407</v>
      </c>
      <c r="G360" s="140"/>
      <c r="H360" s="141" t="s">
        <v>215</v>
      </c>
      <c r="I360" s="140"/>
      <c r="J360" s="140" t="s">
        <v>206</v>
      </c>
      <c r="K360" s="142"/>
      <c r="M360" s="139"/>
      <c r="N360" s="140" t="s">
        <v>1341</v>
      </c>
      <c r="O360" s="140"/>
      <c r="P360" s="142"/>
      <c r="R360" s="139" t="s">
        <v>133</v>
      </c>
      <c r="S360" s="143">
        <f t="shared" ref="S360:S361" si="80">S368+S376+S384+S392+S400+S408+S416+S424+S432+S440</f>
        <v>1</v>
      </c>
      <c r="T360" s="142">
        <f>IFERROR(S360/S362,0)</f>
        <v>1</v>
      </c>
      <c r="V360" s="139" t="s">
        <v>1341</v>
      </c>
      <c r="W360" s="140"/>
      <c r="X360" s="142"/>
    </row>
    <row r="361" spans="2:28">
      <c r="B361" s="139" t="s">
        <v>133</v>
      </c>
      <c r="C361" s="140" t="s">
        <v>205</v>
      </c>
      <c r="D361" s="143">
        <f>D369+D377+D385+D393+D401+D409+D417+D425+D433+D441</f>
        <v>9</v>
      </c>
      <c r="E361" s="141">
        <f>IFERROR(D361/D365,0)</f>
        <v>0.19148936170212766</v>
      </c>
      <c r="F361" s="143">
        <f t="shared" ref="F361:F364" si="81">F369+F377+F385+F393+F401+F409+F417+F425+F433+F441</f>
        <v>0</v>
      </c>
      <c r="G361" s="141">
        <f>IFERROR(F361/F365,0)</f>
        <v>0</v>
      </c>
      <c r="H361" s="143">
        <f t="shared" ref="H361:H364" si="82">H369+H377+H385+H393+H401+H409+H417+H425+H433+H441</f>
        <v>2</v>
      </c>
      <c r="I361" s="141">
        <f>IFERROR(H361/H365,0)</f>
        <v>0.1111111111111111</v>
      </c>
      <c r="J361" s="143">
        <f t="shared" ref="J361:J364" si="83">J369+J377+J385+J393+J401+J409+J417+J425+J433+J441</f>
        <v>4</v>
      </c>
      <c r="K361" s="142">
        <f>IFERROR(J361/J365,0)</f>
        <v>0.10810810810810811</v>
      </c>
      <c r="M361" s="139" t="s">
        <v>133</v>
      </c>
      <c r="N361" s="140" t="s">
        <v>205</v>
      </c>
      <c r="O361" s="143">
        <f t="shared" ref="O361:O364" si="84">O369+O377+O385+O393+O401+O409+O417+O425+O433+O441</f>
        <v>15</v>
      </c>
      <c r="P361" s="142">
        <f>IFERROR(O361/O365,0)</f>
        <v>0.14563106796116504</v>
      </c>
      <c r="R361" s="139" t="s">
        <v>151</v>
      </c>
      <c r="S361" s="143">
        <f t="shared" si="80"/>
        <v>0</v>
      </c>
      <c r="T361" s="142">
        <f>IFERROR(S361/S362,0)</f>
        <v>0</v>
      </c>
      <c r="V361" s="139" t="s">
        <v>205</v>
      </c>
      <c r="W361" s="143">
        <f t="shared" ref="W361:W362" si="85">W369+W377+W385+W393+W401+W409+W417+W425+W433+W441</f>
        <v>57</v>
      </c>
      <c r="X361" s="142">
        <f>IFERROR(W361/W363,0)</f>
        <v>0.54285714285714282</v>
      </c>
    </row>
    <row r="362" spans="2:28">
      <c r="B362" s="139"/>
      <c r="C362" s="140" t="s">
        <v>146</v>
      </c>
      <c r="D362" s="143">
        <f t="shared" ref="D362:D364" si="86">D370+D378+D386+D394+D402+D410+D418+D426+D434+D442</f>
        <v>12</v>
      </c>
      <c r="E362" s="141">
        <f>IFERROR(D362/D365,0)</f>
        <v>0.25531914893617019</v>
      </c>
      <c r="F362" s="143">
        <f t="shared" si="81"/>
        <v>0</v>
      </c>
      <c r="G362" s="141">
        <f>IFERROR(F362/F365,0)</f>
        <v>0</v>
      </c>
      <c r="H362" s="143">
        <f t="shared" si="82"/>
        <v>3</v>
      </c>
      <c r="I362" s="141">
        <f>IFERROR(H362/H365,0)</f>
        <v>0.16666666666666666</v>
      </c>
      <c r="J362" s="143">
        <f t="shared" si="83"/>
        <v>8</v>
      </c>
      <c r="K362" s="142">
        <f>IFERROR(J362/J365,0)</f>
        <v>0.21621621621621623</v>
      </c>
      <c r="M362" s="139"/>
      <c r="N362" s="140" t="s">
        <v>146</v>
      </c>
      <c r="O362" s="143">
        <f t="shared" si="84"/>
        <v>23</v>
      </c>
      <c r="P362" s="142">
        <f>IFERROR(O362/O365,0)</f>
        <v>0.22330097087378642</v>
      </c>
      <c r="R362" s="139" t="s">
        <v>1339</v>
      </c>
      <c r="S362" s="140">
        <f>SUM(S360:S361)</f>
        <v>1</v>
      </c>
      <c r="T362" s="142"/>
      <c r="V362" s="139" t="s">
        <v>146</v>
      </c>
      <c r="W362" s="143">
        <f t="shared" si="85"/>
        <v>48</v>
      </c>
      <c r="X362" s="142">
        <f>IFERROR(W362/W363,0)</f>
        <v>0.45714285714285713</v>
      </c>
    </row>
    <row r="363" spans="2:28">
      <c r="B363" s="139" t="s">
        <v>151</v>
      </c>
      <c r="C363" s="140" t="s">
        <v>205</v>
      </c>
      <c r="D363" s="143">
        <f t="shared" si="86"/>
        <v>21</v>
      </c>
      <c r="E363" s="141">
        <f>IFERROR(D363/D365,0)</f>
        <v>0.44680851063829785</v>
      </c>
      <c r="F363" s="143">
        <f t="shared" si="81"/>
        <v>0</v>
      </c>
      <c r="G363" s="141">
        <f>IFERROR(F363/F365,0)</f>
        <v>0</v>
      </c>
      <c r="H363" s="143">
        <f t="shared" si="82"/>
        <v>9</v>
      </c>
      <c r="I363" s="141">
        <f>IFERROR(H363/H365,0)</f>
        <v>0.5</v>
      </c>
      <c r="J363" s="143">
        <f t="shared" si="83"/>
        <v>12</v>
      </c>
      <c r="K363" s="142">
        <f>IFERROR(J363/J365,0)</f>
        <v>0.32432432432432434</v>
      </c>
      <c r="M363" s="139" t="s">
        <v>151</v>
      </c>
      <c r="N363" s="140" t="s">
        <v>205</v>
      </c>
      <c r="O363" s="143">
        <f t="shared" si="84"/>
        <v>42</v>
      </c>
      <c r="P363" s="142">
        <f>IFERROR(O363/O365,0)</f>
        <v>0.40776699029126212</v>
      </c>
      <c r="V363" s="139" t="s">
        <v>1339</v>
      </c>
      <c r="W363" s="140">
        <f>SUM(W361:W362)</f>
        <v>105</v>
      </c>
      <c r="X363" s="142"/>
    </row>
    <row r="364" spans="2:28">
      <c r="B364" s="139"/>
      <c r="C364" s="140" t="s">
        <v>146</v>
      </c>
      <c r="D364" s="143">
        <f t="shared" si="86"/>
        <v>5</v>
      </c>
      <c r="E364" s="141">
        <f>IFERROR(D364/D365,0)</f>
        <v>0.10638297872340426</v>
      </c>
      <c r="F364" s="143">
        <f t="shared" si="81"/>
        <v>1</v>
      </c>
      <c r="G364" s="141">
        <f>IFERROR(F364/F365,0)</f>
        <v>1</v>
      </c>
      <c r="H364" s="143">
        <f t="shared" si="82"/>
        <v>4</v>
      </c>
      <c r="I364" s="141">
        <f>IFERROR(H364/H365,0)</f>
        <v>0.22222222222222221</v>
      </c>
      <c r="J364" s="143">
        <f t="shared" si="83"/>
        <v>13</v>
      </c>
      <c r="K364" s="142">
        <f>IFERROR(J364/J365,0)</f>
        <v>0.35135135135135137</v>
      </c>
      <c r="M364" s="139"/>
      <c r="N364" s="140" t="s">
        <v>146</v>
      </c>
      <c r="O364" s="143">
        <f t="shared" si="84"/>
        <v>23</v>
      </c>
      <c r="P364" s="142">
        <f>IFERROR(O364/O365,0)</f>
        <v>0.22330097087378642</v>
      </c>
    </row>
    <row r="365" spans="2:28">
      <c r="B365" s="139" t="s">
        <v>1339</v>
      </c>
      <c r="C365" s="140"/>
      <c r="D365" s="143">
        <f>SUM(D361:D364)</f>
        <v>47</v>
      </c>
      <c r="E365" s="141"/>
      <c r="F365" s="140">
        <f t="shared" ref="F365" si="87">SUM(F361:F364)</f>
        <v>1</v>
      </c>
      <c r="G365" s="140"/>
      <c r="H365" s="140">
        <f>SUM(H361:H364)</f>
        <v>18</v>
      </c>
      <c r="I365" s="140"/>
      <c r="J365" s="140">
        <f>SUM(J361:J364)</f>
        <v>37</v>
      </c>
      <c r="K365" s="144">
        <f>SUM(C365:J365)</f>
        <v>103</v>
      </c>
      <c r="M365" s="139" t="s">
        <v>1339</v>
      </c>
      <c r="N365" s="140"/>
      <c r="O365" s="140">
        <f>SUM(O361:O364)</f>
        <v>103</v>
      </c>
      <c r="P365" s="142"/>
    </row>
    <row r="366" spans="2:28">
      <c r="G366" s="124"/>
      <c r="H366" s="124"/>
      <c r="I366" s="145"/>
    </row>
    <row r="367" spans="2:28">
      <c r="B367" s="126" t="s">
        <v>1338</v>
      </c>
      <c r="C367" s="123"/>
      <c r="D367" s="123"/>
      <c r="E367" s="123"/>
      <c r="F367" s="123"/>
      <c r="G367" s="123"/>
      <c r="H367" s="123"/>
      <c r="I367" s="123"/>
      <c r="J367" s="123"/>
      <c r="K367" s="123"/>
      <c r="L367" s="123"/>
      <c r="M367" s="126"/>
      <c r="N367" s="123"/>
      <c r="O367" s="123"/>
      <c r="P367" s="123"/>
      <c r="Q367" s="123"/>
      <c r="R367" s="123"/>
      <c r="S367" s="123"/>
      <c r="T367" s="123"/>
      <c r="U367" s="123"/>
      <c r="V367" s="3"/>
      <c r="W367" s="123"/>
      <c r="X367" s="123"/>
    </row>
    <row r="368" spans="2:28">
      <c r="B368" s="154"/>
      <c r="C368" s="155" t="s">
        <v>1341</v>
      </c>
      <c r="D368" s="140" t="s">
        <v>924</v>
      </c>
      <c r="E368" s="141"/>
      <c r="F368" s="140" t="s">
        <v>407</v>
      </c>
      <c r="G368" s="140"/>
      <c r="H368" s="141" t="s">
        <v>215</v>
      </c>
      <c r="I368" s="140"/>
      <c r="J368" s="140" t="s">
        <v>206</v>
      </c>
      <c r="K368" s="142"/>
      <c r="M368" s="139"/>
      <c r="N368" s="140" t="s">
        <v>1341</v>
      </c>
      <c r="O368" s="140"/>
      <c r="P368" s="142"/>
      <c r="R368" s="139" t="s">
        <v>133</v>
      </c>
      <c r="S368" s="143">
        <f>COUNTIFS(MetaData!$R:$R,TREM2!$R$22,MetaData!$AQ:$AQ,"",MetaData!AW:AW,"Trem2")</f>
        <v>1</v>
      </c>
      <c r="T368" s="142">
        <f>IFERROR(S368/S370,0)</f>
        <v>1</v>
      </c>
      <c r="V368" s="139" t="s">
        <v>1341</v>
      </c>
      <c r="W368" s="140"/>
      <c r="X368" s="142"/>
    </row>
    <row r="369" spans="2:24">
      <c r="B369" s="139" t="s">
        <v>133</v>
      </c>
      <c r="C369" s="140" t="s">
        <v>205</v>
      </c>
      <c r="D369" s="143">
        <f>COUNTIFS(MetaData!$R:$R,TREM2!B369,MetaData!$AQ:$AQ,TREM2!C369,MetaData!$AS:$AS,"",MetaData!$AS:$AS,TREM2!D368,MetaData!AW:AW,"Trem2")</f>
        <v>0</v>
      </c>
      <c r="E369" s="141">
        <f>IFERROR(D369/D373,0)</f>
        <v>0</v>
      </c>
      <c r="F369" s="143">
        <f>COUNTIFS(MetaData!$R:$R,TREM2!B369,MetaData!$AQ:$AQ,TREM2!C369,MetaData!$AS:$AS,"",MetaData!$AS:$AS,TREM2!F368,MetaData!AW:AW,"Trem2")</f>
        <v>0</v>
      </c>
      <c r="G369" s="141">
        <f>IFERROR(F369/F373,0)</f>
        <v>0</v>
      </c>
      <c r="H369" s="143">
        <f>COUNTIFS(MetaData!$R:$R,TREM2!B369,MetaData!$AQ:$AQ,TREM2!C369,MetaData!$AS:$AS,"",MetaData!$AS:$AS,TREM2!H368,MetaData!AW:AW,"Trem2")</f>
        <v>0</v>
      </c>
      <c r="I369" s="141">
        <f>IFERROR(H369/H373,0)</f>
        <v>0</v>
      </c>
      <c r="J369" s="143">
        <f>COUNTIFS(MetaData!$R:$R,TREM2!B369,MetaData!$AQ:$AQ,TREM2!C369,MetaData!$AS:$AS,"",MetaData!$AS:$AS,TREM2!J368,MetaData!AW:AW,"Trem2")</f>
        <v>0</v>
      </c>
      <c r="K369" s="142">
        <f>IFERROR(J369/J373,0)</f>
        <v>0</v>
      </c>
      <c r="M369" s="139" t="s">
        <v>133</v>
      </c>
      <c r="N369" s="140" t="s">
        <v>205</v>
      </c>
      <c r="O369" s="143">
        <f>COUNTIFS(MetaData!$R:$R,TREM2!M369,MetaData!$AQ:$AQ,TREM2!N369,MetaData!$AS:$AS,"",MetaData!AW:AW,"Trem2")</f>
        <v>0</v>
      </c>
      <c r="P369" s="142">
        <f>IFERROR(O369/O373,0)</f>
        <v>0</v>
      </c>
      <c r="R369" s="139" t="s">
        <v>151</v>
      </c>
      <c r="S369" s="143">
        <f>COUNTIFS(MetaData!$R:$R,TREM2!$R$23,MetaData!$AQ:$AQ,"",MetaData!AW:AW,"Trem2")</f>
        <v>0</v>
      </c>
      <c r="T369" s="142">
        <f>IFERROR(S369/S370,0)</f>
        <v>0</v>
      </c>
      <c r="V369" s="139" t="s">
        <v>205</v>
      </c>
      <c r="W369" s="143">
        <f>COUNTIFS(MetaData!$AQ:$AQ,TREM2!V369,MetaData!$AS:$AS,"",MetaData!AW:AW,"Trem2")</f>
        <v>0</v>
      </c>
      <c r="X369" s="142">
        <f>IFERROR(W369/W371,0)</f>
        <v>0</v>
      </c>
    </row>
    <row r="370" spans="2:24">
      <c r="B370" s="139"/>
      <c r="C370" s="140" t="s">
        <v>146</v>
      </c>
      <c r="D370" s="143">
        <f>COUNTIFS(MetaData!$R:$R,TREM2!B369,MetaData!$AQ:$AQ,TREM2!C370,MetaData!$AS:$AS,"",MetaData!$AS:$AS,TREM2!D368,MetaData!AW:AW,"Trem2")</f>
        <v>0</v>
      </c>
      <c r="E370" s="141">
        <f>IFERROR(D370/D373,0)</f>
        <v>0</v>
      </c>
      <c r="F370" s="143">
        <f>COUNTIFS(MetaData!$R:$R,TREM2!B369,MetaData!$AQ:$AQ,TREM2!C370,MetaData!$AS:$AS,"",MetaData!$AS:$AS,TREM2!F368,MetaData!AW:AW,"Trem2")</f>
        <v>0</v>
      </c>
      <c r="G370" s="141">
        <f>IFERROR(F370/F373,0)</f>
        <v>0</v>
      </c>
      <c r="H370" s="143">
        <f>COUNTIFS(MetaData!$R:$R,TREM2!B369,MetaData!$AQ:$AQ,TREM2!C370,MetaData!$AS:$AS,"",MetaData!$AS:$AS,TREM2!H368,MetaData!AW:AW,"Trem2")</f>
        <v>0</v>
      </c>
      <c r="I370" s="141">
        <f>IFERROR(H370/H373,0)</f>
        <v>0</v>
      </c>
      <c r="J370" s="143">
        <f>COUNTIFS(MetaData!$R:$R,TREM2!B369,MetaData!$AQ:$AQ,TREM2!C370,MetaData!$AS:$AS,"",MetaData!$AS:$AS,TREM2!J368,MetaData!AW:AW,"Trem2")</f>
        <v>0</v>
      </c>
      <c r="K370" s="142">
        <f>IFERROR(J370/J373,0)</f>
        <v>0</v>
      </c>
      <c r="M370" s="139"/>
      <c r="N370" s="140" t="s">
        <v>146</v>
      </c>
      <c r="O370" s="143">
        <f>COUNTIFS(MetaData!$R:$R,TREM2!M369,MetaData!$AQ:$AQ,TREM2!N370,MetaData!$AS:$AS,"",MetaData!AW:AW,"Trem2")</f>
        <v>0</v>
      </c>
      <c r="P370" s="142">
        <f>IFERROR(O370/O373,0)</f>
        <v>0</v>
      </c>
      <c r="R370" s="139" t="s">
        <v>1339</v>
      </c>
      <c r="S370" s="140">
        <f>SUM(S368:S369)</f>
        <v>1</v>
      </c>
      <c r="T370" s="142"/>
      <c r="V370" s="139" t="s">
        <v>146</v>
      </c>
      <c r="W370" s="143">
        <f>COUNTIFS(MetaData!$AQ:$AQ,TREM2!V370,MetaData!$AS:$AS,"",MetaData!AW:AW,"Trem2")</f>
        <v>0</v>
      </c>
      <c r="X370" s="142">
        <f>IFERROR(W370/W371,0)</f>
        <v>0</v>
      </c>
    </row>
    <row r="371" spans="2:24">
      <c r="B371" s="139" t="s">
        <v>151</v>
      </c>
      <c r="C371" s="140" t="s">
        <v>205</v>
      </c>
      <c r="D371" s="143">
        <f>COUNTIFS(MetaData!$R:$R,TREM2!B371,MetaData!$AQ:$AQ,TREM2!C371,MetaData!$AS:$AS,"",MetaData!$AS:$AS,TREM2!D368,MetaData!AW:AW,"Trem2")</f>
        <v>0</v>
      </c>
      <c r="E371" s="141">
        <f>IFERROR(D371/D373,0)</f>
        <v>0</v>
      </c>
      <c r="F371" s="143">
        <f>COUNTIFS(MetaData!$R:$R,TREM2!B371,MetaData!$AQ:$AQ,TREM2!C371,MetaData!$AS:$AS,"",MetaData!$AS:$AS,TREM2!F368,MetaData!AW:AW,"Trem2")</f>
        <v>0</v>
      </c>
      <c r="G371" s="141">
        <f>IFERROR(F371/F373,0)</f>
        <v>0</v>
      </c>
      <c r="H371" s="143">
        <f>COUNTIFS(MetaData!$R:$R,TREM2!B371,MetaData!$AQ:$AQ,TREM2!C371,MetaData!$AS:$AS,"",MetaData!$AS:$AS,TREM2!H368,MetaData!AW:AW,"Trem2")</f>
        <v>0</v>
      </c>
      <c r="I371" s="141">
        <f>IFERROR(H371/H373,0)</f>
        <v>0</v>
      </c>
      <c r="J371" s="143">
        <f>COUNTIFS(MetaData!$R:$R,TREM2!B371,MetaData!$AQ:$AQ,TREM2!C371,MetaData!$AS:$AS,"",MetaData!$AS:$AS,TREM2!J368,MetaData!AW:AW,"Trem2")</f>
        <v>0</v>
      </c>
      <c r="K371" s="142">
        <f>IFERROR(J371/J373,0)</f>
        <v>0</v>
      </c>
      <c r="M371" s="139" t="s">
        <v>151</v>
      </c>
      <c r="N371" s="140" t="s">
        <v>205</v>
      </c>
      <c r="O371" s="143">
        <f>COUNTIFS(MetaData!$R:$R,TREM2!M371,MetaData!$AQ:$AQ,TREM2!N371,MetaData!$AS:$AS,"",MetaData!AW:AW,"Trem2")</f>
        <v>0</v>
      </c>
      <c r="P371" s="142">
        <f>IFERROR(O371/O373,0)</f>
        <v>0</v>
      </c>
      <c r="V371" s="139" t="s">
        <v>1339</v>
      </c>
      <c r="W371" s="140">
        <f>SUM(W369:W370)</f>
        <v>0</v>
      </c>
      <c r="X371" s="142"/>
    </row>
    <row r="372" spans="2:24">
      <c r="B372" s="139"/>
      <c r="C372" s="140" t="s">
        <v>146</v>
      </c>
      <c r="D372" s="143">
        <f>COUNTIFS(MetaData!$R:$R,TREM2!B371,MetaData!$AQ:$AQ,TREM2!C372,MetaData!$AS:$AS,"",MetaData!$AS:$AS,TREM2!D368,MetaData!AW:AW,"Trem2")</f>
        <v>0</v>
      </c>
      <c r="E372" s="141">
        <f>IFERROR(D372/D373,0)</f>
        <v>0</v>
      </c>
      <c r="F372" s="143">
        <f>COUNTIFS(MetaData!$R:$R,TREM2!B371,MetaData!$AQ:$AQ,TREM2!C372,MetaData!$AS:$AS,"",MetaData!$AS:$AS,TREM2!F368,MetaData!AW:AW,"Trem2")</f>
        <v>0</v>
      </c>
      <c r="G372" s="141">
        <f>IFERROR(F372/F373,0)</f>
        <v>0</v>
      </c>
      <c r="H372" s="143">
        <f>COUNTIFS(MetaData!$R:$R,TREM2!B371,MetaData!$AQ:$AQ,TREM2!C372,MetaData!$AS:$AS,"",MetaData!$AS:$AS,TREM2!H368,MetaData!AW:AW,"Trem2")</f>
        <v>0</v>
      </c>
      <c r="I372" s="141">
        <f>IFERROR(H372/H373,0)</f>
        <v>0</v>
      </c>
      <c r="J372" s="143">
        <f>COUNTIFS(MetaData!$R:$R,TREM2!B371,MetaData!$AQ:$AQ,TREM2!C372,MetaData!$AS:$AS,"",MetaData!$AS:$AS,TREM2!J368,MetaData!AW:AW,"Trem2")</f>
        <v>0</v>
      </c>
      <c r="K372" s="142">
        <f>IFERROR(J372/J373,0)</f>
        <v>0</v>
      </c>
      <c r="M372" s="139"/>
      <c r="N372" s="140" t="s">
        <v>146</v>
      </c>
      <c r="O372" s="143">
        <f>COUNTIFS(MetaData!$R:$R,TREM2!M371,MetaData!$AQ:$AQ,TREM2!N372,MetaData!$AS:$AS,"",MetaData!AW:AW,"Trem2")</f>
        <v>0</v>
      </c>
      <c r="P372" s="142">
        <f>IFERROR(O372/O373,0)</f>
        <v>0</v>
      </c>
    </row>
    <row r="373" spans="2:24">
      <c r="B373" s="139" t="s">
        <v>1339</v>
      </c>
      <c r="C373" s="140"/>
      <c r="D373" s="143">
        <f>SUM(D369:D372)</f>
        <v>0</v>
      </c>
      <c r="E373" s="141"/>
      <c r="F373" s="140">
        <f t="shared" ref="F373" si="88">SUM(F369:F372)</f>
        <v>0</v>
      </c>
      <c r="G373" s="140"/>
      <c r="H373" s="140">
        <f>SUM(H369:H372)</f>
        <v>0</v>
      </c>
      <c r="I373" s="140"/>
      <c r="J373" s="140">
        <f>SUM(J369:J372)</f>
        <v>0</v>
      </c>
      <c r="K373" s="144">
        <f>SUM(C373:J373)</f>
        <v>0</v>
      </c>
      <c r="M373" s="139" t="s">
        <v>1339</v>
      </c>
      <c r="N373" s="140"/>
      <c r="O373" s="140">
        <f>SUM(O369:O372)</f>
        <v>0</v>
      </c>
      <c r="P373" s="142"/>
    </row>
    <row r="374" spans="2:24">
      <c r="G374" s="124"/>
      <c r="H374" s="124"/>
      <c r="I374" s="145"/>
    </row>
    <row r="375" spans="2:24">
      <c r="B375" s="126" t="s">
        <v>147</v>
      </c>
      <c r="C375" s="123"/>
      <c r="D375" s="123"/>
      <c r="E375" s="123"/>
      <c r="F375" s="123"/>
      <c r="G375" s="123"/>
      <c r="H375" s="123"/>
      <c r="I375" s="123"/>
      <c r="J375" s="123"/>
      <c r="K375" s="123"/>
      <c r="L375" s="123"/>
      <c r="M375" s="126"/>
      <c r="N375" s="123"/>
      <c r="O375" s="123"/>
      <c r="P375" s="123"/>
      <c r="Q375" s="123"/>
      <c r="R375" s="123"/>
      <c r="S375" s="123"/>
      <c r="T375" s="123"/>
      <c r="U375" s="123"/>
      <c r="V375" s="3"/>
      <c r="W375" s="123"/>
      <c r="X375" s="123"/>
    </row>
    <row r="376" spans="2:24">
      <c r="B376" s="154"/>
      <c r="C376" s="155" t="s">
        <v>1341</v>
      </c>
      <c r="D376" s="140" t="s">
        <v>924</v>
      </c>
      <c r="E376" s="141"/>
      <c r="F376" s="140" t="s">
        <v>407</v>
      </c>
      <c r="G376" s="140"/>
      <c r="H376" s="141" t="s">
        <v>215</v>
      </c>
      <c r="I376" s="140"/>
      <c r="J376" s="140" t="s">
        <v>206</v>
      </c>
      <c r="K376" s="142"/>
      <c r="M376" s="139"/>
      <c r="N376" s="140" t="s">
        <v>1341</v>
      </c>
      <c r="O376" s="140"/>
      <c r="P376" s="142"/>
      <c r="R376" s="139" t="s">
        <v>133</v>
      </c>
      <c r="S376" s="143">
        <f>COUNTIFS(MetaData!$R:$R,TREM2!$R$22,MetaData!$AQ:$AQ,TREM2!B375,MetaData!AW:AW,"Trem2")</f>
        <v>0</v>
      </c>
      <c r="T376" s="142">
        <f>IFERROR(S376/S378,0)</f>
        <v>0</v>
      </c>
      <c r="V376" s="139" t="s">
        <v>1341</v>
      </c>
      <c r="W376" s="140"/>
      <c r="X376" s="142"/>
    </row>
    <row r="377" spans="2:24">
      <c r="B377" s="139" t="s">
        <v>133</v>
      </c>
      <c r="C377" s="140" t="s">
        <v>205</v>
      </c>
      <c r="D377" s="143">
        <f>COUNTIFS(MetaData!$R:$R,TREM2!B377,MetaData!$AQ:$AQ,TREM2!C377,MetaData!$AS:$AS,TREM2!B375,MetaData!$AS:$AS,TREM2!D376,MetaData!AW:AW,"Trem2")</f>
        <v>0</v>
      </c>
      <c r="E377" s="141">
        <f>IFERROR(D377/D381,0)</f>
        <v>0</v>
      </c>
      <c r="F377" s="143">
        <f>COUNTIFS(MetaData!$R:$R,TREM2!B377,MetaData!$AQ:$AQ,TREM2!C377,MetaData!$AS:$AS,TREM2!B375,MetaData!$AS:$AS,TREM2!F376,MetaData!AW:AW,"Trem2")</f>
        <v>0</v>
      </c>
      <c r="G377" s="141">
        <f>IFERROR(F377/F381,0)</f>
        <v>0</v>
      </c>
      <c r="H377" s="143">
        <f>COUNTIFS(MetaData!$R:$R,TREM2!B377,MetaData!$AQ:$AQ,TREM2!C377,MetaData!$AS:$AS,TREM2!B375,MetaData!$AS:$AS,TREM2!H376,MetaData!AW:AW,"Trem2")</f>
        <v>0</v>
      </c>
      <c r="I377" s="141">
        <f>IFERROR(H377/H381,0)</f>
        <v>0</v>
      </c>
      <c r="J377" s="143">
        <f>COUNTIFS(MetaData!$R:$R,TREM2!B377,MetaData!$AQ:$AQ,TREM2!C377,MetaData!$AS:$AS,TREM2!B375,MetaData!$AS:$AS,TREM2!J376,MetaData!AW:AW,"Trem2")</f>
        <v>0</v>
      </c>
      <c r="K377" s="142">
        <f>IFERROR(J377/J381,0)</f>
        <v>0</v>
      </c>
      <c r="M377" s="139" t="s">
        <v>133</v>
      </c>
      <c r="N377" s="140" t="s">
        <v>205</v>
      </c>
      <c r="O377" s="143">
        <f>COUNTIFS(MetaData!$R:$R,TREM2!M377,MetaData!$AQ:$AQ,TREM2!N377,MetaData!$AS:$AS,TREM2!B375,MetaData!AW:AW,"Trem2")</f>
        <v>0</v>
      </c>
      <c r="P377" s="142">
        <f>IFERROR(O377/O381,0)</f>
        <v>0</v>
      </c>
      <c r="R377" s="139" t="s">
        <v>151</v>
      </c>
      <c r="S377" s="143">
        <f>COUNTIFS(MetaData!$R:$R,TREM2!$R$23,MetaData!$AQ:$AQ,TREM2!B375,MetaData!AW:AW,"Trem2")</f>
        <v>0</v>
      </c>
      <c r="T377" s="142">
        <f>IFERROR(S377/S378,0)</f>
        <v>0</v>
      </c>
      <c r="V377" s="139" t="s">
        <v>205</v>
      </c>
      <c r="W377" s="143">
        <f>COUNTIFS(MetaData!$AQ:$AQ,TREM2!V377,MetaData!$AS:$AS,TREM2!B375,MetaData!AW:AW,"Trem2")</f>
        <v>0</v>
      </c>
      <c r="X377" s="142">
        <f>IFERROR(W377/W379,0)</f>
        <v>0</v>
      </c>
    </row>
    <row r="378" spans="2:24">
      <c r="B378" s="139"/>
      <c r="C378" s="140" t="s">
        <v>146</v>
      </c>
      <c r="D378" s="143">
        <f>COUNTIFS(MetaData!$R:$R,TREM2!B377,MetaData!$AQ:$AQ,TREM2!C378,MetaData!$AS:$AS,TREM2!B375,MetaData!$AS:$AS,TREM2!D376,MetaData!AW:AW,"Trem2")</f>
        <v>0</v>
      </c>
      <c r="E378" s="141">
        <f>IFERROR(D378/D381,0)</f>
        <v>0</v>
      </c>
      <c r="F378" s="143">
        <f>COUNTIFS(MetaData!$R:$R,TREM2!B377,MetaData!$AQ:$AQ,TREM2!C378,MetaData!$AS:$AS,TREM2!B375,MetaData!$AS:$AS,TREM2!F376,MetaData!AW:AW,"Trem2")</f>
        <v>0</v>
      </c>
      <c r="G378" s="141">
        <f>IFERROR(F378/F381,0)</f>
        <v>0</v>
      </c>
      <c r="H378" s="143">
        <f>COUNTIFS(MetaData!$R:$R,TREM2!B377,MetaData!$AQ:$AQ,TREM2!C378,MetaData!$AS:$AS,TREM2!B375,MetaData!$AS:$AS,TREM2!H376,MetaData!AW:AW,"Trem2")</f>
        <v>0</v>
      </c>
      <c r="I378" s="141">
        <f>IFERROR(H378/H381,0)</f>
        <v>0</v>
      </c>
      <c r="J378" s="143">
        <f>COUNTIFS(MetaData!$R:$R,TREM2!B377,MetaData!$AQ:$AQ,TREM2!C378,MetaData!$AS:$AS,TREM2!B375,MetaData!$AS:$AS,TREM2!J376,MetaData!AW:AW,"Trem2")</f>
        <v>0</v>
      </c>
      <c r="K378" s="142">
        <f>IFERROR(J378/J381,0)</f>
        <v>0</v>
      </c>
      <c r="M378" s="139"/>
      <c r="N378" s="140" t="s">
        <v>146</v>
      </c>
      <c r="O378" s="143">
        <f>COUNTIFS(MetaData!$R:$R,TREM2!M377,MetaData!$AQ:$AQ,TREM2!N378,MetaData!$AS:$AS,TREM2!B375,MetaData!AW:AW,"Trem2")</f>
        <v>0</v>
      </c>
      <c r="P378" s="142">
        <f>IFERROR(O378/O381,0)</f>
        <v>0</v>
      </c>
      <c r="R378" s="139" t="s">
        <v>1339</v>
      </c>
      <c r="S378" s="140">
        <f>SUM(S376:S377)</f>
        <v>0</v>
      </c>
      <c r="T378" s="142"/>
      <c r="V378" s="139" t="s">
        <v>146</v>
      </c>
      <c r="W378" s="143">
        <f>COUNTIFS(MetaData!$AQ:$AQ,TREM2!V378,MetaData!$AS:$AS,TREM2!B375,MetaData!AW:AW,"Trem2")</f>
        <v>0</v>
      </c>
      <c r="X378" s="142">
        <f>IFERROR(W378/W379,0)</f>
        <v>0</v>
      </c>
    </row>
    <row r="379" spans="2:24">
      <c r="B379" s="139" t="s">
        <v>151</v>
      </c>
      <c r="C379" s="140" t="s">
        <v>205</v>
      </c>
      <c r="D379" s="143">
        <f>COUNTIFS(MetaData!$R:$R,TREM2!B379,MetaData!$AQ:$AQ,TREM2!C379,MetaData!$AS:$AS,TREM2!B375,MetaData!$AS:$AS,TREM2!D376,MetaData!AW:AW,"Trem2")</f>
        <v>0</v>
      </c>
      <c r="E379" s="141">
        <f>IFERROR(D379/D381,0)</f>
        <v>0</v>
      </c>
      <c r="F379" s="143">
        <f>COUNTIFS(MetaData!$R:$R,TREM2!B379,MetaData!$AQ:$AQ,TREM2!C379,MetaData!$AS:$AS,TREM2!B375,MetaData!$AS:$AS,TREM2!F376,MetaData!AW:AW,"Trem2")</f>
        <v>0</v>
      </c>
      <c r="G379" s="141">
        <f>IFERROR(F379/F381,0)</f>
        <v>0</v>
      </c>
      <c r="H379" s="143">
        <f>COUNTIFS(MetaData!$R:$R,TREM2!B379,MetaData!$AQ:$AQ,TREM2!C379,MetaData!$AS:$AS,TREM2!B375,MetaData!$AS:$AS,TREM2!H376,MetaData!AW:AW,"Trem2")</f>
        <v>0</v>
      </c>
      <c r="I379" s="141">
        <f>IFERROR(H379/H381,0)</f>
        <v>0</v>
      </c>
      <c r="J379" s="143">
        <f>COUNTIFS(MetaData!$R:$R,TREM2!B379,MetaData!$AQ:$AQ,TREM2!C379,MetaData!$AS:$AS,TREM2!B375,MetaData!$AS:$AS,TREM2!J376,MetaData!AW:AW,"Trem2")</f>
        <v>0</v>
      </c>
      <c r="K379" s="142">
        <f>IFERROR(J379/J381,0)</f>
        <v>0</v>
      </c>
      <c r="M379" s="139" t="s">
        <v>151</v>
      </c>
      <c r="N379" s="140" t="s">
        <v>205</v>
      </c>
      <c r="O379" s="143">
        <f>COUNTIFS(MetaData!$R:$R,TREM2!M379,MetaData!$AQ:$AQ,TREM2!N379,MetaData!$AS:$AS,TREM2!B375,MetaData!AW:AW,"Trem2")</f>
        <v>0</v>
      </c>
      <c r="P379" s="142">
        <f>IFERROR(O379/O381,0)</f>
        <v>0</v>
      </c>
      <c r="V379" s="139" t="s">
        <v>1339</v>
      </c>
      <c r="W379" s="140">
        <f>SUM(W377:W378)</f>
        <v>0</v>
      </c>
      <c r="X379" s="142"/>
    </row>
    <row r="380" spans="2:24">
      <c r="B380" s="139"/>
      <c r="C380" s="140" t="s">
        <v>146</v>
      </c>
      <c r="D380" s="143">
        <f>COUNTIFS(MetaData!$R:$R,TREM2!B379,MetaData!$AQ:$AQ,TREM2!C380,MetaData!$AS:$AS,TREM2!B375,MetaData!$AS:$AS,TREM2!D376,MetaData!AW:AW,"Trem2")</f>
        <v>0</v>
      </c>
      <c r="E380" s="141">
        <f>IFERROR(D380/D381,0)</f>
        <v>0</v>
      </c>
      <c r="F380" s="143">
        <f>COUNTIFS(MetaData!$R:$R,TREM2!B379,MetaData!$AQ:$AQ,TREM2!C380,MetaData!$AS:$AS,TREM2!B375,MetaData!$AS:$AS,TREM2!F376,MetaData!AW:AW,"Trem2")</f>
        <v>0</v>
      </c>
      <c r="G380" s="141">
        <f>IFERROR(F380/F381,0)</f>
        <v>0</v>
      </c>
      <c r="H380" s="143">
        <f>COUNTIFS(MetaData!$R:$R,TREM2!B379,MetaData!$AQ:$AQ,TREM2!C380,MetaData!$AS:$AS,TREM2!B375,MetaData!$AS:$AS,TREM2!H376,MetaData!AW:AW,"Trem2")</f>
        <v>0</v>
      </c>
      <c r="I380" s="141">
        <f>IFERROR(H380/H381,0)</f>
        <v>0</v>
      </c>
      <c r="J380" s="143">
        <f>COUNTIFS(MetaData!$R:$R,TREM2!B379,MetaData!$AQ:$AQ,TREM2!C380,MetaData!$AS:$AS,TREM2!B375,MetaData!$AS:$AS,TREM2!J376,MetaData!AW:AW,"Trem2")</f>
        <v>0</v>
      </c>
      <c r="K380" s="142">
        <f>IFERROR(J380/J381,0)</f>
        <v>0</v>
      </c>
      <c r="M380" s="139"/>
      <c r="N380" s="140" t="s">
        <v>146</v>
      </c>
      <c r="O380" s="143">
        <f>COUNTIFS(MetaData!$R:$R,TREM2!M379,MetaData!$AQ:$AQ,TREM2!N380,MetaData!$AS:$AS,TREM2!B375,MetaData!AW:AW,"Trem2")</f>
        <v>0</v>
      </c>
      <c r="P380" s="142">
        <f>IFERROR(O380/O381,0)</f>
        <v>0</v>
      </c>
    </row>
    <row r="381" spans="2:24">
      <c r="B381" s="139" t="s">
        <v>1339</v>
      </c>
      <c r="C381" s="140"/>
      <c r="D381" s="143">
        <f>SUM(D377:D380)</f>
        <v>0</v>
      </c>
      <c r="E381" s="141"/>
      <c r="F381" s="140">
        <f t="shared" ref="F381" si="89">SUM(F377:F380)</f>
        <v>0</v>
      </c>
      <c r="G381" s="140"/>
      <c r="H381" s="140">
        <f>SUM(H377:H380)</f>
        <v>0</v>
      </c>
      <c r="I381" s="140"/>
      <c r="J381" s="140">
        <f>SUM(J377:J380)</f>
        <v>0</v>
      </c>
      <c r="K381" s="144">
        <f>SUM(C381:J381)</f>
        <v>0</v>
      </c>
      <c r="M381" s="139" t="s">
        <v>1339</v>
      </c>
      <c r="N381" s="140"/>
      <c r="O381" s="140">
        <f>SUM(O377:O380)</f>
        <v>0</v>
      </c>
      <c r="P381" s="142"/>
    </row>
    <row r="382" spans="2:24">
      <c r="G382" s="124"/>
      <c r="H382" s="124"/>
      <c r="I382" s="145"/>
    </row>
    <row r="383" spans="2:24">
      <c r="B383" s="126" t="s">
        <v>924</v>
      </c>
      <c r="C383" s="123"/>
      <c r="D383" s="123"/>
      <c r="E383" s="123"/>
      <c r="F383" s="123"/>
      <c r="G383" s="123"/>
      <c r="H383" s="123"/>
      <c r="I383" s="123"/>
      <c r="J383" s="123"/>
      <c r="K383" s="123"/>
      <c r="L383" s="123"/>
      <c r="M383" s="126"/>
      <c r="N383" s="123"/>
      <c r="O383" s="123"/>
      <c r="P383" s="123"/>
      <c r="Q383" s="123"/>
      <c r="R383" s="123"/>
      <c r="S383" s="123"/>
      <c r="T383" s="123"/>
      <c r="U383" s="123"/>
      <c r="V383" s="3"/>
      <c r="W383" s="123"/>
      <c r="X383" s="123"/>
    </row>
    <row r="384" spans="2:24">
      <c r="B384" s="154"/>
      <c r="C384" s="155" t="s">
        <v>1341</v>
      </c>
      <c r="D384" s="140" t="s">
        <v>924</v>
      </c>
      <c r="E384" s="141"/>
      <c r="F384" s="140" t="s">
        <v>407</v>
      </c>
      <c r="G384" s="140"/>
      <c r="H384" s="141" t="s">
        <v>215</v>
      </c>
      <c r="I384" s="140"/>
      <c r="J384" s="140" t="s">
        <v>206</v>
      </c>
      <c r="K384" s="142"/>
      <c r="M384" s="139"/>
      <c r="N384" s="140" t="s">
        <v>1341</v>
      </c>
      <c r="O384" s="140"/>
      <c r="P384" s="142"/>
      <c r="R384" s="139" t="s">
        <v>133</v>
      </c>
      <c r="S384" s="143">
        <f>COUNTIFS(MetaData!$R:$R,TREM2!$R$22,MetaData!$AQ:$AQ,TREM2!B383,MetaData!AW:AW,"Trem2")</f>
        <v>0</v>
      </c>
      <c r="T384" s="142">
        <f>IFERROR(S384/S386,0)</f>
        <v>0</v>
      </c>
      <c r="V384" s="139" t="s">
        <v>1341</v>
      </c>
      <c r="W384" s="140"/>
      <c r="X384" s="142"/>
    </row>
    <row r="385" spans="2:24">
      <c r="B385" s="139" t="s">
        <v>133</v>
      </c>
      <c r="C385" s="140" t="s">
        <v>205</v>
      </c>
      <c r="D385" s="143">
        <f>COUNTIFS(MetaData!$R:$R,TREM2!B385,MetaData!$AQ:$AQ,TREM2!C385,MetaData!$AS:$AS,TREM2!B383,MetaData!$AS:$AS,TREM2!D384,MetaData!AW:AW,"Trem2")</f>
        <v>9</v>
      </c>
      <c r="E385" s="141">
        <f>IFERROR(D385/D389,0)</f>
        <v>0.19148936170212766</v>
      </c>
      <c r="F385" s="143">
        <f>COUNTIFS(MetaData!$R:$R,TREM2!B385,MetaData!$AQ:$AQ,TREM2!C385,MetaData!$AS:$AS,TREM2!B383,MetaData!$AS:$AS,TREM2!F384,MetaData!AW:AW,"Trem2")</f>
        <v>0</v>
      </c>
      <c r="G385" s="141">
        <f>IFERROR(F385/F389,0)</f>
        <v>0</v>
      </c>
      <c r="H385" s="143">
        <f>COUNTIFS(MetaData!$R:$R,TREM2!B385,MetaData!$AQ:$AQ,TREM2!C385,MetaData!$AS:$AS,TREM2!B383,MetaData!$AS:$AS,TREM2!H384,MetaData!AW:AW,"Trem2")</f>
        <v>0</v>
      </c>
      <c r="I385" s="141">
        <f>IFERROR(H385/H389,0)</f>
        <v>0</v>
      </c>
      <c r="J385" s="143">
        <f>COUNTIFS(MetaData!$R:$R,TREM2!B385,MetaData!$AQ:$AQ,TREM2!C385,MetaData!$AS:$AS,TREM2!B383,MetaData!$AS:$AS,TREM2!J384,MetaData!AW:AW,"Trem2")</f>
        <v>0</v>
      </c>
      <c r="K385" s="142">
        <f>IFERROR(J385/J389,0)</f>
        <v>0</v>
      </c>
      <c r="M385" s="139" t="s">
        <v>133</v>
      </c>
      <c r="N385" s="140" t="s">
        <v>205</v>
      </c>
      <c r="O385" s="143">
        <f>COUNTIFS(MetaData!$R:$R,TREM2!M385,MetaData!$AQ:$AQ,TREM2!N385,MetaData!$AS:$AS,TREM2!B383,MetaData!AW:AW,"Trem2")</f>
        <v>9</v>
      </c>
      <c r="P385" s="142">
        <f>IFERROR(O385/O389,0)</f>
        <v>0.19148936170212766</v>
      </c>
      <c r="R385" s="139" t="s">
        <v>151</v>
      </c>
      <c r="S385" s="143">
        <f>COUNTIFS(MetaData!$R:$R,TREM2!$R$23,MetaData!$AQ:$AQ,TREM2!B383,MetaData!AW:AW,"Trem2")</f>
        <v>0</v>
      </c>
      <c r="T385" s="142">
        <f>IFERROR(S385/S386,0)</f>
        <v>0</v>
      </c>
      <c r="V385" s="139" t="s">
        <v>205</v>
      </c>
      <c r="W385" s="143">
        <f>COUNTIFS(MetaData!$AQ:$AQ,TREM2!V385,MetaData!$AS:$AS,TREM2!B383,MetaData!AW:AW,"Trem2")</f>
        <v>30</v>
      </c>
      <c r="X385" s="142">
        <f>IFERROR(W385/W387,0)</f>
        <v>0.63829787234042556</v>
      </c>
    </row>
    <row r="386" spans="2:24">
      <c r="B386" s="139"/>
      <c r="C386" s="140" t="s">
        <v>146</v>
      </c>
      <c r="D386" s="143">
        <f>COUNTIFS(MetaData!$R:$R,TREM2!B385,MetaData!$AQ:$AQ,TREM2!C386,MetaData!$AS:$AS,TREM2!B383,MetaData!$AS:$AS,TREM2!D384,MetaData!AW:AW,"Trem2")</f>
        <v>12</v>
      </c>
      <c r="E386" s="141">
        <f>IFERROR(D386/D389,0)</f>
        <v>0.25531914893617019</v>
      </c>
      <c r="F386" s="143">
        <f>COUNTIFS(MetaData!$R:$R,TREM2!B385,MetaData!$AQ:$AQ,TREM2!C386,MetaData!$AS:$AS,TREM2!B383,MetaData!$AS:$AS,TREM2!F384,MetaData!AW:AW,"Trem2")</f>
        <v>0</v>
      </c>
      <c r="G386" s="141">
        <f>IFERROR(F386/F389,0)</f>
        <v>0</v>
      </c>
      <c r="H386" s="143">
        <f>COUNTIFS(MetaData!$R:$R,TREM2!B385,MetaData!$AQ:$AQ,TREM2!C386,MetaData!$AS:$AS,TREM2!B383,MetaData!$AS:$AS,TREM2!H384,MetaData!AW:AW,"Trem2")</f>
        <v>0</v>
      </c>
      <c r="I386" s="141">
        <f>IFERROR(H386/H389,0)</f>
        <v>0</v>
      </c>
      <c r="J386" s="143">
        <f>COUNTIFS(MetaData!$R:$R,TREM2!B385,MetaData!$AQ:$AQ,TREM2!C386,MetaData!$AS:$AS,TREM2!B383,MetaData!$AS:$AS,TREM2!J384,MetaData!AW:AW,"Trem2")</f>
        <v>0</v>
      </c>
      <c r="K386" s="142">
        <f>IFERROR(J386/J389,0)</f>
        <v>0</v>
      </c>
      <c r="M386" s="139"/>
      <c r="N386" s="140" t="s">
        <v>146</v>
      </c>
      <c r="O386" s="143">
        <f>COUNTIFS(MetaData!$R:$R,TREM2!M385,MetaData!$AQ:$AQ,TREM2!N386,MetaData!$AS:$AS,TREM2!B383,MetaData!AW:AW,"Trem2")</f>
        <v>12</v>
      </c>
      <c r="P386" s="142">
        <f>IFERROR(O386/O389,0)</f>
        <v>0.25531914893617019</v>
      </c>
      <c r="R386" s="139" t="s">
        <v>1339</v>
      </c>
      <c r="S386" s="140">
        <f>SUM(S384:S385)</f>
        <v>0</v>
      </c>
      <c r="T386" s="142"/>
      <c r="V386" s="139" t="s">
        <v>146</v>
      </c>
      <c r="W386" s="143">
        <f>COUNTIFS(MetaData!$AQ:$AQ,TREM2!V386,MetaData!$AS:$AS,TREM2!B383,MetaData!AW:AW,"Trem2")</f>
        <v>17</v>
      </c>
      <c r="X386" s="142">
        <f>IFERROR(W386/W387,0)</f>
        <v>0.36170212765957449</v>
      </c>
    </row>
    <row r="387" spans="2:24">
      <c r="B387" s="139" t="s">
        <v>151</v>
      </c>
      <c r="C387" s="140" t="s">
        <v>205</v>
      </c>
      <c r="D387" s="143">
        <f>COUNTIFS(MetaData!$R:$R,TREM2!B387,MetaData!$AQ:$AQ,TREM2!C387,MetaData!$AS:$AS,TREM2!B383,MetaData!$AS:$AS,TREM2!D384,MetaData!AW:AW,"Trem2")</f>
        <v>21</v>
      </c>
      <c r="E387" s="141">
        <f>IFERROR(D387/D389,0)</f>
        <v>0.44680851063829785</v>
      </c>
      <c r="F387" s="143">
        <f>COUNTIFS(MetaData!$R:$R,TREM2!B387,MetaData!$AQ:$AQ,TREM2!C387,MetaData!$AS:$AS,TREM2!B383,MetaData!$AS:$AS,TREM2!F384,MetaData!AW:AW,"Trem2")</f>
        <v>0</v>
      </c>
      <c r="G387" s="141">
        <f>IFERROR(F387/F389,0)</f>
        <v>0</v>
      </c>
      <c r="H387" s="143">
        <f>COUNTIFS(MetaData!$R:$R,TREM2!B387,MetaData!$AQ:$AQ,TREM2!C387,MetaData!$AS:$AS,TREM2!B383,MetaData!$AS:$AS,TREM2!H384,MetaData!AW:AW,"Trem2")</f>
        <v>0</v>
      </c>
      <c r="I387" s="141">
        <f>IFERROR(H387/H389,0)</f>
        <v>0</v>
      </c>
      <c r="J387" s="143">
        <f>COUNTIFS(MetaData!$R:$R,TREM2!B387,MetaData!$AQ:$AQ,TREM2!C387,MetaData!$AS:$AS,TREM2!B383,MetaData!$AS:$AS,TREM2!J384,MetaData!AW:AW,"Trem2")</f>
        <v>0</v>
      </c>
      <c r="K387" s="142">
        <f>IFERROR(J387/J389,0)</f>
        <v>0</v>
      </c>
      <c r="M387" s="139" t="s">
        <v>151</v>
      </c>
      <c r="N387" s="140" t="s">
        <v>205</v>
      </c>
      <c r="O387" s="143">
        <f>COUNTIFS(MetaData!$R:$R,TREM2!M387,MetaData!$AQ:$AQ,TREM2!N387,MetaData!$AS:$AS,TREM2!B383,MetaData!AW:AW,"Trem2")</f>
        <v>21</v>
      </c>
      <c r="P387" s="142">
        <f>IFERROR(O387/O389,0)</f>
        <v>0.44680851063829785</v>
      </c>
      <c r="V387" s="139" t="s">
        <v>1339</v>
      </c>
      <c r="W387" s="140">
        <f>SUM(W385:W386)</f>
        <v>47</v>
      </c>
      <c r="X387" s="142"/>
    </row>
    <row r="388" spans="2:24">
      <c r="B388" s="139"/>
      <c r="C388" s="140" t="s">
        <v>146</v>
      </c>
      <c r="D388" s="143">
        <f>COUNTIFS(MetaData!$R:$R,TREM2!B387,MetaData!$AQ:$AQ,TREM2!C388,MetaData!$AS:$AS,TREM2!B383,MetaData!$AS:$AS,TREM2!D384,MetaData!AW:AW,"Trem2")</f>
        <v>5</v>
      </c>
      <c r="E388" s="141">
        <f>IFERROR(D388/D389,0)</f>
        <v>0.10638297872340426</v>
      </c>
      <c r="F388" s="143">
        <f>COUNTIFS(MetaData!$R:$R,TREM2!B387,MetaData!$AQ:$AQ,TREM2!C388,MetaData!$AS:$AS,TREM2!B383,MetaData!$AS:$AS,TREM2!F384,MetaData!AW:AW,"Trem2")</f>
        <v>0</v>
      </c>
      <c r="G388" s="141">
        <f>IFERROR(F388/F389,0)</f>
        <v>0</v>
      </c>
      <c r="H388" s="143">
        <f>COUNTIFS(MetaData!$R:$R,TREM2!B387,MetaData!$AQ:$AQ,TREM2!C388,MetaData!$AS:$AS,TREM2!B383,MetaData!$AS:$AS,TREM2!H384,MetaData!AW:AW,"Trem2")</f>
        <v>0</v>
      </c>
      <c r="I388" s="141">
        <f>IFERROR(H388/H389,0)</f>
        <v>0</v>
      </c>
      <c r="J388" s="143">
        <f>COUNTIFS(MetaData!$R:$R,TREM2!B387,MetaData!$AQ:$AQ,TREM2!C388,MetaData!$AS:$AS,TREM2!B383,MetaData!$AS:$AS,TREM2!J384,MetaData!AW:AW,"Trem2")</f>
        <v>0</v>
      </c>
      <c r="K388" s="142">
        <f>IFERROR(J388/J389,0)</f>
        <v>0</v>
      </c>
      <c r="M388" s="139"/>
      <c r="N388" s="140" t="s">
        <v>146</v>
      </c>
      <c r="O388" s="143">
        <f>COUNTIFS(MetaData!$R:$R,TREM2!M387,MetaData!$AQ:$AQ,TREM2!N388,MetaData!$AS:$AS,TREM2!B383,MetaData!AW:AW,"Trem2")</f>
        <v>5</v>
      </c>
      <c r="P388" s="142">
        <f>IFERROR(O388/O389,0)</f>
        <v>0.10638297872340426</v>
      </c>
    </row>
    <row r="389" spans="2:24">
      <c r="B389" s="139" t="s">
        <v>1339</v>
      </c>
      <c r="C389" s="140"/>
      <c r="D389" s="143">
        <f>SUM(D385:D388)</f>
        <v>47</v>
      </c>
      <c r="E389" s="141"/>
      <c r="F389" s="140">
        <f t="shared" ref="F389" si="90">SUM(F385:F388)</f>
        <v>0</v>
      </c>
      <c r="G389" s="140"/>
      <c r="H389" s="140">
        <f>SUM(H385:H388)</f>
        <v>0</v>
      </c>
      <c r="I389" s="140"/>
      <c r="J389" s="140">
        <f>SUM(J385:J388)</f>
        <v>0</v>
      </c>
      <c r="K389" s="144">
        <f>SUM(C389:J389)</f>
        <v>47</v>
      </c>
      <c r="M389" s="139" t="s">
        <v>1339</v>
      </c>
      <c r="N389" s="140"/>
      <c r="O389" s="140">
        <f>SUM(O385:O388)</f>
        <v>47</v>
      </c>
      <c r="P389" s="142"/>
    </row>
    <row r="390" spans="2:24">
      <c r="G390" s="124"/>
      <c r="H390" s="124"/>
      <c r="I390" s="145"/>
    </row>
    <row r="391" spans="2:24">
      <c r="B391" s="126" t="s">
        <v>407</v>
      </c>
      <c r="C391" s="123"/>
      <c r="D391" s="123"/>
      <c r="E391" s="123"/>
      <c r="F391" s="123"/>
      <c r="G391" s="123"/>
      <c r="H391" s="123"/>
      <c r="I391" s="123"/>
      <c r="J391" s="123"/>
      <c r="K391" s="123"/>
      <c r="L391" s="123"/>
      <c r="M391" s="126"/>
      <c r="N391" s="123"/>
      <c r="O391" s="123"/>
      <c r="P391" s="123"/>
      <c r="Q391" s="123"/>
      <c r="R391" s="123"/>
      <c r="S391" s="123"/>
      <c r="T391" s="123"/>
      <c r="U391" s="123"/>
      <c r="V391" s="3"/>
      <c r="W391" s="123"/>
      <c r="X391" s="123"/>
    </row>
    <row r="392" spans="2:24">
      <c r="B392" s="154"/>
      <c r="C392" s="155" t="s">
        <v>1341</v>
      </c>
      <c r="D392" s="140" t="s">
        <v>924</v>
      </c>
      <c r="E392" s="141"/>
      <c r="F392" s="140" t="s">
        <v>407</v>
      </c>
      <c r="G392" s="140"/>
      <c r="H392" s="141" t="s">
        <v>215</v>
      </c>
      <c r="I392" s="140"/>
      <c r="J392" s="140" t="s">
        <v>206</v>
      </c>
      <c r="K392" s="142"/>
      <c r="M392" s="139"/>
      <c r="N392" s="140" t="s">
        <v>1341</v>
      </c>
      <c r="O392" s="140"/>
      <c r="P392" s="142"/>
      <c r="R392" s="139" t="s">
        <v>133</v>
      </c>
      <c r="S392" s="143">
        <f>COUNTIFS(MetaData!$R:$R,TREM2!$R$22,MetaData!$AQ:$AQ,TREM2!B391,MetaData!AW:AW,"Trem2")</f>
        <v>0</v>
      </c>
      <c r="T392" s="142">
        <f>IFERROR(S392/S394,0)</f>
        <v>0</v>
      </c>
      <c r="V392" s="139" t="s">
        <v>1341</v>
      </c>
      <c r="W392" s="140"/>
      <c r="X392" s="142"/>
    </row>
    <row r="393" spans="2:24">
      <c r="B393" s="139" t="s">
        <v>133</v>
      </c>
      <c r="C393" s="140" t="s">
        <v>205</v>
      </c>
      <c r="D393" s="143">
        <f>COUNTIFS(MetaData!$R:$R,TREM2!B393,MetaData!$AQ:$AQ,TREM2!C393,MetaData!$AS:$AS,TREM2!B391,MetaData!$AS:$AS,TREM2!D392,MetaData!AW:AW,"Trem2")</f>
        <v>0</v>
      </c>
      <c r="E393" s="141">
        <f>IFERROR(D393/D397,0)</f>
        <v>0</v>
      </c>
      <c r="F393" s="143">
        <f>COUNTIFS(MetaData!$R:$R,TREM2!B393,MetaData!$AQ:$AQ,TREM2!C393,MetaData!$AS:$AS,TREM2!B391,MetaData!$AS:$AS,TREM2!F392,MetaData!AW:AW,"Trem2")</f>
        <v>0</v>
      </c>
      <c r="G393" s="141">
        <f>IFERROR(F393/F397,0)</f>
        <v>0</v>
      </c>
      <c r="H393" s="143">
        <f>COUNTIFS(MetaData!$R:$R,TREM2!B393,MetaData!$AQ:$AQ,TREM2!C393,MetaData!$AS:$AS,TREM2!B391,MetaData!$AS:$AS,TREM2!H392,MetaData!AW:AW,"Trem2")</f>
        <v>0</v>
      </c>
      <c r="I393" s="141">
        <f>IFERROR(H393/H397,0)</f>
        <v>0</v>
      </c>
      <c r="J393" s="143">
        <f>COUNTIFS(MetaData!$R:$R,TREM2!B393,MetaData!$AQ:$AQ,TREM2!C393,MetaData!$AS:$AS,TREM2!B391,MetaData!$AS:$AS,TREM2!J392,MetaData!AW:AW,"Trem2")</f>
        <v>0</v>
      </c>
      <c r="K393" s="142">
        <f>IFERROR(J393/J397,0)</f>
        <v>0</v>
      </c>
      <c r="M393" s="139" t="s">
        <v>133</v>
      </c>
      <c r="N393" s="140" t="s">
        <v>205</v>
      </c>
      <c r="O393" s="143">
        <f>COUNTIFS(MetaData!$R:$R,TREM2!M393,MetaData!$AQ:$AQ,TREM2!N393,MetaData!$AS:$AS,TREM2!B391,MetaData!AW:AW,"Trem2")</f>
        <v>0</v>
      </c>
      <c r="P393" s="142">
        <f>IFERROR(O393/O397,0)</f>
        <v>0</v>
      </c>
      <c r="R393" s="139" t="s">
        <v>151</v>
      </c>
      <c r="S393" s="143">
        <f>COUNTIFS(MetaData!$R:$R,TREM2!$R$23,MetaData!$AQ:$AQ,TREM2!B391,MetaData!AW:AW,"Trem2")</f>
        <v>0</v>
      </c>
      <c r="T393" s="142">
        <f>IFERROR(S393/S394,0)</f>
        <v>0</v>
      </c>
      <c r="V393" s="139" t="s">
        <v>205</v>
      </c>
      <c r="W393" s="143">
        <f>COUNTIFS(MetaData!$AQ:$AQ,TREM2!V393,MetaData!$AS:$AS,TREM2!B391,MetaData!AW:AW,"Trem2")</f>
        <v>0</v>
      </c>
      <c r="X393" s="142">
        <f>IFERROR(W393/W395,0)</f>
        <v>0</v>
      </c>
    </row>
    <row r="394" spans="2:24">
      <c r="B394" s="139"/>
      <c r="C394" s="140" t="s">
        <v>146</v>
      </c>
      <c r="D394" s="143">
        <f>COUNTIFS(MetaData!$R:$R,TREM2!B393,MetaData!$AQ:$AQ,TREM2!C394,MetaData!$AS:$AS,TREM2!B391,MetaData!$AS:$AS,TREM2!D392,MetaData!AW:AW,"Trem2")</f>
        <v>0</v>
      </c>
      <c r="E394" s="141">
        <f>IFERROR(D394/D397,0)</f>
        <v>0</v>
      </c>
      <c r="F394" s="143">
        <f>COUNTIFS(MetaData!$R:$R,TREM2!B393,MetaData!$AQ:$AQ,TREM2!C394,MetaData!$AS:$AS,TREM2!B391,MetaData!$AS:$AS,TREM2!F392,MetaData!AW:AW,"Trem2")</f>
        <v>0</v>
      </c>
      <c r="G394" s="141">
        <f>IFERROR(F394/F397,0)</f>
        <v>0</v>
      </c>
      <c r="H394" s="143">
        <f>COUNTIFS(MetaData!$R:$R,TREM2!B393,MetaData!$AQ:$AQ,TREM2!C394,MetaData!$AS:$AS,TREM2!B391,MetaData!$AS:$AS,TREM2!H392,MetaData!AW:AW,"Trem2")</f>
        <v>0</v>
      </c>
      <c r="I394" s="141">
        <f>IFERROR(H394/H397,0)</f>
        <v>0</v>
      </c>
      <c r="J394" s="143">
        <f>COUNTIFS(MetaData!$R:$R,TREM2!B393,MetaData!$AQ:$AQ,TREM2!C394,MetaData!$AS:$AS,TREM2!B391,MetaData!$AS:$AS,TREM2!J392,MetaData!AW:AW,"Trem2")</f>
        <v>0</v>
      </c>
      <c r="K394" s="142">
        <f>IFERROR(J394/J397,0)</f>
        <v>0</v>
      </c>
      <c r="M394" s="139"/>
      <c r="N394" s="140" t="s">
        <v>146</v>
      </c>
      <c r="O394" s="143">
        <f>COUNTIFS(MetaData!$R:$R,TREM2!M393,MetaData!$AQ:$AQ,TREM2!N394,MetaData!$AS:$AS,TREM2!B391,MetaData!AW:AW,"Trem2")</f>
        <v>0</v>
      </c>
      <c r="P394" s="142">
        <f>IFERROR(O394/O397,0)</f>
        <v>0</v>
      </c>
      <c r="R394" s="139" t="s">
        <v>1339</v>
      </c>
      <c r="S394" s="140">
        <f>SUM(S392:S393)</f>
        <v>0</v>
      </c>
      <c r="T394" s="142"/>
      <c r="V394" s="139" t="s">
        <v>146</v>
      </c>
      <c r="W394" s="143">
        <f>COUNTIFS(MetaData!$AQ:$AQ,TREM2!V394,MetaData!$AS:$AS,TREM2!B391,MetaData!AW:AW,"Trem2")</f>
        <v>1</v>
      </c>
      <c r="X394" s="142">
        <f>IFERROR(W394/W395,0)</f>
        <v>1</v>
      </c>
    </row>
    <row r="395" spans="2:24">
      <c r="B395" s="139" t="s">
        <v>151</v>
      </c>
      <c r="C395" s="140" t="s">
        <v>205</v>
      </c>
      <c r="D395" s="143">
        <f>COUNTIFS(MetaData!$R:$R,TREM2!B395,MetaData!$AQ:$AQ,TREM2!C395,MetaData!$AS:$AS,TREM2!B391,MetaData!$AS:$AS,TREM2!D392,MetaData!AW:AW,"Trem2")</f>
        <v>0</v>
      </c>
      <c r="E395" s="141">
        <f>IFERROR(D395/D397,0)</f>
        <v>0</v>
      </c>
      <c r="F395" s="143">
        <f>COUNTIFS(MetaData!$R:$R,TREM2!B395,MetaData!$AQ:$AQ,TREM2!C395,MetaData!$AS:$AS,TREM2!B391,MetaData!$AS:$AS,TREM2!F392,MetaData!AW:AW,"Trem2")</f>
        <v>0</v>
      </c>
      <c r="G395" s="141">
        <f>IFERROR(F395/F397,0)</f>
        <v>0</v>
      </c>
      <c r="H395" s="143">
        <f>COUNTIFS(MetaData!$R:$R,TREM2!B395,MetaData!$AQ:$AQ,TREM2!C395,MetaData!$AS:$AS,TREM2!B391,MetaData!$AS:$AS,TREM2!H392,MetaData!AW:AW,"Trem2")</f>
        <v>0</v>
      </c>
      <c r="I395" s="141">
        <f>IFERROR(H395/H397,0)</f>
        <v>0</v>
      </c>
      <c r="J395" s="143">
        <f>COUNTIFS(MetaData!$R:$R,TREM2!B395,MetaData!$AQ:$AQ,TREM2!C395,MetaData!$AS:$AS,TREM2!B391,MetaData!$AS:$AS,TREM2!J392,MetaData!AW:AW,"Trem2")</f>
        <v>0</v>
      </c>
      <c r="K395" s="142">
        <f>IFERROR(J395/J397,0)</f>
        <v>0</v>
      </c>
      <c r="M395" s="139" t="s">
        <v>151</v>
      </c>
      <c r="N395" s="140" t="s">
        <v>205</v>
      </c>
      <c r="O395" s="143">
        <f>COUNTIFS(MetaData!$R:$R,TREM2!M395,MetaData!$AQ:$AQ,TREM2!N395,MetaData!$AS:$AS,TREM2!B391,MetaData!AW:AW,"Trem2")</f>
        <v>0</v>
      </c>
      <c r="P395" s="142">
        <f>IFERROR(O395/O397,0)</f>
        <v>0</v>
      </c>
      <c r="V395" s="139" t="s">
        <v>1339</v>
      </c>
      <c r="W395" s="140">
        <f>SUM(W393:W394)</f>
        <v>1</v>
      </c>
      <c r="X395" s="142"/>
    </row>
    <row r="396" spans="2:24">
      <c r="B396" s="139"/>
      <c r="C396" s="140" t="s">
        <v>146</v>
      </c>
      <c r="D396" s="143">
        <f>COUNTIFS(MetaData!$R:$R,TREM2!B395,MetaData!$AQ:$AQ,TREM2!C396,MetaData!$AS:$AS,TREM2!B391,MetaData!$AS:$AS,TREM2!D392,MetaData!AW:AW,"Trem2")</f>
        <v>0</v>
      </c>
      <c r="E396" s="141">
        <f>IFERROR(D396/D397,0)</f>
        <v>0</v>
      </c>
      <c r="F396" s="143">
        <f>COUNTIFS(MetaData!$R:$R,TREM2!B395,MetaData!$AQ:$AQ,TREM2!C396,MetaData!$AS:$AS,TREM2!B391,MetaData!$AS:$AS,TREM2!F392,MetaData!AW:AW,"Trem2")</f>
        <v>1</v>
      </c>
      <c r="G396" s="141">
        <f>IFERROR(F396/F397,0)</f>
        <v>1</v>
      </c>
      <c r="H396" s="143">
        <f>COUNTIFS(MetaData!$R:$R,TREM2!B395,MetaData!$AQ:$AQ,TREM2!C396,MetaData!$AS:$AS,TREM2!B391,MetaData!$AS:$AS,TREM2!H392,MetaData!AW:AW,"Trem2")</f>
        <v>0</v>
      </c>
      <c r="I396" s="141">
        <f>IFERROR(H396/H397,0)</f>
        <v>0</v>
      </c>
      <c r="J396" s="143">
        <f>COUNTIFS(MetaData!$R:$R,TREM2!B395,MetaData!$AQ:$AQ,TREM2!C396,MetaData!$AS:$AS,TREM2!B391,MetaData!$AS:$AS,TREM2!J392,MetaData!AW:AW,"Trem2")</f>
        <v>0</v>
      </c>
      <c r="K396" s="142">
        <f>IFERROR(J396/J397,0)</f>
        <v>0</v>
      </c>
      <c r="M396" s="139"/>
      <c r="N396" s="140" t="s">
        <v>146</v>
      </c>
      <c r="O396" s="143">
        <f>COUNTIFS(MetaData!$R:$R,TREM2!M395,MetaData!$AQ:$AQ,TREM2!N396,MetaData!$AS:$AS,TREM2!B391,MetaData!AW:AW,"Trem2")</f>
        <v>1</v>
      </c>
      <c r="P396" s="142">
        <f>IFERROR(O396/O397,0)</f>
        <v>1</v>
      </c>
    </row>
    <row r="397" spans="2:24">
      <c r="B397" s="139" t="s">
        <v>1339</v>
      </c>
      <c r="C397" s="140"/>
      <c r="D397" s="143">
        <f>SUM(D393:D396)</f>
        <v>0</v>
      </c>
      <c r="E397" s="141"/>
      <c r="F397" s="140">
        <f t="shared" ref="F397" si="91">SUM(F393:F396)</f>
        <v>1</v>
      </c>
      <c r="G397" s="140"/>
      <c r="H397" s="140">
        <f>SUM(H393:H396)</f>
        <v>0</v>
      </c>
      <c r="I397" s="140"/>
      <c r="J397" s="140">
        <f>SUM(J393:J396)</f>
        <v>0</v>
      </c>
      <c r="K397" s="144">
        <f>SUM(C397:J397)</f>
        <v>1</v>
      </c>
      <c r="M397" s="139" t="s">
        <v>1339</v>
      </c>
      <c r="N397" s="140"/>
      <c r="O397" s="140">
        <f>SUM(O393:O396)</f>
        <v>1</v>
      </c>
      <c r="P397" s="142"/>
    </row>
    <row r="398" spans="2:24">
      <c r="G398" s="124"/>
      <c r="H398" s="124"/>
      <c r="I398" s="145"/>
    </row>
    <row r="399" spans="2:24">
      <c r="B399" s="126" t="s">
        <v>960</v>
      </c>
      <c r="C399" s="123"/>
      <c r="D399" s="123"/>
      <c r="E399" s="123"/>
      <c r="F399" s="123"/>
      <c r="G399" s="123"/>
      <c r="H399" s="123"/>
      <c r="I399" s="123"/>
      <c r="J399" s="123"/>
      <c r="K399" s="123"/>
      <c r="L399" s="123"/>
      <c r="M399" s="126"/>
      <c r="N399" s="123"/>
      <c r="O399" s="123"/>
      <c r="P399" s="123"/>
      <c r="Q399" s="123"/>
      <c r="R399" s="123"/>
      <c r="S399" s="123"/>
      <c r="T399" s="123"/>
      <c r="U399" s="123"/>
      <c r="V399" s="3"/>
      <c r="W399" s="123"/>
      <c r="X399" s="123"/>
    </row>
    <row r="400" spans="2:24">
      <c r="B400" s="154"/>
      <c r="C400" s="155" t="s">
        <v>1341</v>
      </c>
      <c r="D400" s="140" t="s">
        <v>924</v>
      </c>
      <c r="E400" s="141"/>
      <c r="F400" s="140" t="s">
        <v>407</v>
      </c>
      <c r="G400" s="140"/>
      <c r="H400" s="141" t="s">
        <v>215</v>
      </c>
      <c r="I400" s="140"/>
      <c r="J400" s="140" t="s">
        <v>206</v>
      </c>
      <c r="K400" s="142"/>
      <c r="M400" s="139"/>
      <c r="N400" s="140" t="s">
        <v>1341</v>
      </c>
      <c r="O400" s="140"/>
      <c r="P400" s="142"/>
      <c r="R400" s="139" t="s">
        <v>133</v>
      </c>
      <c r="S400" s="143">
        <f>COUNTIFS(MetaData!$R:$R,TREM2!$R$22,MetaData!$AQ:$AQ,TREM2!B399,MetaData!AW:AW,"Trem2")</f>
        <v>0</v>
      </c>
      <c r="T400" s="142">
        <f>IFERROR(S400/S402,0)</f>
        <v>0</v>
      </c>
      <c r="V400" s="139" t="s">
        <v>1341</v>
      </c>
      <c r="W400" s="140"/>
      <c r="X400" s="142"/>
    </row>
    <row r="401" spans="2:24">
      <c r="B401" s="139" t="s">
        <v>133</v>
      </c>
      <c r="C401" s="140" t="s">
        <v>205</v>
      </c>
      <c r="D401" s="143">
        <f>COUNTIFS(MetaData!$R:$R,TREM2!B401,MetaData!$AQ:$AQ,TREM2!C401,MetaData!$AS:$AS,TREM2!B399,MetaData!$AS:$AS,TREM2!D400,MetaData!AW:AW,"Trem2")</f>
        <v>0</v>
      </c>
      <c r="E401" s="141">
        <f>IFERROR(D401/D405,0)</f>
        <v>0</v>
      </c>
      <c r="F401" s="143">
        <f>COUNTIFS(MetaData!$R:$R,TREM2!B401,MetaData!$AQ:$AQ,TREM2!C401,MetaData!$AS:$AS,TREM2!B399,MetaData!$AS:$AS,TREM2!F400,MetaData!AW:AW,"Trem2")</f>
        <v>0</v>
      </c>
      <c r="G401" s="141">
        <f>IFERROR(F401/F405,0)</f>
        <v>0</v>
      </c>
      <c r="H401" s="143">
        <f>COUNTIFS(MetaData!$R:$R,TREM2!B401,MetaData!$AQ:$AQ,TREM2!C401,MetaData!$AS:$AS,TREM2!B399,MetaData!$AS:$AS,TREM2!H400,MetaData!AW:AW,"Trem2")</f>
        <v>0</v>
      </c>
      <c r="I401" s="141">
        <f>IFERROR(H401/H405,0)</f>
        <v>0</v>
      </c>
      <c r="J401" s="143">
        <f>COUNTIFS(MetaData!$R:$R,TREM2!B401,MetaData!$AQ:$AQ,TREM2!C401,MetaData!$AS:$AS,TREM2!B399,MetaData!$AS:$AS,TREM2!J400,MetaData!AW:AW,"Trem2")</f>
        <v>0</v>
      </c>
      <c r="K401" s="142">
        <f>IFERROR(J401/J405,0)</f>
        <v>0</v>
      </c>
      <c r="M401" s="139" t="s">
        <v>133</v>
      </c>
      <c r="N401" s="140" t="s">
        <v>205</v>
      </c>
      <c r="O401" s="143">
        <f>COUNTIFS(MetaData!$R:$R,TREM2!M401,MetaData!$AQ:$AQ,TREM2!N401,MetaData!$AS:$AS,TREM2!B399,MetaData!AW:AW,"Trem2")</f>
        <v>0</v>
      </c>
      <c r="P401" s="142">
        <f>IFERROR(O401/O405,0)</f>
        <v>0</v>
      </c>
      <c r="R401" s="139" t="s">
        <v>151</v>
      </c>
      <c r="S401" s="143">
        <f>COUNTIFS(MetaData!$R:$R,TREM2!$R$23,MetaData!$AQ:$AQ,TREM2!B399,MetaData!AW:AW,"Trem2")</f>
        <v>0</v>
      </c>
      <c r="T401" s="142">
        <f>IFERROR(S401/S402,0)</f>
        <v>0</v>
      </c>
      <c r="V401" s="139" t="s">
        <v>205</v>
      </c>
      <c r="W401" s="143">
        <f>COUNTIFS(MetaData!$AQ:$AQ,TREM2!V401,MetaData!$AS:$AS,TREM2!B399,MetaData!AW:AW,"Trem2")</f>
        <v>0</v>
      </c>
      <c r="X401" s="142">
        <f>IFERROR(W401/W403,0)</f>
        <v>0</v>
      </c>
    </row>
    <row r="402" spans="2:24">
      <c r="B402" s="139"/>
      <c r="C402" s="140" t="s">
        <v>146</v>
      </c>
      <c r="D402" s="143">
        <f>COUNTIFS(MetaData!$R:$R,TREM2!B401,MetaData!$AQ:$AQ,TREM2!C402,MetaData!$AS:$AS,TREM2!B399,MetaData!$AS:$AS,TREM2!D400,MetaData!AW:AW,"Trem2")</f>
        <v>0</v>
      </c>
      <c r="E402" s="141">
        <f>IFERROR(D402/D405,0)</f>
        <v>0</v>
      </c>
      <c r="F402" s="143">
        <f>COUNTIFS(MetaData!$R:$R,TREM2!B401,MetaData!$AQ:$AQ,TREM2!C402,MetaData!$AS:$AS,TREM2!B399,MetaData!$AS:$AS,TREM2!F400,MetaData!AW:AW,"Trem2")</f>
        <v>0</v>
      </c>
      <c r="G402" s="141">
        <f>IFERROR(F402/F405,0)</f>
        <v>0</v>
      </c>
      <c r="H402" s="143">
        <f>COUNTIFS(MetaData!$R:$R,TREM2!B401,MetaData!$AQ:$AQ,TREM2!C402,MetaData!$AS:$AS,TREM2!B399,MetaData!$AS:$AS,TREM2!H400,MetaData!AW:AW,"Trem2")</f>
        <v>0</v>
      </c>
      <c r="I402" s="141">
        <f>IFERROR(H402/H405,0)</f>
        <v>0</v>
      </c>
      <c r="J402" s="143">
        <f>COUNTIFS(MetaData!$R:$R,TREM2!B401,MetaData!$AQ:$AQ,TREM2!C402,MetaData!$AS:$AS,TREM2!B399,MetaData!$AS:$AS,TREM2!J400,MetaData!AW:AW,"Trem2")</f>
        <v>0</v>
      </c>
      <c r="K402" s="142">
        <f>IFERROR(J402/J405,0)</f>
        <v>0</v>
      </c>
      <c r="M402" s="139"/>
      <c r="N402" s="140" t="s">
        <v>146</v>
      </c>
      <c r="O402" s="143">
        <f>COUNTIFS(MetaData!$R:$R,TREM2!M401,MetaData!$AQ:$AQ,TREM2!N402,MetaData!$AS:$AS,TREM2!B399,MetaData!AW:AW,"Trem2")</f>
        <v>0</v>
      </c>
      <c r="P402" s="142">
        <f>IFERROR(O402/O405,0)</f>
        <v>0</v>
      </c>
      <c r="R402" s="139" t="s">
        <v>1339</v>
      </c>
      <c r="S402" s="140">
        <f>SUM(S400:S401)</f>
        <v>0</v>
      </c>
      <c r="T402" s="142"/>
      <c r="V402" s="139" t="s">
        <v>146</v>
      </c>
      <c r="W402" s="143">
        <f>COUNTIFS(MetaData!$AQ:$AQ,TREM2!V402,MetaData!$AS:$AS,TREM2!B399,MetaData!AW:AW,"Trem2")</f>
        <v>0</v>
      </c>
      <c r="X402" s="142">
        <f>IFERROR(W402/W403,0)</f>
        <v>0</v>
      </c>
    </row>
    <row r="403" spans="2:24">
      <c r="B403" s="139" t="s">
        <v>151</v>
      </c>
      <c r="C403" s="140" t="s">
        <v>205</v>
      </c>
      <c r="D403" s="143">
        <f>COUNTIFS(MetaData!$R:$R,TREM2!B403,MetaData!$AQ:$AQ,TREM2!C403,MetaData!$AS:$AS,TREM2!B399,MetaData!$AS:$AS,TREM2!D400,MetaData!AW:AW,"Trem2")</f>
        <v>0</v>
      </c>
      <c r="E403" s="141">
        <f>IFERROR(D403/D405,0)</f>
        <v>0</v>
      </c>
      <c r="F403" s="143">
        <f>COUNTIFS(MetaData!$R:$R,TREM2!B403,MetaData!$AQ:$AQ,TREM2!C403,MetaData!$AS:$AS,TREM2!B399,MetaData!$AS:$AS,TREM2!F400,MetaData!AW:AW,"Trem2")</f>
        <v>0</v>
      </c>
      <c r="G403" s="141">
        <f>IFERROR(F403/F405,0)</f>
        <v>0</v>
      </c>
      <c r="H403" s="143">
        <f>COUNTIFS(MetaData!$R:$R,TREM2!B403,MetaData!$AQ:$AQ,TREM2!C403,MetaData!$AS:$AS,TREM2!B399,MetaData!$AS:$AS,TREM2!H400,MetaData!AW:AW,"Trem2")</f>
        <v>0</v>
      </c>
      <c r="I403" s="141">
        <f>IFERROR(H403/H405,0)</f>
        <v>0</v>
      </c>
      <c r="J403" s="143">
        <f>COUNTIFS(MetaData!$R:$R,TREM2!B403,MetaData!$AQ:$AQ,TREM2!C403,MetaData!$AS:$AS,TREM2!B399,MetaData!$AS:$AS,TREM2!J400,MetaData!AW:AW,"Trem2")</f>
        <v>0</v>
      </c>
      <c r="K403" s="142">
        <f>IFERROR(J403/J405,0)</f>
        <v>0</v>
      </c>
      <c r="M403" s="139" t="s">
        <v>151</v>
      </c>
      <c r="N403" s="140" t="s">
        <v>205</v>
      </c>
      <c r="O403" s="143">
        <f>COUNTIFS(MetaData!$R:$R,TREM2!M403,MetaData!$AQ:$AQ,TREM2!N403,MetaData!$AS:$AS,TREM2!B399,MetaData!AW:AW,"Trem2")</f>
        <v>0</v>
      </c>
      <c r="P403" s="142">
        <f>IFERROR(O403/O405,0)</f>
        <v>0</v>
      </c>
      <c r="V403" s="139" t="s">
        <v>1339</v>
      </c>
      <c r="W403" s="140">
        <f>SUM(W401:W402)</f>
        <v>0</v>
      </c>
      <c r="X403" s="142"/>
    </row>
    <row r="404" spans="2:24">
      <c r="B404" s="139"/>
      <c r="C404" s="140" t="s">
        <v>146</v>
      </c>
      <c r="D404" s="143">
        <f>COUNTIFS(MetaData!$R:$R,TREM2!B403,MetaData!$AQ:$AQ,TREM2!C404,MetaData!$AS:$AS,TREM2!B399,MetaData!$AS:$AS,TREM2!D400,MetaData!AW:AW,"Trem2")</f>
        <v>0</v>
      </c>
      <c r="E404" s="141">
        <f>IFERROR(D404/D405,0)</f>
        <v>0</v>
      </c>
      <c r="F404" s="143">
        <f>COUNTIFS(MetaData!$R:$R,TREM2!B403,MetaData!$AQ:$AQ,TREM2!C404,MetaData!$AS:$AS,TREM2!B399,MetaData!$AS:$AS,TREM2!F400,MetaData!AW:AW,"Trem2")</f>
        <v>0</v>
      </c>
      <c r="G404" s="141">
        <f>IFERROR(F404/F405,0)</f>
        <v>0</v>
      </c>
      <c r="H404" s="143">
        <f>COUNTIFS(MetaData!$R:$R,TREM2!B403,MetaData!$AQ:$AQ,TREM2!C404,MetaData!$AS:$AS,TREM2!B399,MetaData!$AS:$AS,TREM2!H400,MetaData!AW:AW,"Trem2")</f>
        <v>0</v>
      </c>
      <c r="I404" s="141">
        <f>IFERROR(H404/H405,0)</f>
        <v>0</v>
      </c>
      <c r="J404" s="143">
        <f>COUNTIFS(MetaData!$R:$R,TREM2!B403,MetaData!$AQ:$AQ,TREM2!C404,MetaData!$AS:$AS,TREM2!B399,MetaData!$AS:$AS,TREM2!J400,MetaData!AW:AW,"Trem2")</f>
        <v>0</v>
      </c>
      <c r="K404" s="142">
        <f>IFERROR(J404/J405,0)</f>
        <v>0</v>
      </c>
      <c r="M404" s="139"/>
      <c r="N404" s="140" t="s">
        <v>146</v>
      </c>
      <c r="O404" s="143">
        <f>COUNTIFS(MetaData!$R:$R,TREM2!M403,MetaData!$AQ:$AQ,TREM2!N404,MetaData!$AS:$AS,TREM2!B399,MetaData!AW:AW,"Trem2")</f>
        <v>0</v>
      </c>
      <c r="P404" s="142">
        <f>IFERROR(O404/O405,0)</f>
        <v>0</v>
      </c>
    </row>
    <row r="405" spans="2:24">
      <c r="B405" s="139" t="s">
        <v>1339</v>
      </c>
      <c r="C405" s="140"/>
      <c r="D405" s="143">
        <f>SUM(D401:D404)</f>
        <v>0</v>
      </c>
      <c r="E405" s="141"/>
      <c r="F405" s="140">
        <f t="shared" ref="F405" si="92">SUM(F401:F404)</f>
        <v>0</v>
      </c>
      <c r="G405" s="140"/>
      <c r="H405" s="140">
        <f>SUM(H401:H404)</f>
        <v>0</v>
      </c>
      <c r="I405" s="140"/>
      <c r="J405" s="140">
        <f>SUM(J401:J404)</f>
        <v>0</v>
      </c>
      <c r="K405" s="144">
        <f>SUM(C405:J405)</f>
        <v>0</v>
      </c>
      <c r="M405" s="139" t="s">
        <v>1339</v>
      </c>
      <c r="N405" s="140"/>
      <c r="O405" s="140">
        <f>SUM(O401:O404)</f>
        <v>0</v>
      </c>
      <c r="P405" s="142"/>
    </row>
    <row r="406" spans="2:24">
      <c r="G406" s="124"/>
      <c r="H406" s="124"/>
      <c r="I406" s="145"/>
    </row>
    <row r="407" spans="2:24">
      <c r="B407" s="126" t="s">
        <v>973</v>
      </c>
      <c r="C407" s="123"/>
      <c r="D407" s="123"/>
      <c r="E407" s="123"/>
      <c r="F407" s="123"/>
      <c r="G407" s="123"/>
      <c r="H407" s="123"/>
      <c r="I407" s="123"/>
      <c r="J407" s="123"/>
      <c r="K407" s="123"/>
      <c r="L407" s="123"/>
      <c r="M407" s="126"/>
      <c r="N407" s="123"/>
      <c r="O407" s="123"/>
      <c r="P407" s="123"/>
      <c r="Q407" s="123"/>
      <c r="R407" s="123"/>
      <c r="S407" s="123"/>
      <c r="T407" s="123"/>
      <c r="U407" s="123"/>
      <c r="V407" s="3"/>
      <c r="W407" s="123"/>
      <c r="X407" s="123"/>
    </row>
    <row r="408" spans="2:24">
      <c r="B408" s="154"/>
      <c r="C408" s="155" t="s">
        <v>1341</v>
      </c>
      <c r="D408" s="140" t="s">
        <v>924</v>
      </c>
      <c r="E408" s="141"/>
      <c r="F408" s="140" t="s">
        <v>407</v>
      </c>
      <c r="G408" s="140"/>
      <c r="H408" s="141" t="s">
        <v>215</v>
      </c>
      <c r="I408" s="140"/>
      <c r="J408" s="140" t="s">
        <v>206</v>
      </c>
      <c r="K408" s="142"/>
      <c r="M408" s="139"/>
      <c r="N408" s="140" t="s">
        <v>1341</v>
      </c>
      <c r="O408" s="140"/>
      <c r="P408" s="142"/>
      <c r="R408" s="139" t="s">
        <v>133</v>
      </c>
      <c r="S408" s="143">
        <f>COUNTIFS(MetaData!$R:$R,TREM2!$R$22,MetaData!$AQ:$AQ,TREM2!B407,MetaData!AW:AW,"Trem2")</f>
        <v>0</v>
      </c>
      <c r="T408" s="142">
        <f>IFERROR(S408/S410,0)</f>
        <v>0</v>
      </c>
      <c r="V408" s="139" t="s">
        <v>1341</v>
      </c>
      <c r="W408" s="140"/>
      <c r="X408" s="142"/>
    </row>
    <row r="409" spans="2:24">
      <c r="B409" s="139" t="s">
        <v>133</v>
      </c>
      <c r="C409" s="140" t="s">
        <v>205</v>
      </c>
      <c r="D409" s="143">
        <f>COUNTIFS(MetaData!$R:$R,TREM2!B409,MetaData!$AQ:$AQ,TREM2!C409,MetaData!$AS:$AS,TREM2!B407,MetaData!$AS:$AS,TREM2!D408,MetaData!AW:AW,"Trem2")</f>
        <v>0</v>
      </c>
      <c r="E409" s="141">
        <f>IFERROR(D409/D413,0)</f>
        <v>0</v>
      </c>
      <c r="F409" s="143">
        <f>COUNTIFS(MetaData!$R:$R,TREM2!B409,MetaData!$AQ:$AQ,TREM2!C409,MetaData!$AS:$AS,TREM2!B407,MetaData!$AS:$AS,TREM2!F408,MetaData!AW:AW,"Trem2")</f>
        <v>0</v>
      </c>
      <c r="G409" s="141">
        <f>IFERROR(F409/F413,0)</f>
        <v>0</v>
      </c>
      <c r="H409" s="143">
        <f>COUNTIFS(MetaData!$R:$R,TREM2!B409,MetaData!$AQ:$AQ,TREM2!C409,MetaData!$AS:$AS,TREM2!B407,MetaData!$AS:$AS,TREM2!H408,MetaData!AW:AW,"Trem2")</f>
        <v>0</v>
      </c>
      <c r="I409" s="141">
        <f>IFERROR(H409/H413,0)</f>
        <v>0</v>
      </c>
      <c r="J409" s="143">
        <f>COUNTIFS(MetaData!$R:$R,TREM2!B409,MetaData!$AQ:$AQ,TREM2!C409,MetaData!$AS:$AS,TREM2!B407,MetaData!$AS:$AS,TREM2!J408,MetaData!AW:AW,"Trem2")</f>
        <v>0</v>
      </c>
      <c r="K409" s="142">
        <f>IFERROR(J409/J413,0)</f>
        <v>0</v>
      </c>
      <c r="M409" s="139" t="s">
        <v>133</v>
      </c>
      <c r="N409" s="140" t="s">
        <v>205</v>
      </c>
      <c r="O409" s="143">
        <f>COUNTIFS(MetaData!$R:$R,TREM2!M409,MetaData!$AQ:$AQ,TREM2!N409,MetaData!$AS:$AS,TREM2!B407,MetaData!AW:AW,"Trem2")</f>
        <v>0</v>
      </c>
      <c r="P409" s="142">
        <f>IFERROR(O409/O413,0)</f>
        <v>0</v>
      </c>
      <c r="R409" s="139" t="s">
        <v>151</v>
      </c>
      <c r="S409" s="143">
        <f>COUNTIFS(MetaData!$R:$R,TREM2!$R$23,MetaData!$AQ:$AQ,TREM2!B407,MetaData!AW:AW,"Trem2")</f>
        <v>0</v>
      </c>
      <c r="T409" s="142">
        <f>IFERROR(S409/S410,0)</f>
        <v>0</v>
      </c>
      <c r="V409" s="139" t="s">
        <v>205</v>
      </c>
      <c r="W409" s="143">
        <f>COUNTIFS(MetaData!$AQ:$AQ,TREM2!V409,MetaData!$AS:$AS,TREM2!B407,MetaData!AW:AW,"Trem2")</f>
        <v>0</v>
      </c>
      <c r="X409" s="142">
        <f>IFERROR(W409/W411,0)</f>
        <v>0</v>
      </c>
    </row>
    <row r="410" spans="2:24">
      <c r="B410" s="139"/>
      <c r="C410" s="140" t="s">
        <v>146</v>
      </c>
      <c r="D410" s="143">
        <f>COUNTIFS(MetaData!$R:$R,TREM2!B409,MetaData!$AQ:$AQ,TREM2!C410,MetaData!$AS:$AS,TREM2!B407,MetaData!$AS:$AS,TREM2!D408,MetaData!AW:AW,"Trem2")</f>
        <v>0</v>
      </c>
      <c r="E410" s="141">
        <f>IFERROR(D410/D413,0)</f>
        <v>0</v>
      </c>
      <c r="F410" s="143">
        <f>COUNTIFS(MetaData!$R:$R,TREM2!B409,MetaData!$AQ:$AQ,TREM2!C410,MetaData!$AS:$AS,TREM2!B407,MetaData!$AS:$AS,TREM2!F408,MetaData!AW:AW,"Trem2")</f>
        <v>0</v>
      </c>
      <c r="G410" s="141">
        <f>IFERROR(F410/F413,0)</f>
        <v>0</v>
      </c>
      <c r="H410" s="143">
        <f>COUNTIFS(MetaData!$R:$R,TREM2!B409,MetaData!$AQ:$AQ,TREM2!C410,MetaData!$AS:$AS,TREM2!B407,MetaData!$AS:$AS,TREM2!H408,MetaData!AW:AW,"Trem2")</f>
        <v>0</v>
      </c>
      <c r="I410" s="141">
        <f>IFERROR(H410/H413,0)</f>
        <v>0</v>
      </c>
      <c r="J410" s="143">
        <f>COUNTIFS(MetaData!$R:$R,TREM2!B409,MetaData!$AQ:$AQ,TREM2!C410,MetaData!$AS:$AS,TREM2!B407,MetaData!$AS:$AS,TREM2!J408,MetaData!AW:AW,"Trem2")</f>
        <v>0</v>
      </c>
      <c r="K410" s="142">
        <f>IFERROR(J410/J413,0)</f>
        <v>0</v>
      </c>
      <c r="M410" s="139"/>
      <c r="N410" s="140" t="s">
        <v>146</v>
      </c>
      <c r="O410" s="143">
        <f>COUNTIFS(MetaData!$R:$R,TREM2!M409,MetaData!$AQ:$AQ,TREM2!N410,MetaData!$AS:$AS,TREM2!B407,MetaData!AW:AW,"Trem2")</f>
        <v>0</v>
      </c>
      <c r="P410" s="142">
        <f>IFERROR(O410/O413,0)</f>
        <v>0</v>
      </c>
      <c r="R410" s="139" t="s">
        <v>1339</v>
      </c>
      <c r="S410" s="140">
        <f>SUM(S408:S409)</f>
        <v>0</v>
      </c>
      <c r="T410" s="142"/>
      <c r="V410" s="139" t="s">
        <v>146</v>
      </c>
      <c r="W410" s="143">
        <f>COUNTIFS(MetaData!$AQ:$AQ,TREM2!V410,MetaData!$AS:$AS,TREM2!B407,MetaData!AW:AW,"Trem2")</f>
        <v>0</v>
      </c>
      <c r="X410" s="142">
        <f>IFERROR(W410/W411,0)</f>
        <v>0</v>
      </c>
    </row>
    <row r="411" spans="2:24">
      <c r="B411" s="139" t="s">
        <v>151</v>
      </c>
      <c r="C411" s="140" t="s">
        <v>205</v>
      </c>
      <c r="D411" s="143">
        <f>COUNTIFS(MetaData!$R:$R,TREM2!B411,MetaData!$AQ:$AQ,TREM2!C411,MetaData!$AS:$AS,TREM2!B407,MetaData!$AS:$AS,TREM2!D408,MetaData!AW:AW,"Trem2")</f>
        <v>0</v>
      </c>
      <c r="E411" s="141">
        <f>IFERROR(D411/D413,0)</f>
        <v>0</v>
      </c>
      <c r="F411" s="143">
        <f>COUNTIFS(MetaData!$R:$R,TREM2!B411,MetaData!$AQ:$AQ,TREM2!C411,MetaData!$AS:$AS,TREM2!B407,MetaData!$AS:$AS,TREM2!F408,MetaData!AW:AW,"Trem2")</f>
        <v>0</v>
      </c>
      <c r="G411" s="141">
        <f>IFERROR(F411/F413,0)</f>
        <v>0</v>
      </c>
      <c r="H411" s="143">
        <f>COUNTIFS(MetaData!$R:$R,TREM2!B411,MetaData!$AQ:$AQ,TREM2!C411,MetaData!$AS:$AS,TREM2!B407,MetaData!$AS:$AS,TREM2!H408,MetaData!AW:AW,"Trem2")</f>
        <v>0</v>
      </c>
      <c r="I411" s="141">
        <f>IFERROR(H411/H413,0)</f>
        <v>0</v>
      </c>
      <c r="J411" s="143">
        <f>COUNTIFS(MetaData!$R:$R,TREM2!B411,MetaData!$AQ:$AQ,TREM2!C411,MetaData!$AS:$AS,TREM2!B407,MetaData!$AS:$AS,TREM2!J408,MetaData!AW:AW,"Trem2")</f>
        <v>0</v>
      </c>
      <c r="K411" s="142">
        <f>IFERROR(J411/J413,0)</f>
        <v>0</v>
      </c>
      <c r="M411" s="139" t="s">
        <v>151</v>
      </c>
      <c r="N411" s="140" t="s">
        <v>205</v>
      </c>
      <c r="O411" s="143">
        <f>COUNTIFS(MetaData!$R:$R,TREM2!M411,MetaData!$AQ:$AQ,TREM2!N411,MetaData!$AS:$AS,TREM2!B407,MetaData!AW:AW,"Trem2")</f>
        <v>0</v>
      </c>
      <c r="P411" s="142">
        <f>IFERROR(O411/O413,0)</f>
        <v>0</v>
      </c>
      <c r="V411" s="139" t="s">
        <v>1339</v>
      </c>
      <c r="W411" s="140">
        <f>SUM(W409:W410)</f>
        <v>0</v>
      </c>
      <c r="X411" s="142"/>
    </row>
    <row r="412" spans="2:24">
      <c r="B412" s="139"/>
      <c r="C412" s="140" t="s">
        <v>146</v>
      </c>
      <c r="D412" s="143">
        <f>COUNTIFS(MetaData!$R:$R,TREM2!B411,MetaData!$AQ:$AQ,TREM2!C412,MetaData!$AS:$AS,TREM2!B407,MetaData!$AS:$AS,TREM2!D408,MetaData!AW:AW,"Trem2")</f>
        <v>0</v>
      </c>
      <c r="E412" s="141">
        <f>IFERROR(D412/D413,0)</f>
        <v>0</v>
      </c>
      <c r="F412" s="143">
        <f>COUNTIFS(MetaData!$R:$R,TREM2!B411,MetaData!$AQ:$AQ,TREM2!C412,MetaData!$AS:$AS,TREM2!B407,MetaData!$AS:$AS,TREM2!F408,MetaData!AW:AW,"Trem2")</f>
        <v>0</v>
      </c>
      <c r="G412" s="141">
        <f>IFERROR(F412/F413,0)</f>
        <v>0</v>
      </c>
      <c r="H412" s="143">
        <f>COUNTIFS(MetaData!$R:$R,TREM2!B411,MetaData!$AQ:$AQ,TREM2!C412,MetaData!$AS:$AS,TREM2!B407,MetaData!$AS:$AS,TREM2!H408,MetaData!AW:AW,"Trem2")</f>
        <v>0</v>
      </c>
      <c r="I412" s="141">
        <f>IFERROR(H412/H413,0)</f>
        <v>0</v>
      </c>
      <c r="J412" s="143">
        <f>COUNTIFS(MetaData!$R:$R,TREM2!B411,MetaData!$AQ:$AQ,TREM2!C412,MetaData!$AS:$AS,TREM2!B407,MetaData!$AS:$AS,TREM2!J408,MetaData!AW:AW,"Trem2")</f>
        <v>0</v>
      </c>
      <c r="K412" s="142">
        <f>IFERROR(J412/J413,0)</f>
        <v>0</v>
      </c>
      <c r="M412" s="139"/>
      <c r="N412" s="140" t="s">
        <v>146</v>
      </c>
      <c r="O412" s="143">
        <f>COUNTIFS(MetaData!$R:$R,TREM2!M411,MetaData!$AQ:$AQ,TREM2!N412,MetaData!$AS:$AS,TREM2!B407,MetaData!AW:AW,"Trem2")</f>
        <v>0</v>
      </c>
      <c r="P412" s="142">
        <f>IFERROR(O412/O413,0)</f>
        <v>0</v>
      </c>
    </row>
    <row r="413" spans="2:24">
      <c r="B413" s="139" t="s">
        <v>1339</v>
      </c>
      <c r="C413" s="140"/>
      <c r="D413" s="143">
        <f>SUM(D409:D412)</f>
        <v>0</v>
      </c>
      <c r="E413" s="141"/>
      <c r="F413" s="140">
        <f t="shared" ref="F413" si="93">SUM(F409:F412)</f>
        <v>0</v>
      </c>
      <c r="G413" s="140"/>
      <c r="H413" s="140">
        <f>SUM(H409:H412)</f>
        <v>0</v>
      </c>
      <c r="I413" s="140"/>
      <c r="J413" s="140">
        <f>SUM(J409:J412)</f>
        <v>0</v>
      </c>
      <c r="K413" s="144">
        <f>SUM(C413:J413)</f>
        <v>0</v>
      </c>
      <c r="M413" s="139" t="s">
        <v>1339</v>
      </c>
      <c r="N413" s="140"/>
      <c r="O413" s="140">
        <f>SUM(O409:O412)</f>
        <v>0</v>
      </c>
      <c r="P413" s="142"/>
    </row>
    <row r="414" spans="2:24">
      <c r="G414" s="124"/>
      <c r="H414" s="124"/>
      <c r="I414" s="145"/>
    </row>
    <row r="415" spans="2:24">
      <c r="B415" s="126" t="s">
        <v>984</v>
      </c>
      <c r="C415" s="123"/>
      <c r="D415" s="123"/>
      <c r="E415" s="123"/>
      <c r="F415" s="123"/>
      <c r="G415" s="123"/>
      <c r="H415" s="123"/>
      <c r="I415" s="123"/>
      <c r="J415" s="123"/>
      <c r="K415" s="123"/>
      <c r="L415" s="123"/>
      <c r="M415" s="126"/>
      <c r="N415" s="123"/>
      <c r="O415" s="123"/>
      <c r="P415" s="123"/>
      <c r="Q415" s="123"/>
      <c r="R415" s="123"/>
      <c r="S415" s="123"/>
      <c r="T415" s="123"/>
      <c r="U415" s="123"/>
      <c r="V415" s="3"/>
      <c r="W415" s="123"/>
      <c r="X415" s="123"/>
    </row>
    <row r="416" spans="2:24">
      <c r="B416" s="154"/>
      <c r="C416" s="155" t="s">
        <v>1341</v>
      </c>
      <c r="D416" s="140" t="s">
        <v>924</v>
      </c>
      <c r="E416" s="141"/>
      <c r="F416" s="140" t="s">
        <v>407</v>
      </c>
      <c r="G416" s="140"/>
      <c r="H416" s="141" t="s">
        <v>215</v>
      </c>
      <c r="I416" s="140"/>
      <c r="J416" s="140" t="s">
        <v>206</v>
      </c>
      <c r="K416" s="142"/>
      <c r="M416" s="139"/>
      <c r="N416" s="140" t="s">
        <v>1341</v>
      </c>
      <c r="O416" s="140"/>
      <c r="P416" s="142"/>
      <c r="R416" s="139" t="s">
        <v>133</v>
      </c>
      <c r="S416" s="143">
        <f>COUNTIFS(MetaData!$R:$R,TREM2!$R$22,MetaData!$AQ:$AQ,TREM2!B415,MetaData!AW:AW,"Trem2")</f>
        <v>0</v>
      </c>
      <c r="T416" s="142">
        <f>IFERROR(S416/S418,0)</f>
        <v>0</v>
      </c>
      <c r="V416" s="139" t="s">
        <v>1341</v>
      </c>
      <c r="W416" s="140"/>
      <c r="X416" s="142"/>
    </row>
    <row r="417" spans="2:24">
      <c r="B417" s="139" t="s">
        <v>133</v>
      </c>
      <c r="C417" s="140" t="s">
        <v>205</v>
      </c>
      <c r="D417" s="143">
        <f>COUNTIFS(MetaData!$R:$R,TREM2!B417,MetaData!$AQ:$AQ,TREM2!C417,MetaData!$AS:$AS,TREM2!B415,MetaData!$AS:$AS,TREM2!D416,MetaData!AW:AW,"Trem2")</f>
        <v>0</v>
      </c>
      <c r="E417" s="141">
        <f>IFERROR(D417/D421,0)</f>
        <v>0</v>
      </c>
      <c r="F417" s="143">
        <f>COUNTIFS(MetaData!$R:$R,TREM2!B417,MetaData!$AQ:$AQ,TREM2!C417,MetaData!$AS:$AS,TREM2!B415,MetaData!$AS:$AS,TREM2!F416,MetaData!AW:AW,"Trem2")</f>
        <v>0</v>
      </c>
      <c r="G417" s="141">
        <f>IFERROR(F417/F421,0)</f>
        <v>0</v>
      </c>
      <c r="H417" s="143">
        <f>COUNTIFS(MetaData!$R:$R,TREM2!B417,MetaData!$AQ:$AQ,TREM2!C417,MetaData!$AS:$AS,TREM2!B415,MetaData!$AS:$AS,TREM2!H416,MetaData!AW:AW,"Trem2")</f>
        <v>0</v>
      </c>
      <c r="I417" s="141">
        <f>IFERROR(H417/H421,0)</f>
        <v>0</v>
      </c>
      <c r="J417" s="143">
        <f>COUNTIFS(MetaData!$R:$R,TREM2!B417,MetaData!$AQ:$AQ,TREM2!C417,MetaData!$AS:$AS,TREM2!B415,MetaData!$AS:$AS,TREM2!J416,MetaData!AW:AW,"Trem2")</f>
        <v>0</v>
      </c>
      <c r="K417" s="142">
        <f>IFERROR(J417/J421,0)</f>
        <v>0</v>
      </c>
      <c r="M417" s="139" t="s">
        <v>133</v>
      </c>
      <c r="N417" s="140" t="s">
        <v>205</v>
      </c>
      <c r="O417" s="143">
        <f>COUNTIFS(MetaData!$R:$R,TREM2!M417,MetaData!$AQ:$AQ,TREM2!N417,MetaData!$AS:$AS,TREM2!B415,MetaData!AW:AW,"Trem2")</f>
        <v>0</v>
      </c>
      <c r="P417" s="142">
        <f>IFERROR(O417/O421,0)</f>
        <v>0</v>
      </c>
      <c r="R417" s="139" t="s">
        <v>151</v>
      </c>
      <c r="S417" s="143">
        <f>COUNTIFS(MetaData!$R:$R,TREM2!$R$23,MetaData!$AQ:$AQ,TREM2!B415,MetaData!AW:AW,"Trem2")</f>
        <v>0</v>
      </c>
      <c r="T417" s="142">
        <f>IFERROR(S417/S418,0)</f>
        <v>0</v>
      </c>
      <c r="V417" s="139" t="s">
        <v>205</v>
      </c>
      <c r="W417" s="143">
        <f>COUNTIFS(MetaData!$AQ:$AQ,TREM2!V417,MetaData!$AS:$AS,TREM2!B415,MetaData!AW:AW,"Trem2")</f>
        <v>0</v>
      </c>
      <c r="X417" s="142">
        <f>IFERROR(W417/W419,0)</f>
        <v>0</v>
      </c>
    </row>
    <row r="418" spans="2:24">
      <c r="B418" s="139"/>
      <c r="C418" s="140" t="s">
        <v>146</v>
      </c>
      <c r="D418" s="143">
        <f>COUNTIFS(MetaData!$R:$R,TREM2!B417,MetaData!$AQ:$AQ,TREM2!C418,MetaData!$AS:$AS,TREM2!B415,MetaData!$AS:$AS,TREM2!D416,MetaData!AW:AW,"Trem2")</f>
        <v>0</v>
      </c>
      <c r="E418" s="141">
        <f>IFERROR(D418/D421,0)</f>
        <v>0</v>
      </c>
      <c r="F418" s="143">
        <f>COUNTIFS(MetaData!$R:$R,TREM2!B417,MetaData!$AQ:$AQ,TREM2!C418,MetaData!$AS:$AS,TREM2!B415,MetaData!$AS:$AS,TREM2!F416,MetaData!AW:AW,"Trem2")</f>
        <v>0</v>
      </c>
      <c r="G418" s="141">
        <f>IFERROR(F418/F421,0)</f>
        <v>0</v>
      </c>
      <c r="H418" s="143">
        <f>COUNTIFS(MetaData!$R:$R,TREM2!B417,MetaData!$AQ:$AQ,TREM2!C418,MetaData!$AS:$AS,TREM2!B415,MetaData!$AS:$AS,TREM2!H416,MetaData!AW:AW,"Trem2")</f>
        <v>0</v>
      </c>
      <c r="I418" s="141">
        <f>IFERROR(H418/H421,0)</f>
        <v>0</v>
      </c>
      <c r="J418" s="143">
        <f>COUNTIFS(MetaData!$R:$R,TREM2!B417,MetaData!$AQ:$AQ,TREM2!C418,MetaData!$AS:$AS,TREM2!B415,MetaData!$AS:$AS,TREM2!J416,MetaData!AW:AW,"Trem2")</f>
        <v>0</v>
      </c>
      <c r="K418" s="142">
        <f>IFERROR(J418/J421,0)</f>
        <v>0</v>
      </c>
      <c r="M418" s="139"/>
      <c r="N418" s="140" t="s">
        <v>146</v>
      </c>
      <c r="O418" s="143">
        <f>COUNTIFS(MetaData!$R:$R,TREM2!M417,MetaData!$AQ:$AQ,TREM2!N418,MetaData!$AS:$AS,TREM2!B415,MetaData!AW:AW,"Trem2")</f>
        <v>0</v>
      </c>
      <c r="P418" s="142">
        <f>IFERROR(O418/O421,0)</f>
        <v>0</v>
      </c>
      <c r="R418" s="139" t="s">
        <v>1339</v>
      </c>
      <c r="S418" s="140">
        <f>SUM(S416:S417)</f>
        <v>0</v>
      </c>
      <c r="T418" s="142"/>
      <c r="V418" s="139" t="s">
        <v>146</v>
      </c>
      <c r="W418" s="143">
        <f>COUNTIFS(MetaData!$AQ:$AQ,TREM2!V418,MetaData!$AS:$AS,TREM2!B415,MetaData!AW:AW,"Trem2")</f>
        <v>0</v>
      </c>
      <c r="X418" s="142">
        <f>IFERROR(W418/W419,0)</f>
        <v>0</v>
      </c>
    </row>
    <row r="419" spans="2:24">
      <c r="B419" s="139" t="s">
        <v>151</v>
      </c>
      <c r="C419" s="140" t="s">
        <v>205</v>
      </c>
      <c r="D419" s="143">
        <f>COUNTIFS(MetaData!$R:$R,TREM2!B419,MetaData!$AQ:$AQ,TREM2!C419,MetaData!$AS:$AS,TREM2!B415,MetaData!$AS:$AS,TREM2!D416,MetaData!AW:AW,"Trem2")</f>
        <v>0</v>
      </c>
      <c r="E419" s="141">
        <f>IFERROR(D419/D421,0)</f>
        <v>0</v>
      </c>
      <c r="F419" s="143">
        <f>COUNTIFS(MetaData!$R:$R,TREM2!B419,MetaData!$AQ:$AQ,TREM2!C419,MetaData!$AS:$AS,TREM2!B415,MetaData!$AS:$AS,TREM2!F416,MetaData!AW:AW,"Trem2")</f>
        <v>0</v>
      </c>
      <c r="G419" s="141">
        <f>IFERROR(F419/F421,0)</f>
        <v>0</v>
      </c>
      <c r="H419" s="143">
        <f>COUNTIFS(MetaData!$R:$R,TREM2!B419,MetaData!$AQ:$AQ,TREM2!C419,MetaData!$AS:$AS,TREM2!B415,MetaData!$AS:$AS,TREM2!H416,MetaData!AW:AW,"Trem2")</f>
        <v>0</v>
      </c>
      <c r="I419" s="141">
        <f>IFERROR(H419/H421,0)</f>
        <v>0</v>
      </c>
      <c r="J419" s="143">
        <f>COUNTIFS(MetaData!$R:$R,TREM2!B419,MetaData!$AQ:$AQ,TREM2!C419,MetaData!$AS:$AS,TREM2!B415,MetaData!$AS:$AS,TREM2!J416,MetaData!AW:AW,"Trem2")</f>
        <v>0</v>
      </c>
      <c r="K419" s="142">
        <f>IFERROR(J419/J421,0)</f>
        <v>0</v>
      </c>
      <c r="M419" s="139" t="s">
        <v>151</v>
      </c>
      <c r="N419" s="140" t="s">
        <v>205</v>
      </c>
      <c r="O419" s="143">
        <f>COUNTIFS(MetaData!$R:$R,TREM2!M419,MetaData!$AQ:$AQ,TREM2!N419,MetaData!$AS:$AS,TREM2!B415,MetaData!AW:AW,"Trem2")</f>
        <v>0</v>
      </c>
      <c r="P419" s="142">
        <f>IFERROR(O419/O421,0)</f>
        <v>0</v>
      </c>
      <c r="V419" s="139" t="s">
        <v>1339</v>
      </c>
      <c r="W419" s="140">
        <f>SUM(W417:W418)</f>
        <v>0</v>
      </c>
      <c r="X419" s="142"/>
    </row>
    <row r="420" spans="2:24">
      <c r="B420" s="139"/>
      <c r="C420" s="140" t="s">
        <v>146</v>
      </c>
      <c r="D420" s="143">
        <f>COUNTIFS(MetaData!$R:$R,TREM2!B419,MetaData!$AQ:$AQ,TREM2!C420,MetaData!$AS:$AS,TREM2!B415,MetaData!$AS:$AS,TREM2!D416,MetaData!AW:AW,"Trem2")</f>
        <v>0</v>
      </c>
      <c r="E420" s="141">
        <f>IFERROR(D420/D421,0)</f>
        <v>0</v>
      </c>
      <c r="F420" s="143">
        <f>COUNTIFS(MetaData!$R:$R,TREM2!B419,MetaData!$AQ:$AQ,TREM2!C420,MetaData!$AS:$AS,TREM2!B415,MetaData!$AS:$AS,TREM2!F416,MetaData!AW:AW,"Trem2")</f>
        <v>0</v>
      </c>
      <c r="G420" s="141">
        <f>IFERROR(F420/F421,0)</f>
        <v>0</v>
      </c>
      <c r="H420" s="143">
        <f>COUNTIFS(MetaData!$R:$R,TREM2!B419,MetaData!$AQ:$AQ,TREM2!C420,MetaData!$AS:$AS,TREM2!B415,MetaData!$AS:$AS,TREM2!H416,MetaData!AW:AW,"Trem2")</f>
        <v>0</v>
      </c>
      <c r="I420" s="141">
        <f>IFERROR(H420/H421,0)</f>
        <v>0</v>
      </c>
      <c r="J420" s="143">
        <f>COUNTIFS(MetaData!$R:$R,TREM2!B419,MetaData!$AQ:$AQ,TREM2!C420,MetaData!$AS:$AS,TREM2!B415,MetaData!$AS:$AS,TREM2!J416,MetaData!AW:AW,"Trem2")</f>
        <v>0</v>
      </c>
      <c r="K420" s="142">
        <f>IFERROR(J420/J421,0)</f>
        <v>0</v>
      </c>
      <c r="M420" s="139"/>
      <c r="N420" s="140" t="s">
        <v>146</v>
      </c>
      <c r="O420" s="143">
        <f>COUNTIFS(MetaData!$R:$R,TREM2!M419,MetaData!$AQ:$AQ,TREM2!N420,MetaData!$AS:$AS,TREM2!B415,MetaData!AW:AW,"Trem2")</f>
        <v>0</v>
      </c>
      <c r="P420" s="142">
        <f>IFERROR(O420/O421,0)</f>
        <v>0</v>
      </c>
    </row>
    <row r="421" spans="2:24">
      <c r="B421" s="139" t="s">
        <v>1339</v>
      </c>
      <c r="C421" s="140"/>
      <c r="D421" s="143">
        <f>SUM(D417:D420)</f>
        <v>0</v>
      </c>
      <c r="E421" s="141"/>
      <c r="F421" s="140">
        <f t="shared" ref="F421" si="94">SUM(F417:F420)</f>
        <v>0</v>
      </c>
      <c r="G421" s="140"/>
      <c r="H421" s="140">
        <f>SUM(H417:H420)</f>
        <v>0</v>
      </c>
      <c r="I421" s="140"/>
      <c r="J421" s="140">
        <f>SUM(J417:J420)</f>
        <v>0</v>
      </c>
      <c r="K421" s="144">
        <f>SUM(C421:J421)</f>
        <v>0</v>
      </c>
      <c r="M421" s="139" t="s">
        <v>1339</v>
      </c>
      <c r="N421" s="140"/>
      <c r="O421" s="140">
        <f>SUM(O417:O420)</f>
        <v>0</v>
      </c>
      <c r="P421" s="142"/>
    </row>
    <row r="422" spans="2:24">
      <c r="G422" s="124"/>
      <c r="H422" s="124"/>
      <c r="I422" s="145"/>
    </row>
    <row r="423" spans="2:24">
      <c r="B423" s="126" t="s">
        <v>215</v>
      </c>
      <c r="C423" s="123"/>
      <c r="D423" s="123"/>
      <c r="E423" s="123"/>
      <c r="F423" s="123"/>
      <c r="G423" s="123"/>
      <c r="H423" s="123"/>
      <c r="I423" s="123"/>
      <c r="J423" s="123"/>
      <c r="K423" s="123"/>
      <c r="L423" s="123"/>
      <c r="M423" s="126"/>
      <c r="N423" s="123"/>
      <c r="O423" s="123"/>
      <c r="P423" s="123"/>
      <c r="Q423" s="123"/>
      <c r="R423" s="123"/>
      <c r="S423" s="123"/>
      <c r="T423" s="123"/>
      <c r="U423" s="123"/>
      <c r="V423" s="3"/>
      <c r="W423" s="123"/>
      <c r="X423" s="123"/>
    </row>
    <row r="424" spans="2:24">
      <c r="B424" s="154"/>
      <c r="C424" s="155" t="s">
        <v>1341</v>
      </c>
      <c r="D424" s="140" t="s">
        <v>924</v>
      </c>
      <c r="E424" s="141"/>
      <c r="F424" s="140" t="s">
        <v>407</v>
      </c>
      <c r="G424" s="140"/>
      <c r="H424" s="141" t="s">
        <v>215</v>
      </c>
      <c r="I424" s="140"/>
      <c r="J424" s="140" t="s">
        <v>206</v>
      </c>
      <c r="K424" s="142"/>
      <c r="M424" s="139"/>
      <c r="N424" s="140" t="s">
        <v>1341</v>
      </c>
      <c r="O424" s="140"/>
      <c r="P424" s="142"/>
      <c r="R424" s="139" t="s">
        <v>133</v>
      </c>
      <c r="S424" s="143">
        <f>COUNTIFS(MetaData!$R:$R,TREM2!$R$22,MetaData!$AQ:$AQ,TREM2!B423,MetaData!AW:AW,"Trem2")</f>
        <v>0</v>
      </c>
      <c r="T424" s="142">
        <f>IFERROR(S424/S426,0)</f>
        <v>0</v>
      </c>
      <c r="V424" s="139" t="s">
        <v>1341</v>
      </c>
      <c r="W424" s="140"/>
      <c r="X424" s="142"/>
    </row>
    <row r="425" spans="2:24">
      <c r="B425" s="139" t="s">
        <v>133</v>
      </c>
      <c r="C425" s="140" t="s">
        <v>205</v>
      </c>
      <c r="D425" s="143">
        <f>COUNTIFS(MetaData!$R:$R,TREM2!B425,MetaData!$AQ:$AQ,TREM2!C425,MetaData!$AS:$AS,TREM2!B423,MetaData!$AS:$AS,TREM2!D424,MetaData!AW:AW,"Trem2")</f>
        <v>0</v>
      </c>
      <c r="E425" s="141">
        <f>IFERROR(D425/D429,0)</f>
        <v>0</v>
      </c>
      <c r="F425" s="143">
        <f>COUNTIFS(MetaData!$R:$R,TREM2!B425,MetaData!$AQ:$AQ,TREM2!C425,MetaData!$AS:$AS,TREM2!B423,MetaData!$AS:$AS,TREM2!F424,MetaData!AW:AW,"Trem2")</f>
        <v>0</v>
      </c>
      <c r="G425" s="141">
        <f>IFERROR(F425/F429,0)</f>
        <v>0</v>
      </c>
      <c r="H425" s="143">
        <f>COUNTIFS(MetaData!$R:$R,TREM2!B425,MetaData!$AQ:$AQ,TREM2!C425,MetaData!$AS:$AS,TREM2!B423,MetaData!$AS:$AS,TREM2!H424,MetaData!AW:AW,"Trem2")</f>
        <v>2</v>
      </c>
      <c r="I425" s="141">
        <f>IFERROR(H425/H429,0)</f>
        <v>0.1111111111111111</v>
      </c>
      <c r="J425" s="143">
        <f>COUNTIFS(MetaData!$R:$R,TREM2!B425,MetaData!$AQ:$AQ,TREM2!C425,MetaData!$AS:$AS,TREM2!B423,MetaData!$AS:$AS,TREM2!J424,MetaData!AW:AW,"Trem2")</f>
        <v>0</v>
      </c>
      <c r="K425" s="142">
        <f>IFERROR(J425/J429,0)</f>
        <v>0</v>
      </c>
      <c r="M425" s="139" t="s">
        <v>133</v>
      </c>
      <c r="N425" s="140" t="s">
        <v>205</v>
      </c>
      <c r="O425" s="143">
        <f>COUNTIFS(MetaData!$R:$R,TREM2!M425,MetaData!$AQ:$AQ,TREM2!N425,MetaData!$AS:$AS,TREM2!B423,MetaData!AW:AW,"Trem2")</f>
        <v>2</v>
      </c>
      <c r="P425" s="142">
        <f>IFERROR(O425/O429,0)</f>
        <v>0.1111111111111111</v>
      </c>
      <c r="R425" s="139" t="s">
        <v>151</v>
      </c>
      <c r="S425" s="143">
        <f>COUNTIFS(MetaData!$R:$R,TREM2!$R$23,MetaData!$AQ:$AQ,TREM2!B423,MetaData!AW:AW,"Trem2")</f>
        <v>0</v>
      </c>
      <c r="T425" s="142">
        <f>IFERROR(S425/S426,0)</f>
        <v>0</v>
      </c>
      <c r="V425" s="139" t="s">
        <v>205</v>
      </c>
      <c r="W425" s="143">
        <f>COUNTIFS(MetaData!$AQ:$AQ,TREM2!V425,MetaData!$AS:$AS,TREM2!B423,MetaData!AW:AW,"Trem2")</f>
        <v>11</v>
      </c>
      <c r="X425" s="142">
        <f>IFERROR(W425/W427,0)</f>
        <v>0.61111111111111116</v>
      </c>
    </row>
    <row r="426" spans="2:24">
      <c r="B426" s="139"/>
      <c r="C426" s="140" t="s">
        <v>146</v>
      </c>
      <c r="D426" s="143">
        <f>COUNTIFS(MetaData!$R:$R,TREM2!B425,MetaData!$AQ:$AQ,TREM2!C426,MetaData!$AS:$AS,TREM2!B423,MetaData!$AS:$AS,TREM2!D424,MetaData!AW:AW,"Trem2")</f>
        <v>0</v>
      </c>
      <c r="E426" s="141">
        <f>IFERROR(D426/D429,0)</f>
        <v>0</v>
      </c>
      <c r="F426" s="143">
        <f>COUNTIFS(MetaData!$R:$R,TREM2!B425,MetaData!$AQ:$AQ,TREM2!C426,MetaData!$AS:$AS,TREM2!B423,MetaData!$AS:$AS,TREM2!F424,MetaData!AW:AW,"Trem2")</f>
        <v>0</v>
      </c>
      <c r="G426" s="141">
        <f>IFERROR(F426/F429,0)</f>
        <v>0</v>
      </c>
      <c r="H426" s="143">
        <f>COUNTIFS(MetaData!$R:$R,TREM2!B425,MetaData!$AQ:$AQ,TREM2!C426,MetaData!$AS:$AS,TREM2!B423,MetaData!$AS:$AS,TREM2!H424,MetaData!AW:AW,"Trem2")</f>
        <v>3</v>
      </c>
      <c r="I426" s="141">
        <f>IFERROR(H426/H429,0)</f>
        <v>0.16666666666666666</v>
      </c>
      <c r="J426" s="143">
        <f>COUNTIFS(MetaData!$R:$R,TREM2!B425,MetaData!$AQ:$AQ,TREM2!C426,MetaData!$AS:$AS,TREM2!B423,MetaData!$AS:$AS,TREM2!J424,MetaData!AW:AW,"Trem2")</f>
        <v>0</v>
      </c>
      <c r="K426" s="142">
        <f>IFERROR(J426/J429,0)</f>
        <v>0</v>
      </c>
      <c r="M426" s="139"/>
      <c r="N426" s="140" t="s">
        <v>146</v>
      </c>
      <c r="O426" s="143">
        <f>COUNTIFS(MetaData!$R:$R,TREM2!M425,MetaData!$AQ:$AQ,TREM2!N426,MetaData!$AS:$AS,TREM2!B423,MetaData!AW:AW,"Trem2")</f>
        <v>3</v>
      </c>
      <c r="P426" s="142">
        <f>IFERROR(O426/O429,0)</f>
        <v>0.16666666666666666</v>
      </c>
      <c r="R426" s="139" t="s">
        <v>1339</v>
      </c>
      <c r="S426" s="140">
        <f>SUM(S424:S425)</f>
        <v>0</v>
      </c>
      <c r="T426" s="142"/>
      <c r="V426" s="139" t="s">
        <v>146</v>
      </c>
      <c r="W426" s="143">
        <f>COUNTIFS(MetaData!$AQ:$AQ,TREM2!V426,MetaData!$AS:$AS,TREM2!B423,MetaData!AW:AW,"Trem2")</f>
        <v>7</v>
      </c>
      <c r="X426" s="142">
        <f>IFERROR(W426/W427,0)</f>
        <v>0.3888888888888889</v>
      </c>
    </row>
    <row r="427" spans="2:24">
      <c r="B427" s="139" t="s">
        <v>151</v>
      </c>
      <c r="C427" s="140" t="s">
        <v>205</v>
      </c>
      <c r="D427" s="143">
        <f>COUNTIFS(MetaData!$R:$R,TREM2!B427,MetaData!$AQ:$AQ,TREM2!C427,MetaData!$AS:$AS,TREM2!B423,MetaData!$AS:$AS,TREM2!D424,MetaData!AW:AW,"Trem2")</f>
        <v>0</v>
      </c>
      <c r="E427" s="141">
        <f>IFERROR(D427/D429,0)</f>
        <v>0</v>
      </c>
      <c r="F427" s="143">
        <f>COUNTIFS(MetaData!$R:$R,TREM2!B427,MetaData!$AQ:$AQ,TREM2!C427,MetaData!$AS:$AS,TREM2!B423,MetaData!$AS:$AS,TREM2!F424,MetaData!AW:AW,"Trem2")</f>
        <v>0</v>
      </c>
      <c r="G427" s="141">
        <f>IFERROR(F427/F429,0)</f>
        <v>0</v>
      </c>
      <c r="H427" s="143">
        <f>COUNTIFS(MetaData!$R:$R,TREM2!B427,MetaData!$AQ:$AQ,TREM2!C427,MetaData!$AS:$AS,TREM2!B423,MetaData!$AS:$AS,TREM2!H424,MetaData!AW:AW,"Trem2")</f>
        <v>9</v>
      </c>
      <c r="I427" s="141">
        <f>IFERROR(H427/H429,0)</f>
        <v>0.5</v>
      </c>
      <c r="J427" s="143">
        <f>COUNTIFS(MetaData!$R:$R,TREM2!B427,MetaData!$AQ:$AQ,TREM2!C427,MetaData!$AS:$AS,TREM2!B423,MetaData!$AS:$AS,TREM2!J424,MetaData!AW:AW,"Trem2")</f>
        <v>0</v>
      </c>
      <c r="K427" s="142">
        <f>IFERROR(J427/J429,0)</f>
        <v>0</v>
      </c>
      <c r="M427" s="139" t="s">
        <v>151</v>
      </c>
      <c r="N427" s="140" t="s">
        <v>205</v>
      </c>
      <c r="O427" s="143">
        <f>COUNTIFS(MetaData!$R:$R,TREM2!M427,MetaData!$AQ:$AQ,TREM2!N427,MetaData!$AS:$AS,TREM2!B423,MetaData!AW:AW,"Trem2")</f>
        <v>9</v>
      </c>
      <c r="P427" s="142">
        <f>IFERROR(O427/O429,0)</f>
        <v>0.5</v>
      </c>
      <c r="V427" s="139" t="s">
        <v>1339</v>
      </c>
      <c r="W427" s="140">
        <f>SUM(W425:W426)</f>
        <v>18</v>
      </c>
      <c r="X427" s="142"/>
    </row>
    <row r="428" spans="2:24">
      <c r="B428" s="139"/>
      <c r="C428" s="140" t="s">
        <v>146</v>
      </c>
      <c r="D428" s="143">
        <f>COUNTIFS(MetaData!$R:$R,TREM2!B427,MetaData!$AQ:$AQ,TREM2!C428,MetaData!$AS:$AS,TREM2!B423,MetaData!$AS:$AS,TREM2!D424,MetaData!AW:AW,"Trem2")</f>
        <v>0</v>
      </c>
      <c r="E428" s="141">
        <f>IFERROR(D428/D429,0)</f>
        <v>0</v>
      </c>
      <c r="F428" s="143">
        <f>COUNTIFS(MetaData!$R:$R,TREM2!B427,MetaData!$AQ:$AQ,TREM2!C428,MetaData!$AS:$AS,TREM2!B423,MetaData!$AS:$AS,TREM2!F424,MetaData!AW:AW,"Trem2")</f>
        <v>0</v>
      </c>
      <c r="G428" s="141">
        <f>IFERROR(F428/F429,0)</f>
        <v>0</v>
      </c>
      <c r="H428" s="143">
        <f>COUNTIFS(MetaData!$R:$R,TREM2!B427,MetaData!$AQ:$AQ,TREM2!C428,MetaData!$AS:$AS,TREM2!B423,MetaData!$AS:$AS,TREM2!H424,MetaData!AW:AW,"Trem2")</f>
        <v>4</v>
      </c>
      <c r="I428" s="141">
        <f>IFERROR(H428/H429,0)</f>
        <v>0.22222222222222221</v>
      </c>
      <c r="J428" s="143">
        <f>COUNTIFS(MetaData!$R:$R,TREM2!B427,MetaData!$AQ:$AQ,TREM2!C428,MetaData!$AS:$AS,TREM2!B423,MetaData!$AS:$AS,TREM2!J424,MetaData!AW:AW,"Trem2")</f>
        <v>0</v>
      </c>
      <c r="K428" s="142">
        <f>IFERROR(J428/J429,0)</f>
        <v>0</v>
      </c>
      <c r="M428" s="139"/>
      <c r="N428" s="140" t="s">
        <v>146</v>
      </c>
      <c r="O428" s="143">
        <f>COUNTIFS(MetaData!$R:$R,TREM2!M427,MetaData!$AQ:$AQ,TREM2!N428,MetaData!$AS:$AS,TREM2!B423,MetaData!AW:AW,"Trem2")</f>
        <v>4</v>
      </c>
      <c r="P428" s="142">
        <f>IFERROR(O428/O429,0)</f>
        <v>0.22222222222222221</v>
      </c>
    </row>
    <row r="429" spans="2:24">
      <c r="B429" s="139" t="s">
        <v>1339</v>
      </c>
      <c r="C429" s="140"/>
      <c r="D429" s="143">
        <f>SUM(D425:D428)</f>
        <v>0</v>
      </c>
      <c r="E429" s="141"/>
      <c r="F429" s="140">
        <f t="shared" ref="F429" si="95">SUM(F425:F428)</f>
        <v>0</v>
      </c>
      <c r="G429" s="140"/>
      <c r="H429" s="140">
        <f>SUM(H425:H428)</f>
        <v>18</v>
      </c>
      <c r="I429" s="140"/>
      <c r="J429" s="140">
        <f>SUM(J425:J428)</f>
        <v>0</v>
      </c>
      <c r="K429" s="144">
        <f>SUM(C429:J429)</f>
        <v>18</v>
      </c>
      <c r="M429" s="139" t="s">
        <v>1339</v>
      </c>
      <c r="N429" s="140"/>
      <c r="O429" s="140">
        <f>SUM(O425:O428)</f>
        <v>18</v>
      </c>
      <c r="P429" s="142"/>
    </row>
    <row r="430" spans="2:24">
      <c r="G430" s="124"/>
      <c r="H430" s="124"/>
      <c r="I430" s="145"/>
    </row>
    <row r="431" spans="2:24">
      <c r="B431" s="126" t="s">
        <v>206</v>
      </c>
      <c r="C431" s="123"/>
      <c r="D431" s="123"/>
      <c r="E431" s="123"/>
      <c r="F431" s="123"/>
      <c r="G431" s="123"/>
      <c r="H431" s="123"/>
      <c r="I431" s="123"/>
      <c r="J431" s="123"/>
      <c r="K431" s="123"/>
      <c r="L431" s="123"/>
      <c r="M431" s="126"/>
      <c r="N431" s="123"/>
      <c r="O431" s="123"/>
      <c r="P431" s="123"/>
      <c r="Q431" s="123"/>
      <c r="R431" s="123"/>
      <c r="S431" s="123"/>
      <c r="T431" s="123"/>
      <c r="U431" s="123"/>
      <c r="V431" s="3"/>
      <c r="W431" s="123"/>
      <c r="X431" s="123"/>
    </row>
    <row r="432" spans="2:24">
      <c r="B432" s="154"/>
      <c r="C432" s="155" t="s">
        <v>1341</v>
      </c>
      <c r="D432" s="140" t="s">
        <v>924</v>
      </c>
      <c r="E432" s="141"/>
      <c r="F432" s="140" t="s">
        <v>407</v>
      </c>
      <c r="G432" s="140"/>
      <c r="H432" s="141" t="s">
        <v>215</v>
      </c>
      <c r="I432" s="140"/>
      <c r="J432" s="140" t="s">
        <v>206</v>
      </c>
      <c r="K432" s="142"/>
      <c r="M432" s="139"/>
      <c r="N432" s="140" t="s">
        <v>1341</v>
      </c>
      <c r="O432" s="140"/>
      <c r="P432" s="142"/>
      <c r="R432" s="139" t="s">
        <v>133</v>
      </c>
      <c r="S432" s="143">
        <f>COUNTIFS(MetaData!$R:$R,TREM2!$R$22,MetaData!$AQ:$AQ,TREM2!B431,MetaData!AW:AW,"Trem2")</f>
        <v>0</v>
      </c>
      <c r="T432" s="142">
        <f>IFERROR(S432/S434,0)</f>
        <v>0</v>
      </c>
      <c r="V432" s="139" t="s">
        <v>1341</v>
      </c>
      <c r="W432" s="140"/>
      <c r="X432" s="142"/>
    </row>
    <row r="433" spans="2:28">
      <c r="B433" s="139" t="s">
        <v>133</v>
      </c>
      <c r="C433" s="140" t="s">
        <v>205</v>
      </c>
      <c r="D433" s="143">
        <f>COUNTIFS(MetaData!$R:$R,TREM2!B433,MetaData!$AQ:$AQ,TREM2!C433,MetaData!$AS:$AS,TREM2!B431,MetaData!$AS:$AS,TREM2!D432,MetaData!AW:AW,"Trem2")</f>
        <v>0</v>
      </c>
      <c r="E433" s="141">
        <f>IFERROR(D433/D437,0)</f>
        <v>0</v>
      </c>
      <c r="F433" s="143">
        <f>COUNTIFS(MetaData!$R:$R,TREM2!B433,MetaData!$AQ:$AQ,TREM2!C433,MetaData!$AS:$AS,TREM2!B431,MetaData!$AS:$AS,TREM2!F432,MetaData!AW:AW,"Trem2")</f>
        <v>0</v>
      </c>
      <c r="G433" s="141">
        <f>IFERROR(F433/F437,0)</f>
        <v>0</v>
      </c>
      <c r="H433" s="143">
        <f>COUNTIFS(MetaData!$R:$R,TREM2!B433,MetaData!$AQ:$AQ,TREM2!C433,MetaData!$AS:$AS,TREM2!B431,MetaData!$AS:$AS,TREM2!H432,MetaData!AW:AW,"Trem2")</f>
        <v>0</v>
      </c>
      <c r="I433" s="141">
        <f>IFERROR(H433/H437,0)</f>
        <v>0</v>
      </c>
      <c r="J433" s="143">
        <f>COUNTIFS(MetaData!$R:$R,TREM2!B433,MetaData!$AQ:$AQ,TREM2!C433,MetaData!$AS:$AS,TREM2!B431,MetaData!$AS:$AS,TREM2!J432,MetaData!AW:AW,"Trem2")</f>
        <v>4</v>
      </c>
      <c r="K433" s="142">
        <f>IFERROR(J433/J437,0)</f>
        <v>0.10810810810810811</v>
      </c>
      <c r="M433" s="139" t="s">
        <v>133</v>
      </c>
      <c r="N433" s="140" t="s">
        <v>205</v>
      </c>
      <c r="O433" s="143">
        <f>COUNTIFS(MetaData!$R:$R,TREM2!M433,MetaData!$AQ:$AQ,TREM2!N433,MetaData!$AS:$AS,TREM2!B431,MetaData!AW:AW,"Trem2")</f>
        <v>4</v>
      </c>
      <c r="P433" s="142">
        <f>IFERROR(O433/O437,0)</f>
        <v>0.10810810810810811</v>
      </c>
      <c r="R433" s="139" t="s">
        <v>151</v>
      </c>
      <c r="S433" s="143">
        <f>COUNTIFS(MetaData!$R:$R,TREM2!$R$23,MetaData!$AQ:$AQ,TREM2!B431,MetaData!AW:AW,"Trem2")</f>
        <v>0</v>
      </c>
      <c r="T433" s="142">
        <f>IFERROR(S433/S434,0)</f>
        <v>0</v>
      </c>
      <c r="V433" s="139" t="s">
        <v>205</v>
      </c>
      <c r="W433" s="143">
        <f>COUNTIFS(MetaData!$AQ:$AQ,TREM2!V433,MetaData!$AS:$AS,TREM2!B431,MetaData!AW:AW,"Trem2")</f>
        <v>16</v>
      </c>
      <c r="X433" s="142">
        <f>IFERROR(W433/W435,0)</f>
        <v>0.41025641025641024</v>
      </c>
    </row>
    <row r="434" spans="2:28">
      <c r="B434" s="139"/>
      <c r="C434" s="140" t="s">
        <v>146</v>
      </c>
      <c r="D434" s="143">
        <f>COUNTIFS(MetaData!$R:$R,TREM2!B433,MetaData!$AQ:$AQ,TREM2!C434,MetaData!$AS:$AS,TREM2!B431,MetaData!$AS:$AS,TREM2!D432,MetaData!AW:AW,"Trem2")</f>
        <v>0</v>
      </c>
      <c r="E434" s="141">
        <f>IFERROR(D434/D437,0)</f>
        <v>0</v>
      </c>
      <c r="F434" s="143">
        <f>COUNTIFS(MetaData!$R:$R,TREM2!B433,MetaData!$AQ:$AQ,TREM2!C434,MetaData!$AS:$AS,TREM2!B431,MetaData!$AS:$AS,TREM2!F432,MetaData!AW:AW,"Trem2")</f>
        <v>0</v>
      </c>
      <c r="G434" s="141">
        <f>IFERROR(F434/F437,0)</f>
        <v>0</v>
      </c>
      <c r="H434" s="143">
        <f>COUNTIFS(MetaData!$R:$R,TREM2!B433,MetaData!$AQ:$AQ,TREM2!C434,MetaData!$AS:$AS,TREM2!B431,MetaData!$AS:$AS,TREM2!H432,MetaData!AW:AW,"Trem2")</f>
        <v>0</v>
      </c>
      <c r="I434" s="141">
        <f>IFERROR(H434/H437,0)</f>
        <v>0</v>
      </c>
      <c r="J434" s="143">
        <f>COUNTIFS(MetaData!$R:$R,TREM2!B433,MetaData!$AQ:$AQ,TREM2!C434,MetaData!$AS:$AS,TREM2!B431,MetaData!$AS:$AS,TREM2!J432,MetaData!AW:AW,"Trem2")</f>
        <v>8</v>
      </c>
      <c r="K434" s="142">
        <f>IFERROR(J434/J437,0)</f>
        <v>0.21621621621621623</v>
      </c>
      <c r="M434" s="139"/>
      <c r="N434" s="140" t="s">
        <v>146</v>
      </c>
      <c r="O434" s="143">
        <f>COUNTIFS(MetaData!$R:$R,TREM2!M433,MetaData!$AQ:$AQ,TREM2!N434,MetaData!$AS:$AS,TREM2!B431,MetaData!AW:AW,"Trem2")</f>
        <v>8</v>
      </c>
      <c r="P434" s="142">
        <f>IFERROR(O434/O437,0)</f>
        <v>0.21621621621621623</v>
      </c>
      <c r="R434" s="139" t="s">
        <v>1339</v>
      </c>
      <c r="S434" s="140">
        <f>SUM(S432:S433)</f>
        <v>0</v>
      </c>
      <c r="T434" s="142"/>
      <c r="V434" s="139" t="s">
        <v>146</v>
      </c>
      <c r="W434" s="143">
        <f>COUNTIFS(MetaData!$AQ:$AQ,TREM2!V434,MetaData!$AS:$AS,TREM2!B431,MetaData!AW:AW,"Trem2")</f>
        <v>23</v>
      </c>
      <c r="X434" s="142">
        <f>IFERROR(W434/W435,0)</f>
        <v>0.58974358974358976</v>
      </c>
    </row>
    <row r="435" spans="2:28">
      <c r="B435" s="139" t="s">
        <v>151</v>
      </c>
      <c r="C435" s="140" t="s">
        <v>205</v>
      </c>
      <c r="D435" s="143">
        <f>COUNTIFS(MetaData!$R:$R,TREM2!B435,MetaData!$AQ:$AQ,TREM2!C435,MetaData!$AS:$AS,TREM2!B431,MetaData!$AS:$AS,TREM2!D432,MetaData!AW:AW,"Trem2")</f>
        <v>0</v>
      </c>
      <c r="E435" s="141">
        <f>IFERROR(D435/D437,0)</f>
        <v>0</v>
      </c>
      <c r="F435" s="143">
        <f>COUNTIFS(MetaData!$R:$R,TREM2!B435,MetaData!$AQ:$AQ,TREM2!C435,MetaData!$AS:$AS,TREM2!B431,MetaData!$AS:$AS,TREM2!F432,MetaData!AW:AW,"Trem2")</f>
        <v>0</v>
      </c>
      <c r="G435" s="141">
        <f>IFERROR(F435/F437,0)</f>
        <v>0</v>
      </c>
      <c r="H435" s="143">
        <f>COUNTIFS(MetaData!$R:$R,TREM2!B435,MetaData!$AQ:$AQ,TREM2!C435,MetaData!$AS:$AS,TREM2!B431,MetaData!$AS:$AS,TREM2!H432,MetaData!AW:AW,"Trem2")</f>
        <v>0</v>
      </c>
      <c r="I435" s="141">
        <f>IFERROR(H435/H437,0)</f>
        <v>0</v>
      </c>
      <c r="J435" s="143">
        <f>COUNTIFS(MetaData!$R:$R,TREM2!B435,MetaData!$AQ:$AQ,TREM2!C435,MetaData!$AS:$AS,TREM2!B431,MetaData!$AS:$AS,TREM2!J432,MetaData!AW:AW,"Trem2")</f>
        <v>12</v>
      </c>
      <c r="K435" s="142">
        <f>IFERROR(J435/J437,0)</f>
        <v>0.32432432432432434</v>
      </c>
      <c r="M435" s="139" t="s">
        <v>151</v>
      </c>
      <c r="N435" s="140" t="s">
        <v>205</v>
      </c>
      <c r="O435" s="143">
        <f>COUNTIFS(MetaData!$R:$R,TREM2!M435,MetaData!$AQ:$AQ,TREM2!N435,MetaData!$AS:$AS,TREM2!B431,MetaData!AW:AW,"Trem2")</f>
        <v>12</v>
      </c>
      <c r="P435" s="142">
        <f>IFERROR(O435/O437,0)</f>
        <v>0.32432432432432434</v>
      </c>
      <c r="V435" s="139" t="s">
        <v>1339</v>
      </c>
      <c r="W435" s="140">
        <f>SUM(W433:W434)</f>
        <v>39</v>
      </c>
      <c r="X435" s="142"/>
    </row>
    <row r="436" spans="2:28">
      <c r="B436" s="139"/>
      <c r="C436" s="140" t="s">
        <v>146</v>
      </c>
      <c r="D436" s="143">
        <f>COUNTIFS(MetaData!$R:$R,TREM2!B435,MetaData!$AQ:$AQ,TREM2!C436,MetaData!$AS:$AS,TREM2!B431,MetaData!$AS:$AS,TREM2!D432,MetaData!AW:AW,"Trem2")</f>
        <v>0</v>
      </c>
      <c r="E436" s="141">
        <f>IFERROR(D436/D437,0)</f>
        <v>0</v>
      </c>
      <c r="F436" s="143">
        <f>COUNTIFS(MetaData!$R:$R,TREM2!B435,MetaData!$AQ:$AQ,TREM2!C436,MetaData!$AS:$AS,TREM2!B431,MetaData!$AS:$AS,TREM2!F432,MetaData!AW:AW,"Trem2")</f>
        <v>0</v>
      </c>
      <c r="G436" s="141">
        <f>IFERROR(F436/F437,0)</f>
        <v>0</v>
      </c>
      <c r="H436" s="143">
        <f>COUNTIFS(MetaData!$R:$R,TREM2!B435,MetaData!$AQ:$AQ,TREM2!C436,MetaData!$AS:$AS,TREM2!B431,MetaData!$AS:$AS,TREM2!H432,MetaData!AW:AW,"Trem2")</f>
        <v>0</v>
      </c>
      <c r="I436" s="141">
        <f>IFERROR(H436/H437,0)</f>
        <v>0</v>
      </c>
      <c r="J436" s="143">
        <f>COUNTIFS(MetaData!$R:$R,TREM2!B435,MetaData!$AQ:$AQ,TREM2!C436,MetaData!$AS:$AS,TREM2!B431,MetaData!$AS:$AS,TREM2!J432,MetaData!AW:AW,"Trem2")</f>
        <v>13</v>
      </c>
      <c r="K436" s="142">
        <f>IFERROR(J436/J437,0)</f>
        <v>0.35135135135135137</v>
      </c>
      <c r="M436" s="139"/>
      <c r="N436" s="140" t="s">
        <v>146</v>
      </c>
      <c r="O436" s="143">
        <f>COUNTIFS(MetaData!$R:$R,TREM2!M435,MetaData!$AQ:$AQ,TREM2!N436,MetaData!$AS:$AS,TREM2!B431,MetaData!AW:AW,"Trem2")</f>
        <v>13</v>
      </c>
      <c r="P436" s="142">
        <f>IFERROR(O436/O437,0)</f>
        <v>0.35135135135135137</v>
      </c>
    </row>
    <row r="437" spans="2:28">
      <c r="B437" s="139" t="s">
        <v>1339</v>
      </c>
      <c r="C437" s="140"/>
      <c r="D437" s="143">
        <f>SUM(D433:D436)</f>
        <v>0</v>
      </c>
      <c r="E437" s="141"/>
      <c r="F437" s="140">
        <f t="shared" ref="F437" si="96">SUM(F433:F436)</f>
        <v>0</v>
      </c>
      <c r="G437" s="140"/>
      <c r="H437" s="140">
        <f>SUM(H433:H436)</f>
        <v>0</v>
      </c>
      <c r="I437" s="140"/>
      <c r="J437" s="140">
        <f>SUM(J433:J436)</f>
        <v>37</v>
      </c>
      <c r="K437" s="144">
        <f>SUM(C437:J437)</f>
        <v>37</v>
      </c>
      <c r="M437" s="139" t="s">
        <v>1339</v>
      </c>
      <c r="N437" s="140"/>
      <c r="O437" s="140">
        <f>SUM(O433:O436)</f>
        <v>37</v>
      </c>
      <c r="P437" s="142"/>
    </row>
    <row r="438" spans="2:28">
      <c r="G438" s="124"/>
      <c r="H438" s="124"/>
      <c r="I438" s="145"/>
    </row>
    <row r="439" spans="2:28">
      <c r="B439" s="126" t="s">
        <v>1016</v>
      </c>
      <c r="C439" s="123"/>
      <c r="D439" s="123"/>
      <c r="E439" s="123"/>
      <c r="F439" s="123"/>
      <c r="G439" s="123"/>
      <c r="H439" s="123"/>
      <c r="I439" s="123"/>
      <c r="J439" s="123"/>
      <c r="K439" s="123"/>
      <c r="L439" s="123"/>
      <c r="M439" s="126"/>
      <c r="N439" s="123"/>
      <c r="O439" s="123"/>
      <c r="P439" s="123"/>
      <c r="Q439" s="123"/>
      <c r="R439" s="123"/>
      <c r="S439" s="123"/>
      <c r="T439" s="123"/>
      <c r="U439" s="123"/>
      <c r="V439" s="3"/>
      <c r="W439" s="123"/>
      <c r="X439" s="123"/>
    </row>
    <row r="440" spans="2:28">
      <c r="B440" s="154"/>
      <c r="C440" s="155" t="s">
        <v>1341</v>
      </c>
      <c r="D440" s="140" t="s">
        <v>924</v>
      </c>
      <c r="E440" s="141"/>
      <c r="F440" s="140" t="s">
        <v>407</v>
      </c>
      <c r="G440" s="140"/>
      <c r="H440" s="141" t="s">
        <v>215</v>
      </c>
      <c r="I440" s="140"/>
      <c r="J440" s="140" t="s">
        <v>206</v>
      </c>
      <c r="K440" s="142"/>
      <c r="M440" s="139"/>
      <c r="N440" s="140" t="s">
        <v>1341</v>
      </c>
      <c r="O440" s="140"/>
      <c r="P440" s="142"/>
      <c r="R440" s="139" t="s">
        <v>133</v>
      </c>
      <c r="S440" s="143">
        <f>COUNTIFS(MetaData!$R:$R,TREM2!$R$22,MetaData!$AQ:$AQ,TREM2!B439,MetaData!AW:AW,"Trem2")</f>
        <v>0</v>
      </c>
      <c r="T440" s="142">
        <f>IFERROR(S440/S442,0)</f>
        <v>0</v>
      </c>
      <c r="V440" s="139" t="s">
        <v>1341</v>
      </c>
      <c r="W440" s="140"/>
      <c r="X440" s="142"/>
    </row>
    <row r="441" spans="2:28">
      <c r="B441" s="139" t="s">
        <v>133</v>
      </c>
      <c r="C441" s="140" t="s">
        <v>205</v>
      </c>
      <c r="D441" s="143">
        <f>COUNTIFS(MetaData!$R:$R,TREM2!B441,MetaData!$AQ:$AQ,TREM2!C441,MetaData!$AS:$AS,TREM2!B439,MetaData!$AS:$AS,TREM2!D440,MetaData!AW:AW,"Trem2")</f>
        <v>0</v>
      </c>
      <c r="E441" s="141">
        <f>IFERROR(D441/D445,0)</f>
        <v>0</v>
      </c>
      <c r="F441" s="143">
        <f>COUNTIFS(MetaData!$R:$R,TREM2!B441,MetaData!$AQ:$AQ,TREM2!C441,MetaData!$AS:$AS,TREM2!B439,MetaData!$AS:$AS,TREM2!F440,MetaData!AW:AW,"Trem2")</f>
        <v>0</v>
      </c>
      <c r="G441" s="141">
        <f>IFERROR(F441/F445,0)</f>
        <v>0</v>
      </c>
      <c r="H441" s="143">
        <f>COUNTIFS(MetaData!$R:$R,TREM2!B441,MetaData!$AQ:$AQ,TREM2!C441,MetaData!$AS:$AS,TREM2!B439,MetaData!$AS:$AS,TREM2!H440,MetaData!AW:AW,"Trem2")</f>
        <v>0</v>
      </c>
      <c r="I441" s="141">
        <f>IFERROR(H441/H445,0)</f>
        <v>0</v>
      </c>
      <c r="J441" s="143">
        <f>COUNTIFS(MetaData!$R:$R,TREM2!B441,MetaData!$AQ:$AQ,TREM2!C441,MetaData!$AS:$AS,TREM2!B439,MetaData!$AS:$AS,TREM2!J440,MetaData!AW:AW,"Trem2")</f>
        <v>0</v>
      </c>
      <c r="K441" s="142">
        <f>IFERROR(J441/J445,0)</f>
        <v>0</v>
      </c>
      <c r="M441" s="139" t="s">
        <v>133</v>
      </c>
      <c r="N441" s="140" t="s">
        <v>205</v>
      </c>
      <c r="O441" s="143">
        <f>COUNTIFS(MetaData!$R:$R,TREM2!M441,MetaData!$AQ:$AQ,TREM2!N441,MetaData!$AS:$AS,TREM2!B439,MetaData!AW:AW,"Trem2")</f>
        <v>0</v>
      </c>
      <c r="P441" s="142">
        <f>IFERROR(O441/O445,0)</f>
        <v>0</v>
      </c>
      <c r="R441" s="139" t="s">
        <v>151</v>
      </c>
      <c r="S441" s="143">
        <f>COUNTIFS(MetaData!$R:$R,TREM2!$R$23,MetaData!$AQ:$AQ,TREM2!B439,MetaData!AW:AW,"Trem2")</f>
        <v>0</v>
      </c>
      <c r="T441" s="142">
        <f>IFERROR(S441/S442,0)</f>
        <v>0</v>
      </c>
      <c r="V441" s="139" t="s">
        <v>205</v>
      </c>
      <c r="W441" s="143">
        <f>COUNTIFS(MetaData!$AQ:$AQ,TREM2!V441,MetaData!$AS:$AS,TREM2!B439,MetaData!AW:AW,"Trem2")</f>
        <v>0</v>
      </c>
      <c r="X441" s="142">
        <f>IFERROR(W441/W443,0)</f>
        <v>0</v>
      </c>
    </row>
    <row r="442" spans="2:28">
      <c r="B442" s="139"/>
      <c r="C442" s="140" t="s">
        <v>146</v>
      </c>
      <c r="D442" s="143">
        <f>COUNTIFS(MetaData!$R:$R,TREM2!B441,MetaData!$AQ:$AQ,TREM2!C442,MetaData!$AS:$AS,TREM2!B439,MetaData!$AS:$AS,TREM2!D440,MetaData!AW:AW,"Trem2")</f>
        <v>0</v>
      </c>
      <c r="E442" s="141">
        <f>IFERROR(D442/D445,0)</f>
        <v>0</v>
      </c>
      <c r="F442" s="143">
        <f>COUNTIFS(MetaData!$R:$R,TREM2!B441,MetaData!$AQ:$AQ,TREM2!C442,MetaData!$AS:$AS,TREM2!B439,MetaData!$AS:$AS,TREM2!F440,MetaData!AW:AW,"Trem2")</f>
        <v>0</v>
      </c>
      <c r="G442" s="141">
        <f>IFERROR(F442/F445,0)</f>
        <v>0</v>
      </c>
      <c r="H442" s="143">
        <f>COUNTIFS(MetaData!$R:$R,TREM2!B441,MetaData!$AQ:$AQ,TREM2!C442,MetaData!$AS:$AS,TREM2!B439,MetaData!$AS:$AS,TREM2!H440,MetaData!AW:AW,"Trem2")</f>
        <v>0</v>
      </c>
      <c r="I442" s="141">
        <f>IFERROR(H442/H445,0)</f>
        <v>0</v>
      </c>
      <c r="J442" s="143">
        <f>COUNTIFS(MetaData!$R:$R,TREM2!B441,MetaData!$AQ:$AQ,TREM2!C442,MetaData!$AS:$AS,TREM2!B439,MetaData!$AS:$AS,TREM2!J440,MetaData!AW:AW,"Trem2")</f>
        <v>0</v>
      </c>
      <c r="K442" s="142">
        <f>IFERROR(J442/J445,0)</f>
        <v>0</v>
      </c>
      <c r="M442" s="139"/>
      <c r="N442" s="140" t="s">
        <v>146</v>
      </c>
      <c r="O442" s="143">
        <f>COUNTIFS(MetaData!$R:$R,TREM2!M441,MetaData!$AQ:$AQ,TREM2!N442,MetaData!$AS:$AS,TREM2!B439,MetaData!AW:AW,"Trem2")</f>
        <v>0</v>
      </c>
      <c r="P442" s="142">
        <f>IFERROR(O442/O445,0)</f>
        <v>0</v>
      </c>
      <c r="R442" s="139" t="s">
        <v>1339</v>
      </c>
      <c r="S442" s="140">
        <f>SUM(S440:S441)</f>
        <v>0</v>
      </c>
      <c r="T442" s="142"/>
      <c r="V442" s="139" t="s">
        <v>146</v>
      </c>
      <c r="W442" s="143">
        <f>COUNTIFS(MetaData!$AQ:$AQ,TREM2!V442,MetaData!$AS:$AS,TREM2!B439,MetaData!AW:AW,"Trem2")</f>
        <v>0</v>
      </c>
      <c r="X442" s="142">
        <f>IFERROR(W442/W443,0)</f>
        <v>0</v>
      </c>
    </row>
    <row r="443" spans="2:28">
      <c r="B443" s="139" t="s">
        <v>151</v>
      </c>
      <c r="C443" s="140" t="s">
        <v>205</v>
      </c>
      <c r="D443" s="143">
        <f>COUNTIFS(MetaData!$R:$R,TREM2!B443,MetaData!$AQ:$AQ,TREM2!C443,MetaData!$AS:$AS,TREM2!B439,MetaData!$AS:$AS,TREM2!D440,MetaData!AW:AW,"Trem2")</f>
        <v>0</v>
      </c>
      <c r="E443" s="141">
        <f>IFERROR(D443/D445,0)</f>
        <v>0</v>
      </c>
      <c r="F443" s="143">
        <f>COUNTIFS(MetaData!$R:$R,TREM2!B443,MetaData!$AQ:$AQ,TREM2!C443,MetaData!$AS:$AS,TREM2!B439,MetaData!$AS:$AS,TREM2!F440,MetaData!AW:AW,"Trem2")</f>
        <v>0</v>
      </c>
      <c r="G443" s="141">
        <f>IFERROR(F443/F445,0)</f>
        <v>0</v>
      </c>
      <c r="H443" s="143">
        <f>COUNTIFS(MetaData!$R:$R,TREM2!B443,MetaData!$AQ:$AQ,TREM2!C443,MetaData!$AS:$AS,TREM2!B439,MetaData!$AS:$AS,TREM2!H440,MetaData!AW:AW,"Trem2")</f>
        <v>0</v>
      </c>
      <c r="I443" s="141">
        <f>IFERROR(H443/H445,0)</f>
        <v>0</v>
      </c>
      <c r="J443" s="143">
        <f>COUNTIFS(MetaData!$R:$R,TREM2!B443,MetaData!$AQ:$AQ,TREM2!C443,MetaData!$AS:$AS,TREM2!B439,MetaData!$AS:$AS,TREM2!J440,MetaData!AW:AW,"Trem2")</f>
        <v>0</v>
      </c>
      <c r="K443" s="142">
        <f>IFERROR(J443/J445,0)</f>
        <v>0</v>
      </c>
      <c r="M443" s="139" t="s">
        <v>151</v>
      </c>
      <c r="N443" s="140" t="s">
        <v>205</v>
      </c>
      <c r="O443" s="143">
        <f>COUNTIFS(MetaData!$R:$R,TREM2!M443,MetaData!$AQ:$AQ,TREM2!N443,MetaData!$AS:$AS,TREM2!B439,MetaData!AW:AW,"Trem2")</f>
        <v>0</v>
      </c>
      <c r="P443" s="142">
        <f>IFERROR(O443/O445,0)</f>
        <v>0</v>
      </c>
      <c r="V443" s="139" t="s">
        <v>1339</v>
      </c>
      <c r="W443" s="140">
        <f>SUM(W441:W442)</f>
        <v>0</v>
      </c>
      <c r="X443" s="142"/>
    </row>
    <row r="444" spans="2:28">
      <c r="B444" s="139"/>
      <c r="C444" s="140" t="s">
        <v>146</v>
      </c>
      <c r="D444" s="143">
        <f>COUNTIFS(MetaData!$R:$R,TREM2!B443,MetaData!$AQ:$AQ,TREM2!C444,MetaData!$AS:$AS,TREM2!B439,MetaData!$AS:$AS,TREM2!D440,MetaData!AW:AW,"Trem2")</f>
        <v>0</v>
      </c>
      <c r="E444" s="141">
        <f>IFERROR(D444/D445,0)</f>
        <v>0</v>
      </c>
      <c r="F444" s="143">
        <f>COUNTIFS(MetaData!$R:$R,TREM2!B443,MetaData!$AQ:$AQ,TREM2!C444,MetaData!$AS:$AS,TREM2!B439,MetaData!$AS:$AS,TREM2!F440,MetaData!AW:AW,"Trem2")</f>
        <v>0</v>
      </c>
      <c r="G444" s="141">
        <f>IFERROR(F444/F445,0)</f>
        <v>0</v>
      </c>
      <c r="H444" s="143">
        <f>COUNTIFS(MetaData!$R:$R,TREM2!B443,MetaData!$AQ:$AQ,TREM2!C444,MetaData!$AS:$AS,TREM2!B439,MetaData!$AS:$AS,TREM2!H440,MetaData!AW:AW,"Trem2")</f>
        <v>0</v>
      </c>
      <c r="I444" s="141">
        <f>IFERROR(H444/H445,0)</f>
        <v>0</v>
      </c>
      <c r="J444" s="143">
        <f>COUNTIFS(MetaData!$R:$R,TREM2!B443,MetaData!$AQ:$AQ,TREM2!C444,MetaData!$AS:$AS,TREM2!B439,MetaData!$AS:$AS,TREM2!J440,MetaData!AW:AW,"Trem2")</f>
        <v>0</v>
      </c>
      <c r="K444" s="142">
        <f>IFERROR(J444/J445,0)</f>
        <v>0</v>
      </c>
      <c r="M444" s="139"/>
      <c r="N444" s="140" t="s">
        <v>146</v>
      </c>
      <c r="O444" s="143">
        <f>COUNTIFS(MetaData!$R:$R,TREM2!M443,MetaData!$AQ:$AQ,TREM2!N444,MetaData!$AS:$AS,TREM2!B439,MetaData!AW:AW,"Trem2")</f>
        <v>0</v>
      </c>
      <c r="P444" s="142">
        <f>IFERROR(O444/O445,0)</f>
        <v>0</v>
      </c>
    </row>
    <row r="445" spans="2:28">
      <c r="B445" s="139" t="s">
        <v>1339</v>
      </c>
      <c r="C445" s="140"/>
      <c r="D445" s="143">
        <f>SUM(D441:D444)</f>
        <v>0</v>
      </c>
      <c r="E445" s="141"/>
      <c r="F445" s="140">
        <f t="shared" ref="F445" si="97">SUM(F441:F444)</f>
        <v>0</v>
      </c>
      <c r="G445" s="140"/>
      <c r="H445" s="140">
        <f>SUM(H441:H444)</f>
        <v>0</v>
      </c>
      <c r="I445" s="140"/>
      <c r="J445" s="140">
        <f>SUM(J441:J444)</f>
        <v>0</v>
      </c>
      <c r="K445" s="144">
        <f>SUM(C445:J445)</f>
        <v>0</v>
      </c>
      <c r="M445" s="139" t="s">
        <v>1339</v>
      </c>
      <c r="N445" s="140"/>
      <c r="O445" s="140">
        <f>SUM(O441:O444)</f>
        <v>0</v>
      </c>
      <c r="P445" s="142"/>
    </row>
    <row r="446" spans="2:28">
      <c r="G446" s="124"/>
      <c r="H446" s="124"/>
      <c r="I446" s="145"/>
    </row>
    <row r="447" spans="2:28" ht="18.5">
      <c r="B447" s="173" t="s">
        <v>1337</v>
      </c>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c r="AA447" s="174"/>
      <c r="AB447" s="174"/>
    </row>
    <row r="449" spans="2:24">
      <c r="B449" s="172" t="s">
        <v>1340</v>
      </c>
      <c r="C449" s="175"/>
      <c r="D449" s="175"/>
      <c r="E449" s="175"/>
      <c r="F449" s="175"/>
      <c r="G449" s="175"/>
      <c r="H449" s="175"/>
      <c r="I449" s="175"/>
      <c r="J449" s="175"/>
      <c r="K449" s="175"/>
      <c r="L449" s="175"/>
      <c r="M449" s="172"/>
      <c r="N449" s="175"/>
      <c r="O449" s="175"/>
      <c r="P449" s="175"/>
      <c r="Q449" s="175"/>
      <c r="R449" s="175"/>
      <c r="S449" s="175"/>
      <c r="T449" s="175"/>
      <c r="U449" s="175"/>
      <c r="V449" s="176"/>
      <c r="W449" s="175"/>
      <c r="X449" s="175"/>
    </row>
    <row r="450" spans="2:24">
      <c r="B450" s="139"/>
      <c r="C450" s="140" t="s">
        <v>1341</v>
      </c>
      <c r="D450" s="140" t="s">
        <v>924</v>
      </c>
      <c r="E450" s="141"/>
      <c r="F450" s="140" t="s">
        <v>407</v>
      </c>
      <c r="G450" s="140"/>
      <c r="H450" s="141" t="s">
        <v>215</v>
      </c>
      <c r="I450" s="140"/>
      <c r="J450" s="140" t="s">
        <v>206</v>
      </c>
      <c r="K450" s="142"/>
      <c r="M450" s="139"/>
      <c r="N450" s="140" t="s">
        <v>1341</v>
      </c>
      <c r="O450" s="140"/>
      <c r="P450" s="142"/>
      <c r="R450" s="139" t="s">
        <v>133</v>
      </c>
      <c r="S450" s="143">
        <f t="shared" ref="S450:S451" si="98">S458+S466+S474</f>
        <v>39</v>
      </c>
      <c r="T450" s="142">
        <f>IFERROR(S450/S452,0)</f>
        <v>1</v>
      </c>
      <c r="V450" s="139" t="s">
        <v>1341</v>
      </c>
      <c r="W450" s="140"/>
      <c r="X450" s="142"/>
    </row>
    <row r="451" spans="2:24">
      <c r="B451" s="139" t="s">
        <v>133</v>
      </c>
      <c r="C451" s="140" t="s">
        <v>205</v>
      </c>
      <c r="D451" s="143">
        <f>D459+D467+D475</f>
        <v>9</v>
      </c>
      <c r="E451" s="141">
        <f>IFERROR(D451/D455,0)</f>
        <v>0.42857142857142855</v>
      </c>
      <c r="F451" s="143">
        <f t="shared" ref="F451:F454" si="99">F459+F467+F475</f>
        <v>0</v>
      </c>
      <c r="G451" s="141">
        <f>IFERROR(F451/F455,0)</f>
        <v>0</v>
      </c>
      <c r="H451" s="143">
        <f t="shared" ref="H451:H454" si="100">H459+H467+H475</f>
        <v>2</v>
      </c>
      <c r="I451" s="141">
        <f>IFERROR(H451/H455,0)</f>
        <v>0.4</v>
      </c>
      <c r="J451" s="143">
        <f t="shared" ref="J451:J454" si="101">J459+J467+J475</f>
        <v>4</v>
      </c>
      <c r="K451" s="142">
        <f>IFERROR(J451/J455,0)</f>
        <v>0.33333333333333331</v>
      </c>
      <c r="M451" s="139" t="s">
        <v>133</v>
      </c>
      <c r="N451" s="140" t="s">
        <v>205</v>
      </c>
      <c r="O451" s="143">
        <f t="shared" ref="O451:O454" si="102">O459+O467+O475</f>
        <v>15</v>
      </c>
      <c r="P451" s="142">
        <f>IFERROR(O451/O455,0)</f>
        <v>0.39473684210526316</v>
      </c>
      <c r="R451" s="139" t="s">
        <v>151</v>
      </c>
      <c r="S451" s="143">
        <f t="shared" si="98"/>
        <v>0</v>
      </c>
      <c r="T451" s="142">
        <f>IFERROR(S451/S452,0)</f>
        <v>0</v>
      </c>
      <c r="V451" s="139" t="s">
        <v>205</v>
      </c>
      <c r="W451" s="143">
        <f t="shared" ref="W451:W452" si="103">W459+W467+W475</f>
        <v>15</v>
      </c>
      <c r="X451" s="142">
        <f>IFERROR(W451/W453,0)</f>
        <v>0.375</v>
      </c>
    </row>
    <row r="452" spans="2:24">
      <c r="B452" s="139"/>
      <c r="C452" s="140" t="s">
        <v>146</v>
      </c>
      <c r="D452" s="143">
        <f t="shared" ref="D452:D454" si="104">D460+D468+D476</f>
        <v>12</v>
      </c>
      <c r="E452" s="141">
        <f>IFERROR(D452/D455,0)</f>
        <v>0.5714285714285714</v>
      </c>
      <c r="F452" s="143">
        <f t="shared" si="99"/>
        <v>0</v>
      </c>
      <c r="G452" s="141">
        <f>IFERROR(F452/F455,0)</f>
        <v>0</v>
      </c>
      <c r="H452" s="143">
        <f t="shared" si="100"/>
        <v>3</v>
      </c>
      <c r="I452" s="141">
        <f>IFERROR(H452/H455,0)</f>
        <v>0.6</v>
      </c>
      <c r="J452" s="143">
        <f t="shared" si="101"/>
        <v>8</v>
      </c>
      <c r="K452" s="142">
        <f>IFERROR(J452/J455,0)</f>
        <v>0.66666666666666663</v>
      </c>
      <c r="M452" s="139"/>
      <c r="N452" s="140" t="s">
        <v>146</v>
      </c>
      <c r="O452" s="143">
        <f t="shared" si="102"/>
        <v>23</v>
      </c>
      <c r="P452" s="142">
        <f>IFERROR(O452/O455,0)</f>
        <v>0.60526315789473684</v>
      </c>
      <c r="R452" s="139" t="s">
        <v>1339</v>
      </c>
      <c r="S452" s="140">
        <f>SUM(S450:S451)</f>
        <v>39</v>
      </c>
      <c r="T452" s="142"/>
      <c r="V452" s="139" t="s">
        <v>146</v>
      </c>
      <c r="W452" s="143">
        <f t="shared" si="103"/>
        <v>25</v>
      </c>
      <c r="X452" s="142">
        <f>IFERROR(W452/W453,0)</f>
        <v>0.625</v>
      </c>
    </row>
    <row r="453" spans="2:24">
      <c r="B453" s="139" t="s">
        <v>151</v>
      </c>
      <c r="C453" s="140" t="s">
        <v>205</v>
      </c>
      <c r="D453" s="143">
        <f t="shared" si="104"/>
        <v>0</v>
      </c>
      <c r="E453" s="141">
        <f>IFERROR(D453/D455,0)</f>
        <v>0</v>
      </c>
      <c r="F453" s="143">
        <f t="shared" si="99"/>
        <v>0</v>
      </c>
      <c r="G453" s="141">
        <f>IFERROR(F453/F455,0)</f>
        <v>0</v>
      </c>
      <c r="H453" s="143">
        <f t="shared" si="100"/>
        <v>0</v>
      </c>
      <c r="I453" s="141">
        <f>IFERROR(H453/H455,0)</f>
        <v>0</v>
      </c>
      <c r="J453" s="143">
        <f t="shared" si="101"/>
        <v>0</v>
      </c>
      <c r="K453" s="142">
        <f>IFERROR(J453/J455,0)</f>
        <v>0</v>
      </c>
      <c r="M453" s="139" t="s">
        <v>151</v>
      </c>
      <c r="N453" s="140" t="s">
        <v>205</v>
      </c>
      <c r="O453" s="143">
        <f t="shared" si="102"/>
        <v>0</v>
      </c>
      <c r="P453" s="142">
        <f>IFERROR(O453/O455,0)</f>
        <v>0</v>
      </c>
      <c r="V453" s="139" t="s">
        <v>1339</v>
      </c>
      <c r="W453" s="140">
        <f>SUM(W451:W452)</f>
        <v>40</v>
      </c>
      <c r="X453" s="142"/>
    </row>
    <row r="454" spans="2:24">
      <c r="B454" s="139"/>
      <c r="C454" s="140" t="s">
        <v>146</v>
      </c>
      <c r="D454" s="143">
        <f t="shared" si="104"/>
        <v>0</v>
      </c>
      <c r="E454" s="141">
        <f>IFERROR(D454/D455,0)</f>
        <v>0</v>
      </c>
      <c r="F454" s="143">
        <f t="shared" si="99"/>
        <v>0</v>
      </c>
      <c r="G454" s="141">
        <f>IFERROR(F454/F455,0)</f>
        <v>0</v>
      </c>
      <c r="H454" s="143">
        <f t="shared" si="100"/>
        <v>0</v>
      </c>
      <c r="I454" s="141">
        <f>IFERROR(H454/H455,0)</f>
        <v>0</v>
      </c>
      <c r="J454" s="143">
        <f t="shared" si="101"/>
        <v>0</v>
      </c>
      <c r="K454" s="142">
        <f>IFERROR(J454/J455,0)</f>
        <v>0</v>
      </c>
      <c r="M454" s="139"/>
      <c r="N454" s="140" t="s">
        <v>146</v>
      </c>
      <c r="O454" s="143">
        <f t="shared" si="102"/>
        <v>0</v>
      </c>
      <c r="P454" s="142">
        <f>IFERROR(O454/O455,0)</f>
        <v>0</v>
      </c>
    </row>
    <row r="455" spans="2:24">
      <c r="B455" s="139" t="s">
        <v>1339</v>
      </c>
      <c r="C455" s="140"/>
      <c r="D455" s="143">
        <f>SUM(D451:D454)</f>
        <v>21</v>
      </c>
      <c r="E455" s="141"/>
      <c r="F455" s="140">
        <f t="shared" ref="F455" si="105">SUM(F451:F454)</f>
        <v>0</v>
      </c>
      <c r="G455" s="140"/>
      <c r="H455" s="140">
        <f>SUM(H451:H454)</f>
        <v>5</v>
      </c>
      <c r="I455" s="140"/>
      <c r="J455" s="140">
        <f>SUM(J451:J454)</f>
        <v>12</v>
      </c>
      <c r="K455" s="144">
        <f>SUM(C455:J455)</f>
        <v>38</v>
      </c>
      <c r="M455" s="139" t="s">
        <v>1339</v>
      </c>
      <c r="N455" s="140"/>
      <c r="O455" s="140">
        <f>SUM(O451:O454)</f>
        <v>38</v>
      </c>
      <c r="P455" s="142"/>
    </row>
    <row r="456" spans="2:24">
      <c r="G456" s="124"/>
      <c r="H456" s="124"/>
      <c r="I456" s="145"/>
    </row>
    <row r="457" spans="2:24">
      <c r="B457" s="172" t="s">
        <v>1338</v>
      </c>
      <c r="C457" s="175"/>
      <c r="D457" s="175"/>
      <c r="E457" s="175"/>
      <c r="F457" s="175"/>
      <c r="G457" s="175"/>
      <c r="H457" s="175"/>
      <c r="I457" s="175"/>
      <c r="J457" s="175"/>
      <c r="K457" s="175"/>
      <c r="L457" s="175"/>
      <c r="M457" s="172"/>
      <c r="N457" s="175"/>
      <c r="O457" s="175"/>
      <c r="P457" s="175"/>
      <c r="Q457" s="175"/>
      <c r="R457" s="175"/>
      <c r="S457" s="175"/>
      <c r="T457" s="175"/>
      <c r="U457" s="175"/>
      <c r="V457" s="176"/>
      <c r="W457" s="175"/>
      <c r="X457" s="175"/>
    </row>
    <row r="458" spans="2:24">
      <c r="B458" s="139"/>
      <c r="C458" s="140" t="s">
        <v>1341</v>
      </c>
      <c r="D458" s="140" t="s">
        <v>924</v>
      </c>
      <c r="E458" s="141"/>
      <c r="F458" s="140" t="s">
        <v>407</v>
      </c>
      <c r="G458" s="140"/>
      <c r="H458" s="141" t="s">
        <v>215</v>
      </c>
      <c r="I458" s="140"/>
      <c r="J458" s="140" t="s">
        <v>206</v>
      </c>
      <c r="K458" s="142"/>
      <c r="M458" s="139"/>
      <c r="N458" s="140" t="s">
        <v>1341</v>
      </c>
      <c r="O458" s="140"/>
      <c r="P458" s="142"/>
      <c r="R458" s="139" t="s">
        <v>133</v>
      </c>
      <c r="S458" s="143">
        <f>COUNTIFS(MetaData!$R:$R,TREM2!$R$22,MetaData!$R:$R,"",MetaData!AW:AW,"Trem2")</f>
        <v>0</v>
      </c>
      <c r="T458" s="142">
        <f>IFERROR(S458/S460,0)</f>
        <v>0</v>
      </c>
      <c r="V458" s="139" t="s">
        <v>1341</v>
      </c>
      <c r="W458" s="140"/>
      <c r="X458" s="142"/>
    </row>
    <row r="459" spans="2:24">
      <c r="B459" s="139" t="s">
        <v>133</v>
      </c>
      <c r="C459" s="140" t="s">
        <v>205</v>
      </c>
      <c r="D459" s="143">
        <f>COUNTIFS(MetaData!$R:$R,TREM2!B459,MetaData!$AQ:$AQ,TREM2!C459,MetaData!$R:$R,"",MetaData!$AS:$AS,TREM2!D458,MetaData!AW:AW,"Trem2")</f>
        <v>0</v>
      </c>
      <c r="E459" s="141">
        <f>IFERROR(D459/D463,0)</f>
        <v>0</v>
      </c>
      <c r="F459" s="143">
        <f>COUNTIFS(MetaData!$R:$R,TREM2!B459,MetaData!$AQ:$AQ,TREM2!C459,MetaData!$R:$R,"",MetaData!$AS:$AS,TREM2!F458,MetaData!AW:AW,"Trem2")</f>
        <v>0</v>
      </c>
      <c r="G459" s="141">
        <f>IFERROR(F459/F463,0)</f>
        <v>0</v>
      </c>
      <c r="H459" s="143">
        <f>COUNTIFS(MetaData!$R:$R,TREM2!B459,MetaData!$AQ:$AQ,TREM2!C459,MetaData!$R:$R,"",MetaData!$AS:$AS,TREM2!H458,MetaData!AW:AW,"Trem2")</f>
        <v>0</v>
      </c>
      <c r="I459" s="141">
        <f>IFERROR(H459/H463,0)</f>
        <v>0</v>
      </c>
      <c r="J459" s="143">
        <f>COUNTIFS(MetaData!$R:$R,TREM2!B459,MetaData!$AQ:$AQ,TREM2!C459,MetaData!$R:$R,"",MetaData!$AS:$AS,TREM2!J458,MetaData!AW:AW,"Trem2")</f>
        <v>0</v>
      </c>
      <c r="K459" s="142">
        <f>IFERROR(J459/J463,0)</f>
        <v>0</v>
      </c>
      <c r="M459" s="139" t="s">
        <v>133</v>
      </c>
      <c r="N459" s="140" t="s">
        <v>205</v>
      </c>
      <c r="O459" s="143">
        <f>COUNTIFS(MetaData!$R:$R,TREM2!M459,MetaData!$AQ:$AQ,TREM2!N459,MetaData!$R:$R,"",MetaData!AW:AW,"Trem2")</f>
        <v>0</v>
      </c>
      <c r="P459" s="142">
        <f>IFERROR(O459/O463,0)</f>
        <v>0</v>
      </c>
      <c r="R459" s="139" t="s">
        <v>151</v>
      </c>
      <c r="S459" s="143">
        <f>COUNTIFS(MetaData!$R:$R,TREM2!$R$23,MetaData!$R:$R,"",MetaData!AW:AW,"Trem2")</f>
        <v>0</v>
      </c>
      <c r="T459" s="142">
        <f>IFERROR(S459/S460,0)</f>
        <v>0</v>
      </c>
      <c r="V459" s="139" t="s">
        <v>205</v>
      </c>
      <c r="W459" s="143">
        <f>COUNTIFS(MetaData!$AQ:$AQ,TREM2!V459,MetaData!$R:$R,"",MetaData!AW:AW,"Trem2")</f>
        <v>0</v>
      </c>
      <c r="X459" s="142">
        <f>IFERROR(W459/W461,0)</f>
        <v>0</v>
      </c>
    </row>
    <row r="460" spans="2:24">
      <c r="B460" s="139"/>
      <c r="C460" s="140" t="s">
        <v>146</v>
      </c>
      <c r="D460" s="143">
        <f>COUNTIFS(MetaData!$R:$R,TREM2!B459,MetaData!$AQ:$AQ,TREM2!C460,MetaData!$R:$R,"",MetaData!$AS:$AS,TREM2!D458,MetaData!AW:AW,"Trem2")</f>
        <v>0</v>
      </c>
      <c r="E460" s="141">
        <f>IFERROR(D460/D463,0)</f>
        <v>0</v>
      </c>
      <c r="F460" s="143">
        <f>COUNTIFS(MetaData!$R:$R,TREM2!B459,MetaData!$AQ:$AQ,TREM2!C460,MetaData!$R:$R,"",MetaData!$AS:$AS,TREM2!F458,MetaData!AW:AW,"Trem2")</f>
        <v>0</v>
      </c>
      <c r="G460" s="141">
        <f>IFERROR(F460/F463,0)</f>
        <v>0</v>
      </c>
      <c r="H460" s="143">
        <f>COUNTIFS(MetaData!$R:$R,TREM2!B459,MetaData!$AQ:$AQ,TREM2!C460,MetaData!$R:$R,"",MetaData!$AS:$AS,TREM2!H458,MetaData!AW:AW,"Trem2")</f>
        <v>0</v>
      </c>
      <c r="I460" s="141">
        <f>IFERROR(H460/H463,0)</f>
        <v>0</v>
      </c>
      <c r="J460" s="143">
        <f>COUNTIFS(MetaData!$R:$R,TREM2!B459,MetaData!$AQ:$AQ,TREM2!C460,MetaData!$R:$R,"",MetaData!$AS:$AS,TREM2!J458,MetaData!AW:AW,"Trem2")</f>
        <v>0</v>
      </c>
      <c r="K460" s="142">
        <f>IFERROR(J460/J463,0)</f>
        <v>0</v>
      </c>
      <c r="M460" s="139"/>
      <c r="N460" s="140" t="s">
        <v>146</v>
      </c>
      <c r="O460" s="143">
        <f>COUNTIFS(MetaData!$R:$R,TREM2!M459,MetaData!$AQ:$AQ,TREM2!N460,MetaData!$R:$R,"",MetaData!AW:AW,"Trem2")</f>
        <v>0</v>
      </c>
      <c r="P460" s="142">
        <f>IFERROR(O460/O463,0)</f>
        <v>0</v>
      </c>
      <c r="R460" s="139" t="s">
        <v>1339</v>
      </c>
      <c r="S460" s="140">
        <f>SUM(S458:S459)</f>
        <v>0</v>
      </c>
      <c r="T460" s="142"/>
      <c r="V460" s="139" t="s">
        <v>146</v>
      </c>
      <c r="W460" s="143">
        <f>COUNTIFS(MetaData!$AQ:$AQ,TREM2!V460,MetaData!$R:$R,"",MetaData!AW:AW,"Trem2")</f>
        <v>0</v>
      </c>
      <c r="X460" s="142">
        <f>IFERROR(W460/W461,0)</f>
        <v>0</v>
      </c>
    </row>
    <row r="461" spans="2:24">
      <c r="B461" s="139" t="s">
        <v>151</v>
      </c>
      <c r="C461" s="140" t="s">
        <v>205</v>
      </c>
      <c r="D461" s="143">
        <f>COUNTIFS(MetaData!$R:$R,TREM2!B461,MetaData!$AQ:$AQ,TREM2!C461,MetaData!$R:$R,"",MetaData!$AS:$AS,TREM2!D458,MetaData!AW:AW,"Trem2")</f>
        <v>0</v>
      </c>
      <c r="E461" s="141">
        <f>IFERROR(D461/D463,0)</f>
        <v>0</v>
      </c>
      <c r="F461" s="143">
        <f>COUNTIFS(MetaData!$R:$R,TREM2!B461,MetaData!$AQ:$AQ,TREM2!C461,MetaData!$R:$R,"",MetaData!$AS:$AS,TREM2!F458,MetaData!AW:AW,"Trem2")</f>
        <v>0</v>
      </c>
      <c r="G461" s="141">
        <f>IFERROR(F461/F463,0)</f>
        <v>0</v>
      </c>
      <c r="H461" s="143">
        <f>COUNTIFS(MetaData!$R:$R,TREM2!B461,MetaData!$AQ:$AQ,TREM2!C461,MetaData!$R:$R,"",MetaData!$AS:$AS,TREM2!H458,MetaData!AW:AW,"Trem2")</f>
        <v>0</v>
      </c>
      <c r="I461" s="141">
        <f>IFERROR(H461/H463,0)</f>
        <v>0</v>
      </c>
      <c r="J461" s="143">
        <f>COUNTIFS(MetaData!$R:$R,TREM2!B461,MetaData!$AQ:$AQ,TREM2!C461,MetaData!$R:$R,"",MetaData!$AS:$AS,TREM2!J458,MetaData!AW:AW,"Trem2")</f>
        <v>0</v>
      </c>
      <c r="K461" s="142">
        <f>IFERROR(J461/J463,0)</f>
        <v>0</v>
      </c>
      <c r="M461" s="139" t="s">
        <v>151</v>
      </c>
      <c r="N461" s="140" t="s">
        <v>205</v>
      </c>
      <c r="O461" s="143">
        <f>COUNTIFS(MetaData!$R:$R,TREM2!M461,MetaData!$AQ:$AQ,TREM2!N461,MetaData!$R:$R,"",MetaData!AW:AW,"Trem2")</f>
        <v>0</v>
      </c>
      <c r="P461" s="142">
        <f>IFERROR(O461/O463,0)</f>
        <v>0</v>
      </c>
      <c r="V461" s="139" t="s">
        <v>1339</v>
      </c>
      <c r="W461" s="140">
        <f>SUM(W459:W460)</f>
        <v>0</v>
      </c>
      <c r="X461" s="142"/>
    </row>
    <row r="462" spans="2:24">
      <c r="B462" s="139"/>
      <c r="C462" s="140" t="s">
        <v>146</v>
      </c>
      <c r="D462" s="143">
        <f>COUNTIFS(MetaData!$R:$R,TREM2!B461,MetaData!$AQ:$AQ,TREM2!C462,MetaData!$R:$R,"",MetaData!$AS:$AS,TREM2!D458,MetaData!AW:AW,"Trem2")</f>
        <v>0</v>
      </c>
      <c r="E462" s="141">
        <f>IFERROR(D462/D463,0)</f>
        <v>0</v>
      </c>
      <c r="F462" s="143">
        <f>COUNTIFS(MetaData!$R:$R,TREM2!B461,MetaData!$AQ:$AQ,TREM2!C462,MetaData!$R:$R,"",MetaData!$AS:$AS,TREM2!F458,MetaData!AW:AW,"Trem2")</f>
        <v>0</v>
      </c>
      <c r="G462" s="141">
        <f>IFERROR(F462/F463,0)</f>
        <v>0</v>
      </c>
      <c r="H462" s="143">
        <f>COUNTIFS(MetaData!$R:$R,TREM2!B461,MetaData!$AQ:$AQ,TREM2!C462,MetaData!$R:$R,"",MetaData!$AS:$AS,TREM2!H458,MetaData!AW:AW,"Trem2")</f>
        <v>0</v>
      </c>
      <c r="I462" s="141">
        <f>IFERROR(H462/H463,0)</f>
        <v>0</v>
      </c>
      <c r="J462" s="143">
        <f>COUNTIFS(MetaData!$R:$R,TREM2!B461,MetaData!$AQ:$AQ,TREM2!C462,MetaData!$R:$R,"",MetaData!$AS:$AS,TREM2!J458,MetaData!AW:AW,"Trem2")</f>
        <v>0</v>
      </c>
      <c r="K462" s="142">
        <f>IFERROR(J462/J463,0)</f>
        <v>0</v>
      </c>
      <c r="M462" s="139"/>
      <c r="N462" s="140" t="s">
        <v>146</v>
      </c>
      <c r="O462" s="143">
        <f>COUNTIFS(MetaData!$R:$R,TREM2!M461,MetaData!$AQ:$AQ,TREM2!N462,MetaData!$R:$R,"",MetaData!AW:AW,"Trem2")</f>
        <v>0</v>
      </c>
      <c r="P462" s="142">
        <f>IFERROR(O462/O463,0)</f>
        <v>0</v>
      </c>
    </row>
    <row r="463" spans="2:24">
      <c r="B463" s="139" t="s">
        <v>1339</v>
      </c>
      <c r="C463" s="140"/>
      <c r="D463" s="143">
        <f>SUM(D459:D462)</f>
        <v>0</v>
      </c>
      <c r="E463" s="141"/>
      <c r="F463" s="140">
        <f t="shared" ref="F463" si="106">SUM(F459:F462)</f>
        <v>0</v>
      </c>
      <c r="G463" s="140"/>
      <c r="H463" s="140">
        <f>SUM(H459:H462)</f>
        <v>0</v>
      </c>
      <c r="I463" s="140"/>
      <c r="J463" s="140">
        <f>SUM(J459:J462)</f>
        <v>0</v>
      </c>
      <c r="K463" s="144">
        <f>SUM(C463:J463)</f>
        <v>0</v>
      </c>
      <c r="M463" s="139" t="s">
        <v>1339</v>
      </c>
      <c r="N463" s="140"/>
      <c r="O463" s="140">
        <f>SUM(O459:O462)</f>
        <v>0</v>
      </c>
      <c r="P463" s="142"/>
    </row>
    <row r="465" spans="2:24">
      <c r="B465" s="172" t="s">
        <v>158</v>
      </c>
      <c r="C465" s="175"/>
      <c r="D465" s="175"/>
      <c r="E465" s="175"/>
      <c r="F465" s="175"/>
      <c r="G465" s="175"/>
      <c r="H465" s="175"/>
      <c r="I465" s="175"/>
      <c r="J465" s="175"/>
      <c r="K465" s="175"/>
      <c r="L465" s="175"/>
      <c r="M465" s="172"/>
      <c r="N465" s="175"/>
      <c r="O465" s="175"/>
      <c r="P465" s="175"/>
      <c r="Q465" s="175"/>
      <c r="R465" s="175"/>
      <c r="S465" s="175"/>
      <c r="T465" s="175"/>
      <c r="U465" s="175"/>
      <c r="V465" s="176"/>
      <c r="W465" s="175"/>
      <c r="X465" s="175"/>
    </row>
    <row r="466" spans="2:24">
      <c r="B466" s="139"/>
      <c r="C466" s="140" t="s">
        <v>1341</v>
      </c>
      <c r="D466" s="140" t="s">
        <v>924</v>
      </c>
      <c r="E466" s="141"/>
      <c r="F466" s="140" t="s">
        <v>407</v>
      </c>
      <c r="G466" s="140"/>
      <c r="H466" s="141" t="s">
        <v>215</v>
      </c>
      <c r="I466" s="140"/>
      <c r="J466" s="140" t="s">
        <v>206</v>
      </c>
      <c r="K466" s="142"/>
      <c r="M466" s="139"/>
      <c r="N466" s="140" t="s">
        <v>1341</v>
      </c>
      <c r="O466" s="140"/>
      <c r="P466" s="142"/>
      <c r="R466" s="139" t="s">
        <v>133</v>
      </c>
      <c r="S466" s="143">
        <f>COUNTIFS(MetaData!$R:$R,TREM2!$R$22,MetaData!$R:$R,TREM2!B465,MetaData!AW:AW,"Trem2")</f>
        <v>0</v>
      </c>
      <c r="T466" s="142">
        <f>IFERROR(S466/S468,0)</f>
        <v>0</v>
      </c>
      <c r="V466" s="139" t="s">
        <v>1341</v>
      </c>
      <c r="W466" s="140"/>
      <c r="X466" s="142"/>
    </row>
    <row r="467" spans="2:24">
      <c r="B467" s="139" t="s">
        <v>133</v>
      </c>
      <c r="C467" s="140" t="s">
        <v>205</v>
      </c>
      <c r="D467" s="143">
        <f>COUNTIFS(MetaData!$R:$R,TREM2!B467,MetaData!$AQ:$AQ,TREM2!C467,MetaData!$R:$R,TREM2!B465,MetaData!$AS:$AS,TREM2!D466,MetaData!AW:AW,"Trem2")</f>
        <v>0</v>
      </c>
      <c r="E467" s="141">
        <f>IFERROR(D467/D471,0)</f>
        <v>0</v>
      </c>
      <c r="F467" s="143">
        <f>COUNTIFS(MetaData!$R:$R,TREM2!B467,MetaData!$AQ:$AQ,TREM2!C467,MetaData!$R:$R,TREM2!B465,MetaData!$AS:$AS,TREM2!F466,MetaData!AW:AW,"Trem2")</f>
        <v>0</v>
      </c>
      <c r="G467" s="141">
        <f>IFERROR(F467/F471,0)</f>
        <v>0</v>
      </c>
      <c r="H467" s="143">
        <f>COUNTIFS(MetaData!$R:$R,TREM2!B467,MetaData!$AQ:$AQ,TREM2!C467,MetaData!$R:$R,TREM2!B465,MetaData!$AS:$AS,TREM2!H466,MetaData!AW:AW,"Trem2")</f>
        <v>0</v>
      </c>
      <c r="I467" s="141">
        <f>IFERROR(H467/H471,0)</f>
        <v>0</v>
      </c>
      <c r="J467" s="143">
        <f>COUNTIFS(MetaData!$R:$R,TREM2!B467,MetaData!$AQ:$AQ,TREM2!C467,MetaData!$R:$R,TREM2!B465,MetaData!$AS:$AS,TREM2!J466,MetaData!AW:AW,"Trem2")</f>
        <v>0</v>
      </c>
      <c r="K467" s="142">
        <f>IFERROR(J467/J471,0)</f>
        <v>0</v>
      </c>
      <c r="M467" s="139" t="s">
        <v>133</v>
      </c>
      <c r="N467" s="140" t="s">
        <v>205</v>
      </c>
      <c r="O467" s="143">
        <f>COUNTIFS(MetaData!$R:$R,TREM2!M467,MetaData!$AQ:$AQ,TREM2!N467,MetaData!$R:$R,TREM2!B465,MetaData!AW:AW,"Trem2")</f>
        <v>0</v>
      </c>
      <c r="P467" s="142">
        <f>IFERROR(O467/O471,0)</f>
        <v>0</v>
      </c>
      <c r="R467" s="139" t="s">
        <v>151</v>
      </c>
      <c r="S467" s="143">
        <f>COUNTIFS(MetaData!$R:$R,TREM2!$R$23,MetaData!$R:$R,TREM2!B465,MetaData!AW:AW,"Trem2")</f>
        <v>0</v>
      </c>
      <c r="T467" s="142">
        <f>IFERROR(S467/S468,0)</f>
        <v>0</v>
      </c>
      <c r="V467" s="139" t="s">
        <v>205</v>
      </c>
      <c r="W467" s="143">
        <f>COUNTIFS(MetaData!$AQ:$AQ,TREM2!V467,MetaData!$R:$R,TREM2!B465,MetaData!AW:AW,"Trem2")</f>
        <v>0</v>
      </c>
      <c r="X467" s="142">
        <f>IFERROR(W467/W469,0)</f>
        <v>0</v>
      </c>
    </row>
    <row r="468" spans="2:24">
      <c r="B468" s="139"/>
      <c r="C468" s="140" t="s">
        <v>146</v>
      </c>
      <c r="D468" s="143">
        <f>COUNTIFS(MetaData!$R:$R,TREM2!B467,MetaData!$AQ:$AQ,TREM2!C468,MetaData!$R:$R,TREM2!B465,MetaData!$AS:$AS,TREM2!D466,MetaData!AW:AW,"Trem2")</f>
        <v>0</v>
      </c>
      <c r="E468" s="141">
        <f>IFERROR(D468/D471,0)</f>
        <v>0</v>
      </c>
      <c r="F468" s="143">
        <f>COUNTIFS(MetaData!$R:$R,TREM2!B467,MetaData!$AQ:$AQ,TREM2!C468,MetaData!$R:$R,TREM2!B465,MetaData!$AS:$AS,TREM2!F466,MetaData!AW:AW,"Trem2")</f>
        <v>0</v>
      </c>
      <c r="G468" s="141">
        <f>IFERROR(F468/F471,0)</f>
        <v>0</v>
      </c>
      <c r="H468" s="143">
        <f>COUNTIFS(MetaData!$R:$R,TREM2!B467,MetaData!$AQ:$AQ,TREM2!C468,MetaData!$R:$R,TREM2!B465,MetaData!$AS:$AS,TREM2!H466,MetaData!AW:AW,"Trem2")</f>
        <v>0</v>
      </c>
      <c r="I468" s="141">
        <f>IFERROR(H468/H471,0)</f>
        <v>0</v>
      </c>
      <c r="J468" s="143">
        <f>COUNTIFS(MetaData!$R:$R,TREM2!B467,MetaData!$AQ:$AQ,TREM2!C468,MetaData!$R:$R,TREM2!B465,MetaData!$AS:$AS,TREM2!J466,MetaData!AW:AW,"Trem2")</f>
        <v>0</v>
      </c>
      <c r="K468" s="142">
        <f>IFERROR(J468/J471,0)</f>
        <v>0</v>
      </c>
      <c r="M468" s="139"/>
      <c r="N468" s="140" t="s">
        <v>146</v>
      </c>
      <c r="O468" s="143">
        <f>COUNTIFS(MetaData!$R:$R,TREM2!M467,MetaData!$AQ:$AQ,TREM2!N468,MetaData!$R:$R,TREM2!B465,MetaData!AW:AW,"Trem2")</f>
        <v>0</v>
      </c>
      <c r="P468" s="142">
        <f>IFERROR(O468/O471,0)</f>
        <v>0</v>
      </c>
      <c r="R468" s="139" t="s">
        <v>1339</v>
      </c>
      <c r="S468" s="140">
        <f>SUM(S466:S467)</f>
        <v>0</v>
      </c>
      <c r="T468" s="142"/>
      <c r="V468" s="139" t="s">
        <v>146</v>
      </c>
      <c r="W468" s="143">
        <f>COUNTIFS(MetaData!$AQ:$AQ,TREM2!V468,MetaData!$R:$R,TREM2!B465,MetaData!AW:AW,"Trem2")</f>
        <v>2</v>
      </c>
      <c r="X468" s="142">
        <f>IFERROR(W468/W469,0)</f>
        <v>1</v>
      </c>
    </row>
    <row r="469" spans="2:24">
      <c r="B469" s="139" t="s">
        <v>151</v>
      </c>
      <c r="C469" s="140" t="s">
        <v>205</v>
      </c>
      <c r="D469" s="143">
        <f>COUNTIFS(MetaData!$R:$R,TREM2!B469,MetaData!$AQ:$AQ,TREM2!C469,MetaData!$R:$R,TREM2!B465,MetaData!$AS:$AS,TREM2!D466,MetaData!AW:AW,"Trem2")</f>
        <v>0</v>
      </c>
      <c r="E469" s="141">
        <f>IFERROR(D469/D471,0)</f>
        <v>0</v>
      </c>
      <c r="F469" s="143">
        <f>COUNTIFS(MetaData!$R:$R,TREM2!B469,MetaData!$AQ:$AQ,TREM2!C469,MetaData!$R:$R,TREM2!B465,MetaData!$AS:$AS,TREM2!F466,MetaData!AW:AW,"Trem2")</f>
        <v>0</v>
      </c>
      <c r="G469" s="141">
        <f>IFERROR(F469/F471,0)</f>
        <v>0</v>
      </c>
      <c r="H469" s="143">
        <f>COUNTIFS(MetaData!$R:$R,TREM2!B469,MetaData!$AQ:$AQ,TREM2!C469,MetaData!$R:$R,TREM2!B465,MetaData!$AS:$AS,TREM2!H466,MetaData!AW:AW,"Trem2")</f>
        <v>0</v>
      </c>
      <c r="I469" s="141">
        <f>IFERROR(H469/H471,0)</f>
        <v>0</v>
      </c>
      <c r="J469" s="143">
        <f>COUNTIFS(MetaData!$R:$R,TREM2!B469,MetaData!$AQ:$AQ,TREM2!C469,MetaData!$R:$R,TREM2!B465,MetaData!$AS:$AS,TREM2!J466,MetaData!AW:AW,"Trem2")</f>
        <v>0</v>
      </c>
      <c r="K469" s="142">
        <f>IFERROR(J469/J471,0)</f>
        <v>0</v>
      </c>
      <c r="M469" s="139" t="s">
        <v>151</v>
      </c>
      <c r="N469" s="140" t="s">
        <v>205</v>
      </c>
      <c r="O469" s="143">
        <f>COUNTIFS(MetaData!$R:$R,TREM2!M469,MetaData!$AQ:$AQ,TREM2!N469,MetaData!$R:$R,TREM2!B465,MetaData!AW:AW,"Trem2")</f>
        <v>0</v>
      </c>
      <c r="P469" s="142">
        <f>IFERROR(O469/O471,0)</f>
        <v>0</v>
      </c>
      <c r="V469" s="139" t="s">
        <v>1339</v>
      </c>
      <c r="W469" s="140">
        <f>SUM(W467:W468)</f>
        <v>2</v>
      </c>
      <c r="X469" s="142"/>
    </row>
    <row r="470" spans="2:24">
      <c r="B470" s="139"/>
      <c r="C470" s="140" t="s">
        <v>146</v>
      </c>
      <c r="D470" s="143">
        <f>COUNTIFS(MetaData!$R:$R,TREM2!B469,MetaData!$AQ:$AQ,TREM2!C470,MetaData!$R:$R,TREM2!B465,MetaData!$AS:$AS,TREM2!D466,MetaData!AW:AW,"Trem2")</f>
        <v>0</v>
      </c>
      <c r="E470" s="141">
        <f>IFERROR(D470/D471,0)</f>
        <v>0</v>
      </c>
      <c r="F470" s="143">
        <f>COUNTIFS(MetaData!$R:$R,TREM2!B469,MetaData!$AQ:$AQ,TREM2!C470,MetaData!$R:$R,TREM2!B465,MetaData!$AS:$AS,TREM2!F466,MetaData!AW:AW,"Trem2")</f>
        <v>0</v>
      </c>
      <c r="G470" s="141">
        <f>IFERROR(F470/F471,0)</f>
        <v>0</v>
      </c>
      <c r="H470" s="143">
        <f>COUNTIFS(MetaData!$R:$R,TREM2!B469,MetaData!$AQ:$AQ,TREM2!C470,MetaData!$R:$R,TREM2!B465,MetaData!$AS:$AS,TREM2!H466,MetaData!AW:AW,"Trem2")</f>
        <v>0</v>
      </c>
      <c r="I470" s="141">
        <f>IFERROR(H470/H471,0)</f>
        <v>0</v>
      </c>
      <c r="J470" s="143">
        <f>COUNTIFS(MetaData!$R:$R,TREM2!B469,MetaData!$AQ:$AQ,TREM2!C470,MetaData!$R:$R,TREM2!B465,MetaData!$AS:$AS,TREM2!J466,MetaData!AW:AW,"Trem2")</f>
        <v>0</v>
      </c>
      <c r="K470" s="142">
        <f>IFERROR(J470/J471,0)</f>
        <v>0</v>
      </c>
      <c r="M470" s="139"/>
      <c r="N470" s="140" t="s">
        <v>146</v>
      </c>
      <c r="O470" s="143">
        <f>COUNTIFS(MetaData!$R:$R,TREM2!M469,MetaData!$AQ:$AQ,TREM2!N470,MetaData!$R:$R,TREM2!B465,MetaData!AW:AW,"Trem2")</f>
        <v>0</v>
      </c>
      <c r="P470" s="142">
        <f>IFERROR(O470/O471,0)</f>
        <v>0</v>
      </c>
    </row>
    <row r="471" spans="2:24">
      <c r="B471" s="139" t="s">
        <v>1339</v>
      </c>
      <c r="C471" s="140"/>
      <c r="D471" s="143">
        <f>SUM(D467:D470)</f>
        <v>0</v>
      </c>
      <c r="E471" s="141"/>
      <c r="F471" s="140">
        <f t="shared" ref="F471" si="107">SUM(F467:F470)</f>
        <v>0</v>
      </c>
      <c r="G471" s="140"/>
      <c r="H471" s="140">
        <f>SUM(H467:H470)</f>
        <v>0</v>
      </c>
      <c r="I471" s="140"/>
      <c r="J471" s="140">
        <f>SUM(J467:J470)</f>
        <v>0</v>
      </c>
      <c r="K471" s="144">
        <f>SUM(C471:J471)</f>
        <v>0</v>
      </c>
      <c r="M471" s="139" t="s">
        <v>1339</v>
      </c>
      <c r="N471" s="140"/>
      <c r="O471" s="140">
        <f>SUM(O467:O470)</f>
        <v>0</v>
      </c>
      <c r="P471" s="142"/>
    </row>
    <row r="473" spans="2:24">
      <c r="B473" s="172" t="s">
        <v>133</v>
      </c>
      <c r="C473" s="175"/>
      <c r="D473" s="175"/>
      <c r="E473" s="175"/>
      <c r="F473" s="175"/>
      <c r="G473" s="175"/>
      <c r="H473" s="175"/>
      <c r="I473" s="175"/>
      <c r="J473" s="175"/>
      <c r="K473" s="175"/>
      <c r="L473" s="175"/>
      <c r="M473" s="172"/>
      <c r="N473" s="175"/>
      <c r="O473" s="175"/>
      <c r="P473" s="175"/>
      <c r="Q473" s="175"/>
      <c r="R473" s="175"/>
      <c r="S473" s="175"/>
      <c r="T473" s="175"/>
      <c r="U473" s="175"/>
      <c r="V473" s="176"/>
      <c r="W473" s="175"/>
      <c r="X473" s="175"/>
    </row>
    <row r="474" spans="2:24">
      <c r="B474" s="139"/>
      <c r="C474" s="140" t="s">
        <v>1341</v>
      </c>
      <c r="D474" s="140" t="s">
        <v>924</v>
      </c>
      <c r="E474" s="141"/>
      <c r="F474" s="140" t="s">
        <v>407</v>
      </c>
      <c r="G474" s="140"/>
      <c r="H474" s="141" t="s">
        <v>215</v>
      </c>
      <c r="I474" s="140"/>
      <c r="J474" s="140" t="s">
        <v>206</v>
      </c>
      <c r="K474" s="142"/>
      <c r="M474" s="139"/>
      <c r="N474" s="140" t="s">
        <v>1341</v>
      </c>
      <c r="O474" s="140"/>
      <c r="P474" s="142"/>
      <c r="R474" s="139" t="s">
        <v>133</v>
      </c>
      <c r="S474" s="143">
        <f>COUNTIFS(MetaData!$R:$R,TREM2!$R$22,MetaData!$R:$R,TREM2!B473,MetaData!AW:AW,"Trem2")</f>
        <v>39</v>
      </c>
      <c r="T474" s="142">
        <f>IFERROR(S474/S476,0)</f>
        <v>1</v>
      </c>
      <c r="V474" s="139" t="s">
        <v>1341</v>
      </c>
      <c r="W474" s="140"/>
      <c r="X474" s="142"/>
    </row>
    <row r="475" spans="2:24">
      <c r="B475" s="139" t="s">
        <v>133</v>
      </c>
      <c r="C475" s="140" t="s">
        <v>205</v>
      </c>
      <c r="D475" s="143">
        <f>COUNTIFS(MetaData!$R:$R,TREM2!B475,MetaData!$AQ:$AQ,TREM2!C475,MetaData!$R:$R,TREM2!B473,MetaData!$AS:$AS,TREM2!D474,MetaData!AW:AW,"Trem2")</f>
        <v>9</v>
      </c>
      <c r="E475" s="141">
        <f>IFERROR(D475/D479,0)</f>
        <v>0.42857142857142855</v>
      </c>
      <c r="F475" s="143">
        <f>COUNTIFS(MetaData!$R:$R,TREM2!B475,MetaData!$AQ:$AQ,TREM2!C475,MetaData!$R:$R,TREM2!B473,MetaData!$AS:$AS,TREM2!F474,MetaData!AW:AW,"Trem2")</f>
        <v>0</v>
      </c>
      <c r="G475" s="141">
        <f>IFERROR(F475/F479,0)</f>
        <v>0</v>
      </c>
      <c r="H475" s="143">
        <f>COUNTIFS(MetaData!$R:$R,TREM2!B475,MetaData!$AQ:$AQ,TREM2!C475,MetaData!$R:$R,TREM2!B473,MetaData!$AS:$AS,TREM2!H474,MetaData!AW:AW,"Trem2")</f>
        <v>2</v>
      </c>
      <c r="I475" s="141">
        <f>IFERROR(H475/H479,0)</f>
        <v>0.4</v>
      </c>
      <c r="J475" s="143">
        <f>COUNTIFS(MetaData!$R:$R,TREM2!B475,MetaData!$AQ:$AQ,TREM2!C475,MetaData!$R:$R,TREM2!B473,MetaData!$AS:$AS,TREM2!J474,MetaData!AW:AW,"Trem2")</f>
        <v>4</v>
      </c>
      <c r="K475" s="142">
        <f>IFERROR(J475/J479,0)</f>
        <v>0.33333333333333331</v>
      </c>
      <c r="M475" s="139" t="s">
        <v>133</v>
      </c>
      <c r="N475" s="140" t="s">
        <v>205</v>
      </c>
      <c r="O475" s="143">
        <f>COUNTIFS(MetaData!$R:$R,TREM2!M475,MetaData!$AQ:$AQ,TREM2!N475,MetaData!$R:$R,TREM2!B473,MetaData!AW:AW,"Trem2")</f>
        <v>15</v>
      </c>
      <c r="P475" s="142">
        <f>IFERROR(O475/O479,0)</f>
        <v>0.39473684210526316</v>
      </c>
      <c r="R475" s="139" t="s">
        <v>151</v>
      </c>
      <c r="S475" s="143">
        <f>COUNTIFS(MetaData!$R:$R,TREM2!$R$23,MetaData!$R:$R,TREM2!B473,MetaData!AW:AW,"Trem2")</f>
        <v>0</v>
      </c>
      <c r="T475" s="142">
        <f>IFERROR(S475/S476,0)</f>
        <v>0</v>
      </c>
      <c r="V475" s="139" t="s">
        <v>205</v>
      </c>
      <c r="W475" s="143">
        <f>COUNTIFS(MetaData!$AQ:$AQ,TREM2!V475,MetaData!$R:$R,TREM2!B473,MetaData!AW:AW,"Trem2")</f>
        <v>15</v>
      </c>
      <c r="X475" s="142">
        <f>IFERROR(W475/W477,0)</f>
        <v>0.39473684210526316</v>
      </c>
    </row>
    <row r="476" spans="2:24">
      <c r="B476" s="139"/>
      <c r="C476" s="140" t="s">
        <v>146</v>
      </c>
      <c r="D476" s="143">
        <f>COUNTIFS(MetaData!$R:$R,TREM2!B475,MetaData!$AQ:$AQ,TREM2!C476,MetaData!$R:$R,TREM2!B473,MetaData!$AS:$AS,TREM2!D474,MetaData!AW:AW,"Trem2")</f>
        <v>12</v>
      </c>
      <c r="E476" s="141">
        <f>IFERROR(D476/D479,0)</f>
        <v>0.5714285714285714</v>
      </c>
      <c r="F476" s="143">
        <f>COUNTIFS(MetaData!$R:$R,TREM2!B475,MetaData!$AQ:$AQ,TREM2!C476,MetaData!$R:$R,TREM2!B473,MetaData!$AS:$AS,TREM2!F474,MetaData!AW:AW,"Trem2")</f>
        <v>0</v>
      </c>
      <c r="G476" s="141">
        <f>IFERROR(F476/F479,0)</f>
        <v>0</v>
      </c>
      <c r="H476" s="143">
        <f>COUNTIFS(MetaData!$R:$R,TREM2!B475,MetaData!$AQ:$AQ,TREM2!C476,MetaData!$R:$R,TREM2!B473,MetaData!$AS:$AS,TREM2!H474,MetaData!AW:AW,"Trem2")</f>
        <v>3</v>
      </c>
      <c r="I476" s="141">
        <f>IFERROR(H476/H479,0)</f>
        <v>0.6</v>
      </c>
      <c r="J476" s="143">
        <f>COUNTIFS(MetaData!$R:$R,TREM2!B475,MetaData!$AQ:$AQ,TREM2!C476,MetaData!$R:$R,TREM2!B473,MetaData!$AS:$AS,TREM2!J474,MetaData!AW:AW,"Trem2")</f>
        <v>8</v>
      </c>
      <c r="K476" s="142">
        <f>IFERROR(J476/J479,0)</f>
        <v>0.66666666666666663</v>
      </c>
      <c r="M476" s="139"/>
      <c r="N476" s="140" t="s">
        <v>146</v>
      </c>
      <c r="O476" s="143">
        <f>COUNTIFS(MetaData!$R:$R,TREM2!M475,MetaData!$AQ:$AQ,TREM2!N476,MetaData!$R:$R,TREM2!B473,MetaData!AW:AW,"Trem2")</f>
        <v>23</v>
      </c>
      <c r="P476" s="142">
        <f>IFERROR(O476/O479,0)</f>
        <v>0.60526315789473684</v>
      </c>
      <c r="R476" s="139" t="s">
        <v>1339</v>
      </c>
      <c r="S476" s="140">
        <f>SUM(S474:S475)</f>
        <v>39</v>
      </c>
      <c r="T476" s="142"/>
      <c r="V476" s="139" t="s">
        <v>146</v>
      </c>
      <c r="W476" s="143">
        <f>COUNTIFS(MetaData!$AQ:$AQ,TREM2!V476,MetaData!$R:$R,TREM2!B473,MetaData!AW:AW,"Trem2")</f>
        <v>23</v>
      </c>
      <c r="X476" s="142">
        <f>IFERROR(W476/W477,0)</f>
        <v>0.60526315789473684</v>
      </c>
    </row>
    <row r="477" spans="2:24">
      <c r="B477" s="139" t="s">
        <v>151</v>
      </c>
      <c r="C477" s="140" t="s">
        <v>205</v>
      </c>
      <c r="D477" s="143">
        <f>COUNTIFS(MetaData!$R:$R,TREM2!B477,MetaData!$AQ:$AQ,TREM2!C477,MetaData!$R:$R,TREM2!B473,MetaData!$AS:$AS,TREM2!D474,MetaData!AW:AW,"Trem2")</f>
        <v>0</v>
      </c>
      <c r="E477" s="141">
        <f>IFERROR(D477/D479,0)</f>
        <v>0</v>
      </c>
      <c r="F477" s="143">
        <f>COUNTIFS(MetaData!$R:$R,TREM2!B477,MetaData!$AQ:$AQ,TREM2!C477,MetaData!$R:$R,TREM2!B473,MetaData!$AS:$AS,TREM2!F474,MetaData!AW:AW,"Trem2")</f>
        <v>0</v>
      </c>
      <c r="G477" s="141">
        <f>IFERROR(F477/F479,0)</f>
        <v>0</v>
      </c>
      <c r="H477" s="143">
        <f>COUNTIFS(MetaData!$R:$R,TREM2!B477,MetaData!$AQ:$AQ,TREM2!C477,MetaData!$R:$R,TREM2!B473,MetaData!$AS:$AS,TREM2!H474,MetaData!AW:AW,"Trem2")</f>
        <v>0</v>
      </c>
      <c r="I477" s="141">
        <f>IFERROR(H477/H479,0)</f>
        <v>0</v>
      </c>
      <c r="J477" s="143">
        <f>COUNTIFS(MetaData!$R:$R,TREM2!B477,MetaData!$AQ:$AQ,TREM2!C477,MetaData!$R:$R,TREM2!B473,MetaData!$AS:$AS,TREM2!J474,MetaData!AW:AW,"Trem2")</f>
        <v>0</v>
      </c>
      <c r="K477" s="142">
        <f>IFERROR(J477/J479,0)</f>
        <v>0</v>
      </c>
      <c r="M477" s="139" t="s">
        <v>151</v>
      </c>
      <c r="N477" s="140" t="s">
        <v>205</v>
      </c>
      <c r="O477" s="143">
        <f>COUNTIFS(MetaData!$R:$R,TREM2!M477,MetaData!$AQ:$AQ,TREM2!N477,MetaData!$R:$R,TREM2!B473,MetaData!AW:AW,"Trem2")</f>
        <v>0</v>
      </c>
      <c r="P477" s="142">
        <f>IFERROR(O477/O479,0)</f>
        <v>0</v>
      </c>
      <c r="V477" s="139" t="s">
        <v>1339</v>
      </c>
      <c r="W477" s="140">
        <f>SUM(W475:W476)</f>
        <v>38</v>
      </c>
      <c r="X477" s="142"/>
    </row>
    <row r="478" spans="2:24">
      <c r="B478" s="139"/>
      <c r="C478" s="140" t="s">
        <v>146</v>
      </c>
      <c r="D478" s="143">
        <f>COUNTIFS(MetaData!$R:$R,TREM2!B477,MetaData!$AQ:$AQ,TREM2!C478,MetaData!$R:$R,TREM2!B473,MetaData!$AS:$AS,TREM2!D474,MetaData!AW:AW,"Trem2")</f>
        <v>0</v>
      </c>
      <c r="E478" s="141">
        <f>IFERROR(D478/D479,0)</f>
        <v>0</v>
      </c>
      <c r="F478" s="143">
        <f>COUNTIFS(MetaData!$R:$R,TREM2!B477,MetaData!$AQ:$AQ,TREM2!C478,MetaData!$R:$R,TREM2!B473,MetaData!$AS:$AS,TREM2!F474,MetaData!AW:AW,"Trem2")</f>
        <v>0</v>
      </c>
      <c r="G478" s="141">
        <f>IFERROR(F478/F479,0)</f>
        <v>0</v>
      </c>
      <c r="H478" s="143">
        <f>COUNTIFS(MetaData!$R:$R,TREM2!B477,MetaData!$AQ:$AQ,TREM2!C478,MetaData!$R:$R,TREM2!B473,MetaData!$AS:$AS,TREM2!H474,MetaData!AW:AW,"Trem2")</f>
        <v>0</v>
      </c>
      <c r="I478" s="141">
        <f>IFERROR(H478/H479,0)</f>
        <v>0</v>
      </c>
      <c r="J478" s="143">
        <f>COUNTIFS(MetaData!$R:$R,TREM2!B477,MetaData!$AQ:$AQ,TREM2!C478,MetaData!$R:$R,TREM2!B473,MetaData!$AS:$AS,TREM2!J474,MetaData!AW:AW,"Trem2")</f>
        <v>0</v>
      </c>
      <c r="K478" s="142">
        <f>IFERROR(J478/J479,0)</f>
        <v>0</v>
      </c>
      <c r="M478" s="139"/>
      <c r="N478" s="140" t="s">
        <v>146</v>
      </c>
      <c r="O478" s="143">
        <f>COUNTIFS(MetaData!$R:$R,TREM2!M477,MetaData!$AQ:$AQ,TREM2!N478,MetaData!$R:$R,TREM2!B473,MetaData!AW:AW,"Trem2")</f>
        <v>0</v>
      </c>
      <c r="P478" s="142">
        <f>IFERROR(O478/O479,0)</f>
        <v>0</v>
      </c>
    </row>
    <row r="479" spans="2:24">
      <c r="B479" s="139" t="s">
        <v>1339</v>
      </c>
      <c r="C479" s="140"/>
      <c r="D479" s="143">
        <f>SUM(D475:D478)</f>
        <v>21</v>
      </c>
      <c r="E479" s="141"/>
      <c r="F479" s="140">
        <f t="shared" ref="F479" si="108">SUM(F475:F478)</f>
        <v>0</v>
      </c>
      <c r="G479" s="140"/>
      <c r="H479" s="140">
        <f>SUM(H475:H478)</f>
        <v>5</v>
      </c>
      <c r="I479" s="140"/>
      <c r="J479" s="140">
        <f>SUM(J475:J478)</f>
        <v>12</v>
      </c>
      <c r="K479" s="144">
        <f>SUM(C479:J479)</f>
        <v>38</v>
      </c>
      <c r="M479" s="139" t="s">
        <v>1339</v>
      </c>
      <c r="N479" s="140"/>
      <c r="O479" s="140">
        <f>SUM(O475:O478)</f>
        <v>38</v>
      </c>
      <c r="P479" s="142"/>
    </row>
    <row r="481" spans="2:24">
      <c r="B481" s="172" t="s">
        <v>151</v>
      </c>
      <c r="C481" s="175"/>
      <c r="D481" s="175"/>
      <c r="E481" s="175"/>
      <c r="F481" s="175"/>
      <c r="G481" s="175"/>
      <c r="H481" s="175"/>
      <c r="I481" s="175"/>
      <c r="J481" s="175"/>
      <c r="K481" s="175"/>
      <c r="L481" s="175"/>
      <c r="M481" s="172"/>
      <c r="N481" s="175"/>
      <c r="O481" s="175"/>
      <c r="P481" s="175"/>
      <c r="Q481" s="175"/>
      <c r="R481" s="175"/>
      <c r="S481" s="175"/>
      <c r="T481" s="175"/>
      <c r="U481" s="175"/>
      <c r="V481" s="176"/>
      <c r="W481" s="175"/>
      <c r="X481" s="175"/>
    </row>
    <row r="482" spans="2:24">
      <c r="B482" s="139"/>
      <c r="C482" s="140" t="s">
        <v>1341</v>
      </c>
      <c r="D482" s="140" t="s">
        <v>924</v>
      </c>
      <c r="E482" s="141"/>
      <c r="F482" s="140" t="s">
        <v>407</v>
      </c>
      <c r="G482" s="140"/>
      <c r="H482" s="141" t="s">
        <v>215</v>
      </c>
      <c r="I482" s="140"/>
      <c r="J482" s="140" t="s">
        <v>206</v>
      </c>
      <c r="K482" s="142"/>
      <c r="M482" s="139"/>
      <c r="N482" s="140" t="s">
        <v>1341</v>
      </c>
      <c r="O482" s="140"/>
      <c r="P482" s="142"/>
      <c r="R482" s="139" t="s">
        <v>133</v>
      </c>
      <c r="S482" s="143">
        <f>COUNTIFS(MetaData!$R:$R,TREM2!$R$22,MetaData!$R:$R,TREM2!B481,MetaData!AW:AW,"Trem2")</f>
        <v>0</v>
      </c>
      <c r="T482" s="142">
        <f>IFERROR(S482/S484,0)</f>
        <v>0</v>
      </c>
      <c r="V482" s="139" t="s">
        <v>1341</v>
      </c>
      <c r="W482" s="140"/>
      <c r="X482" s="142"/>
    </row>
    <row r="483" spans="2:24">
      <c r="B483" s="139" t="s">
        <v>133</v>
      </c>
      <c r="C483" s="140" t="s">
        <v>205</v>
      </c>
      <c r="D483" s="143">
        <f>COUNTIFS(MetaData!$R:$R,TREM2!B483,MetaData!$AQ:$AQ,TREM2!C483,MetaData!$R:$R,TREM2!B481,MetaData!$AS:$AS,TREM2!D482,MetaData!AW:AW,"Trem2")</f>
        <v>0</v>
      </c>
      <c r="E483" s="141">
        <f>IFERROR(D483/D487,0)</f>
        <v>0</v>
      </c>
      <c r="F483" s="143">
        <f>COUNTIFS(MetaData!$R:$R,TREM2!B483,MetaData!$AQ:$AQ,TREM2!C483,MetaData!$R:$R,TREM2!B481,MetaData!$AS:$AS,TREM2!F482,MetaData!AW:AW,"Trem2")</f>
        <v>0</v>
      </c>
      <c r="G483" s="141">
        <f>IFERROR(F483/F487,0)</f>
        <v>0</v>
      </c>
      <c r="H483" s="143">
        <f>COUNTIFS(MetaData!$R:$R,TREM2!B483,MetaData!$AQ:$AQ,TREM2!C483,MetaData!$R:$R,TREM2!B481,MetaData!$AS:$AS,TREM2!H482,MetaData!AW:AW,"Trem2")</f>
        <v>0</v>
      </c>
      <c r="I483" s="141">
        <f>IFERROR(H483/H487,0)</f>
        <v>0</v>
      </c>
      <c r="J483" s="143">
        <f>COUNTIFS(MetaData!$R:$R,TREM2!B483,MetaData!$AQ:$AQ,TREM2!C483,MetaData!$R:$R,TREM2!B481,MetaData!$AS:$AS,TREM2!J482,MetaData!AW:AW,"Trem2")</f>
        <v>0</v>
      </c>
      <c r="K483" s="142">
        <f>IFERROR(J483/J487,0)</f>
        <v>0</v>
      </c>
      <c r="M483" s="139" t="s">
        <v>133</v>
      </c>
      <c r="N483" s="140" t="s">
        <v>205</v>
      </c>
      <c r="O483" s="143">
        <f>COUNTIFS(MetaData!$R:$R,TREM2!M483,MetaData!$AQ:$AQ,TREM2!N483,MetaData!$R:$R,TREM2!B481,MetaData!AW:AW,"Trem2")</f>
        <v>0</v>
      </c>
      <c r="P483" s="142">
        <f>IFERROR(O483/O487,0)</f>
        <v>0</v>
      </c>
      <c r="R483" s="139" t="s">
        <v>151</v>
      </c>
      <c r="S483" s="143">
        <f>COUNTIFS(MetaData!$R:$R,TREM2!$R$23,MetaData!$R:$R,TREM2!B481,MetaData!AW:AW,"Trem2")</f>
        <v>67</v>
      </c>
      <c r="T483" s="142">
        <f>IFERROR(S483/S484,0)</f>
        <v>1</v>
      </c>
      <c r="V483" s="139" t="s">
        <v>205</v>
      </c>
      <c r="W483" s="143">
        <f>COUNTIFS(MetaData!$AQ:$AQ,TREM2!V483,MetaData!$R:$R,TREM2!B481,MetaData!AW:AW,"Trem2")</f>
        <v>42</v>
      </c>
      <c r="X483" s="142">
        <f>IFERROR(W483/W485,0)</f>
        <v>0.64615384615384619</v>
      </c>
    </row>
    <row r="484" spans="2:24">
      <c r="B484" s="139"/>
      <c r="C484" s="140" t="s">
        <v>146</v>
      </c>
      <c r="D484" s="143">
        <f>COUNTIFS(MetaData!$R:$R,TREM2!B483,MetaData!$AQ:$AQ,TREM2!C484,MetaData!$R:$R,TREM2!B481,MetaData!$AS:$AS,TREM2!D482,MetaData!AW:AW,"Trem2")</f>
        <v>0</v>
      </c>
      <c r="E484" s="141">
        <f>IFERROR(D484/D487,0)</f>
        <v>0</v>
      </c>
      <c r="F484" s="143">
        <f>COUNTIFS(MetaData!$R:$R,TREM2!B483,MetaData!$AQ:$AQ,TREM2!C484,MetaData!$R:$R,TREM2!B481,MetaData!$AS:$AS,TREM2!F482,MetaData!AW:AW,"Trem2")</f>
        <v>0</v>
      </c>
      <c r="G484" s="141">
        <f>IFERROR(F484/F487,0)</f>
        <v>0</v>
      </c>
      <c r="H484" s="143">
        <f>COUNTIFS(MetaData!$R:$R,TREM2!B483,MetaData!$AQ:$AQ,TREM2!C484,MetaData!$R:$R,TREM2!B481,MetaData!$AS:$AS,TREM2!H482,MetaData!AW:AW,"Trem2")</f>
        <v>0</v>
      </c>
      <c r="I484" s="141">
        <f>IFERROR(H484/H487,0)</f>
        <v>0</v>
      </c>
      <c r="J484" s="143">
        <f>COUNTIFS(MetaData!$R:$R,TREM2!B483,MetaData!$AQ:$AQ,TREM2!C484,MetaData!$R:$R,TREM2!B481,MetaData!$AS:$AS,TREM2!J482,MetaData!AW:AW,"Trem2")</f>
        <v>0</v>
      </c>
      <c r="K484" s="142">
        <f>IFERROR(J484/J487,0)</f>
        <v>0</v>
      </c>
      <c r="M484" s="139"/>
      <c r="N484" s="140" t="s">
        <v>146</v>
      </c>
      <c r="O484" s="143">
        <f>COUNTIFS(MetaData!$R:$R,TREM2!M483,MetaData!$AQ:$AQ,TREM2!N484,MetaData!$R:$R,TREM2!B481,MetaData!AW:AW,"Trem2")</f>
        <v>0</v>
      </c>
      <c r="P484" s="142">
        <f>IFERROR(O484/O487,0)</f>
        <v>0</v>
      </c>
      <c r="R484" s="139" t="s">
        <v>1339</v>
      </c>
      <c r="S484" s="140">
        <f>SUM(S482:S483)</f>
        <v>67</v>
      </c>
      <c r="T484" s="142"/>
      <c r="V484" s="139" t="s">
        <v>146</v>
      </c>
      <c r="W484" s="143">
        <f>COUNTIFS(MetaData!$AQ:$AQ,TREM2!V484,MetaData!$R:$R,TREM2!B481,MetaData!AW:AW,"Trem2")</f>
        <v>23</v>
      </c>
      <c r="X484" s="142">
        <f>IFERROR(W484/W485,0)</f>
        <v>0.35384615384615387</v>
      </c>
    </row>
    <row r="485" spans="2:24">
      <c r="B485" s="139" t="s">
        <v>151</v>
      </c>
      <c r="C485" s="140" t="s">
        <v>205</v>
      </c>
      <c r="D485" s="143">
        <f>COUNTIFS(MetaData!$R:$R,TREM2!B485,MetaData!$AQ:$AQ,TREM2!C485,MetaData!$R:$R,TREM2!B481,MetaData!$AS:$AS,TREM2!D482,MetaData!AW:AW,"Trem2")</f>
        <v>21</v>
      </c>
      <c r="E485" s="141">
        <f>IFERROR(D485/D487,0)</f>
        <v>0.80769230769230771</v>
      </c>
      <c r="F485" s="143">
        <f>COUNTIFS(MetaData!$R:$R,TREM2!B485,MetaData!$AQ:$AQ,TREM2!C485,MetaData!$R:$R,TREM2!B481,MetaData!$AS:$AS,TREM2!F482,MetaData!AW:AW,"Trem2")</f>
        <v>0</v>
      </c>
      <c r="G485" s="141">
        <f>IFERROR(F485/F487,0)</f>
        <v>0</v>
      </c>
      <c r="H485" s="143">
        <f>COUNTIFS(MetaData!$R:$R,TREM2!B485,MetaData!$AQ:$AQ,TREM2!C485,MetaData!$R:$R,TREM2!B481,MetaData!$AS:$AS,TREM2!H482,MetaData!AW:AW,"Trem2")</f>
        <v>9</v>
      </c>
      <c r="I485" s="141">
        <f>IFERROR(H485/H487,0)</f>
        <v>0.69230769230769229</v>
      </c>
      <c r="J485" s="143">
        <f>COUNTIFS(MetaData!$R:$R,TREM2!B485,MetaData!$AQ:$AQ,TREM2!C485,MetaData!$R:$R,TREM2!B481,MetaData!$AS:$AS,TREM2!J482,MetaData!AW:AW,"Trem2")</f>
        <v>12</v>
      </c>
      <c r="K485" s="142">
        <f>IFERROR(J485/J487,0)</f>
        <v>0.48</v>
      </c>
      <c r="M485" s="139" t="s">
        <v>151</v>
      </c>
      <c r="N485" s="140" t="s">
        <v>205</v>
      </c>
      <c r="O485" s="143">
        <f>COUNTIFS(MetaData!$R:$R,TREM2!M485,MetaData!$AQ:$AQ,TREM2!N485,MetaData!$R:$R,TREM2!B481,MetaData!AW:AW,"Trem2")</f>
        <v>42</v>
      </c>
      <c r="P485" s="142">
        <f>IFERROR(O485/O487,0)</f>
        <v>0.64615384615384619</v>
      </c>
      <c r="V485" s="139" t="s">
        <v>1339</v>
      </c>
      <c r="W485" s="140">
        <f>SUM(W483:W484)</f>
        <v>65</v>
      </c>
      <c r="X485" s="142"/>
    </row>
    <row r="486" spans="2:24">
      <c r="B486" s="139"/>
      <c r="C486" s="140" t="s">
        <v>146</v>
      </c>
      <c r="D486" s="143">
        <f>COUNTIFS(MetaData!$R:$R,TREM2!B485,MetaData!$AQ:$AQ,TREM2!C486,MetaData!$R:$R,TREM2!B481,MetaData!$AS:$AS,TREM2!D482,MetaData!AW:AW,"Trem2")</f>
        <v>5</v>
      </c>
      <c r="E486" s="141">
        <f>IFERROR(D486/D487,0)</f>
        <v>0.19230769230769232</v>
      </c>
      <c r="F486" s="143">
        <f>COUNTIFS(MetaData!$R:$R,TREM2!B485,MetaData!$AQ:$AQ,TREM2!C486,MetaData!$R:$R,TREM2!B481,MetaData!$AS:$AS,TREM2!F482,MetaData!AW:AW,"Trem2")</f>
        <v>1</v>
      </c>
      <c r="G486" s="141">
        <f>IFERROR(F486/F487,0)</f>
        <v>1</v>
      </c>
      <c r="H486" s="143">
        <f>COUNTIFS(MetaData!$R:$R,TREM2!B485,MetaData!$AQ:$AQ,TREM2!C486,MetaData!$R:$R,TREM2!B481,MetaData!$AS:$AS,TREM2!H482,MetaData!AW:AW,"Trem2")</f>
        <v>4</v>
      </c>
      <c r="I486" s="141">
        <f>IFERROR(H486/H487,0)</f>
        <v>0.30769230769230771</v>
      </c>
      <c r="J486" s="143">
        <f>COUNTIFS(MetaData!$R:$R,TREM2!B485,MetaData!$AQ:$AQ,TREM2!C486,MetaData!$R:$R,TREM2!B481,MetaData!$AS:$AS,TREM2!J482,MetaData!AW:AW,"Trem2")</f>
        <v>13</v>
      </c>
      <c r="K486" s="142">
        <f>IFERROR(J486/J487,0)</f>
        <v>0.52</v>
      </c>
      <c r="M486" s="139"/>
      <c r="N486" s="140" t="s">
        <v>146</v>
      </c>
      <c r="O486" s="143">
        <f>COUNTIFS(MetaData!$R:$R,TREM2!M485,MetaData!$AQ:$AQ,TREM2!N486,MetaData!$R:$R,TREM2!B481,MetaData!AW:AW,"Trem2")</f>
        <v>23</v>
      </c>
      <c r="P486" s="142">
        <f>IFERROR(O486/O487,0)</f>
        <v>0.35384615384615387</v>
      </c>
    </row>
    <row r="487" spans="2:24">
      <c r="B487" s="139" t="s">
        <v>1339</v>
      </c>
      <c r="C487" s="140"/>
      <c r="D487" s="143">
        <f>SUM(D483:D486)</f>
        <v>26</v>
      </c>
      <c r="E487" s="141"/>
      <c r="F487" s="140">
        <f t="shared" ref="F487" si="109">SUM(F483:F486)</f>
        <v>1</v>
      </c>
      <c r="G487" s="140"/>
      <c r="H487" s="140">
        <f>SUM(H483:H486)</f>
        <v>13</v>
      </c>
      <c r="I487" s="140"/>
      <c r="J487" s="140">
        <f>SUM(J483:J486)</f>
        <v>25</v>
      </c>
      <c r="K487" s="144">
        <f>SUM(C487:J487)</f>
        <v>65</v>
      </c>
      <c r="M487" s="139" t="s">
        <v>1339</v>
      </c>
      <c r="N487" s="140"/>
      <c r="O487" s="140">
        <f>SUM(O483:O486)</f>
        <v>65</v>
      </c>
      <c r="P487" s="142"/>
    </row>
  </sheetData>
  <hyperlinks>
    <hyperlink ref="N4" location="TREM2!B19" display="APOE" xr:uid="{019D69BE-FD66-4CA1-BFDA-A1C429E63CD3}"/>
    <hyperlink ref="B4" location="TREM2!B85" display="Braak" xr:uid="{D6E6B1E1-A327-461C-8CAF-73B4D0D26863}"/>
    <hyperlink ref="F4" location="TREM2!B191" display="THAL " xr:uid="{0B583145-EB36-4439-85CF-6F9737E361F7}"/>
    <hyperlink ref="J4" location="TREM2!B265" display="CERAD " xr:uid="{88D1A826-ABF0-478B-817B-66DB94316DE2}"/>
    <hyperlink ref="R4" location="TREM2!B323" display="Biogen Cohort" xr:uid="{52E6589B-43A1-4B92-90EC-110054679DE0}"/>
    <hyperlink ref="V4" location="TREM2!B357" display="TREM2 variant" xr:uid="{3B7B0A2D-3CD3-440C-BE72-BF70242AFA59}"/>
    <hyperlink ref="Z4" location="TREM2!B447" display="Disease" xr:uid="{36FF1C56-AC75-4399-B2D1-0C3D4126C6D1}"/>
  </hyperlinks>
  <pageMargins left="0.7" right="0.7" top="0.75" bottom="0.75" header="0.3" footer="0.3"/>
  <pageSetup paperSize="9" orientation="portrait" horizontalDpi="0" verticalDpi="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66922-4C9E-4F82-A8D5-47A5BA177790}">
  <sheetPr>
    <tabColor theme="8" tint="0.79998168889431442"/>
  </sheetPr>
  <dimension ref="A1:AB487"/>
  <sheetViews>
    <sheetView topLeftCell="B1" workbookViewId="0">
      <pane ySplit="4" topLeftCell="A50" activePane="bottomLeft" state="frozen"/>
      <selection activeCell="B1" sqref="B1"/>
      <selection pane="bottomLeft" activeCell="AD47" sqref="AD47"/>
    </sheetView>
  </sheetViews>
  <sheetFormatPr defaultColWidth="8.81640625" defaultRowHeight="14.5"/>
  <cols>
    <col min="1" max="1" width="2" style="120" customWidth="1"/>
    <col min="2" max="2" width="6.81640625" style="120" customWidth="1"/>
    <col min="3" max="6" width="6.453125" style="120" customWidth="1"/>
    <col min="7" max="7" width="7" style="120" bestFit="1" customWidth="1"/>
    <col min="8" max="23" width="6.453125" style="120" customWidth="1"/>
    <col min="24" max="24" width="5.1796875" style="120" bestFit="1" customWidth="1"/>
    <col min="25" max="25" width="6.453125" style="120" customWidth="1"/>
    <col min="26" max="26" width="6.81640625" style="120" bestFit="1" customWidth="1"/>
    <col min="27" max="16384" width="8.81640625" style="120"/>
  </cols>
  <sheetData>
    <row r="1" spans="1:28" ht="9" customHeight="1"/>
    <row r="2" spans="1:28" ht="18.5">
      <c r="B2" s="121" t="s">
        <v>1336</v>
      </c>
      <c r="C2" s="122"/>
      <c r="D2" s="122"/>
      <c r="E2" s="122"/>
      <c r="F2" s="122"/>
      <c r="G2" s="122"/>
      <c r="H2" s="122"/>
      <c r="I2" s="122"/>
      <c r="J2" s="122"/>
      <c r="K2" s="122"/>
      <c r="L2" s="122"/>
      <c r="M2" s="122"/>
      <c r="N2" s="122"/>
      <c r="O2" s="122"/>
      <c r="P2" s="122"/>
      <c r="Q2" s="122"/>
      <c r="R2" s="122"/>
      <c r="S2" s="122"/>
      <c r="T2" s="122"/>
      <c r="U2" s="122"/>
      <c r="V2" s="122"/>
      <c r="W2" s="122"/>
      <c r="X2" s="122"/>
      <c r="Y2" s="122"/>
      <c r="Z2" s="122"/>
      <c r="AA2" s="123"/>
      <c r="AB2" s="123"/>
    </row>
    <row r="3" spans="1:28">
      <c r="A3" s="124"/>
    </row>
    <row r="4" spans="1:28" s="125" customFormat="1">
      <c r="B4" s="178" t="s">
        <v>94</v>
      </c>
      <c r="C4" s="152"/>
      <c r="D4" s="152"/>
      <c r="F4" s="179" t="s">
        <v>99</v>
      </c>
      <c r="G4" s="160"/>
      <c r="H4" s="160"/>
      <c r="J4" s="180" t="s">
        <v>103</v>
      </c>
      <c r="K4" s="164"/>
      <c r="L4" s="164"/>
      <c r="N4" s="177" t="s">
        <v>107</v>
      </c>
      <c r="O4" s="136"/>
      <c r="P4" s="136"/>
      <c r="R4" s="181" t="s">
        <v>871</v>
      </c>
      <c r="S4" s="169"/>
      <c r="T4" s="169"/>
      <c r="V4" s="182" t="s">
        <v>873</v>
      </c>
      <c r="W4" s="126"/>
      <c r="X4" s="126"/>
      <c r="Z4" s="177" t="s">
        <v>1337</v>
      </c>
      <c r="AA4" s="172"/>
      <c r="AB4" s="172"/>
    </row>
    <row r="5" spans="1:28" s="124" customFormat="1">
      <c r="B5" s="127" t="s">
        <v>1338</v>
      </c>
      <c r="C5" s="128">
        <f>TREM2!C5+MAP!C5</f>
        <v>0</v>
      </c>
      <c r="D5" s="129">
        <f>C5/$C$17</f>
        <v>0</v>
      </c>
      <c r="F5" s="127" t="s">
        <v>1338</v>
      </c>
      <c r="G5" s="128">
        <f>TREM2!G5+MAP!G5</f>
        <v>39</v>
      </c>
      <c r="H5" s="129">
        <f>G5/$G$13</f>
        <v>0.28467153284671531</v>
      </c>
      <c r="J5" s="127" t="s">
        <v>1338</v>
      </c>
      <c r="K5" s="128">
        <f>TREM2!K5+MAP!K5</f>
        <v>40</v>
      </c>
      <c r="L5" s="129">
        <f>K5/$K$11</f>
        <v>0.29197080291970801</v>
      </c>
      <c r="N5" s="127" t="s">
        <v>1338</v>
      </c>
      <c r="O5" s="157">
        <f>TREM2!O5+MAP!O5</f>
        <v>4</v>
      </c>
      <c r="P5" s="188">
        <f>O5/$O$13</f>
        <v>2.9197080291970802E-2</v>
      </c>
      <c r="R5" s="127" t="s">
        <v>1338</v>
      </c>
      <c r="S5" s="128">
        <f>TREM2!S5+MAP!S5</f>
        <v>1</v>
      </c>
      <c r="T5" s="129">
        <f>S5/$S$8</f>
        <v>7.462686567164179E-3</v>
      </c>
      <c r="V5" s="127" t="s">
        <v>1338</v>
      </c>
      <c r="W5" s="128">
        <f>TREM2!W5+MAP!W5</f>
        <v>12</v>
      </c>
      <c r="X5" s="129">
        <f>W5/$W$15</f>
        <v>8.7591240875912413E-2</v>
      </c>
      <c r="Z5" s="161" t="s">
        <v>158</v>
      </c>
      <c r="AA5" s="146">
        <f>TREM2!AA5+MAP!AA5</f>
        <v>3</v>
      </c>
      <c r="AB5" s="147">
        <f>AA5/$AA$9</f>
        <v>2.1897810218978103E-2</v>
      </c>
    </row>
    <row r="6" spans="1:28">
      <c r="B6" s="127" t="s">
        <v>147</v>
      </c>
      <c r="C6" s="128">
        <f>TREM2!C6+MAP!C6</f>
        <v>15</v>
      </c>
      <c r="D6" s="129">
        <f t="shared" ref="D6:D16" si="0">C6/$C$17</f>
        <v>0.10948905109489052</v>
      </c>
      <c r="F6" s="127" t="s">
        <v>147</v>
      </c>
      <c r="G6" s="128">
        <f>TREM2!G6+MAP!G6</f>
        <v>20</v>
      </c>
      <c r="H6" s="129">
        <f t="shared" ref="H6:H12" si="1">G6/$G$13</f>
        <v>0.145985401459854</v>
      </c>
      <c r="J6" s="127" t="s">
        <v>147</v>
      </c>
      <c r="K6" s="128">
        <f>TREM2!K6+MAP!K6</f>
        <v>22</v>
      </c>
      <c r="L6" s="129">
        <f t="shared" ref="L6:L10" si="2">K6/$K$11</f>
        <v>0.16058394160583941</v>
      </c>
      <c r="N6" s="127" t="s">
        <v>147</v>
      </c>
      <c r="O6" s="157">
        <f>TREM2!O6+MAP!O6</f>
        <v>28</v>
      </c>
      <c r="P6" s="188">
        <f t="shared" ref="P6:P12" si="3">O6/$O$13</f>
        <v>0.20437956204379562</v>
      </c>
      <c r="R6" s="127" t="s">
        <v>205</v>
      </c>
      <c r="S6" s="128">
        <f>TREM2!S6+MAP!S6</f>
        <v>57</v>
      </c>
      <c r="T6" s="129">
        <f>S6/$S$8</f>
        <v>0.42537313432835822</v>
      </c>
      <c r="V6" s="127" t="s">
        <v>147</v>
      </c>
      <c r="W6" s="128">
        <f>TREM2!W6+MAP!W6</f>
        <v>17</v>
      </c>
      <c r="X6" s="129">
        <f t="shared" ref="X6:X14" si="4">W6/$W$15</f>
        <v>0.12408759124087591</v>
      </c>
      <c r="Z6" s="127" t="s">
        <v>1338</v>
      </c>
      <c r="AA6" s="128">
        <f>TREM2!AA6+MAP!AA6</f>
        <v>0</v>
      </c>
      <c r="AB6" s="129">
        <f t="shared" ref="AB6:AB9" si="5">AA6/$AA$9</f>
        <v>0</v>
      </c>
    </row>
    <row r="7" spans="1:28">
      <c r="B7" s="127">
        <v>0</v>
      </c>
      <c r="C7" s="128">
        <f>TREM2!C7+MAP!C7</f>
        <v>14</v>
      </c>
      <c r="D7" s="129">
        <f t="shared" si="0"/>
        <v>0.10218978102189781</v>
      </c>
      <c r="F7" s="127">
        <v>0</v>
      </c>
      <c r="G7" s="128">
        <f>TREM2!G7+MAP!G7</f>
        <v>15</v>
      </c>
      <c r="H7" s="129">
        <f t="shared" si="1"/>
        <v>0.10948905109489052</v>
      </c>
      <c r="J7" s="127">
        <v>0</v>
      </c>
      <c r="K7" s="128">
        <f>TREM2!K7+MAP!K7</f>
        <v>24</v>
      </c>
      <c r="L7" s="129">
        <f t="shared" si="2"/>
        <v>0.17518248175182483</v>
      </c>
      <c r="N7" s="127" t="s">
        <v>410</v>
      </c>
      <c r="O7" s="157">
        <f>TREM2!O7+MAP!O7</f>
        <v>1</v>
      </c>
      <c r="P7" s="188">
        <f t="shared" si="3"/>
        <v>7.2992700729927005E-3</v>
      </c>
      <c r="R7" s="127" t="s">
        <v>146</v>
      </c>
      <c r="S7" s="128">
        <f>TREM2!S7+MAP!S7</f>
        <v>76</v>
      </c>
      <c r="T7" s="129">
        <f>S7/$S$8</f>
        <v>0.56716417910447758</v>
      </c>
      <c r="V7" s="130" t="s">
        <v>924</v>
      </c>
      <c r="W7" s="128">
        <f>TREM2!W7+MAP!W7</f>
        <v>47</v>
      </c>
      <c r="X7" s="131">
        <f t="shared" si="4"/>
        <v>0.34306569343065696</v>
      </c>
      <c r="Z7" s="127" t="s">
        <v>133</v>
      </c>
      <c r="AA7" s="128">
        <f>TREM2!AA7+MAP!AA7</f>
        <v>53</v>
      </c>
      <c r="AB7" s="129">
        <f t="shared" si="5"/>
        <v>0.38686131386861317</v>
      </c>
    </row>
    <row r="8" spans="1:28">
      <c r="B8" s="127">
        <v>1</v>
      </c>
      <c r="C8" s="128">
        <f>TREM2!C8+MAP!C8</f>
        <v>10</v>
      </c>
      <c r="D8" s="129">
        <f t="shared" si="0"/>
        <v>7.2992700729927001E-2</v>
      </c>
      <c r="F8" s="127">
        <v>1</v>
      </c>
      <c r="G8" s="128">
        <f>TREM2!G8+MAP!G8</f>
        <v>8</v>
      </c>
      <c r="H8" s="129">
        <f t="shared" si="1"/>
        <v>5.8394160583941604E-2</v>
      </c>
      <c r="J8" s="127">
        <v>1</v>
      </c>
      <c r="K8" s="128">
        <f>TREM2!K8+MAP!K8</f>
        <v>10</v>
      </c>
      <c r="L8" s="129">
        <f t="shared" si="2"/>
        <v>7.2992700729927001E-2</v>
      </c>
      <c r="N8" s="127" t="s">
        <v>139</v>
      </c>
      <c r="O8" s="157">
        <f>TREM2!O8+MAP!O8</f>
        <v>7</v>
      </c>
      <c r="P8" s="188">
        <f t="shared" si="3"/>
        <v>5.1094890510948905E-2</v>
      </c>
      <c r="R8" s="149" t="s">
        <v>1339</v>
      </c>
      <c r="S8" s="146">
        <f>SUM(S5:S7)</f>
        <v>134</v>
      </c>
      <c r="T8" s="147"/>
      <c r="V8" s="130" t="s">
        <v>407</v>
      </c>
      <c r="W8" s="128">
        <f>TREM2!W8+MAP!W8</f>
        <v>1</v>
      </c>
      <c r="X8" s="131">
        <f t="shared" si="4"/>
        <v>7.2992700729927005E-3</v>
      </c>
      <c r="Z8" s="127" t="s">
        <v>151</v>
      </c>
      <c r="AA8" s="128">
        <f>TREM2!AA8+MAP!AA8</f>
        <v>81</v>
      </c>
      <c r="AB8" s="129">
        <f t="shared" si="5"/>
        <v>0.59124087591240881</v>
      </c>
    </row>
    <row r="9" spans="1:28">
      <c r="B9" s="127" t="s">
        <v>345</v>
      </c>
      <c r="C9" s="128">
        <f>TREM2!C9+MAP!C9</f>
        <v>2</v>
      </c>
      <c r="D9" s="129">
        <f t="shared" si="0"/>
        <v>1.4598540145985401E-2</v>
      </c>
      <c r="F9" s="127">
        <v>2</v>
      </c>
      <c r="G9" s="128">
        <f>TREM2!G9+MAP!G9</f>
        <v>11</v>
      </c>
      <c r="H9" s="129">
        <f t="shared" si="1"/>
        <v>8.0291970802919707E-2</v>
      </c>
      <c r="J9" s="127">
        <v>2</v>
      </c>
      <c r="K9" s="128">
        <f>TREM2!K9+MAP!K9</f>
        <v>6</v>
      </c>
      <c r="L9" s="129">
        <f t="shared" si="2"/>
        <v>4.3795620437956206E-2</v>
      </c>
      <c r="N9" s="127" t="s">
        <v>166</v>
      </c>
      <c r="O9" s="157">
        <f>TREM2!O9+MAP!O9</f>
        <v>4</v>
      </c>
      <c r="P9" s="188">
        <f t="shared" si="3"/>
        <v>2.9197080291970802E-2</v>
      </c>
      <c r="V9" s="130" t="s">
        <v>960</v>
      </c>
      <c r="W9" s="128">
        <f>TREM2!W9+MAP!W9</f>
        <v>0</v>
      </c>
      <c r="X9" s="131">
        <f t="shared" si="4"/>
        <v>0</v>
      </c>
      <c r="Z9" s="156" t="s">
        <v>1339</v>
      </c>
      <c r="AA9" s="157">
        <f>SUM(AA5:AA8)</f>
        <v>137</v>
      </c>
      <c r="AB9" s="129">
        <f t="shared" si="5"/>
        <v>1</v>
      </c>
    </row>
    <row r="10" spans="1:28">
      <c r="B10" s="127">
        <v>2</v>
      </c>
      <c r="C10" s="128">
        <f>TREM2!C10+MAP!C10</f>
        <v>21</v>
      </c>
      <c r="D10" s="129">
        <f t="shared" si="0"/>
        <v>0.15328467153284672</v>
      </c>
      <c r="F10" s="127">
        <v>3</v>
      </c>
      <c r="G10" s="128">
        <f>TREM2!G10+MAP!G10</f>
        <v>8</v>
      </c>
      <c r="H10" s="129">
        <f t="shared" si="1"/>
        <v>5.8394160583941604E-2</v>
      </c>
      <c r="J10" s="127">
        <v>3</v>
      </c>
      <c r="K10" s="128">
        <f>TREM2!K10+MAP!K10</f>
        <v>35</v>
      </c>
      <c r="L10" s="129">
        <f t="shared" si="2"/>
        <v>0.25547445255474455</v>
      </c>
      <c r="N10" s="127" t="s">
        <v>177</v>
      </c>
      <c r="O10" s="157">
        <f>TREM2!O10+MAP!O10</f>
        <v>48</v>
      </c>
      <c r="P10" s="188">
        <f t="shared" si="3"/>
        <v>0.35036496350364965</v>
      </c>
      <c r="V10" s="130" t="s">
        <v>973</v>
      </c>
      <c r="W10" s="128">
        <f>TREM2!W10+MAP!W10</f>
        <v>0</v>
      </c>
      <c r="X10" s="131">
        <f t="shared" si="4"/>
        <v>0</v>
      </c>
    </row>
    <row r="11" spans="1:28">
      <c r="B11" s="127">
        <v>3</v>
      </c>
      <c r="C11" s="128">
        <f>TREM2!C11+MAP!C11</f>
        <v>8</v>
      </c>
      <c r="D11" s="129">
        <f t="shared" si="0"/>
        <v>5.8394160583941604E-2</v>
      </c>
      <c r="F11" s="127">
        <v>4</v>
      </c>
      <c r="G11" s="128">
        <f>TREM2!G11+MAP!G11</f>
        <v>9</v>
      </c>
      <c r="H11" s="129">
        <f t="shared" si="1"/>
        <v>6.569343065693431E-2</v>
      </c>
      <c r="J11" s="127" t="s">
        <v>1339</v>
      </c>
      <c r="K11" s="132">
        <f>SUM(K5:K10)</f>
        <v>137</v>
      </c>
      <c r="L11" s="129"/>
      <c r="N11" s="127" t="s">
        <v>173</v>
      </c>
      <c r="O11" s="157">
        <f>TREM2!O11+MAP!O11</f>
        <v>37</v>
      </c>
      <c r="P11" s="188">
        <f t="shared" si="3"/>
        <v>0.27007299270072993</v>
      </c>
      <c r="V11" s="130" t="s">
        <v>984</v>
      </c>
      <c r="W11" s="128">
        <f>TREM2!W11+MAP!W11</f>
        <v>0</v>
      </c>
      <c r="X11" s="131">
        <f t="shared" si="4"/>
        <v>0</v>
      </c>
    </row>
    <row r="12" spans="1:28">
      <c r="B12" s="127">
        <v>4</v>
      </c>
      <c r="C12" s="128">
        <f>TREM2!C12+MAP!C12</f>
        <v>3</v>
      </c>
      <c r="D12" s="129">
        <f t="shared" si="0"/>
        <v>2.1897810218978103E-2</v>
      </c>
      <c r="F12" s="127">
        <v>5</v>
      </c>
      <c r="G12" s="128">
        <f>TREM2!G12+MAP!G12</f>
        <v>27</v>
      </c>
      <c r="H12" s="129">
        <f t="shared" si="1"/>
        <v>0.19708029197080293</v>
      </c>
      <c r="N12" s="127" t="s">
        <v>230</v>
      </c>
      <c r="O12" s="157">
        <f>TREM2!O12+MAP!O12</f>
        <v>8</v>
      </c>
      <c r="P12" s="188">
        <f t="shared" si="3"/>
        <v>5.8394160583941604E-2</v>
      </c>
      <c r="V12" s="130" t="s">
        <v>215</v>
      </c>
      <c r="W12" s="128">
        <f>TREM2!W12+MAP!W12</f>
        <v>18</v>
      </c>
      <c r="X12" s="131">
        <f t="shared" si="4"/>
        <v>0.13138686131386862</v>
      </c>
    </row>
    <row r="13" spans="1:28">
      <c r="B13" s="127" t="s">
        <v>1006</v>
      </c>
      <c r="C13" s="128">
        <f>TREM2!C13+MAP!C13</f>
        <v>0</v>
      </c>
      <c r="D13" s="129">
        <f t="shared" si="0"/>
        <v>0</v>
      </c>
      <c r="F13" s="127" t="s">
        <v>1339</v>
      </c>
      <c r="G13" s="132">
        <f>SUM(G5:G12)</f>
        <v>137</v>
      </c>
      <c r="H13" s="129"/>
      <c r="N13" s="127" t="s">
        <v>1339</v>
      </c>
      <c r="O13" s="189">
        <f>SUM(O5:O12)</f>
        <v>137</v>
      </c>
      <c r="P13" s="188"/>
      <c r="V13" s="130" t="s">
        <v>206</v>
      </c>
      <c r="W13" s="128">
        <f>TREM2!W13+MAP!W13</f>
        <v>42</v>
      </c>
      <c r="X13" s="131">
        <f t="shared" si="4"/>
        <v>0.30656934306569344</v>
      </c>
    </row>
    <row r="14" spans="1:28">
      <c r="B14" s="127">
        <v>5</v>
      </c>
      <c r="C14" s="128">
        <f>TREM2!C14+MAP!C14</f>
        <v>19</v>
      </c>
      <c r="D14" s="129">
        <f t="shared" si="0"/>
        <v>0.13868613138686131</v>
      </c>
      <c r="V14" s="127" t="s">
        <v>1016</v>
      </c>
      <c r="W14" s="128">
        <f>TREM2!W14+MAP!W14</f>
        <v>0</v>
      </c>
      <c r="X14" s="129">
        <f t="shared" si="4"/>
        <v>0</v>
      </c>
    </row>
    <row r="15" spans="1:28">
      <c r="B15" s="127" t="s">
        <v>203</v>
      </c>
      <c r="C15" s="128">
        <f>TREM2!C15+MAP!C15</f>
        <v>13</v>
      </c>
      <c r="D15" s="129">
        <f t="shared" si="0"/>
        <v>9.4890510948905105E-2</v>
      </c>
      <c r="V15" s="127" t="s">
        <v>1339</v>
      </c>
      <c r="W15" s="133">
        <f>SUM(W5:W14)</f>
        <v>137</v>
      </c>
      <c r="X15" s="129"/>
    </row>
    <row r="16" spans="1:28">
      <c r="B16" s="127">
        <v>6</v>
      </c>
      <c r="C16" s="128">
        <f>TREM2!C16+MAP!C16</f>
        <v>32</v>
      </c>
      <c r="D16" s="129">
        <f t="shared" si="0"/>
        <v>0.23357664233576642</v>
      </c>
    </row>
    <row r="17" spans="2:28">
      <c r="B17" s="127" t="s">
        <v>1339</v>
      </c>
      <c r="C17" s="132">
        <f>SUM(C5:C16)</f>
        <v>137</v>
      </c>
      <c r="D17" s="129"/>
    </row>
    <row r="19" spans="2:28" ht="18.5">
      <c r="B19" s="134" t="s">
        <v>107</v>
      </c>
      <c r="C19" s="135"/>
      <c r="D19" s="135"/>
      <c r="E19" s="135"/>
      <c r="F19" s="135"/>
      <c r="G19" s="135"/>
      <c r="H19" s="135"/>
      <c r="I19" s="135"/>
      <c r="J19" s="135"/>
      <c r="K19" s="135"/>
      <c r="L19" s="135"/>
      <c r="M19" s="135"/>
      <c r="N19" s="135"/>
      <c r="O19" s="135"/>
      <c r="P19" s="135"/>
      <c r="Q19" s="135"/>
      <c r="R19" s="135"/>
      <c r="S19" s="135"/>
      <c r="T19" s="135"/>
      <c r="U19" s="135"/>
      <c r="V19" s="135"/>
      <c r="W19" s="135"/>
      <c r="X19" s="135"/>
      <c r="Y19" s="135"/>
      <c r="Z19" s="135"/>
      <c r="AA19" s="135"/>
      <c r="AB19" s="135"/>
    </row>
    <row r="21" spans="2:28">
      <c r="B21" s="136" t="s">
        <v>1340</v>
      </c>
      <c r="C21" s="137"/>
      <c r="D21" s="137"/>
      <c r="E21" s="137"/>
      <c r="F21" s="137"/>
      <c r="G21" s="137"/>
      <c r="H21" s="137"/>
      <c r="I21" s="137"/>
      <c r="J21" s="137"/>
      <c r="K21" s="137"/>
      <c r="L21" s="137"/>
      <c r="M21" s="136"/>
      <c r="N21" s="137"/>
      <c r="O21" s="137"/>
      <c r="P21" s="137"/>
      <c r="Q21" s="137"/>
      <c r="R21" s="137"/>
      <c r="S21" s="137"/>
      <c r="T21" s="137"/>
      <c r="U21" s="137"/>
      <c r="V21" s="138"/>
      <c r="W21" s="137"/>
      <c r="X21" s="137"/>
    </row>
    <row r="22" spans="2:28">
      <c r="B22" s="139"/>
      <c r="C22" s="140" t="s">
        <v>1341</v>
      </c>
      <c r="D22" s="140" t="s">
        <v>924</v>
      </c>
      <c r="E22" s="141"/>
      <c r="F22" s="140" t="s">
        <v>407</v>
      </c>
      <c r="G22" s="140"/>
      <c r="H22" s="141" t="s">
        <v>215</v>
      </c>
      <c r="I22" s="140"/>
      <c r="J22" s="140" t="s">
        <v>206</v>
      </c>
      <c r="K22" s="142"/>
      <c r="M22" s="139"/>
      <c r="N22" s="140" t="s">
        <v>1341</v>
      </c>
      <c r="O22" s="140"/>
      <c r="P22" s="142"/>
      <c r="R22" s="139" t="s">
        <v>133</v>
      </c>
      <c r="S22" s="143">
        <f>TREM2!S22+MAP!S22</f>
        <v>49</v>
      </c>
      <c r="T22" s="142">
        <f>IFERROR(S22/S24,0)</f>
        <v>0.37692307692307692</v>
      </c>
      <c r="V22" s="139" t="s">
        <v>1341</v>
      </c>
      <c r="W22" s="140"/>
      <c r="X22" s="142"/>
    </row>
    <row r="23" spans="2:28">
      <c r="B23" s="139" t="s">
        <v>133</v>
      </c>
      <c r="C23" s="140" t="s">
        <v>205</v>
      </c>
      <c r="D23" s="143">
        <f>TREM2!D23+MAP!D23</f>
        <v>9</v>
      </c>
      <c r="E23" s="141">
        <f>IFERROR(D23/D27,0)</f>
        <v>0.19148936170212766</v>
      </c>
      <c r="F23" s="143">
        <f>TREM2!F23+MAP!F23</f>
        <v>0</v>
      </c>
      <c r="G23" s="141">
        <f>IFERROR(F23/F27,0)</f>
        <v>0</v>
      </c>
      <c r="H23" s="143">
        <f>TREM2!H23+MAP!H23</f>
        <v>2</v>
      </c>
      <c r="I23" s="141">
        <f>IFERROR(H23/H27,0)</f>
        <v>0.125</v>
      </c>
      <c r="J23" s="143">
        <f>TREM2!J23+MAP!J23</f>
        <v>4</v>
      </c>
      <c r="K23" s="142">
        <f>IFERROR(J23/J27,0)</f>
        <v>0.1111111111111111</v>
      </c>
      <c r="M23" s="139" t="s">
        <v>133</v>
      </c>
      <c r="N23" s="140" t="s">
        <v>205</v>
      </c>
      <c r="O23" s="143">
        <f>TREM2!O23+MAP!O23</f>
        <v>15</v>
      </c>
      <c r="P23" s="142">
        <f>IFERROR(O23/O27,0)</f>
        <v>0.1171875</v>
      </c>
      <c r="R23" s="139" t="s">
        <v>151</v>
      </c>
      <c r="S23" s="143">
        <f>TREM2!S23+MAP!S23</f>
        <v>81</v>
      </c>
      <c r="T23" s="142">
        <f>IFERROR(S23/S24,0)</f>
        <v>0.62307692307692308</v>
      </c>
      <c r="V23" s="139" t="s">
        <v>205</v>
      </c>
      <c r="W23" s="143">
        <f>TREM2!W23+MAP!W23</f>
        <v>57</v>
      </c>
      <c r="X23" s="142">
        <f>IFERROR(W23/W25,0)</f>
        <v>0.43846153846153846</v>
      </c>
    </row>
    <row r="24" spans="2:28">
      <c r="B24" s="139"/>
      <c r="C24" s="140" t="s">
        <v>146</v>
      </c>
      <c r="D24" s="143">
        <f>TREM2!D24+MAP!D24</f>
        <v>12</v>
      </c>
      <c r="E24" s="141">
        <f>IFERROR(D24/D27,0)</f>
        <v>0.25531914893617019</v>
      </c>
      <c r="F24" s="143">
        <f>TREM2!F24+MAP!F24</f>
        <v>0</v>
      </c>
      <c r="G24" s="141">
        <f>IFERROR(F24/F27,0)</f>
        <v>0</v>
      </c>
      <c r="H24" s="143">
        <f>TREM2!H24+MAP!H24</f>
        <v>1</v>
      </c>
      <c r="I24" s="141">
        <f>IFERROR(H24/H27,0)</f>
        <v>6.25E-2</v>
      </c>
      <c r="J24" s="143">
        <f>TREM2!J24+MAP!J24</f>
        <v>7</v>
      </c>
      <c r="K24" s="142">
        <f>IFERROR(J24/J27,0)</f>
        <v>0.19444444444444445</v>
      </c>
      <c r="M24" s="139"/>
      <c r="N24" s="140" t="s">
        <v>146</v>
      </c>
      <c r="O24" s="143">
        <f>TREM2!O24+MAP!O24</f>
        <v>34</v>
      </c>
      <c r="P24" s="142">
        <f>IFERROR(O24/O27,0)</f>
        <v>0.265625</v>
      </c>
      <c r="R24" s="139" t="s">
        <v>1339</v>
      </c>
      <c r="S24" s="140">
        <f>SUM(S22:S23)</f>
        <v>130</v>
      </c>
      <c r="T24" s="142"/>
      <c r="V24" s="139" t="s">
        <v>146</v>
      </c>
      <c r="W24" s="143">
        <f>TREM2!W24+MAP!W24</f>
        <v>73</v>
      </c>
      <c r="X24" s="142">
        <f>IFERROR(W24/W25,0)</f>
        <v>0.56153846153846154</v>
      </c>
    </row>
    <row r="25" spans="2:28">
      <c r="B25" s="139" t="s">
        <v>151</v>
      </c>
      <c r="C25" s="140" t="s">
        <v>205</v>
      </c>
      <c r="D25" s="143">
        <f>TREM2!D25+MAP!D25</f>
        <v>21</v>
      </c>
      <c r="E25" s="141">
        <f>IFERROR(D25/D27,0)</f>
        <v>0.44680851063829785</v>
      </c>
      <c r="F25" s="143">
        <f>TREM2!F25+MAP!F25</f>
        <v>0</v>
      </c>
      <c r="G25" s="141">
        <f>IFERROR(F25/F27,0)</f>
        <v>0</v>
      </c>
      <c r="H25" s="143">
        <f>TREM2!H25+MAP!H25</f>
        <v>9</v>
      </c>
      <c r="I25" s="141">
        <f>IFERROR(H25/H27,0)</f>
        <v>0.5625</v>
      </c>
      <c r="J25" s="143">
        <f>TREM2!J25+MAP!J25</f>
        <v>12</v>
      </c>
      <c r="K25" s="142">
        <f>IFERROR(J25/J27,0)</f>
        <v>0.33333333333333331</v>
      </c>
      <c r="M25" s="139" t="s">
        <v>151</v>
      </c>
      <c r="N25" s="140" t="s">
        <v>205</v>
      </c>
      <c r="O25" s="143">
        <f>TREM2!O25+MAP!O25</f>
        <v>42</v>
      </c>
      <c r="P25" s="142">
        <f>IFERROR(O25/O27,0)</f>
        <v>0.328125</v>
      </c>
      <c r="V25" s="139" t="s">
        <v>1339</v>
      </c>
      <c r="W25" s="140">
        <f>SUM(W23:W24)</f>
        <v>130</v>
      </c>
      <c r="X25" s="142"/>
    </row>
    <row r="26" spans="2:28">
      <c r="B26" s="139"/>
      <c r="C26" s="140" t="s">
        <v>146</v>
      </c>
      <c r="D26" s="143">
        <f>TREM2!D26+MAP!D26</f>
        <v>5</v>
      </c>
      <c r="E26" s="141">
        <f>IFERROR(D26/D27,0)</f>
        <v>0.10638297872340426</v>
      </c>
      <c r="F26" s="143">
        <f>TREM2!F26+MAP!F26</f>
        <v>1</v>
      </c>
      <c r="G26" s="141">
        <f>IFERROR(F26/F27,0)</f>
        <v>1</v>
      </c>
      <c r="H26" s="143">
        <f>TREM2!H26+MAP!H26</f>
        <v>4</v>
      </c>
      <c r="I26" s="141">
        <f>IFERROR(H26/H27,0)</f>
        <v>0.25</v>
      </c>
      <c r="J26" s="143">
        <f>TREM2!J26+MAP!J26</f>
        <v>13</v>
      </c>
      <c r="K26" s="142">
        <f>IFERROR(J26/J27,0)</f>
        <v>0.3611111111111111</v>
      </c>
      <c r="M26" s="139"/>
      <c r="N26" s="140" t="s">
        <v>146</v>
      </c>
      <c r="O26" s="143">
        <f>TREM2!O26+MAP!O26</f>
        <v>37</v>
      </c>
      <c r="P26" s="142">
        <f>IFERROR(O26/O27,0)</f>
        <v>0.2890625</v>
      </c>
    </row>
    <row r="27" spans="2:28">
      <c r="B27" s="139" t="s">
        <v>1339</v>
      </c>
      <c r="C27" s="140"/>
      <c r="D27" s="143">
        <f>SUM(D23:D26)</f>
        <v>47</v>
      </c>
      <c r="E27" s="141"/>
      <c r="F27" s="140">
        <f t="shared" ref="F27" si="6">SUM(F23:F26)</f>
        <v>1</v>
      </c>
      <c r="G27" s="140"/>
      <c r="H27" s="140">
        <f>SUM(H23:H26)</f>
        <v>16</v>
      </c>
      <c r="I27" s="140"/>
      <c r="J27" s="140">
        <f>SUM(J23:J26)</f>
        <v>36</v>
      </c>
      <c r="K27" s="144">
        <f>SUM(C27:J27)</f>
        <v>100</v>
      </c>
      <c r="M27" s="139" t="s">
        <v>1339</v>
      </c>
      <c r="N27" s="140"/>
      <c r="O27" s="140">
        <f>SUM(O23:O26)</f>
        <v>128</v>
      </c>
      <c r="P27" s="142"/>
    </row>
    <row r="28" spans="2:28">
      <c r="G28" s="124"/>
      <c r="H28" s="124"/>
      <c r="I28" s="145"/>
    </row>
    <row r="29" spans="2:28">
      <c r="B29" s="136" t="s">
        <v>410</v>
      </c>
      <c r="C29" s="137"/>
      <c r="D29" s="137"/>
      <c r="E29" s="137"/>
      <c r="F29" s="137"/>
      <c r="G29" s="137"/>
      <c r="H29" s="137"/>
      <c r="I29" s="137"/>
      <c r="J29" s="137"/>
      <c r="K29" s="137"/>
      <c r="L29" s="137"/>
      <c r="M29" s="136"/>
      <c r="N29" s="137"/>
      <c r="O29" s="137"/>
      <c r="P29" s="137"/>
      <c r="Q29" s="137"/>
      <c r="R29" s="137"/>
      <c r="S29" s="137"/>
      <c r="T29" s="137"/>
      <c r="U29" s="137"/>
      <c r="V29" s="138"/>
      <c r="W29" s="137"/>
      <c r="X29" s="137"/>
    </row>
    <row r="30" spans="2:28">
      <c r="B30" s="139"/>
      <c r="C30" s="140" t="s">
        <v>1341</v>
      </c>
      <c r="D30" s="140" t="s">
        <v>924</v>
      </c>
      <c r="E30" s="141"/>
      <c r="F30" s="140" t="s">
        <v>407</v>
      </c>
      <c r="G30" s="140"/>
      <c r="H30" s="141" t="s">
        <v>215</v>
      </c>
      <c r="I30" s="140"/>
      <c r="J30" s="140" t="s">
        <v>206</v>
      </c>
      <c r="K30" s="142"/>
      <c r="M30" s="139"/>
      <c r="N30" s="140" t="s">
        <v>1341</v>
      </c>
      <c r="O30" s="140"/>
      <c r="P30" s="142"/>
      <c r="R30" s="139" t="s">
        <v>133</v>
      </c>
      <c r="S30" s="143">
        <f>TREM2!S30+MAP!S30</f>
        <v>1</v>
      </c>
      <c r="T30" s="142">
        <f>IFERROR(S30/S32,0)</f>
        <v>1</v>
      </c>
      <c r="V30" s="139" t="s">
        <v>1341</v>
      </c>
      <c r="W30" s="140"/>
      <c r="X30" s="142"/>
    </row>
    <row r="31" spans="2:28">
      <c r="B31" s="139" t="s">
        <v>133</v>
      </c>
      <c r="C31" s="140" t="s">
        <v>205</v>
      </c>
      <c r="D31" s="143">
        <f>TREM2!D31+MAP!D31</f>
        <v>0</v>
      </c>
      <c r="E31" s="141">
        <f>IFERROR(D31/D35,0)</f>
        <v>0</v>
      </c>
      <c r="F31" s="143">
        <f>TREM2!F31+MAP!F31</f>
        <v>0</v>
      </c>
      <c r="G31" s="141">
        <f>IFERROR(F31/F35,0)</f>
        <v>0</v>
      </c>
      <c r="H31" s="143">
        <f>TREM2!H31+MAP!H31</f>
        <v>1</v>
      </c>
      <c r="I31" s="141">
        <f>IFERROR(H31/H35,0)</f>
        <v>1</v>
      </c>
      <c r="J31" s="143">
        <f>TREM2!J31+MAP!J31</f>
        <v>0</v>
      </c>
      <c r="K31" s="142">
        <f>IFERROR(J31/J35,0)</f>
        <v>0</v>
      </c>
      <c r="M31" s="139" t="s">
        <v>133</v>
      </c>
      <c r="N31" s="140" t="s">
        <v>205</v>
      </c>
      <c r="O31" s="143">
        <f>TREM2!O31+MAP!O31</f>
        <v>1</v>
      </c>
      <c r="P31" s="142">
        <f>IFERROR(O31/O35,0)</f>
        <v>1</v>
      </c>
      <c r="R31" s="139" t="s">
        <v>151</v>
      </c>
      <c r="S31" s="143">
        <f>TREM2!S31+MAP!S31</f>
        <v>0</v>
      </c>
      <c r="T31" s="142">
        <f>IFERROR(S31/S32,0)</f>
        <v>0</v>
      </c>
      <c r="V31" s="139" t="s">
        <v>205</v>
      </c>
      <c r="W31" s="143">
        <f>TREM2!W31+MAP!W31</f>
        <v>1</v>
      </c>
      <c r="X31" s="142">
        <f>IFERROR(W31/W33,0)</f>
        <v>1</v>
      </c>
    </row>
    <row r="32" spans="2:28">
      <c r="B32" s="139"/>
      <c r="C32" s="140" t="s">
        <v>146</v>
      </c>
      <c r="D32" s="143">
        <f>TREM2!D32+MAP!D32</f>
        <v>0</v>
      </c>
      <c r="E32" s="141">
        <f>IFERROR(D32/D35,0)</f>
        <v>0</v>
      </c>
      <c r="F32" s="143">
        <f>TREM2!F32+MAP!F32</f>
        <v>0</v>
      </c>
      <c r="G32" s="141">
        <f>IFERROR(F32/F35,0)</f>
        <v>0</v>
      </c>
      <c r="H32" s="143">
        <f>TREM2!H32+MAP!H32</f>
        <v>0</v>
      </c>
      <c r="I32" s="141">
        <f>IFERROR(H32/H35,0)</f>
        <v>0</v>
      </c>
      <c r="J32" s="143">
        <f>TREM2!J32+MAP!J32</f>
        <v>0</v>
      </c>
      <c r="K32" s="142">
        <f>IFERROR(J32/J35,0)</f>
        <v>0</v>
      </c>
      <c r="M32" s="139"/>
      <c r="N32" s="140" t="s">
        <v>146</v>
      </c>
      <c r="O32" s="143">
        <f>TREM2!O32+MAP!O32</f>
        <v>0</v>
      </c>
      <c r="P32" s="142">
        <f>IFERROR(O32/O35,0)</f>
        <v>0</v>
      </c>
      <c r="R32" s="139" t="s">
        <v>1339</v>
      </c>
      <c r="S32" s="140">
        <f>SUM(S30:S31)</f>
        <v>1</v>
      </c>
      <c r="T32" s="142"/>
      <c r="V32" s="139" t="s">
        <v>146</v>
      </c>
      <c r="W32" s="143">
        <f>TREM2!W32+MAP!W32</f>
        <v>0</v>
      </c>
      <c r="X32" s="142">
        <f>IFERROR(W32/W33,0)</f>
        <v>0</v>
      </c>
    </row>
    <row r="33" spans="2:24">
      <c r="B33" s="139" t="s">
        <v>151</v>
      </c>
      <c r="C33" s="140" t="s">
        <v>205</v>
      </c>
      <c r="D33" s="143">
        <f>TREM2!D33+MAP!D33</f>
        <v>0</v>
      </c>
      <c r="E33" s="141">
        <f>IFERROR(D33/D35,0)</f>
        <v>0</v>
      </c>
      <c r="F33" s="143">
        <f>TREM2!F33+MAP!F33</f>
        <v>0</v>
      </c>
      <c r="G33" s="141">
        <f>IFERROR(F33/F35,0)</f>
        <v>0</v>
      </c>
      <c r="H33" s="143">
        <f>TREM2!H33+MAP!H33</f>
        <v>0</v>
      </c>
      <c r="I33" s="141">
        <f>IFERROR(H33/H35,0)</f>
        <v>0</v>
      </c>
      <c r="J33" s="143">
        <f>TREM2!J33+MAP!J33</f>
        <v>0</v>
      </c>
      <c r="K33" s="142">
        <f>IFERROR(J33/J35,0)</f>
        <v>0</v>
      </c>
      <c r="M33" s="139" t="s">
        <v>151</v>
      </c>
      <c r="N33" s="140" t="s">
        <v>205</v>
      </c>
      <c r="O33" s="143">
        <f>TREM2!O33+MAP!O33</f>
        <v>0</v>
      </c>
      <c r="P33" s="142">
        <f>IFERROR(O33/O35,0)</f>
        <v>0</v>
      </c>
      <c r="V33" s="139" t="s">
        <v>1339</v>
      </c>
      <c r="W33" s="140">
        <f>SUM(W31:W32)</f>
        <v>1</v>
      </c>
      <c r="X33" s="142"/>
    </row>
    <row r="34" spans="2:24">
      <c r="B34" s="139"/>
      <c r="C34" s="140" t="s">
        <v>146</v>
      </c>
      <c r="D34" s="143">
        <f>TREM2!D34+MAP!D34</f>
        <v>0</v>
      </c>
      <c r="E34" s="141">
        <f>IFERROR(D34/D35,0)</f>
        <v>0</v>
      </c>
      <c r="F34" s="143">
        <f>TREM2!F34+MAP!F34</f>
        <v>0</v>
      </c>
      <c r="G34" s="141">
        <f>IFERROR(F34/F35,0)</f>
        <v>0</v>
      </c>
      <c r="H34" s="143">
        <f>TREM2!H34+MAP!H34</f>
        <v>0</v>
      </c>
      <c r="I34" s="141">
        <f>IFERROR(H34/H35,0)</f>
        <v>0</v>
      </c>
      <c r="J34" s="143">
        <f>TREM2!J34+MAP!J34</f>
        <v>0</v>
      </c>
      <c r="K34" s="142">
        <f>IFERROR(J34/J35,0)</f>
        <v>0</v>
      </c>
      <c r="M34" s="139"/>
      <c r="N34" s="140" t="s">
        <v>146</v>
      </c>
      <c r="O34" s="143">
        <f>TREM2!O34+MAP!O34</f>
        <v>0</v>
      </c>
      <c r="P34" s="142">
        <f>IFERROR(O34/O35,0)</f>
        <v>0</v>
      </c>
    </row>
    <row r="35" spans="2:24">
      <c r="B35" s="139" t="s">
        <v>1339</v>
      </c>
      <c r="C35" s="140"/>
      <c r="D35" s="143">
        <f>SUM(D31:D34)</f>
        <v>0</v>
      </c>
      <c r="E35" s="141"/>
      <c r="F35" s="140">
        <f t="shared" ref="F35" si="7">SUM(F31:F34)</f>
        <v>0</v>
      </c>
      <c r="G35" s="140"/>
      <c r="H35" s="140">
        <f>SUM(H31:H34)</f>
        <v>1</v>
      </c>
      <c r="I35" s="140"/>
      <c r="J35" s="140">
        <f>SUM(J31:J34)</f>
        <v>0</v>
      </c>
      <c r="K35" s="144">
        <f>SUM(C35:J35)</f>
        <v>1</v>
      </c>
      <c r="M35" s="139" t="s">
        <v>1339</v>
      </c>
      <c r="N35" s="140"/>
      <c r="O35" s="140">
        <f>SUM(O31:O34)</f>
        <v>1</v>
      </c>
      <c r="P35" s="142"/>
    </row>
    <row r="37" spans="2:24">
      <c r="B37" s="136" t="s">
        <v>139</v>
      </c>
      <c r="C37" s="137"/>
      <c r="D37" s="137"/>
      <c r="E37" s="137"/>
      <c r="F37" s="137"/>
      <c r="G37" s="137"/>
      <c r="H37" s="137"/>
      <c r="I37" s="137"/>
      <c r="J37" s="137"/>
      <c r="K37" s="137"/>
      <c r="L37" s="137"/>
      <c r="M37" s="136"/>
      <c r="N37" s="137"/>
      <c r="O37" s="137"/>
      <c r="P37" s="137"/>
      <c r="Q37" s="137"/>
      <c r="R37" s="137"/>
      <c r="S37" s="137"/>
      <c r="T37" s="137"/>
      <c r="U37" s="137"/>
      <c r="V37" s="138"/>
      <c r="W37" s="137"/>
      <c r="X37" s="137"/>
    </row>
    <row r="38" spans="2:24">
      <c r="B38" s="139"/>
      <c r="C38" s="140" t="s">
        <v>1341</v>
      </c>
      <c r="D38" s="140" t="s">
        <v>924</v>
      </c>
      <c r="E38" s="141"/>
      <c r="F38" s="140" t="s">
        <v>407</v>
      </c>
      <c r="G38" s="140"/>
      <c r="H38" s="141" t="s">
        <v>215</v>
      </c>
      <c r="I38" s="140"/>
      <c r="J38" s="140" t="s">
        <v>206</v>
      </c>
      <c r="K38" s="142"/>
      <c r="M38" s="139"/>
      <c r="N38" s="140" t="s">
        <v>1341</v>
      </c>
      <c r="O38" s="140"/>
      <c r="P38" s="142"/>
      <c r="R38" s="139" t="s">
        <v>133</v>
      </c>
      <c r="S38" s="143">
        <f>TREM2!S38+MAP!S38</f>
        <v>2</v>
      </c>
      <c r="T38" s="142">
        <f>IFERROR(S38/S40,0)</f>
        <v>0.33333333333333331</v>
      </c>
      <c r="V38" s="139" t="s">
        <v>1341</v>
      </c>
      <c r="W38" s="140"/>
      <c r="X38" s="142"/>
    </row>
    <row r="39" spans="2:24">
      <c r="B39" s="139" t="s">
        <v>133</v>
      </c>
      <c r="C39" s="140" t="s">
        <v>205</v>
      </c>
      <c r="D39" s="143">
        <f>TREM2!D39+MAP!D39</f>
        <v>1</v>
      </c>
      <c r="E39" s="141">
        <f>IFERROR(D39/D43,0)</f>
        <v>1</v>
      </c>
      <c r="F39" s="143">
        <f>TREM2!F39+MAP!F39</f>
        <v>0</v>
      </c>
      <c r="G39" s="141">
        <f>IFERROR(F39/F43,0)</f>
        <v>0</v>
      </c>
      <c r="H39" s="143">
        <f>TREM2!H39+MAP!H39</f>
        <v>0</v>
      </c>
      <c r="I39" s="141">
        <f>IFERROR(H39/H43,0)</f>
        <v>0</v>
      </c>
      <c r="J39" s="143">
        <f>TREM2!J39+MAP!J39</f>
        <v>0</v>
      </c>
      <c r="K39" s="142">
        <f>IFERROR(J39/J43,0)</f>
        <v>0</v>
      </c>
      <c r="M39" s="139" t="s">
        <v>133</v>
      </c>
      <c r="N39" s="140" t="s">
        <v>205</v>
      </c>
      <c r="O39" s="143">
        <f>TREM2!O39+MAP!O39</f>
        <v>1</v>
      </c>
      <c r="P39" s="142">
        <f>IFERROR(O39/O43,0)</f>
        <v>0.16666666666666666</v>
      </c>
      <c r="R39" s="139" t="s">
        <v>151</v>
      </c>
      <c r="S39" s="143">
        <f>TREM2!S39+MAP!S39</f>
        <v>4</v>
      </c>
      <c r="T39" s="142">
        <f>IFERROR(S39/S40,0)</f>
        <v>0.66666666666666663</v>
      </c>
      <c r="V39" s="139" t="s">
        <v>205</v>
      </c>
      <c r="W39" s="143">
        <f>TREM2!W39+MAP!W39</f>
        <v>3</v>
      </c>
      <c r="X39" s="142">
        <f>IFERROR(W39/W41,0)</f>
        <v>0.5</v>
      </c>
    </row>
    <row r="40" spans="2:24">
      <c r="B40" s="139"/>
      <c r="C40" s="140" t="s">
        <v>146</v>
      </c>
      <c r="D40" s="143">
        <f>TREM2!D40+MAP!D40</f>
        <v>0</v>
      </c>
      <c r="E40" s="141">
        <f>IFERROR(D40/D43,0)</f>
        <v>0</v>
      </c>
      <c r="F40" s="143">
        <f>TREM2!F40+MAP!F40</f>
        <v>0</v>
      </c>
      <c r="G40" s="141">
        <f>IFERROR(F40/F43,0)</f>
        <v>0</v>
      </c>
      <c r="H40" s="143">
        <f>TREM2!H40+MAP!H40</f>
        <v>0</v>
      </c>
      <c r="I40" s="141">
        <f>IFERROR(H40/H43,0)</f>
        <v>0</v>
      </c>
      <c r="J40" s="143">
        <f>TREM2!J40+MAP!J40</f>
        <v>0</v>
      </c>
      <c r="K40" s="142">
        <f>IFERROR(J40/J43,0)</f>
        <v>0</v>
      </c>
      <c r="M40" s="139"/>
      <c r="N40" s="140" t="s">
        <v>146</v>
      </c>
      <c r="O40" s="143">
        <f>TREM2!O40+MAP!O40</f>
        <v>1</v>
      </c>
      <c r="P40" s="142">
        <f>IFERROR(O40/O43,0)</f>
        <v>0.16666666666666666</v>
      </c>
      <c r="R40" s="139" t="s">
        <v>1339</v>
      </c>
      <c r="S40" s="140">
        <f>SUM(S38:S39)</f>
        <v>6</v>
      </c>
      <c r="T40" s="142"/>
      <c r="V40" s="139" t="s">
        <v>146</v>
      </c>
      <c r="W40" s="143">
        <f>TREM2!W40+MAP!W40</f>
        <v>3</v>
      </c>
      <c r="X40" s="142">
        <f>IFERROR(W40/W41,0)</f>
        <v>0.5</v>
      </c>
    </row>
    <row r="41" spans="2:24">
      <c r="B41" s="139" t="s">
        <v>151</v>
      </c>
      <c r="C41" s="140" t="s">
        <v>205</v>
      </c>
      <c r="D41" s="143">
        <f>TREM2!D41+MAP!D41</f>
        <v>0</v>
      </c>
      <c r="E41" s="141">
        <f>IFERROR(D41/D43,0)</f>
        <v>0</v>
      </c>
      <c r="F41" s="143">
        <f>TREM2!F41+MAP!F41</f>
        <v>0</v>
      </c>
      <c r="G41" s="141">
        <f>IFERROR(F41/F43,0)</f>
        <v>0</v>
      </c>
      <c r="H41" s="143">
        <f>TREM2!H41+MAP!H41</f>
        <v>1</v>
      </c>
      <c r="I41" s="141">
        <f>IFERROR(H41/H43,0)</f>
        <v>1</v>
      </c>
      <c r="J41" s="143">
        <f>TREM2!J41+MAP!J41</f>
        <v>1</v>
      </c>
      <c r="K41" s="142">
        <f>IFERROR(J41/J43,0)</f>
        <v>0.5</v>
      </c>
      <c r="M41" s="139" t="s">
        <v>151</v>
      </c>
      <c r="N41" s="140" t="s">
        <v>205</v>
      </c>
      <c r="O41" s="143">
        <f>TREM2!O41+MAP!O41</f>
        <v>2</v>
      </c>
      <c r="P41" s="142">
        <f>IFERROR(O41/O43,0)</f>
        <v>0.33333333333333331</v>
      </c>
      <c r="V41" s="139" t="s">
        <v>1339</v>
      </c>
      <c r="W41" s="140">
        <f>SUM(W39:W40)</f>
        <v>6</v>
      </c>
      <c r="X41" s="142"/>
    </row>
    <row r="42" spans="2:24">
      <c r="B42" s="139"/>
      <c r="C42" s="140" t="s">
        <v>146</v>
      </c>
      <c r="D42" s="143">
        <f>TREM2!D42+MAP!D42</f>
        <v>0</v>
      </c>
      <c r="E42" s="141">
        <f>IFERROR(D42/D43,0)</f>
        <v>0</v>
      </c>
      <c r="F42" s="143">
        <f>TREM2!F42+MAP!F42</f>
        <v>0</v>
      </c>
      <c r="G42" s="141">
        <f>IFERROR(F42/F43,0)</f>
        <v>0</v>
      </c>
      <c r="H42" s="143">
        <f>TREM2!H42+MAP!H42</f>
        <v>0</v>
      </c>
      <c r="I42" s="141">
        <f>IFERROR(H42/H43,0)</f>
        <v>0</v>
      </c>
      <c r="J42" s="143">
        <f>TREM2!J42+MAP!J42</f>
        <v>1</v>
      </c>
      <c r="K42" s="142">
        <f>IFERROR(J42/J43,0)</f>
        <v>0.5</v>
      </c>
      <c r="M42" s="139"/>
      <c r="N42" s="140" t="s">
        <v>146</v>
      </c>
      <c r="O42" s="143">
        <f>TREM2!O42+MAP!O42</f>
        <v>2</v>
      </c>
      <c r="P42" s="142">
        <f>IFERROR(O42/O43,0)</f>
        <v>0.33333333333333331</v>
      </c>
    </row>
    <row r="43" spans="2:24">
      <c r="B43" s="139" t="s">
        <v>1339</v>
      </c>
      <c r="C43" s="140"/>
      <c r="D43" s="143">
        <f>SUM(D39:D42)</f>
        <v>1</v>
      </c>
      <c r="E43" s="141"/>
      <c r="F43" s="140">
        <f t="shared" ref="F43" si="8">SUM(F39:F42)</f>
        <v>0</v>
      </c>
      <c r="G43" s="140"/>
      <c r="H43" s="140">
        <f>SUM(H39:H42)</f>
        <v>1</v>
      </c>
      <c r="I43" s="140"/>
      <c r="J43" s="140">
        <f>SUM(J39:J42)</f>
        <v>2</v>
      </c>
      <c r="K43" s="144">
        <f>SUM(C43:J43)</f>
        <v>4</v>
      </c>
      <c r="M43" s="139" t="s">
        <v>1339</v>
      </c>
      <c r="N43" s="140"/>
      <c r="O43" s="140">
        <f>SUM(O39:O42)</f>
        <v>6</v>
      </c>
      <c r="P43" s="142"/>
    </row>
    <row r="45" spans="2:24">
      <c r="B45" s="136" t="s">
        <v>166</v>
      </c>
      <c r="C45" s="137"/>
      <c r="D45" s="137"/>
      <c r="E45" s="137"/>
      <c r="F45" s="137"/>
      <c r="G45" s="137"/>
      <c r="H45" s="137"/>
      <c r="I45" s="137"/>
      <c r="J45" s="137"/>
      <c r="K45" s="137"/>
      <c r="L45" s="137"/>
      <c r="M45" s="136"/>
      <c r="N45" s="137"/>
      <c r="O45" s="137"/>
      <c r="P45" s="137"/>
      <c r="Q45" s="137"/>
      <c r="R45" s="137"/>
      <c r="S45" s="137"/>
      <c r="T45" s="137"/>
      <c r="U45" s="137"/>
      <c r="V45" s="138"/>
      <c r="W45" s="137"/>
      <c r="X45" s="137"/>
    </row>
    <row r="46" spans="2:24">
      <c r="B46" s="139"/>
      <c r="C46" s="140" t="s">
        <v>1341</v>
      </c>
      <c r="D46" s="140" t="s">
        <v>924</v>
      </c>
      <c r="E46" s="141"/>
      <c r="F46" s="140" t="s">
        <v>407</v>
      </c>
      <c r="G46" s="140"/>
      <c r="H46" s="141" t="s">
        <v>215</v>
      </c>
      <c r="I46" s="140"/>
      <c r="J46" s="140" t="s">
        <v>206</v>
      </c>
      <c r="K46" s="142"/>
      <c r="M46" s="139"/>
      <c r="N46" s="140" t="s">
        <v>1341</v>
      </c>
      <c r="O46" s="140"/>
      <c r="P46" s="142"/>
      <c r="R46" s="139" t="s">
        <v>133</v>
      </c>
      <c r="S46" s="143">
        <f>TREM2!S46+MAP!S46</f>
        <v>0</v>
      </c>
      <c r="T46" s="142">
        <f>IFERROR(S46/S48,0)</f>
        <v>0</v>
      </c>
      <c r="V46" s="139" t="s">
        <v>1341</v>
      </c>
      <c r="W46" s="140"/>
      <c r="X46" s="142"/>
    </row>
    <row r="47" spans="2:24">
      <c r="B47" s="139" t="s">
        <v>133</v>
      </c>
      <c r="C47" s="140" t="s">
        <v>205</v>
      </c>
      <c r="D47" s="143">
        <f>TREM2!D47+MAP!D47</f>
        <v>0</v>
      </c>
      <c r="E47" s="141">
        <f>IFERROR(D47/D51,0)</f>
        <v>0</v>
      </c>
      <c r="F47" s="143">
        <f>TREM2!F47+MAP!F47</f>
        <v>0</v>
      </c>
      <c r="G47" s="141">
        <f>IFERROR(F47/F51,0)</f>
        <v>0</v>
      </c>
      <c r="H47" s="143">
        <f>TREM2!H47+MAP!H47</f>
        <v>0</v>
      </c>
      <c r="I47" s="141">
        <f>IFERROR(H47/H51,0)</f>
        <v>0</v>
      </c>
      <c r="J47" s="143">
        <f>TREM2!J47+MAP!J47</f>
        <v>0</v>
      </c>
      <c r="K47" s="142">
        <f>IFERROR(J47/J51,0)</f>
        <v>0</v>
      </c>
      <c r="M47" s="139" t="s">
        <v>133</v>
      </c>
      <c r="N47" s="140" t="s">
        <v>205</v>
      </c>
      <c r="O47" s="143">
        <f>TREM2!O47+MAP!O47</f>
        <v>0</v>
      </c>
      <c r="P47" s="142">
        <f>IFERROR(O47/O51,0)</f>
        <v>0</v>
      </c>
      <c r="R47" s="139" t="s">
        <v>151</v>
      </c>
      <c r="S47" s="143">
        <f>TREM2!S47+MAP!S47</f>
        <v>4</v>
      </c>
      <c r="T47" s="142">
        <f>IFERROR(S47/S48,0)</f>
        <v>1</v>
      </c>
      <c r="V47" s="139" t="s">
        <v>205</v>
      </c>
      <c r="W47" s="143">
        <f>TREM2!W47+MAP!W47</f>
        <v>3</v>
      </c>
      <c r="X47" s="142">
        <f>IFERROR(W47/W49,0)</f>
        <v>0.75</v>
      </c>
    </row>
    <row r="48" spans="2:24">
      <c r="B48" s="139"/>
      <c r="C48" s="140" t="s">
        <v>146</v>
      </c>
      <c r="D48" s="143">
        <f>TREM2!D48+MAP!D48</f>
        <v>0</v>
      </c>
      <c r="E48" s="141">
        <f>IFERROR(D48/D51,0)</f>
        <v>0</v>
      </c>
      <c r="F48" s="143">
        <f>TREM2!F48+MAP!F48</f>
        <v>0</v>
      </c>
      <c r="G48" s="141">
        <f>IFERROR(F48/F51,0)</f>
        <v>0</v>
      </c>
      <c r="H48" s="143">
        <f>TREM2!H48+MAP!H48</f>
        <v>0</v>
      </c>
      <c r="I48" s="141">
        <f>IFERROR(H48/H51,0)</f>
        <v>0</v>
      </c>
      <c r="J48" s="143">
        <f>TREM2!J48+MAP!J48</f>
        <v>0</v>
      </c>
      <c r="K48" s="142">
        <f>IFERROR(J48/J51,0)</f>
        <v>0</v>
      </c>
      <c r="M48" s="139"/>
      <c r="N48" s="140" t="s">
        <v>146</v>
      </c>
      <c r="O48" s="143">
        <f>TREM2!O48+MAP!O48</f>
        <v>0</v>
      </c>
      <c r="P48" s="142">
        <f>IFERROR(O48/O51,0)</f>
        <v>0</v>
      </c>
      <c r="R48" s="139" t="s">
        <v>1339</v>
      </c>
      <c r="S48" s="140">
        <f>SUM(S46:S47)</f>
        <v>4</v>
      </c>
      <c r="T48" s="142"/>
      <c r="V48" s="139" t="s">
        <v>146</v>
      </c>
      <c r="W48" s="143">
        <f>TREM2!W48+MAP!W48</f>
        <v>1</v>
      </c>
      <c r="X48" s="142">
        <f>IFERROR(W48/W49,0)</f>
        <v>0.25</v>
      </c>
    </row>
    <row r="49" spans="2:24">
      <c r="B49" s="139" t="s">
        <v>151</v>
      </c>
      <c r="C49" s="140" t="s">
        <v>205</v>
      </c>
      <c r="D49" s="143">
        <f>TREM2!D49+MAP!D49</f>
        <v>1</v>
      </c>
      <c r="E49" s="141">
        <f>IFERROR(D49/D51,0)</f>
        <v>1</v>
      </c>
      <c r="F49" s="143">
        <f>TREM2!F49+MAP!F49</f>
        <v>0</v>
      </c>
      <c r="G49" s="141">
        <f>IFERROR(F49/F51,0)</f>
        <v>0</v>
      </c>
      <c r="H49" s="143">
        <f>TREM2!H49+MAP!H49</f>
        <v>0</v>
      </c>
      <c r="I49" s="141">
        <f>IFERROR(H49/H51,0)</f>
        <v>0</v>
      </c>
      <c r="J49" s="143">
        <f>TREM2!J49+MAP!J49</f>
        <v>2</v>
      </c>
      <c r="K49" s="142">
        <f>IFERROR(J49/J51,0)</f>
        <v>1</v>
      </c>
      <c r="M49" s="139" t="s">
        <v>151</v>
      </c>
      <c r="N49" s="140" t="s">
        <v>205</v>
      </c>
      <c r="O49" s="143">
        <f>TREM2!O49+MAP!O49</f>
        <v>3</v>
      </c>
      <c r="P49" s="142">
        <f>IFERROR(O49/O51,0)</f>
        <v>0.75</v>
      </c>
      <c r="V49" s="139" t="s">
        <v>1339</v>
      </c>
      <c r="W49" s="140">
        <f>SUM(W47:W48)</f>
        <v>4</v>
      </c>
      <c r="X49" s="142"/>
    </row>
    <row r="50" spans="2:24">
      <c r="B50" s="139"/>
      <c r="C50" s="140" t="s">
        <v>146</v>
      </c>
      <c r="D50" s="143">
        <f>TREM2!D50+MAP!D50</f>
        <v>0</v>
      </c>
      <c r="E50" s="141">
        <f>IFERROR(D50/D51,0)</f>
        <v>0</v>
      </c>
      <c r="F50" s="143">
        <f>TREM2!F50+MAP!F50</f>
        <v>0</v>
      </c>
      <c r="G50" s="141">
        <f>IFERROR(F50/F51,0)</f>
        <v>0</v>
      </c>
      <c r="H50" s="143">
        <f>TREM2!H50+MAP!H50</f>
        <v>0</v>
      </c>
      <c r="I50" s="141">
        <f>IFERROR(H50/H51,0)</f>
        <v>0</v>
      </c>
      <c r="J50" s="143">
        <f>TREM2!J50+MAP!J50</f>
        <v>0</v>
      </c>
      <c r="K50" s="142">
        <f>IFERROR(J50/J51,0)</f>
        <v>0</v>
      </c>
      <c r="M50" s="139"/>
      <c r="N50" s="140" t="s">
        <v>146</v>
      </c>
      <c r="O50" s="143">
        <f>TREM2!O50+MAP!O50</f>
        <v>1</v>
      </c>
      <c r="P50" s="142">
        <f>IFERROR(O50/O51,0)</f>
        <v>0.25</v>
      </c>
    </row>
    <row r="51" spans="2:24">
      <c r="B51" s="139" t="s">
        <v>1339</v>
      </c>
      <c r="C51" s="140"/>
      <c r="D51" s="143">
        <f>SUM(D47:D50)</f>
        <v>1</v>
      </c>
      <c r="E51" s="141"/>
      <c r="F51" s="140">
        <f t="shared" ref="F51" si="9">SUM(F47:F50)</f>
        <v>0</v>
      </c>
      <c r="G51" s="140"/>
      <c r="H51" s="140">
        <f>SUM(H47:H50)</f>
        <v>0</v>
      </c>
      <c r="I51" s="140"/>
      <c r="J51" s="140">
        <f>SUM(J47:J50)</f>
        <v>2</v>
      </c>
      <c r="K51" s="144">
        <f>SUM(C51:J51)</f>
        <v>3</v>
      </c>
      <c r="M51" s="139" t="s">
        <v>1339</v>
      </c>
      <c r="N51" s="140"/>
      <c r="O51" s="140">
        <f>SUM(O47:O50)</f>
        <v>4</v>
      </c>
      <c r="P51" s="142"/>
    </row>
    <row r="53" spans="2:24">
      <c r="B53" s="136" t="s">
        <v>177</v>
      </c>
      <c r="C53" s="137"/>
      <c r="D53" s="137"/>
      <c r="E53" s="137"/>
      <c r="F53" s="137"/>
      <c r="G53" s="137"/>
      <c r="H53" s="137"/>
      <c r="I53" s="137"/>
      <c r="J53" s="137"/>
      <c r="K53" s="137"/>
      <c r="L53" s="137"/>
      <c r="M53" s="136"/>
      <c r="N53" s="137"/>
      <c r="O53" s="137"/>
      <c r="P53" s="137"/>
      <c r="Q53" s="137"/>
      <c r="R53" s="137"/>
      <c r="S53" s="137"/>
      <c r="T53" s="137"/>
      <c r="U53" s="137"/>
      <c r="V53" s="138"/>
      <c r="W53" s="137"/>
      <c r="X53" s="137"/>
    </row>
    <row r="54" spans="2:24">
      <c r="B54" s="139"/>
      <c r="C54" s="140" t="s">
        <v>1341</v>
      </c>
      <c r="D54" s="140" t="s">
        <v>924</v>
      </c>
      <c r="E54" s="141"/>
      <c r="F54" s="140" t="s">
        <v>407</v>
      </c>
      <c r="G54" s="140"/>
      <c r="H54" s="141" t="s">
        <v>215</v>
      </c>
      <c r="I54" s="140"/>
      <c r="J54" s="140" t="s">
        <v>206</v>
      </c>
      <c r="K54" s="142"/>
      <c r="M54" s="139"/>
      <c r="N54" s="140" t="s">
        <v>1341</v>
      </c>
      <c r="O54" s="140"/>
      <c r="P54" s="142"/>
      <c r="R54" s="139" t="s">
        <v>133</v>
      </c>
      <c r="S54" s="143">
        <f>TREM2!S54+MAP!S54</f>
        <v>21</v>
      </c>
      <c r="T54" s="142">
        <f>IFERROR(S54/S56,0)</f>
        <v>0.4375</v>
      </c>
      <c r="V54" s="139" t="s">
        <v>1341</v>
      </c>
      <c r="W54" s="140"/>
      <c r="X54" s="142"/>
    </row>
    <row r="55" spans="2:24">
      <c r="B55" s="139" t="s">
        <v>133</v>
      </c>
      <c r="C55" s="140" t="s">
        <v>205</v>
      </c>
      <c r="D55" s="143">
        <f>TREM2!D55+MAP!D55</f>
        <v>8</v>
      </c>
      <c r="E55" s="141">
        <f>IFERROR(D55/D59,0)</f>
        <v>0.34782608695652173</v>
      </c>
      <c r="F55" s="143">
        <f>TREM2!F55+MAP!F55</f>
        <v>0</v>
      </c>
      <c r="G55" s="141">
        <f>IFERROR(F55/F59,0)</f>
        <v>0</v>
      </c>
      <c r="H55" s="143">
        <f>TREM2!H55+MAP!H55</f>
        <v>1</v>
      </c>
      <c r="I55" s="141">
        <f>IFERROR(H55/H59,0)</f>
        <v>0.25</v>
      </c>
      <c r="J55" s="143">
        <f>TREM2!J55+MAP!J55</f>
        <v>4</v>
      </c>
      <c r="K55" s="142">
        <f>IFERROR(J55/J59,0)</f>
        <v>0.23529411764705882</v>
      </c>
      <c r="M55" s="139" t="s">
        <v>133</v>
      </c>
      <c r="N55" s="140" t="s">
        <v>205</v>
      </c>
      <c r="O55" s="143">
        <f>TREM2!O55+MAP!O55</f>
        <v>13</v>
      </c>
      <c r="P55" s="142">
        <f>IFERROR(O55/O59,0)</f>
        <v>0.27659574468085107</v>
      </c>
      <c r="R55" s="139" t="s">
        <v>151</v>
      </c>
      <c r="S55" s="143">
        <f>TREM2!S55+MAP!S55</f>
        <v>27</v>
      </c>
      <c r="T55" s="142">
        <f>IFERROR(S55/S56,0)</f>
        <v>0.5625</v>
      </c>
      <c r="V55" s="139" t="s">
        <v>205</v>
      </c>
      <c r="W55" s="143">
        <f>TREM2!W55+MAP!W55</f>
        <v>27</v>
      </c>
      <c r="X55" s="142">
        <f>IFERROR(W55/W57,0)</f>
        <v>0.57446808510638303</v>
      </c>
    </row>
    <row r="56" spans="2:24">
      <c r="B56" s="139"/>
      <c r="C56" s="140" t="s">
        <v>146</v>
      </c>
      <c r="D56" s="143">
        <f>TREM2!D56+MAP!D56</f>
        <v>4</v>
      </c>
      <c r="E56" s="141">
        <f>IFERROR(D56/D59,0)</f>
        <v>0.17391304347826086</v>
      </c>
      <c r="F56" s="143">
        <f>TREM2!F56+MAP!F56</f>
        <v>0</v>
      </c>
      <c r="G56" s="141">
        <f>IFERROR(F56/F59,0)</f>
        <v>0</v>
      </c>
      <c r="H56" s="143">
        <f>TREM2!H56+MAP!H56</f>
        <v>0</v>
      </c>
      <c r="I56" s="141">
        <f>IFERROR(H56/H59,0)</f>
        <v>0</v>
      </c>
      <c r="J56" s="143">
        <f>TREM2!J56+MAP!J56</f>
        <v>2</v>
      </c>
      <c r="K56" s="142">
        <f>IFERROR(J56/J59,0)</f>
        <v>0.11764705882352941</v>
      </c>
      <c r="M56" s="139"/>
      <c r="N56" s="140" t="s">
        <v>146</v>
      </c>
      <c r="O56" s="143">
        <f>TREM2!O56+MAP!O56</f>
        <v>8</v>
      </c>
      <c r="P56" s="142">
        <f>IFERROR(O56/O59,0)</f>
        <v>0.1702127659574468</v>
      </c>
      <c r="R56" s="139" t="s">
        <v>1339</v>
      </c>
      <c r="S56" s="140">
        <f>SUM(S54:S55)</f>
        <v>48</v>
      </c>
      <c r="T56" s="142"/>
      <c r="V56" s="139" t="s">
        <v>146</v>
      </c>
      <c r="W56" s="143">
        <f>TREM2!W56+MAP!W56</f>
        <v>20</v>
      </c>
      <c r="X56" s="142">
        <f>IFERROR(W56/W57,0)</f>
        <v>0.42553191489361702</v>
      </c>
    </row>
    <row r="57" spans="2:24">
      <c r="B57" s="139" t="s">
        <v>151</v>
      </c>
      <c r="C57" s="140" t="s">
        <v>205</v>
      </c>
      <c r="D57" s="143">
        <f>TREM2!D57+MAP!D57</f>
        <v>6</v>
      </c>
      <c r="E57" s="141">
        <f>IFERROR(D57/D59,0)</f>
        <v>0.2608695652173913</v>
      </c>
      <c r="F57" s="143">
        <f>TREM2!F57+MAP!F57</f>
        <v>0</v>
      </c>
      <c r="G57" s="141">
        <f>IFERROR(F57/F59,0)</f>
        <v>0</v>
      </c>
      <c r="H57" s="143">
        <f>TREM2!H57+MAP!H57</f>
        <v>2</v>
      </c>
      <c r="I57" s="141">
        <f>IFERROR(H57/H59,0)</f>
        <v>0.5</v>
      </c>
      <c r="J57" s="143">
        <f>TREM2!J57+MAP!J57</f>
        <v>6</v>
      </c>
      <c r="K57" s="142">
        <f>IFERROR(J57/J59,0)</f>
        <v>0.35294117647058826</v>
      </c>
      <c r="M57" s="139" t="s">
        <v>151</v>
      </c>
      <c r="N57" s="140" t="s">
        <v>205</v>
      </c>
      <c r="O57" s="143">
        <f>TREM2!O57+MAP!O57</f>
        <v>14</v>
      </c>
      <c r="P57" s="142">
        <f>IFERROR(O57/O59,0)</f>
        <v>0.2978723404255319</v>
      </c>
      <c r="V57" s="139" t="s">
        <v>1339</v>
      </c>
      <c r="W57" s="140">
        <f>SUM(W55:W56)</f>
        <v>47</v>
      </c>
      <c r="X57" s="142"/>
    </row>
    <row r="58" spans="2:24">
      <c r="B58" s="139"/>
      <c r="C58" s="140" t="s">
        <v>146</v>
      </c>
      <c r="D58" s="143">
        <f>TREM2!D58+MAP!D58</f>
        <v>5</v>
      </c>
      <c r="E58" s="141">
        <f>IFERROR(D58/D59,0)</f>
        <v>0.21739130434782608</v>
      </c>
      <c r="F58" s="143">
        <f>TREM2!F58+MAP!F58</f>
        <v>0</v>
      </c>
      <c r="G58" s="141">
        <f>IFERROR(F58/F59,0)</f>
        <v>0</v>
      </c>
      <c r="H58" s="143">
        <f>TREM2!H58+MAP!H58</f>
        <v>1</v>
      </c>
      <c r="I58" s="141">
        <f>IFERROR(H58/H59,0)</f>
        <v>0.25</v>
      </c>
      <c r="J58" s="143">
        <f>TREM2!J58+MAP!J58</f>
        <v>5</v>
      </c>
      <c r="K58" s="142">
        <f>IFERROR(J58/J59,0)</f>
        <v>0.29411764705882354</v>
      </c>
      <c r="M58" s="139"/>
      <c r="N58" s="140" t="s">
        <v>146</v>
      </c>
      <c r="O58" s="143">
        <f>TREM2!O58+MAP!O58</f>
        <v>12</v>
      </c>
      <c r="P58" s="142">
        <f>IFERROR(O58/O59,0)</f>
        <v>0.25531914893617019</v>
      </c>
    </row>
    <row r="59" spans="2:24">
      <c r="B59" s="139" t="s">
        <v>1339</v>
      </c>
      <c r="C59" s="140"/>
      <c r="D59" s="143">
        <f>SUM(D55:D58)</f>
        <v>23</v>
      </c>
      <c r="E59" s="141"/>
      <c r="F59" s="140">
        <f t="shared" ref="F59" si="10">SUM(F55:F58)</f>
        <v>0</v>
      </c>
      <c r="G59" s="140"/>
      <c r="H59" s="140">
        <f>SUM(H55:H58)</f>
        <v>4</v>
      </c>
      <c r="I59" s="140"/>
      <c r="J59" s="140">
        <f>SUM(J55:J58)</f>
        <v>17</v>
      </c>
      <c r="K59" s="144">
        <f>SUM(C59:J59)</f>
        <v>44</v>
      </c>
      <c r="M59" s="139" t="s">
        <v>1339</v>
      </c>
      <c r="N59" s="140"/>
      <c r="O59" s="140">
        <f>SUM(O55:O58)</f>
        <v>47</v>
      </c>
      <c r="P59" s="142"/>
    </row>
    <row r="61" spans="2:24">
      <c r="B61" s="136" t="s">
        <v>173</v>
      </c>
      <c r="C61" s="137"/>
      <c r="D61" s="137"/>
      <c r="E61" s="137"/>
      <c r="F61" s="137"/>
      <c r="G61" s="137"/>
      <c r="H61" s="137"/>
      <c r="I61" s="137"/>
      <c r="J61" s="137"/>
      <c r="K61" s="137"/>
      <c r="L61" s="137"/>
      <c r="M61" s="136"/>
      <c r="N61" s="137"/>
      <c r="O61" s="137"/>
      <c r="P61" s="137"/>
      <c r="Q61" s="137"/>
      <c r="R61" s="137"/>
      <c r="S61" s="137"/>
      <c r="T61" s="137"/>
      <c r="U61" s="137"/>
      <c r="V61" s="138"/>
      <c r="W61" s="137"/>
      <c r="X61" s="137"/>
    </row>
    <row r="62" spans="2:24">
      <c r="B62" s="139"/>
      <c r="C62" s="140" t="s">
        <v>1341</v>
      </c>
      <c r="D62" s="140" t="s">
        <v>924</v>
      </c>
      <c r="E62" s="141"/>
      <c r="F62" s="140" t="s">
        <v>407</v>
      </c>
      <c r="G62" s="140"/>
      <c r="H62" s="141" t="s">
        <v>215</v>
      </c>
      <c r="I62" s="140"/>
      <c r="J62" s="140" t="s">
        <v>206</v>
      </c>
      <c r="K62" s="142"/>
      <c r="M62" s="139"/>
      <c r="N62" s="140" t="s">
        <v>1341</v>
      </c>
      <c r="O62" s="140"/>
      <c r="P62" s="142"/>
      <c r="R62" s="139" t="s">
        <v>133</v>
      </c>
      <c r="S62" s="143">
        <f>TREM2!S62+MAP!S62</f>
        <v>6</v>
      </c>
      <c r="T62" s="142">
        <f>IFERROR(S62/S64,0)</f>
        <v>0.16216216216216217</v>
      </c>
      <c r="V62" s="139" t="s">
        <v>1341</v>
      </c>
      <c r="W62" s="140"/>
      <c r="X62" s="142"/>
    </row>
    <row r="63" spans="2:24">
      <c r="B63" s="139" t="s">
        <v>133</v>
      </c>
      <c r="C63" s="140" t="s">
        <v>205</v>
      </c>
      <c r="D63" s="143">
        <f>TREM2!D63+MAP!D63</f>
        <v>0</v>
      </c>
      <c r="E63" s="141">
        <f>IFERROR(D63/D67,0)</f>
        <v>0</v>
      </c>
      <c r="F63" s="143">
        <f>TREM2!F63+MAP!F63</f>
        <v>0</v>
      </c>
      <c r="G63" s="141">
        <f>IFERROR(F63/F67,0)</f>
        <v>0</v>
      </c>
      <c r="H63" s="143">
        <f>TREM2!H63+MAP!H63</f>
        <v>0</v>
      </c>
      <c r="I63" s="141">
        <f>IFERROR(H63/H67,0)</f>
        <v>0</v>
      </c>
      <c r="J63" s="143">
        <f>TREM2!J63+MAP!J63</f>
        <v>0</v>
      </c>
      <c r="K63" s="142">
        <f>IFERROR(J63/J67,0)</f>
        <v>0</v>
      </c>
      <c r="M63" s="139" t="s">
        <v>133</v>
      </c>
      <c r="N63" s="140" t="s">
        <v>205</v>
      </c>
      <c r="O63" s="143">
        <f>TREM2!O63+MAP!O63</f>
        <v>0</v>
      </c>
      <c r="P63" s="142">
        <f>IFERROR(O63/O67,0)</f>
        <v>0</v>
      </c>
      <c r="R63" s="139" t="s">
        <v>151</v>
      </c>
      <c r="S63" s="143">
        <f>TREM2!S63+MAP!S63</f>
        <v>31</v>
      </c>
      <c r="T63" s="142">
        <f>IFERROR(S63/S64,0)</f>
        <v>0.83783783783783783</v>
      </c>
      <c r="V63" s="139" t="s">
        <v>205</v>
      </c>
      <c r="W63" s="143">
        <f>TREM2!W63+MAP!W63</f>
        <v>18</v>
      </c>
      <c r="X63" s="142">
        <f>IFERROR(W63/W65,0)</f>
        <v>0.48648648648648651</v>
      </c>
    </row>
    <row r="64" spans="2:24">
      <c r="B64" s="139"/>
      <c r="C64" s="140" t="s">
        <v>146</v>
      </c>
      <c r="D64" s="143">
        <f>TREM2!D64+MAP!D64</f>
        <v>1</v>
      </c>
      <c r="E64" s="141">
        <f>IFERROR(D64/D67,0)</f>
        <v>7.1428571428571425E-2</v>
      </c>
      <c r="F64" s="143">
        <f>TREM2!F64+MAP!F64</f>
        <v>0</v>
      </c>
      <c r="G64" s="141">
        <f>IFERROR(F64/F67,0)</f>
        <v>0</v>
      </c>
      <c r="H64" s="143">
        <f>TREM2!H64+MAP!H64</f>
        <v>0</v>
      </c>
      <c r="I64" s="141">
        <f>IFERROR(H64/H67,0)</f>
        <v>0</v>
      </c>
      <c r="J64" s="143">
        <f>TREM2!J64+MAP!J64</f>
        <v>4</v>
      </c>
      <c r="K64" s="142">
        <f>IFERROR(J64/J67,0)</f>
        <v>0.5</v>
      </c>
      <c r="M64" s="139"/>
      <c r="N64" s="140" t="s">
        <v>146</v>
      </c>
      <c r="O64" s="143">
        <f>TREM2!O64+MAP!O64</f>
        <v>6</v>
      </c>
      <c r="P64" s="142">
        <f>IFERROR(O64/O67,0)</f>
        <v>0.16216216216216217</v>
      </c>
      <c r="R64" s="139" t="s">
        <v>1339</v>
      </c>
      <c r="S64" s="140">
        <f>SUM(S62:S63)</f>
        <v>37</v>
      </c>
      <c r="T64" s="142"/>
      <c r="V64" s="139" t="s">
        <v>146</v>
      </c>
      <c r="W64" s="143">
        <f>TREM2!W64+MAP!W64</f>
        <v>19</v>
      </c>
      <c r="X64" s="142">
        <f>IFERROR(W64/W65,0)</f>
        <v>0.51351351351351349</v>
      </c>
    </row>
    <row r="65" spans="2:24">
      <c r="B65" s="139" t="s">
        <v>151</v>
      </c>
      <c r="C65" s="140" t="s">
        <v>205</v>
      </c>
      <c r="D65" s="143">
        <f>TREM2!D65+MAP!D65</f>
        <v>13</v>
      </c>
      <c r="E65" s="141">
        <f>IFERROR(D65/D67,0)</f>
        <v>0.9285714285714286</v>
      </c>
      <c r="F65" s="143">
        <f>TREM2!F65+MAP!F65</f>
        <v>0</v>
      </c>
      <c r="G65" s="141">
        <f>IFERROR(F65/F67,0)</f>
        <v>0</v>
      </c>
      <c r="H65" s="143">
        <f>TREM2!H65+MAP!H65</f>
        <v>5</v>
      </c>
      <c r="I65" s="141">
        <f>IFERROR(H65/H67,0)</f>
        <v>0.7142857142857143</v>
      </c>
      <c r="J65" s="143">
        <f>TREM2!J65+MAP!J65</f>
        <v>0</v>
      </c>
      <c r="K65" s="142">
        <f>IFERROR(J65/J67,0)</f>
        <v>0</v>
      </c>
      <c r="M65" s="139" t="s">
        <v>151</v>
      </c>
      <c r="N65" s="140" t="s">
        <v>205</v>
      </c>
      <c r="O65" s="143">
        <f>TREM2!O65+MAP!O65</f>
        <v>18</v>
      </c>
      <c r="P65" s="142">
        <f>IFERROR(O65/O67,0)</f>
        <v>0.48648648648648651</v>
      </c>
      <c r="V65" s="139" t="s">
        <v>1339</v>
      </c>
      <c r="W65" s="140">
        <f>SUM(W63:W64)</f>
        <v>37</v>
      </c>
      <c r="X65" s="142"/>
    </row>
    <row r="66" spans="2:24">
      <c r="B66" s="139"/>
      <c r="C66" s="140" t="s">
        <v>146</v>
      </c>
      <c r="D66" s="143">
        <f>TREM2!D66+MAP!D66</f>
        <v>0</v>
      </c>
      <c r="E66" s="141">
        <f>IFERROR(D66/D67,0)</f>
        <v>0</v>
      </c>
      <c r="F66" s="143">
        <f>TREM2!F66+MAP!F66</f>
        <v>1</v>
      </c>
      <c r="G66" s="141">
        <f>IFERROR(F66/F67,0)</f>
        <v>1</v>
      </c>
      <c r="H66" s="143">
        <f>TREM2!H66+MAP!H66</f>
        <v>2</v>
      </c>
      <c r="I66" s="141">
        <f>IFERROR(H66/H67,0)</f>
        <v>0.2857142857142857</v>
      </c>
      <c r="J66" s="143">
        <f>TREM2!J66+MAP!J66</f>
        <v>4</v>
      </c>
      <c r="K66" s="142">
        <f>IFERROR(J66/J67,0)</f>
        <v>0.5</v>
      </c>
      <c r="M66" s="139"/>
      <c r="N66" s="140" t="s">
        <v>146</v>
      </c>
      <c r="O66" s="143">
        <f>TREM2!O66+MAP!O66</f>
        <v>13</v>
      </c>
      <c r="P66" s="142">
        <f>IFERROR(O66/O67,0)</f>
        <v>0.35135135135135137</v>
      </c>
    </row>
    <row r="67" spans="2:24">
      <c r="B67" s="139" t="s">
        <v>1339</v>
      </c>
      <c r="C67" s="140"/>
      <c r="D67" s="143">
        <f>SUM(D63:D66)</f>
        <v>14</v>
      </c>
      <c r="E67" s="141"/>
      <c r="F67" s="140">
        <f t="shared" ref="F67" si="11">SUM(F63:F66)</f>
        <v>1</v>
      </c>
      <c r="G67" s="140"/>
      <c r="H67" s="140">
        <f>SUM(H63:H66)</f>
        <v>7</v>
      </c>
      <c r="I67" s="140"/>
      <c r="J67" s="140">
        <f>SUM(J63:J66)</f>
        <v>8</v>
      </c>
      <c r="K67" s="144">
        <f>SUM(C67:J67)</f>
        <v>30</v>
      </c>
      <c r="M67" s="139" t="s">
        <v>1339</v>
      </c>
      <c r="N67" s="140"/>
      <c r="O67" s="140">
        <f>SUM(O63:O66)</f>
        <v>37</v>
      </c>
      <c r="P67" s="142"/>
    </row>
    <row r="69" spans="2:24">
      <c r="B69" s="136" t="s">
        <v>230</v>
      </c>
      <c r="C69" s="137"/>
      <c r="D69" s="137"/>
      <c r="E69" s="137"/>
      <c r="F69" s="137"/>
      <c r="G69" s="137"/>
      <c r="H69" s="137"/>
      <c r="I69" s="137"/>
      <c r="J69" s="137"/>
      <c r="K69" s="137"/>
      <c r="L69" s="137"/>
      <c r="M69" s="136"/>
      <c r="N69" s="137"/>
      <c r="O69" s="137"/>
      <c r="P69" s="137"/>
      <c r="Q69" s="137"/>
      <c r="R69" s="137"/>
      <c r="S69" s="137"/>
      <c r="T69" s="137"/>
      <c r="U69" s="137"/>
      <c r="V69" s="138"/>
      <c r="W69" s="137"/>
      <c r="X69" s="137"/>
    </row>
    <row r="70" spans="2:24">
      <c r="B70" s="139"/>
      <c r="C70" s="140" t="s">
        <v>1341</v>
      </c>
      <c r="D70" s="140" t="s">
        <v>924</v>
      </c>
      <c r="E70" s="141"/>
      <c r="F70" s="140" t="s">
        <v>407</v>
      </c>
      <c r="G70" s="140"/>
      <c r="H70" s="141" t="s">
        <v>215</v>
      </c>
      <c r="I70" s="140"/>
      <c r="J70" s="140" t="s">
        <v>206</v>
      </c>
      <c r="K70" s="142"/>
      <c r="M70" s="139"/>
      <c r="N70" s="140" t="s">
        <v>1341</v>
      </c>
      <c r="O70" s="140"/>
      <c r="P70" s="142"/>
      <c r="R70" s="139" t="s">
        <v>133</v>
      </c>
      <c r="S70" s="143">
        <f>TREM2!S70+MAP!S70</f>
        <v>0</v>
      </c>
      <c r="T70" s="142">
        <f>IFERROR(S70/S72,0)</f>
        <v>0</v>
      </c>
      <c r="V70" s="139" t="s">
        <v>1341</v>
      </c>
      <c r="W70" s="140"/>
      <c r="X70" s="142"/>
    </row>
    <row r="71" spans="2:24">
      <c r="B71" s="139" t="s">
        <v>133</v>
      </c>
      <c r="C71" s="140" t="s">
        <v>205</v>
      </c>
      <c r="D71" s="143">
        <f>TREM2!D71+MAP!D71</f>
        <v>0</v>
      </c>
      <c r="E71" s="141">
        <f>IFERROR(D71/D75,0)</f>
        <v>0</v>
      </c>
      <c r="F71" s="143">
        <f>TREM2!F71+MAP!F71</f>
        <v>0</v>
      </c>
      <c r="G71" s="141">
        <f>IFERROR(F71/F75,0)</f>
        <v>0</v>
      </c>
      <c r="H71" s="143">
        <f>TREM2!H71+MAP!H71</f>
        <v>0</v>
      </c>
      <c r="I71" s="141">
        <f>IFERROR(H71/H75,0)</f>
        <v>0</v>
      </c>
      <c r="J71" s="143">
        <f>TREM2!J71+MAP!J71</f>
        <v>0</v>
      </c>
      <c r="K71" s="142">
        <f>IFERROR(J71/J75,0)</f>
        <v>0</v>
      </c>
      <c r="M71" s="139" t="s">
        <v>133</v>
      </c>
      <c r="N71" s="140" t="s">
        <v>205</v>
      </c>
      <c r="O71" s="143">
        <f>TREM2!O71+MAP!O71</f>
        <v>0</v>
      </c>
      <c r="P71" s="142">
        <f>IFERROR(O71/O75,0)</f>
        <v>0</v>
      </c>
      <c r="R71" s="139" t="s">
        <v>151</v>
      </c>
      <c r="S71" s="143">
        <f>TREM2!S71+MAP!S71</f>
        <v>8</v>
      </c>
      <c r="T71" s="142">
        <f>IFERROR(S71/S72,0)</f>
        <v>1</v>
      </c>
      <c r="V71" s="139" t="s">
        <v>205</v>
      </c>
      <c r="W71" s="143">
        <f>TREM2!W71+MAP!W71</f>
        <v>5</v>
      </c>
      <c r="X71" s="142">
        <f>IFERROR(W71/W73,0)</f>
        <v>0.625</v>
      </c>
    </row>
    <row r="72" spans="2:24">
      <c r="B72" s="139"/>
      <c r="C72" s="140" t="s">
        <v>146</v>
      </c>
      <c r="D72" s="143">
        <f>TREM2!D72+MAP!D72</f>
        <v>0</v>
      </c>
      <c r="E72" s="141">
        <f>IFERROR(D72/D75,0)</f>
        <v>0</v>
      </c>
      <c r="F72" s="143">
        <f>TREM2!F72+MAP!F72</f>
        <v>0</v>
      </c>
      <c r="G72" s="141">
        <f>IFERROR(F72/F75,0)</f>
        <v>0</v>
      </c>
      <c r="H72" s="143">
        <f>TREM2!H72+MAP!H72</f>
        <v>0</v>
      </c>
      <c r="I72" s="141">
        <f>IFERROR(H72/H75,0)</f>
        <v>0</v>
      </c>
      <c r="J72" s="143">
        <f>TREM2!J72+MAP!J72</f>
        <v>0</v>
      </c>
      <c r="K72" s="142">
        <f>IFERROR(J72/J75,0)</f>
        <v>0</v>
      </c>
      <c r="M72" s="139"/>
      <c r="N72" s="140" t="s">
        <v>146</v>
      </c>
      <c r="O72" s="143">
        <f>TREM2!O72+MAP!O72</f>
        <v>0</v>
      </c>
      <c r="P72" s="142">
        <f>IFERROR(O72/O75,0)</f>
        <v>0</v>
      </c>
      <c r="R72" s="139" t="s">
        <v>1339</v>
      </c>
      <c r="S72" s="140">
        <f>SUM(S70:S71)</f>
        <v>8</v>
      </c>
      <c r="T72" s="142"/>
      <c r="V72" s="139" t="s">
        <v>146</v>
      </c>
      <c r="W72" s="143">
        <f>TREM2!W72+MAP!W72</f>
        <v>3</v>
      </c>
      <c r="X72" s="142">
        <f>IFERROR(W72/W73,0)</f>
        <v>0.375</v>
      </c>
    </row>
    <row r="73" spans="2:24">
      <c r="B73" s="139" t="s">
        <v>151</v>
      </c>
      <c r="C73" s="140" t="s">
        <v>205</v>
      </c>
      <c r="D73" s="143">
        <f>TREM2!D73+MAP!D73</f>
        <v>1</v>
      </c>
      <c r="E73" s="141">
        <f>IFERROR(D73/D75,0)</f>
        <v>1</v>
      </c>
      <c r="F73" s="143">
        <f>TREM2!F73+MAP!F73</f>
        <v>0</v>
      </c>
      <c r="G73" s="141">
        <f>IFERROR(F73/F75,0)</f>
        <v>0</v>
      </c>
      <c r="H73" s="143">
        <f>TREM2!H73+MAP!H73</f>
        <v>1</v>
      </c>
      <c r="I73" s="141">
        <f>IFERROR(H73/H75,0)</f>
        <v>0.5</v>
      </c>
      <c r="J73" s="143">
        <f>TREM2!J73+MAP!J73</f>
        <v>3</v>
      </c>
      <c r="K73" s="142">
        <f>IFERROR(J73/J75,0)</f>
        <v>0.6</v>
      </c>
      <c r="M73" s="139" t="s">
        <v>151</v>
      </c>
      <c r="N73" s="140" t="s">
        <v>205</v>
      </c>
      <c r="O73" s="143">
        <f>TREM2!O73+MAP!O73</f>
        <v>5</v>
      </c>
      <c r="P73" s="142">
        <f>IFERROR(O73/O75,0)</f>
        <v>0.625</v>
      </c>
      <c r="V73" s="139" t="s">
        <v>1339</v>
      </c>
      <c r="W73" s="140">
        <f>SUM(W71:W72)</f>
        <v>8</v>
      </c>
      <c r="X73" s="142"/>
    </row>
    <row r="74" spans="2:24">
      <c r="B74" s="139"/>
      <c r="C74" s="140" t="s">
        <v>146</v>
      </c>
      <c r="D74" s="143">
        <f>TREM2!D74+MAP!D74</f>
        <v>0</v>
      </c>
      <c r="E74" s="141">
        <f>IFERROR(D74/D75,0)</f>
        <v>0</v>
      </c>
      <c r="F74" s="143">
        <f>TREM2!F74+MAP!F74</f>
        <v>0</v>
      </c>
      <c r="G74" s="141">
        <f>IFERROR(F74/F75,0)</f>
        <v>0</v>
      </c>
      <c r="H74" s="143">
        <f>TREM2!H74+MAP!H74</f>
        <v>1</v>
      </c>
      <c r="I74" s="141">
        <f>IFERROR(H74/H75,0)</f>
        <v>0.5</v>
      </c>
      <c r="J74" s="143">
        <f>TREM2!J74+MAP!J74</f>
        <v>2</v>
      </c>
      <c r="K74" s="142">
        <f>IFERROR(J74/J75,0)</f>
        <v>0.4</v>
      </c>
      <c r="M74" s="139"/>
      <c r="N74" s="140" t="s">
        <v>146</v>
      </c>
      <c r="O74" s="143">
        <f>TREM2!O74+MAP!O74</f>
        <v>3</v>
      </c>
      <c r="P74" s="142">
        <f>IFERROR(O74/O75,0)</f>
        <v>0.375</v>
      </c>
    </row>
    <row r="75" spans="2:24">
      <c r="B75" s="139" t="s">
        <v>1339</v>
      </c>
      <c r="C75" s="140"/>
      <c r="D75" s="143">
        <f>SUM(D71:D74)</f>
        <v>1</v>
      </c>
      <c r="E75" s="141"/>
      <c r="F75" s="140">
        <f t="shared" ref="F75" si="12">SUM(F71:F74)</f>
        <v>0</v>
      </c>
      <c r="G75" s="140"/>
      <c r="H75" s="140">
        <f>SUM(H71:H74)</f>
        <v>2</v>
      </c>
      <c r="I75" s="140"/>
      <c r="J75" s="140">
        <f>SUM(J71:J74)</f>
        <v>5</v>
      </c>
      <c r="K75" s="144">
        <f>SUM(C75:J75)</f>
        <v>8</v>
      </c>
      <c r="M75" s="139" t="s">
        <v>1339</v>
      </c>
      <c r="N75" s="140"/>
      <c r="O75" s="140">
        <f>SUM(O71:O74)</f>
        <v>8</v>
      </c>
      <c r="P75" s="142"/>
    </row>
    <row r="77" spans="2:24">
      <c r="B77" s="136" t="s">
        <v>147</v>
      </c>
      <c r="C77" s="137"/>
      <c r="D77" s="137"/>
      <c r="E77" s="137"/>
      <c r="F77" s="137"/>
      <c r="G77" s="137"/>
      <c r="H77" s="137"/>
      <c r="I77" s="137"/>
      <c r="J77" s="137"/>
      <c r="K77" s="137"/>
      <c r="L77" s="137"/>
      <c r="M77" s="136"/>
      <c r="N77" s="137"/>
      <c r="O77" s="137"/>
      <c r="P77" s="137"/>
      <c r="Q77" s="137"/>
      <c r="R77" s="137"/>
      <c r="S77" s="137"/>
      <c r="T77" s="137"/>
      <c r="U77" s="137"/>
      <c r="V77" s="138"/>
      <c r="W77" s="137"/>
      <c r="X77" s="137"/>
    </row>
    <row r="78" spans="2:24">
      <c r="B78" s="139"/>
      <c r="C78" s="140" t="s">
        <v>1341</v>
      </c>
      <c r="D78" s="140" t="s">
        <v>924</v>
      </c>
      <c r="E78" s="141"/>
      <c r="F78" s="140" t="s">
        <v>407</v>
      </c>
      <c r="G78" s="140"/>
      <c r="H78" s="141" t="s">
        <v>215</v>
      </c>
      <c r="I78" s="140"/>
      <c r="J78" s="140" t="s">
        <v>206</v>
      </c>
      <c r="K78" s="142"/>
      <c r="M78" s="139"/>
      <c r="N78" s="140" t="s">
        <v>1341</v>
      </c>
      <c r="O78" s="140"/>
      <c r="P78" s="142"/>
      <c r="R78" s="139" t="s">
        <v>133</v>
      </c>
      <c r="S78" s="143">
        <f>TREM2!S78+MAP!S78</f>
        <v>19</v>
      </c>
      <c r="T78" s="142">
        <f>IFERROR(S78/S80,0)</f>
        <v>0.73076923076923073</v>
      </c>
      <c r="V78" s="139" t="s">
        <v>1341</v>
      </c>
      <c r="W78" s="140"/>
      <c r="X78" s="142"/>
    </row>
    <row r="79" spans="2:24">
      <c r="B79" s="139" t="s">
        <v>133</v>
      </c>
      <c r="C79" s="140" t="s">
        <v>205</v>
      </c>
      <c r="D79" s="143">
        <f>TREM2!D79+MAP!D79</f>
        <v>0</v>
      </c>
      <c r="E79" s="141">
        <f>IFERROR(D79/D83,0)</f>
        <v>0</v>
      </c>
      <c r="F79" s="143">
        <f>TREM2!F79+MAP!F79</f>
        <v>0</v>
      </c>
      <c r="G79" s="141">
        <f>IFERROR(F79/F83,0)</f>
        <v>0</v>
      </c>
      <c r="H79" s="143">
        <f>TREM2!H79+MAP!H79</f>
        <v>0</v>
      </c>
      <c r="I79" s="141">
        <f>IFERROR(H79/H83,0)</f>
        <v>0</v>
      </c>
      <c r="J79" s="143">
        <f>TREM2!J79+MAP!J79</f>
        <v>0</v>
      </c>
      <c r="K79" s="142">
        <f>IFERROR(J79/J83,0)</f>
        <v>0</v>
      </c>
      <c r="M79" s="139" t="s">
        <v>133</v>
      </c>
      <c r="N79" s="140" t="s">
        <v>205</v>
      </c>
      <c r="O79" s="143">
        <f>TREM2!O79+MAP!O79</f>
        <v>0</v>
      </c>
      <c r="P79" s="142">
        <f>IFERROR(O79/O83,0)</f>
        <v>0</v>
      </c>
      <c r="R79" s="139" t="s">
        <v>151</v>
      </c>
      <c r="S79" s="143">
        <f>TREM2!S79+MAP!S79</f>
        <v>7</v>
      </c>
      <c r="T79" s="142">
        <f>IFERROR(S79/S80,0)</f>
        <v>0.26923076923076922</v>
      </c>
      <c r="V79" s="139" t="s">
        <v>205</v>
      </c>
      <c r="W79" s="143">
        <f>TREM2!W79+MAP!W79</f>
        <v>0</v>
      </c>
      <c r="X79" s="142">
        <f>IFERROR(W79/W81,0)</f>
        <v>0</v>
      </c>
    </row>
    <row r="80" spans="2:24">
      <c r="B80" s="139"/>
      <c r="C80" s="140" t="s">
        <v>146</v>
      </c>
      <c r="D80" s="143">
        <f>TREM2!D80+MAP!D80</f>
        <v>7</v>
      </c>
      <c r="E80" s="141">
        <f>IFERROR(D80/D83,0)</f>
        <v>1</v>
      </c>
      <c r="F80" s="143">
        <f>TREM2!F80+MAP!F80</f>
        <v>0</v>
      </c>
      <c r="G80" s="141">
        <f>IFERROR(F80/F83,0)</f>
        <v>0</v>
      </c>
      <c r="H80" s="143">
        <f>TREM2!H80+MAP!H80</f>
        <v>1</v>
      </c>
      <c r="I80" s="141">
        <f>IFERROR(H80/H83,0)</f>
        <v>1</v>
      </c>
      <c r="J80" s="143">
        <f>TREM2!J80+MAP!J80</f>
        <v>1</v>
      </c>
      <c r="K80" s="142">
        <f>IFERROR(J80/J83,0)</f>
        <v>0.5</v>
      </c>
      <c r="M80" s="139"/>
      <c r="N80" s="140" t="s">
        <v>146</v>
      </c>
      <c r="O80" s="143">
        <f>TREM2!O80+MAP!O80</f>
        <v>19</v>
      </c>
      <c r="P80" s="142">
        <f>IFERROR(O80/O83,0)</f>
        <v>0.76</v>
      </c>
      <c r="R80" s="139" t="s">
        <v>1339</v>
      </c>
      <c r="S80" s="140">
        <f>SUM(S78:S79)</f>
        <v>26</v>
      </c>
      <c r="T80" s="142"/>
      <c r="V80" s="139" t="s">
        <v>146</v>
      </c>
      <c r="W80" s="143">
        <f>TREM2!W80+MAP!W80</f>
        <v>27</v>
      </c>
      <c r="X80" s="142">
        <f>IFERROR(W80/W81,0)</f>
        <v>1</v>
      </c>
    </row>
    <row r="81" spans="2:28">
      <c r="B81" s="139" t="s">
        <v>151</v>
      </c>
      <c r="C81" s="140" t="s">
        <v>205</v>
      </c>
      <c r="D81" s="143">
        <f>TREM2!D81+MAP!D81</f>
        <v>0</v>
      </c>
      <c r="E81" s="141">
        <f>IFERROR(D81/D83,0)</f>
        <v>0</v>
      </c>
      <c r="F81" s="143">
        <f>TREM2!F81+MAP!F81</f>
        <v>0</v>
      </c>
      <c r="G81" s="141">
        <f>IFERROR(F81/F83,0)</f>
        <v>0</v>
      </c>
      <c r="H81" s="143">
        <f>TREM2!H81+MAP!H81</f>
        <v>0</v>
      </c>
      <c r="I81" s="141">
        <f>IFERROR(H81/H83,0)</f>
        <v>0</v>
      </c>
      <c r="J81" s="143">
        <f>TREM2!J81+MAP!J81</f>
        <v>0</v>
      </c>
      <c r="K81" s="142">
        <f>IFERROR(J81/J83,0)</f>
        <v>0</v>
      </c>
      <c r="M81" s="139" t="s">
        <v>151</v>
      </c>
      <c r="N81" s="140" t="s">
        <v>205</v>
      </c>
      <c r="O81" s="143">
        <f>TREM2!O81+MAP!O81</f>
        <v>0</v>
      </c>
      <c r="P81" s="142">
        <f>IFERROR(O81/O83,0)</f>
        <v>0</v>
      </c>
      <c r="V81" s="139" t="s">
        <v>1339</v>
      </c>
      <c r="W81" s="140">
        <f>SUM(W79:W80)</f>
        <v>27</v>
      </c>
      <c r="X81" s="142"/>
    </row>
    <row r="82" spans="2:28">
      <c r="B82" s="139"/>
      <c r="C82" s="140" t="s">
        <v>146</v>
      </c>
      <c r="D82" s="143">
        <f>TREM2!D82+MAP!D82</f>
        <v>0</v>
      </c>
      <c r="E82" s="141">
        <f>IFERROR(D82/D83,0)</f>
        <v>0</v>
      </c>
      <c r="F82" s="143">
        <f>TREM2!F82+MAP!F82</f>
        <v>0</v>
      </c>
      <c r="G82" s="141">
        <f>IFERROR(F82/F83,0)</f>
        <v>0</v>
      </c>
      <c r="H82" s="143">
        <f>TREM2!H82+MAP!H82</f>
        <v>0</v>
      </c>
      <c r="I82" s="141">
        <f>IFERROR(H82/H83,0)</f>
        <v>0</v>
      </c>
      <c r="J82" s="143">
        <f>TREM2!J82+MAP!J82</f>
        <v>1</v>
      </c>
      <c r="K82" s="142">
        <f>IFERROR(J82/J83,0)</f>
        <v>0.5</v>
      </c>
      <c r="M82" s="139"/>
      <c r="N82" s="140" t="s">
        <v>146</v>
      </c>
      <c r="O82" s="143">
        <f>TREM2!O82+MAP!O82</f>
        <v>6</v>
      </c>
      <c r="P82" s="142">
        <f>IFERROR(O82/O83,0)</f>
        <v>0.24</v>
      </c>
    </row>
    <row r="83" spans="2:28">
      <c r="B83" s="139" t="s">
        <v>1339</v>
      </c>
      <c r="C83" s="140"/>
      <c r="D83" s="143">
        <f>SUM(D79:D82)</f>
        <v>7</v>
      </c>
      <c r="E83" s="141"/>
      <c r="F83" s="140">
        <f t="shared" ref="F83" si="13">SUM(F79:F82)</f>
        <v>0</v>
      </c>
      <c r="G83" s="140"/>
      <c r="H83" s="140">
        <f>SUM(H79:H82)</f>
        <v>1</v>
      </c>
      <c r="I83" s="140"/>
      <c r="J83" s="140">
        <f>SUM(J79:J82)</f>
        <v>2</v>
      </c>
      <c r="K83" s="144">
        <f>SUM(C83:J83)</f>
        <v>10</v>
      </c>
      <c r="M83" s="139" t="s">
        <v>1339</v>
      </c>
      <c r="N83" s="140"/>
      <c r="O83" s="140">
        <f>SUM(O79:O82)</f>
        <v>25</v>
      </c>
      <c r="P83" s="142"/>
    </row>
    <row r="85" spans="2:28" ht="18.5">
      <c r="B85" s="150" t="s">
        <v>1342</v>
      </c>
      <c r="C85" s="151"/>
      <c r="D85" s="151"/>
      <c r="E85" s="151"/>
      <c r="F85" s="151"/>
      <c r="G85" s="151"/>
      <c r="H85" s="151"/>
      <c r="I85" s="151"/>
      <c r="J85" s="151"/>
      <c r="K85" s="151"/>
      <c r="L85" s="151"/>
      <c r="M85" s="151"/>
      <c r="N85" s="151"/>
      <c r="O85" s="151"/>
      <c r="P85" s="151"/>
      <c r="Q85" s="151"/>
      <c r="R85" s="151"/>
      <c r="S85" s="151"/>
      <c r="T85" s="151"/>
      <c r="U85" s="151"/>
      <c r="V85" s="151"/>
      <c r="W85" s="151"/>
      <c r="X85" s="151"/>
      <c r="Y85" s="151"/>
      <c r="Z85" s="151"/>
      <c r="AA85" s="151"/>
      <c r="AB85" s="151"/>
    </row>
    <row r="87" spans="2:28">
      <c r="B87" s="152" t="s">
        <v>1340</v>
      </c>
      <c r="C87" s="153"/>
      <c r="D87" s="153"/>
      <c r="E87" s="153"/>
      <c r="F87" s="153"/>
      <c r="G87" s="153"/>
      <c r="H87" s="153"/>
      <c r="I87" s="153"/>
      <c r="J87" s="153"/>
      <c r="K87" s="153"/>
      <c r="L87" s="153"/>
      <c r="M87" s="152"/>
      <c r="N87" s="153"/>
      <c r="O87" s="153"/>
      <c r="P87" s="153"/>
      <c r="Q87" s="153"/>
      <c r="R87" s="153"/>
      <c r="S87" s="153"/>
      <c r="T87" s="153"/>
      <c r="U87" s="153"/>
      <c r="V87" s="20"/>
      <c r="W87" s="153"/>
      <c r="X87" s="153"/>
    </row>
    <row r="88" spans="2:28">
      <c r="B88" s="154"/>
      <c r="C88" s="155" t="s">
        <v>1341</v>
      </c>
      <c r="D88" s="140" t="s">
        <v>924</v>
      </c>
      <c r="E88" s="141"/>
      <c r="F88" s="140" t="s">
        <v>407</v>
      </c>
      <c r="G88" s="140"/>
      <c r="H88" s="141" t="s">
        <v>215</v>
      </c>
      <c r="I88" s="140"/>
      <c r="J88" s="140" t="s">
        <v>206</v>
      </c>
      <c r="K88" s="142"/>
      <c r="M88" s="139"/>
      <c r="N88" s="140" t="s">
        <v>1341</v>
      </c>
      <c r="O88" s="140"/>
      <c r="P88" s="142"/>
      <c r="R88" s="139" t="s">
        <v>133</v>
      </c>
      <c r="S88" s="143">
        <f>TREM2!S88+MAP!S88</f>
        <v>53</v>
      </c>
      <c r="T88" s="142">
        <f>IFERROR(S88/S90,0)</f>
        <v>0.39552238805970147</v>
      </c>
      <c r="V88" s="139" t="s">
        <v>1341</v>
      </c>
      <c r="W88" s="140"/>
      <c r="X88" s="142"/>
    </row>
    <row r="89" spans="2:28">
      <c r="B89" s="139" t="s">
        <v>133</v>
      </c>
      <c r="C89" s="140" t="s">
        <v>205</v>
      </c>
      <c r="D89" s="143">
        <f>TREM2!D89+MAP!D89</f>
        <v>9</v>
      </c>
      <c r="E89" s="141">
        <f>IFERROR(D89/D93,0)</f>
        <v>0.19148936170212766</v>
      </c>
      <c r="F89" s="143">
        <f>TREM2!F89+MAP!F89</f>
        <v>0</v>
      </c>
      <c r="G89" s="141">
        <f>IFERROR(F89/F93,0)</f>
        <v>0</v>
      </c>
      <c r="H89" s="143">
        <f>TREM2!H89+MAP!H89</f>
        <v>2</v>
      </c>
      <c r="I89" s="141">
        <f>IFERROR(H89/H93,0)</f>
        <v>0.1111111111111111</v>
      </c>
      <c r="J89" s="143">
        <f>TREM2!J89+MAP!J89</f>
        <v>4</v>
      </c>
      <c r="K89" s="142">
        <f>IFERROR(J89/J93,0)</f>
        <v>0.10810810810810811</v>
      </c>
      <c r="M89" s="139" t="s">
        <v>133</v>
      </c>
      <c r="N89" s="140" t="s">
        <v>205</v>
      </c>
      <c r="O89" s="143">
        <f>TREM2!O89+MAP!O89</f>
        <v>15</v>
      </c>
      <c r="P89" s="142">
        <f>IFERROR(O89/O93,0)</f>
        <v>0.11450381679389313</v>
      </c>
      <c r="R89" s="139" t="s">
        <v>151</v>
      </c>
      <c r="S89" s="143">
        <f>TREM2!S89+MAP!S89</f>
        <v>81</v>
      </c>
      <c r="T89" s="142">
        <f>IFERROR(S89/S90,0)</f>
        <v>0.60447761194029848</v>
      </c>
      <c r="V89" s="139" t="s">
        <v>205</v>
      </c>
      <c r="W89" s="143">
        <f>TREM2!W89+MAP!W89</f>
        <v>57</v>
      </c>
      <c r="X89" s="142">
        <f>IFERROR(W89/W91,0)</f>
        <v>0.42857142857142855</v>
      </c>
    </row>
    <row r="90" spans="2:28">
      <c r="B90" s="139"/>
      <c r="C90" s="140" t="s">
        <v>146</v>
      </c>
      <c r="D90" s="143">
        <f>TREM2!D90+MAP!D90</f>
        <v>12</v>
      </c>
      <c r="E90" s="141">
        <f>IFERROR(D90/D93,0)</f>
        <v>0.25531914893617019</v>
      </c>
      <c r="F90" s="143">
        <f>TREM2!F90+MAP!F90</f>
        <v>0</v>
      </c>
      <c r="G90" s="141">
        <f>IFERROR(F90/F93,0)</f>
        <v>0</v>
      </c>
      <c r="H90" s="143">
        <f>TREM2!H90+MAP!H90</f>
        <v>3</v>
      </c>
      <c r="I90" s="141">
        <f>IFERROR(H90/H93,0)</f>
        <v>0.16666666666666666</v>
      </c>
      <c r="J90" s="143">
        <f>TREM2!J90+MAP!J90</f>
        <v>8</v>
      </c>
      <c r="K90" s="142">
        <f>IFERROR(J90/J93,0)</f>
        <v>0.21621621621621623</v>
      </c>
      <c r="M90" s="139"/>
      <c r="N90" s="140" t="s">
        <v>146</v>
      </c>
      <c r="O90" s="143">
        <f>TREM2!O90+MAP!O90</f>
        <v>37</v>
      </c>
      <c r="P90" s="142">
        <f>IFERROR(O90/O93,0)</f>
        <v>0.28244274809160308</v>
      </c>
      <c r="R90" s="139" t="s">
        <v>1339</v>
      </c>
      <c r="S90" s="140">
        <f>SUM(S88:S89)</f>
        <v>134</v>
      </c>
      <c r="T90" s="142"/>
      <c r="V90" s="139" t="s">
        <v>146</v>
      </c>
      <c r="W90" s="143">
        <f>TREM2!W90+MAP!W90</f>
        <v>76</v>
      </c>
      <c r="X90" s="142">
        <f>IFERROR(W90/W91,0)</f>
        <v>0.5714285714285714</v>
      </c>
    </row>
    <row r="91" spans="2:28">
      <c r="B91" s="139" t="s">
        <v>151</v>
      </c>
      <c r="C91" s="140" t="s">
        <v>205</v>
      </c>
      <c r="D91" s="143">
        <f>TREM2!D91+MAP!D91</f>
        <v>21</v>
      </c>
      <c r="E91" s="141">
        <f>IFERROR(D91/D93,0)</f>
        <v>0.44680851063829785</v>
      </c>
      <c r="F91" s="143">
        <f>TREM2!F91+MAP!F91</f>
        <v>0</v>
      </c>
      <c r="G91" s="141">
        <f>IFERROR(F91/F93,0)</f>
        <v>0</v>
      </c>
      <c r="H91" s="143">
        <f>TREM2!H91+MAP!H91</f>
        <v>9</v>
      </c>
      <c r="I91" s="141">
        <f>IFERROR(H91/H93,0)</f>
        <v>0.5</v>
      </c>
      <c r="J91" s="143">
        <f>TREM2!J91+MAP!J91</f>
        <v>12</v>
      </c>
      <c r="K91" s="142">
        <f>IFERROR(J91/J93,0)</f>
        <v>0.32432432432432434</v>
      </c>
      <c r="M91" s="139" t="s">
        <v>151</v>
      </c>
      <c r="N91" s="140" t="s">
        <v>205</v>
      </c>
      <c r="O91" s="143">
        <f>TREM2!O91+MAP!O91</f>
        <v>42</v>
      </c>
      <c r="P91" s="142">
        <f>IFERROR(O91/O93,0)</f>
        <v>0.32061068702290074</v>
      </c>
      <c r="V91" s="139" t="s">
        <v>1339</v>
      </c>
      <c r="W91" s="140">
        <f>SUM(W89:W90)</f>
        <v>133</v>
      </c>
      <c r="X91" s="142"/>
    </row>
    <row r="92" spans="2:28">
      <c r="B92" s="139"/>
      <c r="C92" s="140" t="s">
        <v>146</v>
      </c>
      <c r="D92" s="143">
        <f>TREM2!D92+MAP!D92</f>
        <v>5</v>
      </c>
      <c r="E92" s="141">
        <f>IFERROR(D92/D93,0)</f>
        <v>0.10638297872340426</v>
      </c>
      <c r="F92" s="143">
        <f>TREM2!F92+MAP!F92</f>
        <v>1</v>
      </c>
      <c r="G92" s="141">
        <f>IFERROR(F92/F93,0)</f>
        <v>1</v>
      </c>
      <c r="H92" s="143">
        <f>TREM2!H92+MAP!H92</f>
        <v>4</v>
      </c>
      <c r="I92" s="141">
        <f>IFERROR(H92/H93,0)</f>
        <v>0.22222222222222221</v>
      </c>
      <c r="J92" s="143">
        <f>TREM2!J92+MAP!J92</f>
        <v>13</v>
      </c>
      <c r="K92" s="142">
        <f>IFERROR(J92/J93,0)</f>
        <v>0.35135135135135137</v>
      </c>
      <c r="M92" s="139"/>
      <c r="N92" s="140" t="s">
        <v>146</v>
      </c>
      <c r="O92" s="143">
        <f>TREM2!O92+MAP!O92</f>
        <v>37</v>
      </c>
      <c r="P92" s="142">
        <f>IFERROR(O92/O93,0)</f>
        <v>0.28244274809160308</v>
      </c>
    </row>
    <row r="93" spans="2:28">
      <c r="B93" s="139" t="s">
        <v>1339</v>
      </c>
      <c r="C93" s="140"/>
      <c r="D93" s="143">
        <f>SUM(D89:D92)</f>
        <v>47</v>
      </c>
      <c r="E93" s="141"/>
      <c r="F93" s="140">
        <f t="shared" ref="F93" si="14">SUM(F89:F92)</f>
        <v>1</v>
      </c>
      <c r="G93" s="140"/>
      <c r="H93" s="140">
        <f>SUM(H89:H92)</f>
        <v>18</v>
      </c>
      <c r="I93" s="140"/>
      <c r="J93" s="140">
        <f>SUM(J89:J92)</f>
        <v>37</v>
      </c>
      <c r="K93" s="144">
        <f>SUM(C93:J93)</f>
        <v>103</v>
      </c>
      <c r="M93" s="139" t="s">
        <v>1339</v>
      </c>
      <c r="N93" s="140"/>
      <c r="O93" s="140">
        <f>SUM(O89:O92)</f>
        <v>131</v>
      </c>
      <c r="P93" s="142"/>
    </row>
    <row r="94" spans="2:28">
      <c r="G94" s="124"/>
      <c r="H94" s="124"/>
      <c r="I94" s="145"/>
    </row>
    <row r="95" spans="2:28">
      <c r="B95" s="152" t="s">
        <v>1338</v>
      </c>
      <c r="C95" s="153"/>
      <c r="D95" s="153"/>
      <c r="E95" s="153"/>
      <c r="F95" s="153"/>
      <c r="G95" s="153"/>
      <c r="H95" s="153"/>
      <c r="I95" s="153"/>
      <c r="J95" s="153"/>
      <c r="K95" s="153"/>
      <c r="L95" s="153"/>
      <c r="M95" s="152"/>
      <c r="N95" s="153"/>
      <c r="O95" s="153"/>
      <c r="P95" s="153"/>
      <c r="Q95" s="153"/>
      <c r="R95" s="153"/>
      <c r="S95" s="153"/>
      <c r="T95" s="153"/>
      <c r="U95" s="153"/>
      <c r="V95" s="20"/>
      <c r="W95" s="153"/>
      <c r="X95" s="153"/>
    </row>
    <row r="96" spans="2:28">
      <c r="B96" s="139"/>
      <c r="C96" s="140" t="s">
        <v>1341</v>
      </c>
      <c r="D96" s="140" t="s">
        <v>924</v>
      </c>
      <c r="E96" s="141"/>
      <c r="F96" s="140" t="s">
        <v>407</v>
      </c>
      <c r="G96" s="140"/>
      <c r="H96" s="141" t="s">
        <v>215</v>
      </c>
      <c r="I96" s="140"/>
      <c r="J96" s="140" t="s">
        <v>206</v>
      </c>
      <c r="K96" s="142"/>
      <c r="M96" s="139"/>
      <c r="N96" s="140" t="s">
        <v>1341</v>
      </c>
      <c r="O96" s="140"/>
      <c r="P96" s="142"/>
      <c r="R96" s="139" t="s">
        <v>133</v>
      </c>
      <c r="S96" s="143">
        <f>TREM2!S96+MAP!S96</f>
        <v>0</v>
      </c>
      <c r="T96" s="142">
        <f>IFERROR(S96/S98,0)</f>
        <v>0</v>
      </c>
      <c r="V96" s="139" t="s">
        <v>1341</v>
      </c>
      <c r="W96" s="140"/>
      <c r="X96" s="142"/>
    </row>
    <row r="97" spans="2:24">
      <c r="B97" s="139" t="s">
        <v>133</v>
      </c>
      <c r="C97" s="140" t="s">
        <v>205</v>
      </c>
      <c r="D97" s="143">
        <f>TREM2!D97+MAP!D97</f>
        <v>0</v>
      </c>
      <c r="E97" s="141">
        <f>IFERROR(D97/D101,0)</f>
        <v>0</v>
      </c>
      <c r="F97" s="143">
        <f>TREM2!F97+MAP!F97</f>
        <v>0</v>
      </c>
      <c r="G97" s="141">
        <f>IFERROR(F97/F101,0)</f>
        <v>0</v>
      </c>
      <c r="H97" s="143">
        <f>TREM2!H97+MAP!H97</f>
        <v>0</v>
      </c>
      <c r="I97" s="141">
        <f>IFERROR(H97/H101,0)</f>
        <v>0</v>
      </c>
      <c r="J97" s="143">
        <f>TREM2!J97+MAP!J97</f>
        <v>0</v>
      </c>
      <c r="K97" s="142">
        <f>IFERROR(J97/J101,0)</f>
        <v>0</v>
      </c>
      <c r="M97" s="139" t="s">
        <v>133</v>
      </c>
      <c r="N97" s="140" t="s">
        <v>205</v>
      </c>
      <c r="O97" s="143">
        <f>TREM2!O97+MAP!O97</f>
        <v>0</v>
      </c>
      <c r="P97" s="142">
        <f>IFERROR(O97/O101,0)</f>
        <v>0</v>
      </c>
      <c r="R97" s="139" t="s">
        <v>151</v>
      </c>
      <c r="S97" s="143">
        <f>TREM2!S97+MAP!S97</f>
        <v>0</v>
      </c>
      <c r="T97" s="142">
        <f>IFERROR(S97/S98,0)</f>
        <v>0</v>
      </c>
      <c r="V97" s="139" t="s">
        <v>205</v>
      </c>
      <c r="W97" s="143">
        <f>TREM2!W97+MAP!W97</f>
        <v>0</v>
      </c>
      <c r="X97" s="142">
        <f>IFERROR(W97/W99,0)</f>
        <v>0</v>
      </c>
    </row>
    <row r="98" spans="2:24">
      <c r="B98" s="139"/>
      <c r="C98" s="140" t="s">
        <v>146</v>
      </c>
      <c r="D98" s="143">
        <f>TREM2!D98+MAP!D98</f>
        <v>0</v>
      </c>
      <c r="E98" s="141">
        <f>IFERROR(D98/D101,0)</f>
        <v>0</v>
      </c>
      <c r="F98" s="143">
        <f>TREM2!F98+MAP!F98</f>
        <v>0</v>
      </c>
      <c r="G98" s="141">
        <f>IFERROR(F98/F101,0)</f>
        <v>0</v>
      </c>
      <c r="H98" s="143">
        <f>TREM2!H98+MAP!H98</f>
        <v>0</v>
      </c>
      <c r="I98" s="141">
        <f>IFERROR(H98/H101,0)</f>
        <v>0</v>
      </c>
      <c r="J98" s="143">
        <f>TREM2!J98+MAP!J98</f>
        <v>0</v>
      </c>
      <c r="K98" s="142">
        <f>IFERROR(J98/J101,0)</f>
        <v>0</v>
      </c>
      <c r="M98" s="139"/>
      <c r="N98" s="140" t="s">
        <v>146</v>
      </c>
      <c r="O98" s="143">
        <f>TREM2!O98+MAP!O98</f>
        <v>0</v>
      </c>
      <c r="P98" s="142">
        <f>IFERROR(O98/O101,0)</f>
        <v>0</v>
      </c>
      <c r="R98" s="139" t="s">
        <v>1339</v>
      </c>
      <c r="S98" s="140">
        <f>SUM(S96:S97)</f>
        <v>0</v>
      </c>
      <c r="T98" s="142"/>
      <c r="V98" s="139" t="s">
        <v>146</v>
      </c>
      <c r="W98" s="143">
        <f>TREM2!W98+MAP!W98</f>
        <v>0</v>
      </c>
      <c r="X98" s="142">
        <f>IFERROR(W98/W99,0)</f>
        <v>0</v>
      </c>
    </row>
    <row r="99" spans="2:24">
      <c r="B99" s="139" t="s">
        <v>151</v>
      </c>
      <c r="C99" s="140" t="s">
        <v>205</v>
      </c>
      <c r="D99" s="143">
        <f>TREM2!D99+MAP!D99</f>
        <v>0</v>
      </c>
      <c r="E99" s="141">
        <f>IFERROR(D99/D101,0)</f>
        <v>0</v>
      </c>
      <c r="F99" s="143">
        <f>TREM2!F99+MAP!F99</f>
        <v>0</v>
      </c>
      <c r="G99" s="141">
        <f>IFERROR(F99/F101,0)</f>
        <v>0</v>
      </c>
      <c r="H99" s="143">
        <f>TREM2!H99+MAP!H99</f>
        <v>0</v>
      </c>
      <c r="I99" s="141">
        <f>IFERROR(H99/H101,0)</f>
        <v>0</v>
      </c>
      <c r="J99" s="143">
        <f>TREM2!J99+MAP!J99</f>
        <v>0</v>
      </c>
      <c r="K99" s="142">
        <f>IFERROR(J99/J101,0)</f>
        <v>0</v>
      </c>
      <c r="M99" s="139" t="s">
        <v>151</v>
      </c>
      <c r="N99" s="140" t="s">
        <v>205</v>
      </c>
      <c r="O99" s="143">
        <f>TREM2!O99+MAP!O99</f>
        <v>0</v>
      </c>
      <c r="P99" s="142">
        <f>IFERROR(O99/O101,0)</f>
        <v>0</v>
      </c>
      <c r="V99" s="139" t="s">
        <v>1339</v>
      </c>
      <c r="W99" s="140">
        <f>SUM(W97:W98)</f>
        <v>0</v>
      </c>
      <c r="X99" s="142"/>
    </row>
    <row r="100" spans="2:24">
      <c r="B100" s="139"/>
      <c r="C100" s="140" t="s">
        <v>146</v>
      </c>
      <c r="D100" s="143">
        <f>TREM2!D100+MAP!D100</f>
        <v>0</v>
      </c>
      <c r="E100" s="141">
        <f>IFERROR(D100/D101,0)</f>
        <v>0</v>
      </c>
      <c r="F100" s="143">
        <f>TREM2!F100+MAP!F100</f>
        <v>0</v>
      </c>
      <c r="G100" s="141">
        <f>IFERROR(F100/F101,0)</f>
        <v>0</v>
      </c>
      <c r="H100" s="143">
        <f>TREM2!H100+MAP!H100</f>
        <v>0</v>
      </c>
      <c r="I100" s="141">
        <f>IFERROR(H100/H101,0)</f>
        <v>0</v>
      </c>
      <c r="J100" s="143">
        <f>TREM2!J100+MAP!J100</f>
        <v>0</v>
      </c>
      <c r="K100" s="142">
        <f>IFERROR(J100/J101,0)</f>
        <v>0</v>
      </c>
      <c r="M100" s="139"/>
      <c r="N100" s="140" t="s">
        <v>146</v>
      </c>
      <c r="O100" s="143">
        <f>TREM2!O100+MAP!O100</f>
        <v>0</v>
      </c>
      <c r="P100" s="142">
        <f>IFERROR(O100/O101,0)</f>
        <v>0</v>
      </c>
    </row>
    <row r="101" spans="2:24">
      <c r="B101" s="139" t="s">
        <v>1339</v>
      </c>
      <c r="C101" s="140"/>
      <c r="D101" s="143">
        <f>SUM(D97:D100)</f>
        <v>0</v>
      </c>
      <c r="E101" s="141"/>
      <c r="F101" s="140">
        <f t="shared" ref="F101" si="15">SUM(F97:F100)</f>
        <v>0</v>
      </c>
      <c r="G101" s="140"/>
      <c r="H101" s="140">
        <f>SUM(H97:H100)</f>
        <v>0</v>
      </c>
      <c r="I101" s="140"/>
      <c r="J101" s="140">
        <f>SUM(J97:J100)</f>
        <v>0</v>
      </c>
      <c r="K101" s="144">
        <f>SUM(C101:J101)</f>
        <v>0</v>
      </c>
      <c r="M101" s="139" t="s">
        <v>1339</v>
      </c>
      <c r="N101" s="140"/>
      <c r="O101" s="140">
        <f>SUM(O97:O100)</f>
        <v>0</v>
      </c>
      <c r="P101" s="142"/>
    </row>
    <row r="102" spans="2:24">
      <c r="G102" s="124"/>
      <c r="H102" s="124"/>
      <c r="I102" s="145"/>
    </row>
    <row r="103" spans="2:24">
      <c r="B103" s="152" t="s">
        <v>147</v>
      </c>
      <c r="C103" s="153"/>
      <c r="D103" s="153"/>
      <c r="E103" s="153"/>
      <c r="F103" s="153"/>
      <c r="G103" s="153"/>
      <c r="H103" s="153"/>
      <c r="I103" s="153"/>
      <c r="J103" s="153"/>
      <c r="K103" s="153"/>
      <c r="L103" s="153"/>
      <c r="M103" s="152"/>
      <c r="N103" s="153"/>
      <c r="O103" s="153"/>
      <c r="P103" s="153"/>
      <c r="Q103" s="153"/>
      <c r="R103" s="153"/>
      <c r="S103" s="153"/>
      <c r="T103" s="153"/>
      <c r="U103" s="153"/>
      <c r="V103" s="20"/>
      <c r="W103" s="153"/>
      <c r="X103" s="153"/>
    </row>
    <row r="104" spans="2:24">
      <c r="B104" s="139"/>
      <c r="C104" s="140" t="s">
        <v>1341</v>
      </c>
      <c r="D104" s="140" t="s">
        <v>924</v>
      </c>
      <c r="E104" s="141"/>
      <c r="F104" s="140" t="s">
        <v>407</v>
      </c>
      <c r="G104" s="140"/>
      <c r="H104" s="141" t="s">
        <v>215</v>
      </c>
      <c r="I104" s="140"/>
      <c r="J104" s="140" t="s">
        <v>206</v>
      </c>
      <c r="K104" s="142"/>
      <c r="M104" s="139"/>
      <c r="N104" s="140" t="s">
        <v>1341</v>
      </c>
      <c r="O104" s="140"/>
      <c r="P104" s="142"/>
      <c r="R104" s="139" t="s">
        <v>133</v>
      </c>
      <c r="S104" s="143">
        <f>TREM2!S104+MAP!S104</f>
        <v>5</v>
      </c>
      <c r="T104" s="142">
        <f>IFERROR(S104/S106,0)</f>
        <v>0.41666666666666669</v>
      </c>
      <c r="V104" s="139" t="s">
        <v>1341</v>
      </c>
      <c r="W104" s="140"/>
      <c r="X104" s="142"/>
    </row>
    <row r="105" spans="2:24">
      <c r="B105" s="139" t="s">
        <v>133</v>
      </c>
      <c r="C105" s="140" t="s">
        <v>205</v>
      </c>
      <c r="D105" s="143">
        <f>TREM2!D105+MAP!D105</f>
        <v>0</v>
      </c>
      <c r="E105" s="141">
        <f>IFERROR(D105/D109,0)</f>
        <v>0</v>
      </c>
      <c r="F105" s="143">
        <f>TREM2!F105+MAP!F105</f>
        <v>0</v>
      </c>
      <c r="G105" s="141">
        <f>IFERROR(F105/F109,0)</f>
        <v>0</v>
      </c>
      <c r="H105" s="143">
        <f>TREM2!H105+MAP!H105</f>
        <v>0</v>
      </c>
      <c r="I105" s="141">
        <f>IFERROR(H105/H109,0)</f>
        <v>0</v>
      </c>
      <c r="J105" s="143">
        <f>TREM2!J105+MAP!J105</f>
        <v>0</v>
      </c>
      <c r="K105" s="142">
        <f>IFERROR(J105/J109,0)</f>
        <v>0</v>
      </c>
      <c r="M105" s="139" t="s">
        <v>133</v>
      </c>
      <c r="N105" s="140" t="s">
        <v>205</v>
      </c>
      <c r="O105" s="143">
        <f>TREM2!O105+MAP!O105</f>
        <v>0</v>
      </c>
      <c r="P105" s="142">
        <f>IFERROR(O105/O109,0)</f>
        <v>0</v>
      </c>
      <c r="R105" s="139" t="s">
        <v>151</v>
      </c>
      <c r="S105" s="143">
        <f>TREM2!S105+MAP!S105</f>
        <v>7</v>
      </c>
      <c r="T105" s="142">
        <f>IFERROR(S105/S106,0)</f>
        <v>0.58333333333333337</v>
      </c>
      <c r="V105" s="139" t="s">
        <v>205</v>
      </c>
      <c r="W105" s="143">
        <f>TREM2!W105+MAP!W105</f>
        <v>4</v>
      </c>
      <c r="X105" s="142">
        <f>IFERROR(W105/W107,0)</f>
        <v>0.2857142857142857</v>
      </c>
    </row>
    <row r="106" spans="2:24">
      <c r="B106" s="139"/>
      <c r="C106" s="140" t="s">
        <v>146</v>
      </c>
      <c r="D106" s="143">
        <f>TREM2!D106+MAP!D106</f>
        <v>0</v>
      </c>
      <c r="E106" s="141">
        <f>IFERROR(D106/D109,0)</f>
        <v>0</v>
      </c>
      <c r="F106" s="143">
        <f>TREM2!F106+MAP!F106</f>
        <v>0</v>
      </c>
      <c r="G106" s="141">
        <f>IFERROR(F106/F109,0)</f>
        <v>0</v>
      </c>
      <c r="H106" s="143">
        <f>TREM2!H106+MAP!H106</f>
        <v>0</v>
      </c>
      <c r="I106" s="141">
        <f>IFERROR(H106/H109,0)</f>
        <v>0</v>
      </c>
      <c r="J106" s="143">
        <f>TREM2!J106+MAP!J106</f>
        <v>0</v>
      </c>
      <c r="K106" s="142">
        <f>IFERROR(J106/J109,0)</f>
        <v>0</v>
      </c>
      <c r="M106" s="139"/>
      <c r="N106" s="140" t="s">
        <v>146</v>
      </c>
      <c r="O106" s="143">
        <f>TREM2!O106+MAP!O106</f>
        <v>5</v>
      </c>
      <c r="P106" s="142">
        <f>IFERROR(O106/O109,0)</f>
        <v>0.41666666666666669</v>
      </c>
      <c r="R106" s="139" t="s">
        <v>1339</v>
      </c>
      <c r="S106" s="140">
        <f>SUM(S104:S105)</f>
        <v>12</v>
      </c>
      <c r="T106" s="142"/>
      <c r="V106" s="139" t="s">
        <v>146</v>
      </c>
      <c r="W106" s="143">
        <f>TREM2!W106+MAP!W106</f>
        <v>10</v>
      </c>
      <c r="X106" s="142">
        <f>IFERROR(W106/W107,0)</f>
        <v>0.7142857142857143</v>
      </c>
    </row>
    <row r="107" spans="2:24">
      <c r="B107" s="139" t="s">
        <v>151</v>
      </c>
      <c r="C107" s="140" t="s">
        <v>205</v>
      </c>
      <c r="D107" s="143">
        <f>TREM2!D107+MAP!D107</f>
        <v>3</v>
      </c>
      <c r="E107" s="141">
        <f>IFERROR(D107/D109,0)</f>
        <v>0.75</v>
      </c>
      <c r="F107" s="143">
        <f>TREM2!F107+MAP!F107</f>
        <v>0</v>
      </c>
      <c r="G107" s="141">
        <f>IFERROR(F107/F109,0)</f>
        <v>0</v>
      </c>
      <c r="H107" s="143">
        <f>TREM2!H107+MAP!H107</f>
        <v>1</v>
      </c>
      <c r="I107" s="141">
        <f>IFERROR(H107/H109,0)</f>
        <v>1</v>
      </c>
      <c r="J107" s="143">
        <f>TREM2!J107+MAP!J107</f>
        <v>0</v>
      </c>
      <c r="K107" s="142">
        <f>IFERROR(J107/J109,0)</f>
        <v>0</v>
      </c>
      <c r="M107" s="139" t="s">
        <v>151</v>
      </c>
      <c r="N107" s="140" t="s">
        <v>205</v>
      </c>
      <c r="O107" s="143">
        <f>TREM2!O107+MAP!O107</f>
        <v>4</v>
      </c>
      <c r="P107" s="142">
        <f>IFERROR(O107/O109,0)</f>
        <v>0.33333333333333331</v>
      </c>
      <c r="V107" s="139" t="s">
        <v>1339</v>
      </c>
      <c r="W107" s="140">
        <f>SUM(W105:W106)</f>
        <v>14</v>
      </c>
      <c r="X107" s="142"/>
    </row>
    <row r="108" spans="2:24">
      <c r="B108" s="139"/>
      <c r="C108" s="140" t="s">
        <v>146</v>
      </c>
      <c r="D108" s="143">
        <f>TREM2!D108+MAP!D108</f>
        <v>1</v>
      </c>
      <c r="E108" s="141">
        <f>IFERROR(D108/D109,0)</f>
        <v>0.25</v>
      </c>
      <c r="F108" s="143">
        <f>TREM2!F108+MAP!F108</f>
        <v>0</v>
      </c>
      <c r="G108" s="141">
        <f>IFERROR(F108/F109,0)</f>
        <v>0</v>
      </c>
      <c r="H108" s="143">
        <f>TREM2!H108+MAP!H108</f>
        <v>0</v>
      </c>
      <c r="I108" s="141">
        <f>IFERROR(H108/H109,0)</f>
        <v>0</v>
      </c>
      <c r="J108" s="143">
        <f>TREM2!J108+MAP!J108</f>
        <v>2</v>
      </c>
      <c r="K108" s="142">
        <f>IFERROR(J108/J109,0)</f>
        <v>1</v>
      </c>
      <c r="M108" s="139"/>
      <c r="N108" s="140" t="s">
        <v>146</v>
      </c>
      <c r="O108" s="143">
        <f>TREM2!O108+MAP!O108</f>
        <v>3</v>
      </c>
      <c r="P108" s="142">
        <f>IFERROR(O108/O109,0)</f>
        <v>0.25</v>
      </c>
    </row>
    <row r="109" spans="2:24">
      <c r="B109" s="139" t="s">
        <v>1339</v>
      </c>
      <c r="C109" s="140"/>
      <c r="D109" s="143">
        <f>SUM(D105:D108)</f>
        <v>4</v>
      </c>
      <c r="E109" s="141"/>
      <c r="F109" s="140">
        <f t="shared" ref="F109" si="16">SUM(F105:F108)</f>
        <v>0</v>
      </c>
      <c r="G109" s="140"/>
      <c r="H109" s="140">
        <f>SUM(H105:H108)</f>
        <v>1</v>
      </c>
      <c r="I109" s="140"/>
      <c r="J109" s="140">
        <f>SUM(J105:J108)</f>
        <v>2</v>
      </c>
      <c r="K109" s="144">
        <f>SUM(C109:J109)</f>
        <v>7</v>
      </c>
      <c r="M109" s="139" t="s">
        <v>1339</v>
      </c>
      <c r="N109" s="140"/>
      <c r="O109" s="140">
        <f>SUM(O105:O108)</f>
        <v>12</v>
      </c>
      <c r="P109" s="142"/>
    </row>
    <row r="111" spans="2:24">
      <c r="B111" s="152">
        <v>0</v>
      </c>
      <c r="C111" s="153"/>
      <c r="D111" s="153"/>
      <c r="E111" s="153"/>
      <c r="F111" s="153"/>
      <c r="G111" s="153"/>
      <c r="H111" s="153"/>
      <c r="I111" s="153"/>
      <c r="J111" s="153"/>
      <c r="K111" s="153"/>
      <c r="L111" s="153"/>
      <c r="M111" s="152"/>
      <c r="N111" s="153"/>
      <c r="O111" s="153"/>
      <c r="P111" s="153"/>
      <c r="Q111" s="153"/>
      <c r="R111" s="153"/>
      <c r="S111" s="153"/>
      <c r="T111" s="153"/>
      <c r="U111" s="153"/>
      <c r="V111" s="20"/>
      <c r="W111" s="153"/>
      <c r="X111" s="153"/>
    </row>
    <row r="112" spans="2:24">
      <c r="B112" s="139"/>
      <c r="C112" s="140" t="s">
        <v>1341</v>
      </c>
      <c r="D112" s="140" t="s">
        <v>924</v>
      </c>
      <c r="E112" s="141"/>
      <c r="F112" s="140" t="s">
        <v>407</v>
      </c>
      <c r="G112" s="140"/>
      <c r="H112" s="141" t="s">
        <v>215</v>
      </c>
      <c r="I112" s="140"/>
      <c r="J112" s="140" t="s">
        <v>206</v>
      </c>
      <c r="K112" s="142"/>
      <c r="M112" s="139"/>
      <c r="N112" s="140" t="s">
        <v>1341</v>
      </c>
      <c r="O112" s="140"/>
      <c r="P112" s="142"/>
      <c r="R112" s="139" t="s">
        <v>133</v>
      </c>
      <c r="S112" s="143">
        <f>TREM2!S112+MAP!S112</f>
        <v>14</v>
      </c>
      <c r="T112" s="142">
        <f>IFERROR(S112/S114,0)</f>
        <v>1</v>
      </c>
      <c r="V112" s="139" t="s">
        <v>1341</v>
      </c>
      <c r="W112" s="140"/>
      <c r="X112" s="142"/>
    </row>
    <row r="113" spans="2:24">
      <c r="B113" s="139" t="s">
        <v>133</v>
      </c>
      <c r="C113" s="140" t="s">
        <v>205</v>
      </c>
      <c r="D113" s="143">
        <f>TREM2!D113+MAP!D113</f>
        <v>4</v>
      </c>
      <c r="E113" s="141">
        <f>IFERROR(D113/D117,0)</f>
        <v>0.8</v>
      </c>
      <c r="F113" s="143">
        <f>TREM2!F113+MAP!F113</f>
        <v>0</v>
      </c>
      <c r="G113" s="141">
        <f>IFERROR(F113/F117,0)</f>
        <v>0</v>
      </c>
      <c r="H113" s="143">
        <f>TREM2!H113+MAP!H113</f>
        <v>2</v>
      </c>
      <c r="I113" s="141">
        <f>IFERROR(H113/H117,0)</f>
        <v>0.5</v>
      </c>
      <c r="J113" s="143">
        <f>TREM2!J113+MAP!J113</f>
        <v>0</v>
      </c>
      <c r="K113" s="142">
        <f>IFERROR(J113/J117,0)</f>
        <v>0</v>
      </c>
      <c r="M113" s="139" t="s">
        <v>133</v>
      </c>
      <c r="N113" s="140" t="s">
        <v>205</v>
      </c>
      <c r="O113" s="143">
        <f>TREM2!O113+MAP!O113</f>
        <v>6</v>
      </c>
      <c r="P113" s="142">
        <f>IFERROR(O113/O117,0)</f>
        <v>0.42857142857142855</v>
      </c>
      <c r="R113" s="139" t="s">
        <v>151</v>
      </c>
      <c r="S113" s="143">
        <f>TREM2!S113+MAP!S113</f>
        <v>0</v>
      </c>
      <c r="T113" s="142">
        <f>IFERROR(S113/S114,0)</f>
        <v>0</v>
      </c>
      <c r="V113" s="139" t="s">
        <v>205</v>
      </c>
      <c r="W113" s="143">
        <f>TREM2!W113+MAP!W113</f>
        <v>6</v>
      </c>
      <c r="X113" s="142">
        <f>IFERROR(W113/W115,0)</f>
        <v>0.42857142857142855</v>
      </c>
    </row>
    <row r="114" spans="2:24">
      <c r="B114" s="139"/>
      <c r="C114" s="140" t="s">
        <v>146</v>
      </c>
      <c r="D114" s="143">
        <f>TREM2!D114+MAP!D114</f>
        <v>1</v>
      </c>
      <c r="E114" s="141">
        <f>IFERROR(D114/D117,0)</f>
        <v>0.2</v>
      </c>
      <c r="F114" s="143">
        <f>TREM2!F114+MAP!F114</f>
        <v>0</v>
      </c>
      <c r="G114" s="141">
        <f>IFERROR(F114/F117,0)</f>
        <v>0</v>
      </c>
      <c r="H114" s="143">
        <f>TREM2!H114+MAP!H114</f>
        <v>2</v>
      </c>
      <c r="I114" s="141">
        <f>IFERROR(H114/H117,0)</f>
        <v>0.5</v>
      </c>
      <c r="J114" s="143">
        <f>TREM2!J114+MAP!J114</f>
        <v>3</v>
      </c>
      <c r="K114" s="142">
        <f>IFERROR(J114/J117,0)</f>
        <v>1</v>
      </c>
      <c r="M114" s="139"/>
      <c r="N114" s="140" t="s">
        <v>146</v>
      </c>
      <c r="O114" s="143">
        <f>TREM2!O114+MAP!O114</f>
        <v>8</v>
      </c>
      <c r="P114" s="142">
        <f>IFERROR(O114/O117,0)</f>
        <v>0.5714285714285714</v>
      </c>
      <c r="R114" s="139" t="s">
        <v>1339</v>
      </c>
      <c r="S114" s="140">
        <f>SUM(S112:S113)</f>
        <v>14</v>
      </c>
      <c r="T114" s="142"/>
      <c r="V114" s="139" t="s">
        <v>146</v>
      </c>
      <c r="W114" s="143">
        <f>TREM2!W114+MAP!W114</f>
        <v>8</v>
      </c>
      <c r="X114" s="142">
        <f>IFERROR(W114/W115,0)</f>
        <v>0.5714285714285714</v>
      </c>
    </row>
    <row r="115" spans="2:24">
      <c r="B115" s="139" t="s">
        <v>151</v>
      </c>
      <c r="C115" s="140" t="s">
        <v>205</v>
      </c>
      <c r="D115" s="143">
        <f>TREM2!D115+MAP!D115</f>
        <v>0</v>
      </c>
      <c r="E115" s="141">
        <f>IFERROR(D115/D117,0)</f>
        <v>0</v>
      </c>
      <c r="F115" s="143">
        <f>TREM2!F115+MAP!F115</f>
        <v>0</v>
      </c>
      <c r="G115" s="141">
        <f>IFERROR(F115/F117,0)</f>
        <v>0</v>
      </c>
      <c r="H115" s="143">
        <f>TREM2!H115+MAP!H115</f>
        <v>0</v>
      </c>
      <c r="I115" s="141">
        <f>IFERROR(H115/H117,0)</f>
        <v>0</v>
      </c>
      <c r="J115" s="143">
        <f>TREM2!J115+MAP!J115</f>
        <v>0</v>
      </c>
      <c r="K115" s="142">
        <f>IFERROR(J115/J117,0)</f>
        <v>0</v>
      </c>
      <c r="M115" s="139" t="s">
        <v>151</v>
      </c>
      <c r="N115" s="140" t="s">
        <v>205</v>
      </c>
      <c r="O115" s="143">
        <f>TREM2!O115+MAP!O115</f>
        <v>0</v>
      </c>
      <c r="P115" s="142">
        <f>IFERROR(O115/O117,0)</f>
        <v>0</v>
      </c>
      <c r="V115" s="139" t="s">
        <v>1339</v>
      </c>
      <c r="W115" s="140">
        <f>SUM(W113:W114)</f>
        <v>14</v>
      </c>
      <c r="X115" s="142"/>
    </row>
    <row r="116" spans="2:24">
      <c r="B116" s="139"/>
      <c r="C116" s="140" t="s">
        <v>146</v>
      </c>
      <c r="D116" s="143">
        <f>TREM2!D116+MAP!D116</f>
        <v>0</v>
      </c>
      <c r="E116" s="141">
        <f>IFERROR(D116/D117,0)</f>
        <v>0</v>
      </c>
      <c r="F116" s="143">
        <f>TREM2!F116+MAP!F116</f>
        <v>0</v>
      </c>
      <c r="G116" s="141">
        <f>IFERROR(F116/F117,0)</f>
        <v>0</v>
      </c>
      <c r="H116" s="143">
        <f>TREM2!H116+MAP!H116</f>
        <v>0</v>
      </c>
      <c r="I116" s="141">
        <f>IFERROR(H116/H117,0)</f>
        <v>0</v>
      </c>
      <c r="J116" s="143">
        <f>TREM2!J116+MAP!J116</f>
        <v>0</v>
      </c>
      <c r="K116" s="142">
        <f>IFERROR(J116/J117,0)</f>
        <v>0</v>
      </c>
      <c r="M116" s="139"/>
      <c r="N116" s="140" t="s">
        <v>146</v>
      </c>
      <c r="O116" s="143">
        <f>TREM2!O116+MAP!O116</f>
        <v>0</v>
      </c>
      <c r="P116" s="142">
        <f>IFERROR(O116/O117,0)</f>
        <v>0</v>
      </c>
    </row>
    <row r="117" spans="2:24">
      <c r="B117" s="139" t="s">
        <v>1339</v>
      </c>
      <c r="C117" s="140"/>
      <c r="D117" s="143">
        <f>SUM(D113:D116)</f>
        <v>5</v>
      </c>
      <c r="E117" s="141"/>
      <c r="F117" s="140">
        <f t="shared" ref="F117" si="17">SUM(F113:F116)</f>
        <v>0</v>
      </c>
      <c r="G117" s="140"/>
      <c r="H117" s="140">
        <f>SUM(H113:H116)</f>
        <v>4</v>
      </c>
      <c r="I117" s="140"/>
      <c r="J117" s="140">
        <f>SUM(J113:J116)</f>
        <v>3</v>
      </c>
      <c r="K117" s="144">
        <f>SUM(C117:J117)</f>
        <v>12</v>
      </c>
      <c r="M117" s="139" t="s">
        <v>1339</v>
      </c>
      <c r="N117" s="140"/>
      <c r="O117" s="140">
        <f>SUM(O113:O116)</f>
        <v>14</v>
      </c>
      <c r="P117" s="142"/>
    </row>
    <row r="119" spans="2:24">
      <c r="B119" s="152">
        <v>1</v>
      </c>
      <c r="C119" s="153"/>
      <c r="D119" s="153"/>
      <c r="E119" s="153"/>
      <c r="F119" s="153"/>
      <c r="G119" s="153"/>
      <c r="H119" s="153"/>
      <c r="I119" s="153"/>
      <c r="J119" s="153"/>
      <c r="K119" s="153"/>
      <c r="L119" s="153"/>
      <c r="M119" s="152"/>
      <c r="N119" s="153"/>
      <c r="O119" s="153"/>
      <c r="P119" s="153"/>
      <c r="Q119" s="153"/>
      <c r="R119" s="153"/>
      <c r="S119" s="153"/>
      <c r="T119" s="153"/>
      <c r="U119" s="153"/>
      <c r="V119" s="20"/>
      <c r="W119" s="153"/>
      <c r="X119" s="153"/>
    </row>
    <row r="120" spans="2:24">
      <c r="B120" s="139"/>
      <c r="C120" s="140" t="s">
        <v>1341</v>
      </c>
      <c r="D120" s="140" t="s">
        <v>924</v>
      </c>
      <c r="E120" s="141"/>
      <c r="F120" s="140" t="s">
        <v>407</v>
      </c>
      <c r="G120" s="140"/>
      <c r="H120" s="141" t="s">
        <v>215</v>
      </c>
      <c r="I120" s="140"/>
      <c r="J120" s="140" t="s">
        <v>206</v>
      </c>
      <c r="K120" s="142"/>
      <c r="M120" s="139"/>
      <c r="N120" s="140" t="s">
        <v>1341</v>
      </c>
      <c r="O120" s="140"/>
      <c r="P120" s="142"/>
      <c r="R120" s="139" t="s">
        <v>133</v>
      </c>
      <c r="S120" s="143">
        <f>TREM2!S120+MAP!S120</f>
        <v>10</v>
      </c>
      <c r="T120" s="142">
        <f>IFERROR(S120/S122,0)</f>
        <v>1</v>
      </c>
      <c r="V120" s="139" t="s">
        <v>1341</v>
      </c>
      <c r="W120" s="140"/>
      <c r="X120" s="142"/>
    </row>
    <row r="121" spans="2:24">
      <c r="B121" s="139" t="s">
        <v>133</v>
      </c>
      <c r="C121" s="140" t="s">
        <v>205</v>
      </c>
      <c r="D121" s="143">
        <f>TREM2!D121+MAP!D121</f>
        <v>1</v>
      </c>
      <c r="E121" s="141">
        <f>IFERROR(D121/D125,0)</f>
        <v>0.25</v>
      </c>
      <c r="F121" s="143">
        <f>TREM2!F121+MAP!F121</f>
        <v>0</v>
      </c>
      <c r="G121" s="141">
        <f>IFERROR(F121/F125,0)</f>
        <v>0</v>
      </c>
      <c r="H121" s="143">
        <f>TREM2!H121+MAP!H121</f>
        <v>0</v>
      </c>
      <c r="I121" s="141">
        <f>IFERROR(H121/H125,0)</f>
        <v>0</v>
      </c>
      <c r="J121" s="143">
        <f>TREM2!J121+MAP!J121</f>
        <v>3</v>
      </c>
      <c r="K121" s="142">
        <f>IFERROR(J121/J125,0)</f>
        <v>0.6</v>
      </c>
      <c r="M121" s="139" t="s">
        <v>133</v>
      </c>
      <c r="N121" s="140" t="s">
        <v>205</v>
      </c>
      <c r="O121" s="143">
        <f>TREM2!O121+MAP!O121</f>
        <v>4</v>
      </c>
      <c r="P121" s="142">
        <f>IFERROR(O121/O125,0)</f>
        <v>0.4</v>
      </c>
      <c r="R121" s="139" t="s">
        <v>151</v>
      </c>
      <c r="S121" s="143">
        <f>TREM2!S121+MAP!S121</f>
        <v>0</v>
      </c>
      <c r="T121" s="142">
        <f>IFERROR(S121/S122,0)</f>
        <v>0</v>
      </c>
      <c r="V121" s="139" t="s">
        <v>205</v>
      </c>
      <c r="W121" s="143">
        <f>TREM2!W121+MAP!W121</f>
        <v>4</v>
      </c>
      <c r="X121" s="142">
        <f>IFERROR(W121/W123,0)</f>
        <v>0.4</v>
      </c>
    </row>
    <row r="122" spans="2:24">
      <c r="B122" s="139"/>
      <c r="C122" s="140" t="s">
        <v>146</v>
      </c>
      <c r="D122" s="143">
        <f>TREM2!D122+MAP!D122</f>
        <v>3</v>
      </c>
      <c r="E122" s="141">
        <f>IFERROR(D122/D125,0)</f>
        <v>0.75</v>
      </c>
      <c r="F122" s="143">
        <f>TREM2!F122+MAP!F122</f>
        <v>0</v>
      </c>
      <c r="G122" s="141">
        <f>IFERROR(F122/F125,0)</f>
        <v>0</v>
      </c>
      <c r="H122" s="143">
        <f>TREM2!H122+MAP!H122</f>
        <v>0</v>
      </c>
      <c r="I122" s="141">
        <f>IFERROR(H122/H125,0)</f>
        <v>0</v>
      </c>
      <c r="J122" s="143">
        <f>TREM2!J122+MAP!J122</f>
        <v>2</v>
      </c>
      <c r="K122" s="142">
        <f>IFERROR(J122/J125,0)</f>
        <v>0.4</v>
      </c>
      <c r="M122" s="139"/>
      <c r="N122" s="140" t="s">
        <v>146</v>
      </c>
      <c r="O122" s="143">
        <f>TREM2!O122+MAP!O122</f>
        <v>6</v>
      </c>
      <c r="P122" s="142">
        <f>IFERROR(O122/O125,0)</f>
        <v>0.6</v>
      </c>
      <c r="R122" s="139" t="s">
        <v>1339</v>
      </c>
      <c r="S122" s="140">
        <f>SUM(S120:S121)</f>
        <v>10</v>
      </c>
      <c r="T122" s="142"/>
      <c r="V122" s="139" t="s">
        <v>146</v>
      </c>
      <c r="W122" s="143">
        <f>TREM2!W122+MAP!W122</f>
        <v>6</v>
      </c>
      <c r="X122" s="142">
        <f>IFERROR(W122/W123,0)</f>
        <v>0.6</v>
      </c>
    </row>
    <row r="123" spans="2:24">
      <c r="B123" s="139" t="s">
        <v>151</v>
      </c>
      <c r="C123" s="140" t="s">
        <v>205</v>
      </c>
      <c r="D123" s="143">
        <f>TREM2!D123+MAP!D123</f>
        <v>0</v>
      </c>
      <c r="E123" s="141">
        <f>IFERROR(D123/D125,0)</f>
        <v>0</v>
      </c>
      <c r="F123" s="143">
        <f>TREM2!F123+MAP!F123</f>
        <v>0</v>
      </c>
      <c r="G123" s="141">
        <f>IFERROR(F123/F125,0)</f>
        <v>0</v>
      </c>
      <c r="H123" s="143">
        <f>TREM2!H123+MAP!H123</f>
        <v>0</v>
      </c>
      <c r="I123" s="141">
        <f>IFERROR(H123/H125,0)</f>
        <v>0</v>
      </c>
      <c r="J123" s="143">
        <f>TREM2!J123+MAP!J123</f>
        <v>0</v>
      </c>
      <c r="K123" s="142">
        <f>IFERROR(J123/J125,0)</f>
        <v>0</v>
      </c>
      <c r="M123" s="139" t="s">
        <v>151</v>
      </c>
      <c r="N123" s="140" t="s">
        <v>205</v>
      </c>
      <c r="O123" s="143">
        <f>TREM2!O123+MAP!O123</f>
        <v>0</v>
      </c>
      <c r="P123" s="142">
        <f>IFERROR(O123/O125,0)</f>
        <v>0</v>
      </c>
      <c r="V123" s="139" t="s">
        <v>1339</v>
      </c>
      <c r="W123" s="140">
        <f>SUM(W121:W122)</f>
        <v>10</v>
      </c>
      <c r="X123" s="142"/>
    </row>
    <row r="124" spans="2:24">
      <c r="B124" s="139"/>
      <c r="C124" s="140" t="s">
        <v>146</v>
      </c>
      <c r="D124" s="143">
        <f>TREM2!D124+MAP!D124</f>
        <v>0</v>
      </c>
      <c r="E124" s="141">
        <f>IFERROR(D124/D125,0)</f>
        <v>0</v>
      </c>
      <c r="F124" s="143">
        <f>TREM2!F124+MAP!F124</f>
        <v>0</v>
      </c>
      <c r="G124" s="141">
        <f>IFERROR(F124/F125,0)</f>
        <v>0</v>
      </c>
      <c r="H124" s="143">
        <f>TREM2!H124+MAP!H124</f>
        <v>0</v>
      </c>
      <c r="I124" s="141">
        <f>IFERROR(H124/H125,0)</f>
        <v>0</v>
      </c>
      <c r="J124" s="143">
        <f>TREM2!J124+MAP!J124</f>
        <v>0</v>
      </c>
      <c r="K124" s="142">
        <f>IFERROR(J124/J125,0)</f>
        <v>0</v>
      </c>
      <c r="M124" s="139"/>
      <c r="N124" s="140" t="s">
        <v>146</v>
      </c>
      <c r="O124" s="143">
        <f>TREM2!O124+MAP!O124</f>
        <v>0</v>
      </c>
      <c r="P124" s="142">
        <f>IFERROR(O124/O125,0)</f>
        <v>0</v>
      </c>
    </row>
    <row r="125" spans="2:24">
      <c r="B125" s="139" t="s">
        <v>1339</v>
      </c>
      <c r="C125" s="140"/>
      <c r="D125" s="143">
        <f>SUM(D121:D124)</f>
        <v>4</v>
      </c>
      <c r="E125" s="141"/>
      <c r="F125" s="140">
        <f t="shared" ref="F125" si="18">SUM(F121:F124)</f>
        <v>0</v>
      </c>
      <c r="G125" s="140"/>
      <c r="H125" s="140">
        <f>SUM(H121:H124)</f>
        <v>0</v>
      </c>
      <c r="I125" s="140"/>
      <c r="J125" s="140">
        <f>SUM(J121:J124)</f>
        <v>5</v>
      </c>
      <c r="K125" s="144">
        <f>SUM(C125:J125)</f>
        <v>9</v>
      </c>
      <c r="M125" s="139" t="s">
        <v>1339</v>
      </c>
      <c r="N125" s="140"/>
      <c r="O125" s="140">
        <f>SUM(O121:O124)</f>
        <v>10</v>
      </c>
      <c r="P125" s="142"/>
    </row>
    <row r="127" spans="2:24">
      <c r="B127" s="152" t="s">
        <v>345</v>
      </c>
      <c r="C127" s="153"/>
      <c r="D127" s="153"/>
      <c r="E127" s="153"/>
      <c r="F127" s="153"/>
      <c r="G127" s="153"/>
      <c r="H127" s="153"/>
      <c r="I127" s="153"/>
      <c r="J127" s="153"/>
      <c r="K127" s="153"/>
      <c r="L127" s="153"/>
      <c r="M127" s="152"/>
      <c r="N127" s="153"/>
      <c r="O127" s="153"/>
      <c r="P127" s="153"/>
      <c r="Q127" s="153"/>
      <c r="R127" s="153"/>
      <c r="S127" s="153"/>
      <c r="T127" s="153"/>
      <c r="U127" s="153"/>
      <c r="V127" s="20"/>
      <c r="W127" s="153"/>
      <c r="X127" s="153"/>
    </row>
    <row r="128" spans="2:24">
      <c r="B128" s="139"/>
      <c r="C128" s="140" t="s">
        <v>1341</v>
      </c>
      <c r="D128" s="140" t="s">
        <v>924</v>
      </c>
      <c r="E128" s="141"/>
      <c r="F128" s="140" t="s">
        <v>407</v>
      </c>
      <c r="G128" s="140"/>
      <c r="H128" s="141" t="s">
        <v>215</v>
      </c>
      <c r="I128" s="140"/>
      <c r="J128" s="140" t="s">
        <v>206</v>
      </c>
      <c r="K128" s="142"/>
      <c r="M128" s="139"/>
      <c r="N128" s="140" t="s">
        <v>1341</v>
      </c>
      <c r="O128" s="140"/>
      <c r="P128" s="142"/>
      <c r="R128" s="139" t="s">
        <v>133</v>
      </c>
      <c r="S128" s="143">
        <f>TREM2!S128+MAP!S128</f>
        <v>2</v>
      </c>
      <c r="T128" s="142">
        <f>IFERROR(S128/S130,0)</f>
        <v>1</v>
      </c>
      <c r="V128" s="139" t="s">
        <v>1341</v>
      </c>
      <c r="W128" s="140"/>
      <c r="X128" s="142"/>
    </row>
    <row r="129" spans="2:24">
      <c r="B129" s="139" t="s">
        <v>133</v>
      </c>
      <c r="C129" s="140" t="s">
        <v>205</v>
      </c>
      <c r="D129" s="143">
        <f>TREM2!D129+MAP!D129</f>
        <v>1</v>
      </c>
      <c r="E129" s="141">
        <f>IFERROR(D129/D133,0)</f>
        <v>1</v>
      </c>
      <c r="F129" s="143">
        <f>TREM2!F129+MAP!F129</f>
        <v>0</v>
      </c>
      <c r="G129" s="141">
        <f>IFERROR(F129/F133,0)</f>
        <v>0</v>
      </c>
      <c r="H129" s="143">
        <f>TREM2!H129+MAP!H129</f>
        <v>0</v>
      </c>
      <c r="I129" s="141">
        <f>IFERROR(H129/H133,0)</f>
        <v>0</v>
      </c>
      <c r="J129" s="143">
        <f>TREM2!J129+MAP!J129</f>
        <v>0</v>
      </c>
      <c r="K129" s="142">
        <f>IFERROR(J129/J133,0)</f>
        <v>0</v>
      </c>
      <c r="M129" s="139" t="s">
        <v>133</v>
      </c>
      <c r="N129" s="140" t="s">
        <v>205</v>
      </c>
      <c r="O129" s="143">
        <f>TREM2!O129+MAP!O129</f>
        <v>1</v>
      </c>
      <c r="P129" s="142">
        <f>IFERROR(O129/O133,0)</f>
        <v>0.5</v>
      </c>
      <c r="R129" s="139" t="s">
        <v>151</v>
      </c>
      <c r="S129" s="143">
        <f>TREM2!S129+MAP!S129</f>
        <v>0</v>
      </c>
      <c r="T129" s="142">
        <f>IFERROR(S129/S130,0)</f>
        <v>0</v>
      </c>
      <c r="V129" s="139" t="s">
        <v>205</v>
      </c>
      <c r="W129" s="143">
        <f>TREM2!W129+MAP!W129</f>
        <v>1</v>
      </c>
      <c r="X129" s="142">
        <f>IFERROR(W129/W131,0)</f>
        <v>0.5</v>
      </c>
    </row>
    <row r="130" spans="2:24">
      <c r="B130" s="139"/>
      <c r="C130" s="140" t="s">
        <v>146</v>
      </c>
      <c r="D130" s="143">
        <f>TREM2!D130+MAP!D130</f>
        <v>0</v>
      </c>
      <c r="E130" s="141">
        <f>IFERROR(D130/D133,0)</f>
        <v>0</v>
      </c>
      <c r="F130" s="143">
        <f>TREM2!F130+MAP!F130</f>
        <v>0</v>
      </c>
      <c r="G130" s="141">
        <f>IFERROR(F130/F133,0)</f>
        <v>0</v>
      </c>
      <c r="H130" s="143">
        <f>TREM2!H130+MAP!H130</f>
        <v>0</v>
      </c>
      <c r="I130" s="141">
        <f>IFERROR(H130/H133,0)</f>
        <v>0</v>
      </c>
      <c r="J130" s="143">
        <f>TREM2!J130+MAP!J130</f>
        <v>1</v>
      </c>
      <c r="K130" s="142">
        <f>IFERROR(J130/J133,0)</f>
        <v>1</v>
      </c>
      <c r="M130" s="139"/>
      <c r="N130" s="140" t="s">
        <v>146</v>
      </c>
      <c r="O130" s="143">
        <f>TREM2!O130+MAP!O130</f>
        <v>1</v>
      </c>
      <c r="P130" s="142">
        <f>IFERROR(O130/O133,0)</f>
        <v>0.5</v>
      </c>
      <c r="R130" s="139" t="s">
        <v>1339</v>
      </c>
      <c r="S130" s="140">
        <f>SUM(S128:S129)</f>
        <v>2</v>
      </c>
      <c r="T130" s="142"/>
      <c r="V130" s="139" t="s">
        <v>146</v>
      </c>
      <c r="W130" s="143">
        <f>TREM2!W130+MAP!W130</f>
        <v>1</v>
      </c>
      <c r="X130" s="142">
        <f>IFERROR(W130/W131,0)</f>
        <v>0.5</v>
      </c>
    </row>
    <row r="131" spans="2:24">
      <c r="B131" s="139" t="s">
        <v>151</v>
      </c>
      <c r="C131" s="140" t="s">
        <v>205</v>
      </c>
      <c r="D131" s="143">
        <f>TREM2!D131+MAP!D131</f>
        <v>0</v>
      </c>
      <c r="E131" s="141">
        <f>IFERROR(D131/D133,0)</f>
        <v>0</v>
      </c>
      <c r="F131" s="143">
        <f>TREM2!F131+MAP!F131</f>
        <v>0</v>
      </c>
      <c r="G131" s="141">
        <f>IFERROR(F131/F133,0)</f>
        <v>0</v>
      </c>
      <c r="H131" s="143">
        <f>TREM2!H131+MAP!H131</f>
        <v>0</v>
      </c>
      <c r="I131" s="141">
        <f>IFERROR(H131/H133,0)</f>
        <v>0</v>
      </c>
      <c r="J131" s="143">
        <f>TREM2!J131+MAP!J131</f>
        <v>0</v>
      </c>
      <c r="K131" s="142">
        <f>IFERROR(J131/J133,0)</f>
        <v>0</v>
      </c>
      <c r="M131" s="139" t="s">
        <v>151</v>
      </c>
      <c r="N131" s="140" t="s">
        <v>205</v>
      </c>
      <c r="O131" s="143">
        <f>TREM2!O131+MAP!O131</f>
        <v>0</v>
      </c>
      <c r="P131" s="142">
        <f>IFERROR(O131/O133,0)</f>
        <v>0</v>
      </c>
      <c r="V131" s="139" t="s">
        <v>1339</v>
      </c>
      <c r="W131" s="140">
        <f>SUM(W129:W130)</f>
        <v>2</v>
      </c>
      <c r="X131" s="142"/>
    </row>
    <row r="132" spans="2:24">
      <c r="B132" s="139"/>
      <c r="C132" s="140" t="s">
        <v>146</v>
      </c>
      <c r="D132" s="143">
        <f>TREM2!D132+MAP!D132</f>
        <v>0</v>
      </c>
      <c r="E132" s="141">
        <f>IFERROR(D132/D133,0)</f>
        <v>0</v>
      </c>
      <c r="F132" s="143">
        <f>TREM2!F132+MAP!F132</f>
        <v>0</v>
      </c>
      <c r="G132" s="141">
        <f>IFERROR(F132/F133,0)</f>
        <v>0</v>
      </c>
      <c r="H132" s="143">
        <f>TREM2!H132+MAP!H132</f>
        <v>0</v>
      </c>
      <c r="I132" s="141">
        <f>IFERROR(H132/H133,0)</f>
        <v>0</v>
      </c>
      <c r="J132" s="143">
        <f>TREM2!J132+MAP!J132</f>
        <v>0</v>
      </c>
      <c r="K132" s="142">
        <f>IFERROR(J132/J133,0)</f>
        <v>0</v>
      </c>
      <c r="M132" s="139"/>
      <c r="N132" s="140" t="s">
        <v>146</v>
      </c>
      <c r="O132" s="143">
        <f>TREM2!O132+MAP!O132</f>
        <v>0</v>
      </c>
      <c r="P132" s="142">
        <f>IFERROR(O132/O133,0)</f>
        <v>0</v>
      </c>
    </row>
    <row r="133" spans="2:24">
      <c r="B133" s="139" t="s">
        <v>1339</v>
      </c>
      <c r="C133" s="140"/>
      <c r="D133" s="143">
        <f>SUM(D129:D132)</f>
        <v>1</v>
      </c>
      <c r="E133" s="141"/>
      <c r="F133" s="140">
        <f t="shared" ref="F133" si="19">SUM(F129:F132)</f>
        <v>0</v>
      </c>
      <c r="G133" s="140"/>
      <c r="H133" s="140">
        <f>SUM(H129:H132)</f>
        <v>0</v>
      </c>
      <c r="I133" s="140"/>
      <c r="J133" s="140">
        <f>SUM(J129:J132)</f>
        <v>1</v>
      </c>
      <c r="K133" s="144">
        <f>SUM(C133:J133)</f>
        <v>2</v>
      </c>
      <c r="M133" s="139" t="s">
        <v>1339</v>
      </c>
      <c r="N133" s="140"/>
      <c r="O133" s="140">
        <f>SUM(O129:O132)</f>
        <v>2</v>
      </c>
      <c r="P133" s="142"/>
    </row>
    <row r="135" spans="2:24">
      <c r="B135" s="152">
        <v>2</v>
      </c>
      <c r="C135" s="153"/>
      <c r="D135" s="153"/>
      <c r="E135" s="153"/>
      <c r="F135" s="153"/>
      <c r="G135" s="153"/>
      <c r="H135" s="153"/>
      <c r="I135" s="153"/>
      <c r="J135" s="153"/>
      <c r="K135" s="153"/>
      <c r="L135" s="153"/>
      <c r="M135" s="152"/>
      <c r="N135" s="153"/>
      <c r="O135" s="153"/>
      <c r="P135" s="153"/>
      <c r="Q135" s="153"/>
      <c r="R135" s="153"/>
      <c r="S135" s="153"/>
      <c r="T135" s="153"/>
      <c r="U135" s="153"/>
      <c r="V135" s="20"/>
      <c r="W135" s="153"/>
      <c r="X135" s="153"/>
    </row>
    <row r="136" spans="2:24">
      <c r="B136" s="139"/>
      <c r="C136" s="140" t="s">
        <v>1341</v>
      </c>
      <c r="D136" s="140" t="s">
        <v>924</v>
      </c>
      <c r="E136" s="141"/>
      <c r="F136" s="140" t="s">
        <v>407</v>
      </c>
      <c r="G136" s="140"/>
      <c r="H136" s="141" t="s">
        <v>215</v>
      </c>
      <c r="I136" s="140"/>
      <c r="J136" s="140" t="s">
        <v>206</v>
      </c>
      <c r="K136" s="142"/>
      <c r="M136" s="139"/>
      <c r="N136" s="140" t="s">
        <v>1341</v>
      </c>
      <c r="O136" s="140"/>
      <c r="P136" s="142"/>
      <c r="R136" s="139" t="s">
        <v>133</v>
      </c>
      <c r="S136" s="143">
        <f>TREM2!S136+MAP!S136</f>
        <v>21</v>
      </c>
      <c r="T136" s="142">
        <f>IFERROR(S136/S138,0)</f>
        <v>1</v>
      </c>
      <c r="V136" s="139" t="s">
        <v>1341</v>
      </c>
      <c r="W136" s="140"/>
      <c r="X136" s="142"/>
    </row>
    <row r="137" spans="2:24">
      <c r="B137" s="139" t="s">
        <v>133</v>
      </c>
      <c r="C137" s="140" t="s">
        <v>205</v>
      </c>
      <c r="D137" s="143">
        <f>TREM2!D137+MAP!D137</f>
        <v>3</v>
      </c>
      <c r="E137" s="141">
        <f>IFERROR(D137/D141,0)</f>
        <v>0.27272727272727271</v>
      </c>
      <c r="F137" s="143">
        <f>TREM2!F137+MAP!F137</f>
        <v>0</v>
      </c>
      <c r="G137" s="141">
        <f>IFERROR(F137/F141,0)</f>
        <v>0</v>
      </c>
      <c r="H137" s="143">
        <f>TREM2!H137+MAP!H137</f>
        <v>0</v>
      </c>
      <c r="I137" s="141">
        <f>IFERROR(H137/H141,0)</f>
        <v>0</v>
      </c>
      <c r="J137" s="143">
        <f>TREM2!J137+MAP!J137</f>
        <v>1</v>
      </c>
      <c r="K137" s="142">
        <f>IFERROR(J137/J141,0)</f>
        <v>0.33333333333333331</v>
      </c>
      <c r="M137" s="139" t="s">
        <v>133</v>
      </c>
      <c r="N137" s="140" t="s">
        <v>205</v>
      </c>
      <c r="O137" s="143">
        <f>TREM2!O137+MAP!O137</f>
        <v>4</v>
      </c>
      <c r="P137" s="142">
        <f>IFERROR(O137/O141,0)</f>
        <v>0.2</v>
      </c>
      <c r="R137" s="139" t="s">
        <v>151</v>
      </c>
      <c r="S137" s="143">
        <f>TREM2!S137+MAP!S137</f>
        <v>0</v>
      </c>
      <c r="T137" s="142">
        <f>IFERROR(S137/S138,0)</f>
        <v>0</v>
      </c>
      <c r="V137" s="139" t="s">
        <v>205</v>
      </c>
      <c r="W137" s="143">
        <f>TREM2!W137+MAP!W137</f>
        <v>4</v>
      </c>
      <c r="X137" s="142">
        <f>IFERROR(W137/W139,0)</f>
        <v>0.2</v>
      </c>
    </row>
    <row r="138" spans="2:24">
      <c r="B138" s="139"/>
      <c r="C138" s="140" t="s">
        <v>146</v>
      </c>
      <c r="D138" s="143">
        <f>TREM2!D138+MAP!D138</f>
        <v>8</v>
      </c>
      <c r="E138" s="141">
        <f>IFERROR(D138/D141,0)</f>
        <v>0.72727272727272729</v>
      </c>
      <c r="F138" s="143">
        <f>TREM2!F138+MAP!F138</f>
        <v>0</v>
      </c>
      <c r="G138" s="141">
        <f>IFERROR(F138/F141,0)</f>
        <v>0</v>
      </c>
      <c r="H138" s="143">
        <f>TREM2!H138+MAP!H138</f>
        <v>1</v>
      </c>
      <c r="I138" s="141">
        <f>IFERROR(H138/H141,0)</f>
        <v>1</v>
      </c>
      <c r="J138" s="143">
        <f>TREM2!J138+MAP!J138</f>
        <v>2</v>
      </c>
      <c r="K138" s="142">
        <f>IFERROR(J138/J141,0)</f>
        <v>0.66666666666666663</v>
      </c>
      <c r="M138" s="139"/>
      <c r="N138" s="140" t="s">
        <v>146</v>
      </c>
      <c r="O138" s="143">
        <f>TREM2!O138+MAP!O138</f>
        <v>16</v>
      </c>
      <c r="P138" s="142">
        <f>IFERROR(O138/O141,0)</f>
        <v>0.8</v>
      </c>
      <c r="R138" s="139" t="s">
        <v>1339</v>
      </c>
      <c r="S138" s="140">
        <f>SUM(S136:S137)</f>
        <v>21</v>
      </c>
      <c r="T138" s="142"/>
      <c r="V138" s="139" t="s">
        <v>146</v>
      </c>
      <c r="W138" s="143">
        <f>TREM2!W138+MAP!W138</f>
        <v>16</v>
      </c>
      <c r="X138" s="142">
        <f>IFERROR(W138/W139,0)</f>
        <v>0.8</v>
      </c>
    </row>
    <row r="139" spans="2:24">
      <c r="B139" s="139" t="s">
        <v>151</v>
      </c>
      <c r="C139" s="140" t="s">
        <v>205</v>
      </c>
      <c r="D139" s="143">
        <f>TREM2!D139+MAP!D139</f>
        <v>0</v>
      </c>
      <c r="E139" s="141">
        <f>IFERROR(D139/D141,0)</f>
        <v>0</v>
      </c>
      <c r="F139" s="143">
        <f>TREM2!F139+MAP!F139</f>
        <v>0</v>
      </c>
      <c r="G139" s="141">
        <f>IFERROR(F139/F141,0)</f>
        <v>0</v>
      </c>
      <c r="H139" s="143">
        <f>TREM2!H139+MAP!H139</f>
        <v>0</v>
      </c>
      <c r="I139" s="141">
        <f>IFERROR(H139/H141,0)</f>
        <v>0</v>
      </c>
      <c r="J139" s="143">
        <f>TREM2!J139+MAP!J139</f>
        <v>0</v>
      </c>
      <c r="K139" s="142">
        <f>IFERROR(J139/J141,0)</f>
        <v>0</v>
      </c>
      <c r="M139" s="139" t="s">
        <v>151</v>
      </c>
      <c r="N139" s="140" t="s">
        <v>205</v>
      </c>
      <c r="O139" s="143">
        <f>TREM2!O139+MAP!O139</f>
        <v>0</v>
      </c>
      <c r="P139" s="142">
        <f>IFERROR(O139/O141,0)</f>
        <v>0</v>
      </c>
      <c r="V139" s="139" t="s">
        <v>1339</v>
      </c>
      <c r="W139" s="140">
        <f>SUM(W137:W138)</f>
        <v>20</v>
      </c>
      <c r="X139" s="142"/>
    </row>
    <row r="140" spans="2:24">
      <c r="B140" s="139"/>
      <c r="C140" s="140" t="s">
        <v>146</v>
      </c>
      <c r="D140" s="143">
        <f>TREM2!D140+MAP!D140</f>
        <v>0</v>
      </c>
      <c r="E140" s="141">
        <f>IFERROR(D140/D141,0)</f>
        <v>0</v>
      </c>
      <c r="F140" s="143">
        <f>TREM2!F140+MAP!F140</f>
        <v>0</v>
      </c>
      <c r="G140" s="141">
        <f>IFERROR(F140/F141,0)</f>
        <v>0</v>
      </c>
      <c r="H140" s="143">
        <f>TREM2!H140+MAP!H140</f>
        <v>0</v>
      </c>
      <c r="I140" s="141">
        <f>IFERROR(H140/H141,0)</f>
        <v>0</v>
      </c>
      <c r="J140" s="143">
        <f>TREM2!J140+MAP!J140</f>
        <v>0</v>
      </c>
      <c r="K140" s="142">
        <f>IFERROR(J140/J141,0)</f>
        <v>0</v>
      </c>
      <c r="M140" s="139"/>
      <c r="N140" s="140" t="s">
        <v>146</v>
      </c>
      <c r="O140" s="143">
        <f>TREM2!O140+MAP!O140</f>
        <v>0</v>
      </c>
      <c r="P140" s="142">
        <f>IFERROR(O140/O141,0)</f>
        <v>0</v>
      </c>
    </row>
    <row r="141" spans="2:24">
      <c r="B141" s="139" t="s">
        <v>1339</v>
      </c>
      <c r="C141" s="140"/>
      <c r="D141" s="143">
        <f>SUM(D137:D140)</f>
        <v>11</v>
      </c>
      <c r="E141" s="141"/>
      <c r="F141" s="140">
        <f t="shared" ref="F141" si="20">SUM(F137:F140)</f>
        <v>0</v>
      </c>
      <c r="G141" s="140"/>
      <c r="H141" s="140">
        <f>SUM(H137:H140)</f>
        <v>1</v>
      </c>
      <c r="I141" s="140"/>
      <c r="J141" s="140">
        <f>SUM(J137:J140)</f>
        <v>3</v>
      </c>
      <c r="K141" s="144">
        <f>SUM(C141:J141)</f>
        <v>15</v>
      </c>
      <c r="M141" s="139" t="s">
        <v>1339</v>
      </c>
      <c r="N141" s="140"/>
      <c r="O141" s="140">
        <f>SUM(O137:O140)</f>
        <v>20</v>
      </c>
      <c r="P141" s="142"/>
    </row>
    <row r="143" spans="2:24">
      <c r="B143" s="152">
        <v>3</v>
      </c>
      <c r="C143" s="153"/>
      <c r="D143" s="153"/>
      <c r="E143" s="153"/>
      <c r="F143" s="153"/>
      <c r="G143" s="153"/>
      <c r="H143" s="153"/>
      <c r="I143" s="153"/>
      <c r="J143" s="153"/>
      <c r="K143" s="153"/>
      <c r="L143" s="153"/>
      <c r="M143" s="152"/>
      <c r="N143" s="153"/>
      <c r="O143" s="153"/>
      <c r="P143" s="153"/>
      <c r="Q143" s="153"/>
      <c r="R143" s="153"/>
      <c r="S143" s="153"/>
      <c r="T143" s="153"/>
      <c r="U143" s="153"/>
      <c r="V143" s="20"/>
      <c r="W143" s="153"/>
      <c r="X143" s="153"/>
    </row>
    <row r="144" spans="2:24">
      <c r="B144" s="139"/>
      <c r="C144" s="140" t="s">
        <v>1341</v>
      </c>
      <c r="D144" s="140" t="s">
        <v>924</v>
      </c>
      <c r="E144" s="141"/>
      <c r="F144" s="140" t="s">
        <v>407</v>
      </c>
      <c r="G144" s="140"/>
      <c r="H144" s="141" t="s">
        <v>215</v>
      </c>
      <c r="I144" s="140"/>
      <c r="J144" s="140" t="s">
        <v>206</v>
      </c>
      <c r="K144" s="142"/>
      <c r="M144" s="139"/>
      <c r="N144" s="140" t="s">
        <v>1341</v>
      </c>
      <c r="O144" s="140"/>
      <c r="P144" s="142"/>
      <c r="R144" s="139" t="s">
        <v>133</v>
      </c>
      <c r="S144" s="143">
        <f>TREM2!S144+MAP!S144</f>
        <v>0</v>
      </c>
      <c r="T144" s="142">
        <f>IFERROR(S144/S146,0)</f>
        <v>0</v>
      </c>
      <c r="V144" s="139" t="s">
        <v>1341</v>
      </c>
      <c r="W144" s="140"/>
      <c r="X144" s="142"/>
    </row>
    <row r="145" spans="2:24">
      <c r="B145" s="139" t="s">
        <v>133</v>
      </c>
      <c r="C145" s="140" t="s">
        <v>205</v>
      </c>
      <c r="D145" s="143">
        <f>TREM2!D145+MAP!D145</f>
        <v>0</v>
      </c>
      <c r="E145" s="141">
        <f>IFERROR(D145/D149,0)</f>
        <v>0</v>
      </c>
      <c r="F145" s="143">
        <f>TREM2!F145+MAP!F145</f>
        <v>0</v>
      </c>
      <c r="G145" s="141">
        <f>IFERROR(F145/F149,0)</f>
        <v>0</v>
      </c>
      <c r="H145" s="143">
        <f>TREM2!H145+MAP!H145</f>
        <v>0</v>
      </c>
      <c r="I145" s="141">
        <f>IFERROR(H145/H149,0)</f>
        <v>0</v>
      </c>
      <c r="J145" s="143">
        <f>TREM2!J145+MAP!J145</f>
        <v>0</v>
      </c>
      <c r="K145" s="142">
        <f>IFERROR(J145/J149,0)</f>
        <v>0</v>
      </c>
      <c r="M145" s="139" t="s">
        <v>133</v>
      </c>
      <c r="N145" s="140" t="s">
        <v>205</v>
      </c>
      <c r="O145" s="143">
        <f>TREM2!O145+MAP!O145</f>
        <v>0</v>
      </c>
      <c r="P145" s="142">
        <f>IFERROR(O145/O149,0)</f>
        <v>0</v>
      </c>
      <c r="R145" s="139" t="s">
        <v>151</v>
      </c>
      <c r="S145" s="143">
        <f>TREM2!S145+MAP!S145</f>
        <v>8</v>
      </c>
      <c r="T145" s="142">
        <f>IFERROR(S145/S146,0)</f>
        <v>1</v>
      </c>
      <c r="V145" s="139" t="s">
        <v>205</v>
      </c>
      <c r="W145" s="143">
        <f>TREM2!W145+MAP!W145</f>
        <v>3</v>
      </c>
      <c r="X145" s="142">
        <f>IFERROR(W145/W147,0)</f>
        <v>0.42857142857142855</v>
      </c>
    </row>
    <row r="146" spans="2:24">
      <c r="B146" s="139"/>
      <c r="C146" s="140" t="s">
        <v>146</v>
      </c>
      <c r="D146" s="143">
        <f>TREM2!D146+MAP!D146</f>
        <v>0</v>
      </c>
      <c r="E146" s="141">
        <f>IFERROR(D146/D149,0)</f>
        <v>0</v>
      </c>
      <c r="F146" s="143">
        <f>TREM2!F146+MAP!F146</f>
        <v>0</v>
      </c>
      <c r="G146" s="141">
        <f>IFERROR(F146/F149,0)</f>
        <v>0</v>
      </c>
      <c r="H146" s="143">
        <f>TREM2!H146+MAP!H146</f>
        <v>0</v>
      </c>
      <c r="I146" s="141">
        <f>IFERROR(H146/H149,0)</f>
        <v>0</v>
      </c>
      <c r="J146" s="143">
        <f>TREM2!J146+MAP!J146</f>
        <v>0</v>
      </c>
      <c r="K146" s="142">
        <f>IFERROR(J146/J149,0)</f>
        <v>0</v>
      </c>
      <c r="M146" s="139"/>
      <c r="N146" s="140" t="s">
        <v>146</v>
      </c>
      <c r="O146" s="143">
        <f>TREM2!O146+MAP!O146</f>
        <v>0</v>
      </c>
      <c r="P146" s="142">
        <f>IFERROR(O146/O149,0)</f>
        <v>0</v>
      </c>
      <c r="R146" s="139" t="s">
        <v>1339</v>
      </c>
      <c r="S146" s="140">
        <f>SUM(S144:S145)</f>
        <v>8</v>
      </c>
      <c r="T146" s="142"/>
      <c r="V146" s="139" t="s">
        <v>146</v>
      </c>
      <c r="W146" s="143">
        <f>TREM2!W146+MAP!W146</f>
        <v>4</v>
      </c>
      <c r="X146" s="142">
        <f>IFERROR(W146/W147,0)</f>
        <v>0.5714285714285714</v>
      </c>
    </row>
    <row r="147" spans="2:24">
      <c r="B147" s="139" t="s">
        <v>151</v>
      </c>
      <c r="C147" s="140" t="s">
        <v>205</v>
      </c>
      <c r="D147" s="143">
        <f>TREM2!D147+MAP!D147</f>
        <v>3</v>
      </c>
      <c r="E147" s="141">
        <f>IFERROR(D147/D149,0)</f>
        <v>1</v>
      </c>
      <c r="F147" s="143">
        <f>TREM2!F147+MAP!F147</f>
        <v>0</v>
      </c>
      <c r="G147" s="141">
        <f>IFERROR(F147/F149,0)</f>
        <v>0</v>
      </c>
      <c r="H147" s="143">
        <f>TREM2!H147+MAP!H147</f>
        <v>0</v>
      </c>
      <c r="I147" s="141">
        <f>IFERROR(H147/H149,0)</f>
        <v>0</v>
      </c>
      <c r="J147" s="143">
        <f>TREM2!J147+MAP!J147</f>
        <v>0</v>
      </c>
      <c r="K147" s="142">
        <f>IFERROR(J147/J149,0)</f>
        <v>0</v>
      </c>
      <c r="M147" s="139" t="s">
        <v>151</v>
      </c>
      <c r="N147" s="140" t="s">
        <v>205</v>
      </c>
      <c r="O147" s="143">
        <f>TREM2!O147+MAP!O147</f>
        <v>3</v>
      </c>
      <c r="P147" s="142">
        <f>IFERROR(O147/O149,0)</f>
        <v>0.42857142857142855</v>
      </c>
      <c r="V147" s="139" t="s">
        <v>1339</v>
      </c>
      <c r="W147" s="140">
        <f>SUM(W145:W146)</f>
        <v>7</v>
      </c>
      <c r="X147" s="142"/>
    </row>
    <row r="148" spans="2:24">
      <c r="B148" s="139"/>
      <c r="C148" s="140" t="s">
        <v>146</v>
      </c>
      <c r="D148" s="143">
        <f>TREM2!D148+MAP!D148</f>
        <v>0</v>
      </c>
      <c r="E148" s="141">
        <f>IFERROR(D148/D149,0)</f>
        <v>0</v>
      </c>
      <c r="F148" s="143">
        <f>TREM2!F148+MAP!F148</f>
        <v>0</v>
      </c>
      <c r="G148" s="141">
        <f>IFERROR(F148/F149,0)</f>
        <v>0</v>
      </c>
      <c r="H148" s="143">
        <f>TREM2!H148+MAP!H148</f>
        <v>0</v>
      </c>
      <c r="I148" s="141">
        <f>IFERROR(H148/H149,0)</f>
        <v>0</v>
      </c>
      <c r="J148" s="143">
        <f>TREM2!J148+MAP!J148</f>
        <v>2</v>
      </c>
      <c r="K148" s="142">
        <f>IFERROR(J148/J149,0)</f>
        <v>1</v>
      </c>
      <c r="M148" s="139"/>
      <c r="N148" s="140" t="s">
        <v>146</v>
      </c>
      <c r="O148" s="143">
        <f>TREM2!O148+MAP!O148</f>
        <v>4</v>
      </c>
      <c r="P148" s="142">
        <f>IFERROR(O148/O149,0)</f>
        <v>0.5714285714285714</v>
      </c>
    </row>
    <row r="149" spans="2:24">
      <c r="B149" s="139" t="s">
        <v>1339</v>
      </c>
      <c r="C149" s="140"/>
      <c r="D149" s="143">
        <f>SUM(D145:D148)</f>
        <v>3</v>
      </c>
      <c r="E149" s="141"/>
      <c r="F149" s="140">
        <f t="shared" ref="F149" si="21">SUM(F145:F148)</f>
        <v>0</v>
      </c>
      <c r="G149" s="140"/>
      <c r="H149" s="140">
        <f>SUM(H145:H148)</f>
        <v>0</v>
      </c>
      <c r="I149" s="140"/>
      <c r="J149" s="140">
        <f>SUM(J145:J148)</f>
        <v>2</v>
      </c>
      <c r="K149" s="144">
        <f>SUM(C149:J149)</f>
        <v>5</v>
      </c>
      <c r="M149" s="139" t="s">
        <v>1339</v>
      </c>
      <c r="N149" s="140"/>
      <c r="O149" s="140">
        <f>SUM(O145:O148)</f>
        <v>7</v>
      </c>
      <c r="P149" s="142"/>
    </row>
    <row r="151" spans="2:24">
      <c r="B151" s="152">
        <v>4</v>
      </c>
      <c r="C151" s="153"/>
      <c r="D151" s="153"/>
      <c r="E151" s="153"/>
      <c r="F151" s="153"/>
      <c r="G151" s="153"/>
      <c r="H151" s="153"/>
      <c r="I151" s="153"/>
      <c r="J151" s="153"/>
      <c r="K151" s="153"/>
      <c r="L151" s="153"/>
      <c r="M151" s="152"/>
      <c r="N151" s="153"/>
      <c r="O151" s="153"/>
      <c r="P151" s="153"/>
      <c r="Q151" s="153"/>
      <c r="R151" s="153"/>
      <c r="S151" s="153"/>
      <c r="T151" s="153"/>
      <c r="U151" s="153"/>
      <c r="V151" s="20"/>
      <c r="W151" s="153"/>
      <c r="X151" s="153"/>
    </row>
    <row r="152" spans="2:24">
      <c r="B152" s="139"/>
      <c r="C152" s="140" t="s">
        <v>1341</v>
      </c>
      <c r="D152" s="140" t="s">
        <v>924</v>
      </c>
      <c r="E152" s="141"/>
      <c r="F152" s="140" t="s">
        <v>407</v>
      </c>
      <c r="G152" s="140"/>
      <c r="H152" s="141" t="s">
        <v>215</v>
      </c>
      <c r="I152" s="140"/>
      <c r="J152" s="140" t="s">
        <v>206</v>
      </c>
      <c r="K152" s="142"/>
      <c r="M152" s="139"/>
      <c r="N152" s="140" t="s">
        <v>1341</v>
      </c>
      <c r="O152" s="140"/>
      <c r="P152" s="142"/>
      <c r="R152" s="139" t="s">
        <v>133</v>
      </c>
      <c r="S152" s="143">
        <f>TREM2!S152+MAP!S152</f>
        <v>0</v>
      </c>
      <c r="T152" s="142">
        <f>IFERROR(S152/S154,0)</f>
        <v>0</v>
      </c>
      <c r="V152" s="139" t="s">
        <v>1341</v>
      </c>
      <c r="W152" s="140"/>
      <c r="X152" s="142"/>
    </row>
    <row r="153" spans="2:24">
      <c r="B153" s="139" t="s">
        <v>133</v>
      </c>
      <c r="C153" s="140" t="s">
        <v>205</v>
      </c>
      <c r="D153" s="143">
        <f>TREM2!D153+MAP!D153</f>
        <v>0</v>
      </c>
      <c r="E153" s="141">
        <f>IFERROR(D153/D157,0)</f>
        <v>0</v>
      </c>
      <c r="F153" s="143">
        <f>TREM2!F153+MAP!F153</f>
        <v>0</v>
      </c>
      <c r="G153" s="141">
        <f>IFERROR(F153/F157,0)</f>
        <v>0</v>
      </c>
      <c r="H153" s="143">
        <f>TREM2!H153+MAP!H153</f>
        <v>0</v>
      </c>
      <c r="I153" s="141">
        <f>IFERROR(H153/H157,0)</f>
        <v>0</v>
      </c>
      <c r="J153" s="143">
        <f>TREM2!J153+MAP!J153</f>
        <v>0</v>
      </c>
      <c r="K153" s="142">
        <f>IFERROR(J153/J157,0)</f>
        <v>0</v>
      </c>
      <c r="M153" s="139" t="s">
        <v>133</v>
      </c>
      <c r="N153" s="140" t="s">
        <v>205</v>
      </c>
      <c r="O153" s="143">
        <f>TREM2!O153+MAP!O153</f>
        <v>0</v>
      </c>
      <c r="P153" s="142">
        <f>IFERROR(O153/O157,0)</f>
        <v>0</v>
      </c>
      <c r="R153" s="139" t="s">
        <v>151</v>
      </c>
      <c r="S153" s="143">
        <f>TREM2!S153+MAP!S153</f>
        <v>3</v>
      </c>
      <c r="T153" s="142">
        <f>IFERROR(S153/S154,0)</f>
        <v>1</v>
      </c>
      <c r="V153" s="139" t="s">
        <v>205</v>
      </c>
      <c r="W153" s="143">
        <f>TREM2!W153+MAP!W153</f>
        <v>1</v>
      </c>
      <c r="X153" s="142">
        <f>IFERROR(W153/W155,0)</f>
        <v>0.33333333333333331</v>
      </c>
    </row>
    <row r="154" spans="2:24">
      <c r="B154" s="139"/>
      <c r="C154" s="140" t="s">
        <v>146</v>
      </c>
      <c r="D154" s="143">
        <f>TREM2!D154+MAP!D154</f>
        <v>0</v>
      </c>
      <c r="E154" s="141">
        <f>IFERROR(D154/D157,0)</f>
        <v>0</v>
      </c>
      <c r="F154" s="143">
        <f>TREM2!F154+MAP!F154</f>
        <v>0</v>
      </c>
      <c r="G154" s="141">
        <f>IFERROR(F154/F157,0)</f>
        <v>0</v>
      </c>
      <c r="H154" s="143">
        <f>TREM2!H154+MAP!H154</f>
        <v>0</v>
      </c>
      <c r="I154" s="141">
        <f>IFERROR(H154/H157,0)</f>
        <v>0</v>
      </c>
      <c r="J154" s="143">
        <f>TREM2!J154+MAP!J154</f>
        <v>0</v>
      </c>
      <c r="K154" s="142">
        <f>IFERROR(J154/J157,0)</f>
        <v>0</v>
      </c>
      <c r="M154" s="139"/>
      <c r="N154" s="140" t="s">
        <v>146</v>
      </c>
      <c r="O154" s="143">
        <f>TREM2!O154+MAP!O154</f>
        <v>0</v>
      </c>
      <c r="P154" s="142">
        <f>IFERROR(O154/O157,0)</f>
        <v>0</v>
      </c>
      <c r="R154" s="139" t="s">
        <v>1339</v>
      </c>
      <c r="S154" s="140">
        <f>SUM(S152:S153)</f>
        <v>3</v>
      </c>
      <c r="T154" s="142"/>
      <c r="V154" s="139" t="s">
        <v>146</v>
      </c>
      <c r="W154" s="143">
        <f>TREM2!W154+MAP!W154</f>
        <v>2</v>
      </c>
      <c r="X154" s="142">
        <f>IFERROR(W154/W155,0)</f>
        <v>0.66666666666666663</v>
      </c>
    </row>
    <row r="155" spans="2:24">
      <c r="B155" s="139" t="s">
        <v>151</v>
      </c>
      <c r="C155" s="140" t="s">
        <v>205</v>
      </c>
      <c r="D155" s="143">
        <f>TREM2!D155+MAP!D155</f>
        <v>1</v>
      </c>
      <c r="E155" s="141">
        <f>IFERROR(D155/D157,0)</f>
        <v>1</v>
      </c>
      <c r="F155" s="143">
        <f>TREM2!F155+MAP!F155</f>
        <v>0</v>
      </c>
      <c r="G155" s="141">
        <f>IFERROR(F155/F157,0)</f>
        <v>0</v>
      </c>
      <c r="H155" s="143">
        <f>TREM2!H155+MAP!H155</f>
        <v>0</v>
      </c>
      <c r="I155" s="141">
        <f>IFERROR(H155/H157,0)</f>
        <v>0</v>
      </c>
      <c r="J155" s="143">
        <f>TREM2!J155+MAP!J155</f>
        <v>0</v>
      </c>
      <c r="K155" s="142">
        <f>IFERROR(J155/J157,0)</f>
        <v>0</v>
      </c>
      <c r="M155" s="139" t="s">
        <v>151</v>
      </c>
      <c r="N155" s="140" t="s">
        <v>205</v>
      </c>
      <c r="O155" s="143">
        <f>TREM2!O155+MAP!O155</f>
        <v>1</v>
      </c>
      <c r="P155" s="142">
        <f>IFERROR(O155/O157,0)</f>
        <v>0.33333333333333331</v>
      </c>
      <c r="V155" s="139" t="s">
        <v>1339</v>
      </c>
      <c r="W155" s="140">
        <f>SUM(W153:W154)</f>
        <v>3</v>
      </c>
      <c r="X155" s="142"/>
    </row>
    <row r="156" spans="2:24">
      <c r="B156" s="139"/>
      <c r="C156" s="140" t="s">
        <v>146</v>
      </c>
      <c r="D156" s="143">
        <f>TREM2!D156+MAP!D156</f>
        <v>0</v>
      </c>
      <c r="E156" s="141">
        <f>IFERROR(D156/D157,0)</f>
        <v>0</v>
      </c>
      <c r="F156" s="143">
        <f>TREM2!F156+MAP!F156</f>
        <v>0</v>
      </c>
      <c r="G156" s="141">
        <f>IFERROR(F156/F157,0)</f>
        <v>0</v>
      </c>
      <c r="H156" s="143">
        <f>TREM2!H156+MAP!H156</f>
        <v>0</v>
      </c>
      <c r="I156" s="141">
        <f>IFERROR(H156/H157,0)</f>
        <v>0</v>
      </c>
      <c r="J156" s="143">
        <f>TREM2!J156+MAP!J156</f>
        <v>2</v>
      </c>
      <c r="K156" s="142">
        <f>IFERROR(J156/J157,0)</f>
        <v>1</v>
      </c>
      <c r="M156" s="139"/>
      <c r="N156" s="140" t="s">
        <v>146</v>
      </c>
      <c r="O156" s="143">
        <f>TREM2!O156+MAP!O156</f>
        <v>2</v>
      </c>
      <c r="P156" s="142">
        <f>IFERROR(O156/O157,0)</f>
        <v>0.66666666666666663</v>
      </c>
    </row>
    <row r="157" spans="2:24">
      <c r="B157" s="139" t="s">
        <v>1339</v>
      </c>
      <c r="C157" s="140"/>
      <c r="D157" s="143">
        <f>SUM(D153:D156)</f>
        <v>1</v>
      </c>
      <c r="E157" s="141"/>
      <c r="F157" s="140">
        <f t="shared" ref="F157" si="22">SUM(F153:F156)</f>
        <v>0</v>
      </c>
      <c r="G157" s="140"/>
      <c r="H157" s="140">
        <f>SUM(H153:H156)</f>
        <v>0</v>
      </c>
      <c r="I157" s="140"/>
      <c r="J157" s="140">
        <f>SUM(J153:J156)</f>
        <v>2</v>
      </c>
      <c r="K157" s="144">
        <f>SUM(C157:J157)</f>
        <v>3</v>
      </c>
      <c r="M157" s="139" t="s">
        <v>1339</v>
      </c>
      <c r="N157" s="140"/>
      <c r="O157" s="140">
        <f>SUM(O153:O156)</f>
        <v>3</v>
      </c>
      <c r="P157" s="142"/>
    </row>
    <row r="159" spans="2:24">
      <c r="B159" s="152" t="s">
        <v>1006</v>
      </c>
      <c r="C159" s="153"/>
      <c r="D159" s="153"/>
      <c r="E159" s="153"/>
      <c r="F159" s="153"/>
      <c r="G159" s="153"/>
      <c r="H159" s="153"/>
      <c r="I159" s="153"/>
      <c r="J159" s="153"/>
      <c r="K159" s="153"/>
      <c r="L159" s="153"/>
      <c r="M159" s="152"/>
      <c r="N159" s="153"/>
      <c r="O159" s="153"/>
      <c r="P159" s="153"/>
      <c r="Q159" s="153"/>
      <c r="R159" s="153"/>
      <c r="S159" s="153"/>
      <c r="T159" s="153"/>
      <c r="U159" s="153"/>
      <c r="V159" s="20"/>
      <c r="W159" s="153"/>
      <c r="X159" s="153"/>
    </row>
    <row r="160" spans="2:24">
      <c r="B160" s="139"/>
      <c r="C160" s="140" t="s">
        <v>1341</v>
      </c>
      <c r="D160" s="140" t="s">
        <v>924</v>
      </c>
      <c r="E160" s="141"/>
      <c r="F160" s="140" t="s">
        <v>407</v>
      </c>
      <c r="G160" s="140"/>
      <c r="H160" s="141" t="s">
        <v>215</v>
      </c>
      <c r="I160" s="140"/>
      <c r="J160" s="140" t="s">
        <v>206</v>
      </c>
      <c r="K160" s="142"/>
      <c r="M160" s="139"/>
      <c r="N160" s="140" t="s">
        <v>1341</v>
      </c>
      <c r="O160" s="140"/>
      <c r="P160" s="142"/>
      <c r="R160" s="139" t="s">
        <v>133</v>
      </c>
      <c r="S160" s="143">
        <f>TREM2!S160+MAP!S160</f>
        <v>0</v>
      </c>
      <c r="T160" s="142">
        <f>IFERROR(S160/S162,0)</f>
        <v>0</v>
      </c>
      <c r="V160" s="139" t="s">
        <v>1341</v>
      </c>
      <c r="W160" s="140"/>
      <c r="X160" s="142"/>
    </row>
    <row r="161" spans="2:24">
      <c r="B161" s="139" t="s">
        <v>133</v>
      </c>
      <c r="C161" s="140" t="s">
        <v>205</v>
      </c>
      <c r="D161" s="143">
        <f>TREM2!D161+MAP!D161</f>
        <v>0</v>
      </c>
      <c r="E161" s="141">
        <f>IFERROR(D161/D165,0)</f>
        <v>0</v>
      </c>
      <c r="F161" s="143">
        <f>TREM2!F161+MAP!F161</f>
        <v>0</v>
      </c>
      <c r="G161" s="141">
        <f>IFERROR(F161/F165,0)</f>
        <v>0</v>
      </c>
      <c r="H161" s="143">
        <f>TREM2!H161+MAP!H161</f>
        <v>0</v>
      </c>
      <c r="I161" s="141">
        <f>IFERROR(H161/H165,0)</f>
        <v>0</v>
      </c>
      <c r="J161" s="143">
        <f>TREM2!J161+MAP!J161</f>
        <v>0</v>
      </c>
      <c r="K161" s="142">
        <f>IFERROR(J161/J165,0)</f>
        <v>0</v>
      </c>
      <c r="M161" s="139" t="s">
        <v>133</v>
      </c>
      <c r="N161" s="140" t="s">
        <v>205</v>
      </c>
      <c r="O161" s="143">
        <f>TREM2!O161+MAP!O161</f>
        <v>0</v>
      </c>
      <c r="P161" s="142">
        <f>IFERROR(O161/O165,0)</f>
        <v>0</v>
      </c>
      <c r="R161" s="139" t="s">
        <v>151</v>
      </c>
      <c r="S161" s="143">
        <f>TREM2!S161+MAP!S161</f>
        <v>0</v>
      </c>
      <c r="T161" s="142">
        <f>IFERROR(S161/S162,0)</f>
        <v>0</v>
      </c>
      <c r="V161" s="139" t="s">
        <v>205</v>
      </c>
      <c r="W161" s="143">
        <f>TREM2!W161+MAP!W161</f>
        <v>0</v>
      </c>
      <c r="X161" s="142">
        <f>IFERROR(W161/W163,0)</f>
        <v>0</v>
      </c>
    </row>
    <row r="162" spans="2:24">
      <c r="B162" s="139"/>
      <c r="C162" s="140" t="s">
        <v>146</v>
      </c>
      <c r="D162" s="143">
        <f>TREM2!D162+MAP!D162</f>
        <v>0</v>
      </c>
      <c r="E162" s="141">
        <f>IFERROR(D162/D165,0)</f>
        <v>0</v>
      </c>
      <c r="F162" s="143">
        <f>TREM2!F162+MAP!F162</f>
        <v>0</v>
      </c>
      <c r="G162" s="141">
        <f>IFERROR(F162/F165,0)</f>
        <v>0</v>
      </c>
      <c r="H162" s="143">
        <f>TREM2!H162+MAP!H162</f>
        <v>0</v>
      </c>
      <c r="I162" s="141">
        <f>IFERROR(H162/H165,0)</f>
        <v>0</v>
      </c>
      <c r="J162" s="143">
        <f>TREM2!J162+MAP!J162</f>
        <v>0</v>
      </c>
      <c r="K162" s="142">
        <f>IFERROR(J162/J165,0)</f>
        <v>0</v>
      </c>
      <c r="M162" s="139"/>
      <c r="N162" s="140" t="s">
        <v>146</v>
      </c>
      <c r="O162" s="143">
        <f>TREM2!O162+MAP!O162</f>
        <v>0</v>
      </c>
      <c r="P162" s="142">
        <f>IFERROR(O162/O165,0)</f>
        <v>0</v>
      </c>
      <c r="R162" s="139" t="s">
        <v>1339</v>
      </c>
      <c r="S162" s="140">
        <f>SUM(S160:S161)</f>
        <v>0</v>
      </c>
      <c r="T162" s="142"/>
      <c r="V162" s="139" t="s">
        <v>146</v>
      </c>
      <c r="W162" s="143">
        <f>TREM2!W162+MAP!W162</f>
        <v>0</v>
      </c>
      <c r="X162" s="142">
        <f>IFERROR(W162/W163,0)</f>
        <v>0</v>
      </c>
    </row>
    <row r="163" spans="2:24">
      <c r="B163" s="139" t="s">
        <v>151</v>
      </c>
      <c r="C163" s="140" t="s">
        <v>205</v>
      </c>
      <c r="D163" s="143">
        <f>TREM2!D163+MAP!D163</f>
        <v>0</v>
      </c>
      <c r="E163" s="141">
        <f>IFERROR(D163/D165,0)</f>
        <v>0</v>
      </c>
      <c r="F163" s="143">
        <f>TREM2!F163+MAP!F163</f>
        <v>0</v>
      </c>
      <c r="G163" s="141">
        <f>IFERROR(F163/F165,0)</f>
        <v>0</v>
      </c>
      <c r="H163" s="143">
        <f>TREM2!H163+MAP!H163</f>
        <v>0</v>
      </c>
      <c r="I163" s="141">
        <f>IFERROR(H163/H165,0)</f>
        <v>0</v>
      </c>
      <c r="J163" s="143">
        <f>TREM2!J163+MAP!J163</f>
        <v>0</v>
      </c>
      <c r="K163" s="142">
        <f>IFERROR(J163/J165,0)</f>
        <v>0</v>
      </c>
      <c r="M163" s="139" t="s">
        <v>151</v>
      </c>
      <c r="N163" s="140" t="s">
        <v>205</v>
      </c>
      <c r="O163" s="143">
        <f>TREM2!O163+MAP!O163</f>
        <v>0</v>
      </c>
      <c r="P163" s="142">
        <f>IFERROR(O163/O165,0)</f>
        <v>0</v>
      </c>
      <c r="V163" s="139" t="s">
        <v>1339</v>
      </c>
      <c r="W163" s="140">
        <f>SUM(W161:W162)</f>
        <v>0</v>
      </c>
      <c r="X163" s="142"/>
    </row>
    <row r="164" spans="2:24">
      <c r="B164" s="139"/>
      <c r="C164" s="140" t="s">
        <v>146</v>
      </c>
      <c r="D164" s="143">
        <f>TREM2!D164+MAP!D164</f>
        <v>0</v>
      </c>
      <c r="E164" s="141">
        <f>IFERROR(D164/D165,0)</f>
        <v>0</v>
      </c>
      <c r="F164" s="143">
        <f>TREM2!F164+MAP!F164</f>
        <v>0</v>
      </c>
      <c r="G164" s="141">
        <f>IFERROR(F164/F165,0)</f>
        <v>0</v>
      </c>
      <c r="H164" s="143">
        <f>TREM2!H164+MAP!H164</f>
        <v>0</v>
      </c>
      <c r="I164" s="141">
        <f>IFERROR(H164/H165,0)</f>
        <v>0</v>
      </c>
      <c r="J164" s="143">
        <f>TREM2!J164+MAP!J164</f>
        <v>0</v>
      </c>
      <c r="K164" s="142">
        <f>IFERROR(J164/J165,0)</f>
        <v>0</v>
      </c>
      <c r="M164" s="139"/>
      <c r="N164" s="140" t="s">
        <v>146</v>
      </c>
      <c r="O164" s="143">
        <f>TREM2!O164+MAP!O164</f>
        <v>0</v>
      </c>
      <c r="P164" s="142">
        <f>IFERROR(O164/O165,0)</f>
        <v>0</v>
      </c>
    </row>
    <row r="165" spans="2:24">
      <c r="B165" s="139" t="s">
        <v>1339</v>
      </c>
      <c r="C165" s="140"/>
      <c r="D165" s="143">
        <f>SUM(D161:D164)</f>
        <v>0</v>
      </c>
      <c r="E165" s="141"/>
      <c r="F165" s="140">
        <f t="shared" ref="F165" si="23">SUM(F161:F164)</f>
        <v>0</v>
      </c>
      <c r="G165" s="140"/>
      <c r="H165" s="140">
        <f>SUM(H161:H164)</f>
        <v>0</v>
      </c>
      <c r="I165" s="140"/>
      <c r="J165" s="140">
        <f>SUM(J161:J164)</f>
        <v>0</v>
      </c>
      <c r="K165" s="144">
        <f>SUM(C165:J165)</f>
        <v>0</v>
      </c>
      <c r="M165" s="139" t="s">
        <v>1339</v>
      </c>
      <c r="N165" s="140"/>
      <c r="O165" s="140">
        <f>SUM(O161:O164)</f>
        <v>0</v>
      </c>
      <c r="P165" s="142"/>
    </row>
    <row r="167" spans="2:24">
      <c r="B167" s="152">
        <v>5</v>
      </c>
      <c r="C167" s="153"/>
      <c r="D167" s="153"/>
      <c r="E167" s="153"/>
      <c r="F167" s="153"/>
      <c r="G167" s="153"/>
      <c r="H167" s="153"/>
      <c r="I167" s="153"/>
      <c r="J167" s="153"/>
      <c r="K167" s="153"/>
      <c r="L167" s="153"/>
      <c r="M167" s="152"/>
      <c r="N167" s="153"/>
      <c r="O167" s="153"/>
      <c r="P167" s="153"/>
      <c r="Q167" s="153"/>
      <c r="R167" s="153"/>
      <c r="S167" s="153"/>
      <c r="T167" s="153"/>
      <c r="U167" s="153"/>
      <c r="V167" s="20"/>
      <c r="W167" s="153"/>
      <c r="X167" s="153"/>
    </row>
    <row r="168" spans="2:24">
      <c r="B168" s="139"/>
      <c r="C168" s="140" t="s">
        <v>1341</v>
      </c>
      <c r="D168" s="140" t="s">
        <v>924</v>
      </c>
      <c r="E168" s="141"/>
      <c r="F168" s="140" t="s">
        <v>407</v>
      </c>
      <c r="G168" s="140"/>
      <c r="H168" s="141" t="s">
        <v>215</v>
      </c>
      <c r="I168" s="140"/>
      <c r="J168" s="140" t="s">
        <v>206</v>
      </c>
      <c r="K168" s="142"/>
      <c r="M168" s="139"/>
      <c r="N168" s="140" t="s">
        <v>1341</v>
      </c>
      <c r="O168" s="140"/>
      <c r="P168" s="142"/>
      <c r="R168" s="139" t="s">
        <v>133</v>
      </c>
      <c r="S168" s="143">
        <f>TREM2!S168+MAP!S168</f>
        <v>1</v>
      </c>
      <c r="T168" s="142">
        <f>IFERROR(S168/S170,0)</f>
        <v>5.2631578947368418E-2</v>
      </c>
      <c r="V168" s="139" t="s">
        <v>1341</v>
      </c>
      <c r="W168" s="140"/>
      <c r="X168" s="142"/>
    </row>
    <row r="169" spans="2:24">
      <c r="B169" s="139" t="s">
        <v>133</v>
      </c>
      <c r="C169" s="140" t="s">
        <v>205</v>
      </c>
      <c r="D169" s="143">
        <f>TREM2!D169+MAP!D169</f>
        <v>0</v>
      </c>
      <c r="E169" s="141">
        <f>IFERROR(D169/D173,0)</f>
        <v>0</v>
      </c>
      <c r="F169" s="143">
        <f>TREM2!F169+MAP!F169</f>
        <v>0</v>
      </c>
      <c r="G169" s="141">
        <f>IFERROR(F169/F173,0)</f>
        <v>0</v>
      </c>
      <c r="H169" s="143">
        <f>TREM2!H169+MAP!H169</f>
        <v>0</v>
      </c>
      <c r="I169" s="141">
        <f>IFERROR(H169/H173,0)</f>
        <v>0</v>
      </c>
      <c r="J169" s="143">
        <f>TREM2!J169+MAP!J169</f>
        <v>0</v>
      </c>
      <c r="K169" s="142">
        <f>IFERROR(J169/J173,0)</f>
        <v>0</v>
      </c>
      <c r="M169" s="139" t="s">
        <v>133</v>
      </c>
      <c r="N169" s="140" t="s">
        <v>205</v>
      </c>
      <c r="O169" s="143">
        <f>TREM2!O169+MAP!O169</f>
        <v>0</v>
      </c>
      <c r="P169" s="142">
        <f>IFERROR(O169/O173,0)</f>
        <v>0</v>
      </c>
      <c r="R169" s="139" t="s">
        <v>151</v>
      </c>
      <c r="S169" s="143">
        <f>TREM2!S169+MAP!S169</f>
        <v>18</v>
      </c>
      <c r="T169" s="142">
        <f>IFERROR(S169/S170,0)</f>
        <v>0.94736842105263153</v>
      </c>
      <c r="V169" s="139" t="s">
        <v>205</v>
      </c>
      <c r="W169" s="143">
        <f>TREM2!W169+MAP!W169</f>
        <v>7</v>
      </c>
      <c r="X169" s="142">
        <f>IFERROR(W169/W171,0)</f>
        <v>0.36842105263157893</v>
      </c>
    </row>
    <row r="170" spans="2:24">
      <c r="B170" s="139"/>
      <c r="C170" s="140" t="s">
        <v>146</v>
      </c>
      <c r="D170" s="143">
        <f>TREM2!D170+MAP!D170</f>
        <v>0</v>
      </c>
      <c r="E170" s="141">
        <f>IFERROR(D170/D173,0)</f>
        <v>0</v>
      </c>
      <c r="F170" s="143">
        <f>TREM2!F170+MAP!F170</f>
        <v>0</v>
      </c>
      <c r="G170" s="141">
        <f>IFERROR(F170/F173,0)</f>
        <v>0</v>
      </c>
      <c r="H170" s="143">
        <f>TREM2!H170+MAP!H170</f>
        <v>0</v>
      </c>
      <c r="I170" s="141">
        <f>IFERROR(H170/H173,0)</f>
        <v>0</v>
      </c>
      <c r="J170" s="143">
        <f>TREM2!J170+MAP!J170</f>
        <v>0</v>
      </c>
      <c r="K170" s="142">
        <f>IFERROR(J170/J173,0)</f>
        <v>0</v>
      </c>
      <c r="M170" s="139"/>
      <c r="N170" s="140" t="s">
        <v>146</v>
      </c>
      <c r="O170" s="143">
        <f>TREM2!O170+MAP!O170</f>
        <v>1</v>
      </c>
      <c r="P170" s="142">
        <f>IFERROR(O170/O173,0)</f>
        <v>5.2631578947368418E-2</v>
      </c>
      <c r="R170" s="139" t="s">
        <v>1339</v>
      </c>
      <c r="S170" s="140">
        <f>SUM(S168:S169)</f>
        <v>19</v>
      </c>
      <c r="T170" s="142"/>
      <c r="V170" s="139" t="s">
        <v>146</v>
      </c>
      <c r="W170" s="143">
        <f>TREM2!W170+MAP!W170</f>
        <v>12</v>
      </c>
      <c r="X170" s="142">
        <f>IFERROR(W170/W171,0)</f>
        <v>0.63157894736842102</v>
      </c>
    </row>
    <row r="171" spans="2:24">
      <c r="B171" s="139" t="s">
        <v>151</v>
      </c>
      <c r="C171" s="140" t="s">
        <v>205</v>
      </c>
      <c r="D171" s="143">
        <f>TREM2!D171+MAP!D171</f>
        <v>3</v>
      </c>
      <c r="E171" s="141">
        <f>IFERROR(D171/D173,0)</f>
        <v>0.75</v>
      </c>
      <c r="F171" s="143">
        <f>TREM2!F171+MAP!F171</f>
        <v>0</v>
      </c>
      <c r="G171" s="141">
        <f>IFERROR(F171/F173,0)</f>
        <v>0</v>
      </c>
      <c r="H171" s="143">
        <f>TREM2!H171+MAP!H171</f>
        <v>2</v>
      </c>
      <c r="I171" s="141">
        <f>IFERROR(H171/H173,0)</f>
        <v>0.66666666666666663</v>
      </c>
      <c r="J171" s="143">
        <f>TREM2!J171+MAP!J171</f>
        <v>2</v>
      </c>
      <c r="K171" s="142">
        <f>IFERROR(J171/J173,0)</f>
        <v>0.33333333333333331</v>
      </c>
      <c r="M171" s="139" t="s">
        <v>151</v>
      </c>
      <c r="N171" s="140" t="s">
        <v>205</v>
      </c>
      <c r="O171" s="143">
        <f>TREM2!O171+MAP!O171</f>
        <v>7</v>
      </c>
      <c r="P171" s="142">
        <f>IFERROR(O171/O173,0)</f>
        <v>0.36842105263157893</v>
      </c>
      <c r="V171" s="139" t="s">
        <v>1339</v>
      </c>
      <c r="W171" s="140">
        <f>SUM(W169:W170)</f>
        <v>19</v>
      </c>
      <c r="X171" s="142"/>
    </row>
    <row r="172" spans="2:24">
      <c r="B172" s="139"/>
      <c r="C172" s="140" t="s">
        <v>146</v>
      </c>
      <c r="D172" s="143">
        <f>TREM2!D172+MAP!D172</f>
        <v>1</v>
      </c>
      <c r="E172" s="141">
        <f>IFERROR(D172/D173,0)</f>
        <v>0.25</v>
      </c>
      <c r="F172" s="143">
        <f>TREM2!F172+MAP!F172</f>
        <v>0</v>
      </c>
      <c r="G172" s="141">
        <f>IFERROR(F172/F173,0)</f>
        <v>0</v>
      </c>
      <c r="H172" s="143">
        <f>TREM2!H172+MAP!H172</f>
        <v>1</v>
      </c>
      <c r="I172" s="141">
        <f>IFERROR(H172/H173,0)</f>
        <v>0.33333333333333331</v>
      </c>
      <c r="J172" s="143">
        <f>TREM2!J172+MAP!J172</f>
        <v>4</v>
      </c>
      <c r="K172" s="142">
        <f>IFERROR(J172/J173,0)</f>
        <v>0.66666666666666663</v>
      </c>
      <c r="M172" s="139"/>
      <c r="N172" s="140" t="s">
        <v>146</v>
      </c>
      <c r="O172" s="143">
        <f>TREM2!O172+MAP!O172</f>
        <v>11</v>
      </c>
      <c r="P172" s="142">
        <f>IFERROR(O172/O173,0)</f>
        <v>0.57894736842105265</v>
      </c>
    </row>
    <row r="173" spans="2:24">
      <c r="B173" s="139" t="s">
        <v>1339</v>
      </c>
      <c r="C173" s="140"/>
      <c r="D173" s="143">
        <f>SUM(D169:D172)</f>
        <v>4</v>
      </c>
      <c r="E173" s="141"/>
      <c r="F173" s="140">
        <f t="shared" ref="F173" si="24">SUM(F169:F172)</f>
        <v>0</v>
      </c>
      <c r="G173" s="140"/>
      <c r="H173" s="140">
        <f>SUM(H169:H172)</f>
        <v>3</v>
      </c>
      <c r="I173" s="140"/>
      <c r="J173" s="140">
        <f>SUM(J169:J172)</f>
        <v>6</v>
      </c>
      <c r="K173" s="144">
        <f>SUM(C173:J173)</f>
        <v>13</v>
      </c>
      <c r="M173" s="139" t="s">
        <v>1339</v>
      </c>
      <c r="N173" s="140"/>
      <c r="O173" s="140">
        <f>SUM(O169:O172)</f>
        <v>19</v>
      </c>
      <c r="P173" s="142"/>
    </row>
    <row r="175" spans="2:24">
      <c r="B175" s="152" t="s">
        <v>203</v>
      </c>
      <c r="C175" s="153"/>
      <c r="D175" s="153"/>
      <c r="E175" s="153"/>
      <c r="F175" s="153"/>
      <c r="G175" s="153"/>
      <c r="H175" s="153"/>
      <c r="I175" s="153"/>
      <c r="J175" s="153"/>
      <c r="K175" s="153"/>
      <c r="L175" s="153"/>
      <c r="M175" s="152"/>
      <c r="N175" s="153"/>
      <c r="O175" s="153"/>
      <c r="P175" s="153"/>
      <c r="Q175" s="153"/>
      <c r="R175" s="153"/>
      <c r="S175" s="153"/>
      <c r="T175" s="153"/>
      <c r="U175" s="153"/>
      <c r="V175" s="20"/>
      <c r="W175" s="153"/>
      <c r="X175" s="153"/>
    </row>
    <row r="176" spans="2:24">
      <c r="B176" s="139"/>
      <c r="C176" s="140" t="s">
        <v>1341</v>
      </c>
      <c r="D176" s="140" t="s">
        <v>924</v>
      </c>
      <c r="E176" s="141"/>
      <c r="F176" s="140" t="s">
        <v>407</v>
      </c>
      <c r="G176" s="140"/>
      <c r="H176" s="141" t="s">
        <v>215</v>
      </c>
      <c r="I176" s="140"/>
      <c r="J176" s="140" t="s">
        <v>206</v>
      </c>
      <c r="K176" s="142"/>
      <c r="M176" s="139"/>
      <c r="N176" s="140" t="s">
        <v>1341</v>
      </c>
      <c r="O176" s="140"/>
      <c r="P176" s="142"/>
      <c r="R176" s="139" t="s">
        <v>133</v>
      </c>
      <c r="S176" s="143">
        <f>TREM2!S176+MAP!S176</f>
        <v>0</v>
      </c>
      <c r="T176" s="142">
        <f>IFERROR(S176/S178,0)</f>
        <v>0</v>
      </c>
      <c r="V176" s="139" t="s">
        <v>1341</v>
      </c>
      <c r="W176" s="140"/>
      <c r="X176" s="142"/>
    </row>
    <row r="177" spans="2:28">
      <c r="B177" s="139" t="s">
        <v>133</v>
      </c>
      <c r="C177" s="140" t="s">
        <v>205</v>
      </c>
      <c r="D177" s="143">
        <f>TREM2!D177+MAP!D177</f>
        <v>0</v>
      </c>
      <c r="E177" s="141">
        <f>IFERROR(D177/D181,0)</f>
        <v>0</v>
      </c>
      <c r="F177" s="143">
        <f>TREM2!F177+MAP!F177</f>
        <v>0</v>
      </c>
      <c r="G177" s="141">
        <f>IFERROR(F177/F181,0)</f>
        <v>0</v>
      </c>
      <c r="H177" s="143">
        <f>TREM2!H177+MAP!H177</f>
        <v>0</v>
      </c>
      <c r="I177" s="141">
        <f>IFERROR(H177/H181,0)</f>
        <v>0</v>
      </c>
      <c r="J177" s="143">
        <f>TREM2!J177+MAP!J177</f>
        <v>0</v>
      </c>
      <c r="K177" s="142">
        <f>IFERROR(J177/J181,0)</f>
        <v>0</v>
      </c>
      <c r="M177" s="139" t="s">
        <v>133</v>
      </c>
      <c r="N177" s="140" t="s">
        <v>205</v>
      </c>
      <c r="O177" s="143">
        <f>TREM2!O177+MAP!O177</f>
        <v>0</v>
      </c>
      <c r="P177" s="142">
        <f>IFERROR(O177/O181,0)</f>
        <v>0</v>
      </c>
      <c r="R177" s="139" t="s">
        <v>151</v>
      </c>
      <c r="S177" s="143">
        <f>TREM2!S177+MAP!S177</f>
        <v>13</v>
      </c>
      <c r="T177" s="142">
        <f>IFERROR(S177/S178,0)</f>
        <v>1</v>
      </c>
      <c r="V177" s="139" t="s">
        <v>205</v>
      </c>
      <c r="W177" s="143">
        <f>TREM2!W177+MAP!W177</f>
        <v>12</v>
      </c>
      <c r="X177" s="142">
        <f>IFERROR(W177/W179,0)</f>
        <v>0.92307692307692313</v>
      </c>
    </row>
    <row r="178" spans="2:28">
      <c r="B178" s="139"/>
      <c r="C178" s="140" t="s">
        <v>146</v>
      </c>
      <c r="D178" s="143">
        <f>TREM2!D178+MAP!D178</f>
        <v>0</v>
      </c>
      <c r="E178" s="141">
        <f>IFERROR(D178/D181,0)</f>
        <v>0</v>
      </c>
      <c r="F178" s="143">
        <f>TREM2!F178+MAP!F178</f>
        <v>0</v>
      </c>
      <c r="G178" s="141">
        <f>IFERROR(F178/F181,0)</f>
        <v>0</v>
      </c>
      <c r="H178" s="143">
        <f>TREM2!H178+MAP!H178</f>
        <v>0</v>
      </c>
      <c r="I178" s="141">
        <f>IFERROR(H178/H181,0)</f>
        <v>0</v>
      </c>
      <c r="J178" s="143">
        <f>TREM2!J178+MAP!J178</f>
        <v>0</v>
      </c>
      <c r="K178" s="142">
        <f>IFERROR(J178/J181,0)</f>
        <v>0</v>
      </c>
      <c r="M178" s="139"/>
      <c r="N178" s="140" t="s">
        <v>146</v>
      </c>
      <c r="O178" s="143">
        <f>TREM2!O178+MAP!O178</f>
        <v>0</v>
      </c>
      <c r="P178" s="142">
        <f>IFERROR(O178/O181,0)</f>
        <v>0</v>
      </c>
      <c r="R178" s="139" t="s">
        <v>1339</v>
      </c>
      <c r="S178" s="140">
        <f>SUM(S176:S177)</f>
        <v>13</v>
      </c>
      <c r="T178" s="142"/>
      <c r="V178" s="139" t="s">
        <v>146</v>
      </c>
      <c r="W178" s="143">
        <f>TREM2!W178+MAP!W178</f>
        <v>1</v>
      </c>
      <c r="X178" s="142">
        <f>IFERROR(W178/W179,0)</f>
        <v>7.6923076923076927E-2</v>
      </c>
    </row>
    <row r="179" spans="2:28">
      <c r="B179" s="139" t="s">
        <v>151</v>
      </c>
      <c r="C179" s="140" t="s">
        <v>205</v>
      </c>
      <c r="D179" s="143">
        <f>TREM2!D179+MAP!D179</f>
        <v>5</v>
      </c>
      <c r="E179" s="141">
        <f>IFERROR(D179/D181,0)</f>
        <v>1</v>
      </c>
      <c r="F179" s="143">
        <f>TREM2!F179+MAP!F179</f>
        <v>0</v>
      </c>
      <c r="G179" s="141">
        <f>IFERROR(F179/F181,0)</f>
        <v>0</v>
      </c>
      <c r="H179" s="143">
        <f>TREM2!H179+MAP!H179</f>
        <v>3</v>
      </c>
      <c r="I179" s="141">
        <f>IFERROR(H179/H181,0)</f>
        <v>1</v>
      </c>
      <c r="J179" s="143">
        <f>TREM2!J179+MAP!J179</f>
        <v>4</v>
      </c>
      <c r="K179" s="142">
        <f>IFERROR(J179/J181,0)</f>
        <v>0.8</v>
      </c>
      <c r="M179" s="139" t="s">
        <v>151</v>
      </c>
      <c r="N179" s="140" t="s">
        <v>205</v>
      </c>
      <c r="O179" s="143">
        <f>TREM2!O179+MAP!O179</f>
        <v>12</v>
      </c>
      <c r="P179" s="142">
        <f>IFERROR(O179/O181,0)</f>
        <v>0.92307692307692313</v>
      </c>
      <c r="V179" s="139" t="s">
        <v>1339</v>
      </c>
      <c r="W179" s="140">
        <f>SUM(W177:W178)</f>
        <v>13</v>
      </c>
      <c r="X179" s="142"/>
    </row>
    <row r="180" spans="2:28">
      <c r="B180" s="139"/>
      <c r="C180" s="140" t="s">
        <v>146</v>
      </c>
      <c r="D180" s="143">
        <f>TREM2!D180+MAP!D180</f>
        <v>0</v>
      </c>
      <c r="E180" s="141">
        <f>IFERROR(D180/D181,0)</f>
        <v>0</v>
      </c>
      <c r="F180" s="143">
        <f>TREM2!F180+MAP!F180</f>
        <v>0</v>
      </c>
      <c r="G180" s="141">
        <f>IFERROR(F180/F181,0)</f>
        <v>0</v>
      </c>
      <c r="H180" s="143">
        <f>TREM2!H180+MAP!H180</f>
        <v>0</v>
      </c>
      <c r="I180" s="141">
        <f>IFERROR(H180/H181,0)</f>
        <v>0</v>
      </c>
      <c r="J180" s="143">
        <f>TREM2!J180+MAP!J180</f>
        <v>1</v>
      </c>
      <c r="K180" s="142">
        <f>IFERROR(J180/J181,0)</f>
        <v>0.2</v>
      </c>
      <c r="M180" s="139"/>
      <c r="N180" s="140" t="s">
        <v>146</v>
      </c>
      <c r="O180" s="143">
        <f>TREM2!O180+MAP!O180</f>
        <v>1</v>
      </c>
      <c r="P180" s="142">
        <f>IFERROR(O180/O181,0)</f>
        <v>7.6923076923076927E-2</v>
      </c>
    </row>
    <row r="181" spans="2:28">
      <c r="B181" s="139" t="s">
        <v>1339</v>
      </c>
      <c r="C181" s="140"/>
      <c r="D181" s="143">
        <f>SUM(D177:D180)</f>
        <v>5</v>
      </c>
      <c r="E181" s="141"/>
      <c r="F181" s="140">
        <f t="shared" ref="F181" si="25">SUM(F177:F180)</f>
        <v>0</v>
      </c>
      <c r="G181" s="140"/>
      <c r="H181" s="140">
        <f>SUM(H177:H180)</f>
        <v>3</v>
      </c>
      <c r="I181" s="140"/>
      <c r="J181" s="140">
        <f>SUM(J177:J180)</f>
        <v>5</v>
      </c>
      <c r="K181" s="144">
        <f>SUM(C181:J181)</f>
        <v>13</v>
      </c>
      <c r="M181" s="139" t="s">
        <v>1339</v>
      </c>
      <c r="N181" s="140"/>
      <c r="O181" s="140">
        <f>SUM(O177:O180)</f>
        <v>13</v>
      </c>
      <c r="P181" s="142"/>
    </row>
    <row r="183" spans="2:28">
      <c r="B183" s="152">
        <v>6</v>
      </c>
      <c r="C183" s="153"/>
      <c r="D183" s="153"/>
      <c r="E183" s="153"/>
      <c r="F183" s="153"/>
      <c r="G183" s="153"/>
      <c r="H183" s="153"/>
      <c r="I183" s="153"/>
      <c r="J183" s="153"/>
      <c r="K183" s="153"/>
      <c r="L183" s="153"/>
      <c r="M183" s="152"/>
      <c r="N183" s="153"/>
      <c r="O183" s="153"/>
      <c r="P183" s="153"/>
      <c r="Q183" s="153"/>
      <c r="R183" s="153"/>
      <c r="S183" s="153"/>
      <c r="T183" s="153"/>
      <c r="U183" s="153"/>
      <c r="V183" s="20"/>
      <c r="W183" s="153"/>
      <c r="X183" s="153"/>
    </row>
    <row r="184" spans="2:28">
      <c r="B184" s="139"/>
      <c r="C184" s="140" t="s">
        <v>1341</v>
      </c>
      <c r="D184" s="140" t="s">
        <v>924</v>
      </c>
      <c r="E184" s="141"/>
      <c r="F184" s="140" t="s">
        <v>407</v>
      </c>
      <c r="G184" s="140"/>
      <c r="H184" s="141" t="s">
        <v>215</v>
      </c>
      <c r="I184" s="140"/>
      <c r="J184" s="140" t="s">
        <v>206</v>
      </c>
      <c r="K184" s="142"/>
      <c r="M184" s="139"/>
      <c r="N184" s="140" t="s">
        <v>1341</v>
      </c>
      <c r="O184" s="140"/>
      <c r="P184" s="142"/>
      <c r="R184" s="139" t="s">
        <v>133</v>
      </c>
      <c r="S184" s="143">
        <f>TREM2!S184+MAP!S184</f>
        <v>0</v>
      </c>
      <c r="T184" s="142">
        <f>IFERROR(S184/S186,0)</f>
        <v>0</v>
      </c>
      <c r="V184" s="139" t="s">
        <v>1341</v>
      </c>
      <c r="W184" s="140"/>
      <c r="X184" s="142"/>
    </row>
    <row r="185" spans="2:28">
      <c r="B185" s="139" t="s">
        <v>133</v>
      </c>
      <c r="C185" s="140" t="s">
        <v>205</v>
      </c>
      <c r="D185" s="143">
        <f>TREM2!D185+MAP!D185</f>
        <v>0</v>
      </c>
      <c r="E185" s="141">
        <f>IFERROR(D185/D189,0)</f>
        <v>0</v>
      </c>
      <c r="F185" s="143">
        <f>TREM2!F185+MAP!F185</f>
        <v>0</v>
      </c>
      <c r="G185" s="141">
        <f>IFERROR(F185/F189,0)</f>
        <v>0</v>
      </c>
      <c r="H185" s="143">
        <f>TREM2!H185+MAP!H185</f>
        <v>0</v>
      </c>
      <c r="I185" s="141">
        <f>IFERROR(H185/H189,0)</f>
        <v>0</v>
      </c>
      <c r="J185" s="143">
        <f>TREM2!J185+MAP!J185</f>
        <v>0</v>
      </c>
      <c r="K185" s="142">
        <f>IFERROR(J185/J189,0)</f>
        <v>0</v>
      </c>
      <c r="M185" s="139" t="s">
        <v>133</v>
      </c>
      <c r="N185" s="140" t="s">
        <v>205</v>
      </c>
      <c r="O185" s="143">
        <f>TREM2!O185+MAP!O185</f>
        <v>0</v>
      </c>
      <c r="P185" s="142">
        <f>IFERROR(O185/O189,0)</f>
        <v>0</v>
      </c>
      <c r="R185" s="139" t="s">
        <v>151</v>
      </c>
      <c r="S185" s="143">
        <f>TREM2!S185+MAP!S185</f>
        <v>32</v>
      </c>
      <c r="T185" s="142">
        <f>IFERROR(S185/S186,0)</f>
        <v>1</v>
      </c>
      <c r="V185" s="139" t="s">
        <v>205</v>
      </c>
      <c r="W185" s="143">
        <f>TREM2!W185+MAP!W185</f>
        <v>15</v>
      </c>
      <c r="X185" s="142">
        <f>IFERROR(W185/W187,0)</f>
        <v>0.4838709677419355</v>
      </c>
    </row>
    <row r="186" spans="2:28">
      <c r="B186" s="139"/>
      <c r="C186" s="140" t="s">
        <v>146</v>
      </c>
      <c r="D186" s="143">
        <f>TREM2!D186+MAP!D186</f>
        <v>0</v>
      </c>
      <c r="E186" s="141">
        <f>IFERROR(D186/D189,0)</f>
        <v>0</v>
      </c>
      <c r="F186" s="143">
        <f>TREM2!F186+MAP!F186</f>
        <v>0</v>
      </c>
      <c r="G186" s="141">
        <f>IFERROR(F186/F189,0)</f>
        <v>0</v>
      </c>
      <c r="H186" s="143">
        <f>TREM2!H186+MAP!H186</f>
        <v>0</v>
      </c>
      <c r="I186" s="141">
        <f>IFERROR(H186/H189,0)</f>
        <v>0</v>
      </c>
      <c r="J186" s="143">
        <f>TREM2!J186+MAP!J186</f>
        <v>0</v>
      </c>
      <c r="K186" s="142">
        <f>IFERROR(J186/J189,0)</f>
        <v>0</v>
      </c>
      <c r="M186" s="139"/>
      <c r="N186" s="140" t="s">
        <v>146</v>
      </c>
      <c r="O186" s="143">
        <f>TREM2!O186+MAP!O186</f>
        <v>0</v>
      </c>
      <c r="P186" s="142">
        <f>IFERROR(O186/O189,0)</f>
        <v>0</v>
      </c>
      <c r="R186" s="139" t="s">
        <v>1339</v>
      </c>
      <c r="S186" s="140">
        <f>SUM(S184:S185)</f>
        <v>32</v>
      </c>
      <c r="T186" s="142"/>
      <c r="V186" s="139" t="s">
        <v>146</v>
      </c>
      <c r="W186" s="143">
        <f>TREM2!W186+MAP!W186</f>
        <v>16</v>
      </c>
      <c r="X186" s="142">
        <f>IFERROR(W186/W187,0)</f>
        <v>0.5161290322580645</v>
      </c>
    </row>
    <row r="187" spans="2:28">
      <c r="B187" s="139" t="s">
        <v>151</v>
      </c>
      <c r="C187" s="140" t="s">
        <v>205</v>
      </c>
      <c r="D187" s="143">
        <f>TREM2!D187+MAP!D187</f>
        <v>6</v>
      </c>
      <c r="E187" s="141">
        <f>IFERROR(D187/D189,0)</f>
        <v>0.66666666666666663</v>
      </c>
      <c r="F187" s="143">
        <f>TREM2!F187+MAP!F187</f>
        <v>0</v>
      </c>
      <c r="G187" s="141">
        <f>IFERROR(F187/F189,0)</f>
        <v>0</v>
      </c>
      <c r="H187" s="143">
        <f>TREM2!H187+MAP!H187</f>
        <v>3</v>
      </c>
      <c r="I187" s="141">
        <f>IFERROR(H187/H189,0)</f>
        <v>0.5</v>
      </c>
      <c r="J187" s="143">
        <f>TREM2!J187+MAP!J187</f>
        <v>6</v>
      </c>
      <c r="K187" s="142">
        <f>IFERROR(J187/J189,0)</f>
        <v>0.75</v>
      </c>
      <c r="M187" s="139" t="s">
        <v>151</v>
      </c>
      <c r="N187" s="140" t="s">
        <v>205</v>
      </c>
      <c r="O187" s="143">
        <f>TREM2!O187+MAP!O187</f>
        <v>15</v>
      </c>
      <c r="P187" s="142">
        <f>IFERROR(O187/O189,0)</f>
        <v>0.4838709677419355</v>
      </c>
      <c r="V187" s="139" t="s">
        <v>1339</v>
      </c>
      <c r="W187" s="140">
        <f>SUM(W185:W186)</f>
        <v>31</v>
      </c>
      <c r="X187" s="142"/>
    </row>
    <row r="188" spans="2:28">
      <c r="B188" s="139"/>
      <c r="C188" s="140" t="s">
        <v>146</v>
      </c>
      <c r="D188" s="143">
        <f>TREM2!D188+MAP!D188</f>
        <v>3</v>
      </c>
      <c r="E188" s="141">
        <f>IFERROR(D188/D189,0)</f>
        <v>0.33333333333333331</v>
      </c>
      <c r="F188" s="143">
        <f>TREM2!F188+MAP!F188</f>
        <v>1</v>
      </c>
      <c r="G188" s="141">
        <f>IFERROR(F188/F189,0)</f>
        <v>1</v>
      </c>
      <c r="H188" s="143">
        <f>TREM2!H188+MAP!H188</f>
        <v>3</v>
      </c>
      <c r="I188" s="141">
        <f>IFERROR(H188/H189,0)</f>
        <v>0.5</v>
      </c>
      <c r="J188" s="143">
        <f>TREM2!J188+MAP!J188</f>
        <v>2</v>
      </c>
      <c r="K188" s="142">
        <f>IFERROR(J188/J189,0)</f>
        <v>0.25</v>
      </c>
      <c r="M188" s="139"/>
      <c r="N188" s="140" t="s">
        <v>146</v>
      </c>
      <c r="O188" s="143">
        <f>TREM2!O188+MAP!O188</f>
        <v>16</v>
      </c>
      <c r="P188" s="142">
        <f>IFERROR(O188/O189,0)</f>
        <v>0.5161290322580645</v>
      </c>
    </row>
    <row r="189" spans="2:28">
      <c r="B189" s="139" t="s">
        <v>1339</v>
      </c>
      <c r="C189" s="140"/>
      <c r="D189" s="143">
        <f>SUM(D185:D188)</f>
        <v>9</v>
      </c>
      <c r="E189" s="141"/>
      <c r="F189" s="140">
        <f t="shared" ref="F189" si="26">SUM(F185:F188)</f>
        <v>1</v>
      </c>
      <c r="G189" s="140"/>
      <c r="H189" s="140">
        <f>SUM(H185:H188)</f>
        <v>6</v>
      </c>
      <c r="I189" s="140"/>
      <c r="J189" s="140">
        <f>SUM(J185:J188)</f>
        <v>8</v>
      </c>
      <c r="K189" s="144">
        <f>SUM(C189:J189)</f>
        <v>24</v>
      </c>
      <c r="M189" s="139" t="s">
        <v>1339</v>
      </c>
      <c r="N189" s="140"/>
      <c r="O189" s="140">
        <f>SUM(O185:O188)</f>
        <v>31</v>
      </c>
      <c r="P189" s="142"/>
    </row>
    <row r="191" spans="2:28" ht="18.5">
      <c r="B191" s="158" t="s">
        <v>99</v>
      </c>
      <c r="C191" s="159"/>
      <c r="D191" s="159"/>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c r="AA191" s="159"/>
      <c r="AB191" s="159"/>
    </row>
    <row r="193" spans="2:24">
      <c r="B193" s="160" t="s">
        <v>1340</v>
      </c>
      <c r="C193" s="112"/>
      <c r="D193" s="112"/>
      <c r="E193" s="112"/>
      <c r="F193" s="112"/>
      <c r="G193" s="112"/>
      <c r="H193" s="112"/>
      <c r="I193" s="112"/>
      <c r="J193" s="112"/>
      <c r="K193" s="112"/>
      <c r="L193" s="112"/>
      <c r="M193" s="160"/>
      <c r="N193" s="112"/>
      <c r="O193" s="112"/>
      <c r="P193" s="112"/>
      <c r="Q193" s="112"/>
      <c r="R193" s="112"/>
      <c r="S193" s="112"/>
      <c r="T193" s="112"/>
      <c r="U193" s="112"/>
      <c r="V193" s="66"/>
      <c r="W193" s="112"/>
      <c r="X193" s="112"/>
    </row>
    <row r="194" spans="2:24">
      <c r="B194" s="139"/>
      <c r="C194" s="140" t="s">
        <v>1341</v>
      </c>
      <c r="D194" s="140" t="s">
        <v>924</v>
      </c>
      <c r="E194" s="141"/>
      <c r="F194" s="140" t="s">
        <v>407</v>
      </c>
      <c r="G194" s="140"/>
      <c r="H194" s="141" t="s">
        <v>215</v>
      </c>
      <c r="I194" s="140"/>
      <c r="J194" s="140" t="s">
        <v>206</v>
      </c>
      <c r="K194" s="142"/>
      <c r="M194" s="139"/>
      <c r="N194" s="140" t="s">
        <v>1341</v>
      </c>
      <c r="O194" s="140"/>
      <c r="P194" s="142"/>
      <c r="R194" s="139" t="s">
        <v>133</v>
      </c>
      <c r="S194" s="143">
        <f>TREM2!S194+MAP!S194</f>
        <v>53</v>
      </c>
      <c r="T194" s="142">
        <f>IFERROR(S194/S196,0)</f>
        <v>0.39552238805970147</v>
      </c>
      <c r="V194" s="139" t="s">
        <v>1341</v>
      </c>
      <c r="W194" s="140"/>
      <c r="X194" s="142"/>
    </row>
    <row r="195" spans="2:24">
      <c r="B195" s="139" t="s">
        <v>133</v>
      </c>
      <c r="C195" s="140" t="s">
        <v>205</v>
      </c>
      <c r="D195" s="143">
        <f>TREM2!D195+MAP!D195</f>
        <v>9</v>
      </c>
      <c r="E195" s="141">
        <f>IFERROR(D195/D199,0)</f>
        <v>0.19148936170212766</v>
      </c>
      <c r="F195" s="143">
        <f>TREM2!F195+MAP!F195</f>
        <v>0</v>
      </c>
      <c r="G195" s="141">
        <f>IFERROR(F195/F199,0)</f>
        <v>0</v>
      </c>
      <c r="H195" s="143">
        <f>TREM2!H195+MAP!H195</f>
        <v>2</v>
      </c>
      <c r="I195" s="141">
        <f>IFERROR(H195/H199,0)</f>
        <v>0.1111111111111111</v>
      </c>
      <c r="J195" s="143">
        <f>TREM2!J195+MAP!J195</f>
        <v>4</v>
      </c>
      <c r="K195" s="142">
        <f>IFERROR(J195/J199,0)</f>
        <v>0.10810810810810811</v>
      </c>
      <c r="M195" s="139" t="s">
        <v>133</v>
      </c>
      <c r="N195" s="140" t="s">
        <v>205</v>
      </c>
      <c r="O195" s="143">
        <f>TREM2!O195+MAP!O195</f>
        <v>15</v>
      </c>
      <c r="P195" s="142">
        <f>IFERROR(O195/O199,0)</f>
        <v>0.11450381679389313</v>
      </c>
      <c r="R195" s="139" t="s">
        <v>151</v>
      </c>
      <c r="S195" s="143">
        <f>TREM2!S195+MAP!S195</f>
        <v>81</v>
      </c>
      <c r="T195" s="142">
        <f>IFERROR(S195/S196,0)</f>
        <v>0.60447761194029848</v>
      </c>
      <c r="V195" s="139" t="s">
        <v>205</v>
      </c>
      <c r="W195" s="143">
        <f>TREM2!W195+MAP!W195</f>
        <v>57</v>
      </c>
      <c r="X195" s="142">
        <f>IFERROR(W195/W197,0)</f>
        <v>0.42857142857142855</v>
      </c>
    </row>
    <row r="196" spans="2:24">
      <c r="B196" s="139"/>
      <c r="C196" s="140" t="s">
        <v>146</v>
      </c>
      <c r="D196" s="143">
        <f>TREM2!D196+MAP!D196</f>
        <v>12</v>
      </c>
      <c r="E196" s="141">
        <f>IFERROR(D196/D199,0)</f>
        <v>0.25531914893617019</v>
      </c>
      <c r="F196" s="143">
        <f>TREM2!F196+MAP!F196</f>
        <v>0</v>
      </c>
      <c r="G196" s="141">
        <f>IFERROR(F196/F199,0)</f>
        <v>0</v>
      </c>
      <c r="H196" s="143">
        <f>TREM2!H196+MAP!H196</f>
        <v>3</v>
      </c>
      <c r="I196" s="141">
        <f>IFERROR(H196/H199,0)</f>
        <v>0.16666666666666666</v>
      </c>
      <c r="J196" s="143">
        <f>TREM2!J196+MAP!J196</f>
        <v>8</v>
      </c>
      <c r="K196" s="142">
        <f>IFERROR(J196/J199,0)</f>
        <v>0.21621621621621623</v>
      </c>
      <c r="M196" s="139"/>
      <c r="N196" s="140" t="s">
        <v>146</v>
      </c>
      <c r="O196" s="143">
        <f>TREM2!O196+MAP!O196</f>
        <v>37</v>
      </c>
      <c r="P196" s="142">
        <f>IFERROR(O196/O199,0)</f>
        <v>0.28244274809160308</v>
      </c>
      <c r="R196" s="139" t="s">
        <v>1339</v>
      </c>
      <c r="S196" s="140">
        <f>SUM(S194:S195)</f>
        <v>134</v>
      </c>
      <c r="T196" s="142"/>
      <c r="V196" s="139" t="s">
        <v>146</v>
      </c>
      <c r="W196" s="143">
        <f>TREM2!W196+MAP!W196</f>
        <v>76</v>
      </c>
      <c r="X196" s="142">
        <f>IFERROR(W196/W197,0)</f>
        <v>0.5714285714285714</v>
      </c>
    </row>
    <row r="197" spans="2:24">
      <c r="B197" s="139" t="s">
        <v>151</v>
      </c>
      <c r="C197" s="140" t="s">
        <v>205</v>
      </c>
      <c r="D197" s="143">
        <f>TREM2!D197+MAP!D197</f>
        <v>21</v>
      </c>
      <c r="E197" s="141">
        <f>IFERROR(D197/D199,0)</f>
        <v>0.44680851063829785</v>
      </c>
      <c r="F197" s="143">
        <f>TREM2!F197+MAP!F197</f>
        <v>0</v>
      </c>
      <c r="G197" s="141">
        <f>IFERROR(F197/F199,0)</f>
        <v>0</v>
      </c>
      <c r="H197" s="143">
        <f>TREM2!H197+MAP!H197</f>
        <v>9</v>
      </c>
      <c r="I197" s="141">
        <f>IFERROR(H197/H199,0)</f>
        <v>0.5</v>
      </c>
      <c r="J197" s="143">
        <f>TREM2!J197+MAP!J197</f>
        <v>12</v>
      </c>
      <c r="K197" s="142">
        <f>IFERROR(J197/J199,0)</f>
        <v>0.32432432432432434</v>
      </c>
      <c r="M197" s="139" t="s">
        <v>151</v>
      </c>
      <c r="N197" s="140" t="s">
        <v>205</v>
      </c>
      <c r="O197" s="143">
        <f>TREM2!O197+MAP!O197</f>
        <v>42</v>
      </c>
      <c r="P197" s="142">
        <f>IFERROR(O197/O199,0)</f>
        <v>0.32061068702290074</v>
      </c>
      <c r="V197" s="139" t="s">
        <v>1339</v>
      </c>
      <c r="W197" s="140">
        <f>SUM(W195:W196)</f>
        <v>133</v>
      </c>
      <c r="X197" s="142"/>
    </row>
    <row r="198" spans="2:24">
      <c r="B198" s="139"/>
      <c r="C198" s="140" t="s">
        <v>146</v>
      </c>
      <c r="D198" s="143">
        <f>TREM2!D198+MAP!D198</f>
        <v>5</v>
      </c>
      <c r="E198" s="141">
        <f>IFERROR(D198/D199,0)</f>
        <v>0.10638297872340426</v>
      </c>
      <c r="F198" s="143">
        <f>TREM2!F198+MAP!F198</f>
        <v>1</v>
      </c>
      <c r="G198" s="141">
        <f>IFERROR(F198/F199,0)</f>
        <v>1</v>
      </c>
      <c r="H198" s="143">
        <f>TREM2!H198+MAP!H198</f>
        <v>4</v>
      </c>
      <c r="I198" s="141">
        <f>IFERROR(H198/H199,0)</f>
        <v>0.22222222222222221</v>
      </c>
      <c r="J198" s="143">
        <f>TREM2!J198+MAP!J198</f>
        <v>13</v>
      </c>
      <c r="K198" s="142">
        <f>IFERROR(J198/J199,0)</f>
        <v>0.35135135135135137</v>
      </c>
      <c r="M198" s="139"/>
      <c r="N198" s="140" t="s">
        <v>146</v>
      </c>
      <c r="O198" s="143">
        <f>TREM2!O198+MAP!O198</f>
        <v>37</v>
      </c>
      <c r="P198" s="142">
        <f>IFERROR(O198/O199,0)</f>
        <v>0.28244274809160308</v>
      </c>
    </row>
    <row r="199" spans="2:24">
      <c r="B199" s="139" t="s">
        <v>1339</v>
      </c>
      <c r="C199" s="140"/>
      <c r="D199" s="143">
        <f>SUM(D195:D198)</f>
        <v>47</v>
      </c>
      <c r="E199" s="141"/>
      <c r="F199" s="140">
        <f t="shared" ref="F199" si="27">SUM(F195:F198)</f>
        <v>1</v>
      </c>
      <c r="G199" s="140"/>
      <c r="H199" s="140">
        <f>SUM(H195:H198)</f>
        <v>18</v>
      </c>
      <c r="I199" s="140"/>
      <c r="J199" s="140">
        <f>SUM(J195:J198)</f>
        <v>37</v>
      </c>
      <c r="K199" s="144">
        <f>SUM(C199:J199)</f>
        <v>103</v>
      </c>
      <c r="M199" s="139" t="s">
        <v>1339</v>
      </c>
      <c r="N199" s="140"/>
      <c r="O199" s="140">
        <f>SUM(O195:O198)</f>
        <v>131</v>
      </c>
      <c r="P199" s="142"/>
    </row>
    <row r="200" spans="2:24">
      <c r="G200" s="124"/>
      <c r="H200" s="124"/>
      <c r="I200" s="145"/>
    </row>
    <row r="201" spans="2:24">
      <c r="B201" s="160" t="s">
        <v>1338</v>
      </c>
      <c r="C201" s="112"/>
      <c r="D201" s="112"/>
      <c r="E201" s="112"/>
      <c r="F201" s="112"/>
      <c r="G201" s="112"/>
      <c r="H201" s="112"/>
      <c r="I201" s="112"/>
      <c r="J201" s="112"/>
      <c r="K201" s="112"/>
      <c r="L201" s="112"/>
      <c r="M201" s="160"/>
      <c r="N201" s="112"/>
      <c r="O201" s="112"/>
      <c r="P201" s="112"/>
      <c r="Q201" s="112"/>
      <c r="R201" s="112"/>
      <c r="S201" s="112"/>
      <c r="T201" s="112"/>
      <c r="U201" s="112"/>
      <c r="V201" s="66"/>
      <c r="W201" s="112"/>
      <c r="X201" s="112"/>
    </row>
    <row r="202" spans="2:24">
      <c r="B202" s="139"/>
      <c r="C202" s="140" t="s">
        <v>1341</v>
      </c>
      <c r="D202" s="140" t="s">
        <v>924</v>
      </c>
      <c r="E202" s="141"/>
      <c r="F202" s="140" t="s">
        <v>407</v>
      </c>
      <c r="G202" s="140"/>
      <c r="H202" s="141" t="s">
        <v>215</v>
      </c>
      <c r="I202" s="140"/>
      <c r="J202" s="140" t="s">
        <v>206</v>
      </c>
      <c r="K202" s="142"/>
      <c r="M202" s="139"/>
      <c r="N202" s="140" t="s">
        <v>1341</v>
      </c>
      <c r="O202" s="140"/>
      <c r="P202" s="142"/>
      <c r="R202" s="139" t="s">
        <v>133</v>
      </c>
      <c r="S202" s="143">
        <f>TREM2!S202+MAP!S202</f>
        <v>11</v>
      </c>
      <c r="T202" s="142">
        <f>IFERROR(S202/S204,0)</f>
        <v>0.30555555555555558</v>
      </c>
      <c r="V202" s="139" t="s">
        <v>1341</v>
      </c>
      <c r="W202" s="140"/>
      <c r="X202" s="142"/>
    </row>
    <row r="203" spans="2:24">
      <c r="B203" s="139" t="s">
        <v>133</v>
      </c>
      <c r="C203" s="140" t="s">
        <v>205</v>
      </c>
      <c r="D203" s="143">
        <f>TREM2!D203+MAP!D203</f>
        <v>3</v>
      </c>
      <c r="E203" s="141">
        <f>IFERROR(D203/D207,0)</f>
        <v>0.5</v>
      </c>
      <c r="F203" s="143">
        <f>TREM2!F203+MAP!F203</f>
        <v>0</v>
      </c>
      <c r="G203" s="141">
        <f>IFERROR(F203/F207,0)</f>
        <v>0</v>
      </c>
      <c r="H203" s="143">
        <f>TREM2!H203+MAP!H203</f>
        <v>0</v>
      </c>
      <c r="I203" s="141">
        <f>IFERROR(H203/H207,0)</f>
        <v>0</v>
      </c>
      <c r="J203" s="143">
        <f>TREM2!J203+MAP!J203</f>
        <v>1</v>
      </c>
      <c r="K203" s="142">
        <f>IFERROR(J203/J207,0)</f>
        <v>4.5454545454545456E-2</v>
      </c>
      <c r="M203" s="139" t="s">
        <v>133</v>
      </c>
      <c r="N203" s="140" t="s">
        <v>205</v>
      </c>
      <c r="O203" s="143">
        <f>TREM2!O203+MAP!O203</f>
        <v>4</v>
      </c>
      <c r="P203" s="142">
        <f>IFERROR(O203/O207,0)</f>
        <v>0.11764705882352941</v>
      </c>
      <c r="R203" s="139" t="s">
        <v>151</v>
      </c>
      <c r="S203" s="143">
        <f>TREM2!S203+MAP!S203</f>
        <v>25</v>
      </c>
      <c r="T203" s="142">
        <f>IFERROR(S203/S204,0)</f>
        <v>0.69444444444444442</v>
      </c>
      <c r="V203" s="139" t="s">
        <v>205</v>
      </c>
      <c r="W203" s="143">
        <f>TREM2!W203+MAP!W203</f>
        <v>20</v>
      </c>
      <c r="X203" s="142">
        <f>IFERROR(W203/W205,0)</f>
        <v>0.55555555555555558</v>
      </c>
    </row>
    <row r="204" spans="2:24">
      <c r="B204" s="139"/>
      <c r="C204" s="140" t="s">
        <v>146</v>
      </c>
      <c r="D204" s="143">
        <f>TREM2!D204+MAP!D204</f>
        <v>0</v>
      </c>
      <c r="E204" s="141">
        <f>IFERROR(D204/D207,0)</f>
        <v>0</v>
      </c>
      <c r="F204" s="143">
        <f>TREM2!F204+MAP!F204</f>
        <v>0</v>
      </c>
      <c r="G204" s="141">
        <f>IFERROR(F204/F207,0)</f>
        <v>0</v>
      </c>
      <c r="H204" s="143">
        <f>TREM2!H204+MAP!H204</f>
        <v>1</v>
      </c>
      <c r="I204" s="141">
        <f>IFERROR(H204/H207,0)</f>
        <v>0.16666666666666666</v>
      </c>
      <c r="J204" s="143">
        <f>TREM2!J204+MAP!J204</f>
        <v>5</v>
      </c>
      <c r="K204" s="142">
        <f>IFERROR(J204/J207,0)</f>
        <v>0.22727272727272727</v>
      </c>
      <c r="M204" s="139"/>
      <c r="N204" s="140" t="s">
        <v>146</v>
      </c>
      <c r="O204" s="143">
        <f>TREM2!O204+MAP!O204</f>
        <v>6</v>
      </c>
      <c r="P204" s="142">
        <f>IFERROR(O204/O207,0)</f>
        <v>0.17647058823529413</v>
      </c>
      <c r="R204" s="139" t="s">
        <v>1339</v>
      </c>
      <c r="S204" s="140">
        <f>SUM(S202:S203)</f>
        <v>36</v>
      </c>
      <c r="T204" s="142"/>
      <c r="V204" s="139" t="s">
        <v>146</v>
      </c>
      <c r="W204" s="143">
        <f>TREM2!W204+MAP!W204</f>
        <v>16</v>
      </c>
      <c r="X204" s="142">
        <f>IFERROR(W204/W205,0)</f>
        <v>0.44444444444444442</v>
      </c>
    </row>
    <row r="205" spans="2:24">
      <c r="B205" s="139" t="s">
        <v>151</v>
      </c>
      <c r="C205" s="140" t="s">
        <v>205</v>
      </c>
      <c r="D205" s="143">
        <f>TREM2!D205+MAP!D205</f>
        <v>3</v>
      </c>
      <c r="E205" s="141">
        <f>IFERROR(D205/D207,0)</f>
        <v>0.5</v>
      </c>
      <c r="F205" s="143">
        <f>TREM2!F205+MAP!F205</f>
        <v>0</v>
      </c>
      <c r="G205" s="141">
        <f>IFERROR(F205/F207,0)</f>
        <v>0</v>
      </c>
      <c r="H205" s="143">
        <f>TREM2!H205+MAP!H205</f>
        <v>5</v>
      </c>
      <c r="I205" s="141">
        <f>IFERROR(H205/H207,0)</f>
        <v>0.83333333333333337</v>
      </c>
      <c r="J205" s="143">
        <f>TREM2!J205+MAP!J205</f>
        <v>8</v>
      </c>
      <c r="K205" s="142">
        <f>IFERROR(J205/J207,0)</f>
        <v>0.36363636363636365</v>
      </c>
      <c r="M205" s="139" t="s">
        <v>151</v>
      </c>
      <c r="N205" s="140" t="s">
        <v>205</v>
      </c>
      <c r="O205" s="143">
        <f>TREM2!O205+MAP!O205</f>
        <v>16</v>
      </c>
      <c r="P205" s="142">
        <f>IFERROR(O205/O207,0)</f>
        <v>0.47058823529411764</v>
      </c>
      <c r="V205" s="139" t="s">
        <v>1339</v>
      </c>
      <c r="W205" s="140">
        <f>SUM(W203:W204)</f>
        <v>36</v>
      </c>
      <c r="X205" s="142"/>
    </row>
    <row r="206" spans="2:24">
      <c r="B206" s="139"/>
      <c r="C206" s="140" t="s">
        <v>146</v>
      </c>
      <c r="D206" s="143">
        <f>TREM2!D206+MAP!D206</f>
        <v>0</v>
      </c>
      <c r="E206" s="141">
        <f>IFERROR(D206/D207,0)</f>
        <v>0</v>
      </c>
      <c r="F206" s="143">
        <f>TREM2!F206+MAP!F206</f>
        <v>0</v>
      </c>
      <c r="G206" s="141">
        <f>IFERROR(F206/F207,0)</f>
        <v>0</v>
      </c>
      <c r="H206" s="143">
        <f>TREM2!H206+MAP!H206</f>
        <v>0</v>
      </c>
      <c r="I206" s="141">
        <f>IFERROR(H206/H207,0)</f>
        <v>0</v>
      </c>
      <c r="J206" s="143">
        <f>TREM2!J206+MAP!J206</f>
        <v>8</v>
      </c>
      <c r="K206" s="142">
        <f>IFERROR(J206/J207,0)</f>
        <v>0.36363636363636365</v>
      </c>
      <c r="M206" s="139"/>
      <c r="N206" s="140" t="s">
        <v>146</v>
      </c>
      <c r="O206" s="143">
        <f>TREM2!O206+MAP!O206</f>
        <v>8</v>
      </c>
      <c r="P206" s="142">
        <f>IFERROR(O206/O207,0)</f>
        <v>0.23529411764705882</v>
      </c>
    </row>
    <row r="207" spans="2:24">
      <c r="B207" s="139" t="s">
        <v>1339</v>
      </c>
      <c r="C207" s="140"/>
      <c r="D207" s="143">
        <f>SUM(D203:D206)</f>
        <v>6</v>
      </c>
      <c r="E207" s="141"/>
      <c r="F207" s="140">
        <f t="shared" ref="F207" si="28">SUM(F203:F206)</f>
        <v>0</v>
      </c>
      <c r="G207" s="140"/>
      <c r="H207" s="140">
        <f>SUM(H203:H206)</f>
        <v>6</v>
      </c>
      <c r="I207" s="140"/>
      <c r="J207" s="140">
        <f>SUM(J203:J206)</f>
        <v>22</v>
      </c>
      <c r="K207" s="144">
        <f>SUM(C207:J207)</f>
        <v>34</v>
      </c>
      <c r="M207" s="139" t="s">
        <v>1339</v>
      </c>
      <c r="N207" s="140"/>
      <c r="O207" s="140">
        <f>SUM(O203:O206)</f>
        <v>34</v>
      </c>
      <c r="P207" s="142"/>
    </row>
    <row r="209" spans="2:24">
      <c r="B209" s="160" t="s">
        <v>147</v>
      </c>
      <c r="C209" s="112"/>
      <c r="D209" s="112"/>
      <c r="E209" s="112"/>
      <c r="F209" s="112"/>
      <c r="G209" s="112"/>
      <c r="H209" s="112"/>
      <c r="I209" s="112"/>
      <c r="J209" s="112"/>
      <c r="K209" s="112"/>
      <c r="L209" s="112"/>
      <c r="M209" s="160"/>
      <c r="N209" s="112"/>
      <c r="O209" s="112"/>
      <c r="P209" s="112"/>
      <c r="Q209" s="112"/>
      <c r="R209" s="112"/>
      <c r="S209" s="112"/>
      <c r="T209" s="112"/>
      <c r="U209" s="112"/>
      <c r="V209" s="66"/>
      <c r="W209" s="112"/>
      <c r="X209" s="112"/>
    </row>
    <row r="210" spans="2:24">
      <c r="B210" s="139"/>
      <c r="C210" s="140" t="s">
        <v>1341</v>
      </c>
      <c r="D210" s="140" t="s">
        <v>924</v>
      </c>
      <c r="E210" s="141"/>
      <c r="F210" s="140" t="s">
        <v>407</v>
      </c>
      <c r="G210" s="140"/>
      <c r="H210" s="141" t="s">
        <v>215</v>
      </c>
      <c r="I210" s="140"/>
      <c r="J210" s="140" t="s">
        <v>206</v>
      </c>
      <c r="K210" s="142"/>
      <c r="M210" s="139"/>
      <c r="N210" s="140" t="s">
        <v>1341</v>
      </c>
      <c r="O210" s="140"/>
      <c r="P210" s="142"/>
      <c r="R210" s="139" t="s">
        <v>133</v>
      </c>
      <c r="S210" s="143">
        <f>TREM2!S210+MAP!S210</f>
        <v>10</v>
      </c>
      <c r="T210" s="142">
        <f>IFERROR(S210/S212,0)</f>
        <v>0.5</v>
      </c>
      <c r="V210" s="139" t="s">
        <v>1341</v>
      </c>
      <c r="W210" s="140"/>
      <c r="X210" s="142"/>
    </row>
    <row r="211" spans="2:24">
      <c r="B211" s="139" t="s">
        <v>133</v>
      </c>
      <c r="C211" s="140" t="s">
        <v>205</v>
      </c>
      <c r="D211" s="143">
        <f>TREM2!D211+MAP!D211</f>
        <v>0</v>
      </c>
      <c r="E211" s="141">
        <f>IFERROR(D211/D215,0)</f>
        <v>0</v>
      </c>
      <c r="F211" s="143">
        <f>TREM2!F211+MAP!F211</f>
        <v>0</v>
      </c>
      <c r="G211" s="141">
        <f>IFERROR(F211/F215,0)</f>
        <v>0</v>
      </c>
      <c r="H211" s="143">
        <f>TREM2!H211+MAP!H211</f>
        <v>0</v>
      </c>
      <c r="I211" s="141">
        <f>IFERROR(H211/H215,0)</f>
        <v>0</v>
      </c>
      <c r="J211" s="143">
        <f>TREM2!J211+MAP!J211</f>
        <v>0</v>
      </c>
      <c r="K211" s="142">
        <f>IFERROR(J211/J215,0)</f>
        <v>0</v>
      </c>
      <c r="M211" s="139" t="s">
        <v>133</v>
      </c>
      <c r="N211" s="140" t="s">
        <v>205</v>
      </c>
      <c r="O211" s="143">
        <f>TREM2!O211+MAP!O211</f>
        <v>0</v>
      </c>
      <c r="P211" s="142">
        <f>IFERROR(O211/O215,0)</f>
        <v>0</v>
      </c>
      <c r="R211" s="139" t="s">
        <v>151</v>
      </c>
      <c r="S211" s="143">
        <f>TREM2!S211+MAP!S211</f>
        <v>10</v>
      </c>
      <c r="T211" s="142">
        <f>IFERROR(S211/S212,0)</f>
        <v>0.5</v>
      </c>
      <c r="V211" s="139" t="s">
        <v>205</v>
      </c>
      <c r="W211" s="143">
        <f>TREM2!W211+MAP!W211</f>
        <v>8</v>
      </c>
      <c r="X211" s="142">
        <f>IFERROR(W211/W213,0)</f>
        <v>0.4</v>
      </c>
    </row>
    <row r="212" spans="2:24">
      <c r="B212" s="139"/>
      <c r="C212" s="140" t="s">
        <v>146</v>
      </c>
      <c r="D212" s="143">
        <f>TREM2!D212+MAP!D212</f>
        <v>4</v>
      </c>
      <c r="E212" s="141">
        <f>IFERROR(D212/D215,0)</f>
        <v>0.2857142857142857</v>
      </c>
      <c r="F212" s="143">
        <f>TREM2!F212+MAP!F212</f>
        <v>0</v>
      </c>
      <c r="G212" s="141">
        <f>IFERROR(F212/F215,0)</f>
        <v>0</v>
      </c>
      <c r="H212" s="143">
        <f>TREM2!H212+MAP!H212</f>
        <v>0</v>
      </c>
      <c r="I212" s="141">
        <f>IFERROR(H212/H215,0)</f>
        <v>0</v>
      </c>
      <c r="J212" s="143">
        <f>TREM2!J212+MAP!J212</f>
        <v>0</v>
      </c>
      <c r="K212" s="142">
        <f>IFERROR(J212/J215,0)</f>
        <v>0</v>
      </c>
      <c r="M212" s="139"/>
      <c r="N212" s="140" t="s">
        <v>146</v>
      </c>
      <c r="O212" s="143">
        <f>TREM2!O212+MAP!O212</f>
        <v>10</v>
      </c>
      <c r="P212" s="142">
        <f>IFERROR(O212/O215,0)</f>
        <v>0.5</v>
      </c>
      <c r="R212" s="139" t="s">
        <v>1339</v>
      </c>
      <c r="S212" s="140">
        <f>SUM(S210:S211)</f>
        <v>20</v>
      </c>
      <c r="T212" s="142"/>
      <c r="V212" s="139" t="s">
        <v>146</v>
      </c>
      <c r="W212" s="143">
        <f>TREM2!W212+MAP!W212</f>
        <v>12</v>
      </c>
      <c r="X212" s="142">
        <f>IFERROR(W212/W213,0)</f>
        <v>0.6</v>
      </c>
    </row>
    <row r="213" spans="2:24">
      <c r="B213" s="139" t="s">
        <v>151</v>
      </c>
      <c r="C213" s="140" t="s">
        <v>205</v>
      </c>
      <c r="D213" s="143">
        <f>TREM2!D213+MAP!D213</f>
        <v>8</v>
      </c>
      <c r="E213" s="141">
        <f>IFERROR(D213/D215,0)</f>
        <v>0.5714285714285714</v>
      </c>
      <c r="F213" s="143">
        <f>TREM2!F213+MAP!F213</f>
        <v>0</v>
      </c>
      <c r="G213" s="141">
        <f>IFERROR(F213/F215,0)</f>
        <v>0</v>
      </c>
      <c r="H213" s="143">
        <f>TREM2!H213+MAP!H213</f>
        <v>0</v>
      </c>
      <c r="I213" s="141">
        <f>IFERROR(H213/H215,0)</f>
        <v>0</v>
      </c>
      <c r="J213" s="143">
        <f>TREM2!J213+MAP!J213</f>
        <v>0</v>
      </c>
      <c r="K213" s="142">
        <f>IFERROR(J213/J215,0)</f>
        <v>0</v>
      </c>
      <c r="M213" s="139" t="s">
        <v>151</v>
      </c>
      <c r="N213" s="140" t="s">
        <v>205</v>
      </c>
      <c r="O213" s="143">
        <f>TREM2!O213+MAP!O213</f>
        <v>8</v>
      </c>
      <c r="P213" s="142">
        <f>IFERROR(O213/O215,0)</f>
        <v>0.4</v>
      </c>
      <c r="V213" s="139" t="s">
        <v>1339</v>
      </c>
      <c r="W213" s="140">
        <f>SUM(W211:W212)</f>
        <v>20</v>
      </c>
      <c r="X213" s="142"/>
    </row>
    <row r="214" spans="2:24">
      <c r="B214" s="139"/>
      <c r="C214" s="140" t="s">
        <v>146</v>
      </c>
      <c r="D214" s="143">
        <f>TREM2!D214+MAP!D214</f>
        <v>2</v>
      </c>
      <c r="E214" s="141">
        <f>IFERROR(D214/D215,0)</f>
        <v>0.14285714285714285</v>
      </c>
      <c r="F214" s="143">
        <f>TREM2!F214+MAP!F214</f>
        <v>0</v>
      </c>
      <c r="G214" s="141">
        <f>IFERROR(F214/F215,0)</f>
        <v>0</v>
      </c>
      <c r="H214" s="143">
        <f>TREM2!H214+MAP!H214</f>
        <v>0</v>
      </c>
      <c r="I214" s="141">
        <f>IFERROR(H214/H215,0)</f>
        <v>0</v>
      </c>
      <c r="J214" s="143">
        <f>TREM2!J214+MAP!J214</f>
        <v>0</v>
      </c>
      <c r="K214" s="142">
        <f>IFERROR(J214/J215,0)</f>
        <v>0</v>
      </c>
      <c r="M214" s="139"/>
      <c r="N214" s="140" t="s">
        <v>146</v>
      </c>
      <c r="O214" s="143">
        <f>TREM2!O214+MAP!O214</f>
        <v>2</v>
      </c>
      <c r="P214" s="142">
        <f>IFERROR(O214/O215,0)</f>
        <v>0.1</v>
      </c>
    </row>
    <row r="215" spans="2:24">
      <c r="B215" s="139" t="s">
        <v>1339</v>
      </c>
      <c r="C215" s="140"/>
      <c r="D215" s="143">
        <f>SUM(D211:D214)</f>
        <v>14</v>
      </c>
      <c r="E215" s="141"/>
      <c r="F215" s="140">
        <f t="shared" ref="F215" si="29">SUM(F211:F214)</f>
        <v>0</v>
      </c>
      <c r="G215" s="140"/>
      <c r="H215" s="140">
        <f>SUM(H211:H214)</f>
        <v>0</v>
      </c>
      <c r="I215" s="140"/>
      <c r="J215" s="140">
        <f>SUM(J211:J214)</f>
        <v>0</v>
      </c>
      <c r="K215" s="144">
        <f>SUM(C215:J215)</f>
        <v>14</v>
      </c>
      <c r="M215" s="139" t="s">
        <v>1339</v>
      </c>
      <c r="N215" s="140"/>
      <c r="O215" s="140">
        <f>SUM(O211:O214)</f>
        <v>20</v>
      </c>
      <c r="P215" s="142"/>
    </row>
    <row r="217" spans="2:24">
      <c r="B217" s="160">
        <v>0</v>
      </c>
      <c r="C217" s="112"/>
      <c r="D217" s="112"/>
      <c r="E217" s="112"/>
      <c r="F217" s="112"/>
      <c r="G217" s="112"/>
      <c r="H217" s="112"/>
      <c r="I217" s="112"/>
      <c r="J217" s="112"/>
      <c r="K217" s="112"/>
      <c r="L217" s="112"/>
      <c r="M217" s="160"/>
      <c r="N217" s="112"/>
      <c r="O217" s="112"/>
      <c r="P217" s="112"/>
      <c r="Q217" s="112"/>
      <c r="R217" s="112"/>
      <c r="S217" s="112"/>
      <c r="T217" s="112"/>
      <c r="U217" s="112"/>
      <c r="V217" s="66"/>
      <c r="W217" s="112"/>
      <c r="X217" s="112"/>
    </row>
    <row r="218" spans="2:24">
      <c r="B218" s="139"/>
      <c r="C218" s="140" t="s">
        <v>1341</v>
      </c>
      <c r="D218" s="140" t="s">
        <v>924</v>
      </c>
      <c r="E218" s="141"/>
      <c r="F218" s="140" t="s">
        <v>407</v>
      </c>
      <c r="G218" s="140"/>
      <c r="H218" s="141" t="s">
        <v>215</v>
      </c>
      <c r="I218" s="140"/>
      <c r="J218" s="140" t="s">
        <v>206</v>
      </c>
      <c r="K218" s="142"/>
      <c r="M218" s="139"/>
      <c r="N218" s="140" t="s">
        <v>1341</v>
      </c>
      <c r="O218" s="140"/>
      <c r="P218" s="142"/>
      <c r="R218" s="139" t="s">
        <v>133</v>
      </c>
      <c r="S218" s="143">
        <f>TREM2!S218+MAP!S218</f>
        <v>13</v>
      </c>
      <c r="T218" s="142">
        <f>IFERROR(S218/S220,0)</f>
        <v>0.8666666666666667</v>
      </c>
      <c r="V218" s="139" t="s">
        <v>1341</v>
      </c>
      <c r="W218" s="140"/>
      <c r="X218" s="142"/>
    </row>
    <row r="219" spans="2:24">
      <c r="B219" s="139" t="s">
        <v>133</v>
      </c>
      <c r="C219" s="140" t="s">
        <v>205</v>
      </c>
      <c r="D219" s="143">
        <f>TREM2!D219+MAP!D219</f>
        <v>6</v>
      </c>
      <c r="E219" s="141">
        <f>IFERROR(D219/D223,0)</f>
        <v>0.75</v>
      </c>
      <c r="F219" s="143">
        <f>TREM2!F219+MAP!F219</f>
        <v>0</v>
      </c>
      <c r="G219" s="141">
        <f>IFERROR(F219/F223,0)</f>
        <v>0</v>
      </c>
      <c r="H219" s="143">
        <f>TREM2!H219+MAP!H219</f>
        <v>2</v>
      </c>
      <c r="I219" s="141">
        <f>IFERROR(H219/H223,0)</f>
        <v>0.5</v>
      </c>
      <c r="J219" s="143">
        <f>TREM2!J219+MAP!J219</f>
        <v>0</v>
      </c>
      <c r="K219" s="142">
        <f>IFERROR(J219/J223,0)</f>
        <v>0</v>
      </c>
      <c r="M219" s="139" t="s">
        <v>133</v>
      </c>
      <c r="N219" s="140" t="s">
        <v>205</v>
      </c>
      <c r="O219" s="143">
        <f>TREM2!O219+MAP!O219</f>
        <v>8</v>
      </c>
      <c r="P219" s="142">
        <f>IFERROR(O219/O223,0)</f>
        <v>0.53333333333333333</v>
      </c>
      <c r="R219" s="139" t="s">
        <v>151</v>
      </c>
      <c r="S219" s="143">
        <f>TREM2!S219+MAP!S219</f>
        <v>2</v>
      </c>
      <c r="T219" s="142">
        <f>IFERROR(S219/S220,0)</f>
        <v>0.13333333333333333</v>
      </c>
      <c r="V219" s="139" t="s">
        <v>205</v>
      </c>
      <c r="W219" s="143">
        <f>TREM2!W219+MAP!W219</f>
        <v>9</v>
      </c>
      <c r="X219" s="142">
        <f>IFERROR(W219/W221,0)</f>
        <v>0.6</v>
      </c>
    </row>
    <row r="220" spans="2:24">
      <c r="B220" s="139"/>
      <c r="C220" s="140" t="s">
        <v>146</v>
      </c>
      <c r="D220" s="143">
        <f>TREM2!D220+MAP!D220</f>
        <v>1</v>
      </c>
      <c r="E220" s="141">
        <f>IFERROR(D220/D223,0)</f>
        <v>0.125</v>
      </c>
      <c r="F220" s="143">
        <f>TREM2!F220+MAP!F220</f>
        <v>0</v>
      </c>
      <c r="G220" s="141">
        <f>IFERROR(F220/F223,0)</f>
        <v>0</v>
      </c>
      <c r="H220" s="143">
        <f>TREM2!H220+MAP!H220</f>
        <v>2</v>
      </c>
      <c r="I220" s="141">
        <f>IFERROR(H220/H223,0)</f>
        <v>0.5</v>
      </c>
      <c r="J220" s="143">
        <f>TREM2!J220+MAP!J220</f>
        <v>1</v>
      </c>
      <c r="K220" s="142">
        <f>IFERROR(J220/J223,0)</f>
        <v>0.5</v>
      </c>
      <c r="M220" s="139"/>
      <c r="N220" s="140" t="s">
        <v>146</v>
      </c>
      <c r="O220" s="143">
        <f>TREM2!O220+MAP!O220</f>
        <v>5</v>
      </c>
      <c r="P220" s="142">
        <f>IFERROR(O220/O223,0)</f>
        <v>0.33333333333333331</v>
      </c>
      <c r="R220" s="139" t="s">
        <v>1339</v>
      </c>
      <c r="S220" s="140">
        <f>SUM(S218:S219)</f>
        <v>15</v>
      </c>
      <c r="T220" s="142"/>
      <c r="V220" s="139" t="s">
        <v>146</v>
      </c>
      <c r="W220" s="143">
        <f>TREM2!W220+MAP!W220</f>
        <v>6</v>
      </c>
      <c r="X220" s="142">
        <f>IFERROR(W220/W221,0)</f>
        <v>0.4</v>
      </c>
    </row>
    <row r="221" spans="2:24">
      <c r="B221" s="139" t="s">
        <v>151</v>
      </c>
      <c r="C221" s="140" t="s">
        <v>205</v>
      </c>
      <c r="D221" s="143">
        <f>TREM2!D221+MAP!D221</f>
        <v>1</v>
      </c>
      <c r="E221" s="141">
        <f>IFERROR(D221/D223,0)</f>
        <v>0.125</v>
      </c>
      <c r="F221" s="143">
        <f>TREM2!F221+MAP!F221</f>
        <v>0</v>
      </c>
      <c r="G221" s="141">
        <f>IFERROR(F221/F223,0)</f>
        <v>0</v>
      </c>
      <c r="H221" s="143">
        <f>TREM2!H221+MAP!H221</f>
        <v>0</v>
      </c>
      <c r="I221" s="141">
        <f>IFERROR(H221/H223,0)</f>
        <v>0</v>
      </c>
      <c r="J221" s="143">
        <f>TREM2!J221+MAP!J221</f>
        <v>0</v>
      </c>
      <c r="K221" s="142">
        <f>IFERROR(J221/J223,0)</f>
        <v>0</v>
      </c>
      <c r="M221" s="139" t="s">
        <v>151</v>
      </c>
      <c r="N221" s="140" t="s">
        <v>205</v>
      </c>
      <c r="O221" s="143">
        <f>TREM2!O221+MAP!O221</f>
        <v>1</v>
      </c>
      <c r="P221" s="142">
        <f>IFERROR(O221/O223,0)</f>
        <v>6.6666666666666666E-2</v>
      </c>
      <c r="V221" s="139" t="s">
        <v>1339</v>
      </c>
      <c r="W221" s="140">
        <f>SUM(W219:W220)</f>
        <v>15</v>
      </c>
      <c r="X221" s="142"/>
    </row>
    <row r="222" spans="2:24">
      <c r="B222" s="139"/>
      <c r="C222" s="140" t="s">
        <v>146</v>
      </c>
      <c r="D222" s="143">
        <f>TREM2!D222+MAP!D222</f>
        <v>0</v>
      </c>
      <c r="E222" s="141">
        <f>IFERROR(D222/D223,0)</f>
        <v>0</v>
      </c>
      <c r="F222" s="143">
        <f>TREM2!F222+MAP!F222</f>
        <v>0</v>
      </c>
      <c r="G222" s="141">
        <f>IFERROR(F222/F223,0)</f>
        <v>0</v>
      </c>
      <c r="H222" s="143">
        <f>TREM2!H222+MAP!H222</f>
        <v>0</v>
      </c>
      <c r="I222" s="141">
        <f>IFERROR(H222/H223,0)</f>
        <v>0</v>
      </c>
      <c r="J222" s="143">
        <f>TREM2!J222+MAP!J222</f>
        <v>1</v>
      </c>
      <c r="K222" s="142">
        <f>IFERROR(J222/J223,0)</f>
        <v>0.5</v>
      </c>
      <c r="M222" s="139"/>
      <c r="N222" s="140" t="s">
        <v>146</v>
      </c>
      <c r="O222" s="143">
        <f>TREM2!O222+MAP!O222</f>
        <v>1</v>
      </c>
      <c r="P222" s="142">
        <f>IFERROR(O222/O223,0)</f>
        <v>6.6666666666666666E-2</v>
      </c>
    </row>
    <row r="223" spans="2:24">
      <c r="B223" s="139" t="s">
        <v>1339</v>
      </c>
      <c r="C223" s="140"/>
      <c r="D223" s="143">
        <f>SUM(D219:D222)</f>
        <v>8</v>
      </c>
      <c r="E223" s="141"/>
      <c r="F223" s="140">
        <f t="shared" ref="F223" si="30">SUM(F219:F222)</f>
        <v>0</v>
      </c>
      <c r="G223" s="140"/>
      <c r="H223" s="140">
        <f>SUM(H219:H222)</f>
        <v>4</v>
      </c>
      <c r="I223" s="140"/>
      <c r="J223" s="140">
        <f>SUM(J219:J222)</f>
        <v>2</v>
      </c>
      <c r="K223" s="144">
        <f>SUM(C223:J223)</f>
        <v>14</v>
      </c>
      <c r="M223" s="139" t="s">
        <v>1339</v>
      </c>
      <c r="N223" s="140"/>
      <c r="O223" s="140">
        <f>SUM(O219:O222)</f>
        <v>15</v>
      </c>
      <c r="P223" s="142"/>
    </row>
    <row r="225" spans="2:24">
      <c r="B225" s="160">
        <v>1</v>
      </c>
      <c r="C225" s="112"/>
      <c r="D225" s="112"/>
      <c r="E225" s="112"/>
      <c r="F225" s="112"/>
      <c r="G225" s="112"/>
      <c r="H225" s="112"/>
      <c r="I225" s="112"/>
      <c r="J225" s="112"/>
      <c r="K225" s="112"/>
      <c r="L225" s="112"/>
      <c r="M225" s="160"/>
      <c r="N225" s="112"/>
      <c r="O225" s="112"/>
      <c r="P225" s="112"/>
      <c r="Q225" s="112"/>
      <c r="R225" s="112"/>
      <c r="S225" s="112"/>
      <c r="T225" s="112"/>
      <c r="U225" s="112"/>
      <c r="V225" s="66"/>
      <c r="W225" s="112"/>
      <c r="X225" s="112"/>
    </row>
    <row r="226" spans="2:24">
      <c r="B226" s="139"/>
      <c r="C226" s="140" t="s">
        <v>1341</v>
      </c>
      <c r="D226" s="140" t="s">
        <v>924</v>
      </c>
      <c r="E226" s="141"/>
      <c r="F226" s="140" t="s">
        <v>407</v>
      </c>
      <c r="G226" s="140"/>
      <c r="H226" s="141" t="s">
        <v>215</v>
      </c>
      <c r="I226" s="140"/>
      <c r="J226" s="140" t="s">
        <v>206</v>
      </c>
      <c r="K226" s="142"/>
      <c r="M226" s="139"/>
      <c r="N226" s="140" t="s">
        <v>1341</v>
      </c>
      <c r="O226" s="140"/>
      <c r="P226" s="142"/>
      <c r="R226" s="139" t="s">
        <v>133</v>
      </c>
      <c r="S226" s="143">
        <f>TREM2!S226+MAP!S226</f>
        <v>7</v>
      </c>
      <c r="T226" s="142">
        <f>IFERROR(S226/S228,0)</f>
        <v>0.875</v>
      </c>
      <c r="V226" s="139" t="s">
        <v>1341</v>
      </c>
      <c r="W226" s="140"/>
      <c r="X226" s="142"/>
    </row>
    <row r="227" spans="2:24">
      <c r="B227" s="139" t="s">
        <v>133</v>
      </c>
      <c r="C227" s="140" t="s">
        <v>205</v>
      </c>
      <c r="D227" s="143">
        <f>TREM2!D227+MAP!D227</f>
        <v>0</v>
      </c>
      <c r="E227" s="141">
        <f>IFERROR(D227/D231,0)</f>
        <v>0</v>
      </c>
      <c r="F227" s="143">
        <f>TREM2!F227+MAP!F227</f>
        <v>0</v>
      </c>
      <c r="G227" s="141">
        <f>IFERROR(F227/F231,0)</f>
        <v>0</v>
      </c>
      <c r="H227" s="143">
        <f>TREM2!H227+MAP!H227</f>
        <v>0</v>
      </c>
      <c r="I227" s="141">
        <f>IFERROR(H227/H231,0)</f>
        <v>0</v>
      </c>
      <c r="J227" s="143">
        <f>TREM2!J227+MAP!J227</f>
        <v>1</v>
      </c>
      <c r="K227" s="142">
        <f>IFERROR(J227/J231,0)</f>
        <v>0.33333333333333331</v>
      </c>
      <c r="M227" s="139" t="s">
        <v>133</v>
      </c>
      <c r="N227" s="140" t="s">
        <v>205</v>
      </c>
      <c r="O227" s="143">
        <f>TREM2!O227+MAP!O227</f>
        <v>1</v>
      </c>
      <c r="P227" s="142">
        <f>IFERROR(O227/O231,0)</f>
        <v>0.125</v>
      </c>
      <c r="R227" s="139" t="s">
        <v>151</v>
      </c>
      <c r="S227" s="143">
        <f>TREM2!S227+MAP!S227</f>
        <v>1</v>
      </c>
      <c r="T227" s="142">
        <f>IFERROR(S227/S228,0)</f>
        <v>0.125</v>
      </c>
      <c r="V227" s="139" t="s">
        <v>205</v>
      </c>
      <c r="W227" s="143">
        <f>TREM2!W227+MAP!W227</f>
        <v>2</v>
      </c>
      <c r="X227" s="142">
        <f>IFERROR(W227/W229,0)</f>
        <v>0.25</v>
      </c>
    </row>
    <row r="228" spans="2:24">
      <c r="B228" s="139"/>
      <c r="C228" s="140" t="s">
        <v>146</v>
      </c>
      <c r="D228" s="143">
        <f>TREM2!D228+MAP!D228</f>
        <v>2</v>
      </c>
      <c r="E228" s="141">
        <f>IFERROR(D228/D231,0)</f>
        <v>0.66666666666666663</v>
      </c>
      <c r="F228" s="143">
        <f>TREM2!F228+MAP!F228</f>
        <v>0</v>
      </c>
      <c r="G228" s="141">
        <f>IFERROR(F228/F231,0)</f>
        <v>0</v>
      </c>
      <c r="H228" s="143">
        <f>TREM2!H228+MAP!H228</f>
        <v>0</v>
      </c>
      <c r="I228" s="141">
        <f>IFERROR(H228/H231,0)</f>
        <v>0</v>
      </c>
      <c r="J228" s="143">
        <f>TREM2!J228+MAP!J228</f>
        <v>2</v>
      </c>
      <c r="K228" s="142">
        <f>IFERROR(J228/J231,0)</f>
        <v>0.66666666666666663</v>
      </c>
      <c r="M228" s="139"/>
      <c r="N228" s="140" t="s">
        <v>146</v>
      </c>
      <c r="O228" s="143">
        <f>TREM2!O228+MAP!O228</f>
        <v>6</v>
      </c>
      <c r="P228" s="142">
        <f>IFERROR(O228/O231,0)</f>
        <v>0.75</v>
      </c>
      <c r="R228" s="139" t="s">
        <v>1339</v>
      </c>
      <c r="S228" s="140">
        <f>SUM(S226:S227)</f>
        <v>8</v>
      </c>
      <c r="T228" s="142"/>
      <c r="V228" s="139" t="s">
        <v>146</v>
      </c>
      <c r="W228" s="143">
        <f>TREM2!W228+MAP!W228</f>
        <v>6</v>
      </c>
      <c r="X228" s="142">
        <f>IFERROR(W228/W229,0)</f>
        <v>0.75</v>
      </c>
    </row>
    <row r="229" spans="2:24">
      <c r="B229" s="139" t="s">
        <v>151</v>
      </c>
      <c r="C229" s="140" t="s">
        <v>205</v>
      </c>
      <c r="D229" s="143">
        <f>TREM2!D229+MAP!D229</f>
        <v>1</v>
      </c>
      <c r="E229" s="141">
        <f>IFERROR(D229/D231,0)</f>
        <v>0.33333333333333331</v>
      </c>
      <c r="F229" s="143">
        <f>TREM2!F229+MAP!F229</f>
        <v>0</v>
      </c>
      <c r="G229" s="141">
        <f>IFERROR(F229/F231,0)</f>
        <v>0</v>
      </c>
      <c r="H229" s="143">
        <f>TREM2!H229+MAP!H229</f>
        <v>0</v>
      </c>
      <c r="I229" s="141">
        <f>IFERROR(H229/H231,0)</f>
        <v>0</v>
      </c>
      <c r="J229" s="143">
        <f>TREM2!J229+MAP!J229</f>
        <v>0</v>
      </c>
      <c r="K229" s="142">
        <f>IFERROR(J229/J231,0)</f>
        <v>0</v>
      </c>
      <c r="M229" s="139" t="s">
        <v>151</v>
      </c>
      <c r="N229" s="140" t="s">
        <v>205</v>
      </c>
      <c r="O229" s="143">
        <f>TREM2!O229+MAP!O229</f>
        <v>1</v>
      </c>
      <c r="P229" s="142">
        <f>IFERROR(O229/O231,0)</f>
        <v>0.125</v>
      </c>
      <c r="V229" s="139" t="s">
        <v>1339</v>
      </c>
      <c r="W229" s="140">
        <f>SUM(W227:W228)</f>
        <v>8</v>
      </c>
      <c r="X229" s="142"/>
    </row>
    <row r="230" spans="2:24">
      <c r="B230" s="139"/>
      <c r="C230" s="140" t="s">
        <v>146</v>
      </c>
      <c r="D230" s="143">
        <f>TREM2!D230+MAP!D230</f>
        <v>0</v>
      </c>
      <c r="E230" s="141">
        <f>IFERROR(D230/D231,0)</f>
        <v>0</v>
      </c>
      <c r="F230" s="143">
        <f>TREM2!F230+MAP!F230</f>
        <v>0</v>
      </c>
      <c r="G230" s="141">
        <f>IFERROR(F230/F231,0)</f>
        <v>0</v>
      </c>
      <c r="H230" s="143">
        <f>TREM2!H230+MAP!H230</f>
        <v>0</v>
      </c>
      <c r="I230" s="141">
        <f>IFERROR(H230/H231,0)</f>
        <v>0</v>
      </c>
      <c r="J230" s="143">
        <f>TREM2!J230+MAP!J230</f>
        <v>0</v>
      </c>
      <c r="K230" s="142">
        <f>IFERROR(J230/J231,0)</f>
        <v>0</v>
      </c>
      <c r="M230" s="139"/>
      <c r="N230" s="140" t="s">
        <v>146</v>
      </c>
      <c r="O230" s="143">
        <f>TREM2!O230+MAP!O230</f>
        <v>0</v>
      </c>
      <c r="P230" s="142">
        <f>IFERROR(O230/O231,0)</f>
        <v>0</v>
      </c>
    </row>
    <row r="231" spans="2:24">
      <c r="B231" s="139" t="s">
        <v>1339</v>
      </c>
      <c r="C231" s="140"/>
      <c r="D231" s="143">
        <f>SUM(D227:D230)</f>
        <v>3</v>
      </c>
      <c r="E231" s="141"/>
      <c r="F231" s="140">
        <f t="shared" ref="F231" si="31">SUM(F227:F230)</f>
        <v>0</v>
      </c>
      <c r="G231" s="140"/>
      <c r="H231" s="140">
        <f>SUM(H227:H230)</f>
        <v>0</v>
      </c>
      <c r="I231" s="140"/>
      <c r="J231" s="140">
        <f>SUM(J227:J230)</f>
        <v>3</v>
      </c>
      <c r="K231" s="144">
        <f>SUM(C231:J231)</f>
        <v>6</v>
      </c>
      <c r="M231" s="139" t="s">
        <v>1339</v>
      </c>
      <c r="N231" s="140"/>
      <c r="O231" s="140">
        <f>SUM(O227:O230)</f>
        <v>8</v>
      </c>
      <c r="P231" s="142"/>
    </row>
    <row r="233" spans="2:24">
      <c r="B233" s="160">
        <v>2</v>
      </c>
      <c r="C233" s="112"/>
      <c r="D233" s="112"/>
      <c r="E233" s="112"/>
      <c r="F233" s="112"/>
      <c r="G233" s="112"/>
      <c r="H233" s="112"/>
      <c r="I233" s="112"/>
      <c r="J233" s="112"/>
      <c r="K233" s="112"/>
      <c r="L233" s="112"/>
      <c r="M233" s="160"/>
      <c r="N233" s="112"/>
      <c r="O233" s="112"/>
      <c r="P233" s="112"/>
      <c r="Q233" s="112"/>
      <c r="R233" s="112"/>
      <c r="S233" s="112"/>
      <c r="T233" s="112"/>
      <c r="U233" s="112"/>
      <c r="V233" s="66"/>
      <c r="W233" s="112"/>
      <c r="X233" s="112"/>
    </row>
    <row r="234" spans="2:24">
      <c r="B234" s="139"/>
      <c r="C234" s="140" t="s">
        <v>1341</v>
      </c>
      <c r="D234" s="140" t="s">
        <v>924</v>
      </c>
      <c r="E234" s="141"/>
      <c r="F234" s="140" t="s">
        <v>407</v>
      </c>
      <c r="G234" s="140"/>
      <c r="H234" s="141" t="s">
        <v>215</v>
      </c>
      <c r="I234" s="140"/>
      <c r="J234" s="140" t="s">
        <v>206</v>
      </c>
      <c r="K234" s="142"/>
      <c r="M234" s="139"/>
      <c r="N234" s="140" t="s">
        <v>1341</v>
      </c>
      <c r="O234" s="140"/>
      <c r="P234" s="142"/>
      <c r="R234" s="139" t="s">
        <v>133</v>
      </c>
      <c r="S234" s="143">
        <f>TREM2!S234+MAP!S234</f>
        <v>2</v>
      </c>
      <c r="T234" s="142">
        <f>IFERROR(S234/S236,0)</f>
        <v>0.18181818181818182</v>
      </c>
      <c r="V234" s="139" t="s">
        <v>1341</v>
      </c>
      <c r="W234" s="140"/>
      <c r="X234" s="142"/>
    </row>
    <row r="235" spans="2:24">
      <c r="B235" s="139" t="s">
        <v>133</v>
      </c>
      <c r="C235" s="140" t="s">
        <v>205</v>
      </c>
      <c r="D235" s="143">
        <f>TREM2!D235+MAP!D235</f>
        <v>0</v>
      </c>
      <c r="E235" s="141">
        <f>IFERROR(D235/D239,0)</f>
        <v>0</v>
      </c>
      <c r="F235" s="143">
        <f>TREM2!F235+MAP!F235</f>
        <v>0</v>
      </c>
      <c r="G235" s="141">
        <f>IFERROR(F235/F239,0)</f>
        <v>0</v>
      </c>
      <c r="H235" s="143">
        <f>TREM2!H235+MAP!H235</f>
        <v>0</v>
      </c>
      <c r="I235" s="141">
        <f>IFERROR(H235/H239,0)</f>
        <v>0</v>
      </c>
      <c r="J235" s="143">
        <f>TREM2!J235+MAP!J235</f>
        <v>0</v>
      </c>
      <c r="K235" s="142">
        <f>IFERROR(J235/J239,0)</f>
        <v>0</v>
      </c>
      <c r="M235" s="139" t="s">
        <v>133</v>
      </c>
      <c r="N235" s="140" t="s">
        <v>205</v>
      </c>
      <c r="O235" s="143">
        <f>TREM2!O235+MAP!O235</f>
        <v>0</v>
      </c>
      <c r="P235" s="142">
        <f>IFERROR(O235/O239,0)</f>
        <v>0</v>
      </c>
      <c r="R235" s="139" t="s">
        <v>151</v>
      </c>
      <c r="S235" s="143">
        <f>TREM2!S235+MAP!S235</f>
        <v>9</v>
      </c>
      <c r="T235" s="142">
        <f>IFERROR(S235/S236,0)</f>
        <v>0.81818181818181823</v>
      </c>
      <c r="V235" s="139" t="s">
        <v>205</v>
      </c>
      <c r="W235" s="143">
        <f>TREM2!W235+MAP!W235</f>
        <v>4</v>
      </c>
      <c r="X235" s="142">
        <f>IFERROR(W235/W237,0)</f>
        <v>0.36363636363636365</v>
      </c>
    </row>
    <row r="236" spans="2:24">
      <c r="B236" s="139"/>
      <c r="C236" s="140" t="s">
        <v>146</v>
      </c>
      <c r="D236" s="143">
        <f>TREM2!D236+MAP!D236</f>
        <v>1</v>
      </c>
      <c r="E236" s="141">
        <f>IFERROR(D236/D239,0)</f>
        <v>0.25</v>
      </c>
      <c r="F236" s="143">
        <f>TREM2!F236+MAP!F236</f>
        <v>0</v>
      </c>
      <c r="G236" s="141">
        <f>IFERROR(F236/F239,0)</f>
        <v>0</v>
      </c>
      <c r="H236" s="143">
        <f>TREM2!H236+MAP!H236</f>
        <v>0</v>
      </c>
      <c r="I236" s="141">
        <f>IFERROR(H236/H239,0)</f>
        <v>0</v>
      </c>
      <c r="J236" s="143">
        <f>TREM2!J236+MAP!J236</f>
        <v>0</v>
      </c>
      <c r="K236" s="142">
        <f>IFERROR(J236/J239,0)</f>
        <v>0</v>
      </c>
      <c r="M236" s="139"/>
      <c r="N236" s="140" t="s">
        <v>146</v>
      </c>
      <c r="O236" s="143">
        <f>TREM2!O236+MAP!O236</f>
        <v>2</v>
      </c>
      <c r="P236" s="142">
        <f>IFERROR(O236/O239,0)</f>
        <v>0.18181818181818182</v>
      </c>
      <c r="R236" s="139" t="s">
        <v>1339</v>
      </c>
      <c r="S236" s="140">
        <f>SUM(S234:S235)</f>
        <v>11</v>
      </c>
      <c r="T236" s="142"/>
      <c r="V236" s="139" t="s">
        <v>146</v>
      </c>
      <c r="W236" s="143">
        <f>TREM2!W236+MAP!W236</f>
        <v>7</v>
      </c>
      <c r="X236" s="142">
        <f>IFERROR(W236/W237,0)</f>
        <v>0.63636363636363635</v>
      </c>
    </row>
    <row r="237" spans="2:24">
      <c r="B237" s="139" t="s">
        <v>151</v>
      </c>
      <c r="C237" s="140" t="s">
        <v>205</v>
      </c>
      <c r="D237" s="143">
        <f>TREM2!D237+MAP!D237</f>
        <v>3</v>
      </c>
      <c r="E237" s="141">
        <f>IFERROR(D237/D239,0)</f>
        <v>0.75</v>
      </c>
      <c r="F237" s="143">
        <f>TREM2!F237+MAP!F237</f>
        <v>0</v>
      </c>
      <c r="G237" s="141">
        <f>IFERROR(F237/F239,0)</f>
        <v>0</v>
      </c>
      <c r="H237" s="143">
        <f>TREM2!H237+MAP!H237</f>
        <v>1</v>
      </c>
      <c r="I237" s="141">
        <f>IFERROR(H237/H239,0)</f>
        <v>1</v>
      </c>
      <c r="J237" s="143">
        <f>TREM2!J237+MAP!J237</f>
        <v>0</v>
      </c>
      <c r="K237" s="142">
        <f>IFERROR(J237/J239,0)</f>
        <v>0</v>
      </c>
      <c r="M237" s="139" t="s">
        <v>151</v>
      </c>
      <c r="N237" s="140" t="s">
        <v>205</v>
      </c>
      <c r="O237" s="143">
        <f>TREM2!O237+MAP!O237</f>
        <v>4</v>
      </c>
      <c r="P237" s="142">
        <f>IFERROR(O237/O239,0)</f>
        <v>0.36363636363636365</v>
      </c>
      <c r="V237" s="139" t="s">
        <v>1339</v>
      </c>
      <c r="W237" s="140">
        <f>SUM(W235:W236)</f>
        <v>11</v>
      </c>
      <c r="X237" s="142"/>
    </row>
    <row r="238" spans="2:24">
      <c r="B238" s="139"/>
      <c r="C238" s="140" t="s">
        <v>146</v>
      </c>
      <c r="D238" s="143">
        <f>TREM2!D238+MAP!D238</f>
        <v>0</v>
      </c>
      <c r="E238" s="141">
        <f>IFERROR(D238/D239,0)</f>
        <v>0</v>
      </c>
      <c r="F238" s="143">
        <f>TREM2!F238+MAP!F238</f>
        <v>0</v>
      </c>
      <c r="G238" s="141">
        <f>IFERROR(F238/F239,0)</f>
        <v>0</v>
      </c>
      <c r="H238" s="143">
        <f>TREM2!H238+MAP!H238</f>
        <v>0</v>
      </c>
      <c r="I238" s="141">
        <f>IFERROR(H238/H239,0)</f>
        <v>0</v>
      </c>
      <c r="J238" s="143">
        <f>TREM2!J238+MAP!J238</f>
        <v>2</v>
      </c>
      <c r="K238" s="142">
        <f>IFERROR(J238/J239,0)</f>
        <v>1</v>
      </c>
      <c r="M238" s="139"/>
      <c r="N238" s="140" t="s">
        <v>146</v>
      </c>
      <c r="O238" s="143">
        <f>TREM2!O238+MAP!O238</f>
        <v>5</v>
      </c>
      <c r="P238" s="142">
        <f>IFERROR(O238/O239,0)</f>
        <v>0.45454545454545453</v>
      </c>
    </row>
    <row r="239" spans="2:24">
      <c r="B239" s="139" t="s">
        <v>1339</v>
      </c>
      <c r="C239" s="140"/>
      <c r="D239" s="143">
        <f>SUM(D235:D238)</f>
        <v>4</v>
      </c>
      <c r="E239" s="141"/>
      <c r="F239" s="140">
        <f t="shared" ref="F239" si="32">SUM(F235:F238)</f>
        <v>0</v>
      </c>
      <c r="G239" s="140"/>
      <c r="H239" s="140">
        <f>SUM(H235:H238)</f>
        <v>1</v>
      </c>
      <c r="I239" s="140"/>
      <c r="J239" s="140">
        <f>SUM(J235:J238)</f>
        <v>2</v>
      </c>
      <c r="K239" s="144">
        <f>SUM(C239:J239)</f>
        <v>7</v>
      </c>
      <c r="M239" s="139" t="s">
        <v>1339</v>
      </c>
      <c r="N239" s="140"/>
      <c r="O239" s="140">
        <f>SUM(O235:O238)</f>
        <v>11</v>
      </c>
      <c r="P239" s="142"/>
    </row>
    <row r="241" spans="2:24">
      <c r="B241" s="160">
        <v>3</v>
      </c>
      <c r="C241" s="112"/>
      <c r="D241" s="112"/>
      <c r="E241" s="112"/>
      <c r="F241" s="112"/>
      <c r="G241" s="112"/>
      <c r="H241" s="112"/>
      <c r="I241" s="112"/>
      <c r="J241" s="112"/>
      <c r="K241" s="112"/>
      <c r="L241" s="112"/>
      <c r="M241" s="160"/>
      <c r="N241" s="112"/>
      <c r="O241" s="112"/>
      <c r="P241" s="112"/>
      <c r="Q241" s="112"/>
      <c r="R241" s="112"/>
      <c r="S241" s="112"/>
      <c r="T241" s="112"/>
      <c r="U241" s="112"/>
      <c r="V241" s="66"/>
      <c r="W241" s="112"/>
      <c r="X241" s="112"/>
    </row>
    <row r="242" spans="2:24">
      <c r="B242" s="139"/>
      <c r="C242" s="140" t="s">
        <v>1341</v>
      </c>
      <c r="D242" s="140" t="s">
        <v>924</v>
      </c>
      <c r="E242" s="141"/>
      <c r="F242" s="140" t="s">
        <v>407</v>
      </c>
      <c r="G242" s="140"/>
      <c r="H242" s="141" t="s">
        <v>215</v>
      </c>
      <c r="I242" s="140"/>
      <c r="J242" s="140" t="s">
        <v>206</v>
      </c>
      <c r="K242" s="142"/>
      <c r="M242" s="139"/>
      <c r="N242" s="140" t="s">
        <v>1341</v>
      </c>
      <c r="O242" s="140"/>
      <c r="P242" s="142"/>
      <c r="R242" s="139" t="s">
        <v>133</v>
      </c>
      <c r="S242" s="143">
        <f>TREM2!S242+MAP!S242</f>
        <v>6</v>
      </c>
      <c r="T242" s="142">
        <f>IFERROR(S242/S244,0)</f>
        <v>0.75</v>
      </c>
      <c r="V242" s="139" t="s">
        <v>1341</v>
      </c>
      <c r="W242" s="140"/>
      <c r="X242" s="142"/>
    </row>
    <row r="243" spans="2:24">
      <c r="B243" s="139" t="s">
        <v>133</v>
      </c>
      <c r="C243" s="140" t="s">
        <v>205</v>
      </c>
      <c r="D243" s="143">
        <f>TREM2!D243+MAP!D243</f>
        <v>0</v>
      </c>
      <c r="E243" s="141">
        <f>IFERROR(D243/D247,0)</f>
        <v>0</v>
      </c>
      <c r="F243" s="143">
        <f>TREM2!F243+MAP!F243</f>
        <v>0</v>
      </c>
      <c r="G243" s="141">
        <f>IFERROR(F243/F247,0)</f>
        <v>0</v>
      </c>
      <c r="H243" s="143">
        <f>TREM2!H243+MAP!H243</f>
        <v>0</v>
      </c>
      <c r="I243" s="141">
        <f>IFERROR(H243/H247,0)</f>
        <v>0</v>
      </c>
      <c r="J243" s="143">
        <f>TREM2!J243+MAP!J243</f>
        <v>2</v>
      </c>
      <c r="K243" s="142">
        <f>IFERROR(J243/J247,0)</f>
        <v>1</v>
      </c>
      <c r="M243" s="139" t="s">
        <v>133</v>
      </c>
      <c r="N243" s="140" t="s">
        <v>205</v>
      </c>
      <c r="O243" s="143">
        <f>TREM2!O243+MAP!O243</f>
        <v>2</v>
      </c>
      <c r="P243" s="142">
        <f>IFERROR(O243/O247,0)</f>
        <v>0.2857142857142857</v>
      </c>
      <c r="R243" s="139" t="s">
        <v>151</v>
      </c>
      <c r="S243" s="143">
        <f>TREM2!S243+MAP!S243</f>
        <v>2</v>
      </c>
      <c r="T243" s="142">
        <f>IFERROR(S243/S244,0)</f>
        <v>0.25</v>
      </c>
      <c r="V243" s="139" t="s">
        <v>205</v>
      </c>
      <c r="W243" s="143">
        <f>TREM2!W243+MAP!W243</f>
        <v>2</v>
      </c>
      <c r="X243" s="142">
        <f>IFERROR(W243/W245,0)</f>
        <v>0.2857142857142857</v>
      </c>
    </row>
    <row r="244" spans="2:24">
      <c r="B244" s="139"/>
      <c r="C244" s="140" t="s">
        <v>146</v>
      </c>
      <c r="D244" s="143">
        <f>TREM2!D244+MAP!D244</f>
        <v>3</v>
      </c>
      <c r="E244" s="141">
        <f>IFERROR(D244/D247,0)</f>
        <v>1</v>
      </c>
      <c r="F244" s="143">
        <f>TREM2!F244+MAP!F244</f>
        <v>0</v>
      </c>
      <c r="G244" s="141">
        <f>IFERROR(F244/F247,0)</f>
        <v>0</v>
      </c>
      <c r="H244" s="143">
        <f>TREM2!H244+MAP!H244</f>
        <v>0</v>
      </c>
      <c r="I244" s="141">
        <f>IFERROR(H244/H247,0)</f>
        <v>0</v>
      </c>
      <c r="J244" s="143">
        <f>TREM2!J244+MAP!J244</f>
        <v>0</v>
      </c>
      <c r="K244" s="142">
        <f>IFERROR(J244/J247,0)</f>
        <v>0</v>
      </c>
      <c r="M244" s="139"/>
      <c r="N244" s="140" t="s">
        <v>146</v>
      </c>
      <c r="O244" s="143">
        <f>TREM2!O244+MAP!O244</f>
        <v>4</v>
      </c>
      <c r="P244" s="142">
        <f>IFERROR(O244/O247,0)</f>
        <v>0.5714285714285714</v>
      </c>
      <c r="R244" s="139" t="s">
        <v>1339</v>
      </c>
      <c r="S244" s="140">
        <f>SUM(S242:S243)</f>
        <v>8</v>
      </c>
      <c r="T244" s="142"/>
      <c r="V244" s="139" t="s">
        <v>146</v>
      </c>
      <c r="W244" s="143">
        <f>TREM2!W244+MAP!W244</f>
        <v>5</v>
      </c>
      <c r="X244" s="142">
        <f>IFERROR(W244/W245,0)</f>
        <v>0.7142857142857143</v>
      </c>
    </row>
    <row r="245" spans="2:24">
      <c r="B245" s="139" t="s">
        <v>151</v>
      </c>
      <c r="C245" s="140" t="s">
        <v>205</v>
      </c>
      <c r="D245" s="143">
        <f>TREM2!D245+MAP!D245</f>
        <v>0</v>
      </c>
      <c r="E245" s="141">
        <f>IFERROR(D245/D247,0)</f>
        <v>0</v>
      </c>
      <c r="F245" s="143">
        <f>TREM2!F245+MAP!F245</f>
        <v>0</v>
      </c>
      <c r="G245" s="141">
        <f>IFERROR(F245/F247,0)</f>
        <v>0</v>
      </c>
      <c r="H245" s="143">
        <f>TREM2!H245+MAP!H245</f>
        <v>0</v>
      </c>
      <c r="I245" s="141">
        <f>IFERROR(H245/H247,0)</f>
        <v>0</v>
      </c>
      <c r="J245" s="143">
        <f>TREM2!J245+MAP!J245</f>
        <v>0</v>
      </c>
      <c r="K245" s="142">
        <f>IFERROR(J245/J247,0)</f>
        <v>0</v>
      </c>
      <c r="M245" s="139" t="s">
        <v>151</v>
      </c>
      <c r="N245" s="140" t="s">
        <v>205</v>
      </c>
      <c r="O245" s="143">
        <f>TREM2!O245+MAP!O245</f>
        <v>0</v>
      </c>
      <c r="P245" s="142">
        <f>IFERROR(O245/O247,0)</f>
        <v>0</v>
      </c>
      <c r="V245" s="139" t="s">
        <v>1339</v>
      </c>
      <c r="W245" s="140">
        <f>SUM(W243:W244)</f>
        <v>7</v>
      </c>
      <c r="X245" s="142"/>
    </row>
    <row r="246" spans="2:24">
      <c r="B246" s="139"/>
      <c r="C246" s="140" t="s">
        <v>146</v>
      </c>
      <c r="D246" s="143">
        <f>TREM2!D246+MAP!D246</f>
        <v>0</v>
      </c>
      <c r="E246" s="141">
        <f>IFERROR(D246/D247,0)</f>
        <v>0</v>
      </c>
      <c r="F246" s="143">
        <f>TREM2!F246+MAP!F246</f>
        <v>0</v>
      </c>
      <c r="G246" s="141">
        <f>IFERROR(F246/F247,0)</f>
        <v>0</v>
      </c>
      <c r="H246" s="143">
        <f>TREM2!H246+MAP!H246</f>
        <v>1</v>
      </c>
      <c r="I246" s="141">
        <f>IFERROR(H246/H247,0)</f>
        <v>1</v>
      </c>
      <c r="J246" s="143">
        <f>TREM2!J246+MAP!J246</f>
        <v>0</v>
      </c>
      <c r="K246" s="142">
        <f>IFERROR(J246/J247,0)</f>
        <v>0</v>
      </c>
      <c r="M246" s="139"/>
      <c r="N246" s="140" t="s">
        <v>146</v>
      </c>
      <c r="O246" s="143">
        <f>TREM2!O246+MAP!O246</f>
        <v>1</v>
      </c>
      <c r="P246" s="142">
        <f>IFERROR(O246/O247,0)</f>
        <v>0.14285714285714285</v>
      </c>
    </row>
    <row r="247" spans="2:24">
      <c r="B247" s="139" t="s">
        <v>1339</v>
      </c>
      <c r="C247" s="140"/>
      <c r="D247" s="143">
        <f>SUM(D243:D246)</f>
        <v>3</v>
      </c>
      <c r="E247" s="141"/>
      <c r="F247" s="140">
        <f t="shared" ref="F247" si="33">SUM(F243:F246)</f>
        <v>0</v>
      </c>
      <c r="G247" s="140"/>
      <c r="H247" s="140">
        <f>SUM(H243:H246)</f>
        <v>1</v>
      </c>
      <c r="I247" s="140"/>
      <c r="J247" s="140">
        <f>SUM(J243:J246)</f>
        <v>2</v>
      </c>
      <c r="K247" s="144">
        <f>SUM(C247:J247)</f>
        <v>6</v>
      </c>
      <c r="M247" s="139" t="s">
        <v>1339</v>
      </c>
      <c r="N247" s="140"/>
      <c r="O247" s="140">
        <f>SUM(O243:O246)</f>
        <v>7</v>
      </c>
      <c r="P247" s="142"/>
    </row>
    <row r="249" spans="2:24">
      <c r="B249" s="160">
        <v>4</v>
      </c>
      <c r="C249" s="112"/>
      <c r="D249" s="112"/>
      <c r="E249" s="112"/>
      <c r="F249" s="112"/>
      <c r="G249" s="112"/>
      <c r="H249" s="112"/>
      <c r="I249" s="112"/>
      <c r="J249" s="112"/>
      <c r="K249" s="112"/>
      <c r="L249" s="112"/>
      <c r="M249" s="160"/>
      <c r="N249" s="112"/>
      <c r="O249" s="112"/>
      <c r="P249" s="112"/>
      <c r="Q249" s="112"/>
      <c r="R249" s="112"/>
      <c r="S249" s="112"/>
      <c r="T249" s="112"/>
      <c r="U249" s="112"/>
      <c r="V249" s="66"/>
      <c r="W249" s="112"/>
      <c r="X249" s="112"/>
    </row>
    <row r="250" spans="2:24">
      <c r="B250" s="139"/>
      <c r="C250" s="140" t="s">
        <v>1341</v>
      </c>
      <c r="D250" s="140" t="s">
        <v>924</v>
      </c>
      <c r="E250" s="141"/>
      <c r="F250" s="140" t="s">
        <v>407</v>
      </c>
      <c r="G250" s="140"/>
      <c r="H250" s="141" t="s">
        <v>215</v>
      </c>
      <c r="I250" s="140"/>
      <c r="J250" s="140" t="s">
        <v>206</v>
      </c>
      <c r="K250" s="142"/>
      <c r="M250" s="139"/>
      <c r="N250" s="140" t="s">
        <v>1341</v>
      </c>
      <c r="O250" s="140"/>
      <c r="P250" s="142"/>
      <c r="R250" s="139" t="s">
        <v>133</v>
      </c>
      <c r="S250" s="143">
        <f>TREM2!S250+MAP!S250</f>
        <v>2</v>
      </c>
      <c r="T250" s="142">
        <f>IFERROR(S250/S252,0)</f>
        <v>0.22222222222222221</v>
      </c>
      <c r="V250" s="139" t="s">
        <v>1341</v>
      </c>
      <c r="W250" s="140"/>
      <c r="X250" s="142"/>
    </row>
    <row r="251" spans="2:24">
      <c r="B251" s="139" t="s">
        <v>133</v>
      </c>
      <c r="C251" s="140" t="s">
        <v>205</v>
      </c>
      <c r="D251" s="143">
        <f>TREM2!D251+MAP!D251</f>
        <v>0</v>
      </c>
      <c r="E251" s="141">
        <f>IFERROR(D251/D255,0)</f>
        <v>0</v>
      </c>
      <c r="F251" s="143">
        <f>TREM2!F251+MAP!F251</f>
        <v>0</v>
      </c>
      <c r="G251" s="141">
        <f>IFERROR(F251/F255,0)</f>
        <v>0</v>
      </c>
      <c r="H251" s="143">
        <f>TREM2!H251+MAP!H251</f>
        <v>0</v>
      </c>
      <c r="I251" s="141">
        <f>IFERROR(H251/H255,0)</f>
        <v>0</v>
      </c>
      <c r="J251" s="143">
        <f>TREM2!J251+MAP!J251</f>
        <v>0</v>
      </c>
      <c r="K251" s="142">
        <f>IFERROR(J251/J255,0)</f>
        <v>0</v>
      </c>
      <c r="M251" s="139" t="s">
        <v>133</v>
      </c>
      <c r="N251" s="140" t="s">
        <v>205</v>
      </c>
      <c r="O251" s="143">
        <f>TREM2!O251+MAP!O251</f>
        <v>0</v>
      </c>
      <c r="P251" s="142">
        <f>IFERROR(O251/O255,0)</f>
        <v>0</v>
      </c>
      <c r="R251" s="139" t="s">
        <v>151</v>
      </c>
      <c r="S251" s="143">
        <f>TREM2!S251+MAP!S251</f>
        <v>7</v>
      </c>
      <c r="T251" s="142">
        <f>IFERROR(S251/S252,0)</f>
        <v>0.77777777777777779</v>
      </c>
      <c r="V251" s="139" t="s">
        <v>205</v>
      </c>
      <c r="W251" s="143">
        <f>TREM2!W251+MAP!W251</f>
        <v>3</v>
      </c>
      <c r="X251" s="142">
        <f>IFERROR(W251/W253,0)</f>
        <v>0.33333333333333331</v>
      </c>
    </row>
    <row r="252" spans="2:24">
      <c r="B252" s="139"/>
      <c r="C252" s="140" t="s">
        <v>146</v>
      </c>
      <c r="D252" s="143">
        <f>TREM2!D252+MAP!D252</f>
        <v>0</v>
      </c>
      <c r="E252" s="141">
        <f>IFERROR(D252/D255,0)</f>
        <v>0</v>
      </c>
      <c r="F252" s="143">
        <f>TREM2!F252+MAP!F252</f>
        <v>0</v>
      </c>
      <c r="G252" s="141">
        <f>IFERROR(F252/F255,0)</f>
        <v>0</v>
      </c>
      <c r="H252" s="143">
        <f>TREM2!H252+MAP!H252</f>
        <v>0</v>
      </c>
      <c r="I252" s="141">
        <f>IFERROR(H252/H255,0)</f>
        <v>0</v>
      </c>
      <c r="J252" s="143">
        <f>TREM2!J252+MAP!J252</f>
        <v>0</v>
      </c>
      <c r="K252" s="142">
        <f>IFERROR(J252/J255,0)</f>
        <v>0</v>
      </c>
      <c r="M252" s="139"/>
      <c r="N252" s="140" t="s">
        <v>146</v>
      </c>
      <c r="O252" s="143">
        <f>TREM2!O252+MAP!O252</f>
        <v>2</v>
      </c>
      <c r="P252" s="142">
        <f>IFERROR(O252/O255,0)</f>
        <v>0.22222222222222221</v>
      </c>
      <c r="R252" s="139" t="s">
        <v>1339</v>
      </c>
      <c r="S252" s="140">
        <f>SUM(S250:S251)</f>
        <v>9</v>
      </c>
      <c r="T252" s="142"/>
      <c r="V252" s="139" t="s">
        <v>146</v>
      </c>
      <c r="W252" s="143">
        <f>TREM2!W252+MAP!W252</f>
        <v>6</v>
      </c>
      <c r="X252" s="142">
        <f>IFERROR(W252/W253,0)</f>
        <v>0.66666666666666663</v>
      </c>
    </row>
    <row r="253" spans="2:24">
      <c r="B253" s="139" t="s">
        <v>151</v>
      </c>
      <c r="C253" s="140" t="s">
        <v>205</v>
      </c>
      <c r="D253" s="143">
        <f>TREM2!D253+MAP!D253</f>
        <v>2</v>
      </c>
      <c r="E253" s="141">
        <f>IFERROR(D253/D255,0)</f>
        <v>0.5</v>
      </c>
      <c r="F253" s="143">
        <f>TREM2!F253+MAP!F253</f>
        <v>0</v>
      </c>
      <c r="G253" s="141">
        <f>IFERROR(F253/F255,0)</f>
        <v>0</v>
      </c>
      <c r="H253" s="143">
        <f>TREM2!H253+MAP!H253</f>
        <v>0</v>
      </c>
      <c r="I253" s="141">
        <f>IFERROR(H253/H255,0)</f>
        <v>0</v>
      </c>
      <c r="J253" s="143">
        <f>TREM2!J253+MAP!J253</f>
        <v>1</v>
      </c>
      <c r="K253" s="142">
        <f>IFERROR(J253/J255,0)</f>
        <v>1</v>
      </c>
      <c r="M253" s="139" t="s">
        <v>151</v>
      </c>
      <c r="N253" s="140" t="s">
        <v>205</v>
      </c>
      <c r="O253" s="143">
        <f>TREM2!O253+MAP!O253</f>
        <v>3</v>
      </c>
      <c r="P253" s="142">
        <f>IFERROR(O253/O255,0)</f>
        <v>0.33333333333333331</v>
      </c>
      <c r="V253" s="139" t="s">
        <v>1339</v>
      </c>
      <c r="W253" s="140">
        <f>SUM(W251:W252)</f>
        <v>9</v>
      </c>
      <c r="X253" s="142"/>
    </row>
    <row r="254" spans="2:24">
      <c r="B254" s="139"/>
      <c r="C254" s="140" t="s">
        <v>146</v>
      </c>
      <c r="D254" s="143">
        <f>TREM2!D254+MAP!D254</f>
        <v>2</v>
      </c>
      <c r="E254" s="141">
        <f>IFERROR(D254/D255,0)</f>
        <v>0.5</v>
      </c>
      <c r="F254" s="143">
        <f>TREM2!F254+MAP!F254</f>
        <v>0</v>
      </c>
      <c r="G254" s="141">
        <f>IFERROR(F254/F255,0)</f>
        <v>0</v>
      </c>
      <c r="H254" s="143">
        <f>TREM2!H254+MAP!H254</f>
        <v>0</v>
      </c>
      <c r="I254" s="141">
        <f>IFERROR(H254/H255,0)</f>
        <v>0</v>
      </c>
      <c r="J254" s="143">
        <f>TREM2!J254+MAP!J254</f>
        <v>0</v>
      </c>
      <c r="K254" s="142">
        <f>IFERROR(J254/J255,0)</f>
        <v>0</v>
      </c>
      <c r="M254" s="139"/>
      <c r="N254" s="140" t="s">
        <v>146</v>
      </c>
      <c r="O254" s="143">
        <f>TREM2!O254+MAP!O254</f>
        <v>4</v>
      </c>
      <c r="P254" s="142">
        <f>IFERROR(O254/O255,0)</f>
        <v>0.44444444444444442</v>
      </c>
    </row>
    <row r="255" spans="2:24">
      <c r="B255" s="139" t="s">
        <v>1339</v>
      </c>
      <c r="C255" s="140"/>
      <c r="D255" s="143">
        <f>SUM(D251:D254)</f>
        <v>4</v>
      </c>
      <c r="E255" s="141"/>
      <c r="F255" s="140">
        <f t="shared" ref="F255" si="34">SUM(F251:F254)</f>
        <v>0</v>
      </c>
      <c r="G255" s="140"/>
      <c r="H255" s="140">
        <f>SUM(H251:H254)</f>
        <v>0</v>
      </c>
      <c r="I255" s="140"/>
      <c r="J255" s="140">
        <f>SUM(J251:J254)</f>
        <v>1</v>
      </c>
      <c r="K255" s="144">
        <f>SUM(C255:J255)</f>
        <v>5</v>
      </c>
      <c r="M255" s="139" t="s">
        <v>1339</v>
      </c>
      <c r="N255" s="140"/>
      <c r="O255" s="140">
        <f>SUM(O251:O254)</f>
        <v>9</v>
      </c>
      <c r="P255" s="142"/>
    </row>
    <row r="257" spans="2:28">
      <c r="B257" s="160">
        <v>5</v>
      </c>
      <c r="C257" s="112"/>
      <c r="D257" s="112"/>
      <c r="E257" s="112"/>
      <c r="F257" s="112"/>
      <c r="G257" s="112"/>
      <c r="H257" s="112"/>
      <c r="I257" s="112"/>
      <c r="J257" s="112"/>
      <c r="K257" s="112"/>
      <c r="L257" s="112"/>
      <c r="M257" s="160"/>
      <c r="N257" s="112"/>
      <c r="O257" s="112"/>
      <c r="P257" s="112"/>
      <c r="Q257" s="112"/>
      <c r="R257" s="112"/>
      <c r="S257" s="112"/>
      <c r="T257" s="112"/>
      <c r="U257" s="112"/>
      <c r="V257" s="66"/>
      <c r="W257" s="112"/>
      <c r="X257" s="112"/>
    </row>
    <row r="258" spans="2:28">
      <c r="B258" s="139"/>
      <c r="C258" s="140" t="s">
        <v>1341</v>
      </c>
      <c r="D258" s="140" t="s">
        <v>924</v>
      </c>
      <c r="E258" s="141"/>
      <c r="F258" s="140" t="s">
        <v>407</v>
      </c>
      <c r="G258" s="140"/>
      <c r="H258" s="141" t="s">
        <v>215</v>
      </c>
      <c r="I258" s="140"/>
      <c r="J258" s="140" t="s">
        <v>206</v>
      </c>
      <c r="K258" s="142"/>
      <c r="M258" s="139"/>
      <c r="N258" s="140" t="s">
        <v>1341</v>
      </c>
      <c r="O258" s="140"/>
      <c r="P258" s="142"/>
      <c r="R258" s="139" t="s">
        <v>133</v>
      </c>
      <c r="S258" s="143">
        <f>TREM2!S258+MAP!S258</f>
        <v>2</v>
      </c>
      <c r="T258" s="142">
        <f>IFERROR(S258/S260,0)</f>
        <v>7.407407407407407E-2</v>
      </c>
      <c r="V258" s="139" t="s">
        <v>1341</v>
      </c>
      <c r="W258" s="140"/>
      <c r="X258" s="142"/>
    </row>
    <row r="259" spans="2:28">
      <c r="B259" s="139" t="s">
        <v>133</v>
      </c>
      <c r="C259" s="140" t="s">
        <v>205</v>
      </c>
      <c r="D259" s="143">
        <f>TREM2!D259+MAP!D259</f>
        <v>0</v>
      </c>
      <c r="E259" s="141">
        <f>IFERROR(D259/D263,0)</f>
        <v>0</v>
      </c>
      <c r="F259" s="143">
        <f>TREM2!F259+MAP!F259</f>
        <v>0</v>
      </c>
      <c r="G259" s="141">
        <f>IFERROR(F259/F263,0)</f>
        <v>0</v>
      </c>
      <c r="H259" s="143">
        <f>TREM2!H259+MAP!H259</f>
        <v>0</v>
      </c>
      <c r="I259" s="141">
        <f>IFERROR(H259/H263,0)</f>
        <v>0</v>
      </c>
      <c r="J259" s="143">
        <f>TREM2!J259+MAP!J259</f>
        <v>0</v>
      </c>
      <c r="K259" s="142">
        <f>IFERROR(J259/J263,0)</f>
        <v>0</v>
      </c>
      <c r="M259" s="139" t="s">
        <v>133</v>
      </c>
      <c r="N259" s="140" t="s">
        <v>205</v>
      </c>
      <c r="O259" s="143">
        <f>TREM2!O259+MAP!O259</f>
        <v>0</v>
      </c>
      <c r="P259" s="142">
        <f>IFERROR(O259/O263,0)</f>
        <v>0</v>
      </c>
      <c r="R259" s="139" t="s">
        <v>151</v>
      </c>
      <c r="S259" s="143">
        <f>TREM2!S259+MAP!S259</f>
        <v>25</v>
      </c>
      <c r="T259" s="142">
        <f>IFERROR(S259/S260,0)</f>
        <v>0.92592592592592593</v>
      </c>
      <c r="V259" s="139" t="s">
        <v>205</v>
      </c>
      <c r="W259" s="143">
        <f>TREM2!W259+MAP!W259</f>
        <v>9</v>
      </c>
      <c r="X259" s="142">
        <f>IFERROR(W259/W261,0)</f>
        <v>0.33333333333333331</v>
      </c>
    </row>
    <row r="260" spans="2:28">
      <c r="B260" s="139"/>
      <c r="C260" s="140" t="s">
        <v>146</v>
      </c>
      <c r="D260" s="143">
        <f>TREM2!D260+MAP!D260</f>
        <v>1</v>
      </c>
      <c r="E260" s="141">
        <f>IFERROR(D260/D263,0)</f>
        <v>0.2</v>
      </c>
      <c r="F260" s="143">
        <f>TREM2!F260+MAP!F260</f>
        <v>0</v>
      </c>
      <c r="G260" s="141">
        <f>IFERROR(F260/F263,0)</f>
        <v>0</v>
      </c>
      <c r="H260" s="143">
        <f>TREM2!H260+MAP!H260</f>
        <v>0</v>
      </c>
      <c r="I260" s="141">
        <f>IFERROR(H260/H263,0)</f>
        <v>0</v>
      </c>
      <c r="J260" s="143">
        <f>TREM2!J260+MAP!J260</f>
        <v>0</v>
      </c>
      <c r="K260" s="142">
        <f>IFERROR(J260/J263,0)</f>
        <v>0</v>
      </c>
      <c r="M260" s="139"/>
      <c r="N260" s="140" t="s">
        <v>146</v>
      </c>
      <c r="O260" s="143">
        <f>TREM2!O260+MAP!O260</f>
        <v>2</v>
      </c>
      <c r="P260" s="142">
        <f>IFERROR(O260/O263,0)</f>
        <v>7.407407407407407E-2</v>
      </c>
      <c r="R260" s="139" t="s">
        <v>1339</v>
      </c>
      <c r="S260" s="140">
        <f>SUM(S258:S259)</f>
        <v>27</v>
      </c>
      <c r="T260" s="142"/>
      <c r="V260" s="139" t="s">
        <v>146</v>
      </c>
      <c r="W260" s="143">
        <f>TREM2!W260+MAP!W260</f>
        <v>18</v>
      </c>
      <c r="X260" s="142">
        <f>IFERROR(W260/W261,0)</f>
        <v>0.66666666666666663</v>
      </c>
    </row>
    <row r="261" spans="2:28">
      <c r="B261" s="139" t="s">
        <v>151</v>
      </c>
      <c r="C261" s="140" t="s">
        <v>205</v>
      </c>
      <c r="D261" s="143">
        <f>TREM2!D261+MAP!D261</f>
        <v>3</v>
      </c>
      <c r="E261" s="141">
        <f>IFERROR(D261/D263,0)</f>
        <v>0.6</v>
      </c>
      <c r="F261" s="143">
        <f>TREM2!F261+MAP!F261</f>
        <v>0</v>
      </c>
      <c r="G261" s="141">
        <f>IFERROR(F261/F263,0)</f>
        <v>0</v>
      </c>
      <c r="H261" s="143">
        <f>TREM2!H261+MAP!H261</f>
        <v>3</v>
      </c>
      <c r="I261" s="141">
        <f>IFERROR(H261/H263,0)</f>
        <v>0.5</v>
      </c>
      <c r="J261" s="143">
        <f>TREM2!J261+MAP!J261</f>
        <v>3</v>
      </c>
      <c r="K261" s="142">
        <f>IFERROR(J261/J263,0)</f>
        <v>0.6</v>
      </c>
      <c r="M261" s="139" t="s">
        <v>151</v>
      </c>
      <c r="N261" s="140" t="s">
        <v>205</v>
      </c>
      <c r="O261" s="143">
        <f>TREM2!O261+MAP!O261</f>
        <v>9</v>
      </c>
      <c r="P261" s="142">
        <f>IFERROR(O261/O263,0)</f>
        <v>0.33333333333333331</v>
      </c>
      <c r="V261" s="139" t="s">
        <v>1339</v>
      </c>
      <c r="W261" s="140">
        <f>SUM(W259:W260)</f>
        <v>27</v>
      </c>
      <c r="X261" s="142"/>
    </row>
    <row r="262" spans="2:28">
      <c r="B262" s="139"/>
      <c r="C262" s="140" t="s">
        <v>146</v>
      </c>
      <c r="D262" s="143">
        <f>TREM2!D262+MAP!D262</f>
        <v>1</v>
      </c>
      <c r="E262" s="141">
        <f>IFERROR(D262/D263,0)</f>
        <v>0.2</v>
      </c>
      <c r="F262" s="143">
        <f>TREM2!F262+MAP!F262</f>
        <v>1</v>
      </c>
      <c r="G262" s="141">
        <f>IFERROR(F262/F263,0)</f>
        <v>1</v>
      </c>
      <c r="H262" s="143">
        <f>TREM2!H262+MAP!H262</f>
        <v>3</v>
      </c>
      <c r="I262" s="141">
        <f>IFERROR(H262/H263,0)</f>
        <v>0.5</v>
      </c>
      <c r="J262" s="143">
        <f>TREM2!J262+MAP!J262</f>
        <v>2</v>
      </c>
      <c r="K262" s="142">
        <f>IFERROR(J262/J263,0)</f>
        <v>0.4</v>
      </c>
      <c r="M262" s="139"/>
      <c r="N262" s="140" t="s">
        <v>146</v>
      </c>
      <c r="O262" s="143">
        <f>TREM2!O262+MAP!O262</f>
        <v>16</v>
      </c>
      <c r="P262" s="142">
        <f>IFERROR(O262/O263,0)</f>
        <v>0.59259259259259256</v>
      </c>
    </row>
    <row r="263" spans="2:28">
      <c r="B263" s="139" t="s">
        <v>1339</v>
      </c>
      <c r="C263" s="140"/>
      <c r="D263" s="143">
        <f>SUM(D259:D262)</f>
        <v>5</v>
      </c>
      <c r="E263" s="141"/>
      <c r="F263" s="140">
        <f t="shared" ref="F263" si="35">SUM(F259:F262)</f>
        <v>1</v>
      </c>
      <c r="G263" s="140"/>
      <c r="H263" s="140">
        <f>SUM(H259:H262)</f>
        <v>6</v>
      </c>
      <c r="I263" s="140"/>
      <c r="J263" s="140">
        <f>SUM(J259:J262)</f>
        <v>5</v>
      </c>
      <c r="K263" s="144">
        <f>SUM(C263:J263)</f>
        <v>17</v>
      </c>
      <c r="M263" s="139" t="s">
        <v>1339</v>
      </c>
      <c r="N263" s="140"/>
      <c r="O263" s="140">
        <f>SUM(O259:O262)</f>
        <v>27</v>
      </c>
      <c r="P263" s="142"/>
    </row>
    <row r="265" spans="2:28" ht="18.5">
      <c r="B265" s="162" t="s">
        <v>103</v>
      </c>
      <c r="C265" s="163"/>
      <c r="D265" s="163"/>
      <c r="E265" s="163"/>
      <c r="F265" s="163"/>
      <c r="G265" s="163"/>
      <c r="H265" s="163"/>
      <c r="I265" s="163"/>
      <c r="J265" s="163"/>
      <c r="K265" s="163"/>
      <c r="L265" s="163"/>
      <c r="M265" s="163"/>
      <c r="N265" s="163"/>
      <c r="O265" s="163"/>
      <c r="P265" s="163"/>
      <c r="Q265" s="163"/>
      <c r="R265" s="163"/>
      <c r="S265" s="163"/>
      <c r="T265" s="163"/>
      <c r="U265" s="163"/>
      <c r="V265" s="163"/>
      <c r="W265" s="163"/>
      <c r="X265" s="163"/>
      <c r="Y265" s="163"/>
      <c r="Z265" s="163"/>
      <c r="AA265" s="163"/>
      <c r="AB265" s="163"/>
    </row>
    <row r="267" spans="2:28">
      <c r="B267" s="164" t="s">
        <v>1340</v>
      </c>
      <c r="C267" s="165"/>
      <c r="D267" s="165"/>
      <c r="E267" s="165"/>
      <c r="F267" s="165"/>
      <c r="G267" s="165"/>
      <c r="H267" s="165"/>
      <c r="I267" s="165"/>
      <c r="J267" s="165"/>
      <c r="K267" s="165"/>
      <c r="L267" s="165"/>
      <c r="M267" s="164"/>
      <c r="N267" s="165"/>
      <c r="O267" s="165"/>
      <c r="P267" s="165"/>
      <c r="Q267" s="165"/>
      <c r="R267" s="165"/>
      <c r="S267" s="165"/>
      <c r="T267" s="165"/>
      <c r="U267" s="165"/>
      <c r="V267" s="166"/>
      <c r="W267" s="165"/>
      <c r="X267" s="165"/>
    </row>
    <row r="268" spans="2:28">
      <c r="B268" s="139"/>
      <c r="C268" s="140" t="s">
        <v>1341</v>
      </c>
      <c r="D268" s="140" t="s">
        <v>924</v>
      </c>
      <c r="E268" s="141"/>
      <c r="F268" s="140" t="s">
        <v>407</v>
      </c>
      <c r="G268" s="140"/>
      <c r="H268" s="141" t="s">
        <v>215</v>
      </c>
      <c r="I268" s="140"/>
      <c r="J268" s="140" t="s">
        <v>206</v>
      </c>
      <c r="K268" s="142"/>
      <c r="M268" s="139"/>
      <c r="N268" s="140" t="s">
        <v>1341</v>
      </c>
      <c r="O268" s="140"/>
      <c r="P268" s="142"/>
      <c r="R268" s="139" t="s">
        <v>133</v>
      </c>
      <c r="S268" s="143">
        <f>TREM2!S268+MAP!S268</f>
        <v>53</v>
      </c>
      <c r="T268" s="142">
        <f>IFERROR(S268/S270,0)</f>
        <v>0.39552238805970147</v>
      </c>
      <c r="V268" s="139" t="s">
        <v>1341</v>
      </c>
      <c r="W268" s="140"/>
      <c r="X268" s="142"/>
    </row>
    <row r="269" spans="2:28">
      <c r="B269" s="139" t="s">
        <v>133</v>
      </c>
      <c r="C269" s="140" t="s">
        <v>205</v>
      </c>
      <c r="D269" s="143">
        <f>TREM2!D269+MAP!D269</f>
        <v>9</v>
      </c>
      <c r="E269" s="141">
        <f>IFERROR(D269/D273,0)</f>
        <v>0.19148936170212766</v>
      </c>
      <c r="F269" s="143">
        <f>TREM2!F269+MAP!F269</f>
        <v>0</v>
      </c>
      <c r="G269" s="141">
        <f>IFERROR(F269/F273,0)</f>
        <v>0</v>
      </c>
      <c r="H269" s="143">
        <f>TREM2!H269+MAP!H269</f>
        <v>2</v>
      </c>
      <c r="I269" s="141">
        <f>IFERROR(H269/H273,0)</f>
        <v>0.1111111111111111</v>
      </c>
      <c r="J269" s="143">
        <f>TREM2!J269+MAP!J269</f>
        <v>4</v>
      </c>
      <c r="K269" s="142">
        <f>IFERROR(J269/J273,0)</f>
        <v>0.10810810810810811</v>
      </c>
      <c r="M269" s="139" t="s">
        <v>133</v>
      </c>
      <c r="N269" s="140" t="s">
        <v>205</v>
      </c>
      <c r="O269" s="143">
        <f>TREM2!O269+MAP!O269</f>
        <v>15</v>
      </c>
      <c r="P269" s="142">
        <f>IFERROR(O269/O273,0)</f>
        <v>0.11450381679389313</v>
      </c>
      <c r="R269" s="139" t="s">
        <v>151</v>
      </c>
      <c r="S269" s="143">
        <f>TREM2!S269+MAP!S269</f>
        <v>81</v>
      </c>
      <c r="T269" s="142">
        <f>IFERROR(S269/S270,0)</f>
        <v>0.60447761194029848</v>
      </c>
      <c r="V269" s="139" t="s">
        <v>205</v>
      </c>
      <c r="W269" s="143">
        <f>TREM2!W269+MAP!W269</f>
        <v>57</v>
      </c>
      <c r="X269" s="142">
        <f>IFERROR(W269/W271,0)</f>
        <v>0.42857142857142855</v>
      </c>
    </row>
    <row r="270" spans="2:28">
      <c r="B270" s="139"/>
      <c r="C270" s="140" t="s">
        <v>146</v>
      </c>
      <c r="D270" s="143">
        <f>TREM2!D270+MAP!D270</f>
        <v>12</v>
      </c>
      <c r="E270" s="141">
        <f>IFERROR(D270/D273,0)</f>
        <v>0.25531914893617019</v>
      </c>
      <c r="F270" s="143">
        <f>TREM2!F270+MAP!F270</f>
        <v>0</v>
      </c>
      <c r="G270" s="141">
        <f>IFERROR(F270/F273,0)</f>
        <v>0</v>
      </c>
      <c r="H270" s="143">
        <f>TREM2!H270+MAP!H270</f>
        <v>3</v>
      </c>
      <c r="I270" s="141">
        <f>IFERROR(H270/H273,0)</f>
        <v>0.16666666666666666</v>
      </c>
      <c r="J270" s="143">
        <f>TREM2!J270+MAP!J270</f>
        <v>8</v>
      </c>
      <c r="K270" s="142">
        <f>IFERROR(J270/J273,0)</f>
        <v>0.21621621621621623</v>
      </c>
      <c r="M270" s="139"/>
      <c r="N270" s="140" t="s">
        <v>146</v>
      </c>
      <c r="O270" s="143">
        <f>TREM2!O270+MAP!O270</f>
        <v>37</v>
      </c>
      <c r="P270" s="142">
        <f>IFERROR(O270/O273,0)</f>
        <v>0.28244274809160308</v>
      </c>
      <c r="R270" s="139" t="s">
        <v>1339</v>
      </c>
      <c r="S270" s="140">
        <f>SUM(S268:S269)</f>
        <v>134</v>
      </c>
      <c r="T270" s="142"/>
      <c r="V270" s="139" t="s">
        <v>146</v>
      </c>
      <c r="W270" s="143">
        <f>TREM2!W270+MAP!W270</f>
        <v>76</v>
      </c>
      <c r="X270" s="142">
        <f>IFERROR(W270/W271,0)</f>
        <v>0.5714285714285714</v>
      </c>
    </row>
    <row r="271" spans="2:28">
      <c r="B271" s="139" t="s">
        <v>151</v>
      </c>
      <c r="C271" s="140" t="s">
        <v>205</v>
      </c>
      <c r="D271" s="143">
        <f>TREM2!D271+MAP!D271</f>
        <v>21</v>
      </c>
      <c r="E271" s="141">
        <f>IFERROR(D271/D273,0)</f>
        <v>0.44680851063829785</v>
      </c>
      <c r="F271" s="143">
        <f>TREM2!F271+MAP!F271</f>
        <v>0</v>
      </c>
      <c r="G271" s="141">
        <f>IFERROR(F271/F273,0)</f>
        <v>0</v>
      </c>
      <c r="H271" s="143">
        <f>TREM2!H271+MAP!H271</f>
        <v>9</v>
      </c>
      <c r="I271" s="141">
        <f>IFERROR(H271/H273,0)</f>
        <v>0.5</v>
      </c>
      <c r="J271" s="143">
        <f>TREM2!J271+MAP!J271</f>
        <v>12</v>
      </c>
      <c r="K271" s="142">
        <f>IFERROR(J271/J273,0)</f>
        <v>0.32432432432432434</v>
      </c>
      <c r="M271" s="139" t="s">
        <v>151</v>
      </c>
      <c r="N271" s="140" t="s">
        <v>205</v>
      </c>
      <c r="O271" s="143">
        <f>TREM2!O271+MAP!O271</f>
        <v>42</v>
      </c>
      <c r="P271" s="142">
        <f>IFERROR(O271/O273,0)</f>
        <v>0.32061068702290074</v>
      </c>
      <c r="V271" s="139" t="s">
        <v>1339</v>
      </c>
      <c r="W271" s="140">
        <f>SUM(W269:W270)</f>
        <v>133</v>
      </c>
      <c r="X271" s="142"/>
    </row>
    <row r="272" spans="2:28">
      <c r="B272" s="139"/>
      <c r="C272" s="140" t="s">
        <v>146</v>
      </c>
      <c r="D272" s="143">
        <f>TREM2!D272+MAP!D272</f>
        <v>5</v>
      </c>
      <c r="E272" s="141">
        <f>IFERROR(D272/D273,0)</f>
        <v>0.10638297872340426</v>
      </c>
      <c r="F272" s="143">
        <f>TREM2!F272+MAP!F272</f>
        <v>1</v>
      </c>
      <c r="G272" s="141">
        <f>IFERROR(F272/F273,0)</f>
        <v>1</v>
      </c>
      <c r="H272" s="143">
        <f>TREM2!H272+MAP!H272</f>
        <v>4</v>
      </c>
      <c r="I272" s="141">
        <f>IFERROR(H272/H273,0)</f>
        <v>0.22222222222222221</v>
      </c>
      <c r="J272" s="143">
        <f>TREM2!J272+MAP!J272</f>
        <v>13</v>
      </c>
      <c r="K272" s="142">
        <f>IFERROR(J272/J273,0)</f>
        <v>0.35135135135135137</v>
      </c>
      <c r="M272" s="139"/>
      <c r="N272" s="140" t="s">
        <v>146</v>
      </c>
      <c r="O272" s="143">
        <f>TREM2!O272+MAP!O272</f>
        <v>37</v>
      </c>
      <c r="P272" s="142">
        <f>IFERROR(O272/O273,0)</f>
        <v>0.28244274809160308</v>
      </c>
    </row>
    <row r="273" spans="2:24">
      <c r="B273" s="139" t="s">
        <v>1339</v>
      </c>
      <c r="C273" s="140"/>
      <c r="D273" s="143">
        <f>SUM(D269:D272)</f>
        <v>47</v>
      </c>
      <c r="E273" s="141"/>
      <c r="F273" s="140">
        <f t="shared" ref="F273" si="36">SUM(F269:F272)</f>
        <v>1</v>
      </c>
      <c r="G273" s="140"/>
      <c r="H273" s="140">
        <f>SUM(H269:H272)</f>
        <v>18</v>
      </c>
      <c r="I273" s="140"/>
      <c r="J273" s="140">
        <f>SUM(J269:J272)</f>
        <v>37</v>
      </c>
      <c r="K273" s="144">
        <f>SUM(C273:J273)</f>
        <v>103</v>
      </c>
      <c r="M273" s="139" t="s">
        <v>1339</v>
      </c>
      <c r="N273" s="140"/>
      <c r="O273" s="140">
        <f>SUM(O269:O272)</f>
        <v>131</v>
      </c>
      <c r="P273" s="142"/>
    </row>
    <row r="274" spans="2:24">
      <c r="G274" s="124"/>
      <c r="H274" s="124"/>
      <c r="I274" s="145"/>
    </row>
    <row r="275" spans="2:24">
      <c r="B275" s="164" t="s">
        <v>1338</v>
      </c>
      <c r="C275" s="165"/>
      <c r="D275" s="165"/>
      <c r="E275" s="165"/>
      <c r="F275" s="165"/>
      <c r="G275" s="165"/>
      <c r="H275" s="165"/>
      <c r="I275" s="165"/>
      <c r="J275" s="165"/>
      <c r="K275" s="165"/>
      <c r="L275" s="165"/>
      <c r="M275" s="164"/>
      <c r="N275" s="165"/>
      <c r="O275" s="165"/>
      <c r="P275" s="165"/>
      <c r="Q275" s="165"/>
      <c r="R275" s="165"/>
      <c r="S275" s="165"/>
      <c r="T275" s="165"/>
      <c r="U275" s="165"/>
      <c r="V275" s="166"/>
      <c r="W275" s="165"/>
      <c r="X275" s="165"/>
    </row>
    <row r="276" spans="2:24">
      <c r="B276" s="139"/>
      <c r="C276" s="140" t="s">
        <v>1341</v>
      </c>
      <c r="D276" s="140" t="s">
        <v>924</v>
      </c>
      <c r="E276" s="141"/>
      <c r="F276" s="140" t="s">
        <v>407</v>
      </c>
      <c r="G276" s="140"/>
      <c r="H276" s="141" t="s">
        <v>215</v>
      </c>
      <c r="I276" s="140"/>
      <c r="J276" s="140" t="s">
        <v>206</v>
      </c>
      <c r="K276" s="142"/>
      <c r="M276" s="139"/>
      <c r="N276" s="140" t="s">
        <v>1341</v>
      </c>
      <c r="O276" s="140"/>
      <c r="P276" s="142"/>
      <c r="R276" s="139" t="s">
        <v>133</v>
      </c>
      <c r="S276" s="143">
        <f>TREM2!S276+MAP!S276</f>
        <v>12</v>
      </c>
      <c r="T276" s="142">
        <f>IFERROR(S276/S278,0)</f>
        <v>0.32432432432432434</v>
      </c>
      <c r="V276" s="139" t="s">
        <v>1341</v>
      </c>
      <c r="W276" s="140"/>
      <c r="X276" s="142"/>
    </row>
    <row r="277" spans="2:24">
      <c r="B277" s="139" t="s">
        <v>133</v>
      </c>
      <c r="C277" s="140" t="s">
        <v>205</v>
      </c>
      <c r="D277" s="143">
        <f>TREM2!D277+MAP!D277</f>
        <v>3</v>
      </c>
      <c r="E277" s="141">
        <f>IFERROR(D277/D281,0)</f>
        <v>0.5</v>
      </c>
      <c r="F277" s="143">
        <f>TREM2!F277+MAP!F277</f>
        <v>0</v>
      </c>
      <c r="G277" s="141">
        <f>IFERROR(F277/F281,0)</f>
        <v>0</v>
      </c>
      <c r="H277" s="143">
        <f>TREM2!H277+MAP!H277</f>
        <v>0</v>
      </c>
      <c r="I277" s="141">
        <f>IFERROR(H277/H281,0)</f>
        <v>0</v>
      </c>
      <c r="J277" s="143">
        <f>TREM2!J277+MAP!J277</f>
        <v>1</v>
      </c>
      <c r="K277" s="142">
        <f>IFERROR(J277/J281,0)</f>
        <v>4.7619047619047616E-2</v>
      </c>
      <c r="M277" s="139" t="s">
        <v>133</v>
      </c>
      <c r="N277" s="140" t="s">
        <v>205</v>
      </c>
      <c r="O277" s="143">
        <f>TREM2!O277+MAP!O277</f>
        <v>4</v>
      </c>
      <c r="P277" s="142">
        <f>IFERROR(O277/O281,0)</f>
        <v>0.11428571428571428</v>
      </c>
      <c r="R277" s="139" t="s">
        <v>151</v>
      </c>
      <c r="S277" s="143">
        <f>TREM2!S277+MAP!S277</f>
        <v>25</v>
      </c>
      <c r="T277" s="142">
        <f>IFERROR(S277/S278,0)</f>
        <v>0.67567567567567566</v>
      </c>
      <c r="V277" s="139" t="s">
        <v>205</v>
      </c>
      <c r="W277" s="143">
        <f>TREM2!W277+MAP!W277</f>
        <v>20</v>
      </c>
      <c r="X277" s="142">
        <f>IFERROR(W277/W279,0)</f>
        <v>0.54054054054054057</v>
      </c>
    </row>
    <row r="278" spans="2:24">
      <c r="B278" s="139"/>
      <c r="C278" s="140" t="s">
        <v>146</v>
      </c>
      <c r="D278" s="143">
        <f>TREM2!D278+MAP!D278</f>
        <v>0</v>
      </c>
      <c r="E278" s="141">
        <f>IFERROR(D278/D281,0)</f>
        <v>0</v>
      </c>
      <c r="F278" s="143">
        <f>TREM2!F278+MAP!F278</f>
        <v>0</v>
      </c>
      <c r="G278" s="141">
        <f>IFERROR(F278/F281,0)</f>
        <v>0</v>
      </c>
      <c r="H278" s="143">
        <f>TREM2!H278+MAP!H278</f>
        <v>3</v>
      </c>
      <c r="I278" s="141">
        <f>IFERROR(H278/H281,0)</f>
        <v>0.375</v>
      </c>
      <c r="J278" s="143">
        <f>TREM2!J278+MAP!J278</f>
        <v>4</v>
      </c>
      <c r="K278" s="142">
        <f>IFERROR(J278/J281,0)</f>
        <v>0.19047619047619047</v>
      </c>
      <c r="M278" s="139"/>
      <c r="N278" s="140" t="s">
        <v>146</v>
      </c>
      <c r="O278" s="143">
        <f>TREM2!O278+MAP!O278</f>
        <v>7</v>
      </c>
      <c r="P278" s="142">
        <f>IFERROR(O278/O281,0)</f>
        <v>0.2</v>
      </c>
      <c r="R278" s="139" t="s">
        <v>1339</v>
      </c>
      <c r="S278" s="140">
        <f>SUM(S276:S277)</f>
        <v>37</v>
      </c>
      <c r="T278" s="142"/>
      <c r="V278" s="139" t="s">
        <v>146</v>
      </c>
      <c r="W278" s="143">
        <f>TREM2!W278+MAP!W278</f>
        <v>17</v>
      </c>
      <c r="X278" s="142">
        <f>IFERROR(W278/W279,0)</f>
        <v>0.45945945945945948</v>
      </c>
    </row>
    <row r="279" spans="2:24">
      <c r="B279" s="139" t="s">
        <v>151</v>
      </c>
      <c r="C279" s="140" t="s">
        <v>205</v>
      </c>
      <c r="D279" s="143">
        <f>TREM2!D279+MAP!D279</f>
        <v>3</v>
      </c>
      <c r="E279" s="141">
        <f>IFERROR(D279/D281,0)</f>
        <v>0.5</v>
      </c>
      <c r="F279" s="143">
        <f>TREM2!F279+MAP!F279</f>
        <v>0</v>
      </c>
      <c r="G279" s="141">
        <f>IFERROR(F279/F281,0)</f>
        <v>0</v>
      </c>
      <c r="H279" s="143">
        <f>TREM2!H279+MAP!H279</f>
        <v>5</v>
      </c>
      <c r="I279" s="141">
        <f>IFERROR(H279/H281,0)</f>
        <v>0.625</v>
      </c>
      <c r="J279" s="143">
        <f>TREM2!J279+MAP!J279</f>
        <v>8</v>
      </c>
      <c r="K279" s="142">
        <f>IFERROR(J279/J281,0)</f>
        <v>0.38095238095238093</v>
      </c>
      <c r="M279" s="139" t="s">
        <v>151</v>
      </c>
      <c r="N279" s="140" t="s">
        <v>205</v>
      </c>
      <c r="O279" s="143">
        <f>TREM2!O279+MAP!O279</f>
        <v>16</v>
      </c>
      <c r="P279" s="142">
        <f>IFERROR(O279/O281,0)</f>
        <v>0.45714285714285713</v>
      </c>
      <c r="V279" s="139" t="s">
        <v>1339</v>
      </c>
      <c r="W279" s="140">
        <f>SUM(W277:W278)</f>
        <v>37</v>
      </c>
      <c r="X279" s="142"/>
    </row>
    <row r="280" spans="2:24">
      <c r="B280" s="139"/>
      <c r="C280" s="140" t="s">
        <v>146</v>
      </c>
      <c r="D280" s="143">
        <f>TREM2!D280+MAP!D280</f>
        <v>0</v>
      </c>
      <c r="E280" s="141">
        <f>IFERROR(D280/D281,0)</f>
        <v>0</v>
      </c>
      <c r="F280" s="143">
        <f>TREM2!F280+MAP!F280</f>
        <v>0</v>
      </c>
      <c r="G280" s="141">
        <f>IFERROR(F280/F281,0)</f>
        <v>0</v>
      </c>
      <c r="H280" s="143">
        <f>TREM2!H280+MAP!H280</f>
        <v>0</v>
      </c>
      <c r="I280" s="141">
        <f>IFERROR(H280/H281,0)</f>
        <v>0</v>
      </c>
      <c r="J280" s="143">
        <f>TREM2!J280+MAP!J280</f>
        <v>8</v>
      </c>
      <c r="K280" s="142">
        <f>IFERROR(J280/J281,0)</f>
        <v>0.38095238095238093</v>
      </c>
      <c r="M280" s="139"/>
      <c r="N280" s="140" t="s">
        <v>146</v>
      </c>
      <c r="O280" s="143">
        <f>TREM2!O280+MAP!O280</f>
        <v>8</v>
      </c>
      <c r="P280" s="142">
        <f>IFERROR(O280/O281,0)</f>
        <v>0.22857142857142856</v>
      </c>
    </row>
    <row r="281" spans="2:24">
      <c r="B281" s="139" t="s">
        <v>1339</v>
      </c>
      <c r="C281" s="140"/>
      <c r="D281" s="143">
        <f>SUM(D277:D280)</f>
        <v>6</v>
      </c>
      <c r="E281" s="141"/>
      <c r="F281" s="140">
        <f t="shared" ref="F281" si="37">SUM(F277:F280)</f>
        <v>0</v>
      </c>
      <c r="G281" s="140"/>
      <c r="H281" s="140">
        <f>SUM(H277:H280)</f>
        <v>8</v>
      </c>
      <c r="I281" s="140"/>
      <c r="J281" s="140">
        <f>SUM(J277:J280)</f>
        <v>21</v>
      </c>
      <c r="K281" s="144">
        <f>SUM(C281:J281)</f>
        <v>35</v>
      </c>
      <c r="M281" s="139" t="s">
        <v>1339</v>
      </c>
      <c r="N281" s="140"/>
      <c r="O281" s="140">
        <f>SUM(O277:O280)</f>
        <v>35</v>
      </c>
      <c r="P281" s="142"/>
    </row>
    <row r="283" spans="2:24">
      <c r="B283" s="164" t="s">
        <v>147</v>
      </c>
      <c r="C283" s="165"/>
      <c r="D283" s="165"/>
      <c r="E283" s="165"/>
      <c r="F283" s="165"/>
      <c r="G283" s="165"/>
      <c r="H283" s="165"/>
      <c r="I283" s="165"/>
      <c r="J283" s="165"/>
      <c r="K283" s="165"/>
      <c r="L283" s="165"/>
      <c r="M283" s="164"/>
      <c r="N283" s="165"/>
      <c r="O283" s="165"/>
      <c r="P283" s="165"/>
      <c r="Q283" s="165"/>
      <c r="R283" s="165"/>
      <c r="S283" s="165"/>
      <c r="T283" s="165"/>
      <c r="U283" s="165"/>
      <c r="V283" s="166"/>
      <c r="W283" s="165"/>
      <c r="X283" s="165"/>
    </row>
    <row r="284" spans="2:24">
      <c r="B284" s="139"/>
      <c r="C284" s="140" t="s">
        <v>1341</v>
      </c>
      <c r="D284" s="140" t="s">
        <v>924</v>
      </c>
      <c r="E284" s="141"/>
      <c r="F284" s="140" t="s">
        <v>407</v>
      </c>
      <c r="G284" s="140"/>
      <c r="H284" s="141" t="s">
        <v>215</v>
      </c>
      <c r="I284" s="140"/>
      <c r="J284" s="140" t="s">
        <v>206</v>
      </c>
      <c r="K284" s="142"/>
      <c r="M284" s="139"/>
      <c r="N284" s="140" t="s">
        <v>1341</v>
      </c>
      <c r="O284" s="140"/>
      <c r="P284" s="142"/>
      <c r="R284" s="139" t="s">
        <v>133</v>
      </c>
      <c r="S284" s="143">
        <f>TREM2!S284+MAP!S284</f>
        <v>9</v>
      </c>
      <c r="T284" s="142">
        <f>IFERROR(S284/S286,0)</f>
        <v>0.40909090909090912</v>
      </c>
      <c r="V284" s="139" t="s">
        <v>1341</v>
      </c>
      <c r="W284" s="140"/>
      <c r="X284" s="142"/>
    </row>
    <row r="285" spans="2:24">
      <c r="B285" s="139" t="s">
        <v>133</v>
      </c>
      <c r="C285" s="140" t="s">
        <v>205</v>
      </c>
      <c r="D285" s="143">
        <f>TREM2!D285+MAP!D285</f>
        <v>0</v>
      </c>
      <c r="E285" s="141">
        <f>IFERROR(D285/D289,0)</f>
        <v>0</v>
      </c>
      <c r="F285" s="143">
        <f>TREM2!F285+MAP!F285</f>
        <v>0</v>
      </c>
      <c r="G285" s="141">
        <f>IFERROR(F285/F289,0)</f>
        <v>0</v>
      </c>
      <c r="H285" s="143">
        <f>TREM2!H285+MAP!H285</f>
        <v>0</v>
      </c>
      <c r="I285" s="141">
        <f>IFERROR(H285/H289,0)</f>
        <v>0</v>
      </c>
      <c r="J285" s="143">
        <f>TREM2!J285+MAP!J285</f>
        <v>0</v>
      </c>
      <c r="K285" s="142">
        <f>IFERROR(J285/J289,0)</f>
        <v>0</v>
      </c>
      <c r="M285" s="139" t="s">
        <v>133</v>
      </c>
      <c r="N285" s="140" t="s">
        <v>205</v>
      </c>
      <c r="O285" s="143">
        <f>TREM2!O285+MAP!O285</f>
        <v>0</v>
      </c>
      <c r="P285" s="142">
        <f>IFERROR(O285/O289,0)</f>
        <v>0</v>
      </c>
      <c r="R285" s="139" t="s">
        <v>151</v>
      </c>
      <c r="S285" s="143">
        <f>TREM2!S285+MAP!S285</f>
        <v>13</v>
      </c>
      <c r="T285" s="142">
        <f>IFERROR(S285/S286,0)</f>
        <v>0.59090909090909094</v>
      </c>
      <c r="V285" s="139" t="s">
        <v>205</v>
      </c>
      <c r="W285" s="143">
        <f>TREM2!W285+MAP!W285</f>
        <v>8</v>
      </c>
      <c r="X285" s="142">
        <f>IFERROR(W285/W287,0)</f>
        <v>0.36363636363636365</v>
      </c>
    </row>
    <row r="286" spans="2:24">
      <c r="B286" s="139"/>
      <c r="C286" s="140" t="s">
        <v>146</v>
      </c>
      <c r="D286" s="143">
        <f>TREM2!D286+MAP!D286</f>
        <v>3</v>
      </c>
      <c r="E286" s="141">
        <f>IFERROR(D286/D289,0)</f>
        <v>0.21428571428571427</v>
      </c>
      <c r="F286" s="143">
        <f>TREM2!F286+MAP!F286</f>
        <v>0</v>
      </c>
      <c r="G286" s="141">
        <f>IFERROR(F286/F289,0)</f>
        <v>0</v>
      </c>
      <c r="H286" s="143">
        <f>TREM2!H286+MAP!H286</f>
        <v>0</v>
      </c>
      <c r="I286" s="141">
        <f>IFERROR(H286/H289,0)</f>
        <v>0</v>
      </c>
      <c r="J286" s="143">
        <f>TREM2!J286+MAP!J286</f>
        <v>0</v>
      </c>
      <c r="K286" s="142">
        <f>IFERROR(J286/J289,0)</f>
        <v>0</v>
      </c>
      <c r="M286" s="139"/>
      <c r="N286" s="140" t="s">
        <v>146</v>
      </c>
      <c r="O286" s="143">
        <f>TREM2!O286+MAP!O286</f>
        <v>9</v>
      </c>
      <c r="P286" s="142">
        <f>IFERROR(O286/O289,0)</f>
        <v>0.40909090909090912</v>
      </c>
      <c r="R286" s="139" t="s">
        <v>1339</v>
      </c>
      <c r="S286" s="140">
        <f>SUM(S284:S285)</f>
        <v>22</v>
      </c>
      <c r="T286" s="142"/>
      <c r="V286" s="139" t="s">
        <v>146</v>
      </c>
      <c r="W286" s="143">
        <f>TREM2!W286+MAP!W286</f>
        <v>14</v>
      </c>
      <c r="X286" s="142">
        <f>IFERROR(W286/W287,0)</f>
        <v>0.63636363636363635</v>
      </c>
    </row>
    <row r="287" spans="2:24">
      <c r="B287" s="139" t="s">
        <v>151</v>
      </c>
      <c r="C287" s="140" t="s">
        <v>205</v>
      </c>
      <c r="D287" s="143">
        <f>TREM2!D287+MAP!D287</f>
        <v>8</v>
      </c>
      <c r="E287" s="141">
        <f>IFERROR(D287/D289,0)</f>
        <v>0.5714285714285714</v>
      </c>
      <c r="F287" s="143">
        <f>TREM2!F287+MAP!F287</f>
        <v>0</v>
      </c>
      <c r="G287" s="141">
        <f>IFERROR(F287/F289,0)</f>
        <v>0</v>
      </c>
      <c r="H287" s="143">
        <f>TREM2!H287+MAP!H287</f>
        <v>0</v>
      </c>
      <c r="I287" s="141">
        <f>IFERROR(H287/H289,0)</f>
        <v>0</v>
      </c>
      <c r="J287" s="143">
        <f>TREM2!J287+MAP!J287</f>
        <v>0</v>
      </c>
      <c r="K287" s="142">
        <f>IFERROR(J287/J289,0)</f>
        <v>0</v>
      </c>
      <c r="M287" s="139" t="s">
        <v>151</v>
      </c>
      <c r="N287" s="140" t="s">
        <v>205</v>
      </c>
      <c r="O287" s="143">
        <f>TREM2!O287+MAP!O287</f>
        <v>8</v>
      </c>
      <c r="P287" s="142">
        <f>IFERROR(O287/O289,0)</f>
        <v>0.36363636363636365</v>
      </c>
      <c r="V287" s="139" t="s">
        <v>1339</v>
      </c>
      <c r="W287" s="140">
        <f>SUM(W285:W286)</f>
        <v>22</v>
      </c>
      <c r="X287" s="142"/>
    </row>
    <row r="288" spans="2:24">
      <c r="B288" s="139"/>
      <c r="C288" s="140" t="s">
        <v>146</v>
      </c>
      <c r="D288" s="143">
        <f>TREM2!D288+MAP!D288</f>
        <v>3</v>
      </c>
      <c r="E288" s="141">
        <f>IFERROR(D288/D289,0)</f>
        <v>0.21428571428571427</v>
      </c>
      <c r="F288" s="143">
        <f>TREM2!F288+MAP!F288</f>
        <v>0</v>
      </c>
      <c r="G288" s="141">
        <f>IFERROR(F288/F289,0)</f>
        <v>0</v>
      </c>
      <c r="H288" s="143">
        <f>TREM2!H288+MAP!H288</f>
        <v>0</v>
      </c>
      <c r="I288" s="141">
        <f>IFERROR(H288/H289,0)</f>
        <v>0</v>
      </c>
      <c r="J288" s="143">
        <f>TREM2!J288+MAP!J288</f>
        <v>0</v>
      </c>
      <c r="K288" s="142">
        <f>IFERROR(J288/J289,0)</f>
        <v>0</v>
      </c>
      <c r="M288" s="139"/>
      <c r="N288" s="140" t="s">
        <v>146</v>
      </c>
      <c r="O288" s="143">
        <f>TREM2!O288+MAP!O288</f>
        <v>5</v>
      </c>
      <c r="P288" s="142">
        <f>IFERROR(O288/O289,0)</f>
        <v>0.22727272727272727</v>
      </c>
    </row>
    <row r="289" spans="2:24">
      <c r="B289" s="139" t="s">
        <v>1339</v>
      </c>
      <c r="C289" s="140"/>
      <c r="D289" s="143">
        <f>SUM(D285:D288)</f>
        <v>14</v>
      </c>
      <c r="E289" s="141"/>
      <c r="F289" s="140">
        <f t="shared" ref="F289" si="38">SUM(F285:F288)</f>
        <v>0</v>
      </c>
      <c r="G289" s="140"/>
      <c r="H289" s="140">
        <f>SUM(H285:H288)</f>
        <v>0</v>
      </c>
      <c r="I289" s="140"/>
      <c r="J289" s="140">
        <f>SUM(J285:J288)</f>
        <v>0</v>
      </c>
      <c r="K289" s="144">
        <f>SUM(C289:J289)</f>
        <v>14</v>
      </c>
      <c r="M289" s="139" t="s">
        <v>1339</v>
      </c>
      <c r="N289" s="140"/>
      <c r="O289" s="140">
        <f>SUM(O285:O288)</f>
        <v>22</v>
      </c>
      <c r="P289" s="142"/>
    </row>
    <row r="291" spans="2:24">
      <c r="B291" s="164">
        <v>0</v>
      </c>
      <c r="C291" s="165"/>
      <c r="D291" s="165"/>
      <c r="E291" s="165"/>
      <c r="F291" s="165"/>
      <c r="G291" s="165"/>
      <c r="H291" s="165"/>
      <c r="I291" s="165"/>
      <c r="J291" s="165"/>
      <c r="K291" s="165"/>
      <c r="L291" s="165"/>
      <c r="M291" s="164"/>
      <c r="N291" s="165"/>
      <c r="O291" s="165"/>
      <c r="P291" s="165"/>
      <c r="Q291" s="165"/>
      <c r="R291" s="165"/>
      <c r="S291" s="165"/>
      <c r="T291" s="165"/>
      <c r="U291" s="165"/>
      <c r="V291" s="166"/>
      <c r="W291" s="165"/>
      <c r="X291" s="165"/>
    </row>
    <row r="292" spans="2:24">
      <c r="B292" s="139"/>
      <c r="C292" s="140" t="s">
        <v>1341</v>
      </c>
      <c r="D292" s="140" t="s">
        <v>924</v>
      </c>
      <c r="E292" s="141"/>
      <c r="F292" s="140" t="s">
        <v>407</v>
      </c>
      <c r="G292" s="140"/>
      <c r="H292" s="141" t="s">
        <v>215</v>
      </c>
      <c r="I292" s="140"/>
      <c r="J292" s="140" t="s">
        <v>206</v>
      </c>
      <c r="K292" s="142"/>
      <c r="M292" s="139"/>
      <c r="N292" s="140" t="s">
        <v>1341</v>
      </c>
      <c r="O292" s="140"/>
      <c r="P292" s="142"/>
      <c r="R292" s="139" t="s">
        <v>133</v>
      </c>
      <c r="S292" s="143">
        <f>TREM2!S292+MAP!S292</f>
        <v>22</v>
      </c>
      <c r="T292" s="142">
        <f>IFERROR(S292/S294,0)</f>
        <v>0.91666666666666663</v>
      </c>
      <c r="V292" s="139" t="s">
        <v>1341</v>
      </c>
      <c r="W292" s="140"/>
      <c r="X292" s="142"/>
    </row>
    <row r="293" spans="2:24">
      <c r="B293" s="139" t="s">
        <v>133</v>
      </c>
      <c r="C293" s="140" t="s">
        <v>205</v>
      </c>
      <c r="D293" s="143">
        <f>TREM2!D293+MAP!D293</f>
        <v>6</v>
      </c>
      <c r="E293" s="141">
        <f>IFERROR(D293/D297,0)</f>
        <v>0.46153846153846156</v>
      </c>
      <c r="F293" s="143">
        <f>TREM2!F293+MAP!F293</f>
        <v>0</v>
      </c>
      <c r="G293" s="141">
        <f>IFERROR(F293/F297,0)</f>
        <v>0</v>
      </c>
      <c r="H293" s="143">
        <f>TREM2!H293+MAP!H293</f>
        <v>2</v>
      </c>
      <c r="I293" s="141">
        <f>IFERROR(H293/H297,0)</f>
        <v>1</v>
      </c>
      <c r="J293" s="143">
        <f>TREM2!J293+MAP!J293</f>
        <v>1</v>
      </c>
      <c r="K293" s="142">
        <f>IFERROR(J293/J297,0)</f>
        <v>0.2</v>
      </c>
      <c r="M293" s="139" t="s">
        <v>133</v>
      </c>
      <c r="N293" s="140" t="s">
        <v>205</v>
      </c>
      <c r="O293" s="143">
        <f>TREM2!O293+MAP!O293</f>
        <v>9</v>
      </c>
      <c r="P293" s="142">
        <f>IFERROR(O293/O297,0)</f>
        <v>0.375</v>
      </c>
      <c r="R293" s="139" t="s">
        <v>151</v>
      </c>
      <c r="S293" s="143">
        <f>TREM2!S293+MAP!S293</f>
        <v>2</v>
      </c>
      <c r="T293" s="142">
        <f>IFERROR(S293/S294,0)</f>
        <v>8.3333333333333329E-2</v>
      </c>
      <c r="V293" s="139" t="s">
        <v>205</v>
      </c>
      <c r="W293" s="143">
        <f>TREM2!W293+MAP!W293</f>
        <v>10</v>
      </c>
      <c r="X293" s="142">
        <f>IFERROR(W293/W295,0)</f>
        <v>0.41666666666666669</v>
      </c>
    </row>
    <row r="294" spans="2:24">
      <c r="B294" s="139"/>
      <c r="C294" s="140" t="s">
        <v>146</v>
      </c>
      <c r="D294" s="143">
        <f>TREM2!D294+MAP!D294</f>
        <v>6</v>
      </c>
      <c r="E294" s="141">
        <f>IFERROR(D294/D297,0)</f>
        <v>0.46153846153846156</v>
      </c>
      <c r="F294" s="143">
        <f>TREM2!F294+MAP!F294</f>
        <v>0</v>
      </c>
      <c r="G294" s="141">
        <f>IFERROR(F294/F297,0)</f>
        <v>0</v>
      </c>
      <c r="H294" s="143">
        <f>TREM2!H294+MAP!H294</f>
        <v>0</v>
      </c>
      <c r="I294" s="141">
        <f>IFERROR(H294/H297,0)</f>
        <v>0</v>
      </c>
      <c r="J294" s="143">
        <f>TREM2!J294+MAP!J294</f>
        <v>3</v>
      </c>
      <c r="K294" s="142">
        <f>IFERROR(J294/J297,0)</f>
        <v>0.6</v>
      </c>
      <c r="M294" s="139"/>
      <c r="N294" s="140" t="s">
        <v>146</v>
      </c>
      <c r="O294" s="143">
        <f>TREM2!O294+MAP!O294</f>
        <v>13</v>
      </c>
      <c r="P294" s="142">
        <f>IFERROR(O294/O297,0)</f>
        <v>0.54166666666666663</v>
      </c>
      <c r="R294" s="139" t="s">
        <v>1339</v>
      </c>
      <c r="S294" s="140">
        <f>SUM(S292:S293)</f>
        <v>24</v>
      </c>
      <c r="T294" s="142"/>
      <c r="V294" s="139" t="s">
        <v>146</v>
      </c>
      <c r="W294" s="143">
        <f>TREM2!W294+MAP!W294</f>
        <v>14</v>
      </c>
      <c r="X294" s="142">
        <f>IFERROR(W294/W295,0)</f>
        <v>0.58333333333333337</v>
      </c>
    </row>
    <row r="295" spans="2:24">
      <c r="B295" s="139" t="s">
        <v>151</v>
      </c>
      <c r="C295" s="140" t="s">
        <v>205</v>
      </c>
      <c r="D295" s="143">
        <f>TREM2!D295+MAP!D295</f>
        <v>1</v>
      </c>
      <c r="E295" s="141">
        <f>IFERROR(D295/D297,0)</f>
        <v>7.6923076923076927E-2</v>
      </c>
      <c r="F295" s="143">
        <f>TREM2!F295+MAP!F295</f>
        <v>0</v>
      </c>
      <c r="G295" s="141">
        <f>IFERROR(F295/F297,0)</f>
        <v>0</v>
      </c>
      <c r="H295" s="143">
        <f>TREM2!H295+MAP!H295</f>
        <v>0</v>
      </c>
      <c r="I295" s="141">
        <f>IFERROR(H295/H297,0)</f>
        <v>0</v>
      </c>
      <c r="J295" s="143">
        <f>TREM2!J295+MAP!J295</f>
        <v>0</v>
      </c>
      <c r="K295" s="142">
        <f>IFERROR(J295/J297,0)</f>
        <v>0</v>
      </c>
      <c r="M295" s="139" t="s">
        <v>151</v>
      </c>
      <c r="N295" s="140" t="s">
        <v>205</v>
      </c>
      <c r="O295" s="143">
        <f>TREM2!O295+MAP!O295</f>
        <v>1</v>
      </c>
      <c r="P295" s="142">
        <f>IFERROR(O295/O297,0)</f>
        <v>4.1666666666666664E-2</v>
      </c>
      <c r="V295" s="139" t="s">
        <v>1339</v>
      </c>
      <c r="W295" s="140">
        <f>SUM(W293:W294)</f>
        <v>24</v>
      </c>
      <c r="X295" s="142"/>
    </row>
    <row r="296" spans="2:24">
      <c r="B296" s="139"/>
      <c r="C296" s="140" t="s">
        <v>146</v>
      </c>
      <c r="D296" s="143">
        <f>TREM2!D296+MAP!D296</f>
        <v>0</v>
      </c>
      <c r="E296" s="141">
        <f>IFERROR(D296/D297,0)</f>
        <v>0</v>
      </c>
      <c r="F296" s="143">
        <f>TREM2!F296+MAP!F296</f>
        <v>0</v>
      </c>
      <c r="G296" s="141">
        <f>IFERROR(F296/F297,0)</f>
        <v>0</v>
      </c>
      <c r="H296" s="143">
        <f>TREM2!H296+MAP!H296</f>
        <v>0</v>
      </c>
      <c r="I296" s="141">
        <f>IFERROR(H296/H297,0)</f>
        <v>0</v>
      </c>
      <c r="J296" s="143">
        <f>TREM2!J296+MAP!J296</f>
        <v>1</v>
      </c>
      <c r="K296" s="142">
        <f>IFERROR(J296/J297,0)</f>
        <v>0.2</v>
      </c>
      <c r="M296" s="139"/>
      <c r="N296" s="140" t="s">
        <v>146</v>
      </c>
      <c r="O296" s="143">
        <f>TREM2!O296+MAP!O296</f>
        <v>1</v>
      </c>
      <c r="P296" s="142">
        <f>IFERROR(O296/O297,0)</f>
        <v>4.1666666666666664E-2</v>
      </c>
    </row>
    <row r="297" spans="2:24">
      <c r="B297" s="139" t="s">
        <v>1339</v>
      </c>
      <c r="C297" s="140"/>
      <c r="D297" s="143">
        <f>SUM(D293:D296)</f>
        <v>13</v>
      </c>
      <c r="E297" s="141"/>
      <c r="F297" s="140">
        <f t="shared" ref="F297" si="39">SUM(F293:F296)</f>
        <v>0</v>
      </c>
      <c r="G297" s="140"/>
      <c r="H297" s="140">
        <f>SUM(H293:H296)</f>
        <v>2</v>
      </c>
      <c r="I297" s="140"/>
      <c r="J297" s="140">
        <f>SUM(J293:J296)</f>
        <v>5</v>
      </c>
      <c r="K297" s="144">
        <f>SUM(C297:J297)</f>
        <v>20</v>
      </c>
      <c r="M297" s="139" t="s">
        <v>1339</v>
      </c>
      <c r="N297" s="140"/>
      <c r="O297" s="140">
        <f>SUM(O293:O296)</f>
        <v>24</v>
      </c>
      <c r="P297" s="142"/>
    </row>
    <row r="299" spans="2:24">
      <c r="B299" s="164">
        <v>1</v>
      </c>
      <c r="C299" s="165"/>
      <c r="D299" s="165"/>
      <c r="E299" s="165"/>
      <c r="F299" s="165"/>
      <c r="G299" s="165"/>
      <c r="H299" s="165"/>
      <c r="I299" s="165"/>
      <c r="J299" s="165"/>
      <c r="K299" s="165"/>
      <c r="L299" s="165"/>
      <c r="M299" s="164"/>
      <c r="N299" s="165"/>
      <c r="O299" s="165"/>
      <c r="P299" s="165"/>
      <c r="Q299" s="165"/>
      <c r="R299" s="165"/>
      <c r="S299" s="165"/>
      <c r="T299" s="165"/>
      <c r="U299" s="165"/>
      <c r="V299" s="166"/>
      <c r="W299" s="165"/>
      <c r="X299" s="165"/>
    </row>
    <row r="300" spans="2:24">
      <c r="B300" s="139"/>
      <c r="C300" s="140" t="s">
        <v>1341</v>
      </c>
      <c r="D300" s="140" t="s">
        <v>924</v>
      </c>
      <c r="E300" s="141"/>
      <c r="F300" s="140" t="s">
        <v>407</v>
      </c>
      <c r="G300" s="140"/>
      <c r="H300" s="141" t="s">
        <v>215</v>
      </c>
      <c r="I300" s="140"/>
      <c r="J300" s="140" t="s">
        <v>206</v>
      </c>
      <c r="K300" s="142"/>
      <c r="M300" s="139"/>
      <c r="N300" s="140" t="s">
        <v>1341</v>
      </c>
      <c r="O300" s="140"/>
      <c r="P300" s="142"/>
      <c r="R300" s="139" t="s">
        <v>133</v>
      </c>
      <c r="S300" s="143">
        <f>TREM2!S300+MAP!S300</f>
        <v>9</v>
      </c>
      <c r="T300" s="142">
        <f>IFERROR(S300/S302,0)</f>
        <v>0.9</v>
      </c>
      <c r="V300" s="139" t="s">
        <v>1341</v>
      </c>
      <c r="W300" s="140"/>
      <c r="X300" s="142"/>
    </row>
    <row r="301" spans="2:24">
      <c r="B301" s="139" t="s">
        <v>133</v>
      </c>
      <c r="C301" s="140" t="s">
        <v>205</v>
      </c>
      <c r="D301" s="143">
        <f>TREM2!D301+MAP!D301</f>
        <v>0</v>
      </c>
      <c r="E301" s="141">
        <f>IFERROR(D301/D305,0)</f>
        <v>0</v>
      </c>
      <c r="F301" s="143">
        <f>TREM2!F301+MAP!F301</f>
        <v>0</v>
      </c>
      <c r="G301" s="141">
        <f>IFERROR(F301/F305,0)</f>
        <v>0</v>
      </c>
      <c r="H301" s="143">
        <f>TREM2!H301+MAP!H301</f>
        <v>0</v>
      </c>
      <c r="I301" s="141">
        <f>IFERROR(H301/H305,0)</f>
        <v>0</v>
      </c>
      <c r="J301" s="143">
        <f>TREM2!J301+MAP!J301</f>
        <v>2</v>
      </c>
      <c r="K301" s="142">
        <f>IFERROR(J301/J305,0)</f>
        <v>0.66666666666666663</v>
      </c>
      <c r="M301" s="139" t="s">
        <v>133</v>
      </c>
      <c r="N301" s="140" t="s">
        <v>205</v>
      </c>
      <c r="O301" s="143">
        <f>TREM2!O301+MAP!O301</f>
        <v>2</v>
      </c>
      <c r="P301" s="142">
        <f>IFERROR(O301/O305,0)</f>
        <v>0.2</v>
      </c>
      <c r="R301" s="139" t="s">
        <v>151</v>
      </c>
      <c r="S301" s="143">
        <f>TREM2!S301+MAP!S301</f>
        <v>1</v>
      </c>
      <c r="T301" s="142">
        <f>IFERROR(S301/S302,0)</f>
        <v>0.1</v>
      </c>
      <c r="V301" s="139" t="s">
        <v>205</v>
      </c>
      <c r="W301" s="143">
        <f>TREM2!W301+MAP!W301</f>
        <v>2</v>
      </c>
      <c r="X301" s="142">
        <f>IFERROR(W301/W303,0)</f>
        <v>0.2</v>
      </c>
    </row>
    <row r="302" spans="2:24">
      <c r="B302" s="139"/>
      <c r="C302" s="140" t="s">
        <v>146</v>
      </c>
      <c r="D302" s="143">
        <f>TREM2!D302+MAP!D302</f>
        <v>3</v>
      </c>
      <c r="E302" s="141">
        <f>IFERROR(D302/D305,0)</f>
        <v>1</v>
      </c>
      <c r="F302" s="143">
        <f>TREM2!F302+MAP!F302</f>
        <v>0</v>
      </c>
      <c r="G302" s="141">
        <f>IFERROR(F302/F305,0)</f>
        <v>0</v>
      </c>
      <c r="H302" s="143">
        <f>TREM2!H302+MAP!H302</f>
        <v>0</v>
      </c>
      <c r="I302" s="141">
        <f>IFERROR(H302/H305,0)</f>
        <v>0</v>
      </c>
      <c r="J302" s="143">
        <f>TREM2!J302+MAP!J302</f>
        <v>1</v>
      </c>
      <c r="K302" s="142">
        <f>IFERROR(J302/J305,0)</f>
        <v>0.33333333333333331</v>
      </c>
      <c r="M302" s="139"/>
      <c r="N302" s="140" t="s">
        <v>146</v>
      </c>
      <c r="O302" s="143">
        <f>TREM2!O302+MAP!O302</f>
        <v>7</v>
      </c>
      <c r="P302" s="142">
        <f>IFERROR(O302/O305,0)</f>
        <v>0.7</v>
      </c>
      <c r="R302" s="139" t="s">
        <v>1339</v>
      </c>
      <c r="S302" s="140">
        <f>SUM(S300:S301)</f>
        <v>10</v>
      </c>
      <c r="T302" s="142"/>
      <c r="V302" s="139" t="s">
        <v>146</v>
      </c>
      <c r="W302" s="143">
        <f>TREM2!W302+MAP!W302</f>
        <v>8</v>
      </c>
      <c r="X302" s="142">
        <f>IFERROR(W302/W303,0)</f>
        <v>0.8</v>
      </c>
    </row>
    <row r="303" spans="2:24">
      <c r="B303" s="139" t="s">
        <v>151</v>
      </c>
      <c r="C303" s="140" t="s">
        <v>205</v>
      </c>
      <c r="D303" s="143">
        <f>TREM2!D303+MAP!D303</f>
        <v>0</v>
      </c>
      <c r="E303" s="141">
        <f>IFERROR(D303/D305,0)</f>
        <v>0</v>
      </c>
      <c r="F303" s="143">
        <f>TREM2!F303+MAP!F303</f>
        <v>0</v>
      </c>
      <c r="G303" s="141">
        <f>IFERROR(F303/F305,0)</f>
        <v>0</v>
      </c>
      <c r="H303" s="143">
        <f>TREM2!H303+MAP!H303</f>
        <v>0</v>
      </c>
      <c r="I303" s="141">
        <f>IFERROR(H303/H305,0)</f>
        <v>0</v>
      </c>
      <c r="J303" s="143">
        <f>TREM2!J303+MAP!J303</f>
        <v>0</v>
      </c>
      <c r="K303" s="142">
        <f>IFERROR(J303/J305,0)</f>
        <v>0</v>
      </c>
      <c r="M303" s="139" t="s">
        <v>151</v>
      </c>
      <c r="N303" s="140" t="s">
        <v>205</v>
      </c>
      <c r="O303" s="143">
        <f>TREM2!O303+MAP!O303</f>
        <v>0</v>
      </c>
      <c r="P303" s="142">
        <f>IFERROR(O303/O305,0)</f>
        <v>0</v>
      </c>
      <c r="V303" s="139" t="s">
        <v>1339</v>
      </c>
      <c r="W303" s="140">
        <f>SUM(W301:W302)</f>
        <v>10</v>
      </c>
      <c r="X303" s="142"/>
    </row>
    <row r="304" spans="2:24">
      <c r="B304" s="139"/>
      <c r="C304" s="140" t="s">
        <v>146</v>
      </c>
      <c r="D304" s="143">
        <f>TREM2!D304+MAP!D304</f>
        <v>0</v>
      </c>
      <c r="E304" s="141">
        <f>IFERROR(D304/D305,0)</f>
        <v>0</v>
      </c>
      <c r="F304" s="143">
        <f>TREM2!F304+MAP!F304</f>
        <v>0</v>
      </c>
      <c r="G304" s="141">
        <f>IFERROR(F304/F305,0)</f>
        <v>0</v>
      </c>
      <c r="H304" s="143">
        <f>TREM2!H304+MAP!H304</f>
        <v>0</v>
      </c>
      <c r="I304" s="141">
        <f>IFERROR(H304/H305,0)</f>
        <v>0</v>
      </c>
      <c r="J304" s="143">
        <f>TREM2!J304+MAP!J304</f>
        <v>0</v>
      </c>
      <c r="K304" s="142">
        <f>IFERROR(J304/J305,0)</f>
        <v>0</v>
      </c>
      <c r="M304" s="139"/>
      <c r="N304" s="140" t="s">
        <v>146</v>
      </c>
      <c r="O304" s="143">
        <f>TREM2!O304+MAP!O304</f>
        <v>1</v>
      </c>
      <c r="P304" s="142">
        <f>IFERROR(O304/O305,0)</f>
        <v>0.1</v>
      </c>
    </row>
    <row r="305" spans="2:24">
      <c r="B305" s="139" t="s">
        <v>1339</v>
      </c>
      <c r="C305" s="140"/>
      <c r="D305" s="143">
        <f>SUM(D301:D304)</f>
        <v>3</v>
      </c>
      <c r="E305" s="141"/>
      <c r="F305" s="140">
        <f t="shared" ref="F305" si="40">SUM(F301:F304)</f>
        <v>0</v>
      </c>
      <c r="G305" s="140"/>
      <c r="H305" s="140">
        <f>SUM(H301:H304)</f>
        <v>0</v>
      </c>
      <c r="I305" s="140"/>
      <c r="J305" s="140">
        <f>SUM(J301:J304)</f>
        <v>3</v>
      </c>
      <c r="K305" s="144">
        <f>SUM(C305:J305)</f>
        <v>6</v>
      </c>
      <c r="M305" s="139" t="s">
        <v>1339</v>
      </c>
      <c r="N305" s="140"/>
      <c r="O305" s="140">
        <f>SUM(O301:O304)</f>
        <v>10</v>
      </c>
      <c r="P305" s="142"/>
    </row>
    <row r="307" spans="2:24">
      <c r="B307" s="164">
        <v>2</v>
      </c>
      <c r="C307" s="165"/>
      <c r="D307" s="165"/>
      <c r="E307" s="165"/>
      <c r="F307" s="165"/>
      <c r="G307" s="165"/>
      <c r="H307" s="165"/>
      <c r="I307" s="165"/>
      <c r="J307" s="165"/>
      <c r="K307" s="165"/>
      <c r="L307" s="165"/>
      <c r="M307" s="164"/>
      <c r="N307" s="165"/>
      <c r="O307" s="165"/>
      <c r="P307" s="165"/>
      <c r="Q307" s="165"/>
      <c r="R307" s="165"/>
      <c r="S307" s="165"/>
      <c r="T307" s="165"/>
      <c r="U307" s="165"/>
      <c r="V307" s="166"/>
      <c r="W307" s="165"/>
      <c r="X307" s="165"/>
    </row>
    <row r="308" spans="2:24">
      <c r="B308" s="139"/>
      <c r="C308" s="140" t="s">
        <v>1341</v>
      </c>
      <c r="D308" s="140" t="s">
        <v>924</v>
      </c>
      <c r="E308" s="141"/>
      <c r="F308" s="140" t="s">
        <v>407</v>
      </c>
      <c r="G308" s="140"/>
      <c r="H308" s="141" t="s">
        <v>215</v>
      </c>
      <c r="I308" s="140"/>
      <c r="J308" s="140" t="s">
        <v>206</v>
      </c>
      <c r="K308" s="142"/>
      <c r="M308" s="139"/>
      <c r="N308" s="140" t="s">
        <v>1341</v>
      </c>
      <c r="O308" s="140"/>
      <c r="P308" s="142"/>
      <c r="R308" s="139" t="s">
        <v>133</v>
      </c>
      <c r="S308" s="143">
        <f>TREM2!S308+MAP!S308</f>
        <v>1</v>
      </c>
      <c r="T308" s="142">
        <f>IFERROR(S308/S310,0)</f>
        <v>0.16666666666666666</v>
      </c>
      <c r="V308" s="139" t="s">
        <v>1341</v>
      </c>
      <c r="W308" s="140"/>
      <c r="X308" s="142"/>
    </row>
    <row r="309" spans="2:24">
      <c r="B309" s="139" t="s">
        <v>133</v>
      </c>
      <c r="C309" s="140" t="s">
        <v>205</v>
      </c>
      <c r="D309" s="143">
        <f>TREM2!D309+MAP!D309</f>
        <v>0</v>
      </c>
      <c r="E309" s="141">
        <f>IFERROR(D309/D313,0)</f>
        <v>0</v>
      </c>
      <c r="F309" s="143">
        <f>TREM2!F309+MAP!F309</f>
        <v>0</v>
      </c>
      <c r="G309" s="141">
        <f>IFERROR(F309/F313,0)</f>
        <v>0</v>
      </c>
      <c r="H309" s="143">
        <f>TREM2!H309+MAP!H309</f>
        <v>0</v>
      </c>
      <c r="I309" s="141">
        <f>IFERROR(H309/H313,0)</f>
        <v>0</v>
      </c>
      <c r="J309" s="143">
        <f>TREM2!J309+MAP!J309</f>
        <v>0</v>
      </c>
      <c r="K309" s="142">
        <f>IFERROR(J309/J313,0)</f>
        <v>0</v>
      </c>
      <c r="M309" s="139" t="s">
        <v>133</v>
      </c>
      <c r="N309" s="140" t="s">
        <v>205</v>
      </c>
      <c r="O309" s="143">
        <f>TREM2!O309+MAP!O309</f>
        <v>0</v>
      </c>
      <c r="P309" s="142">
        <f>IFERROR(O309/O313,0)</f>
        <v>0</v>
      </c>
      <c r="R309" s="139" t="s">
        <v>151</v>
      </c>
      <c r="S309" s="143">
        <f>TREM2!S309+MAP!S309</f>
        <v>5</v>
      </c>
      <c r="T309" s="142">
        <f>IFERROR(S309/S310,0)</f>
        <v>0.83333333333333337</v>
      </c>
      <c r="V309" s="139" t="s">
        <v>205</v>
      </c>
      <c r="W309" s="143">
        <f>TREM2!W309+MAP!W309</f>
        <v>3</v>
      </c>
      <c r="X309" s="142">
        <f>IFERROR(W309/W311,0)</f>
        <v>0.5</v>
      </c>
    </row>
    <row r="310" spans="2:24">
      <c r="B310" s="139"/>
      <c r="C310" s="140" t="s">
        <v>146</v>
      </c>
      <c r="D310" s="143">
        <f>TREM2!D310+MAP!D310</f>
        <v>0</v>
      </c>
      <c r="E310" s="141">
        <f>IFERROR(D310/D313,0)</f>
        <v>0</v>
      </c>
      <c r="F310" s="143">
        <f>TREM2!F310+MAP!F310</f>
        <v>0</v>
      </c>
      <c r="G310" s="141">
        <f>IFERROR(F310/F313,0)</f>
        <v>0</v>
      </c>
      <c r="H310" s="143">
        <f>TREM2!H310+MAP!H310</f>
        <v>0</v>
      </c>
      <c r="I310" s="141">
        <f>IFERROR(H310/H313,0)</f>
        <v>0</v>
      </c>
      <c r="J310" s="143">
        <f>TREM2!J310+MAP!J310</f>
        <v>0</v>
      </c>
      <c r="K310" s="142">
        <f>IFERROR(J310/J313,0)</f>
        <v>0</v>
      </c>
      <c r="M310" s="139"/>
      <c r="N310" s="140" t="s">
        <v>146</v>
      </c>
      <c r="O310" s="143">
        <f>TREM2!O310+MAP!O310</f>
        <v>1</v>
      </c>
      <c r="P310" s="142">
        <f>IFERROR(O310/O313,0)</f>
        <v>0.16666666666666666</v>
      </c>
      <c r="R310" s="139" t="s">
        <v>1339</v>
      </c>
      <c r="S310" s="140">
        <f>SUM(S308:S309)</f>
        <v>6</v>
      </c>
      <c r="T310" s="142"/>
      <c r="V310" s="139" t="s">
        <v>146</v>
      </c>
      <c r="W310" s="143">
        <f>TREM2!W310+MAP!W310</f>
        <v>3</v>
      </c>
      <c r="X310" s="142">
        <f>IFERROR(W310/W311,0)</f>
        <v>0.5</v>
      </c>
    </row>
    <row r="311" spans="2:24">
      <c r="B311" s="139" t="s">
        <v>151</v>
      </c>
      <c r="C311" s="140" t="s">
        <v>205</v>
      </c>
      <c r="D311" s="143">
        <f>TREM2!D311+MAP!D311</f>
        <v>1</v>
      </c>
      <c r="E311" s="141">
        <f>IFERROR(D311/D313,0)</f>
        <v>1</v>
      </c>
      <c r="F311" s="143">
        <f>TREM2!F311+MAP!F311</f>
        <v>0</v>
      </c>
      <c r="G311" s="141">
        <f>IFERROR(F311/F313,0)</f>
        <v>0</v>
      </c>
      <c r="H311" s="143">
        <f>TREM2!H311+MAP!H311</f>
        <v>0</v>
      </c>
      <c r="I311" s="141">
        <f>IFERROR(H311/H313,0)</f>
        <v>0</v>
      </c>
      <c r="J311" s="143">
        <f>TREM2!J311+MAP!J311</f>
        <v>2</v>
      </c>
      <c r="K311" s="142">
        <f>IFERROR(J311/J313,0)</f>
        <v>0.66666666666666663</v>
      </c>
      <c r="M311" s="139" t="s">
        <v>151</v>
      </c>
      <c r="N311" s="140" t="s">
        <v>205</v>
      </c>
      <c r="O311" s="143">
        <f>TREM2!O311+MAP!O311</f>
        <v>3</v>
      </c>
      <c r="P311" s="142">
        <f>IFERROR(O311/O313,0)</f>
        <v>0.5</v>
      </c>
      <c r="V311" s="139" t="s">
        <v>1339</v>
      </c>
      <c r="W311" s="140">
        <f>SUM(W309:W310)</f>
        <v>6</v>
      </c>
      <c r="X311" s="142"/>
    </row>
    <row r="312" spans="2:24">
      <c r="B312" s="139"/>
      <c r="C312" s="140" t="s">
        <v>146</v>
      </c>
      <c r="D312" s="143">
        <f>TREM2!D312+MAP!D312</f>
        <v>0</v>
      </c>
      <c r="E312" s="141">
        <f>IFERROR(D312/D313,0)</f>
        <v>0</v>
      </c>
      <c r="F312" s="143">
        <f>TREM2!F312+MAP!F312</f>
        <v>0</v>
      </c>
      <c r="G312" s="141">
        <f>IFERROR(F312/F313,0)</f>
        <v>0</v>
      </c>
      <c r="H312" s="143">
        <f>TREM2!H312+MAP!H312</f>
        <v>1</v>
      </c>
      <c r="I312" s="141">
        <f>IFERROR(H312/H313,0)</f>
        <v>1</v>
      </c>
      <c r="J312" s="143">
        <f>TREM2!J312+MAP!J312</f>
        <v>1</v>
      </c>
      <c r="K312" s="142">
        <f>IFERROR(J312/J313,0)</f>
        <v>0.33333333333333331</v>
      </c>
      <c r="M312" s="139"/>
      <c r="N312" s="140" t="s">
        <v>146</v>
      </c>
      <c r="O312" s="143">
        <f>TREM2!O312+MAP!O312</f>
        <v>2</v>
      </c>
      <c r="P312" s="142">
        <f>IFERROR(O312/O313,0)</f>
        <v>0.33333333333333331</v>
      </c>
    </row>
    <row r="313" spans="2:24">
      <c r="B313" s="139" t="s">
        <v>1339</v>
      </c>
      <c r="C313" s="140"/>
      <c r="D313" s="143">
        <f>SUM(D309:D312)</f>
        <v>1</v>
      </c>
      <c r="E313" s="141"/>
      <c r="F313" s="140">
        <f t="shared" ref="F313" si="41">SUM(F309:F312)</f>
        <v>0</v>
      </c>
      <c r="G313" s="140"/>
      <c r="H313" s="140">
        <f>SUM(H309:H312)</f>
        <v>1</v>
      </c>
      <c r="I313" s="140"/>
      <c r="J313" s="140">
        <f>SUM(J309:J312)</f>
        <v>3</v>
      </c>
      <c r="K313" s="144">
        <f>SUM(C313:J313)</f>
        <v>5</v>
      </c>
      <c r="M313" s="139" t="s">
        <v>1339</v>
      </c>
      <c r="N313" s="140"/>
      <c r="O313" s="140">
        <f>SUM(O309:O312)</f>
        <v>6</v>
      </c>
      <c r="P313" s="142"/>
    </row>
    <row r="315" spans="2:24">
      <c r="B315" s="164">
        <v>3</v>
      </c>
      <c r="C315" s="165"/>
      <c r="D315" s="165"/>
      <c r="E315" s="165"/>
      <c r="F315" s="165"/>
      <c r="G315" s="165"/>
      <c r="H315" s="165"/>
      <c r="I315" s="165"/>
      <c r="J315" s="165"/>
      <c r="K315" s="165"/>
      <c r="L315" s="165"/>
      <c r="M315" s="164"/>
      <c r="N315" s="165"/>
      <c r="O315" s="165"/>
      <c r="P315" s="165"/>
      <c r="Q315" s="165"/>
      <c r="R315" s="165"/>
      <c r="S315" s="165"/>
      <c r="T315" s="165"/>
      <c r="U315" s="165"/>
      <c r="V315" s="166"/>
      <c r="W315" s="165"/>
      <c r="X315" s="165"/>
    </row>
    <row r="316" spans="2:24">
      <c r="B316" s="139"/>
      <c r="C316" s="140" t="s">
        <v>1341</v>
      </c>
      <c r="D316" s="140" t="s">
        <v>924</v>
      </c>
      <c r="E316" s="141"/>
      <c r="F316" s="140" t="s">
        <v>407</v>
      </c>
      <c r="G316" s="140"/>
      <c r="H316" s="141" t="s">
        <v>215</v>
      </c>
      <c r="I316" s="140"/>
      <c r="J316" s="140" t="s">
        <v>206</v>
      </c>
      <c r="K316" s="142"/>
      <c r="M316" s="139"/>
      <c r="N316" s="140" t="s">
        <v>1341</v>
      </c>
      <c r="O316" s="140"/>
      <c r="P316" s="142"/>
      <c r="R316" s="139" t="s">
        <v>133</v>
      </c>
      <c r="S316" s="143">
        <f>TREM2!S316+MAP!S316</f>
        <v>0</v>
      </c>
      <c r="T316" s="142">
        <f>IFERROR(S316/S318,0)</f>
        <v>0</v>
      </c>
      <c r="V316" s="139" t="s">
        <v>1341</v>
      </c>
      <c r="W316" s="140"/>
      <c r="X316" s="142"/>
    </row>
    <row r="317" spans="2:24">
      <c r="B317" s="139" t="s">
        <v>133</v>
      </c>
      <c r="C317" s="140" t="s">
        <v>205</v>
      </c>
      <c r="D317" s="143">
        <f>TREM2!D317+MAP!D317</f>
        <v>0</v>
      </c>
      <c r="E317" s="141">
        <f>IFERROR(D317/D321,0)</f>
        <v>0</v>
      </c>
      <c r="F317" s="143">
        <f>TREM2!F317+MAP!F317</f>
        <v>0</v>
      </c>
      <c r="G317" s="141">
        <f>IFERROR(F317/F321,0)</f>
        <v>0</v>
      </c>
      <c r="H317" s="143">
        <f>TREM2!H317+MAP!H317</f>
        <v>0</v>
      </c>
      <c r="I317" s="141">
        <f>IFERROR(H317/H321,0)</f>
        <v>0</v>
      </c>
      <c r="J317" s="143">
        <f>TREM2!J317+MAP!J317</f>
        <v>0</v>
      </c>
      <c r="K317" s="142">
        <f>IFERROR(J317/J321,0)</f>
        <v>0</v>
      </c>
      <c r="M317" s="139" t="s">
        <v>133</v>
      </c>
      <c r="N317" s="140" t="s">
        <v>205</v>
      </c>
      <c r="O317" s="143">
        <f>TREM2!O317+MAP!O317</f>
        <v>0</v>
      </c>
      <c r="P317" s="142">
        <f>IFERROR(O317/O321,0)</f>
        <v>0</v>
      </c>
      <c r="R317" s="139" t="s">
        <v>151</v>
      </c>
      <c r="S317" s="143">
        <f>TREM2!S317+MAP!S317</f>
        <v>35</v>
      </c>
      <c r="T317" s="142">
        <f>IFERROR(S317/S318,0)</f>
        <v>1</v>
      </c>
      <c r="V317" s="139" t="s">
        <v>205</v>
      </c>
      <c r="W317" s="143">
        <f>TREM2!W317+MAP!W317</f>
        <v>14</v>
      </c>
      <c r="X317" s="142">
        <f>IFERROR(W317/W319,0)</f>
        <v>0.41176470588235292</v>
      </c>
    </row>
    <row r="318" spans="2:24">
      <c r="B318" s="139"/>
      <c r="C318" s="140" t="s">
        <v>146</v>
      </c>
      <c r="D318" s="143">
        <f>TREM2!D318+MAP!D318</f>
        <v>0</v>
      </c>
      <c r="E318" s="141">
        <f>IFERROR(D318/D321,0)</f>
        <v>0</v>
      </c>
      <c r="F318" s="143">
        <f>TREM2!F318+MAP!F318</f>
        <v>0</v>
      </c>
      <c r="G318" s="141">
        <f>IFERROR(F318/F321,0)</f>
        <v>0</v>
      </c>
      <c r="H318" s="143">
        <f>TREM2!H318+MAP!H318</f>
        <v>0</v>
      </c>
      <c r="I318" s="141">
        <f>IFERROR(H318/H321,0)</f>
        <v>0</v>
      </c>
      <c r="J318" s="143">
        <f>TREM2!J318+MAP!J318</f>
        <v>0</v>
      </c>
      <c r="K318" s="142">
        <f>IFERROR(J318/J321,0)</f>
        <v>0</v>
      </c>
      <c r="M318" s="139"/>
      <c r="N318" s="140" t="s">
        <v>146</v>
      </c>
      <c r="O318" s="143">
        <f>TREM2!O318+MAP!O318</f>
        <v>0</v>
      </c>
      <c r="P318" s="142">
        <f>IFERROR(O318/O321,0)</f>
        <v>0</v>
      </c>
      <c r="R318" s="139" t="s">
        <v>1339</v>
      </c>
      <c r="S318" s="140">
        <f>SUM(S316:S317)</f>
        <v>35</v>
      </c>
      <c r="T318" s="142"/>
      <c r="V318" s="139" t="s">
        <v>146</v>
      </c>
      <c r="W318" s="143">
        <f>TREM2!W318+MAP!W318</f>
        <v>20</v>
      </c>
      <c r="X318" s="142">
        <f>IFERROR(W318/W319,0)</f>
        <v>0.58823529411764708</v>
      </c>
    </row>
    <row r="319" spans="2:24">
      <c r="B319" s="139" t="s">
        <v>151</v>
      </c>
      <c r="C319" s="140" t="s">
        <v>205</v>
      </c>
      <c r="D319" s="143">
        <f>TREM2!D319+MAP!D319</f>
        <v>8</v>
      </c>
      <c r="E319" s="141">
        <f>IFERROR(D319/D321,0)</f>
        <v>0.8</v>
      </c>
      <c r="F319" s="143">
        <f>TREM2!F319+MAP!F319</f>
        <v>0</v>
      </c>
      <c r="G319" s="141">
        <f>IFERROR(F319/F321,0)</f>
        <v>0</v>
      </c>
      <c r="H319" s="143">
        <f>TREM2!H319+MAP!H319</f>
        <v>4</v>
      </c>
      <c r="I319" s="141">
        <f>IFERROR(H319/H321,0)</f>
        <v>0.5714285714285714</v>
      </c>
      <c r="J319" s="143">
        <f>TREM2!J319+MAP!J319</f>
        <v>2</v>
      </c>
      <c r="K319" s="142">
        <f>IFERROR(J319/J321,0)</f>
        <v>0.4</v>
      </c>
      <c r="M319" s="139" t="s">
        <v>151</v>
      </c>
      <c r="N319" s="140" t="s">
        <v>205</v>
      </c>
      <c r="O319" s="143">
        <f>TREM2!O319+MAP!O319</f>
        <v>14</v>
      </c>
      <c r="P319" s="142">
        <f>IFERROR(O319/O321,0)</f>
        <v>0.41176470588235292</v>
      </c>
      <c r="V319" s="139" t="s">
        <v>1339</v>
      </c>
      <c r="W319" s="140">
        <f>SUM(W317:W318)</f>
        <v>34</v>
      </c>
      <c r="X319" s="142"/>
    </row>
    <row r="320" spans="2:24">
      <c r="B320" s="139"/>
      <c r="C320" s="140" t="s">
        <v>146</v>
      </c>
      <c r="D320" s="143">
        <f>TREM2!D320+MAP!D320</f>
        <v>2</v>
      </c>
      <c r="E320" s="141">
        <f>IFERROR(D320/D321,0)</f>
        <v>0.2</v>
      </c>
      <c r="F320" s="143">
        <f>TREM2!F320+MAP!F320</f>
        <v>1</v>
      </c>
      <c r="G320" s="141">
        <f>IFERROR(F320/F321,0)</f>
        <v>1</v>
      </c>
      <c r="H320" s="143">
        <f>TREM2!H320+MAP!H320</f>
        <v>3</v>
      </c>
      <c r="I320" s="141">
        <f>IFERROR(H320/H321,0)</f>
        <v>0.42857142857142855</v>
      </c>
      <c r="J320" s="143">
        <f>TREM2!J320+MAP!J320</f>
        <v>3</v>
      </c>
      <c r="K320" s="142">
        <f>IFERROR(J320/J321,0)</f>
        <v>0.6</v>
      </c>
      <c r="M320" s="139"/>
      <c r="N320" s="140" t="s">
        <v>146</v>
      </c>
      <c r="O320" s="143">
        <f>TREM2!O320+MAP!O320</f>
        <v>20</v>
      </c>
      <c r="P320" s="142">
        <f>IFERROR(O320/O321,0)</f>
        <v>0.58823529411764708</v>
      </c>
    </row>
    <row r="321" spans="2:28">
      <c r="B321" s="139" t="s">
        <v>1339</v>
      </c>
      <c r="C321" s="140"/>
      <c r="D321" s="143">
        <f>SUM(D317:D320)</f>
        <v>10</v>
      </c>
      <c r="E321" s="141"/>
      <c r="F321" s="140">
        <f t="shared" ref="F321" si="42">SUM(F317:F320)</f>
        <v>1</v>
      </c>
      <c r="G321" s="140"/>
      <c r="H321" s="140">
        <f>SUM(H317:H320)</f>
        <v>7</v>
      </c>
      <c r="I321" s="140"/>
      <c r="J321" s="140">
        <f>SUM(J317:J320)</f>
        <v>5</v>
      </c>
      <c r="K321" s="144">
        <f>SUM(C321:J321)</f>
        <v>23</v>
      </c>
      <c r="M321" s="139" t="s">
        <v>1339</v>
      </c>
      <c r="N321" s="140"/>
      <c r="O321" s="140">
        <f>SUM(O317:O320)</f>
        <v>34</v>
      </c>
      <c r="P321" s="142"/>
    </row>
    <row r="323" spans="2:28" ht="18.5">
      <c r="B323" s="167" t="s">
        <v>871</v>
      </c>
      <c r="C323" s="168"/>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c r="AA323" s="168"/>
      <c r="AB323" s="168"/>
    </row>
    <row r="325" spans="2:28">
      <c r="B325" s="169" t="s">
        <v>1340</v>
      </c>
      <c r="C325" s="170"/>
      <c r="D325" s="170"/>
      <c r="E325" s="170"/>
      <c r="F325" s="170"/>
      <c r="G325" s="170"/>
      <c r="H325" s="170"/>
      <c r="I325" s="170"/>
      <c r="J325" s="170"/>
      <c r="K325" s="170"/>
      <c r="L325" s="170"/>
      <c r="M325" s="169"/>
      <c r="N325" s="170"/>
      <c r="O325" s="170"/>
      <c r="P325" s="170"/>
      <c r="Q325" s="170"/>
      <c r="R325" s="170"/>
      <c r="S325" s="170"/>
      <c r="T325" s="170"/>
      <c r="U325" s="170"/>
      <c r="V325" s="171"/>
      <c r="W325" s="170"/>
      <c r="X325" s="170"/>
    </row>
    <row r="326" spans="2:28">
      <c r="B326" s="139"/>
      <c r="C326" s="140" t="s">
        <v>1341</v>
      </c>
      <c r="D326" s="140" t="s">
        <v>924</v>
      </c>
      <c r="E326" s="141"/>
      <c r="F326" s="140" t="s">
        <v>407</v>
      </c>
      <c r="G326" s="140"/>
      <c r="H326" s="141" t="s">
        <v>215</v>
      </c>
      <c r="I326" s="140"/>
      <c r="J326" s="140" t="s">
        <v>206</v>
      </c>
      <c r="K326" s="142"/>
      <c r="M326" s="139"/>
      <c r="N326" s="140" t="s">
        <v>1341</v>
      </c>
      <c r="O326" s="140"/>
      <c r="P326" s="142"/>
      <c r="R326" s="139" t="s">
        <v>133</v>
      </c>
      <c r="S326" s="143">
        <f>TREM2!S326+MAP!S326</f>
        <v>53</v>
      </c>
      <c r="T326" s="142">
        <f>IFERROR(S326/S328,0)</f>
        <v>0.40151515151515149</v>
      </c>
      <c r="V326" s="139" t="s">
        <v>1341</v>
      </c>
      <c r="W326" s="140"/>
      <c r="X326" s="142"/>
    </row>
    <row r="327" spans="2:28">
      <c r="B327" s="139" t="s">
        <v>133</v>
      </c>
      <c r="C327" s="140" t="s">
        <v>205</v>
      </c>
      <c r="D327" s="143">
        <f>TREM2!D327+MAP!D327</f>
        <v>9</v>
      </c>
      <c r="E327" s="141">
        <f>IFERROR(D327/D331,0)</f>
        <v>0.19148936170212766</v>
      </c>
      <c r="F327" s="143">
        <f>TREM2!F327+MAP!F327</f>
        <v>0</v>
      </c>
      <c r="G327" s="141">
        <f>IFERROR(F327/F331,0)</f>
        <v>0</v>
      </c>
      <c r="H327" s="143">
        <f>TREM2!H327+MAP!H327</f>
        <v>2</v>
      </c>
      <c r="I327" s="141">
        <f>IFERROR(H327/H331,0)</f>
        <v>0.1111111111111111</v>
      </c>
      <c r="J327" s="143">
        <f>TREM2!J327+MAP!J327</f>
        <v>4</v>
      </c>
      <c r="K327" s="142">
        <f>IFERROR(J327/J331,0)</f>
        <v>0.10810810810810811</v>
      </c>
      <c r="M327" s="139" t="s">
        <v>133</v>
      </c>
      <c r="N327" s="140" t="s">
        <v>205</v>
      </c>
      <c r="O327" s="143">
        <f>TREM2!O327+MAP!O327</f>
        <v>15</v>
      </c>
      <c r="P327" s="142">
        <f>IFERROR(O327/O331,0)</f>
        <v>0.11450381679389313</v>
      </c>
      <c r="R327" s="139" t="s">
        <v>151</v>
      </c>
      <c r="S327" s="143">
        <f>TREM2!S327+MAP!S327</f>
        <v>79</v>
      </c>
      <c r="T327" s="142">
        <f>IFERROR(S327/S328,0)</f>
        <v>0.59848484848484851</v>
      </c>
      <c r="V327" s="139" t="s">
        <v>205</v>
      </c>
      <c r="W327" s="143">
        <f>TREM2!W327+MAP!W327</f>
        <v>57</v>
      </c>
      <c r="X327" s="142">
        <f>IFERROR(W327/W329,0)</f>
        <v>0.42857142857142855</v>
      </c>
    </row>
    <row r="328" spans="2:28">
      <c r="B328" s="139"/>
      <c r="C328" s="140" t="s">
        <v>146</v>
      </c>
      <c r="D328" s="143">
        <f>TREM2!D328+MAP!D328</f>
        <v>12</v>
      </c>
      <c r="E328" s="141">
        <f>IFERROR(D328/D331,0)</f>
        <v>0.25531914893617019</v>
      </c>
      <c r="F328" s="143">
        <f>TREM2!F328+MAP!F328</f>
        <v>0</v>
      </c>
      <c r="G328" s="141">
        <f>IFERROR(F328/F331,0)</f>
        <v>0</v>
      </c>
      <c r="H328" s="143">
        <f>TREM2!H328+MAP!H328</f>
        <v>3</v>
      </c>
      <c r="I328" s="141">
        <f>IFERROR(H328/H331,0)</f>
        <v>0.16666666666666666</v>
      </c>
      <c r="J328" s="143">
        <f>TREM2!J328+MAP!J328</f>
        <v>8</v>
      </c>
      <c r="K328" s="142">
        <f>IFERROR(J328/J331,0)</f>
        <v>0.21621621621621623</v>
      </c>
      <c r="M328" s="139"/>
      <c r="N328" s="140" t="s">
        <v>146</v>
      </c>
      <c r="O328" s="143">
        <f>TREM2!O328+MAP!O328</f>
        <v>37</v>
      </c>
      <c r="P328" s="142">
        <f>IFERROR(O328/O331,0)</f>
        <v>0.28244274809160308</v>
      </c>
      <c r="R328" s="139" t="s">
        <v>1339</v>
      </c>
      <c r="S328" s="140">
        <f>SUM(S326:S327)</f>
        <v>132</v>
      </c>
      <c r="T328" s="142"/>
      <c r="V328" s="139" t="s">
        <v>146</v>
      </c>
      <c r="W328" s="143">
        <f>TREM2!W328+MAP!W328</f>
        <v>76</v>
      </c>
      <c r="X328" s="142">
        <f>IFERROR(W328/W329,0)</f>
        <v>0.5714285714285714</v>
      </c>
    </row>
    <row r="329" spans="2:28">
      <c r="B329" s="139" t="s">
        <v>151</v>
      </c>
      <c r="C329" s="140" t="s">
        <v>205</v>
      </c>
      <c r="D329" s="143">
        <f>TREM2!D329+MAP!D329</f>
        <v>21</v>
      </c>
      <c r="E329" s="141">
        <f>IFERROR(D329/D331,0)</f>
        <v>0.44680851063829785</v>
      </c>
      <c r="F329" s="143">
        <f>TREM2!F329+MAP!F329</f>
        <v>0</v>
      </c>
      <c r="G329" s="141">
        <f>IFERROR(F329/F331,0)</f>
        <v>0</v>
      </c>
      <c r="H329" s="143">
        <f>TREM2!H329+MAP!H329</f>
        <v>9</v>
      </c>
      <c r="I329" s="141">
        <f>IFERROR(H329/H331,0)</f>
        <v>0.5</v>
      </c>
      <c r="J329" s="143">
        <f>TREM2!J329+MAP!J329</f>
        <v>12</v>
      </c>
      <c r="K329" s="142">
        <f>IFERROR(J329/J331,0)</f>
        <v>0.32432432432432434</v>
      </c>
      <c r="M329" s="139" t="s">
        <v>151</v>
      </c>
      <c r="N329" s="140" t="s">
        <v>205</v>
      </c>
      <c r="O329" s="143">
        <f>TREM2!O329+MAP!O329</f>
        <v>42</v>
      </c>
      <c r="P329" s="142">
        <f>IFERROR(O329/O331,0)</f>
        <v>0.32061068702290074</v>
      </c>
      <c r="V329" s="139" t="s">
        <v>1339</v>
      </c>
      <c r="W329" s="140">
        <f>SUM(W327:W328)</f>
        <v>133</v>
      </c>
      <c r="X329" s="142"/>
    </row>
    <row r="330" spans="2:28">
      <c r="B330" s="139"/>
      <c r="C330" s="140" t="s">
        <v>146</v>
      </c>
      <c r="D330" s="143">
        <f>TREM2!D330+MAP!D330</f>
        <v>5</v>
      </c>
      <c r="E330" s="141">
        <f>IFERROR(D330/D331,0)</f>
        <v>0.10638297872340426</v>
      </c>
      <c r="F330" s="143">
        <f>TREM2!F330+MAP!F330</f>
        <v>1</v>
      </c>
      <c r="G330" s="141">
        <f>IFERROR(F330/F331,0)</f>
        <v>1</v>
      </c>
      <c r="H330" s="143">
        <f>TREM2!H330+MAP!H330</f>
        <v>4</v>
      </c>
      <c r="I330" s="141">
        <f>IFERROR(H330/H331,0)</f>
        <v>0.22222222222222221</v>
      </c>
      <c r="J330" s="143">
        <f>TREM2!J330+MAP!J330</f>
        <v>13</v>
      </c>
      <c r="K330" s="142">
        <f>IFERROR(J330/J331,0)</f>
        <v>0.35135135135135137</v>
      </c>
      <c r="M330" s="139"/>
      <c r="N330" s="140" t="s">
        <v>146</v>
      </c>
      <c r="O330" s="143">
        <f>TREM2!O330+MAP!O330</f>
        <v>37</v>
      </c>
      <c r="P330" s="142">
        <f>IFERROR(O330/O331,0)</f>
        <v>0.28244274809160308</v>
      </c>
    </row>
    <row r="331" spans="2:28">
      <c r="B331" s="139" t="s">
        <v>1339</v>
      </c>
      <c r="C331" s="140"/>
      <c r="D331" s="143">
        <f>SUM(D327:D330)</f>
        <v>47</v>
      </c>
      <c r="E331" s="141"/>
      <c r="F331" s="140">
        <f t="shared" ref="F331" si="43">SUM(F327:F330)</f>
        <v>1</v>
      </c>
      <c r="G331" s="140"/>
      <c r="H331" s="140">
        <f>SUM(H327:H330)</f>
        <v>18</v>
      </c>
      <c r="I331" s="140"/>
      <c r="J331" s="140">
        <f>SUM(J327:J330)</f>
        <v>37</v>
      </c>
      <c r="K331" s="144">
        <f>SUM(C331:J331)</f>
        <v>103</v>
      </c>
      <c r="M331" s="139" t="s">
        <v>1339</v>
      </c>
      <c r="N331" s="140"/>
      <c r="O331" s="140">
        <f>SUM(O327:O330)</f>
        <v>131</v>
      </c>
      <c r="P331" s="142"/>
    </row>
    <row r="332" spans="2:28">
      <c r="G332" s="124"/>
      <c r="H332" s="124"/>
      <c r="I332" s="145"/>
    </row>
    <row r="333" spans="2:28">
      <c r="B333" s="169" t="s">
        <v>1338</v>
      </c>
      <c r="C333" s="170"/>
      <c r="D333" s="170"/>
      <c r="E333" s="170"/>
      <c r="F333" s="170"/>
      <c r="G333" s="170"/>
      <c r="H333" s="170"/>
      <c r="I333" s="170"/>
      <c r="J333" s="170"/>
      <c r="K333" s="170"/>
      <c r="L333" s="170"/>
      <c r="M333" s="169"/>
      <c r="N333" s="170"/>
      <c r="O333" s="170"/>
      <c r="P333" s="170"/>
      <c r="Q333" s="170"/>
      <c r="R333" s="170"/>
      <c r="S333" s="170"/>
      <c r="T333" s="170"/>
      <c r="U333" s="170"/>
      <c r="V333" s="171"/>
      <c r="W333" s="170"/>
      <c r="X333" s="170"/>
    </row>
    <row r="334" spans="2:28">
      <c r="B334" s="139"/>
      <c r="C334" s="140" t="s">
        <v>1341</v>
      </c>
      <c r="D334" s="140" t="s">
        <v>924</v>
      </c>
      <c r="E334" s="141"/>
      <c r="F334" s="140" t="s">
        <v>407</v>
      </c>
      <c r="G334" s="140"/>
      <c r="H334" s="141" t="s">
        <v>215</v>
      </c>
      <c r="I334" s="140"/>
      <c r="J334" s="140" t="s">
        <v>206</v>
      </c>
      <c r="K334" s="142"/>
      <c r="M334" s="139"/>
      <c r="N334" s="140" t="s">
        <v>1341</v>
      </c>
      <c r="O334" s="140"/>
      <c r="P334" s="142"/>
      <c r="R334" s="139" t="s">
        <v>133</v>
      </c>
      <c r="S334" s="143">
        <f>TREM2!S334+MAP!S334</f>
        <v>1</v>
      </c>
      <c r="T334" s="142">
        <f>IFERROR(S334/S336,0)</f>
        <v>1</v>
      </c>
      <c r="V334" s="139" t="s">
        <v>1341</v>
      </c>
      <c r="W334" s="140"/>
      <c r="X334" s="142"/>
    </row>
    <row r="335" spans="2:28">
      <c r="B335" s="139" t="s">
        <v>133</v>
      </c>
      <c r="C335" s="140" t="s">
        <v>205</v>
      </c>
      <c r="D335" s="143">
        <f>TREM2!D335+MAP!D335</f>
        <v>0</v>
      </c>
      <c r="E335" s="141">
        <f>IFERROR(D335/D339,0)</f>
        <v>0</v>
      </c>
      <c r="F335" s="143">
        <f>TREM2!F335+MAP!F335</f>
        <v>0</v>
      </c>
      <c r="G335" s="141">
        <f>IFERROR(F335/F339,0)</f>
        <v>0</v>
      </c>
      <c r="H335" s="143">
        <f>TREM2!H335+MAP!H335</f>
        <v>0</v>
      </c>
      <c r="I335" s="141">
        <f>IFERROR(H335/H339,0)</f>
        <v>0</v>
      </c>
      <c r="J335" s="143">
        <f>TREM2!J335+MAP!J335</f>
        <v>0</v>
      </c>
      <c r="K335" s="142">
        <f>IFERROR(J335/J339,0)</f>
        <v>0</v>
      </c>
      <c r="M335" s="139" t="s">
        <v>133</v>
      </c>
      <c r="N335" s="140" t="s">
        <v>205</v>
      </c>
      <c r="O335" s="143">
        <f>TREM2!O335+MAP!O335</f>
        <v>0</v>
      </c>
      <c r="P335" s="142">
        <f>IFERROR(O335/O339,0)</f>
        <v>0</v>
      </c>
      <c r="R335" s="139" t="s">
        <v>151</v>
      </c>
      <c r="S335" s="143">
        <f>TREM2!S335+MAP!S335</f>
        <v>0</v>
      </c>
      <c r="T335" s="142">
        <f>IFERROR(S335/S336,0)</f>
        <v>0</v>
      </c>
      <c r="V335" s="139" t="s">
        <v>205</v>
      </c>
      <c r="W335" s="143">
        <f>TREM2!W335+MAP!W335</f>
        <v>0</v>
      </c>
      <c r="X335" s="142">
        <f>IFERROR(W335/W337,0)</f>
        <v>0</v>
      </c>
    </row>
    <row r="336" spans="2:28">
      <c r="B336" s="139"/>
      <c r="C336" s="140" t="s">
        <v>146</v>
      </c>
      <c r="D336" s="143">
        <f>TREM2!D336+MAP!D336</f>
        <v>0</v>
      </c>
      <c r="E336" s="141">
        <f>IFERROR(D336/D339,0)</f>
        <v>0</v>
      </c>
      <c r="F336" s="143">
        <f>TREM2!F336+MAP!F336</f>
        <v>0</v>
      </c>
      <c r="G336" s="141">
        <f>IFERROR(F336/F339,0)</f>
        <v>0</v>
      </c>
      <c r="H336" s="143">
        <f>TREM2!H336+MAP!H336</f>
        <v>0</v>
      </c>
      <c r="I336" s="141">
        <f>IFERROR(H336/H339,0)</f>
        <v>0</v>
      </c>
      <c r="J336" s="143">
        <f>TREM2!J336+MAP!J336</f>
        <v>0</v>
      </c>
      <c r="K336" s="142">
        <f>IFERROR(J336/J339,0)</f>
        <v>0</v>
      </c>
      <c r="M336" s="139"/>
      <c r="N336" s="140" t="s">
        <v>146</v>
      </c>
      <c r="O336" s="143">
        <f>TREM2!O336+MAP!O336</f>
        <v>0</v>
      </c>
      <c r="P336" s="142">
        <f>IFERROR(O336/O339,0)</f>
        <v>0</v>
      </c>
      <c r="R336" s="139" t="s">
        <v>1339</v>
      </c>
      <c r="S336" s="140">
        <f>SUM(S334:S335)</f>
        <v>1</v>
      </c>
      <c r="T336" s="142"/>
      <c r="V336" s="139" t="s">
        <v>146</v>
      </c>
      <c r="W336" s="143">
        <f>TREM2!W336+MAP!W336</f>
        <v>0</v>
      </c>
      <c r="X336" s="142">
        <f>IFERROR(W336/W337,0)</f>
        <v>0</v>
      </c>
    </row>
    <row r="337" spans="2:24">
      <c r="B337" s="139" t="s">
        <v>151</v>
      </c>
      <c r="C337" s="140" t="s">
        <v>205</v>
      </c>
      <c r="D337" s="143">
        <f>TREM2!D337+MAP!D337</f>
        <v>0</v>
      </c>
      <c r="E337" s="141">
        <f>IFERROR(D337/D339,0)</f>
        <v>0</v>
      </c>
      <c r="F337" s="143">
        <f>TREM2!F337+MAP!F337</f>
        <v>0</v>
      </c>
      <c r="G337" s="141">
        <f>IFERROR(F337/F339,0)</f>
        <v>0</v>
      </c>
      <c r="H337" s="143">
        <f>TREM2!H337+MAP!H337</f>
        <v>0</v>
      </c>
      <c r="I337" s="141">
        <f>IFERROR(H337/H339,0)</f>
        <v>0</v>
      </c>
      <c r="J337" s="143">
        <f>TREM2!J337+MAP!J337</f>
        <v>0</v>
      </c>
      <c r="K337" s="142">
        <f>IFERROR(J337/J339,0)</f>
        <v>0</v>
      </c>
      <c r="M337" s="139" t="s">
        <v>151</v>
      </c>
      <c r="N337" s="140" t="s">
        <v>205</v>
      </c>
      <c r="O337" s="143">
        <f>TREM2!O337+MAP!O337</f>
        <v>0</v>
      </c>
      <c r="P337" s="142">
        <f>IFERROR(O337/O339,0)</f>
        <v>0</v>
      </c>
      <c r="V337" s="139" t="s">
        <v>1339</v>
      </c>
      <c r="W337" s="140">
        <f>SUM(W335:W336)</f>
        <v>0</v>
      </c>
      <c r="X337" s="142"/>
    </row>
    <row r="338" spans="2:24">
      <c r="B338" s="139"/>
      <c r="C338" s="140" t="s">
        <v>146</v>
      </c>
      <c r="D338" s="143">
        <f>TREM2!D338+MAP!D338</f>
        <v>0</v>
      </c>
      <c r="E338" s="141">
        <f>IFERROR(D338/D339,0)</f>
        <v>0</v>
      </c>
      <c r="F338" s="143">
        <f>TREM2!F338+MAP!F338</f>
        <v>0</v>
      </c>
      <c r="G338" s="141">
        <f>IFERROR(F338/F339,0)</f>
        <v>0</v>
      </c>
      <c r="H338" s="143">
        <f>TREM2!H338+MAP!H338</f>
        <v>0</v>
      </c>
      <c r="I338" s="141">
        <f>IFERROR(H338/H339,0)</f>
        <v>0</v>
      </c>
      <c r="J338" s="143">
        <f>TREM2!J338+MAP!J338</f>
        <v>0</v>
      </c>
      <c r="K338" s="142">
        <f>IFERROR(J338/J339,0)</f>
        <v>0</v>
      </c>
      <c r="M338" s="139"/>
      <c r="N338" s="140" t="s">
        <v>146</v>
      </c>
      <c r="O338" s="143">
        <f>TREM2!O338+MAP!O338</f>
        <v>0</v>
      </c>
      <c r="P338" s="142">
        <f>IFERROR(O338/O339,0)</f>
        <v>0</v>
      </c>
    </row>
    <row r="339" spans="2:24">
      <c r="B339" s="139" t="s">
        <v>1339</v>
      </c>
      <c r="C339" s="140"/>
      <c r="D339" s="143">
        <f>SUM(D335:D338)</f>
        <v>0</v>
      </c>
      <c r="E339" s="141"/>
      <c r="F339" s="140">
        <f t="shared" ref="F339" si="44">SUM(F335:F338)</f>
        <v>0</v>
      </c>
      <c r="G339" s="140"/>
      <c r="H339" s="140">
        <f>SUM(H335:H338)</f>
        <v>0</v>
      </c>
      <c r="I339" s="140"/>
      <c r="J339" s="140">
        <f>SUM(J335:J338)</f>
        <v>0</v>
      </c>
      <c r="K339" s="144">
        <f>SUM(C339:J339)</f>
        <v>0</v>
      </c>
      <c r="M339" s="139" t="s">
        <v>1339</v>
      </c>
      <c r="N339" s="140"/>
      <c r="O339" s="140">
        <f>SUM(O335:O338)</f>
        <v>0</v>
      </c>
      <c r="P339" s="142"/>
    </row>
    <row r="341" spans="2:24">
      <c r="B341" s="169" t="s">
        <v>205</v>
      </c>
      <c r="C341" s="170"/>
      <c r="D341" s="170"/>
      <c r="E341" s="170"/>
      <c r="F341" s="170"/>
      <c r="G341" s="170"/>
      <c r="H341" s="170"/>
      <c r="I341" s="170"/>
      <c r="J341" s="170"/>
      <c r="K341" s="170"/>
      <c r="L341" s="170"/>
      <c r="M341" s="169"/>
      <c r="N341" s="170"/>
      <c r="O341" s="170"/>
      <c r="P341" s="170"/>
      <c r="Q341" s="170"/>
      <c r="R341" s="170"/>
      <c r="S341" s="170"/>
      <c r="T341" s="170"/>
      <c r="U341" s="170"/>
      <c r="V341" s="171"/>
      <c r="W341" s="170"/>
      <c r="X341" s="170"/>
    </row>
    <row r="342" spans="2:24">
      <c r="B342" s="139"/>
      <c r="C342" s="140" t="s">
        <v>1341</v>
      </c>
      <c r="D342" s="140" t="s">
        <v>924</v>
      </c>
      <c r="E342" s="141"/>
      <c r="F342" s="140" t="s">
        <v>407</v>
      </c>
      <c r="G342" s="140"/>
      <c r="H342" s="141" t="s">
        <v>215</v>
      </c>
      <c r="I342" s="140"/>
      <c r="J342" s="140" t="s">
        <v>206</v>
      </c>
      <c r="K342" s="142"/>
      <c r="M342" s="139"/>
      <c r="N342" s="140" t="s">
        <v>1341</v>
      </c>
      <c r="O342" s="140"/>
      <c r="P342" s="142"/>
      <c r="R342" s="139" t="s">
        <v>133</v>
      </c>
      <c r="S342" s="143">
        <f>TREM2!S342+MAP!S342</f>
        <v>15</v>
      </c>
      <c r="T342" s="142">
        <f>IFERROR(S342/S344,0)</f>
        <v>0.26315789473684209</v>
      </c>
      <c r="V342" s="139" t="s">
        <v>1341</v>
      </c>
      <c r="W342" s="140"/>
      <c r="X342" s="142"/>
    </row>
    <row r="343" spans="2:24">
      <c r="B343" s="139" t="s">
        <v>133</v>
      </c>
      <c r="C343" s="140" t="s">
        <v>205</v>
      </c>
      <c r="D343" s="143">
        <f>TREM2!D343+MAP!D343</f>
        <v>9</v>
      </c>
      <c r="E343" s="141">
        <f>IFERROR(D343/D347,0)</f>
        <v>0.3</v>
      </c>
      <c r="F343" s="143">
        <f>TREM2!F343+MAP!F343</f>
        <v>0</v>
      </c>
      <c r="G343" s="141">
        <f>IFERROR(F343/F347,0)</f>
        <v>0</v>
      </c>
      <c r="H343" s="143">
        <f>TREM2!H343+MAP!H343</f>
        <v>2</v>
      </c>
      <c r="I343" s="141">
        <f>IFERROR(H343/H347,0)</f>
        <v>0.18181818181818182</v>
      </c>
      <c r="J343" s="143">
        <f>TREM2!J343+MAP!J343</f>
        <v>4</v>
      </c>
      <c r="K343" s="142">
        <f>IFERROR(J343/J347,0)</f>
        <v>0.25</v>
      </c>
      <c r="M343" s="139" t="s">
        <v>133</v>
      </c>
      <c r="N343" s="140" t="s">
        <v>205</v>
      </c>
      <c r="O343" s="143">
        <f>TREM2!O343+MAP!O343</f>
        <v>15</v>
      </c>
      <c r="P343" s="142">
        <f>IFERROR(O343/O347,0)</f>
        <v>0.26315789473684209</v>
      </c>
      <c r="R343" s="139" t="s">
        <v>151</v>
      </c>
      <c r="S343" s="143">
        <f>TREM2!S343+MAP!S343</f>
        <v>42</v>
      </c>
      <c r="T343" s="142">
        <f>IFERROR(S343/S344,0)</f>
        <v>0.73684210526315785</v>
      </c>
      <c r="V343" s="139" t="s">
        <v>205</v>
      </c>
      <c r="W343" s="143">
        <f>TREM2!W343+MAP!W343</f>
        <v>57</v>
      </c>
      <c r="X343" s="142">
        <f>IFERROR(W343/W345,0)</f>
        <v>1</v>
      </c>
    </row>
    <row r="344" spans="2:24">
      <c r="B344" s="139"/>
      <c r="C344" s="140" t="s">
        <v>146</v>
      </c>
      <c r="D344" s="143">
        <f>TREM2!D344+MAP!D344</f>
        <v>0</v>
      </c>
      <c r="E344" s="141">
        <f>IFERROR(D344/D347,0)</f>
        <v>0</v>
      </c>
      <c r="F344" s="143">
        <f>TREM2!F344+MAP!F344</f>
        <v>0</v>
      </c>
      <c r="G344" s="141">
        <f>IFERROR(F344/F347,0)</f>
        <v>0</v>
      </c>
      <c r="H344" s="143">
        <f>TREM2!H344+MAP!H344</f>
        <v>0</v>
      </c>
      <c r="I344" s="141">
        <f>IFERROR(H344/H347,0)</f>
        <v>0</v>
      </c>
      <c r="J344" s="143">
        <f>TREM2!J344+MAP!J344</f>
        <v>0</v>
      </c>
      <c r="K344" s="142">
        <f>IFERROR(J344/J347,0)</f>
        <v>0</v>
      </c>
      <c r="M344" s="139"/>
      <c r="N344" s="140" t="s">
        <v>146</v>
      </c>
      <c r="O344" s="143">
        <f>TREM2!O344+MAP!O344</f>
        <v>0</v>
      </c>
      <c r="P344" s="142">
        <f>IFERROR(O344/O347,0)</f>
        <v>0</v>
      </c>
      <c r="R344" s="139" t="s">
        <v>1339</v>
      </c>
      <c r="S344" s="140">
        <f>SUM(S342:S343)</f>
        <v>57</v>
      </c>
      <c r="T344" s="142"/>
      <c r="V344" s="139" t="s">
        <v>146</v>
      </c>
      <c r="W344" s="143">
        <f>TREM2!W344+MAP!W344</f>
        <v>0</v>
      </c>
      <c r="X344" s="142">
        <f>IFERROR(W344/W345,0)</f>
        <v>0</v>
      </c>
    </row>
    <row r="345" spans="2:24">
      <c r="B345" s="139" t="s">
        <v>151</v>
      </c>
      <c r="C345" s="140" t="s">
        <v>205</v>
      </c>
      <c r="D345" s="143">
        <f>TREM2!D345+MAP!D345</f>
        <v>21</v>
      </c>
      <c r="E345" s="141">
        <f>IFERROR(D345/D347,0)</f>
        <v>0.7</v>
      </c>
      <c r="F345" s="143">
        <f>TREM2!F345+MAP!F345</f>
        <v>0</v>
      </c>
      <c r="G345" s="141">
        <f>IFERROR(F345/F347,0)</f>
        <v>0</v>
      </c>
      <c r="H345" s="143">
        <f>TREM2!H345+MAP!H345</f>
        <v>9</v>
      </c>
      <c r="I345" s="141">
        <f>IFERROR(H345/H347,0)</f>
        <v>0.81818181818181823</v>
      </c>
      <c r="J345" s="143">
        <f>TREM2!J345+MAP!J345</f>
        <v>12</v>
      </c>
      <c r="K345" s="142">
        <f>IFERROR(J345/J347,0)</f>
        <v>0.75</v>
      </c>
      <c r="M345" s="139" t="s">
        <v>151</v>
      </c>
      <c r="N345" s="140" t="s">
        <v>205</v>
      </c>
      <c r="O345" s="143">
        <f>TREM2!O345+MAP!O345</f>
        <v>42</v>
      </c>
      <c r="P345" s="142">
        <f>IFERROR(O345/O347,0)</f>
        <v>0.73684210526315785</v>
      </c>
      <c r="V345" s="139" t="s">
        <v>1339</v>
      </c>
      <c r="W345" s="140">
        <f>SUM(W343:W344)</f>
        <v>57</v>
      </c>
      <c r="X345" s="142"/>
    </row>
    <row r="346" spans="2:24">
      <c r="B346" s="139"/>
      <c r="C346" s="140" t="s">
        <v>146</v>
      </c>
      <c r="D346" s="143">
        <f>TREM2!D346+MAP!D346</f>
        <v>0</v>
      </c>
      <c r="E346" s="141">
        <f>IFERROR(D346/D347,0)</f>
        <v>0</v>
      </c>
      <c r="F346" s="143">
        <f>TREM2!F346+MAP!F346</f>
        <v>0</v>
      </c>
      <c r="G346" s="141">
        <f>IFERROR(F346/F347,0)</f>
        <v>0</v>
      </c>
      <c r="H346" s="143">
        <f>TREM2!H346+MAP!H346</f>
        <v>0</v>
      </c>
      <c r="I346" s="141">
        <f>IFERROR(H346/H347,0)</f>
        <v>0</v>
      </c>
      <c r="J346" s="143">
        <f>TREM2!J346+MAP!J346</f>
        <v>0</v>
      </c>
      <c r="K346" s="142">
        <f>IFERROR(J346/J347,0)</f>
        <v>0</v>
      </c>
      <c r="M346" s="139"/>
      <c r="N346" s="140" t="s">
        <v>146</v>
      </c>
      <c r="O346" s="143">
        <f>TREM2!O346+MAP!O346</f>
        <v>0</v>
      </c>
      <c r="P346" s="142">
        <f>IFERROR(O346/O347,0)</f>
        <v>0</v>
      </c>
    </row>
    <row r="347" spans="2:24">
      <c r="B347" s="139" t="s">
        <v>1339</v>
      </c>
      <c r="C347" s="140"/>
      <c r="D347" s="143">
        <f>SUM(D343:D346)</f>
        <v>30</v>
      </c>
      <c r="E347" s="141"/>
      <c r="F347" s="140">
        <f t="shared" ref="F347" si="45">SUM(F343:F346)</f>
        <v>0</v>
      </c>
      <c r="G347" s="140"/>
      <c r="H347" s="140">
        <f>SUM(H343:H346)</f>
        <v>11</v>
      </c>
      <c r="I347" s="140"/>
      <c r="J347" s="140">
        <f>SUM(J343:J346)</f>
        <v>16</v>
      </c>
      <c r="K347" s="144">
        <f>SUM(C347:J347)</f>
        <v>57</v>
      </c>
      <c r="M347" s="139" t="s">
        <v>1339</v>
      </c>
      <c r="N347" s="140"/>
      <c r="O347" s="140">
        <f>SUM(O343:O346)</f>
        <v>57</v>
      </c>
      <c r="P347" s="142"/>
    </row>
    <row r="349" spans="2:24">
      <c r="B349" s="169" t="s">
        <v>146</v>
      </c>
      <c r="C349" s="170"/>
      <c r="D349" s="170"/>
      <c r="E349" s="170"/>
      <c r="F349" s="170"/>
      <c r="G349" s="170"/>
      <c r="H349" s="170"/>
      <c r="I349" s="170"/>
      <c r="J349" s="170"/>
      <c r="K349" s="170"/>
      <c r="L349" s="170"/>
      <c r="M349" s="169"/>
      <c r="N349" s="170"/>
      <c r="O349" s="170"/>
      <c r="P349" s="170"/>
      <c r="Q349" s="170"/>
      <c r="R349" s="170"/>
      <c r="S349" s="170"/>
      <c r="T349" s="170"/>
      <c r="U349" s="170"/>
      <c r="V349" s="171"/>
      <c r="W349" s="170"/>
      <c r="X349" s="170"/>
    </row>
    <row r="350" spans="2:24">
      <c r="B350" s="139"/>
      <c r="C350" s="140" t="s">
        <v>1341</v>
      </c>
      <c r="D350" s="140" t="s">
        <v>924</v>
      </c>
      <c r="E350" s="141"/>
      <c r="F350" s="140" t="s">
        <v>407</v>
      </c>
      <c r="G350" s="140"/>
      <c r="H350" s="141" t="s">
        <v>215</v>
      </c>
      <c r="I350" s="140"/>
      <c r="J350" s="140" t="s">
        <v>206</v>
      </c>
      <c r="K350" s="142"/>
      <c r="M350" s="139"/>
      <c r="N350" s="140" t="s">
        <v>1341</v>
      </c>
      <c r="O350" s="140"/>
      <c r="P350" s="142"/>
      <c r="R350" s="139" t="s">
        <v>133</v>
      </c>
      <c r="S350" s="143">
        <f>TREM2!S350+MAP!S350</f>
        <v>37</v>
      </c>
      <c r="T350" s="142">
        <f>IFERROR(S350/S352,0)</f>
        <v>0.5</v>
      </c>
      <c r="V350" s="139" t="s">
        <v>1341</v>
      </c>
      <c r="W350" s="140"/>
      <c r="X350" s="142"/>
    </row>
    <row r="351" spans="2:24">
      <c r="B351" s="139" t="s">
        <v>133</v>
      </c>
      <c r="C351" s="140" t="s">
        <v>205</v>
      </c>
      <c r="D351" s="143">
        <f>TREM2!D351+MAP!D351</f>
        <v>0</v>
      </c>
      <c r="E351" s="141">
        <f>IFERROR(D351/D355,0)</f>
        <v>0</v>
      </c>
      <c r="F351" s="143">
        <f>TREM2!F351+MAP!F351</f>
        <v>0</v>
      </c>
      <c r="G351" s="141">
        <f>IFERROR(F351/F355,0)</f>
        <v>0</v>
      </c>
      <c r="H351" s="143">
        <f>TREM2!H351+MAP!H351</f>
        <v>0</v>
      </c>
      <c r="I351" s="141">
        <f>IFERROR(H351/H355,0)</f>
        <v>0</v>
      </c>
      <c r="J351" s="143">
        <f>TREM2!J351+MAP!J351</f>
        <v>0</v>
      </c>
      <c r="K351" s="142">
        <f>IFERROR(J351/J355,0)</f>
        <v>0</v>
      </c>
      <c r="M351" s="139" t="s">
        <v>133</v>
      </c>
      <c r="N351" s="140" t="s">
        <v>205</v>
      </c>
      <c r="O351" s="143">
        <f>TREM2!O351+MAP!O351</f>
        <v>0</v>
      </c>
      <c r="P351" s="142">
        <f>IFERROR(O351/O355,0)</f>
        <v>0</v>
      </c>
      <c r="R351" s="139" t="s">
        <v>151</v>
      </c>
      <c r="S351" s="143">
        <f>TREM2!S351+MAP!S351</f>
        <v>37</v>
      </c>
      <c r="T351" s="142">
        <f>IFERROR(S351/S352,0)</f>
        <v>0.5</v>
      </c>
      <c r="V351" s="139" t="s">
        <v>205</v>
      </c>
      <c r="W351" s="143">
        <f>TREM2!W351+MAP!W351</f>
        <v>0</v>
      </c>
      <c r="X351" s="142">
        <f>IFERROR(W351/W353,0)</f>
        <v>0</v>
      </c>
    </row>
    <row r="352" spans="2:24">
      <c r="B352" s="139"/>
      <c r="C352" s="140" t="s">
        <v>146</v>
      </c>
      <c r="D352" s="143">
        <f>TREM2!D352+MAP!D352</f>
        <v>12</v>
      </c>
      <c r="E352" s="141">
        <f>IFERROR(D352/D355,0)</f>
        <v>0.70588235294117652</v>
      </c>
      <c r="F352" s="143">
        <f>TREM2!F352+MAP!F352</f>
        <v>0</v>
      </c>
      <c r="G352" s="141">
        <f>IFERROR(F352/F355,0)</f>
        <v>0</v>
      </c>
      <c r="H352" s="143">
        <f>TREM2!H352+MAP!H352</f>
        <v>3</v>
      </c>
      <c r="I352" s="141">
        <f>IFERROR(H352/H355,0)</f>
        <v>0.42857142857142855</v>
      </c>
      <c r="J352" s="143">
        <f>TREM2!J352+MAP!J352</f>
        <v>8</v>
      </c>
      <c r="K352" s="142">
        <f>IFERROR(J352/J355,0)</f>
        <v>0.38095238095238093</v>
      </c>
      <c r="M352" s="139"/>
      <c r="N352" s="140" t="s">
        <v>146</v>
      </c>
      <c r="O352" s="143">
        <f>TREM2!O352+MAP!O352</f>
        <v>37</v>
      </c>
      <c r="P352" s="142">
        <f>IFERROR(O352/O355,0)</f>
        <v>0.5</v>
      </c>
      <c r="R352" s="139" t="s">
        <v>1339</v>
      </c>
      <c r="S352" s="140">
        <f>SUM(S350:S351)</f>
        <v>74</v>
      </c>
      <c r="T352" s="142"/>
      <c r="V352" s="139" t="s">
        <v>146</v>
      </c>
      <c r="W352" s="143">
        <f>TREM2!W352+MAP!W352</f>
        <v>76</v>
      </c>
      <c r="X352" s="142">
        <f>IFERROR(W352/W353,0)</f>
        <v>1</v>
      </c>
    </row>
    <row r="353" spans="2:28">
      <c r="B353" s="139" t="s">
        <v>151</v>
      </c>
      <c r="C353" s="140" t="s">
        <v>205</v>
      </c>
      <c r="D353" s="143">
        <f>TREM2!D353+MAP!D353</f>
        <v>0</v>
      </c>
      <c r="E353" s="141">
        <f>IFERROR(D353/D355,0)</f>
        <v>0</v>
      </c>
      <c r="F353" s="143">
        <f>TREM2!F353+MAP!F353</f>
        <v>0</v>
      </c>
      <c r="G353" s="141">
        <f>IFERROR(F353/F355,0)</f>
        <v>0</v>
      </c>
      <c r="H353" s="143">
        <f>TREM2!H353+MAP!H353</f>
        <v>0</v>
      </c>
      <c r="I353" s="141">
        <f>IFERROR(H353/H355,0)</f>
        <v>0</v>
      </c>
      <c r="J353" s="143">
        <f>TREM2!J353+MAP!J353</f>
        <v>0</v>
      </c>
      <c r="K353" s="142">
        <f>IFERROR(J353/J355,0)</f>
        <v>0</v>
      </c>
      <c r="M353" s="139" t="s">
        <v>151</v>
      </c>
      <c r="N353" s="140" t="s">
        <v>205</v>
      </c>
      <c r="O353" s="143">
        <f>TREM2!O353+MAP!O353</f>
        <v>0</v>
      </c>
      <c r="P353" s="142">
        <f>IFERROR(O353/O355,0)</f>
        <v>0</v>
      </c>
      <c r="V353" s="139" t="s">
        <v>1339</v>
      </c>
      <c r="W353" s="140">
        <f>SUM(W351:W352)</f>
        <v>76</v>
      </c>
      <c r="X353" s="142"/>
    </row>
    <row r="354" spans="2:28">
      <c r="B354" s="139"/>
      <c r="C354" s="140" t="s">
        <v>146</v>
      </c>
      <c r="D354" s="143">
        <f>TREM2!D354+MAP!D354</f>
        <v>5</v>
      </c>
      <c r="E354" s="141">
        <f>IFERROR(D354/D355,0)</f>
        <v>0.29411764705882354</v>
      </c>
      <c r="F354" s="143">
        <f>TREM2!F354+MAP!F354</f>
        <v>1</v>
      </c>
      <c r="G354" s="141">
        <f>IFERROR(F354/F355,0)</f>
        <v>1</v>
      </c>
      <c r="H354" s="143">
        <f>TREM2!H354+MAP!H354</f>
        <v>4</v>
      </c>
      <c r="I354" s="141">
        <f>IFERROR(H354/H355,0)</f>
        <v>0.5714285714285714</v>
      </c>
      <c r="J354" s="143">
        <f>TREM2!J354+MAP!J354</f>
        <v>13</v>
      </c>
      <c r="K354" s="142">
        <f>IFERROR(J354/J355,0)</f>
        <v>0.61904761904761907</v>
      </c>
      <c r="M354" s="139"/>
      <c r="N354" s="140" t="s">
        <v>146</v>
      </c>
      <c r="O354" s="143">
        <f>TREM2!O354+MAP!O354</f>
        <v>37</v>
      </c>
      <c r="P354" s="142">
        <f>IFERROR(O354/O355,0)</f>
        <v>0.5</v>
      </c>
    </row>
    <row r="355" spans="2:28">
      <c r="B355" s="139" t="s">
        <v>1339</v>
      </c>
      <c r="C355" s="140"/>
      <c r="D355" s="143">
        <f>SUM(D351:D354)</f>
        <v>17</v>
      </c>
      <c r="E355" s="141"/>
      <c r="F355" s="140">
        <f t="shared" ref="F355" si="46">SUM(F351:F354)</f>
        <v>1</v>
      </c>
      <c r="G355" s="140"/>
      <c r="H355" s="140">
        <f>SUM(H351:H354)</f>
        <v>7</v>
      </c>
      <c r="I355" s="140"/>
      <c r="J355" s="140">
        <f>SUM(J351:J354)</f>
        <v>21</v>
      </c>
      <c r="K355" s="144">
        <f>SUM(C355:J355)</f>
        <v>46</v>
      </c>
      <c r="M355" s="139" t="s">
        <v>1339</v>
      </c>
      <c r="N355" s="140"/>
      <c r="O355" s="140">
        <f>SUM(O351:O354)</f>
        <v>74</v>
      </c>
      <c r="P355" s="142"/>
    </row>
    <row r="357" spans="2:28" ht="18.5">
      <c r="B357" s="121" t="s">
        <v>1343</v>
      </c>
      <c r="C357" s="122"/>
      <c r="D357" s="122"/>
      <c r="E357" s="122"/>
      <c r="F357" s="122"/>
      <c r="G357" s="122"/>
      <c r="H357" s="122"/>
      <c r="I357" s="122"/>
      <c r="J357" s="122"/>
      <c r="K357" s="122"/>
      <c r="L357" s="122"/>
      <c r="M357" s="122"/>
      <c r="N357" s="122"/>
      <c r="O357" s="122"/>
      <c r="P357" s="122"/>
      <c r="Q357" s="122"/>
      <c r="R357" s="122"/>
      <c r="S357" s="122"/>
      <c r="T357" s="122"/>
      <c r="U357" s="122"/>
      <c r="V357" s="122"/>
      <c r="W357" s="122"/>
      <c r="X357" s="122"/>
      <c r="Y357" s="122"/>
      <c r="Z357" s="122"/>
      <c r="AA357" s="122"/>
      <c r="AB357" s="122"/>
    </row>
    <row r="359" spans="2:28">
      <c r="B359" s="126" t="s">
        <v>1340</v>
      </c>
      <c r="C359" s="123"/>
      <c r="D359" s="123"/>
      <c r="E359" s="123"/>
      <c r="F359" s="123"/>
      <c r="G359" s="123"/>
      <c r="H359" s="123"/>
      <c r="I359" s="123"/>
      <c r="J359" s="123"/>
      <c r="K359" s="123"/>
      <c r="L359" s="123"/>
      <c r="M359" s="126"/>
      <c r="N359" s="123"/>
      <c r="O359" s="123"/>
      <c r="P359" s="123"/>
      <c r="Q359" s="123"/>
      <c r="R359" s="123"/>
      <c r="S359" s="123"/>
      <c r="T359" s="123"/>
      <c r="U359" s="123"/>
      <c r="V359" s="3"/>
      <c r="W359" s="123"/>
      <c r="X359" s="123"/>
    </row>
    <row r="360" spans="2:28">
      <c r="B360" s="154"/>
      <c r="C360" s="155" t="s">
        <v>1341</v>
      </c>
      <c r="D360" s="140" t="s">
        <v>924</v>
      </c>
      <c r="E360" s="141"/>
      <c r="F360" s="140" t="s">
        <v>407</v>
      </c>
      <c r="G360" s="140"/>
      <c r="H360" s="141" t="s">
        <v>215</v>
      </c>
      <c r="I360" s="140"/>
      <c r="J360" s="140" t="s">
        <v>206</v>
      </c>
      <c r="K360" s="142"/>
      <c r="M360" s="139"/>
      <c r="N360" s="140" t="s">
        <v>1341</v>
      </c>
      <c r="O360" s="140"/>
      <c r="P360" s="142"/>
      <c r="R360" s="139" t="s">
        <v>133</v>
      </c>
      <c r="S360" s="143">
        <f>TREM2!S360+MAP!S360</f>
        <v>1</v>
      </c>
      <c r="T360" s="142">
        <f>IFERROR(S360/S362,0)</f>
        <v>1</v>
      </c>
      <c r="V360" s="139" t="s">
        <v>1341</v>
      </c>
      <c r="W360" s="140"/>
      <c r="X360" s="142"/>
    </row>
    <row r="361" spans="2:28">
      <c r="B361" s="139" t="s">
        <v>133</v>
      </c>
      <c r="C361" s="140" t="s">
        <v>205</v>
      </c>
      <c r="D361" s="143">
        <f>TREM2!D361+MAP!D361</f>
        <v>9</v>
      </c>
      <c r="E361" s="141">
        <f>IFERROR(D361/D365,0)</f>
        <v>0.19148936170212766</v>
      </c>
      <c r="F361" s="143">
        <f>TREM2!F361+MAP!F361</f>
        <v>0</v>
      </c>
      <c r="G361" s="141">
        <f>IFERROR(F361/F365,0)</f>
        <v>0</v>
      </c>
      <c r="H361" s="143">
        <f>TREM2!H361+MAP!H361</f>
        <v>2</v>
      </c>
      <c r="I361" s="141">
        <f>IFERROR(H361/H365,0)</f>
        <v>0.1111111111111111</v>
      </c>
      <c r="J361" s="143">
        <f>TREM2!J361+MAP!J361</f>
        <v>4</v>
      </c>
      <c r="K361" s="142">
        <f>IFERROR(J361/J365,0)</f>
        <v>0.10810810810810811</v>
      </c>
      <c r="M361" s="139" t="s">
        <v>133</v>
      </c>
      <c r="N361" s="140" t="s">
        <v>205</v>
      </c>
      <c r="O361" s="143">
        <f>TREM2!O361+MAP!O361</f>
        <v>15</v>
      </c>
      <c r="P361" s="142">
        <f>IFERROR(O361/O365,0)</f>
        <v>0.11450381679389313</v>
      </c>
      <c r="R361" s="139" t="s">
        <v>151</v>
      </c>
      <c r="S361" s="143">
        <f>TREM2!S361+MAP!S361</f>
        <v>0</v>
      </c>
      <c r="T361" s="142">
        <f>IFERROR(S361/S362,0)</f>
        <v>0</v>
      </c>
      <c r="V361" s="139" t="s">
        <v>205</v>
      </c>
      <c r="W361" s="143">
        <f>TREM2!W361+MAP!W361</f>
        <v>57</v>
      </c>
      <c r="X361" s="142">
        <f>IFERROR(W361/W363,0)</f>
        <v>0.42857142857142855</v>
      </c>
    </row>
    <row r="362" spans="2:28">
      <c r="B362" s="139"/>
      <c r="C362" s="140" t="s">
        <v>146</v>
      </c>
      <c r="D362" s="143">
        <f>TREM2!D362+MAP!D362</f>
        <v>12</v>
      </c>
      <c r="E362" s="141">
        <f>IFERROR(D362/D365,0)</f>
        <v>0.25531914893617019</v>
      </c>
      <c r="F362" s="143">
        <f>TREM2!F362+MAP!F362</f>
        <v>0</v>
      </c>
      <c r="G362" s="141">
        <f>IFERROR(F362/F365,0)</f>
        <v>0</v>
      </c>
      <c r="H362" s="143">
        <f>TREM2!H362+MAP!H362</f>
        <v>3</v>
      </c>
      <c r="I362" s="141">
        <f>IFERROR(H362/H365,0)</f>
        <v>0.16666666666666666</v>
      </c>
      <c r="J362" s="143">
        <f>TREM2!J362+MAP!J362</f>
        <v>8</v>
      </c>
      <c r="K362" s="142">
        <f>IFERROR(J362/J365,0)</f>
        <v>0.21621621621621623</v>
      </c>
      <c r="M362" s="139"/>
      <c r="N362" s="140" t="s">
        <v>146</v>
      </c>
      <c r="O362" s="143">
        <f>TREM2!O362+MAP!O362</f>
        <v>37</v>
      </c>
      <c r="P362" s="142">
        <f>IFERROR(O362/O365,0)</f>
        <v>0.28244274809160308</v>
      </c>
      <c r="R362" s="139" t="s">
        <v>1339</v>
      </c>
      <c r="S362" s="140">
        <f>SUM(S360:S361)</f>
        <v>1</v>
      </c>
      <c r="T362" s="142"/>
      <c r="V362" s="139" t="s">
        <v>146</v>
      </c>
      <c r="W362" s="143">
        <f>TREM2!W362+MAP!W362</f>
        <v>76</v>
      </c>
      <c r="X362" s="142">
        <f>IFERROR(W362/W363,0)</f>
        <v>0.5714285714285714</v>
      </c>
    </row>
    <row r="363" spans="2:28">
      <c r="B363" s="139" t="s">
        <v>151</v>
      </c>
      <c r="C363" s="140" t="s">
        <v>205</v>
      </c>
      <c r="D363" s="143">
        <f>TREM2!D363+MAP!D363</f>
        <v>21</v>
      </c>
      <c r="E363" s="141">
        <f>IFERROR(D363/D365,0)</f>
        <v>0.44680851063829785</v>
      </c>
      <c r="F363" s="143">
        <f>TREM2!F363+MAP!F363</f>
        <v>0</v>
      </c>
      <c r="G363" s="141">
        <f>IFERROR(F363/F365,0)</f>
        <v>0</v>
      </c>
      <c r="H363" s="143">
        <f>TREM2!H363+MAP!H363</f>
        <v>9</v>
      </c>
      <c r="I363" s="141">
        <f>IFERROR(H363/H365,0)</f>
        <v>0.5</v>
      </c>
      <c r="J363" s="143">
        <f>TREM2!J363+MAP!J363</f>
        <v>12</v>
      </c>
      <c r="K363" s="142">
        <f>IFERROR(J363/J365,0)</f>
        <v>0.32432432432432434</v>
      </c>
      <c r="M363" s="139" t="s">
        <v>151</v>
      </c>
      <c r="N363" s="140" t="s">
        <v>205</v>
      </c>
      <c r="O363" s="143">
        <f>TREM2!O363+MAP!O363</f>
        <v>42</v>
      </c>
      <c r="P363" s="142">
        <f>IFERROR(O363/O365,0)</f>
        <v>0.32061068702290074</v>
      </c>
      <c r="V363" s="139" t="s">
        <v>1339</v>
      </c>
      <c r="W363" s="140">
        <f>SUM(W361:W362)</f>
        <v>133</v>
      </c>
      <c r="X363" s="142"/>
    </row>
    <row r="364" spans="2:28">
      <c r="B364" s="139"/>
      <c r="C364" s="140" t="s">
        <v>146</v>
      </c>
      <c r="D364" s="143">
        <f>TREM2!D364+MAP!D364</f>
        <v>5</v>
      </c>
      <c r="E364" s="141">
        <f>IFERROR(D364/D365,0)</f>
        <v>0.10638297872340426</v>
      </c>
      <c r="F364" s="143">
        <f>TREM2!F364+MAP!F364</f>
        <v>1</v>
      </c>
      <c r="G364" s="141">
        <f>IFERROR(F364/F365,0)</f>
        <v>1</v>
      </c>
      <c r="H364" s="143">
        <f>TREM2!H364+MAP!H364</f>
        <v>4</v>
      </c>
      <c r="I364" s="141">
        <f>IFERROR(H364/H365,0)</f>
        <v>0.22222222222222221</v>
      </c>
      <c r="J364" s="143">
        <f>TREM2!J364+MAP!J364</f>
        <v>13</v>
      </c>
      <c r="K364" s="142">
        <f>IFERROR(J364/J365,0)</f>
        <v>0.35135135135135137</v>
      </c>
      <c r="M364" s="139"/>
      <c r="N364" s="140" t="s">
        <v>146</v>
      </c>
      <c r="O364" s="143">
        <f>TREM2!O364+MAP!O364</f>
        <v>37</v>
      </c>
      <c r="P364" s="142">
        <f>IFERROR(O364/O365,0)</f>
        <v>0.28244274809160308</v>
      </c>
    </row>
    <row r="365" spans="2:28">
      <c r="B365" s="139" t="s">
        <v>1339</v>
      </c>
      <c r="C365" s="140"/>
      <c r="D365" s="143">
        <f>SUM(D361:D364)</f>
        <v>47</v>
      </c>
      <c r="E365" s="141"/>
      <c r="F365" s="140">
        <f t="shared" ref="F365" si="47">SUM(F361:F364)</f>
        <v>1</v>
      </c>
      <c r="G365" s="140"/>
      <c r="H365" s="140">
        <f>SUM(H361:H364)</f>
        <v>18</v>
      </c>
      <c r="I365" s="140"/>
      <c r="J365" s="140">
        <f>SUM(J361:J364)</f>
        <v>37</v>
      </c>
      <c r="K365" s="144">
        <f>SUM(C365:J365)</f>
        <v>103</v>
      </c>
      <c r="M365" s="139" t="s">
        <v>1339</v>
      </c>
      <c r="N365" s="140"/>
      <c r="O365" s="140">
        <f>SUM(O361:O364)</f>
        <v>131</v>
      </c>
      <c r="P365" s="142"/>
    </row>
    <row r="366" spans="2:28">
      <c r="G366" s="124"/>
      <c r="H366" s="124"/>
      <c r="I366" s="145"/>
    </row>
    <row r="367" spans="2:28">
      <c r="B367" s="126" t="s">
        <v>1338</v>
      </c>
      <c r="C367" s="123"/>
      <c r="D367" s="123"/>
      <c r="E367" s="123"/>
      <c r="F367" s="123"/>
      <c r="G367" s="123"/>
      <c r="H367" s="123"/>
      <c r="I367" s="123"/>
      <c r="J367" s="123"/>
      <c r="K367" s="123"/>
      <c r="L367" s="123"/>
      <c r="M367" s="126"/>
      <c r="N367" s="123"/>
      <c r="O367" s="123"/>
      <c r="P367" s="123"/>
      <c r="Q367" s="123"/>
      <c r="R367" s="123"/>
      <c r="S367" s="123"/>
      <c r="T367" s="123"/>
      <c r="U367" s="123"/>
      <c r="V367" s="3"/>
      <c r="W367" s="123"/>
      <c r="X367" s="123"/>
    </row>
    <row r="368" spans="2:28">
      <c r="B368" s="154"/>
      <c r="C368" s="155" t="s">
        <v>1341</v>
      </c>
      <c r="D368" s="140" t="s">
        <v>924</v>
      </c>
      <c r="E368" s="141"/>
      <c r="F368" s="140" t="s">
        <v>407</v>
      </c>
      <c r="G368" s="140"/>
      <c r="H368" s="141" t="s">
        <v>215</v>
      </c>
      <c r="I368" s="140"/>
      <c r="J368" s="140" t="s">
        <v>206</v>
      </c>
      <c r="K368" s="142"/>
      <c r="M368" s="139"/>
      <c r="N368" s="140" t="s">
        <v>1341</v>
      </c>
      <c r="O368" s="140"/>
      <c r="P368" s="142"/>
      <c r="R368" s="139" t="s">
        <v>133</v>
      </c>
      <c r="S368" s="143">
        <f>TREM2!S368+MAP!S368</f>
        <v>1</v>
      </c>
      <c r="T368" s="142">
        <f>IFERROR(S368/S370,0)</f>
        <v>1</v>
      </c>
      <c r="V368" s="139" t="s">
        <v>1341</v>
      </c>
      <c r="W368" s="140"/>
      <c r="X368" s="142"/>
    </row>
    <row r="369" spans="2:24">
      <c r="B369" s="139" t="s">
        <v>133</v>
      </c>
      <c r="C369" s="140" t="s">
        <v>205</v>
      </c>
      <c r="D369" s="143">
        <f>TREM2!D369+MAP!D369</f>
        <v>0</v>
      </c>
      <c r="E369" s="141">
        <f>IFERROR(D369/D373,0)</f>
        <v>0</v>
      </c>
      <c r="F369" s="143">
        <f>TREM2!F369+MAP!F369</f>
        <v>0</v>
      </c>
      <c r="G369" s="141">
        <f>IFERROR(F369/F373,0)</f>
        <v>0</v>
      </c>
      <c r="H369" s="143">
        <f>TREM2!H369+MAP!H369</f>
        <v>0</v>
      </c>
      <c r="I369" s="141">
        <f>IFERROR(H369/H373,0)</f>
        <v>0</v>
      </c>
      <c r="J369" s="143">
        <f>TREM2!J369+MAP!J369</f>
        <v>0</v>
      </c>
      <c r="K369" s="142">
        <f>IFERROR(J369/J373,0)</f>
        <v>0</v>
      </c>
      <c r="M369" s="139" t="s">
        <v>133</v>
      </c>
      <c r="N369" s="140" t="s">
        <v>205</v>
      </c>
      <c r="O369" s="143">
        <f>TREM2!O369+MAP!O369</f>
        <v>0</v>
      </c>
      <c r="P369" s="142">
        <f>IFERROR(O369/O373,0)</f>
        <v>0</v>
      </c>
      <c r="R369" s="139" t="s">
        <v>151</v>
      </c>
      <c r="S369" s="143">
        <f>TREM2!S369+MAP!S369</f>
        <v>0</v>
      </c>
      <c r="T369" s="142">
        <f>IFERROR(S369/S370,0)</f>
        <v>0</v>
      </c>
      <c r="V369" s="139" t="s">
        <v>205</v>
      </c>
      <c r="W369" s="143">
        <f>TREM2!W369+MAP!W369</f>
        <v>0</v>
      </c>
      <c r="X369" s="142">
        <f>IFERROR(W369/W371,0)</f>
        <v>0</v>
      </c>
    </row>
    <row r="370" spans="2:24">
      <c r="B370" s="139"/>
      <c r="C370" s="140" t="s">
        <v>146</v>
      </c>
      <c r="D370" s="143">
        <f>TREM2!D370+MAP!D370</f>
        <v>0</v>
      </c>
      <c r="E370" s="141">
        <f>IFERROR(D370/D373,0)</f>
        <v>0</v>
      </c>
      <c r="F370" s="143">
        <f>TREM2!F370+MAP!F370</f>
        <v>0</v>
      </c>
      <c r="G370" s="141">
        <f>IFERROR(F370/F373,0)</f>
        <v>0</v>
      </c>
      <c r="H370" s="143">
        <f>TREM2!H370+MAP!H370</f>
        <v>0</v>
      </c>
      <c r="I370" s="141">
        <f>IFERROR(H370/H373,0)</f>
        <v>0</v>
      </c>
      <c r="J370" s="143">
        <f>TREM2!J370+MAP!J370</f>
        <v>0</v>
      </c>
      <c r="K370" s="142">
        <f>IFERROR(J370/J373,0)</f>
        <v>0</v>
      </c>
      <c r="M370" s="139"/>
      <c r="N370" s="140" t="s">
        <v>146</v>
      </c>
      <c r="O370" s="143">
        <f>TREM2!O370+MAP!O370</f>
        <v>5</v>
      </c>
      <c r="P370" s="142">
        <f>IFERROR(O370/O373,0)</f>
        <v>0.45454545454545453</v>
      </c>
      <c r="R370" s="139" t="s">
        <v>1339</v>
      </c>
      <c r="S370" s="140">
        <f>SUM(S368:S369)</f>
        <v>1</v>
      </c>
      <c r="T370" s="142"/>
      <c r="V370" s="139" t="s">
        <v>146</v>
      </c>
      <c r="W370" s="143">
        <f>TREM2!W370+MAP!W370</f>
        <v>11</v>
      </c>
      <c r="X370" s="142">
        <f>IFERROR(W370/W371,0)</f>
        <v>1</v>
      </c>
    </row>
    <row r="371" spans="2:24">
      <c r="B371" s="139" t="s">
        <v>151</v>
      </c>
      <c r="C371" s="140" t="s">
        <v>205</v>
      </c>
      <c r="D371" s="143">
        <f>TREM2!D371+MAP!D371</f>
        <v>0</v>
      </c>
      <c r="E371" s="141">
        <f>IFERROR(D371/D373,0)</f>
        <v>0</v>
      </c>
      <c r="F371" s="143">
        <f>TREM2!F371+MAP!F371</f>
        <v>0</v>
      </c>
      <c r="G371" s="141">
        <f>IFERROR(F371/F373,0)</f>
        <v>0</v>
      </c>
      <c r="H371" s="143">
        <f>TREM2!H371+MAP!H371</f>
        <v>0</v>
      </c>
      <c r="I371" s="141">
        <f>IFERROR(H371/H373,0)</f>
        <v>0</v>
      </c>
      <c r="J371" s="143">
        <f>TREM2!J371+MAP!J371</f>
        <v>0</v>
      </c>
      <c r="K371" s="142">
        <f>IFERROR(J371/J373,0)</f>
        <v>0</v>
      </c>
      <c r="M371" s="139" t="s">
        <v>151</v>
      </c>
      <c r="N371" s="140" t="s">
        <v>205</v>
      </c>
      <c r="O371" s="143">
        <f>TREM2!O371+MAP!O371</f>
        <v>0</v>
      </c>
      <c r="P371" s="142">
        <f>IFERROR(O371/O373,0)</f>
        <v>0</v>
      </c>
      <c r="V371" s="139" t="s">
        <v>1339</v>
      </c>
      <c r="W371" s="140">
        <f>SUM(W369:W370)</f>
        <v>11</v>
      </c>
      <c r="X371" s="142"/>
    </row>
    <row r="372" spans="2:24">
      <c r="B372" s="139"/>
      <c r="C372" s="140" t="s">
        <v>146</v>
      </c>
      <c r="D372" s="143">
        <f>TREM2!D372+MAP!D372</f>
        <v>0</v>
      </c>
      <c r="E372" s="141">
        <f>IFERROR(D372/D373,0)</f>
        <v>0</v>
      </c>
      <c r="F372" s="143">
        <f>TREM2!F372+MAP!F372</f>
        <v>0</v>
      </c>
      <c r="G372" s="141">
        <f>IFERROR(F372/F373,0)</f>
        <v>0</v>
      </c>
      <c r="H372" s="143">
        <f>TREM2!H372+MAP!H372</f>
        <v>0</v>
      </c>
      <c r="I372" s="141">
        <f>IFERROR(H372/H373,0)</f>
        <v>0</v>
      </c>
      <c r="J372" s="143">
        <f>TREM2!J372+MAP!J372</f>
        <v>0</v>
      </c>
      <c r="K372" s="142">
        <f>IFERROR(J372/J373,0)</f>
        <v>0</v>
      </c>
      <c r="M372" s="139"/>
      <c r="N372" s="140" t="s">
        <v>146</v>
      </c>
      <c r="O372" s="143">
        <f>TREM2!O372+MAP!O372</f>
        <v>6</v>
      </c>
      <c r="P372" s="142">
        <f>IFERROR(O372/O373,0)</f>
        <v>0.54545454545454541</v>
      </c>
    </row>
    <row r="373" spans="2:24">
      <c r="B373" s="139" t="s">
        <v>1339</v>
      </c>
      <c r="C373" s="140"/>
      <c r="D373" s="143">
        <f>SUM(D369:D372)</f>
        <v>0</v>
      </c>
      <c r="E373" s="141"/>
      <c r="F373" s="140">
        <f t="shared" ref="F373" si="48">SUM(F369:F372)</f>
        <v>0</v>
      </c>
      <c r="G373" s="140"/>
      <c r="H373" s="140">
        <f>SUM(H369:H372)</f>
        <v>0</v>
      </c>
      <c r="I373" s="140"/>
      <c r="J373" s="140">
        <f>SUM(J369:J372)</f>
        <v>0</v>
      </c>
      <c r="K373" s="144">
        <f>SUM(C373:J373)</f>
        <v>0</v>
      </c>
      <c r="M373" s="139" t="s">
        <v>1339</v>
      </c>
      <c r="N373" s="140"/>
      <c r="O373" s="140">
        <f>SUM(O369:O372)</f>
        <v>11</v>
      </c>
      <c r="P373" s="142"/>
    </row>
    <row r="374" spans="2:24">
      <c r="G374" s="124"/>
      <c r="H374" s="124"/>
      <c r="I374" s="145"/>
    </row>
    <row r="375" spans="2:24">
      <c r="B375" s="126" t="s">
        <v>147</v>
      </c>
      <c r="C375" s="123"/>
      <c r="D375" s="123"/>
      <c r="E375" s="123"/>
      <c r="F375" s="123"/>
      <c r="G375" s="123"/>
      <c r="H375" s="123"/>
      <c r="I375" s="123"/>
      <c r="J375" s="123"/>
      <c r="K375" s="123"/>
      <c r="L375" s="123"/>
      <c r="M375" s="126"/>
      <c r="N375" s="123"/>
      <c r="O375" s="123"/>
      <c r="P375" s="123"/>
      <c r="Q375" s="123"/>
      <c r="R375" s="123"/>
      <c r="S375" s="123"/>
      <c r="T375" s="123"/>
      <c r="U375" s="123"/>
      <c r="V375" s="3"/>
      <c r="W375" s="123"/>
      <c r="X375" s="123"/>
    </row>
    <row r="376" spans="2:24">
      <c r="B376" s="154"/>
      <c r="C376" s="155" t="s">
        <v>1341</v>
      </c>
      <c r="D376" s="140" t="s">
        <v>924</v>
      </c>
      <c r="E376" s="141"/>
      <c r="F376" s="140" t="s">
        <v>407</v>
      </c>
      <c r="G376" s="140"/>
      <c r="H376" s="141" t="s">
        <v>215</v>
      </c>
      <c r="I376" s="140"/>
      <c r="J376" s="140" t="s">
        <v>206</v>
      </c>
      <c r="K376" s="142"/>
      <c r="M376" s="139"/>
      <c r="N376" s="140" t="s">
        <v>1341</v>
      </c>
      <c r="O376" s="140"/>
      <c r="P376" s="142"/>
      <c r="R376" s="139" t="s">
        <v>133</v>
      </c>
      <c r="S376" s="143">
        <f>TREM2!S376+MAP!S376</f>
        <v>0</v>
      </c>
      <c r="T376" s="142">
        <f>IFERROR(S376/S378,0)</f>
        <v>0</v>
      </c>
      <c r="V376" s="139" t="s">
        <v>1341</v>
      </c>
      <c r="W376" s="140"/>
      <c r="X376" s="142"/>
    </row>
    <row r="377" spans="2:24">
      <c r="B377" s="139" t="s">
        <v>133</v>
      </c>
      <c r="C377" s="140" t="s">
        <v>205</v>
      </c>
      <c r="D377" s="143">
        <f>TREM2!D377+MAP!D377</f>
        <v>0</v>
      </c>
      <c r="E377" s="141">
        <f>IFERROR(D377/D381,0)</f>
        <v>0</v>
      </c>
      <c r="F377" s="143">
        <f>TREM2!F377+MAP!F377</f>
        <v>0</v>
      </c>
      <c r="G377" s="141">
        <f>IFERROR(F377/F381,0)</f>
        <v>0</v>
      </c>
      <c r="H377" s="143">
        <f>TREM2!H377+MAP!H377</f>
        <v>0</v>
      </c>
      <c r="I377" s="141">
        <f>IFERROR(H377/H381,0)</f>
        <v>0</v>
      </c>
      <c r="J377" s="143">
        <f>TREM2!J377+MAP!J377</f>
        <v>0</v>
      </c>
      <c r="K377" s="142">
        <f>IFERROR(J377/J381,0)</f>
        <v>0</v>
      </c>
      <c r="M377" s="139" t="s">
        <v>133</v>
      </c>
      <c r="N377" s="140" t="s">
        <v>205</v>
      </c>
      <c r="O377" s="143">
        <f>TREM2!O377+MAP!O377</f>
        <v>0</v>
      </c>
      <c r="P377" s="142">
        <f>IFERROR(O377/O381,0)</f>
        <v>0</v>
      </c>
      <c r="R377" s="139" t="s">
        <v>151</v>
      </c>
      <c r="S377" s="143">
        <f>TREM2!S377+MAP!S377</f>
        <v>0</v>
      </c>
      <c r="T377" s="142">
        <f>IFERROR(S377/S378,0)</f>
        <v>0</v>
      </c>
      <c r="V377" s="139" t="s">
        <v>205</v>
      </c>
      <c r="W377" s="143">
        <f>TREM2!W377+MAP!W377</f>
        <v>0</v>
      </c>
      <c r="X377" s="142">
        <f>IFERROR(W377/W379,0)</f>
        <v>0</v>
      </c>
    </row>
    <row r="378" spans="2:24">
      <c r="B378" s="139"/>
      <c r="C378" s="140" t="s">
        <v>146</v>
      </c>
      <c r="D378" s="143">
        <f>TREM2!D378+MAP!D378</f>
        <v>0</v>
      </c>
      <c r="E378" s="141">
        <f>IFERROR(D378/D381,0)</f>
        <v>0</v>
      </c>
      <c r="F378" s="143">
        <f>TREM2!F378+MAP!F378</f>
        <v>0</v>
      </c>
      <c r="G378" s="141">
        <f>IFERROR(F378/F381,0)</f>
        <v>0</v>
      </c>
      <c r="H378" s="143">
        <f>TREM2!H378+MAP!H378</f>
        <v>0</v>
      </c>
      <c r="I378" s="141">
        <f>IFERROR(H378/H381,0)</f>
        <v>0</v>
      </c>
      <c r="J378" s="143">
        <f>TREM2!J378+MAP!J378</f>
        <v>0</v>
      </c>
      <c r="K378" s="142">
        <f>IFERROR(J378/J381,0)</f>
        <v>0</v>
      </c>
      <c r="M378" s="139"/>
      <c r="N378" s="140" t="s">
        <v>146</v>
      </c>
      <c r="O378" s="143">
        <f>TREM2!O378+MAP!O378</f>
        <v>9</v>
      </c>
      <c r="P378" s="142">
        <f>IFERROR(O378/O381,0)</f>
        <v>0.52941176470588236</v>
      </c>
      <c r="R378" s="139" t="s">
        <v>1339</v>
      </c>
      <c r="S378" s="140">
        <f>SUM(S376:S377)</f>
        <v>0</v>
      </c>
      <c r="T378" s="142"/>
      <c r="V378" s="139" t="s">
        <v>146</v>
      </c>
      <c r="W378" s="143">
        <f>TREM2!W378+MAP!W378</f>
        <v>17</v>
      </c>
      <c r="X378" s="142">
        <f>IFERROR(W378/W379,0)</f>
        <v>1</v>
      </c>
    </row>
    <row r="379" spans="2:24">
      <c r="B379" s="139" t="s">
        <v>151</v>
      </c>
      <c r="C379" s="140" t="s">
        <v>205</v>
      </c>
      <c r="D379" s="143">
        <f>TREM2!D379+MAP!D379</f>
        <v>0</v>
      </c>
      <c r="E379" s="141">
        <f>IFERROR(D379/D381,0)</f>
        <v>0</v>
      </c>
      <c r="F379" s="143">
        <f>TREM2!F379+MAP!F379</f>
        <v>0</v>
      </c>
      <c r="G379" s="141">
        <f>IFERROR(F379/F381,0)</f>
        <v>0</v>
      </c>
      <c r="H379" s="143">
        <f>TREM2!H379+MAP!H379</f>
        <v>0</v>
      </c>
      <c r="I379" s="141">
        <f>IFERROR(H379/H381,0)</f>
        <v>0</v>
      </c>
      <c r="J379" s="143">
        <f>TREM2!J379+MAP!J379</f>
        <v>0</v>
      </c>
      <c r="K379" s="142">
        <f>IFERROR(J379/J381,0)</f>
        <v>0</v>
      </c>
      <c r="M379" s="139" t="s">
        <v>151</v>
      </c>
      <c r="N379" s="140" t="s">
        <v>205</v>
      </c>
      <c r="O379" s="143">
        <f>TREM2!O379+MAP!O379</f>
        <v>0</v>
      </c>
      <c r="P379" s="142">
        <f>IFERROR(O379/O381,0)</f>
        <v>0</v>
      </c>
      <c r="V379" s="139" t="s">
        <v>1339</v>
      </c>
      <c r="W379" s="140">
        <f>SUM(W377:W378)</f>
        <v>17</v>
      </c>
      <c r="X379" s="142"/>
    </row>
    <row r="380" spans="2:24">
      <c r="B380" s="139"/>
      <c r="C380" s="140" t="s">
        <v>146</v>
      </c>
      <c r="D380" s="143">
        <f>TREM2!D380+MAP!D380</f>
        <v>0</v>
      </c>
      <c r="E380" s="141">
        <f>IFERROR(D380/D381,0)</f>
        <v>0</v>
      </c>
      <c r="F380" s="143">
        <f>TREM2!F380+MAP!F380</f>
        <v>0</v>
      </c>
      <c r="G380" s="141">
        <f>IFERROR(F380/F381,0)</f>
        <v>0</v>
      </c>
      <c r="H380" s="143">
        <f>TREM2!H380+MAP!H380</f>
        <v>0</v>
      </c>
      <c r="I380" s="141">
        <f>IFERROR(H380/H381,0)</f>
        <v>0</v>
      </c>
      <c r="J380" s="143">
        <f>TREM2!J380+MAP!J380</f>
        <v>0</v>
      </c>
      <c r="K380" s="142">
        <f>IFERROR(J380/J381,0)</f>
        <v>0</v>
      </c>
      <c r="M380" s="139"/>
      <c r="N380" s="140" t="s">
        <v>146</v>
      </c>
      <c r="O380" s="143">
        <f>TREM2!O380+MAP!O380</f>
        <v>8</v>
      </c>
      <c r="P380" s="142">
        <f>IFERROR(O380/O381,0)</f>
        <v>0.47058823529411764</v>
      </c>
    </row>
    <row r="381" spans="2:24">
      <c r="B381" s="139" t="s">
        <v>1339</v>
      </c>
      <c r="C381" s="140"/>
      <c r="D381" s="143">
        <f>SUM(D377:D380)</f>
        <v>0</v>
      </c>
      <c r="E381" s="141"/>
      <c r="F381" s="140">
        <f t="shared" ref="F381" si="49">SUM(F377:F380)</f>
        <v>0</v>
      </c>
      <c r="G381" s="140"/>
      <c r="H381" s="140">
        <f>SUM(H377:H380)</f>
        <v>0</v>
      </c>
      <c r="I381" s="140"/>
      <c r="J381" s="140">
        <f>SUM(J377:J380)</f>
        <v>0</v>
      </c>
      <c r="K381" s="144">
        <f>SUM(C381:J381)</f>
        <v>0</v>
      </c>
      <c r="M381" s="139" t="s">
        <v>1339</v>
      </c>
      <c r="N381" s="140"/>
      <c r="O381" s="140">
        <f>SUM(O377:O380)</f>
        <v>17</v>
      </c>
      <c r="P381" s="142"/>
    </row>
    <row r="382" spans="2:24">
      <c r="G382" s="124"/>
      <c r="H382" s="124"/>
      <c r="I382" s="145"/>
    </row>
    <row r="383" spans="2:24">
      <c r="B383" s="126" t="s">
        <v>924</v>
      </c>
      <c r="C383" s="123"/>
      <c r="D383" s="123"/>
      <c r="E383" s="123"/>
      <c r="F383" s="123"/>
      <c r="G383" s="123"/>
      <c r="H383" s="123"/>
      <c r="I383" s="123"/>
      <c r="J383" s="123"/>
      <c r="K383" s="123"/>
      <c r="L383" s="123"/>
      <c r="M383" s="126"/>
      <c r="N383" s="123"/>
      <c r="O383" s="123"/>
      <c r="P383" s="123"/>
      <c r="Q383" s="123"/>
      <c r="R383" s="123"/>
      <c r="S383" s="123"/>
      <c r="T383" s="123"/>
      <c r="U383" s="123"/>
      <c r="V383" s="3"/>
      <c r="W383" s="123"/>
      <c r="X383" s="123"/>
    </row>
    <row r="384" spans="2:24">
      <c r="B384" s="154"/>
      <c r="C384" s="155" t="s">
        <v>1341</v>
      </c>
      <c r="D384" s="140" t="s">
        <v>924</v>
      </c>
      <c r="E384" s="141"/>
      <c r="F384" s="140" t="s">
        <v>407</v>
      </c>
      <c r="G384" s="140"/>
      <c r="H384" s="141" t="s">
        <v>215</v>
      </c>
      <c r="I384" s="140"/>
      <c r="J384" s="140" t="s">
        <v>206</v>
      </c>
      <c r="K384" s="142"/>
      <c r="M384" s="139"/>
      <c r="N384" s="140" t="s">
        <v>1341</v>
      </c>
      <c r="O384" s="140"/>
      <c r="P384" s="142"/>
      <c r="R384" s="139" t="s">
        <v>133</v>
      </c>
      <c r="S384" s="143">
        <f>TREM2!S384+MAP!S384</f>
        <v>0</v>
      </c>
      <c r="T384" s="142">
        <f>IFERROR(S384/S386,0)</f>
        <v>0</v>
      </c>
      <c r="V384" s="139" t="s">
        <v>1341</v>
      </c>
      <c r="W384" s="140"/>
      <c r="X384" s="142"/>
    </row>
    <row r="385" spans="2:24">
      <c r="B385" s="139" t="s">
        <v>133</v>
      </c>
      <c r="C385" s="140" t="s">
        <v>205</v>
      </c>
      <c r="D385" s="143">
        <f>TREM2!D385+MAP!D385</f>
        <v>9</v>
      </c>
      <c r="E385" s="141">
        <f>IFERROR(D385/D389,0)</f>
        <v>0.19148936170212766</v>
      </c>
      <c r="F385" s="143">
        <f>TREM2!F385+MAP!F385</f>
        <v>0</v>
      </c>
      <c r="G385" s="141">
        <f>IFERROR(F385/F389,0)</f>
        <v>0</v>
      </c>
      <c r="H385" s="143">
        <f>TREM2!H385+MAP!H385</f>
        <v>0</v>
      </c>
      <c r="I385" s="141">
        <f>IFERROR(H385/H389,0)</f>
        <v>0</v>
      </c>
      <c r="J385" s="143">
        <f>TREM2!J385+MAP!J385</f>
        <v>0</v>
      </c>
      <c r="K385" s="142">
        <f>IFERROR(J385/J389,0)</f>
        <v>0</v>
      </c>
      <c r="M385" s="139" t="s">
        <v>133</v>
      </c>
      <c r="N385" s="140" t="s">
        <v>205</v>
      </c>
      <c r="O385" s="143">
        <f>TREM2!O385+MAP!O385</f>
        <v>9</v>
      </c>
      <c r="P385" s="142">
        <f>IFERROR(O385/O389,0)</f>
        <v>0.19148936170212766</v>
      </c>
      <c r="R385" s="139" t="s">
        <v>151</v>
      </c>
      <c r="S385" s="143">
        <f>TREM2!S385+MAP!S385</f>
        <v>0</v>
      </c>
      <c r="T385" s="142">
        <f>IFERROR(S385/S386,0)</f>
        <v>0</v>
      </c>
      <c r="V385" s="139" t="s">
        <v>205</v>
      </c>
      <c r="W385" s="143">
        <f>TREM2!W385+MAP!W385</f>
        <v>30</v>
      </c>
      <c r="X385" s="142">
        <f>IFERROR(W385/W387,0)</f>
        <v>0.63829787234042556</v>
      </c>
    </row>
    <row r="386" spans="2:24">
      <c r="B386" s="139"/>
      <c r="C386" s="140" t="s">
        <v>146</v>
      </c>
      <c r="D386" s="143">
        <f>TREM2!D386+MAP!D386</f>
        <v>12</v>
      </c>
      <c r="E386" s="141">
        <f>IFERROR(D386/D389,0)</f>
        <v>0.25531914893617019</v>
      </c>
      <c r="F386" s="143">
        <f>TREM2!F386+MAP!F386</f>
        <v>0</v>
      </c>
      <c r="G386" s="141">
        <f>IFERROR(F386/F389,0)</f>
        <v>0</v>
      </c>
      <c r="H386" s="143">
        <f>TREM2!H386+MAP!H386</f>
        <v>0</v>
      </c>
      <c r="I386" s="141">
        <f>IFERROR(H386/H389,0)</f>
        <v>0</v>
      </c>
      <c r="J386" s="143">
        <f>TREM2!J386+MAP!J386</f>
        <v>0</v>
      </c>
      <c r="K386" s="142">
        <f>IFERROR(J386/J389,0)</f>
        <v>0</v>
      </c>
      <c r="M386" s="139"/>
      <c r="N386" s="140" t="s">
        <v>146</v>
      </c>
      <c r="O386" s="143">
        <f>TREM2!O386+MAP!O386</f>
        <v>12</v>
      </c>
      <c r="P386" s="142">
        <f>IFERROR(O386/O389,0)</f>
        <v>0.25531914893617019</v>
      </c>
      <c r="R386" s="139" t="s">
        <v>1339</v>
      </c>
      <c r="S386" s="140">
        <f>SUM(S384:S385)</f>
        <v>0</v>
      </c>
      <c r="T386" s="142"/>
      <c r="V386" s="139" t="s">
        <v>146</v>
      </c>
      <c r="W386" s="143">
        <f>TREM2!W386+MAP!W386</f>
        <v>17</v>
      </c>
      <c r="X386" s="142">
        <f>IFERROR(W386/W387,0)</f>
        <v>0.36170212765957449</v>
      </c>
    </row>
    <row r="387" spans="2:24">
      <c r="B387" s="139" t="s">
        <v>151</v>
      </c>
      <c r="C387" s="140" t="s">
        <v>205</v>
      </c>
      <c r="D387" s="143">
        <f>TREM2!D387+MAP!D387</f>
        <v>21</v>
      </c>
      <c r="E387" s="141">
        <f>IFERROR(D387/D389,0)</f>
        <v>0.44680851063829785</v>
      </c>
      <c r="F387" s="143">
        <f>TREM2!F387+MAP!F387</f>
        <v>0</v>
      </c>
      <c r="G387" s="141">
        <f>IFERROR(F387/F389,0)</f>
        <v>0</v>
      </c>
      <c r="H387" s="143">
        <f>TREM2!H387+MAP!H387</f>
        <v>0</v>
      </c>
      <c r="I387" s="141">
        <f>IFERROR(H387/H389,0)</f>
        <v>0</v>
      </c>
      <c r="J387" s="143">
        <f>TREM2!J387+MAP!J387</f>
        <v>0</v>
      </c>
      <c r="K387" s="142">
        <f>IFERROR(J387/J389,0)</f>
        <v>0</v>
      </c>
      <c r="M387" s="139" t="s">
        <v>151</v>
      </c>
      <c r="N387" s="140" t="s">
        <v>205</v>
      </c>
      <c r="O387" s="143">
        <f>TREM2!O387+MAP!O387</f>
        <v>21</v>
      </c>
      <c r="P387" s="142">
        <f>IFERROR(O387/O389,0)</f>
        <v>0.44680851063829785</v>
      </c>
      <c r="V387" s="139" t="s">
        <v>1339</v>
      </c>
      <c r="W387" s="140">
        <f>SUM(W385:W386)</f>
        <v>47</v>
      </c>
      <c r="X387" s="142"/>
    </row>
    <row r="388" spans="2:24">
      <c r="B388" s="139"/>
      <c r="C388" s="140" t="s">
        <v>146</v>
      </c>
      <c r="D388" s="143">
        <f>TREM2!D388+MAP!D388</f>
        <v>5</v>
      </c>
      <c r="E388" s="141">
        <f>IFERROR(D388/D389,0)</f>
        <v>0.10638297872340426</v>
      </c>
      <c r="F388" s="143">
        <f>TREM2!F388+MAP!F388</f>
        <v>0</v>
      </c>
      <c r="G388" s="141">
        <f>IFERROR(F388/F389,0)</f>
        <v>0</v>
      </c>
      <c r="H388" s="143">
        <f>TREM2!H388+MAP!H388</f>
        <v>0</v>
      </c>
      <c r="I388" s="141">
        <f>IFERROR(H388/H389,0)</f>
        <v>0</v>
      </c>
      <c r="J388" s="143">
        <f>TREM2!J388+MAP!J388</f>
        <v>0</v>
      </c>
      <c r="K388" s="142">
        <f>IFERROR(J388/J389,0)</f>
        <v>0</v>
      </c>
      <c r="M388" s="139"/>
      <c r="N388" s="140" t="s">
        <v>146</v>
      </c>
      <c r="O388" s="143">
        <f>TREM2!O388+MAP!O388</f>
        <v>5</v>
      </c>
      <c r="P388" s="142">
        <f>IFERROR(O388/O389,0)</f>
        <v>0.10638297872340426</v>
      </c>
    </row>
    <row r="389" spans="2:24">
      <c r="B389" s="139" t="s">
        <v>1339</v>
      </c>
      <c r="C389" s="140"/>
      <c r="D389" s="143">
        <f>SUM(D385:D388)</f>
        <v>47</v>
      </c>
      <c r="E389" s="141"/>
      <c r="F389" s="140">
        <f t="shared" ref="F389" si="50">SUM(F385:F388)</f>
        <v>0</v>
      </c>
      <c r="G389" s="140"/>
      <c r="H389" s="140">
        <f>SUM(H385:H388)</f>
        <v>0</v>
      </c>
      <c r="I389" s="140"/>
      <c r="J389" s="140">
        <f>SUM(J385:J388)</f>
        <v>0</v>
      </c>
      <c r="K389" s="144">
        <f>SUM(C389:J389)</f>
        <v>47</v>
      </c>
      <c r="M389" s="139" t="s">
        <v>1339</v>
      </c>
      <c r="N389" s="140"/>
      <c r="O389" s="140">
        <f>SUM(O385:O388)</f>
        <v>47</v>
      </c>
      <c r="P389" s="142"/>
    </row>
    <row r="390" spans="2:24">
      <c r="G390" s="124"/>
      <c r="H390" s="124"/>
      <c r="I390" s="145"/>
    </row>
    <row r="391" spans="2:24">
      <c r="B391" s="126" t="s">
        <v>407</v>
      </c>
      <c r="C391" s="123"/>
      <c r="D391" s="123"/>
      <c r="E391" s="123"/>
      <c r="F391" s="123"/>
      <c r="G391" s="123"/>
      <c r="H391" s="123"/>
      <c r="I391" s="123"/>
      <c r="J391" s="123"/>
      <c r="K391" s="123"/>
      <c r="L391" s="123"/>
      <c r="M391" s="126"/>
      <c r="N391" s="123"/>
      <c r="O391" s="123"/>
      <c r="P391" s="123"/>
      <c r="Q391" s="123"/>
      <c r="R391" s="123"/>
      <c r="S391" s="123"/>
      <c r="T391" s="123"/>
      <c r="U391" s="123"/>
      <c r="V391" s="3"/>
      <c r="W391" s="123"/>
      <c r="X391" s="123"/>
    </row>
    <row r="392" spans="2:24">
      <c r="B392" s="154"/>
      <c r="C392" s="155" t="s">
        <v>1341</v>
      </c>
      <c r="D392" s="140" t="s">
        <v>924</v>
      </c>
      <c r="E392" s="141"/>
      <c r="F392" s="140" t="s">
        <v>407</v>
      </c>
      <c r="G392" s="140"/>
      <c r="H392" s="141" t="s">
        <v>215</v>
      </c>
      <c r="I392" s="140"/>
      <c r="J392" s="140" t="s">
        <v>206</v>
      </c>
      <c r="K392" s="142"/>
      <c r="M392" s="139"/>
      <c r="N392" s="140" t="s">
        <v>1341</v>
      </c>
      <c r="O392" s="140"/>
      <c r="P392" s="142"/>
      <c r="R392" s="139" t="s">
        <v>133</v>
      </c>
      <c r="S392" s="143">
        <f>TREM2!S392+MAP!S392</f>
        <v>0</v>
      </c>
      <c r="T392" s="142">
        <f>IFERROR(S392/S394,0)</f>
        <v>0</v>
      </c>
      <c r="V392" s="139" t="s">
        <v>1341</v>
      </c>
      <c r="W392" s="140"/>
      <c r="X392" s="142"/>
    </row>
    <row r="393" spans="2:24">
      <c r="B393" s="139" t="s">
        <v>133</v>
      </c>
      <c r="C393" s="140" t="s">
        <v>205</v>
      </c>
      <c r="D393" s="143">
        <f>TREM2!D393+MAP!D393</f>
        <v>0</v>
      </c>
      <c r="E393" s="141">
        <f>IFERROR(D393/D397,0)</f>
        <v>0</v>
      </c>
      <c r="F393" s="143">
        <f>TREM2!F393+MAP!F393</f>
        <v>0</v>
      </c>
      <c r="G393" s="141">
        <f>IFERROR(F393/F397,0)</f>
        <v>0</v>
      </c>
      <c r="H393" s="143">
        <f>TREM2!H393+MAP!H393</f>
        <v>0</v>
      </c>
      <c r="I393" s="141">
        <f>IFERROR(H393/H397,0)</f>
        <v>0</v>
      </c>
      <c r="J393" s="143">
        <f>TREM2!J393+MAP!J393</f>
        <v>0</v>
      </c>
      <c r="K393" s="142">
        <f>IFERROR(J393/J397,0)</f>
        <v>0</v>
      </c>
      <c r="M393" s="139" t="s">
        <v>133</v>
      </c>
      <c r="N393" s="140" t="s">
        <v>205</v>
      </c>
      <c r="O393" s="143">
        <f>TREM2!O393+MAP!O393</f>
        <v>0</v>
      </c>
      <c r="P393" s="142">
        <f>IFERROR(O393/O397,0)</f>
        <v>0</v>
      </c>
      <c r="R393" s="139" t="s">
        <v>151</v>
      </c>
      <c r="S393" s="143">
        <f>TREM2!S393+MAP!S393</f>
        <v>0</v>
      </c>
      <c r="T393" s="142">
        <f>IFERROR(S393/S394,0)</f>
        <v>0</v>
      </c>
      <c r="V393" s="139" t="s">
        <v>205</v>
      </c>
      <c r="W393" s="143">
        <f>TREM2!W393+MAP!W393</f>
        <v>0</v>
      </c>
      <c r="X393" s="142">
        <f>IFERROR(W393/W395,0)</f>
        <v>0</v>
      </c>
    </row>
    <row r="394" spans="2:24">
      <c r="B394" s="139"/>
      <c r="C394" s="140" t="s">
        <v>146</v>
      </c>
      <c r="D394" s="143">
        <f>TREM2!D394+MAP!D394</f>
        <v>0</v>
      </c>
      <c r="E394" s="141">
        <f>IFERROR(D394/D397,0)</f>
        <v>0</v>
      </c>
      <c r="F394" s="143">
        <f>TREM2!F394+MAP!F394</f>
        <v>0</v>
      </c>
      <c r="G394" s="141">
        <f>IFERROR(F394/F397,0)</f>
        <v>0</v>
      </c>
      <c r="H394" s="143">
        <f>TREM2!H394+MAP!H394</f>
        <v>0</v>
      </c>
      <c r="I394" s="141">
        <f>IFERROR(H394/H397,0)</f>
        <v>0</v>
      </c>
      <c r="J394" s="143">
        <f>TREM2!J394+MAP!J394</f>
        <v>0</v>
      </c>
      <c r="K394" s="142">
        <f>IFERROR(J394/J397,0)</f>
        <v>0</v>
      </c>
      <c r="M394" s="139"/>
      <c r="N394" s="140" t="s">
        <v>146</v>
      </c>
      <c r="O394" s="143">
        <f>TREM2!O394+MAP!O394</f>
        <v>0</v>
      </c>
      <c r="P394" s="142">
        <f>IFERROR(O394/O397,0)</f>
        <v>0</v>
      </c>
      <c r="R394" s="139" t="s">
        <v>1339</v>
      </c>
      <c r="S394" s="140">
        <f>SUM(S392:S393)</f>
        <v>0</v>
      </c>
      <c r="T394" s="142"/>
      <c r="V394" s="139" t="s">
        <v>146</v>
      </c>
      <c r="W394" s="143">
        <f>TREM2!W394+MAP!W394</f>
        <v>1</v>
      </c>
      <c r="X394" s="142">
        <f>IFERROR(W394/W395,0)</f>
        <v>1</v>
      </c>
    </row>
    <row r="395" spans="2:24">
      <c r="B395" s="139" t="s">
        <v>151</v>
      </c>
      <c r="C395" s="140" t="s">
        <v>205</v>
      </c>
      <c r="D395" s="143">
        <f>TREM2!D395+MAP!D395</f>
        <v>0</v>
      </c>
      <c r="E395" s="141">
        <f>IFERROR(D395/D397,0)</f>
        <v>0</v>
      </c>
      <c r="F395" s="143">
        <f>TREM2!F395+MAP!F395</f>
        <v>0</v>
      </c>
      <c r="G395" s="141">
        <f>IFERROR(F395/F397,0)</f>
        <v>0</v>
      </c>
      <c r="H395" s="143">
        <f>TREM2!H395+MAP!H395</f>
        <v>0</v>
      </c>
      <c r="I395" s="141">
        <f>IFERROR(H395/H397,0)</f>
        <v>0</v>
      </c>
      <c r="J395" s="143">
        <f>TREM2!J395+MAP!J395</f>
        <v>0</v>
      </c>
      <c r="K395" s="142">
        <f>IFERROR(J395/J397,0)</f>
        <v>0</v>
      </c>
      <c r="M395" s="139" t="s">
        <v>151</v>
      </c>
      <c r="N395" s="140" t="s">
        <v>205</v>
      </c>
      <c r="O395" s="143">
        <f>TREM2!O395+MAP!O395</f>
        <v>0</v>
      </c>
      <c r="P395" s="142">
        <f>IFERROR(O395/O397,0)</f>
        <v>0</v>
      </c>
      <c r="V395" s="139" t="s">
        <v>1339</v>
      </c>
      <c r="W395" s="140">
        <f>SUM(W393:W394)</f>
        <v>1</v>
      </c>
      <c r="X395" s="142"/>
    </row>
    <row r="396" spans="2:24">
      <c r="B396" s="139"/>
      <c r="C396" s="140" t="s">
        <v>146</v>
      </c>
      <c r="D396" s="143">
        <f>TREM2!D396+MAP!D396</f>
        <v>0</v>
      </c>
      <c r="E396" s="141">
        <f>IFERROR(D396/D397,0)</f>
        <v>0</v>
      </c>
      <c r="F396" s="143">
        <f>TREM2!F396+MAP!F396</f>
        <v>1</v>
      </c>
      <c r="G396" s="141">
        <f>IFERROR(F396/F397,0)</f>
        <v>1</v>
      </c>
      <c r="H396" s="143">
        <f>TREM2!H396+MAP!H396</f>
        <v>0</v>
      </c>
      <c r="I396" s="141">
        <f>IFERROR(H396/H397,0)</f>
        <v>0</v>
      </c>
      <c r="J396" s="143">
        <f>TREM2!J396+MAP!J396</f>
        <v>0</v>
      </c>
      <c r="K396" s="142">
        <f>IFERROR(J396/J397,0)</f>
        <v>0</v>
      </c>
      <c r="M396" s="139"/>
      <c r="N396" s="140" t="s">
        <v>146</v>
      </c>
      <c r="O396" s="143">
        <f>TREM2!O396+MAP!O396</f>
        <v>1</v>
      </c>
      <c r="P396" s="142">
        <f>IFERROR(O396/O397,0)</f>
        <v>1</v>
      </c>
    </row>
    <row r="397" spans="2:24">
      <c r="B397" s="139" t="s">
        <v>1339</v>
      </c>
      <c r="C397" s="140"/>
      <c r="D397" s="143">
        <f>SUM(D393:D396)</f>
        <v>0</v>
      </c>
      <c r="E397" s="141"/>
      <c r="F397" s="140">
        <f t="shared" ref="F397" si="51">SUM(F393:F396)</f>
        <v>1</v>
      </c>
      <c r="G397" s="140"/>
      <c r="H397" s="140">
        <f>SUM(H393:H396)</f>
        <v>0</v>
      </c>
      <c r="I397" s="140"/>
      <c r="J397" s="140">
        <f>SUM(J393:J396)</f>
        <v>0</v>
      </c>
      <c r="K397" s="144">
        <f>SUM(C397:J397)</f>
        <v>1</v>
      </c>
      <c r="M397" s="139" t="s">
        <v>1339</v>
      </c>
      <c r="N397" s="140"/>
      <c r="O397" s="140">
        <f>SUM(O393:O396)</f>
        <v>1</v>
      </c>
      <c r="P397" s="142"/>
    </row>
    <row r="398" spans="2:24">
      <c r="G398" s="124"/>
      <c r="H398" s="124"/>
      <c r="I398" s="145"/>
    </row>
    <row r="399" spans="2:24">
      <c r="B399" s="126" t="s">
        <v>960</v>
      </c>
      <c r="C399" s="123"/>
      <c r="D399" s="123"/>
      <c r="E399" s="123"/>
      <c r="F399" s="123"/>
      <c r="G399" s="123"/>
      <c r="H399" s="123"/>
      <c r="I399" s="123"/>
      <c r="J399" s="123"/>
      <c r="K399" s="123"/>
      <c r="L399" s="123"/>
      <c r="M399" s="126"/>
      <c r="N399" s="123"/>
      <c r="O399" s="123"/>
      <c r="P399" s="123"/>
      <c r="Q399" s="123"/>
      <c r="R399" s="123"/>
      <c r="S399" s="123"/>
      <c r="T399" s="123"/>
      <c r="U399" s="123"/>
      <c r="V399" s="3"/>
      <c r="W399" s="123"/>
      <c r="X399" s="123"/>
    </row>
    <row r="400" spans="2:24">
      <c r="B400" s="154"/>
      <c r="C400" s="155" t="s">
        <v>1341</v>
      </c>
      <c r="D400" s="140" t="s">
        <v>924</v>
      </c>
      <c r="E400" s="141"/>
      <c r="F400" s="140" t="s">
        <v>407</v>
      </c>
      <c r="G400" s="140"/>
      <c r="H400" s="141" t="s">
        <v>215</v>
      </c>
      <c r="I400" s="140"/>
      <c r="J400" s="140" t="s">
        <v>206</v>
      </c>
      <c r="K400" s="142"/>
      <c r="M400" s="139"/>
      <c r="N400" s="140" t="s">
        <v>1341</v>
      </c>
      <c r="O400" s="140"/>
      <c r="P400" s="142"/>
      <c r="R400" s="139" t="s">
        <v>133</v>
      </c>
      <c r="S400" s="143">
        <f>TREM2!S400+MAP!S400</f>
        <v>0</v>
      </c>
      <c r="T400" s="142">
        <f>IFERROR(S400/S402,0)</f>
        <v>0</v>
      </c>
      <c r="V400" s="139" t="s">
        <v>1341</v>
      </c>
      <c r="W400" s="140"/>
      <c r="X400" s="142"/>
    </row>
    <row r="401" spans="2:24">
      <c r="B401" s="139" t="s">
        <v>133</v>
      </c>
      <c r="C401" s="140" t="s">
        <v>205</v>
      </c>
      <c r="D401" s="143">
        <f>TREM2!D401+MAP!D401</f>
        <v>0</v>
      </c>
      <c r="E401" s="141">
        <f>IFERROR(D401/D405,0)</f>
        <v>0</v>
      </c>
      <c r="F401" s="143">
        <f>TREM2!F401+MAP!F401</f>
        <v>0</v>
      </c>
      <c r="G401" s="141">
        <f>IFERROR(F401/F405,0)</f>
        <v>0</v>
      </c>
      <c r="H401" s="143">
        <f>TREM2!H401+MAP!H401</f>
        <v>0</v>
      </c>
      <c r="I401" s="141">
        <f>IFERROR(H401/H405,0)</f>
        <v>0</v>
      </c>
      <c r="J401" s="143">
        <f>TREM2!J401+MAP!J401</f>
        <v>0</v>
      </c>
      <c r="K401" s="142">
        <f>IFERROR(J401/J405,0)</f>
        <v>0</v>
      </c>
      <c r="M401" s="139" t="s">
        <v>133</v>
      </c>
      <c r="N401" s="140" t="s">
        <v>205</v>
      </c>
      <c r="O401" s="143">
        <f>TREM2!O401+MAP!O401</f>
        <v>0</v>
      </c>
      <c r="P401" s="142">
        <f>IFERROR(O401/O405,0)</f>
        <v>0</v>
      </c>
      <c r="R401" s="139" t="s">
        <v>151</v>
      </c>
      <c r="S401" s="143">
        <f>TREM2!S401+MAP!S401</f>
        <v>0</v>
      </c>
      <c r="T401" s="142">
        <f>IFERROR(S401/S402,0)</f>
        <v>0</v>
      </c>
      <c r="V401" s="139" t="s">
        <v>205</v>
      </c>
      <c r="W401" s="143">
        <f>TREM2!W401+MAP!W401</f>
        <v>0</v>
      </c>
      <c r="X401" s="142">
        <f>IFERROR(W401/W403,0)</f>
        <v>0</v>
      </c>
    </row>
    <row r="402" spans="2:24">
      <c r="B402" s="139"/>
      <c r="C402" s="140" t="s">
        <v>146</v>
      </c>
      <c r="D402" s="143">
        <f>TREM2!D402+MAP!D402</f>
        <v>0</v>
      </c>
      <c r="E402" s="141">
        <f>IFERROR(D402/D405,0)</f>
        <v>0</v>
      </c>
      <c r="F402" s="143">
        <f>TREM2!F402+MAP!F402</f>
        <v>0</v>
      </c>
      <c r="G402" s="141">
        <f>IFERROR(F402/F405,0)</f>
        <v>0</v>
      </c>
      <c r="H402" s="143">
        <f>TREM2!H402+MAP!H402</f>
        <v>0</v>
      </c>
      <c r="I402" s="141">
        <f>IFERROR(H402/H405,0)</f>
        <v>0</v>
      </c>
      <c r="J402" s="143">
        <f>TREM2!J402+MAP!J402</f>
        <v>0</v>
      </c>
      <c r="K402" s="142">
        <f>IFERROR(J402/J405,0)</f>
        <v>0</v>
      </c>
      <c r="M402" s="139"/>
      <c r="N402" s="140" t="s">
        <v>146</v>
      </c>
      <c r="O402" s="143">
        <f>TREM2!O402+MAP!O402</f>
        <v>0</v>
      </c>
      <c r="P402" s="142">
        <f>IFERROR(O402/O405,0)</f>
        <v>0</v>
      </c>
      <c r="R402" s="139" t="s">
        <v>1339</v>
      </c>
      <c r="S402" s="140">
        <f>SUM(S400:S401)</f>
        <v>0</v>
      </c>
      <c r="T402" s="142"/>
      <c r="V402" s="139" t="s">
        <v>146</v>
      </c>
      <c r="W402" s="143">
        <f>TREM2!W402+MAP!W402</f>
        <v>0</v>
      </c>
      <c r="X402" s="142">
        <f>IFERROR(W402/W403,0)</f>
        <v>0</v>
      </c>
    </row>
    <row r="403" spans="2:24">
      <c r="B403" s="139" t="s">
        <v>151</v>
      </c>
      <c r="C403" s="140" t="s">
        <v>205</v>
      </c>
      <c r="D403" s="143">
        <f>TREM2!D403+MAP!D403</f>
        <v>0</v>
      </c>
      <c r="E403" s="141">
        <f>IFERROR(D403/D405,0)</f>
        <v>0</v>
      </c>
      <c r="F403" s="143">
        <f>TREM2!F403+MAP!F403</f>
        <v>0</v>
      </c>
      <c r="G403" s="141">
        <f>IFERROR(F403/F405,0)</f>
        <v>0</v>
      </c>
      <c r="H403" s="143">
        <f>TREM2!H403+MAP!H403</f>
        <v>0</v>
      </c>
      <c r="I403" s="141">
        <f>IFERROR(H403/H405,0)</f>
        <v>0</v>
      </c>
      <c r="J403" s="143">
        <f>TREM2!J403+MAP!J403</f>
        <v>0</v>
      </c>
      <c r="K403" s="142">
        <f>IFERROR(J403/J405,0)</f>
        <v>0</v>
      </c>
      <c r="M403" s="139" t="s">
        <v>151</v>
      </c>
      <c r="N403" s="140" t="s">
        <v>205</v>
      </c>
      <c r="O403" s="143">
        <f>TREM2!O403+MAP!O403</f>
        <v>0</v>
      </c>
      <c r="P403" s="142">
        <f>IFERROR(O403/O405,0)</f>
        <v>0</v>
      </c>
      <c r="V403" s="139" t="s">
        <v>1339</v>
      </c>
      <c r="W403" s="140">
        <f>SUM(W401:W402)</f>
        <v>0</v>
      </c>
      <c r="X403" s="142"/>
    </row>
    <row r="404" spans="2:24">
      <c r="B404" s="139"/>
      <c r="C404" s="140" t="s">
        <v>146</v>
      </c>
      <c r="D404" s="143">
        <f>TREM2!D404+MAP!D404</f>
        <v>0</v>
      </c>
      <c r="E404" s="141">
        <f>IFERROR(D404/D405,0)</f>
        <v>0</v>
      </c>
      <c r="F404" s="143">
        <f>TREM2!F404+MAP!F404</f>
        <v>0</v>
      </c>
      <c r="G404" s="141">
        <f>IFERROR(F404/F405,0)</f>
        <v>0</v>
      </c>
      <c r="H404" s="143">
        <f>TREM2!H404+MAP!H404</f>
        <v>0</v>
      </c>
      <c r="I404" s="141">
        <f>IFERROR(H404/H405,0)</f>
        <v>0</v>
      </c>
      <c r="J404" s="143">
        <f>TREM2!J404+MAP!J404</f>
        <v>0</v>
      </c>
      <c r="K404" s="142">
        <f>IFERROR(J404/J405,0)</f>
        <v>0</v>
      </c>
      <c r="M404" s="139"/>
      <c r="N404" s="140" t="s">
        <v>146</v>
      </c>
      <c r="O404" s="143">
        <f>TREM2!O404+MAP!O404</f>
        <v>0</v>
      </c>
      <c r="P404" s="142">
        <f>IFERROR(O404/O405,0)</f>
        <v>0</v>
      </c>
    </row>
    <row r="405" spans="2:24">
      <c r="B405" s="139" t="s">
        <v>1339</v>
      </c>
      <c r="C405" s="140"/>
      <c r="D405" s="143">
        <f>SUM(D401:D404)</f>
        <v>0</v>
      </c>
      <c r="E405" s="141"/>
      <c r="F405" s="140">
        <f t="shared" ref="F405" si="52">SUM(F401:F404)</f>
        <v>0</v>
      </c>
      <c r="G405" s="140"/>
      <c r="H405" s="140">
        <f>SUM(H401:H404)</f>
        <v>0</v>
      </c>
      <c r="I405" s="140"/>
      <c r="J405" s="140">
        <f>SUM(J401:J404)</f>
        <v>0</v>
      </c>
      <c r="K405" s="144">
        <f>SUM(C405:J405)</f>
        <v>0</v>
      </c>
      <c r="M405" s="139" t="s">
        <v>1339</v>
      </c>
      <c r="N405" s="140"/>
      <c r="O405" s="140">
        <f>SUM(O401:O404)</f>
        <v>0</v>
      </c>
      <c r="P405" s="142"/>
    </row>
    <row r="406" spans="2:24">
      <c r="G406" s="124"/>
      <c r="H406" s="124"/>
      <c r="I406" s="145"/>
    </row>
    <row r="407" spans="2:24">
      <c r="B407" s="126" t="s">
        <v>973</v>
      </c>
      <c r="C407" s="123"/>
      <c r="D407" s="123"/>
      <c r="E407" s="123"/>
      <c r="F407" s="123"/>
      <c r="G407" s="123"/>
      <c r="H407" s="123"/>
      <c r="I407" s="123"/>
      <c r="J407" s="123"/>
      <c r="K407" s="123"/>
      <c r="L407" s="123"/>
      <c r="M407" s="126"/>
      <c r="N407" s="123"/>
      <c r="O407" s="123"/>
      <c r="P407" s="123"/>
      <c r="Q407" s="123"/>
      <c r="R407" s="123"/>
      <c r="S407" s="123"/>
      <c r="T407" s="123"/>
      <c r="U407" s="123"/>
      <c r="V407" s="3"/>
      <c r="W407" s="123"/>
      <c r="X407" s="123"/>
    </row>
    <row r="408" spans="2:24">
      <c r="B408" s="154"/>
      <c r="C408" s="155" t="s">
        <v>1341</v>
      </c>
      <c r="D408" s="140" t="s">
        <v>924</v>
      </c>
      <c r="E408" s="141"/>
      <c r="F408" s="140" t="s">
        <v>407</v>
      </c>
      <c r="G408" s="140"/>
      <c r="H408" s="141" t="s">
        <v>215</v>
      </c>
      <c r="I408" s="140"/>
      <c r="J408" s="140" t="s">
        <v>206</v>
      </c>
      <c r="K408" s="142"/>
      <c r="M408" s="139"/>
      <c r="N408" s="140" t="s">
        <v>1341</v>
      </c>
      <c r="O408" s="140"/>
      <c r="P408" s="142"/>
      <c r="R408" s="139" t="s">
        <v>133</v>
      </c>
      <c r="S408" s="143">
        <f>TREM2!S408+MAP!S408</f>
        <v>0</v>
      </c>
      <c r="T408" s="142">
        <f>IFERROR(S408/S410,0)</f>
        <v>0</v>
      </c>
      <c r="V408" s="139" t="s">
        <v>1341</v>
      </c>
      <c r="W408" s="140"/>
      <c r="X408" s="142"/>
    </row>
    <row r="409" spans="2:24">
      <c r="B409" s="139" t="s">
        <v>133</v>
      </c>
      <c r="C409" s="140" t="s">
        <v>205</v>
      </c>
      <c r="D409" s="143">
        <f>TREM2!D409+MAP!D409</f>
        <v>0</v>
      </c>
      <c r="E409" s="141">
        <f>IFERROR(D409/D413,0)</f>
        <v>0</v>
      </c>
      <c r="F409" s="143">
        <f>TREM2!F409+MAP!F409</f>
        <v>0</v>
      </c>
      <c r="G409" s="141">
        <f>IFERROR(F409/F413,0)</f>
        <v>0</v>
      </c>
      <c r="H409" s="143">
        <f>TREM2!H409+MAP!H409</f>
        <v>0</v>
      </c>
      <c r="I409" s="141">
        <f>IFERROR(H409/H413,0)</f>
        <v>0</v>
      </c>
      <c r="J409" s="143">
        <f>TREM2!J409+MAP!J409</f>
        <v>0</v>
      </c>
      <c r="K409" s="142">
        <f>IFERROR(J409/J413,0)</f>
        <v>0</v>
      </c>
      <c r="M409" s="139" t="s">
        <v>133</v>
      </c>
      <c r="N409" s="140" t="s">
        <v>205</v>
      </c>
      <c r="O409" s="143">
        <f>TREM2!O409+MAP!O409</f>
        <v>0</v>
      </c>
      <c r="P409" s="142">
        <f>IFERROR(O409/O413,0)</f>
        <v>0</v>
      </c>
      <c r="R409" s="139" t="s">
        <v>151</v>
      </c>
      <c r="S409" s="143">
        <f>TREM2!S409+MAP!S409</f>
        <v>0</v>
      </c>
      <c r="T409" s="142">
        <f>IFERROR(S409/S410,0)</f>
        <v>0</v>
      </c>
      <c r="V409" s="139" t="s">
        <v>205</v>
      </c>
      <c r="W409" s="143">
        <f>TREM2!W409+MAP!W409</f>
        <v>0</v>
      </c>
      <c r="X409" s="142">
        <f>IFERROR(W409/W411,0)</f>
        <v>0</v>
      </c>
    </row>
    <row r="410" spans="2:24">
      <c r="B410" s="139"/>
      <c r="C410" s="140" t="s">
        <v>146</v>
      </c>
      <c r="D410" s="143">
        <f>TREM2!D410+MAP!D410</f>
        <v>0</v>
      </c>
      <c r="E410" s="141">
        <f>IFERROR(D410/D413,0)</f>
        <v>0</v>
      </c>
      <c r="F410" s="143">
        <f>TREM2!F410+MAP!F410</f>
        <v>0</v>
      </c>
      <c r="G410" s="141">
        <f>IFERROR(F410/F413,0)</f>
        <v>0</v>
      </c>
      <c r="H410" s="143">
        <f>TREM2!H410+MAP!H410</f>
        <v>0</v>
      </c>
      <c r="I410" s="141">
        <f>IFERROR(H410/H413,0)</f>
        <v>0</v>
      </c>
      <c r="J410" s="143">
        <f>TREM2!J410+MAP!J410</f>
        <v>0</v>
      </c>
      <c r="K410" s="142">
        <f>IFERROR(J410/J413,0)</f>
        <v>0</v>
      </c>
      <c r="M410" s="139"/>
      <c r="N410" s="140" t="s">
        <v>146</v>
      </c>
      <c r="O410" s="143">
        <f>TREM2!O410+MAP!O410</f>
        <v>0</v>
      </c>
      <c r="P410" s="142">
        <f>IFERROR(O410/O413,0)</f>
        <v>0</v>
      </c>
      <c r="R410" s="139" t="s">
        <v>1339</v>
      </c>
      <c r="S410" s="140">
        <f>SUM(S408:S409)</f>
        <v>0</v>
      </c>
      <c r="T410" s="142"/>
      <c r="V410" s="139" t="s">
        <v>146</v>
      </c>
      <c r="W410" s="143">
        <f>TREM2!W410+MAP!W410</f>
        <v>0</v>
      </c>
      <c r="X410" s="142">
        <f>IFERROR(W410/W411,0)</f>
        <v>0</v>
      </c>
    </row>
    <row r="411" spans="2:24">
      <c r="B411" s="139" t="s">
        <v>151</v>
      </c>
      <c r="C411" s="140" t="s">
        <v>205</v>
      </c>
      <c r="D411" s="143">
        <f>TREM2!D411+MAP!D411</f>
        <v>0</v>
      </c>
      <c r="E411" s="141">
        <f>IFERROR(D411/D413,0)</f>
        <v>0</v>
      </c>
      <c r="F411" s="143">
        <f>TREM2!F411+MAP!F411</f>
        <v>0</v>
      </c>
      <c r="G411" s="141">
        <f>IFERROR(F411/F413,0)</f>
        <v>0</v>
      </c>
      <c r="H411" s="143">
        <f>TREM2!H411+MAP!H411</f>
        <v>0</v>
      </c>
      <c r="I411" s="141">
        <f>IFERROR(H411/H413,0)</f>
        <v>0</v>
      </c>
      <c r="J411" s="143">
        <f>TREM2!J411+MAP!J411</f>
        <v>0</v>
      </c>
      <c r="K411" s="142">
        <f>IFERROR(J411/J413,0)</f>
        <v>0</v>
      </c>
      <c r="M411" s="139" t="s">
        <v>151</v>
      </c>
      <c r="N411" s="140" t="s">
        <v>205</v>
      </c>
      <c r="O411" s="143">
        <f>TREM2!O411+MAP!O411</f>
        <v>0</v>
      </c>
      <c r="P411" s="142">
        <f>IFERROR(O411/O413,0)</f>
        <v>0</v>
      </c>
      <c r="V411" s="139" t="s">
        <v>1339</v>
      </c>
      <c r="W411" s="140">
        <f>SUM(W409:W410)</f>
        <v>0</v>
      </c>
      <c r="X411" s="142"/>
    </row>
    <row r="412" spans="2:24">
      <c r="B412" s="139"/>
      <c r="C412" s="140" t="s">
        <v>146</v>
      </c>
      <c r="D412" s="143">
        <f>TREM2!D412+MAP!D412</f>
        <v>0</v>
      </c>
      <c r="E412" s="141">
        <f>IFERROR(D412/D413,0)</f>
        <v>0</v>
      </c>
      <c r="F412" s="143">
        <f>TREM2!F412+MAP!F412</f>
        <v>0</v>
      </c>
      <c r="G412" s="141">
        <f>IFERROR(F412/F413,0)</f>
        <v>0</v>
      </c>
      <c r="H412" s="143">
        <f>TREM2!H412+MAP!H412</f>
        <v>0</v>
      </c>
      <c r="I412" s="141">
        <f>IFERROR(H412/H413,0)</f>
        <v>0</v>
      </c>
      <c r="J412" s="143">
        <f>TREM2!J412+MAP!J412</f>
        <v>0</v>
      </c>
      <c r="K412" s="142">
        <f>IFERROR(J412/J413,0)</f>
        <v>0</v>
      </c>
      <c r="M412" s="139"/>
      <c r="N412" s="140" t="s">
        <v>146</v>
      </c>
      <c r="O412" s="143">
        <f>TREM2!O412+MAP!O412</f>
        <v>0</v>
      </c>
      <c r="P412" s="142">
        <f>IFERROR(O412/O413,0)</f>
        <v>0</v>
      </c>
    </row>
    <row r="413" spans="2:24">
      <c r="B413" s="139" t="s">
        <v>1339</v>
      </c>
      <c r="C413" s="140"/>
      <c r="D413" s="143">
        <f>SUM(D409:D412)</f>
        <v>0</v>
      </c>
      <c r="E413" s="141"/>
      <c r="F413" s="140">
        <f t="shared" ref="F413" si="53">SUM(F409:F412)</f>
        <v>0</v>
      </c>
      <c r="G413" s="140"/>
      <c r="H413" s="140">
        <f>SUM(H409:H412)</f>
        <v>0</v>
      </c>
      <c r="I413" s="140"/>
      <c r="J413" s="140">
        <f>SUM(J409:J412)</f>
        <v>0</v>
      </c>
      <c r="K413" s="144">
        <f>SUM(C413:J413)</f>
        <v>0</v>
      </c>
      <c r="M413" s="139" t="s">
        <v>1339</v>
      </c>
      <c r="N413" s="140"/>
      <c r="O413" s="140">
        <f>SUM(O409:O412)</f>
        <v>0</v>
      </c>
      <c r="P413" s="142"/>
    </row>
    <row r="414" spans="2:24">
      <c r="G414" s="124"/>
      <c r="H414" s="124"/>
      <c r="I414" s="145"/>
    </row>
    <row r="415" spans="2:24">
      <c r="B415" s="126" t="s">
        <v>984</v>
      </c>
      <c r="C415" s="123"/>
      <c r="D415" s="123"/>
      <c r="E415" s="123"/>
      <c r="F415" s="123"/>
      <c r="G415" s="123"/>
      <c r="H415" s="123"/>
      <c r="I415" s="123"/>
      <c r="J415" s="123"/>
      <c r="K415" s="123"/>
      <c r="L415" s="123"/>
      <c r="M415" s="126"/>
      <c r="N415" s="123"/>
      <c r="O415" s="123"/>
      <c r="P415" s="123"/>
      <c r="Q415" s="123"/>
      <c r="R415" s="123"/>
      <c r="S415" s="123"/>
      <c r="T415" s="123"/>
      <c r="U415" s="123"/>
      <c r="V415" s="3"/>
      <c r="W415" s="123"/>
      <c r="X415" s="123"/>
    </row>
    <row r="416" spans="2:24">
      <c r="B416" s="154"/>
      <c r="C416" s="155" t="s">
        <v>1341</v>
      </c>
      <c r="D416" s="140" t="s">
        <v>924</v>
      </c>
      <c r="E416" s="141"/>
      <c r="F416" s="140" t="s">
        <v>407</v>
      </c>
      <c r="G416" s="140"/>
      <c r="H416" s="141" t="s">
        <v>215</v>
      </c>
      <c r="I416" s="140"/>
      <c r="J416" s="140" t="s">
        <v>206</v>
      </c>
      <c r="K416" s="142"/>
      <c r="M416" s="139"/>
      <c r="N416" s="140" t="s">
        <v>1341</v>
      </c>
      <c r="O416" s="140"/>
      <c r="P416" s="142"/>
      <c r="R416" s="139" t="s">
        <v>133</v>
      </c>
      <c r="S416" s="143">
        <f>TREM2!S416+MAP!S416</f>
        <v>0</v>
      </c>
      <c r="T416" s="142">
        <f>IFERROR(S416/S418,0)</f>
        <v>0</v>
      </c>
      <c r="V416" s="139" t="s">
        <v>1341</v>
      </c>
      <c r="W416" s="140"/>
      <c r="X416" s="142"/>
    </row>
    <row r="417" spans="2:24">
      <c r="B417" s="139" t="s">
        <v>133</v>
      </c>
      <c r="C417" s="140" t="s">
        <v>205</v>
      </c>
      <c r="D417" s="143">
        <f>TREM2!D417+MAP!D417</f>
        <v>0</v>
      </c>
      <c r="E417" s="141">
        <f>IFERROR(D417/D421,0)</f>
        <v>0</v>
      </c>
      <c r="F417" s="143">
        <f>TREM2!F417+MAP!F417</f>
        <v>0</v>
      </c>
      <c r="G417" s="141">
        <f>IFERROR(F417/F421,0)</f>
        <v>0</v>
      </c>
      <c r="H417" s="143">
        <f>TREM2!H417+MAP!H417</f>
        <v>0</v>
      </c>
      <c r="I417" s="141">
        <f>IFERROR(H417/H421,0)</f>
        <v>0</v>
      </c>
      <c r="J417" s="143">
        <f>TREM2!J417+MAP!J417</f>
        <v>0</v>
      </c>
      <c r="K417" s="142">
        <f>IFERROR(J417/J421,0)</f>
        <v>0</v>
      </c>
      <c r="M417" s="139" t="s">
        <v>133</v>
      </c>
      <c r="N417" s="140" t="s">
        <v>205</v>
      </c>
      <c r="O417" s="143">
        <f>TREM2!O417+MAP!O417</f>
        <v>0</v>
      </c>
      <c r="P417" s="142">
        <f>IFERROR(O417/O421,0)</f>
        <v>0</v>
      </c>
      <c r="R417" s="139" t="s">
        <v>151</v>
      </c>
      <c r="S417" s="143">
        <f>TREM2!S417+MAP!S417</f>
        <v>0</v>
      </c>
      <c r="T417" s="142">
        <f>IFERROR(S417/S418,0)</f>
        <v>0</v>
      </c>
      <c r="V417" s="139" t="s">
        <v>205</v>
      </c>
      <c r="W417" s="143">
        <f>TREM2!W417+MAP!W417</f>
        <v>0</v>
      </c>
      <c r="X417" s="142">
        <f>IFERROR(W417/W419,0)</f>
        <v>0</v>
      </c>
    </row>
    <row r="418" spans="2:24">
      <c r="B418" s="139"/>
      <c r="C418" s="140" t="s">
        <v>146</v>
      </c>
      <c r="D418" s="143">
        <f>TREM2!D418+MAP!D418</f>
        <v>0</v>
      </c>
      <c r="E418" s="141">
        <f>IFERROR(D418/D421,0)</f>
        <v>0</v>
      </c>
      <c r="F418" s="143">
        <f>TREM2!F418+MAP!F418</f>
        <v>0</v>
      </c>
      <c r="G418" s="141">
        <f>IFERROR(F418/F421,0)</f>
        <v>0</v>
      </c>
      <c r="H418" s="143">
        <f>TREM2!H418+MAP!H418</f>
        <v>0</v>
      </c>
      <c r="I418" s="141">
        <f>IFERROR(H418/H421,0)</f>
        <v>0</v>
      </c>
      <c r="J418" s="143">
        <f>TREM2!J418+MAP!J418</f>
        <v>0</v>
      </c>
      <c r="K418" s="142">
        <f>IFERROR(J418/J421,0)</f>
        <v>0</v>
      </c>
      <c r="M418" s="139"/>
      <c r="N418" s="140" t="s">
        <v>146</v>
      </c>
      <c r="O418" s="143">
        <f>TREM2!O418+MAP!O418</f>
        <v>0</v>
      </c>
      <c r="P418" s="142">
        <f>IFERROR(O418/O421,0)</f>
        <v>0</v>
      </c>
      <c r="R418" s="139" t="s">
        <v>1339</v>
      </c>
      <c r="S418" s="140">
        <f>SUM(S416:S417)</f>
        <v>0</v>
      </c>
      <c r="T418" s="142"/>
      <c r="V418" s="139" t="s">
        <v>146</v>
      </c>
      <c r="W418" s="143">
        <f>TREM2!W418+MAP!W418</f>
        <v>0</v>
      </c>
      <c r="X418" s="142">
        <f>IFERROR(W418/W419,0)</f>
        <v>0</v>
      </c>
    </row>
    <row r="419" spans="2:24">
      <c r="B419" s="139" t="s">
        <v>151</v>
      </c>
      <c r="C419" s="140" t="s">
        <v>205</v>
      </c>
      <c r="D419" s="143">
        <f>TREM2!D419+MAP!D419</f>
        <v>0</v>
      </c>
      <c r="E419" s="141">
        <f>IFERROR(D419/D421,0)</f>
        <v>0</v>
      </c>
      <c r="F419" s="143">
        <f>TREM2!F419+MAP!F419</f>
        <v>0</v>
      </c>
      <c r="G419" s="141">
        <f>IFERROR(F419/F421,0)</f>
        <v>0</v>
      </c>
      <c r="H419" s="143">
        <f>TREM2!H419+MAP!H419</f>
        <v>0</v>
      </c>
      <c r="I419" s="141">
        <f>IFERROR(H419/H421,0)</f>
        <v>0</v>
      </c>
      <c r="J419" s="143">
        <f>TREM2!J419+MAP!J419</f>
        <v>0</v>
      </c>
      <c r="K419" s="142">
        <f>IFERROR(J419/J421,0)</f>
        <v>0</v>
      </c>
      <c r="M419" s="139" t="s">
        <v>151</v>
      </c>
      <c r="N419" s="140" t="s">
        <v>205</v>
      </c>
      <c r="O419" s="143">
        <f>TREM2!O419+MAP!O419</f>
        <v>0</v>
      </c>
      <c r="P419" s="142">
        <f>IFERROR(O419/O421,0)</f>
        <v>0</v>
      </c>
      <c r="V419" s="139" t="s">
        <v>1339</v>
      </c>
      <c r="W419" s="140">
        <f>SUM(W417:W418)</f>
        <v>0</v>
      </c>
      <c r="X419" s="142"/>
    </row>
    <row r="420" spans="2:24">
      <c r="B420" s="139"/>
      <c r="C420" s="140" t="s">
        <v>146</v>
      </c>
      <c r="D420" s="143">
        <f>TREM2!D420+MAP!D420</f>
        <v>0</v>
      </c>
      <c r="E420" s="141">
        <f>IFERROR(D420/D421,0)</f>
        <v>0</v>
      </c>
      <c r="F420" s="143">
        <f>TREM2!F420+MAP!F420</f>
        <v>0</v>
      </c>
      <c r="G420" s="141">
        <f>IFERROR(F420/F421,0)</f>
        <v>0</v>
      </c>
      <c r="H420" s="143">
        <f>TREM2!H420+MAP!H420</f>
        <v>0</v>
      </c>
      <c r="I420" s="141">
        <f>IFERROR(H420/H421,0)</f>
        <v>0</v>
      </c>
      <c r="J420" s="143">
        <f>TREM2!J420+MAP!J420</f>
        <v>0</v>
      </c>
      <c r="K420" s="142">
        <f>IFERROR(J420/J421,0)</f>
        <v>0</v>
      </c>
      <c r="M420" s="139"/>
      <c r="N420" s="140" t="s">
        <v>146</v>
      </c>
      <c r="O420" s="143">
        <f>TREM2!O420+MAP!O420</f>
        <v>0</v>
      </c>
      <c r="P420" s="142">
        <f>IFERROR(O420/O421,0)</f>
        <v>0</v>
      </c>
    </row>
    <row r="421" spans="2:24">
      <c r="B421" s="139" t="s">
        <v>1339</v>
      </c>
      <c r="C421" s="140"/>
      <c r="D421" s="143">
        <f>SUM(D417:D420)</f>
        <v>0</v>
      </c>
      <c r="E421" s="141"/>
      <c r="F421" s="140">
        <f t="shared" ref="F421" si="54">SUM(F417:F420)</f>
        <v>0</v>
      </c>
      <c r="G421" s="140"/>
      <c r="H421" s="140">
        <f>SUM(H417:H420)</f>
        <v>0</v>
      </c>
      <c r="I421" s="140"/>
      <c r="J421" s="140">
        <f>SUM(J417:J420)</f>
        <v>0</v>
      </c>
      <c r="K421" s="144">
        <f>SUM(C421:J421)</f>
        <v>0</v>
      </c>
      <c r="M421" s="139" t="s">
        <v>1339</v>
      </c>
      <c r="N421" s="140"/>
      <c r="O421" s="140">
        <f>SUM(O417:O420)</f>
        <v>0</v>
      </c>
      <c r="P421" s="142"/>
    </row>
    <row r="422" spans="2:24">
      <c r="G422" s="124"/>
      <c r="H422" s="124"/>
      <c r="I422" s="145"/>
    </row>
    <row r="423" spans="2:24">
      <c r="B423" s="126" t="s">
        <v>215</v>
      </c>
      <c r="C423" s="123"/>
      <c r="D423" s="123"/>
      <c r="E423" s="123"/>
      <c r="F423" s="123"/>
      <c r="G423" s="123"/>
      <c r="H423" s="123"/>
      <c r="I423" s="123"/>
      <c r="J423" s="123"/>
      <c r="K423" s="123"/>
      <c r="L423" s="123"/>
      <c r="M423" s="126"/>
      <c r="N423" s="123"/>
      <c r="O423" s="123"/>
      <c r="P423" s="123"/>
      <c r="Q423" s="123"/>
      <c r="R423" s="123"/>
      <c r="S423" s="123"/>
      <c r="T423" s="123"/>
      <c r="U423" s="123"/>
      <c r="V423" s="3"/>
      <c r="W423" s="123"/>
      <c r="X423" s="123"/>
    </row>
    <row r="424" spans="2:24">
      <c r="B424" s="154"/>
      <c r="C424" s="155" t="s">
        <v>1341</v>
      </c>
      <c r="D424" s="140" t="s">
        <v>924</v>
      </c>
      <c r="E424" s="141"/>
      <c r="F424" s="140" t="s">
        <v>407</v>
      </c>
      <c r="G424" s="140"/>
      <c r="H424" s="141" t="s">
        <v>215</v>
      </c>
      <c r="I424" s="140"/>
      <c r="J424" s="140" t="s">
        <v>206</v>
      </c>
      <c r="K424" s="142"/>
      <c r="M424" s="139"/>
      <c r="N424" s="140" t="s">
        <v>1341</v>
      </c>
      <c r="O424" s="140"/>
      <c r="P424" s="142"/>
      <c r="R424" s="139" t="s">
        <v>133</v>
      </c>
      <c r="S424" s="143">
        <f>TREM2!S424+MAP!S424</f>
        <v>0</v>
      </c>
      <c r="T424" s="142">
        <f>IFERROR(S424/S426,0)</f>
        <v>0</v>
      </c>
      <c r="V424" s="139" t="s">
        <v>1341</v>
      </c>
      <c r="W424" s="140"/>
      <c r="X424" s="142"/>
    </row>
    <row r="425" spans="2:24">
      <c r="B425" s="139" t="s">
        <v>133</v>
      </c>
      <c r="C425" s="140" t="s">
        <v>205</v>
      </c>
      <c r="D425" s="143">
        <f>TREM2!D425+MAP!D425</f>
        <v>0</v>
      </c>
      <c r="E425" s="141">
        <f>IFERROR(D425/D429,0)</f>
        <v>0</v>
      </c>
      <c r="F425" s="143">
        <f>TREM2!F425+MAP!F425</f>
        <v>0</v>
      </c>
      <c r="G425" s="141">
        <f>IFERROR(F425/F429,0)</f>
        <v>0</v>
      </c>
      <c r="H425" s="143">
        <f>TREM2!H425+MAP!H425</f>
        <v>2</v>
      </c>
      <c r="I425" s="141">
        <f>IFERROR(H425/H429,0)</f>
        <v>0.1111111111111111</v>
      </c>
      <c r="J425" s="143">
        <f>TREM2!J425+MAP!J425</f>
        <v>0</v>
      </c>
      <c r="K425" s="142">
        <f>IFERROR(J425/J429,0)</f>
        <v>0</v>
      </c>
      <c r="M425" s="139" t="s">
        <v>133</v>
      </c>
      <c r="N425" s="140" t="s">
        <v>205</v>
      </c>
      <c r="O425" s="143">
        <f>TREM2!O425+MAP!O425</f>
        <v>2</v>
      </c>
      <c r="P425" s="142">
        <f>IFERROR(O425/O429,0)</f>
        <v>0.1111111111111111</v>
      </c>
      <c r="R425" s="139" t="s">
        <v>151</v>
      </c>
      <c r="S425" s="143">
        <f>TREM2!S425+MAP!S425</f>
        <v>0</v>
      </c>
      <c r="T425" s="142">
        <f>IFERROR(S425/S426,0)</f>
        <v>0</v>
      </c>
      <c r="V425" s="139" t="s">
        <v>205</v>
      </c>
      <c r="W425" s="143">
        <f>TREM2!W425+MAP!W425</f>
        <v>11</v>
      </c>
      <c r="X425" s="142">
        <f>IFERROR(W425/W427,0)</f>
        <v>0.61111111111111116</v>
      </c>
    </row>
    <row r="426" spans="2:24">
      <c r="B426" s="139"/>
      <c r="C426" s="140" t="s">
        <v>146</v>
      </c>
      <c r="D426" s="143">
        <f>TREM2!D426+MAP!D426</f>
        <v>0</v>
      </c>
      <c r="E426" s="141">
        <f>IFERROR(D426/D429,0)</f>
        <v>0</v>
      </c>
      <c r="F426" s="143">
        <f>TREM2!F426+MAP!F426</f>
        <v>0</v>
      </c>
      <c r="G426" s="141">
        <f>IFERROR(F426/F429,0)</f>
        <v>0</v>
      </c>
      <c r="H426" s="143">
        <f>TREM2!H426+MAP!H426</f>
        <v>3</v>
      </c>
      <c r="I426" s="141">
        <f>IFERROR(H426/H429,0)</f>
        <v>0.16666666666666666</v>
      </c>
      <c r="J426" s="143">
        <f>TREM2!J426+MAP!J426</f>
        <v>0</v>
      </c>
      <c r="K426" s="142">
        <f>IFERROR(J426/J429,0)</f>
        <v>0</v>
      </c>
      <c r="M426" s="139"/>
      <c r="N426" s="140" t="s">
        <v>146</v>
      </c>
      <c r="O426" s="143">
        <f>TREM2!O426+MAP!O426</f>
        <v>3</v>
      </c>
      <c r="P426" s="142">
        <f>IFERROR(O426/O429,0)</f>
        <v>0.16666666666666666</v>
      </c>
      <c r="R426" s="139" t="s">
        <v>1339</v>
      </c>
      <c r="S426" s="140">
        <f>SUM(S424:S425)</f>
        <v>0</v>
      </c>
      <c r="T426" s="142"/>
      <c r="V426" s="139" t="s">
        <v>146</v>
      </c>
      <c r="W426" s="143">
        <f>TREM2!W426+MAP!W426</f>
        <v>7</v>
      </c>
      <c r="X426" s="142">
        <f>IFERROR(W426/W427,0)</f>
        <v>0.3888888888888889</v>
      </c>
    </row>
    <row r="427" spans="2:24">
      <c r="B427" s="139" t="s">
        <v>151</v>
      </c>
      <c r="C427" s="140" t="s">
        <v>205</v>
      </c>
      <c r="D427" s="143">
        <f>TREM2!D427+MAP!D427</f>
        <v>0</v>
      </c>
      <c r="E427" s="141">
        <f>IFERROR(D427/D429,0)</f>
        <v>0</v>
      </c>
      <c r="F427" s="143">
        <f>TREM2!F427+MAP!F427</f>
        <v>0</v>
      </c>
      <c r="G427" s="141">
        <f>IFERROR(F427/F429,0)</f>
        <v>0</v>
      </c>
      <c r="H427" s="143">
        <f>TREM2!H427+MAP!H427</f>
        <v>9</v>
      </c>
      <c r="I427" s="141">
        <f>IFERROR(H427/H429,0)</f>
        <v>0.5</v>
      </c>
      <c r="J427" s="143">
        <f>TREM2!J427+MAP!J427</f>
        <v>0</v>
      </c>
      <c r="K427" s="142">
        <f>IFERROR(J427/J429,0)</f>
        <v>0</v>
      </c>
      <c r="M427" s="139" t="s">
        <v>151</v>
      </c>
      <c r="N427" s="140" t="s">
        <v>205</v>
      </c>
      <c r="O427" s="143">
        <f>TREM2!O427+MAP!O427</f>
        <v>9</v>
      </c>
      <c r="P427" s="142">
        <f>IFERROR(O427/O429,0)</f>
        <v>0.5</v>
      </c>
      <c r="V427" s="139" t="s">
        <v>1339</v>
      </c>
      <c r="W427" s="140">
        <f>SUM(W425:W426)</f>
        <v>18</v>
      </c>
      <c r="X427" s="142"/>
    </row>
    <row r="428" spans="2:24">
      <c r="B428" s="139"/>
      <c r="C428" s="140" t="s">
        <v>146</v>
      </c>
      <c r="D428" s="143">
        <f>TREM2!D428+MAP!D428</f>
        <v>0</v>
      </c>
      <c r="E428" s="141">
        <f>IFERROR(D428/D429,0)</f>
        <v>0</v>
      </c>
      <c r="F428" s="143">
        <f>TREM2!F428+MAP!F428</f>
        <v>0</v>
      </c>
      <c r="G428" s="141">
        <f>IFERROR(F428/F429,0)</f>
        <v>0</v>
      </c>
      <c r="H428" s="143">
        <f>TREM2!H428+MAP!H428</f>
        <v>4</v>
      </c>
      <c r="I428" s="141">
        <f>IFERROR(H428/H429,0)</f>
        <v>0.22222222222222221</v>
      </c>
      <c r="J428" s="143">
        <f>TREM2!J428+MAP!J428</f>
        <v>0</v>
      </c>
      <c r="K428" s="142">
        <f>IFERROR(J428/J429,0)</f>
        <v>0</v>
      </c>
      <c r="M428" s="139"/>
      <c r="N428" s="140" t="s">
        <v>146</v>
      </c>
      <c r="O428" s="143">
        <f>TREM2!O428+MAP!O428</f>
        <v>4</v>
      </c>
      <c r="P428" s="142">
        <f>IFERROR(O428/O429,0)</f>
        <v>0.22222222222222221</v>
      </c>
    </row>
    <row r="429" spans="2:24">
      <c r="B429" s="139" t="s">
        <v>1339</v>
      </c>
      <c r="C429" s="140"/>
      <c r="D429" s="143">
        <f>SUM(D425:D428)</f>
        <v>0</v>
      </c>
      <c r="E429" s="141"/>
      <c r="F429" s="140">
        <f t="shared" ref="F429" si="55">SUM(F425:F428)</f>
        <v>0</v>
      </c>
      <c r="G429" s="140"/>
      <c r="H429" s="140">
        <f>SUM(H425:H428)</f>
        <v>18</v>
      </c>
      <c r="I429" s="140"/>
      <c r="J429" s="140">
        <f>SUM(J425:J428)</f>
        <v>0</v>
      </c>
      <c r="K429" s="144">
        <f>SUM(C429:J429)</f>
        <v>18</v>
      </c>
      <c r="M429" s="139" t="s">
        <v>1339</v>
      </c>
      <c r="N429" s="140"/>
      <c r="O429" s="140">
        <f>SUM(O425:O428)</f>
        <v>18</v>
      </c>
      <c r="P429" s="142"/>
    </row>
    <row r="430" spans="2:24">
      <c r="G430" s="124"/>
      <c r="H430" s="124"/>
      <c r="I430" s="145"/>
    </row>
    <row r="431" spans="2:24">
      <c r="B431" s="126" t="s">
        <v>206</v>
      </c>
      <c r="C431" s="123"/>
      <c r="D431" s="123"/>
      <c r="E431" s="123"/>
      <c r="F431" s="123"/>
      <c r="G431" s="123"/>
      <c r="H431" s="123"/>
      <c r="I431" s="123"/>
      <c r="J431" s="123"/>
      <c r="K431" s="123"/>
      <c r="L431" s="123"/>
      <c r="M431" s="126"/>
      <c r="N431" s="123"/>
      <c r="O431" s="123"/>
      <c r="P431" s="123"/>
      <c r="Q431" s="123"/>
      <c r="R431" s="123"/>
      <c r="S431" s="123"/>
      <c r="T431" s="123"/>
      <c r="U431" s="123"/>
      <c r="V431" s="3"/>
      <c r="W431" s="123"/>
      <c r="X431" s="123"/>
    </row>
    <row r="432" spans="2:24">
      <c r="B432" s="154"/>
      <c r="C432" s="155" t="s">
        <v>1341</v>
      </c>
      <c r="D432" s="140" t="s">
        <v>924</v>
      </c>
      <c r="E432" s="141"/>
      <c r="F432" s="140" t="s">
        <v>407</v>
      </c>
      <c r="G432" s="140"/>
      <c r="H432" s="141" t="s">
        <v>215</v>
      </c>
      <c r="I432" s="140"/>
      <c r="J432" s="140" t="s">
        <v>206</v>
      </c>
      <c r="K432" s="142"/>
      <c r="M432" s="139"/>
      <c r="N432" s="140" t="s">
        <v>1341</v>
      </c>
      <c r="O432" s="140"/>
      <c r="P432" s="142"/>
      <c r="R432" s="139" t="s">
        <v>133</v>
      </c>
      <c r="S432" s="143">
        <f>TREM2!S432+MAP!S432</f>
        <v>0</v>
      </c>
      <c r="T432" s="142">
        <f>IFERROR(S432/S434,0)</f>
        <v>0</v>
      </c>
      <c r="V432" s="139" t="s">
        <v>1341</v>
      </c>
      <c r="W432" s="140"/>
      <c r="X432" s="142"/>
    </row>
    <row r="433" spans="2:28">
      <c r="B433" s="139" t="s">
        <v>133</v>
      </c>
      <c r="C433" s="140" t="s">
        <v>205</v>
      </c>
      <c r="D433" s="143">
        <f>TREM2!D433+MAP!D433</f>
        <v>0</v>
      </c>
      <c r="E433" s="141">
        <f>IFERROR(D433/D437,0)</f>
        <v>0</v>
      </c>
      <c r="F433" s="143">
        <f>TREM2!F433+MAP!F433</f>
        <v>0</v>
      </c>
      <c r="G433" s="141">
        <f>IFERROR(F433/F437,0)</f>
        <v>0</v>
      </c>
      <c r="H433" s="143">
        <f>TREM2!H433+MAP!H433</f>
        <v>0</v>
      </c>
      <c r="I433" s="141">
        <f>IFERROR(H433/H437,0)</f>
        <v>0</v>
      </c>
      <c r="J433" s="143">
        <f>TREM2!J433+MAP!J433</f>
        <v>4</v>
      </c>
      <c r="K433" s="142">
        <f>IFERROR(J433/J437,0)</f>
        <v>0.10810810810810811</v>
      </c>
      <c r="M433" s="139" t="s">
        <v>133</v>
      </c>
      <c r="N433" s="140" t="s">
        <v>205</v>
      </c>
      <c r="O433" s="143">
        <f>TREM2!O433+MAP!O433</f>
        <v>4</v>
      </c>
      <c r="P433" s="142">
        <f>IFERROR(O433/O437,0)</f>
        <v>0.10810810810810811</v>
      </c>
      <c r="R433" s="139" t="s">
        <v>151</v>
      </c>
      <c r="S433" s="143">
        <f>TREM2!S433+MAP!S433</f>
        <v>0</v>
      </c>
      <c r="T433" s="142">
        <f>IFERROR(S433/S434,0)</f>
        <v>0</v>
      </c>
      <c r="V433" s="139" t="s">
        <v>205</v>
      </c>
      <c r="W433" s="143">
        <f>TREM2!W433+MAP!W433</f>
        <v>16</v>
      </c>
      <c r="X433" s="142">
        <f>IFERROR(W433/W435,0)</f>
        <v>0.41025641025641024</v>
      </c>
    </row>
    <row r="434" spans="2:28">
      <c r="B434" s="139"/>
      <c r="C434" s="140" t="s">
        <v>146</v>
      </c>
      <c r="D434" s="143">
        <f>TREM2!D434+MAP!D434</f>
        <v>0</v>
      </c>
      <c r="E434" s="141">
        <f>IFERROR(D434/D437,0)</f>
        <v>0</v>
      </c>
      <c r="F434" s="143">
        <f>TREM2!F434+MAP!F434</f>
        <v>0</v>
      </c>
      <c r="G434" s="141">
        <f>IFERROR(F434/F437,0)</f>
        <v>0</v>
      </c>
      <c r="H434" s="143">
        <f>TREM2!H434+MAP!H434</f>
        <v>0</v>
      </c>
      <c r="I434" s="141">
        <f>IFERROR(H434/H437,0)</f>
        <v>0</v>
      </c>
      <c r="J434" s="143">
        <f>TREM2!J434+MAP!J434</f>
        <v>8</v>
      </c>
      <c r="K434" s="142">
        <f>IFERROR(J434/J437,0)</f>
        <v>0.21621621621621623</v>
      </c>
      <c r="M434" s="139"/>
      <c r="N434" s="140" t="s">
        <v>146</v>
      </c>
      <c r="O434" s="143">
        <f>TREM2!O434+MAP!O434</f>
        <v>8</v>
      </c>
      <c r="P434" s="142">
        <f>IFERROR(O434/O437,0)</f>
        <v>0.21621621621621623</v>
      </c>
      <c r="R434" s="139" t="s">
        <v>1339</v>
      </c>
      <c r="S434" s="140">
        <f>SUM(S432:S433)</f>
        <v>0</v>
      </c>
      <c r="T434" s="142"/>
      <c r="V434" s="139" t="s">
        <v>146</v>
      </c>
      <c r="W434" s="143">
        <f>TREM2!W434+MAP!W434</f>
        <v>23</v>
      </c>
      <c r="X434" s="142">
        <f>IFERROR(W434/W435,0)</f>
        <v>0.58974358974358976</v>
      </c>
    </row>
    <row r="435" spans="2:28">
      <c r="B435" s="139" t="s">
        <v>151</v>
      </c>
      <c r="C435" s="140" t="s">
        <v>205</v>
      </c>
      <c r="D435" s="143">
        <f>TREM2!D435+MAP!D435</f>
        <v>0</v>
      </c>
      <c r="E435" s="141">
        <f>IFERROR(D435/D437,0)</f>
        <v>0</v>
      </c>
      <c r="F435" s="143">
        <f>TREM2!F435+MAP!F435</f>
        <v>0</v>
      </c>
      <c r="G435" s="141">
        <f>IFERROR(F435/F437,0)</f>
        <v>0</v>
      </c>
      <c r="H435" s="143">
        <f>TREM2!H435+MAP!H435</f>
        <v>0</v>
      </c>
      <c r="I435" s="141">
        <f>IFERROR(H435/H437,0)</f>
        <v>0</v>
      </c>
      <c r="J435" s="143">
        <f>TREM2!J435+MAP!J435</f>
        <v>12</v>
      </c>
      <c r="K435" s="142">
        <f>IFERROR(J435/J437,0)</f>
        <v>0.32432432432432434</v>
      </c>
      <c r="M435" s="139" t="s">
        <v>151</v>
      </c>
      <c r="N435" s="140" t="s">
        <v>205</v>
      </c>
      <c r="O435" s="143">
        <f>TREM2!O435+MAP!O435</f>
        <v>12</v>
      </c>
      <c r="P435" s="142">
        <f>IFERROR(O435/O437,0)</f>
        <v>0.32432432432432434</v>
      </c>
      <c r="V435" s="139" t="s">
        <v>1339</v>
      </c>
      <c r="W435" s="140">
        <f>SUM(W433:W434)</f>
        <v>39</v>
      </c>
      <c r="X435" s="142"/>
    </row>
    <row r="436" spans="2:28">
      <c r="B436" s="139"/>
      <c r="C436" s="140" t="s">
        <v>146</v>
      </c>
      <c r="D436" s="143">
        <f>TREM2!D436+MAP!D436</f>
        <v>0</v>
      </c>
      <c r="E436" s="141">
        <f>IFERROR(D436/D437,0)</f>
        <v>0</v>
      </c>
      <c r="F436" s="143">
        <f>TREM2!F436+MAP!F436</f>
        <v>0</v>
      </c>
      <c r="G436" s="141">
        <f>IFERROR(F436/F437,0)</f>
        <v>0</v>
      </c>
      <c r="H436" s="143">
        <f>TREM2!H436+MAP!H436</f>
        <v>0</v>
      </c>
      <c r="I436" s="141">
        <f>IFERROR(H436/H437,0)</f>
        <v>0</v>
      </c>
      <c r="J436" s="143">
        <f>TREM2!J436+MAP!J436</f>
        <v>13</v>
      </c>
      <c r="K436" s="142">
        <f>IFERROR(J436/J437,0)</f>
        <v>0.35135135135135137</v>
      </c>
      <c r="M436" s="139"/>
      <c r="N436" s="140" t="s">
        <v>146</v>
      </c>
      <c r="O436" s="143">
        <f>TREM2!O436+MAP!O436</f>
        <v>13</v>
      </c>
      <c r="P436" s="142">
        <f>IFERROR(O436/O437,0)</f>
        <v>0.35135135135135137</v>
      </c>
    </row>
    <row r="437" spans="2:28">
      <c r="B437" s="139" t="s">
        <v>1339</v>
      </c>
      <c r="C437" s="140"/>
      <c r="D437" s="143">
        <f>SUM(D433:D436)</f>
        <v>0</v>
      </c>
      <c r="E437" s="141"/>
      <c r="F437" s="140">
        <f t="shared" ref="F437" si="56">SUM(F433:F436)</f>
        <v>0</v>
      </c>
      <c r="G437" s="140"/>
      <c r="H437" s="140">
        <f>SUM(H433:H436)</f>
        <v>0</v>
      </c>
      <c r="I437" s="140"/>
      <c r="J437" s="140">
        <f>SUM(J433:J436)</f>
        <v>37</v>
      </c>
      <c r="K437" s="144">
        <f>SUM(C437:J437)</f>
        <v>37</v>
      </c>
      <c r="M437" s="139" t="s">
        <v>1339</v>
      </c>
      <c r="N437" s="140"/>
      <c r="O437" s="140">
        <f>SUM(O433:O436)</f>
        <v>37</v>
      </c>
      <c r="P437" s="142"/>
    </row>
    <row r="438" spans="2:28">
      <c r="G438" s="124"/>
      <c r="H438" s="124"/>
      <c r="I438" s="145"/>
    </row>
    <row r="439" spans="2:28">
      <c r="B439" s="126" t="s">
        <v>1016</v>
      </c>
      <c r="C439" s="123"/>
      <c r="D439" s="123"/>
      <c r="E439" s="123"/>
      <c r="F439" s="123"/>
      <c r="G439" s="123"/>
      <c r="H439" s="123"/>
      <c r="I439" s="123"/>
      <c r="J439" s="123"/>
      <c r="K439" s="123"/>
      <c r="L439" s="123"/>
      <c r="M439" s="126"/>
      <c r="N439" s="123"/>
      <c r="O439" s="123"/>
      <c r="P439" s="123"/>
      <c r="Q439" s="123"/>
      <c r="R439" s="123"/>
      <c r="S439" s="123"/>
      <c r="T439" s="123"/>
      <c r="U439" s="123"/>
      <c r="V439" s="3"/>
      <c r="W439" s="123"/>
      <c r="X439" s="123"/>
    </row>
    <row r="440" spans="2:28">
      <c r="B440" s="154"/>
      <c r="C440" s="155" t="s">
        <v>1341</v>
      </c>
      <c r="D440" s="140" t="s">
        <v>924</v>
      </c>
      <c r="E440" s="141"/>
      <c r="F440" s="140" t="s">
        <v>407</v>
      </c>
      <c r="G440" s="140"/>
      <c r="H440" s="141" t="s">
        <v>215</v>
      </c>
      <c r="I440" s="140"/>
      <c r="J440" s="140" t="s">
        <v>206</v>
      </c>
      <c r="K440" s="142"/>
      <c r="M440" s="139"/>
      <c r="N440" s="140" t="s">
        <v>1341</v>
      </c>
      <c r="O440" s="140"/>
      <c r="P440" s="142"/>
      <c r="R440" s="139" t="s">
        <v>133</v>
      </c>
      <c r="S440" s="143">
        <f>TREM2!S440+MAP!S440</f>
        <v>0</v>
      </c>
      <c r="T440" s="142">
        <f>IFERROR(S440/S442,0)</f>
        <v>0</v>
      </c>
      <c r="V440" s="139" t="s">
        <v>1341</v>
      </c>
      <c r="W440" s="140"/>
      <c r="X440" s="142"/>
    </row>
    <row r="441" spans="2:28">
      <c r="B441" s="139" t="s">
        <v>133</v>
      </c>
      <c r="C441" s="140" t="s">
        <v>205</v>
      </c>
      <c r="D441" s="143">
        <f>TREM2!D441+MAP!D441</f>
        <v>0</v>
      </c>
      <c r="E441" s="141">
        <f>IFERROR(D441/D445,0)</f>
        <v>0</v>
      </c>
      <c r="F441" s="143">
        <f>TREM2!F441+MAP!F441</f>
        <v>0</v>
      </c>
      <c r="G441" s="141">
        <f>IFERROR(F441/F445,0)</f>
        <v>0</v>
      </c>
      <c r="H441" s="143">
        <f>TREM2!H441+MAP!H441</f>
        <v>0</v>
      </c>
      <c r="I441" s="141">
        <f>IFERROR(H441/H445,0)</f>
        <v>0</v>
      </c>
      <c r="J441" s="143">
        <f>TREM2!J441+MAP!J441</f>
        <v>0</v>
      </c>
      <c r="K441" s="142">
        <f>IFERROR(J441/J445,0)</f>
        <v>0</v>
      </c>
      <c r="M441" s="139" t="s">
        <v>133</v>
      </c>
      <c r="N441" s="140" t="s">
        <v>205</v>
      </c>
      <c r="O441" s="143">
        <f>TREM2!O441+MAP!O441</f>
        <v>0</v>
      </c>
      <c r="P441" s="142">
        <f>IFERROR(O441/O445,0)</f>
        <v>0</v>
      </c>
      <c r="R441" s="139" t="s">
        <v>151</v>
      </c>
      <c r="S441" s="143">
        <f>TREM2!S441+MAP!S441</f>
        <v>0</v>
      </c>
      <c r="T441" s="142">
        <f>IFERROR(S441/S442,0)</f>
        <v>0</v>
      </c>
      <c r="V441" s="139" t="s">
        <v>205</v>
      </c>
      <c r="W441" s="143">
        <f>TREM2!W441+MAP!W441</f>
        <v>0</v>
      </c>
      <c r="X441" s="142">
        <f>IFERROR(W441/W443,0)</f>
        <v>0</v>
      </c>
    </row>
    <row r="442" spans="2:28">
      <c r="B442" s="139"/>
      <c r="C442" s="140" t="s">
        <v>146</v>
      </c>
      <c r="D442" s="143">
        <f>TREM2!D442+MAP!D442</f>
        <v>0</v>
      </c>
      <c r="E442" s="141">
        <f>IFERROR(D442/D445,0)</f>
        <v>0</v>
      </c>
      <c r="F442" s="143">
        <f>TREM2!F442+MAP!F442</f>
        <v>0</v>
      </c>
      <c r="G442" s="141">
        <f>IFERROR(F442/F445,0)</f>
        <v>0</v>
      </c>
      <c r="H442" s="143">
        <f>TREM2!H442+MAP!H442</f>
        <v>0</v>
      </c>
      <c r="I442" s="141">
        <f>IFERROR(H442/H445,0)</f>
        <v>0</v>
      </c>
      <c r="J442" s="143">
        <f>TREM2!J442+MAP!J442</f>
        <v>0</v>
      </c>
      <c r="K442" s="142">
        <f>IFERROR(J442/J445,0)</f>
        <v>0</v>
      </c>
      <c r="M442" s="139"/>
      <c r="N442" s="140" t="s">
        <v>146</v>
      </c>
      <c r="O442" s="143">
        <f>TREM2!O442+MAP!O442</f>
        <v>0</v>
      </c>
      <c r="P442" s="142">
        <f>IFERROR(O442/O445,0)</f>
        <v>0</v>
      </c>
      <c r="R442" s="139" t="s">
        <v>1339</v>
      </c>
      <c r="S442" s="140">
        <f>SUM(S440:S441)</f>
        <v>0</v>
      </c>
      <c r="T442" s="142"/>
      <c r="V442" s="139" t="s">
        <v>146</v>
      </c>
      <c r="W442" s="143">
        <f>TREM2!W442+MAP!W442</f>
        <v>0</v>
      </c>
      <c r="X442" s="142">
        <f>IFERROR(W442/W443,0)</f>
        <v>0</v>
      </c>
    </row>
    <row r="443" spans="2:28">
      <c r="B443" s="139" t="s">
        <v>151</v>
      </c>
      <c r="C443" s="140" t="s">
        <v>205</v>
      </c>
      <c r="D443" s="143">
        <f>TREM2!D443+MAP!D443</f>
        <v>0</v>
      </c>
      <c r="E443" s="141">
        <f>IFERROR(D443/D445,0)</f>
        <v>0</v>
      </c>
      <c r="F443" s="143">
        <f>TREM2!F443+MAP!F443</f>
        <v>0</v>
      </c>
      <c r="G443" s="141">
        <f>IFERROR(F443/F445,0)</f>
        <v>0</v>
      </c>
      <c r="H443" s="143">
        <f>TREM2!H443+MAP!H443</f>
        <v>0</v>
      </c>
      <c r="I443" s="141">
        <f>IFERROR(H443/H445,0)</f>
        <v>0</v>
      </c>
      <c r="J443" s="143">
        <f>TREM2!J443+MAP!J443</f>
        <v>0</v>
      </c>
      <c r="K443" s="142">
        <f>IFERROR(J443/J445,0)</f>
        <v>0</v>
      </c>
      <c r="M443" s="139" t="s">
        <v>151</v>
      </c>
      <c r="N443" s="140" t="s">
        <v>205</v>
      </c>
      <c r="O443" s="143">
        <f>TREM2!O443+MAP!O443</f>
        <v>0</v>
      </c>
      <c r="P443" s="142">
        <f>IFERROR(O443/O445,0)</f>
        <v>0</v>
      </c>
      <c r="V443" s="139" t="s">
        <v>1339</v>
      </c>
      <c r="W443" s="140">
        <f>SUM(W441:W442)</f>
        <v>0</v>
      </c>
      <c r="X443" s="142"/>
    </row>
    <row r="444" spans="2:28">
      <c r="B444" s="139"/>
      <c r="C444" s="140" t="s">
        <v>146</v>
      </c>
      <c r="D444" s="143">
        <f>TREM2!D444+MAP!D444</f>
        <v>0</v>
      </c>
      <c r="E444" s="141">
        <f>IFERROR(D444/D445,0)</f>
        <v>0</v>
      </c>
      <c r="F444" s="143">
        <f>TREM2!F444+MAP!F444</f>
        <v>0</v>
      </c>
      <c r="G444" s="141">
        <f>IFERROR(F444/F445,0)</f>
        <v>0</v>
      </c>
      <c r="H444" s="143">
        <f>TREM2!H444+MAP!H444</f>
        <v>0</v>
      </c>
      <c r="I444" s="141">
        <f>IFERROR(H444/H445,0)</f>
        <v>0</v>
      </c>
      <c r="J444" s="143">
        <f>TREM2!J444+MAP!J444</f>
        <v>0</v>
      </c>
      <c r="K444" s="142">
        <f>IFERROR(J444/J445,0)</f>
        <v>0</v>
      </c>
      <c r="M444" s="139"/>
      <c r="N444" s="140" t="s">
        <v>146</v>
      </c>
      <c r="O444" s="143">
        <f>TREM2!O444+MAP!O444</f>
        <v>0</v>
      </c>
      <c r="P444" s="142">
        <f>IFERROR(O444/O445,0)</f>
        <v>0</v>
      </c>
    </row>
    <row r="445" spans="2:28">
      <c r="B445" s="139" t="s">
        <v>1339</v>
      </c>
      <c r="C445" s="140"/>
      <c r="D445" s="143">
        <f>SUM(D441:D444)</f>
        <v>0</v>
      </c>
      <c r="E445" s="141"/>
      <c r="F445" s="140">
        <f t="shared" ref="F445" si="57">SUM(F441:F444)</f>
        <v>0</v>
      </c>
      <c r="G445" s="140"/>
      <c r="H445" s="140">
        <f>SUM(H441:H444)</f>
        <v>0</v>
      </c>
      <c r="I445" s="140"/>
      <c r="J445" s="140">
        <f>SUM(J441:J444)</f>
        <v>0</v>
      </c>
      <c r="K445" s="144">
        <f>SUM(C445:J445)</f>
        <v>0</v>
      </c>
      <c r="M445" s="139" t="s">
        <v>1339</v>
      </c>
      <c r="N445" s="140"/>
      <c r="O445" s="140">
        <f>SUM(O441:O444)</f>
        <v>0</v>
      </c>
      <c r="P445" s="142"/>
    </row>
    <row r="446" spans="2:28">
      <c r="G446" s="124"/>
      <c r="H446" s="124"/>
      <c r="I446" s="145"/>
    </row>
    <row r="447" spans="2:28" ht="18.5">
      <c r="B447" s="173" t="s">
        <v>1337</v>
      </c>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c r="AA447" s="174"/>
      <c r="AB447" s="174"/>
    </row>
    <row r="449" spans="2:24">
      <c r="B449" s="172" t="s">
        <v>1340</v>
      </c>
      <c r="C449" s="175"/>
      <c r="D449" s="175"/>
      <c r="E449" s="175"/>
      <c r="F449" s="175"/>
      <c r="G449" s="175"/>
      <c r="H449" s="175"/>
      <c r="I449" s="175"/>
      <c r="J449" s="175"/>
      <c r="K449" s="175"/>
      <c r="L449" s="175"/>
      <c r="M449" s="172"/>
      <c r="N449" s="175"/>
      <c r="O449" s="175"/>
      <c r="P449" s="175"/>
      <c r="Q449" s="175"/>
      <c r="R449" s="175"/>
      <c r="S449" s="175"/>
      <c r="T449" s="175"/>
      <c r="U449" s="175"/>
      <c r="V449" s="176"/>
      <c r="W449" s="175"/>
      <c r="X449" s="175"/>
    </row>
    <row r="450" spans="2:24">
      <c r="B450" s="139"/>
      <c r="C450" s="140" t="s">
        <v>1341</v>
      </c>
      <c r="D450" s="140" t="s">
        <v>924</v>
      </c>
      <c r="E450" s="141"/>
      <c r="F450" s="140" t="s">
        <v>407</v>
      </c>
      <c r="G450" s="140"/>
      <c r="H450" s="141" t="s">
        <v>215</v>
      </c>
      <c r="I450" s="140"/>
      <c r="J450" s="140" t="s">
        <v>206</v>
      </c>
      <c r="K450" s="142"/>
      <c r="M450" s="139"/>
      <c r="N450" s="140" t="s">
        <v>1341</v>
      </c>
      <c r="O450" s="140"/>
      <c r="P450" s="142"/>
      <c r="R450" s="139" t="s">
        <v>133</v>
      </c>
      <c r="S450" s="143">
        <f>TREM2!S450+MAP!S450</f>
        <v>53</v>
      </c>
      <c r="T450" s="142">
        <f>IFERROR(S450/S452,0)</f>
        <v>1</v>
      </c>
      <c r="V450" s="139" t="s">
        <v>1341</v>
      </c>
      <c r="W450" s="140"/>
      <c r="X450" s="142"/>
    </row>
    <row r="451" spans="2:24">
      <c r="B451" s="139" t="s">
        <v>133</v>
      </c>
      <c r="C451" s="140" t="s">
        <v>205</v>
      </c>
      <c r="D451" s="143">
        <f>TREM2!D451+MAP!D451</f>
        <v>9</v>
      </c>
      <c r="E451" s="141">
        <f>IFERROR(D451/D455,0)</f>
        <v>0.42857142857142855</v>
      </c>
      <c r="F451" s="143">
        <f>TREM2!F451+MAP!F451</f>
        <v>0</v>
      </c>
      <c r="G451" s="141">
        <f>IFERROR(F451/F455,0)</f>
        <v>0</v>
      </c>
      <c r="H451" s="143">
        <f>TREM2!H451+MAP!H451</f>
        <v>2</v>
      </c>
      <c r="I451" s="141">
        <f>IFERROR(H451/H455,0)</f>
        <v>0.4</v>
      </c>
      <c r="J451" s="143">
        <f>TREM2!J451+MAP!J451</f>
        <v>4</v>
      </c>
      <c r="K451" s="142">
        <f>IFERROR(J451/J455,0)</f>
        <v>0.33333333333333331</v>
      </c>
      <c r="M451" s="139" t="s">
        <v>133</v>
      </c>
      <c r="N451" s="140" t="s">
        <v>205</v>
      </c>
      <c r="O451" s="143">
        <f>TREM2!O451+MAP!O451</f>
        <v>15</v>
      </c>
      <c r="P451" s="142">
        <f>IFERROR(O451/O455,0)</f>
        <v>0.28846153846153844</v>
      </c>
      <c r="R451" s="139" t="s">
        <v>151</v>
      </c>
      <c r="S451" s="143">
        <f>TREM2!S451+MAP!S451</f>
        <v>0</v>
      </c>
      <c r="T451" s="142">
        <f>IFERROR(S451/S452,0)</f>
        <v>0</v>
      </c>
      <c r="V451" s="139" t="s">
        <v>205</v>
      </c>
      <c r="W451" s="143">
        <f>TREM2!W451+MAP!W451</f>
        <v>15</v>
      </c>
      <c r="X451" s="142">
        <f>IFERROR(W451/W453,0)</f>
        <v>0.27777777777777779</v>
      </c>
    </row>
    <row r="452" spans="2:24">
      <c r="B452" s="139"/>
      <c r="C452" s="140" t="s">
        <v>146</v>
      </c>
      <c r="D452" s="143">
        <f>TREM2!D452+MAP!D452</f>
        <v>12</v>
      </c>
      <c r="E452" s="141">
        <f>IFERROR(D452/D455,0)</f>
        <v>0.5714285714285714</v>
      </c>
      <c r="F452" s="143">
        <f>TREM2!F452+MAP!F452</f>
        <v>0</v>
      </c>
      <c r="G452" s="141">
        <f>IFERROR(F452/F455,0)</f>
        <v>0</v>
      </c>
      <c r="H452" s="143">
        <f>TREM2!H452+MAP!H452</f>
        <v>3</v>
      </c>
      <c r="I452" s="141">
        <f>IFERROR(H452/H455,0)</f>
        <v>0.6</v>
      </c>
      <c r="J452" s="143">
        <f>TREM2!J452+MAP!J452</f>
        <v>8</v>
      </c>
      <c r="K452" s="142">
        <f>IFERROR(J452/J455,0)</f>
        <v>0.66666666666666663</v>
      </c>
      <c r="M452" s="139"/>
      <c r="N452" s="140" t="s">
        <v>146</v>
      </c>
      <c r="O452" s="143">
        <f>TREM2!O452+MAP!O452</f>
        <v>37</v>
      </c>
      <c r="P452" s="142">
        <f>IFERROR(O452/O455,0)</f>
        <v>0.71153846153846156</v>
      </c>
      <c r="R452" s="139" t="s">
        <v>1339</v>
      </c>
      <c r="S452" s="140">
        <f>SUM(S450:S451)</f>
        <v>53</v>
      </c>
      <c r="T452" s="142"/>
      <c r="V452" s="139" t="s">
        <v>146</v>
      </c>
      <c r="W452" s="143">
        <f>TREM2!W452+MAP!W452</f>
        <v>39</v>
      </c>
      <c r="X452" s="142">
        <f>IFERROR(W452/W453,0)</f>
        <v>0.72222222222222221</v>
      </c>
    </row>
    <row r="453" spans="2:24">
      <c r="B453" s="139" t="s">
        <v>151</v>
      </c>
      <c r="C453" s="140" t="s">
        <v>205</v>
      </c>
      <c r="D453" s="143">
        <f>TREM2!D453+MAP!D453</f>
        <v>0</v>
      </c>
      <c r="E453" s="141">
        <f>IFERROR(D453/D455,0)</f>
        <v>0</v>
      </c>
      <c r="F453" s="143">
        <f>TREM2!F453+MAP!F453</f>
        <v>0</v>
      </c>
      <c r="G453" s="141">
        <f>IFERROR(F453/F455,0)</f>
        <v>0</v>
      </c>
      <c r="H453" s="143">
        <f>TREM2!H453+MAP!H453</f>
        <v>0</v>
      </c>
      <c r="I453" s="141">
        <f>IFERROR(H453/H455,0)</f>
        <v>0</v>
      </c>
      <c r="J453" s="143">
        <f>TREM2!J453+MAP!J453</f>
        <v>0</v>
      </c>
      <c r="K453" s="142">
        <f>IFERROR(J453/J455,0)</f>
        <v>0</v>
      </c>
      <c r="M453" s="139" t="s">
        <v>151</v>
      </c>
      <c r="N453" s="140" t="s">
        <v>205</v>
      </c>
      <c r="O453" s="143">
        <f>TREM2!O453+MAP!O453</f>
        <v>0</v>
      </c>
      <c r="P453" s="142">
        <f>IFERROR(O453/O455,0)</f>
        <v>0</v>
      </c>
      <c r="V453" s="139" t="s">
        <v>1339</v>
      </c>
      <c r="W453" s="140">
        <f>SUM(W451:W452)</f>
        <v>54</v>
      </c>
      <c r="X453" s="142"/>
    </row>
    <row r="454" spans="2:24">
      <c r="B454" s="139"/>
      <c r="C454" s="140" t="s">
        <v>146</v>
      </c>
      <c r="D454" s="143">
        <f>TREM2!D454+MAP!D454</f>
        <v>0</v>
      </c>
      <c r="E454" s="141">
        <f>IFERROR(D454/D455,0)</f>
        <v>0</v>
      </c>
      <c r="F454" s="143">
        <f>TREM2!F454+MAP!F454</f>
        <v>0</v>
      </c>
      <c r="G454" s="141">
        <f>IFERROR(F454/F455,0)</f>
        <v>0</v>
      </c>
      <c r="H454" s="143">
        <f>TREM2!H454+MAP!H454</f>
        <v>0</v>
      </c>
      <c r="I454" s="141">
        <f>IFERROR(H454/H455,0)</f>
        <v>0</v>
      </c>
      <c r="J454" s="143">
        <f>TREM2!J454+MAP!J454</f>
        <v>0</v>
      </c>
      <c r="K454" s="142">
        <f>IFERROR(J454/J455,0)</f>
        <v>0</v>
      </c>
      <c r="M454" s="139"/>
      <c r="N454" s="140" t="s">
        <v>146</v>
      </c>
      <c r="O454" s="143">
        <f>TREM2!O454+MAP!O454</f>
        <v>0</v>
      </c>
      <c r="P454" s="142">
        <f>IFERROR(O454/O455,0)</f>
        <v>0</v>
      </c>
    </row>
    <row r="455" spans="2:24">
      <c r="B455" s="139" t="s">
        <v>1339</v>
      </c>
      <c r="C455" s="140"/>
      <c r="D455" s="143">
        <f>SUM(D451:D454)</f>
        <v>21</v>
      </c>
      <c r="E455" s="141"/>
      <c r="F455" s="140">
        <f t="shared" ref="F455" si="58">SUM(F451:F454)</f>
        <v>0</v>
      </c>
      <c r="G455" s="140"/>
      <c r="H455" s="140">
        <f>SUM(H451:H454)</f>
        <v>5</v>
      </c>
      <c r="I455" s="140"/>
      <c r="J455" s="140">
        <f>SUM(J451:J454)</f>
        <v>12</v>
      </c>
      <c r="K455" s="144">
        <f>SUM(C455:J455)</f>
        <v>38</v>
      </c>
      <c r="M455" s="139" t="s">
        <v>1339</v>
      </c>
      <c r="N455" s="140"/>
      <c r="O455" s="140">
        <f>SUM(O451:O454)</f>
        <v>52</v>
      </c>
      <c r="P455" s="142"/>
    </row>
    <row r="456" spans="2:24">
      <c r="G456" s="124"/>
      <c r="H456" s="124"/>
      <c r="I456" s="145"/>
    </row>
    <row r="457" spans="2:24">
      <c r="B457" s="172" t="s">
        <v>1338</v>
      </c>
      <c r="C457" s="175"/>
      <c r="D457" s="175"/>
      <c r="E457" s="175"/>
      <c r="F457" s="175"/>
      <c r="G457" s="175"/>
      <c r="H457" s="175"/>
      <c r="I457" s="175"/>
      <c r="J457" s="175"/>
      <c r="K457" s="175"/>
      <c r="L457" s="175"/>
      <c r="M457" s="172"/>
      <c r="N457" s="175"/>
      <c r="O457" s="175"/>
      <c r="P457" s="175"/>
      <c r="Q457" s="175"/>
      <c r="R457" s="175"/>
      <c r="S457" s="175"/>
      <c r="T457" s="175"/>
      <c r="U457" s="175"/>
      <c r="V457" s="176"/>
      <c r="W457" s="175"/>
      <c r="X457" s="175"/>
    </row>
    <row r="458" spans="2:24">
      <c r="B458" s="139"/>
      <c r="C458" s="140" t="s">
        <v>1341</v>
      </c>
      <c r="D458" s="140" t="s">
        <v>924</v>
      </c>
      <c r="E458" s="141"/>
      <c r="F458" s="140" t="s">
        <v>407</v>
      </c>
      <c r="G458" s="140"/>
      <c r="H458" s="141" t="s">
        <v>215</v>
      </c>
      <c r="I458" s="140"/>
      <c r="J458" s="140" t="s">
        <v>206</v>
      </c>
      <c r="K458" s="142"/>
      <c r="M458" s="139"/>
      <c r="N458" s="140" t="s">
        <v>1341</v>
      </c>
      <c r="O458" s="140"/>
      <c r="P458" s="142"/>
      <c r="R458" s="139" t="s">
        <v>133</v>
      </c>
      <c r="S458" s="143">
        <f>TREM2!S458+MAP!S458</f>
        <v>0</v>
      </c>
      <c r="T458" s="142">
        <f>IFERROR(S458/S460,0)</f>
        <v>0</v>
      </c>
      <c r="V458" s="139" t="s">
        <v>1341</v>
      </c>
      <c r="W458" s="140"/>
      <c r="X458" s="142"/>
    </row>
    <row r="459" spans="2:24">
      <c r="B459" s="139" t="s">
        <v>133</v>
      </c>
      <c r="C459" s="140" t="s">
        <v>205</v>
      </c>
      <c r="D459" s="143">
        <f>TREM2!D459+MAP!D459</f>
        <v>0</v>
      </c>
      <c r="E459" s="141">
        <f>IFERROR(D459/D463,0)</f>
        <v>0</v>
      </c>
      <c r="F459" s="143">
        <f>TREM2!F459+MAP!F459</f>
        <v>0</v>
      </c>
      <c r="G459" s="141">
        <f>IFERROR(F459/F463,0)</f>
        <v>0</v>
      </c>
      <c r="H459" s="143">
        <f>TREM2!H459+MAP!H459</f>
        <v>0</v>
      </c>
      <c r="I459" s="141">
        <f>IFERROR(H459/H463,0)</f>
        <v>0</v>
      </c>
      <c r="J459" s="143">
        <f>TREM2!J459+MAP!J459</f>
        <v>0</v>
      </c>
      <c r="K459" s="142">
        <f>IFERROR(J459/J463,0)</f>
        <v>0</v>
      </c>
      <c r="M459" s="139" t="s">
        <v>133</v>
      </c>
      <c r="N459" s="140" t="s">
        <v>205</v>
      </c>
      <c r="O459" s="143">
        <f>TREM2!O459+MAP!O459</f>
        <v>0</v>
      </c>
      <c r="P459" s="142">
        <f>IFERROR(O459/O463,0)</f>
        <v>0</v>
      </c>
      <c r="R459" s="139" t="s">
        <v>151</v>
      </c>
      <c r="S459" s="143">
        <f>TREM2!S459+MAP!S459</f>
        <v>0</v>
      </c>
      <c r="T459" s="142">
        <f>IFERROR(S459/S460,0)</f>
        <v>0</v>
      </c>
      <c r="V459" s="139" t="s">
        <v>205</v>
      </c>
      <c r="W459" s="143">
        <f>TREM2!W459+MAP!W459</f>
        <v>0</v>
      </c>
      <c r="X459" s="142">
        <f>IFERROR(W459/W461,0)</f>
        <v>0</v>
      </c>
    </row>
    <row r="460" spans="2:24">
      <c r="B460" s="139"/>
      <c r="C460" s="140" t="s">
        <v>146</v>
      </c>
      <c r="D460" s="143">
        <f>TREM2!D460+MAP!D460</f>
        <v>0</v>
      </c>
      <c r="E460" s="141">
        <f>IFERROR(D460/D463,0)</f>
        <v>0</v>
      </c>
      <c r="F460" s="143">
        <f>TREM2!F460+MAP!F460</f>
        <v>0</v>
      </c>
      <c r="G460" s="141">
        <f>IFERROR(F460/F463,0)</f>
        <v>0</v>
      </c>
      <c r="H460" s="143">
        <f>TREM2!H460+MAP!H460</f>
        <v>0</v>
      </c>
      <c r="I460" s="141">
        <f>IFERROR(H460/H463,0)</f>
        <v>0</v>
      </c>
      <c r="J460" s="143">
        <f>TREM2!J460+MAP!J460</f>
        <v>0</v>
      </c>
      <c r="K460" s="142">
        <f>IFERROR(J460/J463,0)</f>
        <v>0</v>
      </c>
      <c r="M460" s="139"/>
      <c r="N460" s="140" t="s">
        <v>146</v>
      </c>
      <c r="O460" s="143">
        <f>TREM2!O460+MAP!O460</f>
        <v>0</v>
      </c>
      <c r="P460" s="142">
        <f>IFERROR(O460/O463,0)</f>
        <v>0</v>
      </c>
      <c r="R460" s="139" t="s">
        <v>1339</v>
      </c>
      <c r="S460" s="140">
        <f>SUM(S458:S459)</f>
        <v>0</v>
      </c>
      <c r="T460" s="142"/>
      <c r="V460" s="139" t="s">
        <v>146</v>
      </c>
      <c r="W460" s="143">
        <f>TREM2!W460+MAP!W460</f>
        <v>0</v>
      </c>
      <c r="X460" s="142">
        <f>IFERROR(W460/W461,0)</f>
        <v>0</v>
      </c>
    </row>
    <row r="461" spans="2:24">
      <c r="B461" s="139" t="s">
        <v>151</v>
      </c>
      <c r="C461" s="140" t="s">
        <v>205</v>
      </c>
      <c r="D461" s="143">
        <f>TREM2!D461+MAP!D461</f>
        <v>0</v>
      </c>
      <c r="E461" s="141">
        <f>IFERROR(D461/D463,0)</f>
        <v>0</v>
      </c>
      <c r="F461" s="143">
        <f>TREM2!F461+MAP!F461</f>
        <v>0</v>
      </c>
      <c r="G461" s="141">
        <f>IFERROR(F461/F463,0)</f>
        <v>0</v>
      </c>
      <c r="H461" s="143">
        <f>TREM2!H461+MAP!H461</f>
        <v>0</v>
      </c>
      <c r="I461" s="141">
        <f>IFERROR(H461/H463,0)</f>
        <v>0</v>
      </c>
      <c r="J461" s="143">
        <f>TREM2!J461+MAP!J461</f>
        <v>0</v>
      </c>
      <c r="K461" s="142">
        <f>IFERROR(J461/J463,0)</f>
        <v>0</v>
      </c>
      <c r="M461" s="139" t="s">
        <v>151</v>
      </c>
      <c r="N461" s="140" t="s">
        <v>205</v>
      </c>
      <c r="O461" s="143">
        <f>TREM2!O461+MAP!O461</f>
        <v>0</v>
      </c>
      <c r="P461" s="142">
        <f>IFERROR(O461/O463,0)</f>
        <v>0</v>
      </c>
      <c r="V461" s="139" t="s">
        <v>1339</v>
      </c>
      <c r="W461" s="140">
        <f>SUM(W459:W460)</f>
        <v>0</v>
      </c>
      <c r="X461" s="142"/>
    </row>
    <row r="462" spans="2:24">
      <c r="B462" s="139"/>
      <c r="C462" s="140" t="s">
        <v>146</v>
      </c>
      <c r="D462" s="143">
        <f>TREM2!D462+MAP!D462</f>
        <v>0</v>
      </c>
      <c r="E462" s="141">
        <f>IFERROR(D462/D463,0)</f>
        <v>0</v>
      </c>
      <c r="F462" s="143">
        <f>TREM2!F462+MAP!F462</f>
        <v>0</v>
      </c>
      <c r="G462" s="141">
        <f>IFERROR(F462/F463,0)</f>
        <v>0</v>
      </c>
      <c r="H462" s="143">
        <f>TREM2!H462+MAP!H462</f>
        <v>0</v>
      </c>
      <c r="I462" s="141">
        <f>IFERROR(H462/H463,0)</f>
        <v>0</v>
      </c>
      <c r="J462" s="143">
        <f>TREM2!J462+MAP!J462</f>
        <v>0</v>
      </c>
      <c r="K462" s="142">
        <f>IFERROR(J462/J463,0)</f>
        <v>0</v>
      </c>
      <c r="M462" s="139"/>
      <c r="N462" s="140" t="s">
        <v>146</v>
      </c>
      <c r="O462" s="143">
        <f>TREM2!O462+MAP!O462</f>
        <v>0</v>
      </c>
      <c r="P462" s="142">
        <f>IFERROR(O462/O463,0)</f>
        <v>0</v>
      </c>
    </row>
    <row r="463" spans="2:24">
      <c r="B463" s="139" t="s">
        <v>1339</v>
      </c>
      <c r="C463" s="140"/>
      <c r="D463" s="143">
        <f>SUM(D459:D462)</f>
        <v>0</v>
      </c>
      <c r="E463" s="141"/>
      <c r="F463" s="140">
        <f t="shared" ref="F463" si="59">SUM(F459:F462)</f>
        <v>0</v>
      </c>
      <c r="G463" s="140"/>
      <c r="H463" s="140">
        <f>SUM(H459:H462)</f>
        <v>0</v>
      </c>
      <c r="I463" s="140"/>
      <c r="J463" s="140">
        <f>SUM(J459:J462)</f>
        <v>0</v>
      </c>
      <c r="K463" s="144">
        <f>SUM(C463:J463)</f>
        <v>0</v>
      </c>
      <c r="M463" s="139" t="s">
        <v>1339</v>
      </c>
      <c r="N463" s="140"/>
      <c r="O463" s="140">
        <f>SUM(O459:O462)</f>
        <v>0</v>
      </c>
      <c r="P463" s="142"/>
    </row>
    <row r="465" spans="2:24">
      <c r="B465" s="172" t="s">
        <v>158</v>
      </c>
      <c r="C465" s="175"/>
      <c r="D465" s="175"/>
      <c r="E465" s="175"/>
      <c r="F465" s="175"/>
      <c r="G465" s="175"/>
      <c r="H465" s="175"/>
      <c r="I465" s="175"/>
      <c r="J465" s="175"/>
      <c r="K465" s="175"/>
      <c r="L465" s="175"/>
      <c r="M465" s="172"/>
      <c r="N465" s="175"/>
      <c r="O465" s="175"/>
      <c r="P465" s="175"/>
      <c r="Q465" s="175"/>
      <c r="R465" s="175"/>
      <c r="S465" s="175"/>
      <c r="T465" s="175"/>
      <c r="U465" s="175"/>
      <c r="V465" s="176"/>
      <c r="W465" s="175"/>
      <c r="X465" s="175"/>
    </row>
    <row r="466" spans="2:24">
      <c r="B466" s="139"/>
      <c r="C466" s="140" t="s">
        <v>1341</v>
      </c>
      <c r="D466" s="140" t="s">
        <v>924</v>
      </c>
      <c r="E466" s="141"/>
      <c r="F466" s="140" t="s">
        <v>407</v>
      </c>
      <c r="G466" s="140"/>
      <c r="H466" s="141" t="s">
        <v>215</v>
      </c>
      <c r="I466" s="140"/>
      <c r="J466" s="140" t="s">
        <v>206</v>
      </c>
      <c r="K466" s="142"/>
      <c r="M466" s="139"/>
      <c r="N466" s="140" t="s">
        <v>1341</v>
      </c>
      <c r="O466" s="140"/>
      <c r="P466" s="142"/>
      <c r="R466" s="139" t="s">
        <v>133</v>
      </c>
      <c r="S466" s="143">
        <f>TREM2!S466+MAP!S466</f>
        <v>0</v>
      </c>
      <c r="T466" s="142">
        <f>IFERROR(S466/S468,0)</f>
        <v>0</v>
      </c>
      <c r="V466" s="139" t="s">
        <v>1341</v>
      </c>
      <c r="W466" s="140"/>
      <c r="X466" s="142"/>
    </row>
    <row r="467" spans="2:24">
      <c r="B467" s="139" t="s">
        <v>133</v>
      </c>
      <c r="C467" s="140" t="s">
        <v>205</v>
      </c>
      <c r="D467" s="143">
        <f>TREM2!D467+MAP!D467</f>
        <v>0</v>
      </c>
      <c r="E467" s="141">
        <f>IFERROR(D467/D471,0)</f>
        <v>0</v>
      </c>
      <c r="F467" s="143">
        <f>TREM2!F467+MAP!F467</f>
        <v>0</v>
      </c>
      <c r="G467" s="141">
        <f>IFERROR(F467/F471,0)</f>
        <v>0</v>
      </c>
      <c r="H467" s="143">
        <f>TREM2!H467+MAP!H467</f>
        <v>0</v>
      </c>
      <c r="I467" s="141">
        <f>IFERROR(H467/H471,0)</f>
        <v>0</v>
      </c>
      <c r="J467" s="143">
        <f>TREM2!J467+MAP!J467</f>
        <v>0</v>
      </c>
      <c r="K467" s="142">
        <f>IFERROR(J467/J471,0)</f>
        <v>0</v>
      </c>
      <c r="M467" s="139" t="s">
        <v>133</v>
      </c>
      <c r="N467" s="140" t="s">
        <v>205</v>
      </c>
      <c r="O467" s="143">
        <f>TREM2!O467+MAP!O467</f>
        <v>0</v>
      </c>
      <c r="P467" s="142">
        <f>IFERROR(O467/O471,0)</f>
        <v>0</v>
      </c>
      <c r="R467" s="139" t="s">
        <v>151</v>
      </c>
      <c r="S467" s="143">
        <f>TREM2!S467+MAP!S467</f>
        <v>0</v>
      </c>
      <c r="T467" s="142">
        <f>IFERROR(S467/S468,0)</f>
        <v>0</v>
      </c>
      <c r="V467" s="139" t="s">
        <v>205</v>
      </c>
      <c r="W467" s="143">
        <f>TREM2!W467+MAP!W467</f>
        <v>0</v>
      </c>
      <c r="X467" s="142">
        <f>IFERROR(W467/W469,0)</f>
        <v>0</v>
      </c>
    </row>
    <row r="468" spans="2:24">
      <c r="B468" s="139"/>
      <c r="C468" s="140" t="s">
        <v>146</v>
      </c>
      <c r="D468" s="143">
        <f>TREM2!D468+MAP!D468</f>
        <v>0</v>
      </c>
      <c r="E468" s="141">
        <f>IFERROR(D468/D471,0)</f>
        <v>0</v>
      </c>
      <c r="F468" s="143">
        <f>TREM2!F468+MAP!F468</f>
        <v>0</v>
      </c>
      <c r="G468" s="141">
        <f>IFERROR(F468/F471,0)</f>
        <v>0</v>
      </c>
      <c r="H468" s="143">
        <f>TREM2!H468+MAP!H468</f>
        <v>0</v>
      </c>
      <c r="I468" s="141">
        <f>IFERROR(H468/H471,0)</f>
        <v>0</v>
      </c>
      <c r="J468" s="143">
        <f>TREM2!J468+MAP!J468</f>
        <v>0</v>
      </c>
      <c r="K468" s="142">
        <f>IFERROR(J468/J471,0)</f>
        <v>0</v>
      </c>
      <c r="M468" s="139"/>
      <c r="N468" s="140" t="s">
        <v>146</v>
      </c>
      <c r="O468" s="143">
        <f>TREM2!O468+MAP!O468</f>
        <v>0</v>
      </c>
      <c r="P468" s="142">
        <f>IFERROR(O468/O471,0)</f>
        <v>0</v>
      </c>
      <c r="R468" s="139" t="s">
        <v>1339</v>
      </c>
      <c r="S468" s="140">
        <f>SUM(S466:S467)</f>
        <v>0</v>
      </c>
      <c r="T468" s="142"/>
      <c r="V468" s="139" t="s">
        <v>146</v>
      </c>
      <c r="W468" s="143">
        <f>TREM2!W468+MAP!W468</f>
        <v>2</v>
      </c>
      <c r="X468" s="142">
        <f>IFERROR(W468/W469,0)</f>
        <v>1</v>
      </c>
    </row>
    <row r="469" spans="2:24">
      <c r="B469" s="139" t="s">
        <v>151</v>
      </c>
      <c r="C469" s="140" t="s">
        <v>205</v>
      </c>
      <c r="D469" s="143">
        <f>TREM2!D469+MAP!D469</f>
        <v>0</v>
      </c>
      <c r="E469" s="141">
        <f>IFERROR(D469/D471,0)</f>
        <v>0</v>
      </c>
      <c r="F469" s="143">
        <f>TREM2!F469+MAP!F469</f>
        <v>0</v>
      </c>
      <c r="G469" s="141">
        <f>IFERROR(F469/F471,0)</f>
        <v>0</v>
      </c>
      <c r="H469" s="143">
        <f>TREM2!H469+MAP!H469</f>
        <v>0</v>
      </c>
      <c r="I469" s="141">
        <f>IFERROR(H469/H471,0)</f>
        <v>0</v>
      </c>
      <c r="J469" s="143">
        <f>TREM2!J469+MAP!J469</f>
        <v>0</v>
      </c>
      <c r="K469" s="142">
        <f>IFERROR(J469/J471,0)</f>
        <v>0</v>
      </c>
      <c r="M469" s="139" t="s">
        <v>151</v>
      </c>
      <c r="N469" s="140" t="s">
        <v>205</v>
      </c>
      <c r="O469" s="143">
        <f>TREM2!O469+MAP!O469</f>
        <v>0</v>
      </c>
      <c r="P469" s="142">
        <f>IFERROR(O469/O471,0)</f>
        <v>0</v>
      </c>
      <c r="V469" s="139" t="s">
        <v>1339</v>
      </c>
      <c r="W469" s="140">
        <f>SUM(W467:W468)</f>
        <v>2</v>
      </c>
      <c r="X469" s="142"/>
    </row>
    <row r="470" spans="2:24">
      <c r="B470" s="139"/>
      <c r="C470" s="140" t="s">
        <v>146</v>
      </c>
      <c r="D470" s="143">
        <f>TREM2!D470+MAP!D470</f>
        <v>0</v>
      </c>
      <c r="E470" s="141">
        <f>IFERROR(D470/D471,0)</f>
        <v>0</v>
      </c>
      <c r="F470" s="143">
        <f>TREM2!F470+MAP!F470</f>
        <v>0</v>
      </c>
      <c r="G470" s="141">
        <f>IFERROR(F470/F471,0)</f>
        <v>0</v>
      </c>
      <c r="H470" s="143">
        <f>TREM2!H470+MAP!H470</f>
        <v>0</v>
      </c>
      <c r="I470" s="141">
        <f>IFERROR(H470/H471,0)</f>
        <v>0</v>
      </c>
      <c r="J470" s="143">
        <f>TREM2!J470+MAP!J470</f>
        <v>0</v>
      </c>
      <c r="K470" s="142">
        <f>IFERROR(J470/J471,0)</f>
        <v>0</v>
      </c>
      <c r="M470" s="139"/>
      <c r="N470" s="140" t="s">
        <v>146</v>
      </c>
      <c r="O470" s="143">
        <f>TREM2!O470+MAP!O470</f>
        <v>0</v>
      </c>
      <c r="P470" s="142">
        <f>IFERROR(O470/O471,0)</f>
        <v>0</v>
      </c>
    </row>
    <row r="471" spans="2:24">
      <c r="B471" s="139" t="s">
        <v>1339</v>
      </c>
      <c r="C471" s="140"/>
      <c r="D471" s="143">
        <f>SUM(D467:D470)</f>
        <v>0</v>
      </c>
      <c r="E471" s="141"/>
      <c r="F471" s="140">
        <f t="shared" ref="F471" si="60">SUM(F467:F470)</f>
        <v>0</v>
      </c>
      <c r="G471" s="140"/>
      <c r="H471" s="140">
        <f>SUM(H467:H470)</f>
        <v>0</v>
      </c>
      <c r="I471" s="140"/>
      <c r="J471" s="140">
        <f>SUM(J467:J470)</f>
        <v>0</v>
      </c>
      <c r="K471" s="144">
        <f>SUM(C471:J471)</f>
        <v>0</v>
      </c>
      <c r="M471" s="139" t="s">
        <v>1339</v>
      </c>
      <c r="N471" s="140"/>
      <c r="O471" s="140">
        <f>SUM(O467:O470)</f>
        <v>0</v>
      </c>
      <c r="P471" s="142"/>
    </row>
    <row r="473" spans="2:24">
      <c r="B473" s="172" t="s">
        <v>133</v>
      </c>
      <c r="C473" s="175"/>
      <c r="D473" s="175"/>
      <c r="E473" s="175"/>
      <c r="F473" s="175"/>
      <c r="G473" s="175"/>
      <c r="H473" s="175"/>
      <c r="I473" s="175"/>
      <c r="J473" s="175"/>
      <c r="K473" s="175"/>
      <c r="L473" s="175"/>
      <c r="M473" s="172"/>
      <c r="N473" s="175"/>
      <c r="O473" s="175"/>
      <c r="P473" s="175"/>
      <c r="Q473" s="175"/>
      <c r="R473" s="175"/>
      <c r="S473" s="175"/>
      <c r="T473" s="175"/>
      <c r="U473" s="175"/>
      <c r="V473" s="176"/>
      <c r="W473" s="175"/>
      <c r="X473" s="175"/>
    </row>
    <row r="474" spans="2:24">
      <c r="B474" s="139"/>
      <c r="C474" s="140" t="s">
        <v>1341</v>
      </c>
      <c r="D474" s="140" t="s">
        <v>924</v>
      </c>
      <c r="E474" s="141"/>
      <c r="F474" s="140" t="s">
        <v>407</v>
      </c>
      <c r="G474" s="140"/>
      <c r="H474" s="141" t="s">
        <v>215</v>
      </c>
      <c r="I474" s="140"/>
      <c r="J474" s="140" t="s">
        <v>206</v>
      </c>
      <c r="K474" s="142"/>
      <c r="M474" s="139"/>
      <c r="N474" s="140" t="s">
        <v>1341</v>
      </c>
      <c r="O474" s="140"/>
      <c r="P474" s="142"/>
      <c r="R474" s="139" t="s">
        <v>133</v>
      </c>
      <c r="S474" s="143">
        <f>TREM2!S474+MAP!S474</f>
        <v>53</v>
      </c>
      <c r="T474" s="142">
        <f>IFERROR(S474/S476,0)</f>
        <v>1</v>
      </c>
      <c r="V474" s="139" t="s">
        <v>1341</v>
      </c>
      <c r="W474" s="140"/>
      <c r="X474" s="142"/>
    </row>
    <row r="475" spans="2:24">
      <c r="B475" s="139" t="s">
        <v>133</v>
      </c>
      <c r="C475" s="140" t="s">
        <v>205</v>
      </c>
      <c r="D475" s="143">
        <f>TREM2!D475+MAP!D475</f>
        <v>9</v>
      </c>
      <c r="E475" s="141">
        <f>IFERROR(D475/D479,0)</f>
        <v>0.42857142857142855</v>
      </c>
      <c r="F475" s="143">
        <f>TREM2!F475+MAP!F475</f>
        <v>0</v>
      </c>
      <c r="G475" s="141">
        <f>IFERROR(F475/F479,0)</f>
        <v>0</v>
      </c>
      <c r="H475" s="143">
        <f>TREM2!H475+MAP!H475</f>
        <v>2</v>
      </c>
      <c r="I475" s="141">
        <f>IFERROR(H475/H479,0)</f>
        <v>0.4</v>
      </c>
      <c r="J475" s="143">
        <f>TREM2!J475+MAP!J475</f>
        <v>4</v>
      </c>
      <c r="K475" s="142">
        <f>IFERROR(J475/J479,0)</f>
        <v>0.33333333333333331</v>
      </c>
      <c r="M475" s="139" t="s">
        <v>133</v>
      </c>
      <c r="N475" s="140" t="s">
        <v>205</v>
      </c>
      <c r="O475" s="143">
        <f>TREM2!O475+MAP!O475</f>
        <v>15</v>
      </c>
      <c r="P475" s="142">
        <f>IFERROR(O475/O479,0)</f>
        <v>0.28846153846153844</v>
      </c>
      <c r="R475" s="139" t="s">
        <v>151</v>
      </c>
      <c r="S475" s="143">
        <f>TREM2!S475+MAP!S475</f>
        <v>0</v>
      </c>
      <c r="T475" s="142">
        <f>IFERROR(S475/S476,0)</f>
        <v>0</v>
      </c>
      <c r="V475" s="139" t="s">
        <v>205</v>
      </c>
      <c r="W475" s="143">
        <f>TREM2!W475+MAP!W475</f>
        <v>15</v>
      </c>
      <c r="X475" s="142">
        <f>IFERROR(W475/W477,0)</f>
        <v>0.28846153846153844</v>
      </c>
    </row>
    <row r="476" spans="2:24">
      <c r="B476" s="139"/>
      <c r="C476" s="140" t="s">
        <v>146</v>
      </c>
      <c r="D476" s="143">
        <f>TREM2!D476+MAP!D476</f>
        <v>12</v>
      </c>
      <c r="E476" s="141">
        <f>IFERROR(D476/D479,0)</f>
        <v>0.5714285714285714</v>
      </c>
      <c r="F476" s="143">
        <f>TREM2!F476+MAP!F476</f>
        <v>0</v>
      </c>
      <c r="G476" s="141">
        <f>IFERROR(F476/F479,0)</f>
        <v>0</v>
      </c>
      <c r="H476" s="143">
        <f>TREM2!H476+MAP!H476</f>
        <v>3</v>
      </c>
      <c r="I476" s="141">
        <f>IFERROR(H476/H479,0)</f>
        <v>0.6</v>
      </c>
      <c r="J476" s="143">
        <f>TREM2!J476+MAP!J476</f>
        <v>8</v>
      </c>
      <c r="K476" s="142">
        <f>IFERROR(J476/J479,0)</f>
        <v>0.66666666666666663</v>
      </c>
      <c r="M476" s="139"/>
      <c r="N476" s="140" t="s">
        <v>146</v>
      </c>
      <c r="O476" s="143">
        <f>TREM2!O476+MAP!O476</f>
        <v>37</v>
      </c>
      <c r="P476" s="142">
        <f>IFERROR(O476/O479,0)</f>
        <v>0.71153846153846156</v>
      </c>
      <c r="R476" s="139" t="s">
        <v>1339</v>
      </c>
      <c r="S476" s="140">
        <f>SUM(S474:S475)</f>
        <v>53</v>
      </c>
      <c r="T476" s="142"/>
      <c r="V476" s="139" t="s">
        <v>146</v>
      </c>
      <c r="W476" s="143">
        <f>TREM2!W476+MAP!W476</f>
        <v>37</v>
      </c>
      <c r="X476" s="142">
        <f>IFERROR(W476/W477,0)</f>
        <v>0.71153846153846156</v>
      </c>
    </row>
    <row r="477" spans="2:24">
      <c r="B477" s="139" t="s">
        <v>151</v>
      </c>
      <c r="C477" s="140" t="s">
        <v>205</v>
      </c>
      <c r="D477" s="143">
        <f>TREM2!D477+MAP!D477</f>
        <v>0</v>
      </c>
      <c r="E477" s="141">
        <f>IFERROR(D477/D479,0)</f>
        <v>0</v>
      </c>
      <c r="F477" s="143">
        <f>TREM2!F477+MAP!F477</f>
        <v>0</v>
      </c>
      <c r="G477" s="141">
        <f>IFERROR(F477/F479,0)</f>
        <v>0</v>
      </c>
      <c r="H477" s="143">
        <f>TREM2!H477+MAP!H477</f>
        <v>0</v>
      </c>
      <c r="I477" s="141">
        <f>IFERROR(H477/H479,0)</f>
        <v>0</v>
      </c>
      <c r="J477" s="143">
        <f>TREM2!J477+MAP!J477</f>
        <v>0</v>
      </c>
      <c r="K477" s="142">
        <f>IFERROR(J477/J479,0)</f>
        <v>0</v>
      </c>
      <c r="M477" s="139" t="s">
        <v>151</v>
      </c>
      <c r="N477" s="140" t="s">
        <v>205</v>
      </c>
      <c r="O477" s="143">
        <f>TREM2!O477+MAP!O477</f>
        <v>0</v>
      </c>
      <c r="P477" s="142">
        <f>IFERROR(O477/O479,0)</f>
        <v>0</v>
      </c>
      <c r="V477" s="139" t="s">
        <v>1339</v>
      </c>
      <c r="W477" s="140">
        <f>SUM(W475:W476)</f>
        <v>52</v>
      </c>
      <c r="X477" s="142"/>
    </row>
    <row r="478" spans="2:24">
      <c r="B478" s="139"/>
      <c r="C478" s="140" t="s">
        <v>146</v>
      </c>
      <c r="D478" s="143">
        <f>TREM2!D478+MAP!D478</f>
        <v>0</v>
      </c>
      <c r="E478" s="141">
        <f>IFERROR(D478/D479,0)</f>
        <v>0</v>
      </c>
      <c r="F478" s="143">
        <f>TREM2!F478+MAP!F478</f>
        <v>0</v>
      </c>
      <c r="G478" s="141">
        <f>IFERROR(F478/F479,0)</f>
        <v>0</v>
      </c>
      <c r="H478" s="143">
        <f>TREM2!H478+MAP!H478</f>
        <v>0</v>
      </c>
      <c r="I478" s="141">
        <f>IFERROR(H478/H479,0)</f>
        <v>0</v>
      </c>
      <c r="J478" s="143">
        <f>TREM2!J478+MAP!J478</f>
        <v>0</v>
      </c>
      <c r="K478" s="142">
        <f>IFERROR(J478/J479,0)</f>
        <v>0</v>
      </c>
      <c r="M478" s="139"/>
      <c r="N478" s="140" t="s">
        <v>146</v>
      </c>
      <c r="O478" s="143">
        <f>TREM2!O478+MAP!O478</f>
        <v>0</v>
      </c>
      <c r="P478" s="142">
        <f>IFERROR(O478/O479,0)</f>
        <v>0</v>
      </c>
    </row>
    <row r="479" spans="2:24">
      <c r="B479" s="139" t="s">
        <v>1339</v>
      </c>
      <c r="C479" s="140"/>
      <c r="D479" s="143">
        <f>SUM(D475:D478)</f>
        <v>21</v>
      </c>
      <c r="E479" s="141"/>
      <c r="F479" s="140">
        <f t="shared" ref="F479" si="61">SUM(F475:F478)</f>
        <v>0</v>
      </c>
      <c r="G479" s="140"/>
      <c r="H479" s="140">
        <f>SUM(H475:H478)</f>
        <v>5</v>
      </c>
      <c r="I479" s="140"/>
      <c r="J479" s="140">
        <f>SUM(J475:J478)</f>
        <v>12</v>
      </c>
      <c r="K479" s="144">
        <f>SUM(C479:J479)</f>
        <v>38</v>
      </c>
      <c r="M479" s="139" t="s">
        <v>1339</v>
      </c>
      <c r="N479" s="140"/>
      <c r="O479" s="140">
        <f>SUM(O475:O478)</f>
        <v>52</v>
      </c>
      <c r="P479" s="142"/>
    </row>
    <row r="481" spans="2:24">
      <c r="B481" s="172" t="s">
        <v>151</v>
      </c>
      <c r="C481" s="175"/>
      <c r="D481" s="175"/>
      <c r="E481" s="175"/>
      <c r="F481" s="175"/>
      <c r="G481" s="175"/>
      <c r="H481" s="175"/>
      <c r="I481" s="175"/>
      <c r="J481" s="175"/>
      <c r="K481" s="175"/>
      <c r="L481" s="175"/>
      <c r="M481" s="172"/>
      <c r="N481" s="175"/>
      <c r="O481" s="175"/>
      <c r="P481" s="175"/>
      <c r="Q481" s="175"/>
      <c r="R481" s="175"/>
      <c r="S481" s="175"/>
      <c r="T481" s="175"/>
      <c r="U481" s="175"/>
      <c r="V481" s="176"/>
      <c r="W481" s="175"/>
      <c r="X481" s="175"/>
    </row>
    <row r="482" spans="2:24">
      <c r="B482" s="139"/>
      <c r="C482" s="140" t="s">
        <v>1341</v>
      </c>
      <c r="D482" s="140" t="s">
        <v>924</v>
      </c>
      <c r="E482" s="141"/>
      <c r="F482" s="140" t="s">
        <v>407</v>
      </c>
      <c r="G482" s="140"/>
      <c r="H482" s="141" t="s">
        <v>215</v>
      </c>
      <c r="I482" s="140"/>
      <c r="J482" s="140" t="s">
        <v>206</v>
      </c>
      <c r="K482" s="142"/>
      <c r="M482" s="139"/>
      <c r="N482" s="140" t="s">
        <v>1341</v>
      </c>
      <c r="O482" s="140"/>
      <c r="P482" s="142"/>
      <c r="R482" s="139" t="s">
        <v>133</v>
      </c>
      <c r="S482" s="143">
        <f>TREM2!S482+MAP!S482</f>
        <v>0</v>
      </c>
      <c r="T482" s="142">
        <f>IFERROR(S482/S484,0)</f>
        <v>0</v>
      </c>
      <c r="V482" s="139" t="s">
        <v>1341</v>
      </c>
      <c r="W482" s="140"/>
      <c r="X482" s="142"/>
    </row>
    <row r="483" spans="2:24">
      <c r="B483" s="139" t="s">
        <v>133</v>
      </c>
      <c r="C483" s="140" t="s">
        <v>205</v>
      </c>
      <c r="D483" s="143">
        <f>TREM2!D483+MAP!D483</f>
        <v>0</v>
      </c>
      <c r="E483" s="141">
        <f>IFERROR(D483/D487,0)</f>
        <v>0</v>
      </c>
      <c r="F483" s="143">
        <f>TREM2!F483+MAP!F483</f>
        <v>0</v>
      </c>
      <c r="G483" s="141">
        <f>IFERROR(F483/F487,0)</f>
        <v>0</v>
      </c>
      <c r="H483" s="143">
        <f>TREM2!H483+MAP!H483</f>
        <v>0</v>
      </c>
      <c r="I483" s="141">
        <f>IFERROR(H483/H487,0)</f>
        <v>0</v>
      </c>
      <c r="J483" s="143">
        <f>TREM2!J483+MAP!J483</f>
        <v>0</v>
      </c>
      <c r="K483" s="142">
        <f>IFERROR(J483/J487,0)</f>
        <v>0</v>
      </c>
      <c r="M483" s="139" t="s">
        <v>133</v>
      </c>
      <c r="N483" s="140" t="s">
        <v>205</v>
      </c>
      <c r="O483" s="143">
        <f>TREM2!O483+MAP!O483</f>
        <v>0</v>
      </c>
      <c r="P483" s="142">
        <f>IFERROR(O483/O487,0)</f>
        <v>0</v>
      </c>
      <c r="R483" s="139" t="s">
        <v>151</v>
      </c>
      <c r="S483" s="143">
        <f>TREM2!S483+MAP!S483</f>
        <v>81</v>
      </c>
      <c r="T483" s="142">
        <f>IFERROR(S483/S484,0)</f>
        <v>1</v>
      </c>
      <c r="V483" s="139" t="s">
        <v>205</v>
      </c>
      <c r="W483" s="143">
        <f>TREM2!W483+MAP!W483</f>
        <v>42</v>
      </c>
      <c r="X483" s="142">
        <f>IFERROR(W483/W485,0)</f>
        <v>0.53164556962025311</v>
      </c>
    </row>
    <row r="484" spans="2:24">
      <c r="B484" s="139"/>
      <c r="C484" s="140" t="s">
        <v>146</v>
      </c>
      <c r="D484" s="143">
        <f>TREM2!D484+MAP!D484</f>
        <v>0</v>
      </c>
      <c r="E484" s="141">
        <f>IFERROR(D484/D487,0)</f>
        <v>0</v>
      </c>
      <c r="F484" s="143">
        <f>TREM2!F484+MAP!F484</f>
        <v>0</v>
      </c>
      <c r="G484" s="141">
        <f>IFERROR(F484/F487,0)</f>
        <v>0</v>
      </c>
      <c r="H484" s="143">
        <f>TREM2!H484+MAP!H484</f>
        <v>0</v>
      </c>
      <c r="I484" s="141">
        <f>IFERROR(H484/H487,0)</f>
        <v>0</v>
      </c>
      <c r="J484" s="143">
        <f>TREM2!J484+MAP!J484</f>
        <v>0</v>
      </c>
      <c r="K484" s="142">
        <f>IFERROR(J484/J487,0)</f>
        <v>0</v>
      </c>
      <c r="M484" s="139"/>
      <c r="N484" s="140" t="s">
        <v>146</v>
      </c>
      <c r="O484" s="143">
        <f>TREM2!O484+MAP!O484</f>
        <v>0</v>
      </c>
      <c r="P484" s="142">
        <f>IFERROR(O484/O487,0)</f>
        <v>0</v>
      </c>
      <c r="R484" s="139" t="s">
        <v>1339</v>
      </c>
      <c r="S484" s="140">
        <f>SUM(S482:S483)</f>
        <v>81</v>
      </c>
      <c r="T484" s="142"/>
      <c r="V484" s="139" t="s">
        <v>146</v>
      </c>
      <c r="W484" s="143">
        <f>TREM2!W484+MAP!W484</f>
        <v>37</v>
      </c>
      <c r="X484" s="142">
        <f>IFERROR(W484/W485,0)</f>
        <v>0.46835443037974683</v>
      </c>
    </row>
    <row r="485" spans="2:24">
      <c r="B485" s="139" t="s">
        <v>151</v>
      </c>
      <c r="C485" s="140" t="s">
        <v>205</v>
      </c>
      <c r="D485" s="143">
        <f>TREM2!D485+MAP!D485</f>
        <v>21</v>
      </c>
      <c r="E485" s="141">
        <f>IFERROR(D485/D487,0)</f>
        <v>0.80769230769230771</v>
      </c>
      <c r="F485" s="143">
        <f>TREM2!F485+MAP!F485</f>
        <v>0</v>
      </c>
      <c r="G485" s="141">
        <f>IFERROR(F485/F487,0)</f>
        <v>0</v>
      </c>
      <c r="H485" s="143">
        <f>TREM2!H485+MAP!H485</f>
        <v>9</v>
      </c>
      <c r="I485" s="141">
        <f>IFERROR(H485/H487,0)</f>
        <v>0.69230769230769229</v>
      </c>
      <c r="J485" s="143">
        <f>TREM2!J485+MAP!J485</f>
        <v>12</v>
      </c>
      <c r="K485" s="142">
        <f>IFERROR(J485/J487,0)</f>
        <v>0.48</v>
      </c>
      <c r="M485" s="139" t="s">
        <v>151</v>
      </c>
      <c r="N485" s="140" t="s">
        <v>205</v>
      </c>
      <c r="O485" s="143">
        <f>TREM2!O485+MAP!O485</f>
        <v>42</v>
      </c>
      <c r="P485" s="142">
        <f>IFERROR(O485/O487,0)</f>
        <v>0.53164556962025311</v>
      </c>
      <c r="V485" s="139" t="s">
        <v>1339</v>
      </c>
      <c r="W485" s="140">
        <f>SUM(W483:W484)</f>
        <v>79</v>
      </c>
      <c r="X485" s="142"/>
    </row>
    <row r="486" spans="2:24">
      <c r="B486" s="139"/>
      <c r="C486" s="140" t="s">
        <v>146</v>
      </c>
      <c r="D486" s="143">
        <f>TREM2!D486+MAP!D486</f>
        <v>5</v>
      </c>
      <c r="E486" s="141">
        <f>IFERROR(D486/D487,0)</f>
        <v>0.19230769230769232</v>
      </c>
      <c r="F486" s="143">
        <f>TREM2!F486+MAP!F486</f>
        <v>1</v>
      </c>
      <c r="G486" s="141">
        <f>IFERROR(F486/F487,0)</f>
        <v>1</v>
      </c>
      <c r="H486" s="143">
        <f>TREM2!H486+MAP!H486</f>
        <v>4</v>
      </c>
      <c r="I486" s="141">
        <f>IFERROR(H486/H487,0)</f>
        <v>0.30769230769230771</v>
      </c>
      <c r="J486" s="143">
        <f>TREM2!J486+MAP!J486</f>
        <v>13</v>
      </c>
      <c r="K486" s="142">
        <f>IFERROR(J486/J487,0)</f>
        <v>0.52</v>
      </c>
      <c r="M486" s="139"/>
      <c r="N486" s="140" t="s">
        <v>146</v>
      </c>
      <c r="O486" s="143">
        <f>TREM2!O486+MAP!O486</f>
        <v>37</v>
      </c>
      <c r="P486" s="142">
        <f>IFERROR(O486/O487,0)</f>
        <v>0.46835443037974683</v>
      </c>
    </row>
    <row r="487" spans="2:24">
      <c r="B487" s="139" t="s">
        <v>1339</v>
      </c>
      <c r="C487" s="140"/>
      <c r="D487" s="143">
        <f>SUM(D483:D486)</f>
        <v>26</v>
      </c>
      <c r="E487" s="141"/>
      <c r="F487" s="140">
        <f t="shared" ref="F487" si="62">SUM(F483:F486)</f>
        <v>1</v>
      </c>
      <c r="G487" s="140"/>
      <c r="H487" s="140">
        <f>SUM(H483:H486)</f>
        <v>13</v>
      </c>
      <c r="I487" s="140"/>
      <c r="J487" s="140">
        <f>SUM(J483:J486)</f>
        <v>25</v>
      </c>
      <c r="K487" s="144">
        <f>SUM(C487:J487)</f>
        <v>65</v>
      </c>
      <c r="M487" s="139" t="s">
        <v>1339</v>
      </c>
      <c r="N487" s="140"/>
      <c r="O487" s="140">
        <f>SUM(O483:O486)</f>
        <v>79</v>
      </c>
      <c r="P487" s="142"/>
    </row>
  </sheetData>
  <hyperlinks>
    <hyperlink ref="N4" location="TREM2!B19" display="APOE" xr:uid="{30187A24-25CD-4696-808E-CF8B9C14D3DB}"/>
    <hyperlink ref="B4" location="TREM2!B85" display="Braak" xr:uid="{94102EA2-1886-4CA1-918A-9E9A6AACB249}"/>
    <hyperlink ref="F4" location="TREM2!B191" display="THAL " xr:uid="{F98DCAEB-F361-4EC8-9FE6-EBFE1B1E85CB}"/>
    <hyperlink ref="J4" location="TREM2!B265" display="CERAD " xr:uid="{E01381EB-745C-4DC2-8DE1-072C1EFA58CE}"/>
    <hyperlink ref="R4" location="TREM2!B323" display="Biogen Cohort" xr:uid="{6E6DDC2A-FBE1-4AD2-BC24-D170BA9D0AD5}"/>
    <hyperlink ref="V4" location="TREM2!B357" display="TREM2 variant" xr:uid="{E17E12AA-B1F9-4030-A43C-83F368AB11DC}"/>
    <hyperlink ref="Z4" location="TREM2!B447" display="Disease" xr:uid="{DD34B95D-218A-4995-B276-38F1D817BDFA}"/>
  </hyperlinks>
  <pageMargins left="0.7" right="0.7" top="0.75" bottom="0.75" header="0.3" footer="0.3"/>
  <pageSetup paperSize="9" orientation="portrait" horizontalDpi="0" verticalDpi="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Y1048440"/>
  <sheetViews>
    <sheetView zoomScaleNormal="110" workbookViewId="0">
      <pane xSplit="2" ySplit="1" topLeftCell="C219" activePane="bottomRight" state="frozen"/>
      <selection pane="topRight" activeCell="B1" sqref="B1"/>
      <selection pane="bottomLeft" activeCell="A2" sqref="A2"/>
      <selection pane="bottomRight" activeCell="B219" sqref="B219"/>
    </sheetView>
  </sheetViews>
  <sheetFormatPr defaultColWidth="9.1796875" defaultRowHeight="14.5"/>
  <cols>
    <col min="1" max="1" width="12.26953125" customWidth="1"/>
    <col min="2" max="2" width="20" style="585" customWidth="1"/>
    <col min="3" max="4" width="17.453125" style="475" customWidth="1"/>
    <col min="5" max="5" width="12.453125" style="475" customWidth="1"/>
    <col min="6" max="6" width="9.26953125" style="475" customWidth="1"/>
    <col min="7" max="7" width="9" style="475" bestFit="1" customWidth="1"/>
    <col min="8" max="8" width="16" style="561" bestFit="1" customWidth="1"/>
    <col min="9" max="9" width="11" style="475" customWidth="1"/>
    <col min="10" max="10" width="25.7265625" style="474" customWidth="1"/>
    <col min="11" max="11" width="10.7265625" style="474" customWidth="1"/>
    <col min="12" max="12" width="8.453125" style="474" customWidth="1"/>
    <col min="13" max="13" width="18.1796875" style="474" customWidth="1"/>
    <col min="14" max="14" width="26.7265625" style="474" customWidth="1"/>
    <col min="15" max="15" width="27.453125" style="474" customWidth="1"/>
    <col min="16" max="16" width="12" style="474" customWidth="1"/>
    <col min="17" max="17" width="7.453125" style="474" customWidth="1"/>
    <col min="18" max="18" width="10.26953125" style="474" customWidth="1"/>
    <col min="19" max="19" width="10.26953125" style="475" customWidth="1"/>
    <col min="20" max="20" width="16.453125" style="474" customWidth="1"/>
    <col min="21" max="21" width="6.7265625" style="474" customWidth="1"/>
    <col min="22" max="22" width="5.453125" style="474" customWidth="1"/>
    <col min="23" max="23" width="15" style="474" customWidth="1"/>
    <col min="24" max="24" width="12.1796875" style="474" bestFit="1" customWidth="1"/>
    <col min="25" max="25" width="13" bestFit="1" customWidth="1"/>
  </cols>
  <sheetData>
    <row r="1" spans="1:25" ht="19.5" customHeight="1">
      <c r="A1" s="584" t="s">
        <v>1344</v>
      </c>
      <c r="B1" s="584" t="s">
        <v>81</v>
      </c>
      <c r="C1" s="568" t="s">
        <v>1345</v>
      </c>
      <c r="D1" s="568" t="s">
        <v>1346</v>
      </c>
      <c r="E1" s="567" t="s">
        <v>1177</v>
      </c>
      <c r="F1" s="567" t="s">
        <v>1179</v>
      </c>
      <c r="G1" s="568" t="s">
        <v>1181</v>
      </c>
      <c r="H1" s="569" t="s">
        <v>1189</v>
      </c>
      <c r="I1" s="568" t="s">
        <v>1347</v>
      </c>
      <c r="J1" s="570" t="s">
        <v>874</v>
      </c>
      <c r="K1" s="571" t="s">
        <v>886</v>
      </c>
      <c r="L1" s="570" t="s">
        <v>1191</v>
      </c>
      <c r="M1" s="570" t="s">
        <v>1348</v>
      </c>
      <c r="N1" s="570" t="s">
        <v>1349</v>
      </c>
      <c r="O1" s="570" t="s">
        <v>1195</v>
      </c>
      <c r="P1" s="570" t="s">
        <v>1197</v>
      </c>
      <c r="Q1" s="570" t="s">
        <v>1199</v>
      </c>
      <c r="R1" s="570" t="s">
        <v>1201</v>
      </c>
      <c r="S1" s="568" t="s">
        <v>1350</v>
      </c>
      <c r="T1" s="570" t="s">
        <v>1351</v>
      </c>
      <c r="U1" s="571" t="s">
        <v>1202</v>
      </c>
      <c r="V1" s="570" t="s">
        <v>125</v>
      </c>
      <c r="W1" s="572" t="s">
        <v>126</v>
      </c>
      <c r="X1" s="570" t="s">
        <v>79</v>
      </c>
      <c r="Y1" s="6" t="s">
        <v>118</v>
      </c>
    </row>
    <row r="2" spans="1:25" ht="16" hidden="1">
      <c r="B2" s="585" t="s">
        <v>355</v>
      </c>
      <c r="C2" s="475" t="s">
        <v>1352</v>
      </c>
      <c r="D2" s="475">
        <v>1</v>
      </c>
      <c r="E2" s="475">
        <v>5</v>
      </c>
      <c r="F2" s="475" t="s">
        <v>1353</v>
      </c>
      <c r="G2" s="475">
        <v>1</v>
      </c>
      <c r="I2" s="583">
        <f>IFERROR(VLOOKUP(J2,Mapping!$AW$2:$BB$26,5,FALSE),"")</f>
        <v>1</v>
      </c>
      <c r="J2" t="s">
        <v>905</v>
      </c>
      <c r="K2" s="566" t="s">
        <v>929</v>
      </c>
      <c r="L2">
        <v>12</v>
      </c>
      <c r="M2">
        <v>3</v>
      </c>
      <c r="N2">
        <f>SUMIFS(FFPEUsageLog!$D:$D,FFPEUsageLog!$A:$A,FFPERegionsAvailable!$B2,FFPEUsageLog!$B:$B,FFPERegionsAvailable!$J2,FFPEUsageLog!$C:$C,FFPERegionsAvailable!$F2)</f>
        <v>0</v>
      </c>
      <c r="O2" s="574">
        <f>IF(L2="","",L2-M2-N2)</f>
        <v>9</v>
      </c>
      <c r="S2" s="475" t="s">
        <v>1354</v>
      </c>
      <c r="T2" s="589"/>
      <c r="U2" s="566"/>
      <c r="V2" s="575">
        <v>2</v>
      </c>
      <c r="W2" s="562" t="s">
        <v>1</v>
      </c>
      <c r="X2" t="s">
        <v>354</v>
      </c>
    </row>
    <row r="3" spans="1:25" ht="16" hidden="1">
      <c r="B3" s="585" t="s">
        <v>355</v>
      </c>
      <c r="C3" s="475" t="s">
        <v>1355</v>
      </c>
      <c r="D3" s="475">
        <v>1</v>
      </c>
      <c r="E3" s="475">
        <v>5</v>
      </c>
      <c r="F3" s="475" t="s">
        <v>1353</v>
      </c>
      <c r="G3" s="475">
        <v>13</v>
      </c>
      <c r="I3" s="583">
        <f>IFERROR(VLOOKUP(J3,Mapping!$AW$2:$BB$26,5,FALSE),"")</f>
        <v>2</v>
      </c>
      <c r="J3" t="s">
        <v>925</v>
      </c>
      <c r="K3" s="566" t="s">
        <v>929</v>
      </c>
      <c r="L3">
        <v>30</v>
      </c>
      <c r="M3">
        <v>8</v>
      </c>
      <c r="N3">
        <f>SUMIFS(FFPEUsageLog!$D:$D,FFPEUsageLog!$A:$A,FFPERegionsAvailable!$B3,FFPEUsageLog!$B:$B,FFPERegionsAvailable!$J3,FFPEUsageLog!$C:$C,FFPERegionsAvailable!$F3)</f>
        <v>7</v>
      </c>
      <c r="O3" s="574">
        <f t="shared" ref="O3:O66" si="0">IF(L3="","",L3-M3-N3)</f>
        <v>15</v>
      </c>
      <c r="S3" s="475" t="s">
        <v>1354</v>
      </c>
      <c r="T3" s="589"/>
      <c r="U3" s="566"/>
      <c r="V3" s="575">
        <v>2</v>
      </c>
      <c r="W3" s="562" t="s">
        <v>1</v>
      </c>
      <c r="X3" t="s">
        <v>354</v>
      </c>
    </row>
    <row r="4" spans="1:25" ht="16" hidden="1">
      <c r="B4" s="585" t="s">
        <v>355</v>
      </c>
      <c r="C4" s="475" t="s">
        <v>1356</v>
      </c>
      <c r="D4" s="475">
        <v>1</v>
      </c>
      <c r="E4" s="475">
        <v>5</v>
      </c>
      <c r="F4" s="475" t="s">
        <v>1353</v>
      </c>
      <c r="G4" s="475">
        <v>43</v>
      </c>
      <c r="I4" s="583">
        <f>IFERROR(VLOOKUP(J4,Mapping!$AW$2:$BB$26,5,FALSE),"")</f>
        <v>3</v>
      </c>
      <c r="J4" t="s">
        <v>943</v>
      </c>
      <c r="K4" s="566" t="s">
        <v>929</v>
      </c>
      <c r="L4">
        <v>12</v>
      </c>
      <c r="M4">
        <v>7</v>
      </c>
      <c r="N4">
        <f>SUMIFS(FFPEUsageLog!$D:$D,FFPEUsageLog!$A:$A,FFPERegionsAvailable!$B4,FFPEUsageLog!$B:$B,FFPERegionsAvailable!$J4,FFPEUsageLog!$C:$C,FFPERegionsAvailable!$F4)</f>
        <v>2</v>
      </c>
      <c r="O4" s="574">
        <f t="shared" si="0"/>
        <v>3</v>
      </c>
      <c r="S4" s="475" t="s">
        <v>1354</v>
      </c>
      <c r="T4" s="589"/>
      <c r="U4" s="566"/>
      <c r="V4" s="575">
        <v>2</v>
      </c>
      <c r="W4" s="562" t="s">
        <v>1</v>
      </c>
      <c r="X4" t="s">
        <v>354</v>
      </c>
    </row>
    <row r="5" spans="1:25" ht="16" hidden="1">
      <c r="B5" s="585">
        <v>1010</v>
      </c>
      <c r="C5" s="475" t="s">
        <v>1357</v>
      </c>
      <c r="D5" s="475">
        <v>1</v>
      </c>
      <c r="E5" s="475">
        <v>5</v>
      </c>
      <c r="F5" s="475" t="s">
        <v>1358</v>
      </c>
      <c r="G5" s="475">
        <v>1</v>
      </c>
      <c r="I5" s="583">
        <f>IFERROR(VLOOKUP(J5,Mapping!$AW$2:$BB$26,5,FALSE),"")</f>
        <v>2</v>
      </c>
      <c r="J5" t="s">
        <v>925</v>
      </c>
      <c r="K5" s="566" t="s">
        <v>929</v>
      </c>
      <c r="L5">
        <v>30</v>
      </c>
      <c r="M5">
        <v>14</v>
      </c>
      <c r="N5">
        <f>SUMIFS(FFPEUsageLog!$D:$D,FFPEUsageLog!$A:$A,FFPERegionsAvailable!$B5,FFPEUsageLog!$B:$B,FFPERegionsAvailable!$J5,FFPEUsageLog!$C:$C,FFPERegionsAvailable!$F5)</f>
        <v>0</v>
      </c>
      <c r="O5" s="574">
        <f t="shared" si="0"/>
        <v>16</v>
      </c>
      <c r="S5" s="475" t="s">
        <v>1354</v>
      </c>
      <c r="T5" s="589"/>
      <c r="U5" s="566"/>
      <c r="V5" s="575">
        <v>1</v>
      </c>
      <c r="W5" s="562" t="s">
        <v>596</v>
      </c>
      <c r="X5" t="s">
        <v>354</v>
      </c>
    </row>
    <row r="6" spans="1:25" ht="16" hidden="1">
      <c r="B6" s="585">
        <v>1010</v>
      </c>
      <c r="C6" s="475" t="s">
        <v>1359</v>
      </c>
      <c r="D6" s="475">
        <v>1</v>
      </c>
      <c r="E6" s="475">
        <v>5</v>
      </c>
      <c r="F6" s="475" t="s">
        <v>1358</v>
      </c>
      <c r="G6" s="475">
        <v>31</v>
      </c>
      <c r="I6" s="583">
        <f>IFERROR(VLOOKUP(J6,Mapping!$AW$2:$BB$26,5,FALSE),"")</f>
        <v>1</v>
      </c>
      <c r="J6" t="s">
        <v>905</v>
      </c>
      <c r="K6" s="566" t="s">
        <v>929</v>
      </c>
      <c r="L6">
        <v>30</v>
      </c>
      <c r="M6">
        <v>11</v>
      </c>
      <c r="N6">
        <f>SUMIFS(FFPEUsageLog!$D:$D,FFPEUsageLog!$A:$A,FFPERegionsAvailable!$B6,FFPEUsageLog!$B:$B,FFPERegionsAvailable!$J6,FFPEUsageLog!$C:$C,FFPERegionsAvailable!$F6)</f>
        <v>0</v>
      </c>
      <c r="O6" s="574">
        <f t="shared" si="0"/>
        <v>19</v>
      </c>
      <c r="S6" s="475" t="s">
        <v>1354</v>
      </c>
      <c r="T6" s="589"/>
      <c r="U6" s="566"/>
      <c r="V6" s="575">
        <v>1</v>
      </c>
      <c r="W6" s="562" t="s">
        <v>596</v>
      </c>
      <c r="X6" t="s">
        <v>354</v>
      </c>
    </row>
    <row r="7" spans="1:25" ht="16" hidden="1">
      <c r="B7" s="585">
        <v>1010</v>
      </c>
      <c r="C7" s="475" t="s">
        <v>1360</v>
      </c>
      <c r="D7" s="475">
        <v>1</v>
      </c>
      <c r="E7" s="475">
        <v>5</v>
      </c>
      <c r="F7" s="475" t="s">
        <v>1358</v>
      </c>
      <c r="G7" s="475">
        <v>61</v>
      </c>
      <c r="I7" s="583">
        <f>IFERROR(VLOOKUP(J7,Mapping!$AW$2:$BB$26,5,FALSE),"")</f>
        <v>3</v>
      </c>
      <c r="J7" t="s">
        <v>943</v>
      </c>
      <c r="K7" s="566" t="s">
        <v>929</v>
      </c>
      <c r="L7">
        <v>30</v>
      </c>
      <c r="M7">
        <v>11</v>
      </c>
      <c r="N7">
        <f>SUMIFS(FFPEUsageLog!$D:$D,FFPEUsageLog!$A:$A,FFPERegionsAvailable!$B7,FFPEUsageLog!$B:$B,FFPERegionsAvailable!$J7,FFPEUsageLog!$C:$C,FFPERegionsAvailable!$F7)</f>
        <v>0</v>
      </c>
      <c r="O7" s="574">
        <f t="shared" si="0"/>
        <v>19</v>
      </c>
      <c r="S7" s="475" t="s">
        <v>1354</v>
      </c>
      <c r="T7" s="589"/>
      <c r="U7" s="566"/>
      <c r="V7" s="575">
        <v>1</v>
      </c>
      <c r="W7" s="562" t="s">
        <v>596</v>
      </c>
      <c r="X7" t="s">
        <v>354</v>
      </c>
    </row>
    <row r="8" spans="1:25" ht="16" hidden="1">
      <c r="B8" s="585">
        <v>1060</v>
      </c>
      <c r="C8" s="475" t="s">
        <v>1361</v>
      </c>
      <c r="D8" s="475">
        <v>1</v>
      </c>
      <c r="E8" s="475">
        <v>5</v>
      </c>
      <c r="F8" s="475" t="s">
        <v>1362</v>
      </c>
      <c r="G8" s="475">
        <v>1</v>
      </c>
      <c r="I8" s="583">
        <f>IFERROR(VLOOKUP(J8,Mapping!$AW$2:$BB$26,5,FALSE),"")</f>
        <v>2</v>
      </c>
      <c r="J8" t="s">
        <v>925</v>
      </c>
      <c r="K8" s="566" t="s">
        <v>929</v>
      </c>
      <c r="L8">
        <v>30</v>
      </c>
      <c r="M8">
        <v>15</v>
      </c>
      <c r="N8">
        <f>SUMIFS(FFPEUsageLog!$D:$D,FFPEUsageLog!$A:$A,FFPERegionsAvailable!$B8,FFPEUsageLog!$B:$B,FFPERegionsAvailable!$J8,FFPEUsageLog!$C:$C,FFPERegionsAvailable!$F8)</f>
        <v>0</v>
      </c>
      <c r="O8" s="574">
        <f t="shared" si="0"/>
        <v>15</v>
      </c>
      <c r="S8" s="475" t="s">
        <v>1354</v>
      </c>
      <c r="T8" s="589"/>
      <c r="U8" s="566"/>
      <c r="V8" s="575">
        <v>1</v>
      </c>
      <c r="W8" s="562" t="s">
        <v>596</v>
      </c>
      <c r="X8" t="s">
        <v>354</v>
      </c>
    </row>
    <row r="9" spans="1:25" ht="16" hidden="1">
      <c r="B9" s="585">
        <v>1060</v>
      </c>
      <c r="C9" s="475" t="s">
        <v>1363</v>
      </c>
      <c r="D9" s="475">
        <v>1</v>
      </c>
      <c r="E9" s="475">
        <v>5</v>
      </c>
      <c r="F9" s="475" t="s">
        <v>1362</v>
      </c>
      <c r="G9" s="475">
        <v>31</v>
      </c>
      <c r="I9" s="583">
        <f>IFERROR(VLOOKUP(J9,Mapping!$AW$2:$BB$26,5,FALSE),"")</f>
        <v>1</v>
      </c>
      <c r="J9" t="s">
        <v>905</v>
      </c>
      <c r="K9" s="566" t="s">
        <v>929</v>
      </c>
      <c r="L9">
        <v>30</v>
      </c>
      <c r="M9">
        <v>12</v>
      </c>
      <c r="N9">
        <f>SUMIFS(FFPEUsageLog!$D:$D,FFPEUsageLog!$A:$A,FFPERegionsAvailable!$B9,FFPEUsageLog!$B:$B,FFPERegionsAvailable!$J9,FFPEUsageLog!$C:$C,FFPERegionsAvailable!$F9)</f>
        <v>0</v>
      </c>
      <c r="O9" s="574">
        <f t="shared" si="0"/>
        <v>18</v>
      </c>
      <c r="S9" s="475" t="s">
        <v>1354</v>
      </c>
      <c r="T9" s="589"/>
      <c r="U9" s="566"/>
      <c r="V9" s="575">
        <v>1</v>
      </c>
      <c r="W9" s="562" t="s">
        <v>596</v>
      </c>
      <c r="X9" t="s">
        <v>354</v>
      </c>
    </row>
    <row r="10" spans="1:25" ht="16" hidden="1">
      <c r="B10" s="585">
        <v>1060</v>
      </c>
      <c r="C10" s="475" t="s">
        <v>1364</v>
      </c>
      <c r="D10" s="475">
        <v>1</v>
      </c>
      <c r="E10" s="475">
        <v>5</v>
      </c>
      <c r="F10" s="475" t="s">
        <v>1362</v>
      </c>
      <c r="G10" s="475">
        <v>61</v>
      </c>
      <c r="I10" s="583">
        <f>IFERROR(VLOOKUP(J10,Mapping!$AW$2:$BB$26,5,FALSE),"")</f>
        <v>3</v>
      </c>
      <c r="J10" t="s">
        <v>943</v>
      </c>
      <c r="K10" s="566" t="s">
        <v>929</v>
      </c>
      <c r="L10">
        <v>30</v>
      </c>
      <c r="M10">
        <v>12</v>
      </c>
      <c r="N10">
        <f>SUMIFS(FFPEUsageLog!$D:$D,FFPEUsageLog!$A:$A,FFPERegionsAvailable!$B10,FFPEUsageLog!$B:$B,FFPERegionsAvailable!$J10,FFPEUsageLog!$C:$C,FFPERegionsAvailable!$F10)</f>
        <v>0</v>
      </c>
      <c r="O10" s="574">
        <f t="shared" si="0"/>
        <v>18</v>
      </c>
      <c r="S10" s="475" t="s">
        <v>1354</v>
      </c>
      <c r="T10" s="589"/>
      <c r="U10" s="566"/>
      <c r="V10" s="575">
        <v>1</v>
      </c>
      <c r="W10" s="562" t="s">
        <v>596</v>
      </c>
      <c r="X10" t="s">
        <v>354</v>
      </c>
    </row>
    <row r="11" spans="1:25" hidden="1">
      <c r="B11" s="585">
        <v>1194</v>
      </c>
      <c r="C11" s="475" t="s">
        <v>1365</v>
      </c>
      <c r="D11" s="475">
        <v>1</v>
      </c>
      <c r="E11" s="475">
        <v>5</v>
      </c>
      <c r="F11" s="475" t="s">
        <v>1366</v>
      </c>
      <c r="G11" s="475">
        <v>1</v>
      </c>
      <c r="H11" s="573"/>
      <c r="I11" s="583">
        <f>IFERROR(VLOOKUP(J11,Mapping!$AW$2:$BB$26,5,FALSE),"")</f>
        <v>5</v>
      </c>
      <c r="J11" s="474" t="s">
        <v>975</v>
      </c>
      <c r="K11" s="566" t="s">
        <v>929</v>
      </c>
      <c r="L11" s="474">
        <v>30</v>
      </c>
      <c r="M11" s="474">
        <v>0</v>
      </c>
      <c r="N11">
        <f>SUMIFS(FFPEUsageLog!$D:$D,FFPEUsageLog!$A:$A,FFPERegionsAvailable!$B11,FFPEUsageLog!$B:$B,FFPERegionsAvailable!$J11,FFPEUsageLog!$C:$C,FFPERegionsAvailable!$F11)</f>
        <v>4</v>
      </c>
      <c r="O11" s="574">
        <f t="shared" si="0"/>
        <v>26</v>
      </c>
      <c r="S11" s="475" t="s">
        <v>1354</v>
      </c>
      <c r="U11" s="566">
        <v>7</v>
      </c>
      <c r="V11" s="575">
        <v>3</v>
      </c>
      <c r="W11" s="562" t="s">
        <v>148</v>
      </c>
      <c r="X11" s="474" t="s">
        <v>354</v>
      </c>
    </row>
    <row r="12" spans="1:25" hidden="1">
      <c r="B12" s="585">
        <v>1194</v>
      </c>
      <c r="C12" s="475" t="s">
        <v>1367</v>
      </c>
      <c r="D12" s="475">
        <v>1</v>
      </c>
      <c r="E12" s="475">
        <v>5</v>
      </c>
      <c r="F12" s="475" t="s">
        <v>1366</v>
      </c>
      <c r="G12" s="475">
        <v>31</v>
      </c>
      <c r="H12" s="573"/>
      <c r="I12" s="583">
        <f>IFERROR(VLOOKUP(J12,Mapping!$AW$2:$BB$26,5,FALSE),"")</f>
        <v>2</v>
      </c>
      <c r="J12" t="s">
        <v>925</v>
      </c>
      <c r="K12" s="566" t="s">
        <v>929</v>
      </c>
      <c r="L12" s="474">
        <v>30</v>
      </c>
      <c r="M12" s="474">
        <v>0</v>
      </c>
      <c r="N12">
        <f>SUMIFS(FFPEUsageLog!$D:$D,FFPEUsageLog!$A:$A,FFPERegionsAvailable!$B12,FFPEUsageLog!$B:$B,FFPERegionsAvailable!$J12,FFPEUsageLog!$C:$C,FFPERegionsAvailable!$F12)</f>
        <v>4</v>
      </c>
      <c r="O12" s="574">
        <f t="shared" si="0"/>
        <v>26</v>
      </c>
      <c r="S12" s="475" t="s">
        <v>1354</v>
      </c>
      <c r="U12" s="566">
        <v>7</v>
      </c>
      <c r="V12" s="575">
        <v>3</v>
      </c>
      <c r="W12" s="562" t="s">
        <v>148</v>
      </c>
      <c r="X12" s="474" t="s">
        <v>354</v>
      </c>
    </row>
    <row r="13" spans="1:25" hidden="1">
      <c r="B13" s="585">
        <v>1191</v>
      </c>
      <c r="C13" s="475" t="s">
        <v>1368</v>
      </c>
      <c r="D13" s="475">
        <v>1</v>
      </c>
      <c r="E13" s="475">
        <v>5</v>
      </c>
      <c r="F13" s="475" t="s">
        <v>1366</v>
      </c>
      <c r="G13" s="475">
        <v>61</v>
      </c>
      <c r="H13" s="573"/>
      <c r="I13" s="583">
        <f>IFERROR(VLOOKUP(J13,Mapping!$AW$2:$BB$26,5,FALSE),"")</f>
        <v>5</v>
      </c>
      <c r="J13" s="474" t="s">
        <v>975</v>
      </c>
      <c r="K13" s="566" t="s">
        <v>929</v>
      </c>
      <c r="L13" s="474">
        <v>30</v>
      </c>
      <c r="M13" s="474">
        <v>0</v>
      </c>
      <c r="N13">
        <f>SUMIFS(FFPEUsageLog!$D:$D,FFPEUsageLog!$A:$A,FFPERegionsAvailable!$B13,FFPEUsageLog!$B:$B,FFPERegionsAvailable!$J13,FFPEUsageLog!$C:$C,FFPERegionsAvailable!$F13)</f>
        <v>5</v>
      </c>
      <c r="O13" s="574">
        <f t="shared" si="0"/>
        <v>25</v>
      </c>
      <c r="S13" s="475" t="s">
        <v>1354</v>
      </c>
      <c r="U13" s="566">
        <v>7</v>
      </c>
      <c r="V13" s="575">
        <v>3</v>
      </c>
      <c r="W13" s="562" t="s">
        <v>148</v>
      </c>
      <c r="X13" s="474" t="s">
        <v>354</v>
      </c>
    </row>
    <row r="14" spans="1:25" hidden="1">
      <c r="B14" s="585">
        <v>1191</v>
      </c>
      <c r="C14" s="475" t="s">
        <v>1369</v>
      </c>
      <c r="D14" s="475">
        <v>1</v>
      </c>
      <c r="E14" s="475">
        <v>5</v>
      </c>
      <c r="F14" s="475" t="s">
        <v>1366</v>
      </c>
      <c r="G14" s="475">
        <v>91</v>
      </c>
      <c r="H14" s="573"/>
      <c r="I14" s="583">
        <f>IFERROR(VLOOKUP(J14,Mapping!$AW$2:$BB$26,5,FALSE),"")</f>
        <v>2</v>
      </c>
      <c r="J14" t="s">
        <v>925</v>
      </c>
      <c r="K14" s="566" t="s">
        <v>929</v>
      </c>
      <c r="L14" s="474">
        <v>10</v>
      </c>
      <c r="M14" s="474">
        <v>0</v>
      </c>
      <c r="N14">
        <f>SUMIFS(FFPEUsageLog!$D:$D,FFPEUsageLog!$A:$A,FFPERegionsAvailable!$B14,FFPEUsageLog!$B:$B,FFPERegionsAvailable!$J14,FFPEUsageLog!$C:$C,FFPERegionsAvailable!$F14)</f>
        <v>1</v>
      </c>
      <c r="O14" s="574">
        <f t="shared" si="0"/>
        <v>9</v>
      </c>
      <c r="S14" s="475" t="s">
        <v>1354</v>
      </c>
      <c r="U14" s="566">
        <v>7</v>
      </c>
      <c r="V14" s="575">
        <v>3</v>
      </c>
      <c r="W14" s="562" t="s">
        <v>148</v>
      </c>
      <c r="X14" s="474" t="s">
        <v>354</v>
      </c>
    </row>
    <row r="15" spans="1:25" hidden="1">
      <c r="B15" s="585">
        <v>1191</v>
      </c>
      <c r="C15" s="475" t="s">
        <v>1369</v>
      </c>
      <c r="D15" s="475">
        <v>1</v>
      </c>
      <c r="E15" s="475">
        <v>5</v>
      </c>
      <c r="F15" s="475" t="s">
        <v>1370</v>
      </c>
      <c r="G15" s="475">
        <v>1</v>
      </c>
      <c r="H15" s="573"/>
      <c r="I15" s="583">
        <f>IFERROR(VLOOKUP(J15,Mapping!$AW$2:$BB$26,5,FALSE),"")</f>
        <v>2</v>
      </c>
      <c r="J15" t="s">
        <v>925</v>
      </c>
      <c r="K15" s="566" t="s">
        <v>929</v>
      </c>
      <c r="L15" s="474">
        <v>20</v>
      </c>
      <c r="M15" s="474">
        <v>0</v>
      </c>
      <c r="N15">
        <f>SUMIFS(FFPEUsageLog!$D:$D,FFPEUsageLog!$A:$A,FFPERegionsAvailable!$B15,FFPEUsageLog!$B:$B,FFPERegionsAvailable!$J15,FFPEUsageLog!$C:$C,FFPERegionsAvailable!$F15)</f>
        <v>4</v>
      </c>
      <c r="O15" s="574">
        <f t="shared" si="0"/>
        <v>16</v>
      </c>
      <c r="S15" s="475" t="s">
        <v>1354</v>
      </c>
      <c r="U15" s="566">
        <v>7</v>
      </c>
      <c r="V15" s="575">
        <v>3</v>
      </c>
      <c r="W15" s="562" t="s">
        <v>148</v>
      </c>
      <c r="X15" s="474" t="s">
        <v>354</v>
      </c>
    </row>
    <row r="16" spans="1:25" hidden="1">
      <c r="B16" s="585">
        <v>1190</v>
      </c>
      <c r="C16" s="475" t="s">
        <v>1371</v>
      </c>
      <c r="D16" s="475">
        <v>1</v>
      </c>
      <c r="E16" s="475">
        <v>5</v>
      </c>
      <c r="F16" s="475" t="s">
        <v>1370</v>
      </c>
      <c r="G16" s="475">
        <v>21</v>
      </c>
      <c r="H16" s="573"/>
      <c r="I16" s="583">
        <f>IFERROR(VLOOKUP(J16,Mapping!$AW$2:$BB$26,5,FALSE),"")</f>
        <v>5</v>
      </c>
      <c r="J16" s="474" t="s">
        <v>975</v>
      </c>
      <c r="K16" s="566" t="s">
        <v>929</v>
      </c>
      <c r="L16" s="474">
        <v>30</v>
      </c>
      <c r="M16" s="474">
        <v>0</v>
      </c>
      <c r="N16">
        <f>SUMIFS(FFPEUsageLog!$D:$D,FFPEUsageLog!$A:$A,FFPERegionsAvailable!$B16,FFPEUsageLog!$B:$B,FFPERegionsAvailable!$J16,FFPEUsageLog!$C:$C,FFPERegionsAvailable!$F16)</f>
        <v>4</v>
      </c>
      <c r="O16" s="574">
        <f t="shared" si="0"/>
        <v>26</v>
      </c>
      <c r="S16" s="475" t="s">
        <v>1354</v>
      </c>
      <c r="U16" s="566">
        <v>7</v>
      </c>
      <c r="V16" s="575">
        <v>3</v>
      </c>
      <c r="W16" s="562" t="s">
        <v>148</v>
      </c>
      <c r="X16" s="474" t="s">
        <v>354</v>
      </c>
    </row>
    <row r="17" spans="2:24" hidden="1">
      <c r="B17" s="585">
        <v>1190</v>
      </c>
      <c r="C17" s="475" t="s">
        <v>1372</v>
      </c>
      <c r="D17" s="475">
        <v>1</v>
      </c>
      <c r="E17" s="475">
        <v>5</v>
      </c>
      <c r="F17" s="475" t="s">
        <v>1370</v>
      </c>
      <c r="G17" s="475">
        <v>51</v>
      </c>
      <c r="H17" s="573"/>
      <c r="I17" s="583">
        <f>IFERROR(VLOOKUP(J17,Mapping!$AW$2:$BB$26,5,FALSE),"")</f>
        <v>2</v>
      </c>
      <c r="J17" t="s">
        <v>925</v>
      </c>
      <c r="K17" s="566" t="s">
        <v>929</v>
      </c>
      <c r="L17" s="474">
        <v>30</v>
      </c>
      <c r="M17" s="474">
        <v>0</v>
      </c>
      <c r="N17">
        <f>SUMIFS(FFPEUsageLog!$D:$D,FFPEUsageLog!$A:$A,FFPERegionsAvailable!$B17,FFPEUsageLog!$B:$B,FFPERegionsAvailable!$J17,FFPEUsageLog!$C:$C,FFPERegionsAvailable!$F17)</f>
        <v>4</v>
      </c>
      <c r="O17" s="574">
        <f t="shared" si="0"/>
        <v>26</v>
      </c>
      <c r="S17" s="475" t="s">
        <v>1354</v>
      </c>
      <c r="U17" s="566">
        <v>7</v>
      </c>
      <c r="V17" s="575">
        <v>3</v>
      </c>
      <c r="W17" s="562" t="s">
        <v>148</v>
      </c>
      <c r="X17" s="474" t="s">
        <v>354</v>
      </c>
    </row>
    <row r="18" spans="2:24" hidden="1">
      <c r="B18" s="585">
        <v>1165</v>
      </c>
      <c r="C18" s="475" t="s">
        <v>1373</v>
      </c>
      <c r="D18" s="475">
        <v>1</v>
      </c>
      <c r="E18" s="475">
        <v>5</v>
      </c>
      <c r="F18" s="475" t="s">
        <v>1370</v>
      </c>
      <c r="G18" s="475">
        <v>81</v>
      </c>
      <c r="H18" s="573"/>
      <c r="I18" s="583">
        <f>IFERROR(VLOOKUP(J18,Mapping!$AW$2:$BB$26,5,FALSE),"")</f>
        <v>5</v>
      </c>
      <c r="J18" s="474" t="s">
        <v>975</v>
      </c>
      <c r="K18" s="566" t="s">
        <v>929</v>
      </c>
      <c r="L18" s="474">
        <v>20</v>
      </c>
      <c r="M18" s="474">
        <v>0</v>
      </c>
      <c r="N18">
        <f>SUMIFS(FFPEUsageLog!$D:$D,FFPEUsageLog!$A:$A,FFPERegionsAvailable!$B18,FFPEUsageLog!$B:$B,FFPERegionsAvailable!$J18,FFPEUsageLog!$C:$C,FFPERegionsAvailable!$F18)</f>
        <v>1</v>
      </c>
      <c r="O18" s="574">
        <f t="shared" si="0"/>
        <v>19</v>
      </c>
      <c r="S18" s="475" t="s">
        <v>1354</v>
      </c>
      <c r="U18" s="566">
        <v>7</v>
      </c>
      <c r="V18" s="575">
        <v>3</v>
      </c>
      <c r="W18" s="562" t="s">
        <v>148</v>
      </c>
      <c r="X18" s="474" t="s">
        <v>354</v>
      </c>
    </row>
    <row r="19" spans="2:24" hidden="1">
      <c r="B19" s="585">
        <v>1165</v>
      </c>
      <c r="C19" s="475" t="s">
        <v>1373</v>
      </c>
      <c r="D19" s="475">
        <v>1</v>
      </c>
      <c r="E19" s="475">
        <v>5</v>
      </c>
      <c r="F19" s="475" t="s">
        <v>1374</v>
      </c>
      <c r="G19" s="475">
        <v>1</v>
      </c>
      <c r="H19" s="573"/>
      <c r="I19" s="583">
        <f>IFERROR(VLOOKUP(J19,Mapping!$AW$2:$BB$26,5,FALSE),"")</f>
        <v>5</v>
      </c>
      <c r="J19" s="474" t="s">
        <v>975</v>
      </c>
      <c r="K19" s="566" t="s">
        <v>929</v>
      </c>
      <c r="L19" s="474">
        <v>30</v>
      </c>
      <c r="M19" s="474">
        <v>0</v>
      </c>
      <c r="N19">
        <f>SUMIFS(FFPEUsageLog!$D:$D,FFPEUsageLog!$A:$A,FFPERegionsAvailable!$B19,FFPEUsageLog!$B:$B,FFPERegionsAvailable!$J19,FFPEUsageLog!$C:$C,FFPERegionsAvailable!$F19)</f>
        <v>4</v>
      </c>
      <c r="O19" s="574">
        <f t="shared" si="0"/>
        <v>26</v>
      </c>
      <c r="S19" s="475" t="s">
        <v>1354</v>
      </c>
      <c r="U19" s="566">
        <v>7</v>
      </c>
      <c r="V19" s="575">
        <v>3</v>
      </c>
      <c r="W19" s="562" t="s">
        <v>148</v>
      </c>
      <c r="X19" s="474" t="s">
        <v>354</v>
      </c>
    </row>
    <row r="20" spans="2:24" hidden="1">
      <c r="B20" s="585">
        <v>1165</v>
      </c>
      <c r="C20" s="475" t="s">
        <v>1375</v>
      </c>
      <c r="D20" s="475">
        <v>1</v>
      </c>
      <c r="E20" s="475">
        <v>5</v>
      </c>
      <c r="F20" s="475" t="s">
        <v>1374</v>
      </c>
      <c r="G20" s="475">
        <v>11</v>
      </c>
      <c r="H20" s="573"/>
      <c r="I20" s="583">
        <f>IFERROR(VLOOKUP(J20,Mapping!$AW$2:$BB$26,5,FALSE),"")</f>
        <v>2</v>
      </c>
      <c r="J20" t="s">
        <v>925</v>
      </c>
      <c r="K20" s="566" t="s">
        <v>929</v>
      </c>
      <c r="L20" s="474">
        <v>30</v>
      </c>
      <c r="M20" s="474">
        <v>0</v>
      </c>
      <c r="N20">
        <f>SUMIFS(FFPEUsageLog!$D:$D,FFPEUsageLog!$A:$A,FFPERegionsAvailable!$B20,FFPEUsageLog!$B:$B,FFPERegionsAvailable!$J20,FFPEUsageLog!$C:$C,FFPERegionsAvailable!$F20)</f>
        <v>5</v>
      </c>
      <c r="O20" s="574">
        <f t="shared" si="0"/>
        <v>25</v>
      </c>
      <c r="S20" s="475" t="s">
        <v>1354</v>
      </c>
      <c r="U20" s="566">
        <v>7</v>
      </c>
      <c r="V20" s="575">
        <v>3</v>
      </c>
      <c r="W20" s="562" t="s">
        <v>148</v>
      </c>
      <c r="X20" s="474" t="s">
        <v>354</v>
      </c>
    </row>
    <row r="21" spans="2:24" hidden="1">
      <c r="B21" s="585">
        <v>1160</v>
      </c>
      <c r="C21" s="475" t="s">
        <v>1376</v>
      </c>
      <c r="D21" s="475">
        <v>1</v>
      </c>
      <c r="E21" s="475">
        <v>5</v>
      </c>
      <c r="F21" s="475" t="s">
        <v>1374</v>
      </c>
      <c r="G21" s="475">
        <v>41</v>
      </c>
      <c r="H21" s="573"/>
      <c r="I21" s="583">
        <f>IFERROR(VLOOKUP(J21,Mapping!$AW$2:$BB$26,5,FALSE),"")</f>
        <v>5</v>
      </c>
      <c r="J21" s="474" t="s">
        <v>975</v>
      </c>
      <c r="K21" s="566" t="s">
        <v>929</v>
      </c>
      <c r="L21" s="474">
        <v>30</v>
      </c>
      <c r="M21" s="474">
        <v>0</v>
      </c>
      <c r="N21">
        <f>SUMIFS(FFPEUsageLog!$D:$D,FFPEUsageLog!$A:$A,FFPERegionsAvailable!$B21,FFPEUsageLog!$B:$B,FFPERegionsAvailable!$J21,FFPEUsageLog!$C:$C,FFPERegionsAvailable!$F21)</f>
        <v>4</v>
      </c>
      <c r="O21" s="574">
        <f t="shared" si="0"/>
        <v>26</v>
      </c>
      <c r="S21" s="475" t="s">
        <v>1354</v>
      </c>
      <c r="U21" s="566">
        <v>7</v>
      </c>
      <c r="V21" s="575">
        <v>3</v>
      </c>
      <c r="W21" s="562" t="s">
        <v>148</v>
      </c>
      <c r="X21" s="474" t="s">
        <v>354</v>
      </c>
    </row>
    <row r="22" spans="2:24" hidden="1">
      <c r="B22" s="585">
        <v>1160</v>
      </c>
      <c r="C22" s="475" t="s">
        <v>1377</v>
      </c>
      <c r="D22" s="475">
        <v>1</v>
      </c>
      <c r="E22" s="475">
        <v>5</v>
      </c>
      <c r="F22" s="475" t="s">
        <v>1374</v>
      </c>
      <c r="G22" s="475">
        <v>71</v>
      </c>
      <c r="H22" s="573"/>
      <c r="I22" s="583">
        <f>IFERROR(VLOOKUP(J22,Mapping!$AW$2:$BB$26,5,FALSE),"")</f>
        <v>2</v>
      </c>
      <c r="J22" t="s">
        <v>925</v>
      </c>
      <c r="K22" s="566" t="s">
        <v>929</v>
      </c>
      <c r="L22" s="474">
        <v>30</v>
      </c>
      <c r="M22" s="474">
        <v>0</v>
      </c>
      <c r="N22">
        <f>SUMIFS(FFPEUsageLog!$D:$D,FFPEUsageLog!$A:$A,FFPERegionsAvailable!$B22,FFPEUsageLog!$B:$B,FFPERegionsAvailable!$J22,FFPEUsageLog!$C:$C,FFPERegionsAvailable!$F22)</f>
        <v>4</v>
      </c>
      <c r="O22" s="574">
        <f t="shared" si="0"/>
        <v>26</v>
      </c>
      <c r="S22" s="475" t="s">
        <v>1354</v>
      </c>
      <c r="U22" s="566">
        <v>7</v>
      </c>
      <c r="V22" s="575">
        <v>3</v>
      </c>
      <c r="W22" s="562" t="s">
        <v>148</v>
      </c>
      <c r="X22" s="474" t="s">
        <v>354</v>
      </c>
    </row>
    <row r="23" spans="2:24" hidden="1">
      <c r="B23" s="585">
        <v>1152</v>
      </c>
      <c r="C23" s="475" t="s">
        <v>1378</v>
      </c>
      <c r="D23" s="475">
        <v>1</v>
      </c>
      <c r="E23" s="475">
        <v>5</v>
      </c>
      <c r="F23" s="475" t="s">
        <v>1379</v>
      </c>
      <c r="G23" s="475">
        <v>1</v>
      </c>
      <c r="H23" s="573"/>
      <c r="I23" s="583">
        <f>IFERROR(VLOOKUP(J23,Mapping!$AW$2:$BB$26,5,FALSE),"")</f>
        <v>5</v>
      </c>
      <c r="J23" s="474" t="s">
        <v>975</v>
      </c>
      <c r="K23" s="566" t="s">
        <v>929</v>
      </c>
      <c r="L23" s="474">
        <v>30</v>
      </c>
      <c r="M23" s="474">
        <v>1</v>
      </c>
      <c r="N23">
        <f>SUMIFS(FFPEUsageLog!$D:$D,FFPEUsageLog!$A:$A,FFPERegionsAvailable!$B23,FFPEUsageLog!$B:$B,FFPERegionsAvailable!$J23,FFPEUsageLog!$C:$C,FFPERegionsAvailable!$F23)</f>
        <v>5</v>
      </c>
      <c r="O23" s="574">
        <f t="shared" si="0"/>
        <v>24</v>
      </c>
      <c r="S23" s="475" t="s">
        <v>1354</v>
      </c>
      <c r="U23" s="566">
        <v>7</v>
      </c>
      <c r="V23" s="575">
        <v>3</v>
      </c>
      <c r="W23" s="562" t="s">
        <v>148</v>
      </c>
      <c r="X23" s="474" t="s">
        <v>354</v>
      </c>
    </row>
    <row r="24" spans="2:24" hidden="1">
      <c r="B24" s="585">
        <v>1152</v>
      </c>
      <c r="C24" s="475" t="s">
        <v>1380</v>
      </c>
      <c r="D24" s="475">
        <v>1</v>
      </c>
      <c r="E24" s="475">
        <v>5</v>
      </c>
      <c r="F24" s="475" t="s">
        <v>1379</v>
      </c>
      <c r="G24" s="475">
        <v>31</v>
      </c>
      <c r="H24" s="573"/>
      <c r="I24" s="583">
        <f>IFERROR(VLOOKUP(J24,Mapping!$AW$2:$BB$26,5,FALSE),"")</f>
        <v>2</v>
      </c>
      <c r="J24" t="s">
        <v>925</v>
      </c>
      <c r="K24" s="566" t="s">
        <v>929</v>
      </c>
      <c r="L24" s="474">
        <v>30</v>
      </c>
      <c r="M24" s="474">
        <v>0</v>
      </c>
      <c r="N24">
        <f>SUMIFS(FFPEUsageLog!$D:$D,FFPEUsageLog!$A:$A,FFPERegionsAvailable!$B24,FFPEUsageLog!$B:$B,FFPERegionsAvailable!$J24,FFPEUsageLog!$C:$C,FFPERegionsAvailable!$F24)</f>
        <v>5</v>
      </c>
      <c r="O24" s="574">
        <f t="shared" si="0"/>
        <v>25</v>
      </c>
      <c r="S24" s="475" t="s">
        <v>1354</v>
      </c>
      <c r="U24" s="566">
        <v>7</v>
      </c>
      <c r="V24" s="575">
        <v>3</v>
      </c>
      <c r="W24" s="562" t="s">
        <v>148</v>
      </c>
      <c r="X24" s="474" t="s">
        <v>354</v>
      </c>
    </row>
    <row r="25" spans="2:24" hidden="1">
      <c r="B25" s="585">
        <v>1149</v>
      </c>
      <c r="C25" s="475" t="s">
        <v>1381</v>
      </c>
      <c r="D25" s="475">
        <v>1</v>
      </c>
      <c r="E25" s="475">
        <v>5</v>
      </c>
      <c r="F25" s="475" t="s">
        <v>1379</v>
      </c>
      <c r="G25" s="475">
        <v>61</v>
      </c>
      <c r="H25" s="573"/>
      <c r="I25" s="583">
        <f>IFERROR(VLOOKUP(J25,Mapping!$AW$2:$BB$26,5,FALSE),"")</f>
        <v>5</v>
      </c>
      <c r="J25" s="474" t="s">
        <v>975</v>
      </c>
      <c r="K25" s="566" t="s">
        <v>929</v>
      </c>
      <c r="L25" s="474">
        <v>30</v>
      </c>
      <c r="M25" s="474">
        <v>0</v>
      </c>
      <c r="N25">
        <f>SUMIFS(FFPEUsageLog!$D:$D,FFPEUsageLog!$A:$A,FFPERegionsAvailable!$B25,FFPEUsageLog!$B:$B,FFPERegionsAvailable!$J25,FFPEUsageLog!$C:$C,FFPERegionsAvailable!$F25)</f>
        <v>4</v>
      </c>
      <c r="O25" s="574">
        <f t="shared" si="0"/>
        <v>26</v>
      </c>
      <c r="S25" s="475" t="s">
        <v>1354</v>
      </c>
      <c r="U25" s="566">
        <v>7</v>
      </c>
      <c r="V25" s="575">
        <v>3</v>
      </c>
      <c r="W25" s="562" t="s">
        <v>148</v>
      </c>
      <c r="X25" s="474" t="s">
        <v>354</v>
      </c>
    </row>
    <row r="26" spans="2:24" hidden="1">
      <c r="B26" s="585">
        <v>1149</v>
      </c>
      <c r="C26" s="475" t="s">
        <v>1382</v>
      </c>
      <c r="D26" s="475">
        <v>1</v>
      </c>
      <c r="E26" s="475">
        <v>5</v>
      </c>
      <c r="F26" s="475" t="s">
        <v>1379</v>
      </c>
      <c r="G26" s="475">
        <v>91</v>
      </c>
      <c r="H26" s="573"/>
      <c r="I26" s="583">
        <f>IFERROR(VLOOKUP(J26,Mapping!$AW$2:$BB$26,5,FALSE),"")</f>
        <v>2</v>
      </c>
      <c r="J26" t="s">
        <v>925</v>
      </c>
      <c r="K26" s="566" t="s">
        <v>929</v>
      </c>
      <c r="L26" s="474">
        <v>10</v>
      </c>
      <c r="M26" s="474">
        <v>0</v>
      </c>
      <c r="N26">
        <f>SUMIFS(FFPEUsageLog!$D:$D,FFPEUsageLog!$A:$A,FFPERegionsAvailable!$B26,FFPEUsageLog!$B:$B,FFPERegionsAvailable!$J26,FFPEUsageLog!$C:$C,FFPERegionsAvailable!$F26)</f>
        <v>4</v>
      </c>
      <c r="O26" s="574">
        <f t="shared" si="0"/>
        <v>6</v>
      </c>
      <c r="S26" s="475" t="s">
        <v>1354</v>
      </c>
      <c r="U26" s="566">
        <v>7</v>
      </c>
      <c r="V26" s="575">
        <v>3</v>
      </c>
      <c r="W26" s="562" t="s">
        <v>148</v>
      </c>
      <c r="X26" s="474" t="s">
        <v>354</v>
      </c>
    </row>
    <row r="27" spans="2:24" hidden="1">
      <c r="B27" s="585">
        <v>1149</v>
      </c>
      <c r="C27" s="475" t="s">
        <v>1382</v>
      </c>
      <c r="D27" s="475">
        <v>1</v>
      </c>
      <c r="E27" s="475">
        <v>5</v>
      </c>
      <c r="F27" s="475" t="s">
        <v>1383</v>
      </c>
      <c r="G27" s="475">
        <v>1</v>
      </c>
      <c r="H27" s="573"/>
      <c r="I27" s="583">
        <f>IFERROR(VLOOKUP(J27,Mapping!$AW$2:$BB$26,5,FALSE),"")</f>
        <v>2</v>
      </c>
      <c r="J27" t="s">
        <v>925</v>
      </c>
      <c r="K27" s="566" t="s">
        <v>929</v>
      </c>
      <c r="L27" s="474">
        <v>20</v>
      </c>
      <c r="M27" s="474">
        <v>0</v>
      </c>
      <c r="N27">
        <f>SUMIFS(FFPEUsageLog!$D:$D,FFPEUsageLog!$A:$A,FFPERegionsAvailable!$B27,FFPEUsageLog!$B:$B,FFPERegionsAvailable!$J27,FFPEUsageLog!$C:$C,FFPERegionsAvailable!$F27)</f>
        <v>0</v>
      </c>
      <c r="O27" s="574">
        <f t="shared" si="0"/>
        <v>20</v>
      </c>
      <c r="S27" s="475" t="s">
        <v>1354</v>
      </c>
      <c r="U27" s="566">
        <v>7</v>
      </c>
      <c r="V27" s="575">
        <v>3</v>
      </c>
      <c r="W27" s="562" t="s">
        <v>148</v>
      </c>
      <c r="X27" s="474" t="s">
        <v>354</v>
      </c>
    </row>
    <row r="28" spans="2:24" hidden="1">
      <c r="B28" s="585">
        <v>1122</v>
      </c>
      <c r="C28" s="475" t="s">
        <v>1384</v>
      </c>
      <c r="D28" s="475">
        <v>1</v>
      </c>
      <c r="E28" s="475">
        <v>5</v>
      </c>
      <c r="F28" s="475" t="s">
        <v>1383</v>
      </c>
      <c r="G28" s="475">
        <v>21</v>
      </c>
      <c r="H28" s="573"/>
      <c r="I28" s="583">
        <f>IFERROR(VLOOKUP(J28,Mapping!$AW$2:$BB$26,5,FALSE),"")</f>
        <v>5</v>
      </c>
      <c r="J28" s="474" t="s">
        <v>975</v>
      </c>
      <c r="K28" s="566" t="s">
        <v>929</v>
      </c>
      <c r="L28" s="474">
        <v>30</v>
      </c>
      <c r="M28" s="474">
        <v>0</v>
      </c>
      <c r="N28">
        <f>SUMIFS(FFPEUsageLog!$D:$D,FFPEUsageLog!$A:$A,FFPERegionsAvailable!$B28,FFPEUsageLog!$B:$B,FFPERegionsAvailable!$J28,FFPEUsageLog!$C:$C,FFPERegionsAvailable!$F28)</f>
        <v>4</v>
      </c>
      <c r="O28" s="574">
        <f t="shared" si="0"/>
        <v>26</v>
      </c>
      <c r="S28" s="475" t="s">
        <v>1354</v>
      </c>
      <c r="U28" s="566">
        <v>7</v>
      </c>
      <c r="V28" s="575">
        <v>3</v>
      </c>
      <c r="W28" s="562" t="s">
        <v>148</v>
      </c>
      <c r="X28" s="474" t="s">
        <v>354</v>
      </c>
    </row>
    <row r="29" spans="2:24" hidden="1">
      <c r="B29" s="585">
        <v>1122</v>
      </c>
      <c r="C29" s="475" t="s">
        <v>1385</v>
      </c>
      <c r="D29" s="475">
        <v>1</v>
      </c>
      <c r="E29" s="475">
        <v>5</v>
      </c>
      <c r="F29" s="475" t="s">
        <v>1383</v>
      </c>
      <c r="G29" s="475">
        <v>51</v>
      </c>
      <c r="H29" s="573"/>
      <c r="I29" s="583">
        <f>IFERROR(VLOOKUP(J29,Mapping!$AW$2:$BB$26,5,FALSE),"")</f>
        <v>2</v>
      </c>
      <c r="J29" t="s">
        <v>925</v>
      </c>
      <c r="K29" s="566" t="s">
        <v>929</v>
      </c>
      <c r="L29" s="474">
        <v>30</v>
      </c>
      <c r="M29" s="474">
        <v>0</v>
      </c>
      <c r="N29">
        <f>SUMIFS(FFPEUsageLog!$D:$D,FFPEUsageLog!$A:$A,FFPERegionsAvailable!$B29,FFPEUsageLog!$B:$B,FFPERegionsAvailable!$J29,FFPEUsageLog!$C:$C,FFPERegionsAvailable!$F29)</f>
        <v>4</v>
      </c>
      <c r="O29" s="574">
        <f t="shared" si="0"/>
        <v>26</v>
      </c>
      <c r="S29" s="475" t="s">
        <v>1354</v>
      </c>
      <c r="U29" s="566">
        <v>7</v>
      </c>
      <c r="V29" s="575">
        <v>3</v>
      </c>
      <c r="W29" s="562" t="s">
        <v>148</v>
      </c>
      <c r="X29" s="474" t="s">
        <v>354</v>
      </c>
    </row>
    <row r="30" spans="2:24" hidden="1">
      <c r="B30" s="585">
        <v>1072</v>
      </c>
      <c r="C30" s="475" t="s">
        <v>1386</v>
      </c>
      <c r="D30" s="475">
        <v>1</v>
      </c>
      <c r="E30" s="475">
        <v>5</v>
      </c>
      <c r="F30" s="475" t="s">
        <v>1383</v>
      </c>
      <c r="G30" s="475">
        <v>81</v>
      </c>
      <c r="H30" s="573"/>
      <c r="I30" s="583">
        <f>IFERROR(VLOOKUP(J30,Mapping!$AW$2:$BB$26,5,FALSE),"")</f>
        <v>5</v>
      </c>
      <c r="J30" s="474" t="s">
        <v>975</v>
      </c>
      <c r="K30" s="566" t="s">
        <v>929</v>
      </c>
      <c r="L30" s="474">
        <v>20</v>
      </c>
      <c r="M30" s="474">
        <v>0</v>
      </c>
      <c r="N30">
        <f>SUMIFS(FFPEUsageLog!$D:$D,FFPEUsageLog!$A:$A,FFPERegionsAvailable!$B30,FFPEUsageLog!$B:$B,FFPERegionsAvailable!$J30,FFPEUsageLog!$C:$C,FFPERegionsAvailable!$F30)</f>
        <v>5</v>
      </c>
      <c r="O30" s="574">
        <f t="shared" si="0"/>
        <v>15</v>
      </c>
      <c r="S30" s="475" t="s">
        <v>1354</v>
      </c>
      <c r="U30" s="566">
        <v>7</v>
      </c>
      <c r="V30" s="575">
        <v>3</v>
      </c>
      <c r="W30" s="562" t="s">
        <v>148</v>
      </c>
      <c r="X30" s="474" t="s">
        <v>354</v>
      </c>
    </row>
    <row r="31" spans="2:24" hidden="1">
      <c r="B31" s="585">
        <v>1072</v>
      </c>
      <c r="C31" s="475" t="s">
        <v>1386</v>
      </c>
      <c r="D31" s="475">
        <v>1</v>
      </c>
      <c r="E31" s="475">
        <v>5</v>
      </c>
      <c r="F31" s="475" t="s">
        <v>1387</v>
      </c>
      <c r="G31" s="475">
        <v>1</v>
      </c>
      <c r="H31" s="573"/>
      <c r="I31" s="583">
        <f>IFERROR(VLOOKUP(J31,Mapping!$AW$2:$BB$26,5,FALSE),"")</f>
        <v>5</v>
      </c>
      <c r="J31" s="474" t="s">
        <v>975</v>
      </c>
      <c r="K31" s="566" t="s">
        <v>929</v>
      </c>
      <c r="L31" s="474">
        <v>10</v>
      </c>
      <c r="M31" s="474">
        <v>0</v>
      </c>
      <c r="N31">
        <f>SUMIFS(FFPEUsageLog!$D:$D,FFPEUsageLog!$A:$A,FFPERegionsAvailable!$B31,FFPEUsageLog!$B:$B,FFPERegionsAvailable!$J31,FFPEUsageLog!$C:$C,FFPERegionsAvailable!$F31)</f>
        <v>0</v>
      </c>
      <c r="O31" s="574">
        <f t="shared" si="0"/>
        <v>10</v>
      </c>
      <c r="S31" s="475" t="s">
        <v>1354</v>
      </c>
      <c r="U31" s="566">
        <v>7</v>
      </c>
      <c r="V31" s="575">
        <v>3</v>
      </c>
      <c r="W31" s="562" t="s">
        <v>148</v>
      </c>
      <c r="X31" s="474" t="s">
        <v>354</v>
      </c>
    </row>
    <row r="32" spans="2:24" hidden="1">
      <c r="B32" s="585">
        <v>1072</v>
      </c>
      <c r="C32" s="475" t="s">
        <v>1388</v>
      </c>
      <c r="D32" s="475">
        <v>1</v>
      </c>
      <c r="E32" s="475">
        <v>5</v>
      </c>
      <c r="F32" s="475" t="s">
        <v>1387</v>
      </c>
      <c r="G32" s="475">
        <v>11</v>
      </c>
      <c r="H32" s="573"/>
      <c r="I32" s="583">
        <f>IFERROR(VLOOKUP(J32,Mapping!$AW$2:$BB$26,5,FALSE),"")</f>
        <v>2</v>
      </c>
      <c r="J32" t="s">
        <v>925</v>
      </c>
      <c r="K32" s="566" t="s">
        <v>929</v>
      </c>
      <c r="L32" s="474">
        <v>30</v>
      </c>
      <c r="M32" s="474">
        <v>0</v>
      </c>
      <c r="N32">
        <f>SUMIFS(FFPEUsageLog!$D:$D,FFPEUsageLog!$A:$A,FFPERegionsAvailable!$B32,FFPEUsageLog!$B:$B,FFPERegionsAvailable!$J32,FFPEUsageLog!$C:$C,FFPERegionsAvailable!$F32)</f>
        <v>4</v>
      </c>
      <c r="O32" s="574">
        <f t="shared" si="0"/>
        <v>26</v>
      </c>
      <c r="S32" s="475" t="s">
        <v>1354</v>
      </c>
      <c r="U32" s="566">
        <v>7</v>
      </c>
      <c r="V32" s="575">
        <v>3</v>
      </c>
      <c r="W32" s="562" t="s">
        <v>148</v>
      </c>
      <c r="X32" s="474" t="s">
        <v>354</v>
      </c>
    </row>
    <row r="33" spans="2:24" hidden="1">
      <c r="B33" s="585">
        <v>1066</v>
      </c>
      <c r="C33" s="475" t="s">
        <v>1389</v>
      </c>
      <c r="D33" s="475">
        <v>1</v>
      </c>
      <c r="E33" s="475">
        <v>5</v>
      </c>
      <c r="F33" s="475" t="s">
        <v>1387</v>
      </c>
      <c r="G33" s="475">
        <v>41</v>
      </c>
      <c r="H33" s="573"/>
      <c r="I33" s="583">
        <f>IFERROR(VLOOKUP(J33,Mapping!$AW$2:$BB$26,5,FALSE),"")</f>
        <v>5</v>
      </c>
      <c r="J33" s="474" t="s">
        <v>975</v>
      </c>
      <c r="K33" s="566" t="s">
        <v>929</v>
      </c>
      <c r="L33" s="474">
        <v>30</v>
      </c>
      <c r="M33" s="474">
        <v>0</v>
      </c>
      <c r="N33">
        <f>SUMIFS(FFPEUsageLog!$D:$D,FFPEUsageLog!$A:$A,FFPERegionsAvailable!$B33,FFPEUsageLog!$B:$B,FFPERegionsAvailable!$J33,FFPEUsageLog!$C:$C,FFPERegionsAvailable!$F33)</f>
        <v>5</v>
      </c>
      <c r="O33" s="574">
        <f t="shared" si="0"/>
        <v>25</v>
      </c>
      <c r="S33" s="475" t="s">
        <v>1354</v>
      </c>
      <c r="U33" s="566">
        <v>7</v>
      </c>
      <c r="V33" s="575">
        <v>3</v>
      </c>
      <c r="W33" s="562" t="s">
        <v>148</v>
      </c>
      <c r="X33" s="474" t="s">
        <v>354</v>
      </c>
    </row>
    <row r="34" spans="2:24" hidden="1">
      <c r="B34" s="585">
        <v>1066</v>
      </c>
      <c r="C34" s="475" t="s">
        <v>1390</v>
      </c>
      <c r="D34" s="475">
        <v>1</v>
      </c>
      <c r="E34" s="475">
        <v>5</v>
      </c>
      <c r="F34" s="475" t="s">
        <v>1387</v>
      </c>
      <c r="G34" s="475">
        <v>71</v>
      </c>
      <c r="H34" s="573"/>
      <c r="I34" s="583">
        <f>IFERROR(VLOOKUP(J34,Mapping!$AW$2:$BB$26,5,FALSE),"")</f>
        <v>2</v>
      </c>
      <c r="J34" t="s">
        <v>925</v>
      </c>
      <c r="K34" s="566" t="s">
        <v>929</v>
      </c>
      <c r="L34" s="474">
        <v>30</v>
      </c>
      <c r="M34" s="474">
        <v>0</v>
      </c>
      <c r="N34">
        <f>SUMIFS(FFPEUsageLog!$D:$D,FFPEUsageLog!$A:$A,FFPERegionsAvailable!$B34,FFPEUsageLog!$B:$B,FFPERegionsAvailable!$J34,FFPEUsageLog!$C:$C,FFPERegionsAvailable!$F34)</f>
        <v>4</v>
      </c>
      <c r="O34" s="574">
        <f t="shared" si="0"/>
        <v>26</v>
      </c>
      <c r="S34" s="475" t="s">
        <v>1354</v>
      </c>
      <c r="U34" s="566">
        <v>7</v>
      </c>
      <c r="V34" s="575">
        <v>3</v>
      </c>
      <c r="W34" s="562" t="s">
        <v>148</v>
      </c>
      <c r="X34" s="474" t="s">
        <v>354</v>
      </c>
    </row>
    <row r="35" spans="2:24" ht="16" hidden="1">
      <c r="B35" s="585" t="s">
        <v>355</v>
      </c>
      <c r="C35" s="475" t="s">
        <v>1356</v>
      </c>
      <c r="D35" s="475">
        <v>1</v>
      </c>
      <c r="E35" s="475">
        <v>5</v>
      </c>
      <c r="F35" s="475" t="s">
        <v>1391</v>
      </c>
      <c r="G35" s="475">
        <v>1</v>
      </c>
      <c r="I35" s="583">
        <f>IFERROR(VLOOKUP(J35,Mapping!$AW$2:$BB$26,5,FALSE),"")</f>
        <v>3</v>
      </c>
      <c r="J35" t="s">
        <v>943</v>
      </c>
      <c r="K35" s="566" t="s">
        <v>929</v>
      </c>
      <c r="L35">
        <v>18</v>
      </c>
      <c r="M35">
        <v>0</v>
      </c>
      <c r="N35">
        <f>SUMIFS(FFPEUsageLog!$D:$D,FFPEUsageLog!$A:$A,FFPERegionsAvailable!$B35,FFPEUsageLog!$B:$B,FFPERegionsAvailable!$J35,FFPEUsageLog!$C:$C,FFPERegionsAvailable!$F35)</f>
        <v>0</v>
      </c>
      <c r="O35" s="574">
        <f t="shared" si="0"/>
        <v>18</v>
      </c>
      <c r="S35" s="475" t="s">
        <v>1354</v>
      </c>
      <c r="T35" s="589"/>
      <c r="U35" s="566"/>
      <c r="V35" s="575">
        <v>2</v>
      </c>
      <c r="W35" s="562" t="s">
        <v>1</v>
      </c>
      <c r="X35" t="s">
        <v>354</v>
      </c>
    </row>
    <row r="36" spans="2:24" hidden="1">
      <c r="B36" s="585">
        <v>1165</v>
      </c>
      <c r="C36" s="475" t="s">
        <v>1392</v>
      </c>
      <c r="D36" s="475">
        <v>1</v>
      </c>
      <c r="E36" s="475">
        <v>5</v>
      </c>
      <c r="F36" s="582" t="s">
        <v>1393</v>
      </c>
      <c r="G36" s="475">
        <v>1</v>
      </c>
      <c r="H36" s="561">
        <v>44607</v>
      </c>
      <c r="I36" s="583">
        <f>IFERROR(VLOOKUP(J36,Mapping!$AW$2:$BB$26,5,FALSE),"")</f>
        <v>1</v>
      </c>
      <c r="J36" s="474" t="s">
        <v>905</v>
      </c>
      <c r="K36" s="566" t="s">
        <v>929</v>
      </c>
      <c r="L36" s="474">
        <v>10</v>
      </c>
      <c r="M36" s="474">
        <v>0</v>
      </c>
      <c r="N36">
        <f>SUMIFS(FFPEUsageLog!$D:$D,FFPEUsageLog!$A:$A,FFPERegionsAvailable!$B36,FFPEUsageLog!$B:$B,FFPERegionsAvailable!$J36,FFPEUsageLog!$C:$C,FFPERegionsAvailable!$F36)</f>
        <v>0</v>
      </c>
      <c r="O36" s="574">
        <f t="shared" si="0"/>
        <v>10</v>
      </c>
      <c r="S36" s="475" t="s">
        <v>1354</v>
      </c>
      <c r="U36" s="566"/>
      <c r="V36" s="575" t="e">
        <v>#N/A</v>
      </c>
      <c r="W36" s="562" t="s">
        <v>1394</v>
      </c>
      <c r="X36" s="474" t="s">
        <v>128</v>
      </c>
    </row>
    <row r="37" spans="2:24" hidden="1">
      <c r="B37" s="585">
        <v>1165</v>
      </c>
      <c r="C37" s="475" t="s">
        <v>1395</v>
      </c>
      <c r="D37" s="475">
        <v>1</v>
      </c>
      <c r="E37" s="475">
        <v>5</v>
      </c>
      <c r="F37" s="582" t="s">
        <v>1393</v>
      </c>
      <c r="G37" s="475">
        <v>11</v>
      </c>
      <c r="H37" s="561">
        <v>44607</v>
      </c>
      <c r="I37" s="583" t="str">
        <f>IFERROR(VLOOKUP(J37,Mapping!$AW$2:$BB$26,5,FALSE),"")</f>
        <v/>
      </c>
      <c r="J37" s="474" t="s">
        <v>1396</v>
      </c>
      <c r="K37" s="566" t="s">
        <v>929</v>
      </c>
      <c r="L37" s="474">
        <v>10</v>
      </c>
      <c r="M37" s="474">
        <v>0</v>
      </c>
      <c r="N37">
        <f>SUMIFS(FFPEUsageLog!$D:$D,FFPEUsageLog!$A:$A,FFPERegionsAvailable!$B37,FFPEUsageLog!$B:$B,FFPERegionsAvailable!$J37,FFPEUsageLog!$C:$C,FFPERegionsAvailable!$F37)</f>
        <v>0</v>
      </c>
      <c r="O37" s="574">
        <f t="shared" si="0"/>
        <v>10</v>
      </c>
      <c r="S37" s="475" t="s">
        <v>1354</v>
      </c>
      <c r="U37" s="566"/>
      <c r="V37" s="575" t="e">
        <v>#N/A</v>
      </c>
      <c r="W37" s="562" t="s">
        <v>1394</v>
      </c>
      <c r="X37" s="474" t="s">
        <v>128</v>
      </c>
    </row>
    <row r="38" spans="2:24" hidden="1">
      <c r="B38" s="585">
        <v>1149</v>
      </c>
      <c r="C38" s="475" t="s">
        <v>1397</v>
      </c>
      <c r="D38" s="475">
        <v>1</v>
      </c>
      <c r="E38" s="475">
        <v>5</v>
      </c>
      <c r="F38" s="582" t="s">
        <v>1393</v>
      </c>
      <c r="G38" s="475">
        <v>21</v>
      </c>
      <c r="H38" s="561">
        <v>44607</v>
      </c>
      <c r="I38" s="583">
        <f>IFERROR(VLOOKUP(J38,Mapping!$AW$2:$BB$26,5,FALSE),"")</f>
        <v>1</v>
      </c>
      <c r="J38" s="474" t="s">
        <v>905</v>
      </c>
      <c r="K38" s="566" t="s">
        <v>929</v>
      </c>
      <c r="L38" s="474">
        <v>10</v>
      </c>
      <c r="M38" s="474">
        <v>0</v>
      </c>
      <c r="N38">
        <f>SUMIFS(FFPEUsageLog!$D:$D,FFPEUsageLog!$A:$A,FFPERegionsAvailable!$B38,FFPEUsageLog!$B:$B,FFPERegionsAvailable!$J38,FFPEUsageLog!$C:$C,FFPERegionsAvailable!$F38)</f>
        <v>0</v>
      </c>
      <c r="O38" s="574">
        <f t="shared" si="0"/>
        <v>10</v>
      </c>
      <c r="S38" s="475" t="s">
        <v>1354</v>
      </c>
      <c r="U38" s="566"/>
      <c r="V38" s="575" t="e">
        <v>#N/A</v>
      </c>
      <c r="W38" s="562" t="s">
        <v>1394</v>
      </c>
      <c r="X38" s="474" t="s">
        <v>128</v>
      </c>
    </row>
    <row r="39" spans="2:24" hidden="1">
      <c r="B39" s="585">
        <v>1149</v>
      </c>
      <c r="C39" s="475" t="s">
        <v>1398</v>
      </c>
      <c r="D39" s="475">
        <v>1</v>
      </c>
      <c r="E39" s="475">
        <v>5</v>
      </c>
      <c r="F39" s="582" t="s">
        <v>1393</v>
      </c>
      <c r="G39" s="475">
        <v>31</v>
      </c>
      <c r="H39" s="561">
        <v>44607</v>
      </c>
      <c r="I39" s="583" t="str">
        <f>IFERROR(VLOOKUP(J39,Mapping!$AW$2:$BB$26,5,FALSE),"")</f>
        <v/>
      </c>
      <c r="J39" s="474" t="s">
        <v>1396</v>
      </c>
      <c r="K39" s="566" t="s">
        <v>929</v>
      </c>
      <c r="L39" s="474">
        <v>10</v>
      </c>
      <c r="M39" s="474">
        <v>0</v>
      </c>
      <c r="N39">
        <f>SUMIFS(FFPEUsageLog!$D:$D,FFPEUsageLog!$A:$A,FFPERegionsAvailable!$B39,FFPEUsageLog!$B:$B,FFPERegionsAvailable!$J39,FFPEUsageLog!$C:$C,FFPERegionsAvailable!$F39)</f>
        <v>0</v>
      </c>
      <c r="O39" s="574">
        <f t="shared" si="0"/>
        <v>10</v>
      </c>
      <c r="S39" s="475" t="s">
        <v>1354</v>
      </c>
      <c r="U39" s="566"/>
      <c r="V39" s="575" t="e">
        <v>#N/A</v>
      </c>
      <c r="W39" s="562" t="s">
        <v>1394</v>
      </c>
      <c r="X39" s="474" t="s">
        <v>128</v>
      </c>
    </row>
    <row r="40" spans="2:24" hidden="1">
      <c r="B40" s="585">
        <v>955</v>
      </c>
      <c r="C40" s="475" t="s">
        <v>1399</v>
      </c>
      <c r="D40" s="475">
        <v>1</v>
      </c>
      <c r="E40" s="475">
        <v>5</v>
      </c>
      <c r="F40" s="582" t="s">
        <v>1393</v>
      </c>
      <c r="G40" s="475">
        <v>41</v>
      </c>
      <c r="H40" s="561">
        <v>44607</v>
      </c>
      <c r="I40" s="583">
        <f>IFERROR(VLOOKUP(J40,Mapping!$AW$2:$BB$26,5,FALSE),"")</f>
        <v>1</v>
      </c>
      <c r="J40" s="474" t="s">
        <v>905</v>
      </c>
      <c r="K40" s="566" t="s">
        <v>929</v>
      </c>
      <c r="L40" s="474">
        <v>10</v>
      </c>
      <c r="M40" s="474">
        <v>0</v>
      </c>
      <c r="N40">
        <f>SUMIFS(FFPEUsageLog!$D:$D,FFPEUsageLog!$A:$A,FFPERegionsAvailable!$B40,FFPEUsageLog!$B:$B,FFPERegionsAvailable!$J40,FFPEUsageLog!$C:$C,FFPERegionsAvailable!$F40)</f>
        <v>0</v>
      </c>
      <c r="O40" s="574">
        <f t="shared" si="0"/>
        <v>10</v>
      </c>
      <c r="S40" s="475" t="s">
        <v>1354</v>
      </c>
      <c r="U40" s="566"/>
      <c r="V40" s="575" t="e">
        <v>#N/A</v>
      </c>
      <c r="W40" s="562" t="s">
        <v>1394</v>
      </c>
      <c r="X40" s="474" t="s">
        <v>128</v>
      </c>
    </row>
    <row r="41" spans="2:24" hidden="1">
      <c r="B41" s="585">
        <v>955</v>
      </c>
      <c r="C41" s="475" t="s">
        <v>1400</v>
      </c>
      <c r="D41" s="475">
        <v>1</v>
      </c>
      <c r="E41" s="475">
        <v>5</v>
      </c>
      <c r="F41" s="582" t="s">
        <v>1393</v>
      </c>
      <c r="G41" s="475">
        <v>51</v>
      </c>
      <c r="H41" s="561">
        <v>44607</v>
      </c>
      <c r="I41" s="583" t="str">
        <f>IFERROR(VLOOKUP(J41,Mapping!$AW$2:$BB$26,5,FALSE),"")</f>
        <v/>
      </c>
      <c r="J41" s="474" t="s">
        <v>1396</v>
      </c>
      <c r="K41" s="566" t="s">
        <v>929</v>
      </c>
      <c r="L41" s="474">
        <v>10</v>
      </c>
      <c r="M41" s="474">
        <v>0</v>
      </c>
      <c r="N41">
        <f>SUMIFS(FFPEUsageLog!$D:$D,FFPEUsageLog!$A:$A,FFPERegionsAvailable!$B41,FFPEUsageLog!$B:$B,FFPERegionsAvailable!$J41,FFPEUsageLog!$C:$C,FFPERegionsAvailable!$F41)</f>
        <v>0</v>
      </c>
      <c r="O41" s="574">
        <f t="shared" si="0"/>
        <v>10</v>
      </c>
      <c r="S41" s="475" t="s">
        <v>1354</v>
      </c>
      <c r="U41" s="566"/>
      <c r="V41" s="575" t="e">
        <v>#N/A</v>
      </c>
      <c r="W41" s="562" t="s">
        <v>1394</v>
      </c>
      <c r="X41" s="474" t="s">
        <v>128</v>
      </c>
    </row>
    <row r="42" spans="2:24" hidden="1">
      <c r="B42" s="585">
        <v>459</v>
      </c>
      <c r="C42" s="475" t="s">
        <v>1401</v>
      </c>
      <c r="D42" s="475">
        <v>1</v>
      </c>
      <c r="E42" s="475">
        <v>5</v>
      </c>
      <c r="F42" s="582" t="s">
        <v>1393</v>
      </c>
      <c r="G42" s="475">
        <v>61</v>
      </c>
      <c r="H42" s="561">
        <v>44607</v>
      </c>
      <c r="I42" s="583">
        <f>IFERROR(VLOOKUP(J42,Mapping!$AW$2:$BB$26,5,FALSE),"")</f>
        <v>2</v>
      </c>
      <c r="J42" t="s">
        <v>925</v>
      </c>
      <c r="K42" s="566" t="s">
        <v>929</v>
      </c>
      <c r="L42" s="474">
        <v>10</v>
      </c>
      <c r="M42" s="474">
        <v>0</v>
      </c>
      <c r="N42">
        <f>SUMIFS(FFPEUsageLog!$D:$D,FFPEUsageLog!$A:$A,FFPERegionsAvailable!$B42,FFPEUsageLog!$B:$B,FFPERegionsAvailable!$J42,FFPEUsageLog!$C:$C,FFPERegionsAvailable!$F42)</f>
        <v>0</v>
      </c>
      <c r="O42" s="574">
        <f t="shared" si="0"/>
        <v>10</v>
      </c>
      <c r="S42" s="475" t="s">
        <v>1354</v>
      </c>
      <c r="U42" s="566"/>
      <c r="V42" s="575" t="e">
        <v>#N/A</v>
      </c>
      <c r="W42" s="562" t="s">
        <v>1394</v>
      </c>
      <c r="X42" s="474" t="s">
        <v>128</v>
      </c>
    </row>
    <row r="43" spans="2:24" hidden="1">
      <c r="B43" s="585">
        <v>459</v>
      </c>
      <c r="C43" s="475" t="s">
        <v>1402</v>
      </c>
      <c r="D43" s="475">
        <v>1</v>
      </c>
      <c r="E43" s="475">
        <v>5</v>
      </c>
      <c r="F43" s="582" t="s">
        <v>1393</v>
      </c>
      <c r="G43" s="475">
        <v>71</v>
      </c>
      <c r="H43" s="561">
        <v>44607</v>
      </c>
      <c r="I43" s="583" t="str">
        <f>IFERROR(VLOOKUP(J43,Mapping!$AW$2:$BB$26,5,FALSE),"")</f>
        <v/>
      </c>
      <c r="J43" s="474" t="s">
        <v>1396</v>
      </c>
      <c r="K43" s="566" t="s">
        <v>929</v>
      </c>
      <c r="L43" s="474">
        <v>10</v>
      </c>
      <c r="M43" s="474">
        <v>0</v>
      </c>
      <c r="N43">
        <f>SUMIFS(FFPEUsageLog!$D:$D,FFPEUsageLog!$A:$A,FFPERegionsAvailable!$B43,FFPEUsageLog!$B:$B,FFPERegionsAvailable!$J43,FFPEUsageLog!$C:$C,FFPERegionsAvailable!$F43)</f>
        <v>0</v>
      </c>
      <c r="O43" s="574">
        <f t="shared" si="0"/>
        <v>10</v>
      </c>
      <c r="S43" s="475" t="s">
        <v>1354</v>
      </c>
      <c r="U43" s="566"/>
      <c r="V43" s="575" t="e">
        <v>#N/A</v>
      </c>
      <c r="W43" s="562" t="s">
        <v>1394</v>
      </c>
      <c r="X43" s="474" t="s">
        <v>128</v>
      </c>
    </row>
    <row r="44" spans="2:24" hidden="1">
      <c r="B44" s="585">
        <v>424</v>
      </c>
      <c r="C44" s="475" t="s">
        <v>1403</v>
      </c>
      <c r="D44" s="475">
        <v>1</v>
      </c>
      <c r="E44" s="475">
        <v>5</v>
      </c>
      <c r="F44" s="582" t="s">
        <v>1393</v>
      </c>
      <c r="G44" s="475">
        <v>81</v>
      </c>
      <c r="H44" s="561">
        <v>44607</v>
      </c>
      <c r="I44" s="583">
        <f>IFERROR(VLOOKUP(J44,Mapping!$AW$2:$BB$26,5,FALSE),"")</f>
        <v>2</v>
      </c>
      <c r="J44" t="s">
        <v>925</v>
      </c>
      <c r="K44" s="566" t="s">
        <v>929</v>
      </c>
      <c r="L44" s="474">
        <v>10</v>
      </c>
      <c r="M44" s="474">
        <v>0</v>
      </c>
      <c r="N44">
        <f>SUMIFS(FFPEUsageLog!$D:$D,FFPEUsageLog!$A:$A,FFPERegionsAvailable!$B44,FFPEUsageLog!$B:$B,FFPERegionsAvailable!$J44,FFPEUsageLog!$C:$C,FFPERegionsAvailable!$F44)</f>
        <v>0</v>
      </c>
      <c r="O44" s="574">
        <f t="shared" si="0"/>
        <v>10</v>
      </c>
      <c r="S44" s="475" t="s">
        <v>1354</v>
      </c>
      <c r="U44" s="566"/>
      <c r="V44" s="575" t="e">
        <v>#N/A</v>
      </c>
      <c r="W44" s="562" t="s">
        <v>1394</v>
      </c>
      <c r="X44" s="474" t="s">
        <v>128</v>
      </c>
    </row>
    <row r="45" spans="2:24" hidden="1">
      <c r="B45" s="585">
        <v>424</v>
      </c>
      <c r="C45" s="475" t="s">
        <v>1404</v>
      </c>
      <c r="D45" s="475">
        <v>1</v>
      </c>
      <c r="E45" s="475">
        <v>5</v>
      </c>
      <c r="F45" s="582" t="s">
        <v>1393</v>
      </c>
      <c r="G45" s="475">
        <v>91</v>
      </c>
      <c r="H45" s="561">
        <v>44607</v>
      </c>
      <c r="I45" s="583" t="str">
        <f>IFERROR(VLOOKUP(J45,Mapping!$AW$2:$BB$26,5,FALSE),"")</f>
        <v/>
      </c>
      <c r="J45" s="474" t="s">
        <v>1396</v>
      </c>
      <c r="K45" s="566" t="s">
        <v>929</v>
      </c>
      <c r="L45" s="474">
        <v>10</v>
      </c>
      <c r="M45" s="474">
        <v>0</v>
      </c>
      <c r="N45">
        <f>SUMIFS(FFPEUsageLog!$D:$D,FFPEUsageLog!$A:$A,FFPERegionsAvailable!$B45,FFPEUsageLog!$B:$B,FFPERegionsAvailable!$J45,FFPEUsageLog!$C:$C,FFPERegionsAvailable!$F45)</f>
        <v>0</v>
      </c>
      <c r="O45" s="574">
        <f t="shared" si="0"/>
        <v>10</v>
      </c>
      <c r="S45" s="475" t="s">
        <v>1354</v>
      </c>
      <c r="U45" s="566"/>
      <c r="V45" s="575" t="e">
        <v>#N/A</v>
      </c>
      <c r="W45" s="562" t="s">
        <v>1394</v>
      </c>
      <c r="X45" s="474" t="s">
        <v>128</v>
      </c>
    </row>
    <row r="46" spans="2:24" hidden="1">
      <c r="B46" s="585">
        <v>401</v>
      </c>
      <c r="C46" s="475" t="s">
        <v>1405</v>
      </c>
      <c r="D46" s="475">
        <v>1</v>
      </c>
      <c r="E46" s="475">
        <v>5</v>
      </c>
      <c r="F46" s="582" t="s">
        <v>1406</v>
      </c>
      <c r="G46" s="475">
        <v>1</v>
      </c>
      <c r="H46" s="561">
        <v>44607</v>
      </c>
      <c r="I46" s="583">
        <f>IFERROR(VLOOKUP(J46,Mapping!$AW$2:$BB$26,5,FALSE),"")</f>
        <v>2</v>
      </c>
      <c r="J46" t="s">
        <v>925</v>
      </c>
      <c r="K46" s="566" t="s">
        <v>929</v>
      </c>
      <c r="L46" s="474">
        <v>10</v>
      </c>
      <c r="M46" s="474">
        <v>0</v>
      </c>
      <c r="N46">
        <f>SUMIFS(FFPEUsageLog!$D:$D,FFPEUsageLog!$A:$A,FFPERegionsAvailable!$B46,FFPEUsageLog!$B:$B,FFPERegionsAvailable!$J46,FFPEUsageLog!$C:$C,FFPERegionsAvailable!$F46)</f>
        <v>0</v>
      </c>
      <c r="O46" s="574">
        <f t="shared" si="0"/>
        <v>10</v>
      </c>
      <c r="S46" s="475" t="s">
        <v>1354</v>
      </c>
      <c r="U46" s="566"/>
      <c r="V46" s="575" t="e">
        <v>#N/A</v>
      </c>
      <c r="W46" s="562" t="s">
        <v>1394</v>
      </c>
      <c r="X46" s="474" t="s">
        <v>128</v>
      </c>
    </row>
    <row r="47" spans="2:24" hidden="1">
      <c r="B47" s="585">
        <v>401</v>
      </c>
      <c r="C47" s="475" t="s">
        <v>1407</v>
      </c>
      <c r="D47" s="475">
        <v>1</v>
      </c>
      <c r="E47" s="475">
        <v>5</v>
      </c>
      <c r="F47" s="582" t="s">
        <v>1406</v>
      </c>
      <c r="G47" s="475">
        <v>11</v>
      </c>
      <c r="H47" s="561">
        <v>44607</v>
      </c>
      <c r="I47" s="583" t="str">
        <f>IFERROR(VLOOKUP(J47,Mapping!$AW$2:$BB$26,5,FALSE),"")</f>
        <v/>
      </c>
      <c r="J47" s="474" t="s">
        <v>1396</v>
      </c>
      <c r="K47" s="566" t="s">
        <v>929</v>
      </c>
      <c r="L47" s="474">
        <v>10</v>
      </c>
      <c r="M47" s="474">
        <v>0</v>
      </c>
      <c r="N47">
        <f>SUMIFS(FFPEUsageLog!$D:$D,FFPEUsageLog!$A:$A,FFPERegionsAvailable!$B47,FFPEUsageLog!$B:$B,FFPERegionsAvailable!$J47,FFPEUsageLog!$C:$C,FFPERegionsAvailable!$F47)</f>
        <v>0</v>
      </c>
      <c r="O47" s="574">
        <f t="shared" si="0"/>
        <v>10</v>
      </c>
      <c r="S47" s="475" t="s">
        <v>1354</v>
      </c>
      <c r="U47" s="566"/>
      <c r="V47" s="575" t="e">
        <v>#N/A</v>
      </c>
      <c r="W47" s="562" t="s">
        <v>1394</v>
      </c>
      <c r="X47" s="474" t="s">
        <v>128</v>
      </c>
    </row>
    <row r="48" spans="2:24" hidden="1">
      <c r="B48" s="585">
        <v>317</v>
      </c>
      <c r="C48" s="475" t="s">
        <v>1408</v>
      </c>
      <c r="D48" s="475">
        <v>1</v>
      </c>
      <c r="E48" s="475">
        <v>5</v>
      </c>
      <c r="F48" s="582" t="s">
        <v>1406</v>
      </c>
      <c r="G48" s="475">
        <v>21</v>
      </c>
      <c r="H48" s="561">
        <v>44607</v>
      </c>
      <c r="I48" s="583">
        <f>IFERROR(VLOOKUP(J48,Mapping!$AW$2:$BB$26,5,FALSE),"")</f>
        <v>2</v>
      </c>
      <c r="J48" t="s">
        <v>925</v>
      </c>
      <c r="K48" s="566" t="s">
        <v>929</v>
      </c>
      <c r="L48" s="474">
        <v>10</v>
      </c>
      <c r="M48" s="474">
        <v>0</v>
      </c>
      <c r="N48">
        <f>SUMIFS(FFPEUsageLog!$D:$D,FFPEUsageLog!$A:$A,FFPERegionsAvailable!$B48,FFPEUsageLog!$B:$B,FFPERegionsAvailable!$J48,FFPEUsageLog!$C:$C,FFPERegionsAvailable!$F48)</f>
        <v>0</v>
      </c>
      <c r="O48" s="574">
        <f t="shared" si="0"/>
        <v>10</v>
      </c>
      <c r="S48" s="475" t="s">
        <v>1354</v>
      </c>
      <c r="U48" s="566"/>
      <c r="V48" s="575" t="e">
        <v>#N/A</v>
      </c>
      <c r="W48" s="562" t="s">
        <v>1394</v>
      </c>
      <c r="X48" s="474" t="s">
        <v>128</v>
      </c>
    </row>
    <row r="49" spans="2:24" hidden="1">
      <c r="B49" s="585">
        <v>317</v>
      </c>
      <c r="C49" s="475" t="s">
        <v>1409</v>
      </c>
      <c r="D49" s="475">
        <v>1</v>
      </c>
      <c r="E49" s="475">
        <v>5</v>
      </c>
      <c r="F49" s="582" t="s">
        <v>1406</v>
      </c>
      <c r="G49" s="475">
        <v>31</v>
      </c>
      <c r="H49" s="561">
        <v>44607</v>
      </c>
      <c r="I49" s="583" t="str">
        <f>IFERROR(VLOOKUP(J49,Mapping!$AW$2:$BB$26,5,FALSE),"")</f>
        <v/>
      </c>
      <c r="J49" s="474" t="s">
        <v>1396</v>
      </c>
      <c r="K49" s="566" t="s">
        <v>929</v>
      </c>
      <c r="L49" s="474">
        <v>10</v>
      </c>
      <c r="M49" s="474">
        <v>0</v>
      </c>
      <c r="N49">
        <f>SUMIFS(FFPEUsageLog!$D:$D,FFPEUsageLog!$A:$A,FFPERegionsAvailable!$B49,FFPEUsageLog!$B:$B,FFPERegionsAvailable!$J49,FFPEUsageLog!$C:$C,FFPERegionsAvailable!$F49)</f>
        <v>0</v>
      </c>
      <c r="O49" s="574">
        <f t="shared" si="0"/>
        <v>10</v>
      </c>
      <c r="S49" s="475" t="s">
        <v>1354</v>
      </c>
      <c r="U49" s="566"/>
      <c r="V49" s="575" t="e">
        <v>#N/A</v>
      </c>
      <c r="W49" s="562" t="s">
        <v>1394</v>
      </c>
      <c r="X49" s="474" t="s">
        <v>128</v>
      </c>
    </row>
    <row r="50" spans="2:24" ht="15.5" hidden="1">
      <c r="B50" s="585" t="s">
        <v>1410</v>
      </c>
      <c r="D50" s="475">
        <v>2</v>
      </c>
      <c r="E50" s="1">
        <v>2</v>
      </c>
      <c r="F50" s="475" t="s">
        <v>1411</v>
      </c>
      <c r="G50" s="577">
        <v>1</v>
      </c>
      <c r="H50" s="580">
        <v>44866</v>
      </c>
      <c r="I50" s="583">
        <f>IFERROR(VLOOKUP(J50,Mapping!$AW$2:$BB$26,5,FALSE),"")</f>
        <v>21</v>
      </c>
      <c r="J50" s="581" t="s">
        <v>1100</v>
      </c>
      <c r="K50" s="566" t="s">
        <v>929</v>
      </c>
      <c r="L50" s="474">
        <v>10</v>
      </c>
      <c r="M50" s="474">
        <v>0</v>
      </c>
      <c r="N50">
        <f>SUMIFS(FFPEUsageLog!$D:$D,FFPEUsageLog!$A:$A,FFPERegionsAvailable!$B50,FFPEUsageLog!$B:$B,FFPERegionsAvailable!$J50,FFPEUsageLog!$C:$C,FFPERegionsAvailable!$F50)</f>
        <v>0</v>
      </c>
      <c r="O50" s="574">
        <f t="shared" si="0"/>
        <v>10</v>
      </c>
      <c r="S50" s="475" t="s">
        <v>1354</v>
      </c>
      <c r="U50" s="566"/>
      <c r="V50" s="575"/>
      <c r="W50" s="562" t="s">
        <v>1394</v>
      </c>
      <c r="X50" s="474" t="s">
        <v>1412</v>
      </c>
    </row>
    <row r="51" spans="2:24" ht="15.5" hidden="1">
      <c r="B51" s="585" t="s">
        <v>1410</v>
      </c>
      <c r="D51" s="475">
        <v>2</v>
      </c>
      <c r="E51" s="1">
        <v>2</v>
      </c>
      <c r="F51" s="475" t="s">
        <v>1411</v>
      </c>
      <c r="G51" s="577">
        <v>11</v>
      </c>
      <c r="H51" s="580">
        <v>44866</v>
      </c>
      <c r="I51" s="583">
        <f>IFERROR(VLOOKUP(J51,Mapping!$AW$2:$BB$26,5,FALSE),"")</f>
        <v>1</v>
      </c>
      <c r="J51" s="474" t="s">
        <v>905</v>
      </c>
      <c r="K51" s="566" t="s">
        <v>929</v>
      </c>
      <c r="L51" s="474">
        <v>10</v>
      </c>
      <c r="M51" s="474">
        <v>0</v>
      </c>
      <c r="N51">
        <f>SUMIFS(FFPEUsageLog!$D:$D,FFPEUsageLog!$A:$A,FFPERegionsAvailable!$B51,FFPEUsageLog!$B:$B,FFPERegionsAvailable!$J51,FFPEUsageLog!$C:$C,FFPERegionsAvailable!$F51)</f>
        <v>0</v>
      </c>
      <c r="O51" s="574">
        <f t="shared" si="0"/>
        <v>10</v>
      </c>
      <c r="S51" s="475" t="s">
        <v>1354</v>
      </c>
      <c r="U51" s="566"/>
      <c r="V51" s="575"/>
      <c r="W51" s="562" t="s">
        <v>1394</v>
      </c>
      <c r="X51" s="474" t="s">
        <v>1412</v>
      </c>
    </row>
    <row r="52" spans="2:24" ht="15.5" hidden="1">
      <c r="B52" s="585" t="s">
        <v>1413</v>
      </c>
      <c r="D52" s="475">
        <v>2</v>
      </c>
      <c r="E52" s="1">
        <v>2</v>
      </c>
      <c r="F52" s="475" t="s">
        <v>1411</v>
      </c>
      <c r="G52" s="577">
        <v>21</v>
      </c>
      <c r="H52" s="580">
        <v>44866</v>
      </c>
      <c r="I52" s="583">
        <f>IFERROR(VLOOKUP(J52,Mapping!$AW$2:$BB$26,5,FALSE),"")</f>
        <v>21</v>
      </c>
      <c r="J52" s="581" t="s">
        <v>1100</v>
      </c>
      <c r="K52" s="566" t="s">
        <v>929</v>
      </c>
      <c r="L52" s="474">
        <v>10</v>
      </c>
      <c r="M52" s="474">
        <v>0</v>
      </c>
      <c r="N52">
        <f>SUMIFS(FFPEUsageLog!$D:$D,FFPEUsageLog!$A:$A,FFPERegionsAvailable!$B52,FFPEUsageLog!$B:$B,FFPERegionsAvailable!$J52,FFPEUsageLog!$C:$C,FFPERegionsAvailable!$F52)</f>
        <v>0</v>
      </c>
      <c r="O52" s="574">
        <f t="shared" si="0"/>
        <v>10</v>
      </c>
      <c r="S52" s="475" t="s">
        <v>1354</v>
      </c>
      <c r="U52" s="566"/>
      <c r="V52" s="575"/>
      <c r="W52" s="562" t="s">
        <v>1394</v>
      </c>
      <c r="X52" s="474" t="s">
        <v>1412</v>
      </c>
    </row>
    <row r="53" spans="2:24" ht="15.5" hidden="1">
      <c r="B53" s="585" t="s">
        <v>1413</v>
      </c>
      <c r="D53" s="475">
        <v>2</v>
      </c>
      <c r="E53" s="1">
        <v>2</v>
      </c>
      <c r="F53" s="475" t="s">
        <v>1411</v>
      </c>
      <c r="G53" s="577">
        <v>31</v>
      </c>
      <c r="H53" s="580">
        <v>44866</v>
      </c>
      <c r="I53" s="583">
        <f>IFERROR(VLOOKUP(J53,Mapping!$AW$2:$BB$26,5,FALSE),"")</f>
        <v>1</v>
      </c>
      <c r="J53" s="474" t="s">
        <v>905</v>
      </c>
      <c r="K53" s="566" t="s">
        <v>929</v>
      </c>
      <c r="L53" s="474">
        <v>10</v>
      </c>
      <c r="M53" s="474">
        <v>0</v>
      </c>
      <c r="N53">
        <f>SUMIFS(FFPEUsageLog!$D:$D,FFPEUsageLog!$A:$A,FFPERegionsAvailable!$B53,FFPEUsageLog!$B:$B,FFPERegionsAvailable!$J53,FFPEUsageLog!$C:$C,FFPERegionsAvailable!$F53)</f>
        <v>0</v>
      </c>
      <c r="O53" s="574">
        <f t="shared" si="0"/>
        <v>10</v>
      </c>
      <c r="S53" s="475" t="s">
        <v>1354</v>
      </c>
      <c r="U53" s="566"/>
      <c r="V53" s="575"/>
      <c r="W53" s="562" t="s">
        <v>1394</v>
      </c>
      <c r="X53" s="474" t="s">
        <v>1412</v>
      </c>
    </row>
    <row r="54" spans="2:24" ht="15.5" hidden="1">
      <c r="B54" s="585" t="s">
        <v>1414</v>
      </c>
      <c r="D54" s="475">
        <v>2</v>
      </c>
      <c r="E54" s="1">
        <v>2</v>
      </c>
      <c r="F54" s="475" t="s">
        <v>1411</v>
      </c>
      <c r="G54" s="577">
        <v>41</v>
      </c>
      <c r="H54" s="580">
        <v>44866</v>
      </c>
      <c r="I54" s="583">
        <f>IFERROR(VLOOKUP(J54,Mapping!$AW$2:$BB$26,5,FALSE),"")</f>
        <v>21</v>
      </c>
      <c r="J54" s="581" t="s">
        <v>1100</v>
      </c>
      <c r="K54" s="566" t="s">
        <v>929</v>
      </c>
      <c r="L54" s="474">
        <v>10</v>
      </c>
      <c r="M54" s="474">
        <v>0</v>
      </c>
      <c r="N54">
        <f>SUMIFS(FFPEUsageLog!$D:$D,FFPEUsageLog!$A:$A,FFPERegionsAvailable!$B54,FFPEUsageLog!$B:$B,FFPERegionsAvailable!$J54,FFPEUsageLog!$C:$C,FFPERegionsAvailable!$F54)</f>
        <v>0</v>
      </c>
      <c r="O54" s="574">
        <f t="shared" si="0"/>
        <v>10</v>
      </c>
      <c r="S54" s="475" t="s">
        <v>1354</v>
      </c>
      <c r="U54" s="566"/>
      <c r="V54" s="575"/>
      <c r="W54" s="562" t="s">
        <v>1394</v>
      </c>
      <c r="X54" s="474" t="s">
        <v>1412</v>
      </c>
    </row>
    <row r="55" spans="2:24" ht="15.5" hidden="1">
      <c r="B55" s="585" t="s">
        <v>1414</v>
      </c>
      <c r="D55" s="475">
        <v>2</v>
      </c>
      <c r="E55" s="1">
        <v>2</v>
      </c>
      <c r="F55" s="475" t="s">
        <v>1411</v>
      </c>
      <c r="G55" s="577">
        <v>51</v>
      </c>
      <c r="H55" s="580">
        <v>44866</v>
      </c>
      <c r="I55" s="583">
        <f>IFERROR(VLOOKUP(J55,Mapping!$AW$2:$BB$26,5,FALSE),"")</f>
        <v>1</v>
      </c>
      <c r="J55" s="474" t="s">
        <v>905</v>
      </c>
      <c r="K55" s="566" t="s">
        <v>929</v>
      </c>
      <c r="L55" s="474">
        <v>10</v>
      </c>
      <c r="M55" s="474">
        <v>0</v>
      </c>
      <c r="N55">
        <f>SUMIFS(FFPEUsageLog!$D:$D,FFPEUsageLog!$A:$A,FFPERegionsAvailable!$B55,FFPEUsageLog!$B:$B,FFPERegionsAvailable!$J55,FFPEUsageLog!$C:$C,FFPERegionsAvailable!$F55)</f>
        <v>0</v>
      </c>
      <c r="O55" s="574">
        <f t="shared" si="0"/>
        <v>10</v>
      </c>
      <c r="S55" s="475" t="s">
        <v>1354</v>
      </c>
      <c r="U55" s="566"/>
      <c r="V55" s="575"/>
      <c r="W55" s="562" t="s">
        <v>1394</v>
      </c>
      <c r="X55" s="474" t="s">
        <v>1412</v>
      </c>
    </row>
    <row r="56" spans="2:24" ht="15.5" hidden="1">
      <c r="B56" s="585" t="s">
        <v>1415</v>
      </c>
      <c r="D56" s="475">
        <v>2</v>
      </c>
      <c r="E56" s="1">
        <v>2</v>
      </c>
      <c r="F56" s="475" t="s">
        <v>1411</v>
      </c>
      <c r="G56" s="577">
        <v>61</v>
      </c>
      <c r="H56" s="580">
        <v>44866</v>
      </c>
      <c r="I56" s="583">
        <f>IFERROR(VLOOKUP(J56,Mapping!$AW$2:$BB$26,5,FALSE),"")</f>
        <v>21</v>
      </c>
      <c r="J56" s="581" t="s">
        <v>1100</v>
      </c>
      <c r="K56" s="566" t="s">
        <v>929</v>
      </c>
      <c r="L56" s="474">
        <v>10</v>
      </c>
      <c r="M56" s="474">
        <v>0</v>
      </c>
      <c r="N56">
        <f>SUMIFS(FFPEUsageLog!$D:$D,FFPEUsageLog!$A:$A,FFPERegionsAvailable!$B56,FFPEUsageLog!$B:$B,FFPERegionsAvailable!$J56,FFPEUsageLog!$C:$C,FFPERegionsAvailable!$F56)</f>
        <v>0</v>
      </c>
      <c r="O56" s="574">
        <f t="shared" si="0"/>
        <v>10</v>
      </c>
      <c r="S56" s="475" t="s">
        <v>1354</v>
      </c>
      <c r="U56" s="566"/>
      <c r="V56" s="575"/>
      <c r="W56" s="562" t="s">
        <v>1394</v>
      </c>
      <c r="X56" s="474" t="s">
        <v>1412</v>
      </c>
    </row>
    <row r="57" spans="2:24" hidden="1">
      <c r="B57" s="585" t="s">
        <v>1415</v>
      </c>
      <c r="D57" s="475">
        <v>2</v>
      </c>
      <c r="E57" s="1">
        <v>2</v>
      </c>
      <c r="F57" s="475" t="s">
        <v>1411</v>
      </c>
      <c r="G57" s="475">
        <v>71</v>
      </c>
      <c r="H57" s="580">
        <v>44866</v>
      </c>
      <c r="I57" s="583">
        <f>IFERROR(VLOOKUP(J57,Mapping!$AW$2:$BB$26,5,FALSE),"")</f>
        <v>1</v>
      </c>
      <c r="J57" s="474" t="s">
        <v>905</v>
      </c>
      <c r="K57" s="566" t="s">
        <v>929</v>
      </c>
      <c r="L57" s="474">
        <v>10</v>
      </c>
      <c r="M57" s="474">
        <v>0</v>
      </c>
      <c r="N57">
        <f>SUMIFS(FFPEUsageLog!$D:$D,FFPEUsageLog!$A:$A,FFPERegionsAvailable!$B57,FFPEUsageLog!$B:$B,FFPERegionsAvailable!$J57,FFPEUsageLog!$C:$C,FFPERegionsAvailable!$F57)</f>
        <v>0</v>
      </c>
      <c r="O57" s="574">
        <f t="shared" si="0"/>
        <v>10</v>
      </c>
      <c r="S57" s="475" t="s">
        <v>1354</v>
      </c>
      <c r="U57" s="566"/>
      <c r="V57" s="575"/>
      <c r="W57" s="562" t="s">
        <v>1394</v>
      </c>
      <c r="X57" s="474" t="s">
        <v>1412</v>
      </c>
    </row>
    <row r="58" spans="2:24" hidden="1">
      <c r="B58" s="585" t="s">
        <v>1416</v>
      </c>
      <c r="D58" s="475">
        <v>2</v>
      </c>
      <c r="E58" s="1">
        <v>2</v>
      </c>
      <c r="F58" s="475" t="s">
        <v>1411</v>
      </c>
      <c r="G58" s="475">
        <v>81</v>
      </c>
      <c r="H58" s="580">
        <v>44866</v>
      </c>
      <c r="I58" s="583">
        <f>IFERROR(VLOOKUP(J58,Mapping!$AW$2:$BB$26,5,FALSE),"")</f>
        <v>21</v>
      </c>
      <c r="J58" s="581" t="s">
        <v>1100</v>
      </c>
      <c r="K58" s="566" t="s">
        <v>929</v>
      </c>
      <c r="L58" s="474">
        <v>10</v>
      </c>
      <c r="M58" s="474">
        <v>0</v>
      </c>
      <c r="N58">
        <f>SUMIFS(FFPEUsageLog!$D:$D,FFPEUsageLog!$A:$A,FFPERegionsAvailable!$B58,FFPEUsageLog!$B:$B,FFPERegionsAvailable!$J58,FFPEUsageLog!$C:$C,FFPERegionsAvailable!$F58)</f>
        <v>0</v>
      </c>
      <c r="O58" s="574">
        <f t="shared" si="0"/>
        <v>10</v>
      </c>
      <c r="S58" s="475" t="s">
        <v>1354</v>
      </c>
      <c r="U58" s="566"/>
      <c r="V58" s="575"/>
      <c r="W58" s="562" t="s">
        <v>1394</v>
      </c>
      <c r="X58" s="474" t="s">
        <v>1412</v>
      </c>
    </row>
    <row r="59" spans="2:24" hidden="1">
      <c r="B59" s="585" t="s">
        <v>1416</v>
      </c>
      <c r="D59" s="475">
        <v>2</v>
      </c>
      <c r="E59" s="1">
        <v>2</v>
      </c>
      <c r="F59" s="475" t="s">
        <v>1411</v>
      </c>
      <c r="G59" s="475">
        <v>91</v>
      </c>
      <c r="H59" s="580">
        <v>44866</v>
      </c>
      <c r="I59" s="583">
        <f>IFERROR(VLOOKUP(J59,Mapping!$AW$2:$BB$26,5,FALSE),"")</f>
        <v>1</v>
      </c>
      <c r="J59" s="474" t="s">
        <v>905</v>
      </c>
      <c r="K59" s="566" t="s">
        <v>929</v>
      </c>
      <c r="L59" s="474">
        <v>10</v>
      </c>
      <c r="M59" s="474">
        <v>0</v>
      </c>
      <c r="N59">
        <f>SUMIFS(FFPEUsageLog!$D:$D,FFPEUsageLog!$A:$A,FFPERegionsAvailable!$B59,FFPEUsageLog!$B:$B,FFPERegionsAvailable!$J59,FFPEUsageLog!$C:$C,FFPERegionsAvailable!$F59)</f>
        <v>0</v>
      </c>
      <c r="O59" s="574">
        <f t="shared" si="0"/>
        <v>10</v>
      </c>
      <c r="S59" s="475" t="s">
        <v>1354</v>
      </c>
      <c r="U59" s="566"/>
      <c r="V59" s="575"/>
      <c r="W59" s="562" t="s">
        <v>1394</v>
      </c>
      <c r="X59" s="474" t="s">
        <v>1412</v>
      </c>
    </row>
    <row r="60" spans="2:24" hidden="1">
      <c r="B60" s="585" t="s">
        <v>489</v>
      </c>
      <c r="C60" s="585" t="s">
        <v>1417</v>
      </c>
      <c r="D60" s="475">
        <v>1</v>
      </c>
      <c r="E60" s="1">
        <v>5</v>
      </c>
      <c r="F60" s="475" t="s">
        <v>1418</v>
      </c>
      <c r="G60" s="559">
        <v>1</v>
      </c>
      <c r="H60" s="573"/>
      <c r="I60" s="583" t="str">
        <f>IFERROR(VLOOKUP(J60,Mapping!$AW$2:$BB$26,5,FALSE),"")</f>
        <v/>
      </c>
      <c r="J60" s="474" t="s">
        <v>1419</v>
      </c>
      <c r="K60" s="566" t="s">
        <v>929</v>
      </c>
      <c r="L60" s="474">
        <v>30</v>
      </c>
      <c r="M60" s="474">
        <v>3</v>
      </c>
      <c r="N60">
        <f>SUMIFS(FFPEUsageLog!$D:$D,FFPEUsageLog!$A:$A,FFPERegionsAvailable!$B60,FFPEUsageLog!$B:$B,FFPERegionsAvailable!$J60,FFPEUsageLog!$C:$C,FFPERegionsAvailable!$F60)</f>
        <v>0</v>
      </c>
      <c r="O60" s="574">
        <f t="shared" si="0"/>
        <v>27</v>
      </c>
      <c r="S60" s="475" t="s">
        <v>1354</v>
      </c>
      <c r="U60" s="566">
        <v>4</v>
      </c>
      <c r="V60" s="575">
        <v>2</v>
      </c>
      <c r="W60" s="562" t="s">
        <v>1</v>
      </c>
      <c r="X60" s="474" t="s">
        <v>1420</v>
      </c>
    </row>
    <row r="61" spans="2:24" hidden="1">
      <c r="B61" s="585" t="s">
        <v>471</v>
      </c>
      <c r="C61" s="475" t="s">
        <v>1421</v>
      </c>
      <c r="D61" s="475">
        <v>1</v>
      </c>
      <c r="E61" s="1">
        <v>5</v>
      </c>
      <c r="F61" s="475" t="s">
        <v>1422</v>
      </c>
      <c r="G61" s="475">
        <v>1</v>
      </c>
      <c r="H61" s="580">
        <v>44817</v>
      </c>
      <c r="I61" s="583">
        <f>IFERROR(VLOOKUP(J61,Mapping!$AW$2:$BB$26,5,FALSE),"")</f>
        <v>5</v>
      </c>
      <c r="J61" s="474" t="s">
        <v>975</v>
      </c>
      <c r="K61" s="566" t="s">
        <v>929</v>
      </c>
      <c r="L61" s="474">
        <v>12</v>
      </c>
      <c r="M61" s="474">
        <v>0</v>
      </c>
      <c r="N61">
        <f>SUMIFS(FFPEUsageLog!$D:$D,FFPEUsageLog!$A:$A,FFPERegionsAvailable!$B61,FFPEUsageLog!$B:$B,FFPERegionsAvailable!$J61,FFPEUsageLog!$C:$C,FFPERegionsAvailable!$F61)</f>
        <v>0</v>
      </c>
      <c r="O61" s="574">
        <f t="shared" si="0"/>
        <v>12</v>
      </c>
      <c r="S61" s="475" t="s">
        <v>1354</v>
      </c>
      <c r="U61" s="566"/>
      <c r="V61" s="575">
        <v>3</v>
      </c>
      <c r="W61" s="562" t="s">
        <v>148</v>
      </c>
      <c r="X61" s="474" t="s">
        <v>1420</v>
      </c>
    </row>
    <row r="62" spans="2:24" hidden="1">
      <c r="B62" s="585" t="s">
        <v>471</v>
      </c>
      <c r="C62" s="475" t="s">
        <v>1423</v>
      </c>
      <c r="D62" s="475">
        <v>1</v>
      </c>
      <c r="E62" s="1">
        <v>5</v>
      </c>
      <c r="F62" s="475" t="s">
        <v>1422</v>
      </c>
      <c r="G62" s="475">
        <v>13</v>
      </c>
      <c r="H62" s="580">
        <v>44818</v>
      </c>
      <c r="I62" s="583">
        <f>IFERROR(VLOOKUP(J62,Mapping!$AW$2:$BB$26,5,FALSE),"")</f>
        <v>2</v>
      </c>
      <c r="J62" t="s">
        <v>925</v>
      </c>
      <c r="K62" s="566" t="s">
        <v>929</v>
      </c>
      <c r="L62" s="474">
        <v>30</v>
      </c>
      <c r="M62" s="474">
        <v>0</v>
      </c>
      <c r="N62">
        <f>SUMIFS(FFPEUsageLog!$D:$D,FFPEUsageLog!$A:$A,FFPERegionsAvailable!$B62,FFPEUsageLog!$B:$B,FFPERegionsAvailable!$J62,FFPEUsageLog!$C:$C,FFPERegionsAvailable!$F62)</f>
        <v>4</v>
      </c>
      <c r="O62" s="574">
        <f t="shared" si="0"/>
        <v>26</v>
      </c>
      <c r="S62" s="475" t="s">
        <v>1354</v>
      </c>
      <c r="U62" s="566"/>
      <c r="V62" s="575">
        <v>3</v>
      </c>
      <c r="W62" s="562" t="s">
        <v>148</v>
      </c>
      <c r="X62" s="474" t="s">
        <v>1420</v>
      </c>
    </row>
    <row r="63" spans="2:24" hidden="1">
      <c r="B63" s="585" t="s">
        <v>479</v>
      </c>
      <c r="C63" s="475" t="s">
        <v>1424</v>
      </c>
      <c r="D63" s="475">
        <v>1</v>
      </c>
      <c r="E63" s="1">
        <v>5</v>
      </c>
      <c r="F63" s="475" t="s">
        <v>1422</v>
      </c>
      <c r="G63" s="475">
        <v>43</v>
      </c>
      <c r="H63" s="580">
        <v>44819</v>
      </c>
      <c r="I63" s="583">
        <f>IFERROR(VLOOKUP(J63,Mapping!$AW$2:$BB$26,5,FALSE),"")</f>
        <v>5</v>
      </c>
      <c r="J63" s="474" t="s">
        <v>975</v>
      </c>
      <c r="K63" s="566" t="s">
        <v>929</v>
      </c>
      <c r="L63" s="474">
        <v>12</v>
      </c>
      <c r="M63" s="474">
        <v>0</v>
      </c>
      <c r="N63">
        <f>SUMIFS(FFPEUsageLog!$D:$D,FFPEUsageLog!$A:$A,FFPERegionsAvailable!$B63,FFPEUsageLog!$B:$B,FFPERegionsAvailable!$J63,FFPEUsageLog!$C:$C,FFPERegionsAvailable!$F63)</f>
        <v>0</v>
      </c>
      <c r="O63" s="574">
        <f t="shared" si="0"/>
        <v>12</v>
      </c>
      <c r="S63" s="475" t="s">
        <v>1354</v>
      </c>
      <c r="U63" s="566"/>
      <c r="V63" s="575">
        <v>3</v>
      </c>
      <c r="W63" s="562" t="s">
        <v>148</v>
      </c>
      <c r="X63" s="474" t="s">
        <v>1420</v>
      </c>
    </row>
    <row r="64" spans="2:24" hidden="1">
      <c r="B64" s="585" t="s">
        <v>479</v>
      </c>
      <c r="C64" s="475" t="s">
        <v>1424</v>
      </c>
      <c r="D64" s="475">
        <v>1</v>
      </c>
      <c r="E64" s="1">
        <v>5</v>
      </c>
      <c r="F64" s="475" t="s">
        <v>1425</v>
      </c>
      <c r="G64" s="475">
        <v>1</v>
      </c>
      <c r="H64" s="580">
        <v>44820</v>
      </c>
      <c r="I64" s="583">
        <f>IFERROR(VLOOKUP(J64,Mapping!$AW$2:$BB$26,5,FALSE),"")</f>
        <v>5</v>
      </c>
      <c r="J64" s="474" t="s">
        <v>975</v>
      </c>
      <c r="K64" s="566" t="s">
        <v>929</v>
      </c>
      <c r="L64" s="474">
        <v>18</v>
      </c>
      <c r="M64" s="474">
        <v>0</v>
      </c>
      <c r="N64">
        <f>SUMIFS(FFPEUsageLog!$D:$D,FFPEUsageLog!$A:$A,FFPERegionsAvailable!$B64,FFPEUsageLog!$B:$B,FFPERegionsAvailable!$J64,FFPEUsageLog!$C:$C,FFPERegionsAvailable!$F64)</f>
        <v>4</v>
      </c>
      <c r="O64" s="574">
        <f t="shared" si="0"/>
        <v>14</v>
      </c>
      <c r="S64" s="475" t="s">
        <v>1354</v>
      </c>
      <c r="U64" s="566"/>
      <c r="V64" s="575">
        <v>3</v>
      </c>
      <c r="W64" s="562" t="s">
        <v>148</v>
      </c>
      <c r="X64" s="474" t="s">
        <v>1420</v>
      </c>
    </row>
    <row r="65" spans="2:24" hidden="1">
      <c r="B65" s="585" t="s">
        <v>479</v>
      </c>
      <c r="C65" s="475" t="s">
        <v>1426</v>
      </c>
      <c r="D65" s="475">
        <v>1</v>
      </c>
      <c r="E65" s="1">
        <v>5</v>
      </c>
      <c r="F65" s="475" t="s">
        <v>1425</v>
      </c>
      <c r="G65" s="475">
        <v>19</v>
      </c>
      <c r="H65" s="580">
        <v>44821</v>
      </c>
      <c r="I65" s="583">
        <f>IFERROR(VLOOKUP(J65,Mapping!$AW$2:$BB$26,5,FALSE),"")</f>
        <v>2</v>
      </c>
      <c r="J65" t="s">
        <v>925</v>
      </c>
      <c r="K65" s="566" t="s">
        <v>929</v>
      </c>
      <c r="L65" s="474">
        <v>30</v>
      </c>
      <c r="M65" s="474">
        <v>0</v>
      </c>
      <c r="N65">
        <f>SUMIFS(FFPEUsageLog!$D:$D,FFPEUsageLog!$A:$A,FFPERegionsAvailable!$B65,FFPEUsageLog!$B:$B,FFPERegionsAvailable!$J65,FFPEUsageLog!$C:$C,FFPERegionsAvailable!$F65)</f>
        <v>4</v>
      </c>
      <c r="O65" s="574">
        <f t="shared" si="0"/>
        <v>26</v>
      </c>
      <c r="S65" s="475" t="s">
        <v>1354</v>
      </c>
      <c r="U65" s="566"/>
      <c r="V65" s="575">
        <v>3</v>
      </c>
      <c r="W65" s="562" t="s">
        <v>148</v>
      </c>
      <c r="X65" s="474" t="s">
        <v>1420</v>
      </c>
    </row>
    <row r="66" spans="2:24" hidden="1">
      <c r="B66" s="585" t="s">
        <v>494</v>
      </c>
      <c r="C66" s="475" t="s">
        <v>1427</v>
      </c>
      <c r="D66" s="475">
        <v>1</v>
      </c>
      <c r="E66" s="1">
        <v>5</v>
      </c>
      <c r="F66" s="475" t="s">
        <v>1425</v>
      </c>
      <c r="G66" s="475">
        <v>49</v>
      </c>
      <c r="H66" s="580">
        <v>44822</v>
      </c>
      <c r="I66" s="583">
        <f>IFERROR(VLOOKUP(J66,Mapping!$AW$2:$BB$26,5,FALSE),"")</f>
        <v>5</v>
      </c>
      <c r="J66" s="474" t="s">
        <v>975</v>
      </c>
      <c r="K66" s="566" t="s">
        <v>929</v>
      </c>
      <c r="L66" s="474">
        <v>6</v>
      </c>
      <c r="M66" s="474">
        <v>0</v>
      </c>
      <c r="N66">
        <f>SUMIFS(FFPEUsageLog!$D:$D,FFPEUsageLog!$A:$A,FFPERegionsAvailable!$B66,FFPEUsageLog!$B:$B,FFPERegionsAvailable!$J66,FFPEUsageLog!$C:$C,FFPERegionsAvailable!$F66)</f>
        <v>0</v>
      </c>
      <c r="O66" s="574">
        <f t="shared" si="0"/>
        <v>6</v>
      </c>
      <c r="S66" s="475" t="s">
        <v>1354</v>
      </c>
      <c r="U66" s="566"/>
      <c r="V66" s="575">
        <v>3</v>
      </c>
      <c r="W66" s="562" t="s">
        <v>148</v>
      </c>
      <c r="X66" s="474" t="s">
        <v>1420</v>
      </c>
    </row>
    <row r="67" spans="2:24" hidden="1">
      <c r="B67" s="585" t="s">
        <v>494</v>
      </c>
      <c r="C67" s="475" t="s">
        <v>1427</v>
      </c>
      <c r="D67" s="475">
        <v>1</v>
      </c>
      <c r="E67" s="1">
        <v>5</v>
      </c>
      <c r="F67" s="475" t="s">
        <v>1428</v>
      </c>
      <c r="G67" s="475">
        <v>1</v>
      </c>
      <c r="H67" s="580">
        <v>44823</v>
      </c>
      <c r="I67" s="583">
        <f>IFERROR(VLOOKUP(J67,Mapping!$AW$2:$BB$26,5,FALSE),"")</f>
        <v>5</v>
      </c>
      <c r="J67" s="474" t="s">
        <v>975</v>
      </c>
      <c r="K67" s="566" t="s">
        <v>929</v>
      </c>
      <c r="L67" s="474">
        <v>24</v>
      </c>
      <c r="M67" s="474">
        <v>0</v>
      </c>
      <c r="N67">
        <f>SUMIFS(FFPEUsageLog!$D:$D,FFPEUsageLog!$A:$A,FFPERegionsAvailable!$B67,FFPEUsageLog!$B:$B,FFPERegionsAvailable!$J67,FFPEUsageLog!$C:$C,FFPERegionsAvailable!$F67)</f>
        <v>3</v>
      </c>
      <c r="O67" s="574">
        <f t="shared" ref="O67:O92" si="1">IF(L67="","",L67-M67-N67)</f>
        <v>21</v>
      </c>
      <c r="S67" s="475" t="s">
        <v>1354</v>
      </c>
      <c r="U67" s="566"/>
      <c r="V67" s="575">
        <v>3</v>
      </c>
      <c r="W67" s="562" t="s">
        <v>148</v>
      </c>
      <c r="X67" s="474" t="s">
        <v>1420</v>
      </c>
    </row>
    <row r="68" spans="2:24" hidden="1">
      <c r="B68" s="585" t="s">
        <v>460</v>
      </c>
      <c r="C68" s="475" t="s">
        <v>1429</v>
      </c>
      <c r="D68" s="475">
        <v>1</v>
      </c>
      <c r="E68" s="1">
        <v>5</v>
      </c>
      <c r="F68" s="475" t="s">
        <v>1428</v>
      </c>
      <c r="G68" s="475">
        <v>25</v>
      </c>
      <c r="H68" s="580">
        <v>44824</v>
      </c>
      <c r="I68" s="583">
        <f>IFERROR(VLOOKUP(J68,Mapping!$AW$2:$BB$26,5,FALSE),"")</f>
        <v>5</v>
      </c>
      <c r="J68" s="474" t="s">
        <v>975</v>
      </c>
      <c r="K68" s="566" t="s">
        <v>929</v>
      </c>
      <c r="L68" s="474">
        <v>30</v>
      </c>
      <c r="M68" s="474">
        <v>0</v>
      </c>
      <c r="N68">
        <f>SUMIFS(FFPEUsageLog!$D:$D,FFPEUsageLog!$A:$A,FFPERegionsAvailable!$B68,FFPEUsageLog!$B:$B,FFPERegionsAvailable!$J68,FFPEUsageLog!$C:$C,FFPERegionsAvailable!$F68)</f>
        <v>5</v>
      </c>
      <c r="O68" s="574">
        <f t="shared" si="1"/>
        <v>25</v>
      </c>
      <c r="S68" s="475" t="s">
        <v>1354</v>
      </c>
      <c r="U68" s="566"/>
      <c r="V68" s="575">
        <v>3</v>
      </c>
      <c r="W68" s="562" t="s">
        <v>148</v>
      </c>
      <c r="X68" s="474" t="s">
        <v>1420</v>
      </c>
    </row>
    <row r="69" spans="2:24" hidden="1">
      <c r="B69" s="585" t="s">
        <v>460</v>
      </c>
      <c r="C69" s="475" t="s">
        <v>1430</v>
      </c>
      <c r="D69" s="475">
        <v>1</v>
      </c>
      <c r="E69" s="1">
        <v>5</v>
      </c>
      <c r="F69" s="475" t="s">
        <v>1431</v>
      </c>
      <c r="G69" s="475">
        <v>1</v>
      </c>
      <c r="H69" s="580">
        <v>44810</v>
      </c>
      <c r="I69" s="583">
        <f>IFERROR(VLOOKUP(J69,Mapping!$AW$2:$BB$26,5,FALSE),"")</f>
        <v>2</v>
      </c>
      <c r="J69" t="s">
        <v>925</v>
      </c>
      <c r="K69" s="566" t="s">
        <v>929</v>
      </c>
      <c r="L69" s="474">
        <v>30</v>
      </c>
      <c r="M69" s="474">
        <v>0</v>
      </c>
      <c r="N69">
        <f>SUMIFS(FFPEUsageLog!$D:$D,FFPEUsageLog!$A:$A,FFPERegionsAvailable!$B69,FFPEUsageLog!$B:$B,FFPERegionsAvailable!$J69,FFPEUsageLog!$C:$C,FFPERegionsAvailable!$F69)</f>
        <v>5</v>
      </c>
      <c r="O69" s="574">
        <f t="shared" si="1"/>
        <v>25</v>
      </c>
      <c r="S69" s="475" t="s">
        <v>1354</v>
      </c>
      <c r="U69" s="566"/>
      <c r="V69" s="575">
        <v>3</v>
      </c>
      <c r="W69" s="562" t="s">
        <v>148</v>
      </c>
      <c r="X69" s="474" t="s">
        <v>1420</v>
      </c>
    </row>
    <row r="70" spans="2:24" hidden="1">
      <c r="B70" s="585" t="s">
        <v>465</v>
      </c>
      <c r="C70" s="475" t="s">
        <v>1432</v>
      </c>
      <c r="D70" s="475">
        <v>1</v>
      </c>
      <c r="E70" s="1">
        <v>5</v>
      </c>
      <c r="F70" s="475" t="s">
        <v>1431</v>
      </c>
      <c r="G70" s="475">
        <v>31</v>
      </c>
      <c r="H70" s="580">
        <v>44811</v>
      </c>
      <c r="I70" s="583">
        <f>IFERROR(VLOOKUP(J70,Mapping!$AW$2:$BB$26,5,FALSE),"")</f>
        <v>2</v>
      </c>
      <c r="J70" t="s">
        <v>925</v>
      </c>
      <c r="K70" s="566" t="s">
        <v>929</v>
      </c>
      <c r="L70" s="474">
        <v>20</v>
      </c>
      <c r="M70" s="474">
        <v>0</v>
      </c>
      <c r="N70">
        <f>SUMIFS(FFPEUsageLog!$D:$D,FFPEUsageLog!$A:$A,FFPERegionsAvailable!$B70,FFPEUsageLog!$B:$B,FFPERegionsAvailable!$J70,FFPEUsageLog!$C:$C,FFPERegionsAvailable!$F70)</f>
        <v>5</v>
      </c>
      <c r="O70" s="574">
        <f t="shared" si="1"/>
        <v>15</v>
      </c>
      <c r="S70" s="475" t="s">
        <v>1354</v>
      </c>
      <c r="U70" s="566"/>
      <c r="V70" s="575">
        <v>3</v>
      </c>
      <c r="W70" s="562" t="s">
        <v>148</v>
      </c>
      <c r="X70" s="474" t="s">
        <v>1420</v>
      </c>
    </row>
    <row r="71" spans="2:24" hidden="1">
      <c r="B71" s="585" t="s">
        <v>476</v>
      </c>
      <c r="C71" s="585" t="s">
        <v>1433</v>
      </c>
      <c r="D71" s="475">
        <v>1</v>
      </c>
      <c r="E71" s="1">
        <v>5</v>
      </c>
      <c r="F71" s="475" t="s">
        <v>1434</v>
      </c>
      <c r="G71" s="559">
        <v>1</v>
      </c>
      <c r="H71" s="573"/>
      <c r="I71" s="583" t="str">
        <f>IFERROR(VLOOKUP(J71,Mapping!$AW$2:$BB$26,5,FALSE),"")</f>
        <v/>
      </c>
      <c r="J71" s="474" t="s">
        <v>1419</v>
      </c>
      <c r="K71" s="566" t="s">
        <v>929</v>
      </c>
      <c r="L71" s="474">
        <v>30</v>
      </c>
      <c r="M71" s="474">
        <v>3</v>
      </c>
      <c r="N71">
        <f>SUMIFS(FFPEUsageLog!$D:$D,FFPEUsageLog!$A:$A,FFPERegionsAvailable!$B71,FFPEUsageLog!$B:$B,FFPERegionsAvailable!$J71,FFPEUsageLog!$C:$C,FFPERegionsAvailable!$F71)</f>
        <v>0</v>
      </c>
      <c r="O71" s="574">
        <f t="shared" si="1"/>
        <v>27</v>
      </c>
      <c r="S71" s="475" t="s">
        <v>1354</v>
      </c>
      <c r="U71" s="566">
        <v>4</v>
      </c>
      <c r="V71" s="575">
        <v>2</v>
      </c>
      <c r="W71" s="562" t="s">
        <v>1</v>
      </c>
      <c r="X71" s="474" t="s">
        <v>1420</v>
      </c>
    </row>
    <row r="72" spans="2:24" hidden="1">
      <c r="B72" s="585" t="s">
        <v>491</v>
      </c>
      <c r="C72" s="585" t="s">
        <v>1435</v>
      </c>
      <c r="D72" s="475">
        <v>1</v>
      </c>
      <c r="E72" s="1">
        <v>5</v>
      </c>
      <c r="F72" s="475" t="s">
        <v>1436</v>
      </c>
      <c r="G72" s="559">
        <v>1</v>
      </c>
      <c r="H72" s="573"/>
      <c r="I72" s="583" t="str">
        <f>IFERROR(VLOOKUP(J72,Mapping!$AW$2:$BB$26,5,FALSE),"")</f>
        <v/>
      </c>
      <c r="J72" s="474" t="s">
        <v>1437</v>
      </c>
      <c r="K72" s="566" t="s">
        <v>929</v>
      </c>
      <c r="L72" s="474">
        <v>6</v>
      </c>
      <c r="M72" s="474">
        <v>0</v>
      </c>
      <c r="N72">
        <f>SUMIFS(FFPEUsageLog!$D:$D,FFPEUsageLog!$A:$A,FFPERegionsAvailable!$B72,FFPEUsageLog!$B:$B,FFPERegionsAvailable!$J72,FFPEUsageLog!$C:$C,FFPERegionsAvailable!$F72)</f>
        <v>0</v>
      </c>
      <c r="O72" s="574">
        <f t="shared" si="1"/>
        <v>6</v>
      </c>
      <c r="S72" s="475" t="s">
        <v>1354</v>
      </c>
      <c r="U72" s="566">
        <v>5</v>
      </c>
      <c r="V72" s="575">
        <v>2</v>
      </c>
      <c r="W72" s="562" t="s">
        <v>1</v>
      </c>
      <c r="X72" s="474" t="s">
        <v>1420</v>
      </c>
    </row>
    <row r="73" spans="2:24" ht="16" hidden="1">
      <c r="B73" s="591" t="s">
        <v>1438</v>
      </c>
      <c r="C73" s="1" t="s">
        <v>1439</v>
      </c>
      <c r="D73" s="1">
        <v>1</v>
      </c>
      <c r="E73" s="1">
        <v>5</v>
      </c>
      <c r="F73" s="1" t="s">
        <v>1440</v>
      </c>
      <c r="G73" s="1">
        <v>32</v>
      </c>
      <c r="I73" s="583" t="str">
        <f>IFERROR(VLOOKUP(J73,Mapping!$AW$2:$BB$26,5,FALSE),"")</f>
        <v/>
      </c>
      <c r="J73" t="s">
        <v>1441</v>
      </c>
      <c r="K73" s="566" t="s">
        <v>929</v>
      </c>
      <c r="L73">
        <v>23</v>
      </c>
      <c r="M73">
        <v>0</v>
      </c>
      <c r="N73">
        <f>SUMIFS(FFPEUsageLog!$D:$D,FFPEUsageLog!$A:$A,FFPERegionsAvailable!$B73,FFPEUsageLog!$B:$B,FFPERegionsAvailable!$J73,FFPEUsageLog!$C:$C,FFPERegionsAvailable!$F73)</f>
        <v>0</v>
      </c>
      <c r="O73" s="574">
        <f t="shared" si="1"/>
        <v>23</v>
      </c>
      <c r="S73" s="475" t="s">
        <v>1354</v>
      </c>
      <c r="T73" s="589"/>
      <c r="U73" s="566">
        <v>5</v>
      </c>
      <c r="V73" s="575"/>
      <c r="W73" s="562" t="s">
        <v>1442</v>
      </c>
      <c r="X73" s="474" t="s">
        <v>1420</v>
      </c>
    </row>
    <row r="74" spans="2:24" ht="16" hidden="1">
      <c r="B74" s="591" t="s">
        <v>1443</v>
      </c>
      <c r="C74" s="1" t="s">
        <v>1444</v>
      </c>
      <c r="D74" s="1">
        <v>1</v>
      </c>
      <c r="E74" s="1">
        <v>5</v>
      </c>
      <c r="F74" s="1" t="s">
        <v>1440</v>
      </c>
      <c r="G74" s="1">
        <v>1</v>
      </c>
      <c r="I74" s="583" t="str">
        <f>IFERROR(VLOOKUP(J74,Mapping!$AW$2:$BB$26,5,FALSE),"")</f>
        <v/>
      </c>
      <c r="J74" t="s">
        <v>1441</v>
      </c>
      <c r="K74" s="566" t="s">
        <v>929</v>
      </c>
      <c r="L74">
        <v>30</v>
      </c>
      <c r="M74">
        <v>0</v>
      </c>
      <c r="N74">
        <f>SUMIFS(FFPEUsageLog!$D:$D,FFPEUsageLog!$A:$A,FFPERegionsAvailable!$B74,FFPEUsageLog!$B:$B,FFPERegionsAvailable!$J74,FFPEUsageLog!$C:$C,FFPERegionsAvailable!$F74)</f>
        <v>0</v>
      </c>
      <c r="O74" s="574">
        <f t="shared" si="1"/>
        <v>30</v>
      </c>
      <c r="S74" s="475" t="s">
        <v>1354</v>
      </c>
      <c r="T74" s="589"/>
      <c r="U74" s="566">
        <v>5</v>
      </c>
      <c r="V74" s="575"/>
      <c r="W74" s="562" t="s">
        <v>1442</v>
      </c>
      <c r="X74" s="474" t="s">
        <v>1420</v>
      </c>
    </row>
    <row r="75" spans="2:24" ht="16" hidden="1">
      <c r="B75" s="591" t="s">
        <v>1438</v>
      </c>
      <c r="C75" s="1" t="s">
        <v>1439</v>
      </c>
      <c r="D75" s="1">
        <v>1</v>
      </c>
      <c r="E75" s="1">
        <v>5</v>
      </c>
      <c r="F75" s="1" t="s">
        <v>1445</v>
      </c>
      <c r="G75" s="1">
        <v>1</v>
      </c>
      <c r="I75" s="583" t="str">
        <f>IFERROR(VLOOKUP(J75,Mapping!$AW$2:$BB$26,5,FALSE),"")</f>
        <v/>
      </c>
      <c r="J75" t="s">
        <v>1441</v>
      </c>
      <c r="K75" s="566" t="s">
        <v>929</v>
      </c>
      <c r="L75">
        <v>7</v>
      </c>
      <c r="M75">
        <v>0</v>
      </c>
      <c r="N75">
        <f>SUMIFS(FFPEUsageLog!$D:$D,FFPEUsageLog!$A:$A,FFPERegionsAvailable!$B75,FFPEUsageLog!$B:$B,FFPERegionsAvailable!$J75,FFPEUsageLog!$C:$C,FFPERegionsAvailable!$F75)</f>
        <v>0</v>
      </c>
      <c r="O75" s="574">
        <f t="shared" si="1"/>
        <v>7</v>
      </c>
      <c r="S75" s="475" t="s">
        <v>1354</v>
      </c>
      <c r="T75" s="589"/>
      <c r="U75" s="566">
        <v>5</v>
      </c>
      <c r="V75" s="575"/>
      <c r="W75" s="562" t="s">
        <v>1442</v>
      </c>
      <c r="X75" s="474" t="s">
        <v>1420</v>
      </c>
    </row>
    <row r="76" spans="2:24" ht="16" hidden="1">
      <c r="B76" s="591" t="s">
        <v>1446</v>
      </c>
      <c r="C76" s="1" t="s">
        <v>1446</v>
      </c>
      <c r="D76" s="1">
        <v>1</v>
      </c>
      <c r="E76" s="1">
        <v>5</v>
      </c>
      <c r="F76" s="1" t="s">
        <v>1445</v>
      </c>
      <c r="G76" s="1">
        <v>9</v>
      </c>
      <c r="I76" s="583" t="str">
        <f>IFERROR(VLOOKUP(J76,Mapping!$AW$2:$BB$26,5,FALSE),"")</f>
        <v/>
      </c>
      <c r="J76" t="s">
        <v>1441</v>
      </c>
      <c r="K76" s="566" t="s">
        <v>929</v>
      </c>
      <c r="L76">
        <v>31</v>
      </c>
      <c r="M76">
        <v>0</v>
      </c>
      <c r="N76">
        <f>SUMIFS(FFPEUsageLog!$D:$D,FFPEUsageLog!$A:$A,FFPERegionsAvailable!$B76,FFPEUsageLog!$B:$B,FFPERegionsAvailable!$J76,FFPEUsageLog!$C:$C,FFPERegionsAvailable!$F76)</f>
        <v>0</v>
      </c>
      <c r="O76" s="574">
        <f t="shared" si="1"/>
        <v>31</v>
      </c>
      <c r="S76" s="475" t="s">
        <v>1354</v>
      </c>
      <c r="T76" s="589"/>
      <c r="U76" s="566">
        <v>5</v>
      </c>
      <c r="V76" s="575"/>
      <c r="W76" s="562" t="s">
        <v>1442</v>
      </c>
      <c r="X76" s="474" t="s">
        <v>1420</v>
      </c>
    </row>
    <row r="77" spans="2:24" hidden="1">
      <c r="B77" s="585" t="s">
        <v>491</v>
      </c>
      <c r="C77" s="475" t="s">
        <v>1447</v>
      </c>
      <c r="D77" s="1">
        <v>1</v>
      </c>
      <c r="E77" s="1">
        <v>5</v>
      </c>
      <c r="F77" s="475" t="s">
        <v>1448</v>
      </c>
      <c r="G77" s="559">
        <v>1</v>
      </c>
      <c r="H77" s="573"/>
      <c r="I77" s="583" t="str">
        <f>IFERROR(VLOOKUP(J77,Mapping!$AW$2:$BB$26,5,FALSE),"")</f>
        <v/>
      </c>
      <c r="J77" s="474" t="s">
        <v>1449</v>
      </c>
      <c r="K77" s="566" t="s">
        <v>929</v>
      </c>
      <c r="L77" s="474">
        <v>30</v>
      </c>
      <c r="M77" s="474">
        <v>0</v>
      </c>
      <c r="N77">
        <f>SUMIFS(FFPEUsageLog!$D:$D,FFPEUsageLog!$A:$A,FFPERegionsAvailable!$B77,FFPEUsageLog!$B:$B,FFPERegionsAvailable!$J77,FFPEUsageLog!$C:$C,FFPERegionsAvailable!$F77)</f>
        <v>0</v>
      </c>
      <c r="O77" s="574">
        <f t="shared" si="1"/>
        <v>30</v>
      </c>
      <c r="S77" s="475" t="s">
        <v>1354</v>
      </c>
      <c r="U77" s="566">
        <v>5</v>
      </c>
      <c r="V77" s="575">
        <v>2</v>
      </c>
      <c r="W77" s="562" t="s">
        <v>1</v>
      </c>
      <c r="X77" s="474" t="s">
        <v>1420</v>
      </c>
    </row>
    <row r="78" spans="2:24" hidden="1">
      <c r="B78" s="585" t="s">
        <v>491</v>
      </c>
      <c r="C78" s="475" t="s">
        <v>1435</v>
      </c>
      <c r="D78" s="1">
        <v>1</v>
      </c>
      <c r="E78" s="1">
        <v>5</v>
      </c>
      <c r="F78" s="475" t="s">
        <v>1448</v>
      </c>
      <c r="G78" s="559">
        <v>31</v>
      </c>
      <c r="H78" s="573"/>
      <c r="I78" s="583" t="str">
        <f>IFERROR(VLOOKUP(J78,Mapping!$AW$2:$BB$26,5,FALSE),"")</f>
        <v/>
      </c>
      <c r="J78" s="474" t="s">
        <v>1437</v>
      </c>
      <c r="K78" s="566" t="s">
        <v>929</v>
      </c>
      <c r="L78" s="474">
        <v>24</v>
      </c>
      <c r="M78" s="474">
        <v>0</v>
      </c>
      <c r="N78">
        <f>SUMIFS(FFPEUsageLog!$D:$D,FFPEUsageLog!$A:$A,FFPERegionsAvailable!$B78,FFPEUsageLog!$B:$B,FFPERegionsAvailable!$J78,FFPEUsageLog!$C:$C,FFPERegionsAvailable!$F78)</f>
        <v>0</v>
      </c>
      <c r="O78" s="574">
        <f t="shared" si="1"/>
        <v>24</v>
      </c>
      <c r="S78" s="475" t="s">
        <v>1354</v>
      </c>
      <c r="U78" s="566">
        <v>5</v>
      </c>
      <c r="V78" s="575">
        <v>2</v>
      </c>
      <c r="W78" s="562" t="s">
        <v>1</v>
      </c>
      <c r="X78" s="474" t="s">
        <v>1420</v>
      </c>
    </row>
    <row r="79" spans="2:24" ht="16" hidden="1">
      <c r="B79" s="591" t="s">
        <v>1450</v>
      </c>
      <c r="C79" s="591" t="s">
        <v>1451</v>
      </c>
      <c r="D79" s="1">
        <v>1</v>
      </c>
      <c r="E79" s="1">
        <v>5</v>
      </c>
      <c r="F79" s="1" t="s">
        <v>1452</v>
      </c>
      <c r="G79" s="1">
        <v>28</v>
      </c>
      <c r="I79" s="583" t="str">
        <f>IFERROR(VLOOKUP(J79,Mapping!$AW$2:$BB$26,5,FALSE),"")</f>
        <v/>
      </c>
      <c r="J79" t="s">
        <v>1453</v>
      </c>
      <c r="K79" s="566" t="s">
        <v>929</v>
      </c>
      <c r="L79">
        <v>31</v>
      </c>
      <c r="M79">
        <v>0</v>
      </c>
      <c r="N79">
        <f>SUMIFS(FFPEUsageLog!$D:$D,FFPEUsageLog!$A:$A,FFPERegionsAvailable!$B79,FFPEUsageLog!$B:$B,FFPERegionsAvailable!$J79,FFPEUsageLog!$C:$C,FFPERegionsAvailable!$F79)</f>
        <v>0</v>
      </c>
      <c r="O79" s="574">
        <f t="shared" si="1"/>
        <v>31</v>
      </c>
      <c r="S79" s="475" t="s">
        <v>1354</v>
      </c>
      <c r="T79" s="589"/>
      <c r="U79" s="566">
        <v>5</v>
      </c>
      <c r="V79" s="575"/>
      <c r="W79" s="562" t="s">
        <v>1442</v>
      </c>
      <c r="X79" s="474" t="s">
        <v>1420</v>
      </c>
    </row>
    <row r="80" spans="2:24" hidden="1">
      <c r="B80" s="585" t="s">
        <v>424</v>
      </c>
      <c r="C80" s="475" t="s">
        <v>1454</v>
      </c>
      <c r="D80" s="475">
        <v>1</v>
      </c>
      <c r="E80" s="1">
        <v>4</v>
      </c>
      <c r="F80" s="475" t="s">
        <v>1455</v>
      </c>
      <c r="G80" s="559">
        <v>1</v>
      </c>
      <c r="H80" s="573"/>
      <c r="I80" s="583">
        <f>IFERROR(VLOOKUP(J80,Mapping!$AW$2:$BB$26,5,FALSE),"")</f>
        <v>1</v>
      </c>
      <c r="J80" s="474" t="s">
        <v>905</v>
      </c>
      <c r="K80" s="566" t="s">
        <v>929</v>
      </c>
      <c r="L80" s="474">
        <v>20</v>
      </c>
      <c r="M80" s="474">
        <v>4</v>
      </c>
      <c r="N80">
        <f>SUMIFS(FFPEUsageLog!$D:$D,FFPEUsageLog!$A:$A,FFPERegionsAvailable!$B80,FFPEUsageLog!$B:$B,FFPERegionsAvailable!$J80,FFPEUsageLog!$C:$C,FFPERegionsAvailable!$F80)</f>
        <v>12</v>
      </c>
      <c r="O80" s="574">
        <f t="shared" si="1"/>
        <v>4</v>
      </c>
      <c r="S80" s="475" t="s">
        <v>1354</v>
      </c>
      <c r="U80" s="566"/>
      <c r="V80" s="575">
        <v>2</v>
      </c>
      <c r="W80" s="562" t="s">
        <v>1</v>
      </c>
      <c r="X80" s="474" t="s">
        <v>1456</v>
      </c>
    </row>
    <row r="81" spans="2:24" hidden="1">
      <c r="B81" s="585" t="s">
        <v>424</v>
      </c>
      <c r="C81" s="475" t="s">
        <v>1457</v>
      </c>
      <c r="D81" s="475">
        <v>1</v>
      </c>
      <c r="E81" s="1">
        <v>4</v>
      </c>
      <c r="F81" s="475" t="s">
        <v>1455</v>
      </c>
      <c r="G81" s="559">
        <v>9</v>
      </c>
      <c r="H81" s="573"/>
      <c r="I81" s="583">
        <f>IFERROR(VLOOKUP(J81,Mapping!$AW$2:$BB$26,5,FALSE),"")</f>
        <v>2</v>
      </c>
      <c r="J81" t="s">
        <v>925</v>
      </c>
      <c r="K81" s="566" t="s">
        <v>929</v>
      </c>
      <c r="L81" s="474">
        <v>30</v>
      </c>
      <c r="M81" s="474">
        <v>17</v>
      </c>
      <c r="N81">
        <f>SUMIFS(FFPEUsageLog!$D:$D,FFPEUsageLog!$A:$A,FFPERegionsAvailable!$B81,FFPEUsageLog!$B:$B,FFPERegionsAvailable!$J81,FFPEUsageLog!$C:$C,FFPERegionsAvailable!$F81)</f>
        <v>2</v>
      </c>
      <c r="O81" s="574">
        <f t="shared" si="1"/>
        <v>11</v>
      </c>
      <c r="S81" s="475" t="s">
        <v>1354</v>
      </c>
      <c r="U81" s="566"/>
      <c r="V81" s="575">
        <v>2</v>
      </c>
      <c r="W81" s="562" t="s">
        <v>1</v>
      </c>
      <c r="X81" s="474" t="s">
        <v>1456</v>
      </c>
    </row>
    <row r="82" spans="2:24" hidden="1">
      <c r="B82" s="585" t="s">
        <v>424</v>
      </c>
      <c r="C82" s="475" t="s">
        <v>1454</v>
      </c>
      <c r="D82" s="475">
        <v>1</v>
      </c>
      <c r="E82" s="1">
        <v>4</v>
      </c>
      <c r="F82" s="475" t="s">
        <v>1458</v>
      </c>
      <c r="G82" s="559">
        <v>1</v>
      </c>
      <c r="H82" s="573"/>
      <c r="I82" s="583">
        <f>IFERROR(VLOOKUP(J82,Mapping!$AW$2:$BB$26,5,FALSE),"")</f>
        <v>1</v>
      </c>
      <c r="J82" s="474" t="s">
        <v>905</v>
      </c>
      <c r="K82" s="566" t="s">
        <v>929</v>
      </c>
      <c r="L82" s="474">
        <v>10</v>
      </c>
      <c r="M82" s="474">
        <v>8</v>
      </c>
      <c r="N82">
        <f>SUMIFS(FFPEUsageLog!$D:$D,FFPEUsageLog!$A:$A,FFPERegionsAvailable!$B82,FFPEUsageLog!$B:$B,FFPERegionsAvailable!$J82,FFPEUsageLog!$C:$C,FFPERegionsAvailable!$F82)</f>
        <v>0</v>
      </c>
      <c r="O82" s="574">
        <f t="shared" si="1"/>
        <v>2</v>
      </c>
      <c r="S82" s="475" t="s">
        <v>1354</v>
      </c>
      <c r="U82" s="566"/>
      <c r="V82" s="575">
        <v>2</v>
      </c>
      <c r="W82" s="562" t="s">
        <v>1</v>
      </c>
      <c r="X82" s="474" t="s">
        <v>1456</v>
      </c>
    </row>
    <row r="83" spans="2:24" hidden="1">
      <c r="B83" s="585" t="s">
        <v>649</v>
      </c>
      <c r="C83" s="475" t="s">
        <v>1459</v>
      </c>
      <c r="D83" s="475">
        <v>1</v>
      </c>
      <c r="E83" s="1">
        <v>4</v>
      </c>
      <c r="F83" s="475" t="s">
        <v>1458</v>
      </c>
      <c r="G83" s="559">
        <v>11</v>
      </c>
      <c r="I83" s="583">
        <f>IFERROR(VLOOKUP(J83,Mapping!$AW$2:$BB$26,5,FALSE),"")</f>
        <v>1</v>
      </c>
      <c r="J83" s="474" t="s">
        <v>905</v>
      </c>
      <c r="K83" s="566" t="s">
        <v>929</v>
      </c>
      <c r="L83" s="474">
        <v>30</v>
      </c>
      <c r="M83" s="474">
        <v>1</v>
      </c>
      <c r="N83">
        <f>SUMIFS(FFPEUsageLog!$D:$D,FFPEUsageLog!$A:$A,FFPERegionsAvailable!$B83,FFPEUsageLog!$B:$B,FFPERegionsAvailable!$J83,FFPEUsageLog!$C:$C,FFPERegionsAvailable!$F83)</f>
        <v>0</v>
      </c>
      <c r="O83" s="574">
        <f t="shared" si="1"/>
        <v>29</v>
      </c>
      <c r="S83" s="475" t="s">
        <v>1354</v>
      </c>
      <c r="U83" s="566"/>
      <c r="V83" s="575"/>
      <c r="W83" s="562"/>
      <c r="X83" s="474" t="s">
        <v>1456</v>
      </c>
    </row>
    <row r="84" spans="2:24" hidden="1">
      <c r="B84" s="585" t="s">
        <v>649</v>
      </c>
      <c r="C84" s="475" t="s">
        <v>1460</v>
      </c>
      <c r="D84" s="475">
        <v>1</v>
      </c>
      <c r="E84" s="1">
        <v>4</v>
      </c>
      <c r="F84" s="475" t="s">
        <v>1458</v>
      </c>
      <c r="G84" s="559">
        <v>41</v>
      </c>
      <c r="I84" s="583">
        <f>IFERROR(VLOOKUP(J84,Mapping!$AW$2:$BB$26,5,FALSE),"")</f>
        <v>2</v>
      </c>
      <c r="J84" t="s">
        <v>925</v>
      </c>
      <c r="K84" s="566" t="s">
        <v>929</v>
      </c>
      <c r="L84" s="474">
        <v>10</v>
      </c>
      <c r="M84" s="474">
        <v>1</v>
      </c>
      <c r="N84">
        <f>SUMIFS(FFPEUsageLog!$D:$D,FFPEUsageLog!$A:$A,FFPERegionsAvailable!$B84,FFPEUsageLog!$B:$B,FFPERegionsAvailable!$J84,FFPEUsageLog!$C:$C,FFPERegionsAvailable!$F84)</f>
        <v>0</v>
      </c>
      <c r="O84" s="574">
        <f t="shared" si="1"/>
        <v>9</v>
      </c>
      <c r="S84" s="475" t="s">
        <v>1354</v>
      </c>
      <c r="U84" s="566"/>
      <c r="V84" s="575"/>
      <c r="W84" s="562"/>
      <c r="X84" s="474" t="s">
        <v>1456</v>
      </c>
    </row>
    <row r="85" spans="2:24" hidden="1">
      <c r="B85" s="585" t="s">
        <v>419</v>
      </c>
      <c r="C85" s="475" t="s">
        <v>1461</v>
      </c>
      <c r="E85" s="1">
        <v>4</v>
      </c>
      <c r="F85" s="475" t="s">
        <v>1462</v>
      </c>
      <c r="G85" s="559">
        <v>21</v>
      </c>
      <c r="I85" s="583">
        <f>IFERROR(VLOOKUP(J85,Mapping!$AW$2:$BB$26,5,FALSE),"")</f>
        <v>1</v>
      </c>
      <c r="J85" s="474" t="s">
        <v>905</v>
      </c>
      <c r="K85" s="566" t="s">
        <v>929</v>
      </c>
      <c r="L85" s="474">
        <v>20</v>
      </c>
      <c r="M85" s="474">
        <v>8</v>
      </c>
      <c r="N85">
        <f>SUMIFS(FFPEUsageLog!$D:$D,FFPEUsageLog!$A:$A,FFPERegionsAvailable!$B85,FFPEUsageLog!$B:$B,FFPERegionsAvailable!$J85,FFPEUsageLog!$C:$C,FFPERegionsAvailable!$F85)</f>
        <v>12</v>
      </c>
      <c r="O85" s="574">
        <f t="shared" si="1"/>
        <v>0</v>
      </c>
      <c r="S85" s="475" t="s">
        <v>1354</v>
      </c>
      <c r="U85" s="566"/>
      <c r="V85" s="575">
        <v>2</v>
      </c>
      <c r="W85" s="562" t="s">
        <v>1</v>
      </c>
      <c r="X85" s="474" t="s">
        <v>1456</v>
      </c>
    </row>
    <row r="86" spans="2:24" hidden="1">
      <c r="B86" s="585" t="s">
        <v>649</v>
      </c>
      <c r="C86" s="475" t="s">
        <v>1460</v>
      </c>
      <c r="D86" s="475">
        <v>1</v>
      </c>
      <c r="E86" s="1">
        <v>4</v>
      </c>
      <c r="F86" s="475" t="s">
        <v>1462</v>
      </c>
      <c r="G86" s="559">
        <v>1</v>
      </c>
      <c r="I86" s="583">
        <f>IFERROR(VLOOKUP(J86,Mapping!$AW$2:$BB$26,5,FALSE),"")</f>
        <v>2</v>
      </c>
      <c r="J86" t="s">
        <v>925</v>
      </c>
      <c r="K86" s="566" t="s">
        <v>929</v>
      </c>
      <c r="L86" s="474">
        <v>20</v>
      </c>
      <c r="M86" s="474">
        <v>0</v>
      </c>
      <c r="N86">
        <f>SUMIFS(FFPEUsageLog!$D:$D,FFPEUsageLog!$A:$A,FFPERegionsAvailable!$B86,FFPEUsageLog!$B:$B,FFPERegionsAvailable!$J86,FFPEUsageLog!$C:$C,FFPERegionsAvailable!$F86)</f>
        <v>0</v>
      </c>
      <c r="O86" s="574">
        <f t="shared" si="1"/>
        <v>20</v>
      </c>
      <c r="S86" s="475" t="s">
        <v>1354</v>
      </c>
      <c r="U86" s="566"/>
      <c r="V86" s="575"/>
      <c r="W86" s="562"/>
      <c r="X86" s="474" t="s">
        <v>1456</v>
      </c>
    </row>
    <row r="87" spans="2:24" hidden="1">
      <c r="B87" s="585" t="s">
        <v>419</v>
      </c>
      <c r="C87" s="475" t="s">
        <v>1463</v>
      </c>
      <c r="D87" s="475">
        <v>1</v>
      </c>
      <c r="E87" s="1">
        <v>4</v>
      </c>
      <c r="F87" s="475" t="s">
        <v>1464</v>
      </c>
      <c r="G87" s="559">
        <v>1</v>
      </c>
      <c r="I87" s="583">
        <f>IFERROR(VLOOKUP(J87,Mapping!$AW$2:$BB$26,5,FALSE),"")</f>
        <v>2</v>
      </c>
      <c r="J87" t="s">
        <v>925</v>
      </c>
      <c r="K87" s="566" t="s">
        <v>929</v>
      </c>
      <c r="L87" s="474">
        <v>30</v>
      </c>
      <c r="M87" s="474">
        <v>25</v>
      </c>
      <c r="N87">
        <f>SUMIFS(FFPEUsageLog!$D:$D,FFPEUsageLog!$A:$A,FFPERegionsAvailable!$B87,FFPEUsageLog!$B:$B,FFPERegionsAvailable!$J87,FFPEUsageLog!$C:$C,FFPERegionsAvailable!$F87)</f>
        <v>3</v>
      </c>
      <c r="O87" s="574">
        <f t="shared" si="1"/>
        <v>2</v>
      </c>
      <c r="S87" s="475" t="s">
        <v>1354</v>
      </c>
      <c r="U87" s="566"/>
      <c r="V87" s="575">
        <v>2</v>
      </c>
      <c r="W87" s="562" t="s">
        <v>1</v>
      </c>
      <c r="X87" s="474" t="s">
        <v>1456</v>
      </c>
    </row>
    <row r="88" spans="2:24" hidden="1">
      <c r="B88" s="585" t="s">
        <v>419</v>
      </c>
      <c r="C88" s="475" t="s">
        <v>1461</v>
      </c>
      <c r="D88" s="475">
        <v>1</v>
      </c>
      <c r="E88" s="1">
        <v>4</v>
      </c>
      <c r="F88" s="475" t="s">
        <v>1464</v>
      </c>
      <c r="G88" s="559">
        <v>31</v>
      </c>
      <c r="I88" s="583">
        <f>IFERROR(VLOOKUP(J88,Mapping!$AW$2:$BB$26,5,FALSE),"")</f>
        <v>1</v>
      </c>
      <c r="J88" s="474" t="s">
        <v>905</v>
      </c>
      <c r="K88" s="566" t="s">
        <v>929</v>
      </c>
      <c r="L88" s="474">
        <v>10</v>
      </c>
      <c r="M88" s="474">
        <v>0</v>
      </c>
      <c r="N88">
        <f>SUMIFS(FFPEUsageLog!$D:$D,FFPEUsageLog!$A:$A,FFPERegionsAvailable!$B88,FFPEUsageLog!$B:$B,FFPERegionsAvailable!$J88,FFPEUsageLog!$C:$C,FFPERegionsAvailable!$F88)</f>
        <v>0</v>
      </c>
      <c r="O88" s="574">
        <f t="shared" si="1"/>
        <v>10</v>
      </c>
      <c r="S88" s="475" t="s">
        <v>1354</v>
      </c>
      <c r="U88" s="566"/>
      <c r="V88" s="575">
        <v>2</v>
      </c>
      <c r="W88" s="562" t="s">
        <v>1</v>
      </c>
      <c r="X88" s="474" t="s">
        <v>1456</v>
      </c>
    </row>
    <row r="89" spans="2:24" hidden="1">
      <c r="B89" s="585" t="s">
        <v>424</v>
      </c>
      <c r="C89" s="475" t="s">
        <v>1465</v>
      </c>
      <c r="E89" s="1">
        <v>4</v>
      </c>
      <c r="F89" s="475" t="s">
        <v>1466</v>
      </c>
      <c r="G89" s="475">
        <v>1</v>
      </c>
      <c r="I89" s="583">
        <f>IFERROR(VLOOKUP(J89,Mapping!$AW$2:$BB$26,5,FALSE),"")</f>
        <v>3</v>
      </c>
      <c r="J89" s="474" t="s">
        <v>943</v>
      </c>
      <c r="K89" s="566" t="s">
        <v>929</v>
      </c>
      <c r="L89" s="474">
        <v>10</v>
      </c>
      <c r="M89" s="474">
        <v>6</v>
      </c>
      <c r="N89">
        <f>SUMIFS(FFPEUsageLog!$D:$D,FFPEUsageLog!$A:$A,FFPERegionsAvailable!$B89,FFPEUsageLog!$B:$B,FFPERegionsAvailable!$J89,FFPEUsageLog!$C:$C,FFPERegionsAvailable!$F89)</f>
        <v>12</v>
      </c>
      <c r="O89" s="574">
        <f t="shared" si="1"/>
        <v>-8</v>
      </c>
      <c r="S89" s="475" t="s">
        <v>1354</v>
      </c>
      <c r="U89" s="566"/>
      <c r="V89" s="575">
        <v>2</v>
      </c>
      <c r="W89" s="562" t="s">
        <v>1</v>
      </c>
      <c r="X89" s="474" t="s">
        <v>1456</v>
      </c>
    </row>
    <row r="90" spans="2:24" hidden="1">
      <c r="B90" s="585" t="s">
        <v>419</v>
      </c>
      <c r="C90" s="475" t="s">
        <v>1467</v>
      </c>
      <c r="E90" s="1">
        <v>4</v>
      </c>
      <c r="F90" s="475" t="s">
        <v>1466</v>
      </c>
      <c r="G90" s="475">
        <v>21</v>
      </c>
      <c r="I90" s="583">
        <f>IFERROR(VLOOKUP(J90,Mapping!$AW$2:$BB$26,5,FALSE),"")</f>
        <v>3</v>
      </c>
      <c r="J90" s="474" t="s">
        <v>943</v>
      </c>
      <c r="K90" s="566" t="s">
        <v>929</v>
      </c>
      <c r="L90" s="474">
        <v>10</v>
      </c>
      <c r="M90" s="474">
        <v>6</v>
      </c>
      <c r="N90">
        <f>SUMIFS(FFPEUsageLog!$D:$D,FFPEUsageLog!$A:$A,FFPERegionsAvailable!$B90,FFPEUsageLog!$B:$B,FFPERegionsAvailable!$J90,FFPEUsageLog!$C:$C,FFPERegionsAvailable!$F90)</f>
        <v>12</v>
      </c>
      <c r="O90" s="574">
        <f t="shared" si="1"/>
        <v>-8</v>
      </c>
      <c r="S90" s="475" t="s">
        <v>1354</v>
      </c>
      <c r="U90" s="566"/>
      <c r="V90" s="575">
        <v>2</v>
      </c>
      <c r="W90" s="562" t="s">
        <v>1</v>
      </c>
      <c r="X90" s="474" t="s">
        <v>1456</v>
      </c>
    </row>
    <row r="91" spans="2:24" hidden="1">
      <c r="B91" s="585" t="s">
        <v>524</v>
      </c>
      <c r="D91" s="475">
        <v>1</v>
      </c>
      <c r="E91" s="1">
        <v>3</v>
      </c>
      <c r="F91" s="475" t="s">
        <v>1468</v>
      </c>
      <c r="H91" s="573">
        <v>44495</v>
      </c>
      <c r="I91" s="583" t="str">
        <f>IFERROR(VLOOKUP(J91,Mapping!$AW$2:$BB$26,5,FALSE),"")</f>
        <v/>
      </c>
      <c r="J91" s="576" t="s">
        <v>1469</v>
      </c>
      <c r="K91" s="566" t="s">
        <v>929</v>
      </c>
      <c r="N91">
        <f>SUMIFS(FFPEUsageLog!$D:$D,FFPEUsageLog!$A:$A,FFPERegionsAvailable!$B91,FFPEUsageLog!$B:$B,FFPERegionsAvailable!$J91,FFPEUsageLog!$C:$C,FFPERegionsAvailable!$F91)</f>
        <v>0</v>
      </c>
      <c r="O91" s="574" t="str">
        <f t="shared" si="1"/>
        <v/>
      </c>
      <c r="S91" s="475" t="s">
        <v>1354</v>
      </c>
      <c r="U91" s="566"/>
      <c r="V91" s="575">
        <v>4</v>
      </c>
      <c r="W91" s="562" t="s">
        <v>436</v>
      </c>
      <c r="X91" s="474" t="s">
        <v>505</v>
      </c>
    </row>
    <row r="92" spans="2:24" hidden="1">
      <c r="B92" s="585" t="s">
        <v>588</v>
      </c>
      <c r="D92" s="475">
        <v>1</v>
      </c>
      <c r="E92" s="1">
        <v>3</v>
      </c>
      <c r="F92" s="475" t="s">
        <v>1468</v>
      </c>
      <c r="H92" s="573">
        <v>44495</v>
      </c>
      <c r="I92" s="583" t="str">
        <f>IFERROR(VLOOKUP(J92,Mapping!$AW$2:$BB$26,5,FALSE),"")</f>
        <v/>
      </c>
      <c r="J92" s="576" t="s">
        <v>1469</v>
      </c>
      <c r="K92" s="566" t="s">
        <v>929</v>
      </c>
      <c r="N92">
        <f>SUMIFS(FFPEUsageLog!$D:$D,FFPEUsageLog!$A:$A,FFPERegionsAvailable!$B92,FFPEUsageLog!$B:$B,FFPERegionsAvailable!$J92,FFPEUsageLog!$C:$C,FFPERegionsAvailable!$F92)</f>
        <v>0</v>
      </c>
      <c r="O92" s="574" t="str">
        <f t="shared" si="1"/>
        <v/>
      </c>
      <c r="S92" s="475" t="s">
        <v>1354</v>
      </c>
      <c r="U92" s="566"/>
      <c r="V92" s="575">
        <v>4</v>
      </c>
      <c r="W92" s="562" t="s">
        <v>436</v>
      </c>
      <c r="X92" s="474" t="s">
        <v>505</v>
      </c>
    </row>
    <row r="93" spans="2:24" hidden="1">
      <c r="B93" s="585" t="s">
        <v>593</v>
      </c>
      <c r="C93" s="475" t="s">
        <v>1470</v>
      </c>
      <c r="D93" s="475">
        <v>2</v>
      </c>
      <c r="E93" s="1">
        <v>1</v>
      </c>
      <c r="F93" s="475" t="s">
        <v>1471</v>
      </c>
      <c r="G93" s="475">
        <v>1</v>
      </c>
      <c r="H93" s="573"/>
      <c r="I93" s="583">
        <f>IFERROR(VLOOKUP(J93,Mapping!$AW$2:$BB$26,5,FALSE),"")</f>
        <v>1</v>
      </c>
      <c r="J93" s="474" t="s">
        <v>905</v>
      </c>
      <c r="K93" s="566" t="s">
        <v>929</v>
      </c>
      <c r="L93" s="474">
        <v>30</v>
      </c>
      <c r="M93" s="474">
        <v>12</v>
      </c>
      <c r="N93">
        <f>SUMIFS(FFPEUsageLog!$D:$D,FFPEUsageLog!$A:$A,FFPERegionsAvailable!$B129,FFPEUsageLog!$B:$B,FFPERegionsAvailable!$J129,FFPEUsageLog!$C:$C,FFPERegionsAvailable!$F129)</f>
        <v>0</v>
      </c>
      <c r="O93" s="574">
        <f t="shared" ref="O93:O156" si="2">IF(L93="","",L93-M93-N93)</f>
        <v>18</v>
      </c>
      <c r="S93" s="475" t="s">
        <v>1354</v>
      </c>
      <c r="U93" s="566">
        <v>5</v>
      </c>
      <c r="V93" s="575">
        <v>1</v>
      </c>
      <c r="W93" s="562" t="s">
        <v>596</v>
      </c>
      <c r="X93" s="474" t="s">
        <v>270</v>
      </c>
    </row>
    <row r="94" spans="2:24" hidden="1">
      <c r="B94" s="585" t="s">
        <v>593</v>
      </c>
      <c r="C94" s="475" t="s">
        <v>1472</v>
      </c>
      <c r="D94" s="475">
        <v>2</v>
      </c>
      <c r="E94" s="1">
        <v>1</v>
      </c>
      <c r="F94" s="475" t="s">
        <v>1471</v>
      </c>
      <c r="G94" s="475">
        <v>31</v>
      </c>
      <c r="H94" s="573"/>
      <c r="I94" s="583">
        <f>IFERROR(VLOOKUP(J94,Mapping!$AW$2:$BB$26,5,FALSE),"")</f>
        <v>2</v>
      </c>
      <c r="J94" t="s">
        <v>925</v>
      </c>
      <c r="K94" s="566" t="s">
        <v>929</v>
      </c>
      <c r="L94" s="474">
        <v>30</v>
      </c>
      <c r="M94" s="474">
        <v>22</v>
      </c>
      <c r="N94">
        <f>SUMIFS(FFPEUsageLog!$D:$D,FFPEUsageLog!$A:$A,FFPERegionsAvailable!$B130,FFPEUsageLog!$B:$B,FFPERegionsAvailable!$J130,FFPEUsageLog!$C:$C,FFPERegionsAvailable!$F130)</f>
        <v>0</v>
      </c>
      <c r="O94" s="574">
        <f t="shared" si="2"/>
        <v>8</v>
      </c>
      <c r="S94" s="475" t="s">
        <v>1354</v>
      </c>
      <c r="U94" s="566">
        <v>5</v>
      </c>
      <c r="V94" s="575">
        <v>1</v>
      </c>
      <c r="W94" s="562" t="s">
        <v>596</v>
      </c>
      <c r="X94" s="474" t="s">
        <v>270</v>
      </c>
    </row>
    <row r="95" spans="2:24" hidden="1">
      <c r="B95" s="585" t="s">
        <v>593</v>
      </c>
      <c r="C95" s="475" t="s">
        <v>1473</v>
      </c>
      <c r="D95" s="475">
        <v>2</v>
      </c>
      <c r="E95" s="1">
        <v>1</v>
      </c>
      <c r="F95" s="475" t="s">
        <v>1471</v>
      </c>
      <c r="G95" s="475">
        <v>61</v>
      </c>
      <c r="H95" s="573"/>
      <c r="I95" s="583">
        <f>IFERROR(VLOOKUP(J95,Mapping!$AW$2:$BB$26,5,FALSE),"")</f>
        <v>3</v>
      </c>
      <c r="J95" s="474" t="s">
        <v>943</v>
      </c>
      <c r="K95" s="566" t="s">
        <v>929</v>
      </c>
      <c r="L95" s="474">
        <v>30</v>
      </c>
      <c r="M95" s="474">
        <v>12</v>
      </c>
      <c r="N95">
        <f>SUMIFS(FFPEUsageLog!$D:$D,FFPEUsageLog!$A:$A,FFPERegionsAvailable!$B131,FFPEUsageLog!$B:$B,FFPERegionsAvailable!$J131,FFPEUsageLog!$C:$C,FFPERegionsAvailable!$F131)</f>
        <v>6</v>
      </c>
      <c r="O95" s="574">
        <f t="shared" si="2"/>
        <v>12</v>
      </c>
      <c r="S95" s="475" t="s">
        <v>1354</v>
      </c>
      <c r="U95" s="566">
        <v>5</v>
      </c>
      <c r="V95" s="575">
        <v>1</v>
      </c>
      <c r="W95" s="562" t="s">
        <v>596</v>
      </c>
      <c r="X95" s="474" t="s">
        <v>270</v>
      </c>
    </row>
    <row r="96" spans="2:24" hidden="1">
      <c r="B96" s="585" t="s">
        <v>602</v>
      </c>
      <c r="C96" s="475" t="s">
        <v>1474</v>
      </c>
      <c r="D96" s="475">
        <v>2</v>
      </c>
      <c r="E96" s="1">
        <v>1</v>
      </c>
      <c r="F96" s="475" t="s">
        <v>1475</v>
      </c>
      <c r="G96" s="475">
        <v>1</v>
      </c>
      <c r="H96" s="573">
        <v>44819</v>
      </c>
      <c r="I96" s="583">
        <f>IFERROR(VLOOKUP(J96,Mapping!$AW$2:$BB$26,5,FALSE),"")</f>
        <v>5</v>
      </c>
      <c r="J96" s="474" t="s">
        <v>975</v>
      </c>
      <c r="K96" s="566" t="s">
        <v>929</v>
      </c>
      <c r="L96" s="474">
        <v>30</v>
      </c>
      <c r="M96" s="474">
        <v>0</v>
      </c>
      <c r="N96">
        <f>SUMIFS(FFPEUsageLog!$D:$D,FFPEUsageLog!$A:$A,FFPERegionsAvailable!$B178,FFPEUsageLog!$B:$B,FFPERegionsAvailable!$J178,FFPEUsageLog!$C:$C,FFPERegionsAvailable!$F178)</f>
        <v>12</v>
      </c>
      <c r="O96" s="574">
        <f t="shared" si="2"/>
        <v>18</v>
      </c>
      <c r="S96" s="475" t="s">
        <v>1354</v>
      </c>
      <c r="U96" s="566"/>
      <c r="V96" s="575">
        <v>3</v>
      </c>
      <c r="W96" s="562" t="s">
        <v>148</v>
      </c>
      <c r="X96" s="474" t="s">
        <v>270</v>
      </c>
    </row>
    <row r="97" spans="2:24" hidden="1">
      <c r="B97" s="585" t="s">
        <v>602</v>
      </c>
      <c r="C97" s="475" t="s">
        <v>1476</v>
      </c>
      <c r="D97" s="475">
        <v>2</v>
      </c>
      <c r="E97" s="1">
        <v>1</v>
      </c>
      <c r="F97" s="475" t="s">
        <v>1475</v>
      </c>
      <c r="G97" s="475">
        <v>31</v>
      </c>
      <c r="H97" s="573">
        <v>44819</v>
      </c>
      <c r="I97" s="583">
        <f>IFERROR(VLOOKUP(J97,Mapping!$AW$2:$BB$26,5,FALSE),"")</f>
        <v>2</v>
      </c>
      <c r="J97" t="s">
        <v>925</v>
      </c>
      <c r="K97" s="566" t="s">
        <v>929</v>
      </c>
      <c r="L97" s="474">
        <v>30</v>
      </c>
      <c r="M97" s="474">
        <v>0</v>
      </c>
      <c r="N97">
        <f>SUMIFS(FFPEUsageLog!$D:$D,FFPEUsageLog!$A:$A,FFPERegionsAvailable!$B179,FFPEUsageLog!$B:$B,FFPERegionsAvailable!$J179,FFPEUsageLog!$C:$C,FFPERegionsAvailable!$F179)</f>
        <v>4</v>
      </c>
      <c r="O97" s="574">
        <f t="shared" si="2"/>
        <v>26</v>
      </c>
      <c r="S97" s="475" t="s">
        <v>1354</v>
      </c>
      <c r="U97" s="566"/>
      <c r="V97" s="575">
        <v>3</v>
      </c>
      <c r="W97" s="562" t="s">
        <v>148</v>
      </c>
      <c r="X97" s="474" t="s">
        <v>1477</v>
      </c>
    </row>
    <row r="98" spans="2:24" hidden="1">
      <c r="B98" s="585" t="s">
        <v>629</v>
      </c>
      <c r="C98" s="585" t="s">
        <v>1478</v>
      </c>
      <c r="D98" s="475">
        <v>2</v>
      </c>
      <c r="E98" s="1">
        <v>1</v>
      </c>
      <c r="F98" s="475" t="s">
        <v>1475</v>
      </c>
      <c r="G98" s="475">
        <v>61</v>
      </c>
      <c r="H98" s="573">
        <v>44819</v>
      </c>
      <c r="I98" s="583">
        <f>IFERROR(VLOOKUP(J98,Mapping!$AW$2:$BB$26,5,FALSE),"")</f>
        <v>5</v>
      </c>
      <c r="J98" s="474" t="s">
        <v>975</v>
      </c>
      <c r="K98" s="566" t="s">
        <v>929</v>
      </c>
      <c r="L98" s="474">
        <v>30</v>
      </c>
      <c r="M98" s="474">
        <v>0</v>
      </c>
      <c r="N98">
        <f>SUMIFS(FFPEUsageLog!$D:$D,FFPEUsageLog!$A:$A,FFPERegionsAvailable!$B180,FFPEUsageLog!$B:$B,FFPERegionsAvailable!$J180,FFPEUsageLog!$C:$C,FFPERegionsAvailable!$F180)</f>
        <v>12</v>
      </c>
      <c r="O98" s="574">
        <f t="shared" si="2"/>
        <v>18</v>
      </c>
      <c r="S98" s="475" t="s">
        <v>1354</v>
      </c>
      <c r="U98" s="566"/>
      <c r="V98" s="575">
        <v>3</v>
      </c>
      <c r="W98" s="562" t="s">
        <v>148</v>
      </c>
      <c r="X98" s="474" t="s">
        <v>1477</v>
      </c>
    </row>
    <row r="99" spans="2:24" hidden="1">
      <c r="B99" s="585" t="s">
        <v>629</v>
      </c>
      <c r="C99" s="475" t="s">
        <v>1479</v>
      </c>
      <c r="D99" s="475">
        <v>2</v>
      </c>
      <c r="E99" s="1">
        <v>1</v>
      </c>
      <c r="F99" s="475" t="s">
        <v>1475</v>
      </c>
      <c r="G99" s="475">
        <v>91</v>
      </c>
      <c r="H99" s="573">
        <v>44819</v>
      </c>
      <c r="I99" s="583">
        <f>IFERROR(VLOOKUP(J99,Mapping!$AW$2:$BB$26,5,FALSE),"")</f>
        <v>2</v>
      </c>
      <c r="J99" t="s">
        <v>925</v>
      </c>
      <c r="K99" s="566" t="s">
        <v>929</v>
      </c>
      <c r="L99" s="474">
        <v>10</v>
      </c>
      <c r="M99" s="474">
        <v>0</v>
      </c>
      <c r="N99">
        <f>SUMIFS(FFPEUsageLog!$D:$D,FFPEUsageLog!$A:$A,FFPERegionsAvailable!$B181,FFPEUsageLog!$B:$B,FFPERegionsAvailable!$J181,FFPEUsageLog!$C:$C,FFPERegionsAvailable!$F181)</f>
        <v>5</v>
      </c>
      <c r="O99" s="574">
        <f t="shared" si="2"/>
        <v>5</v>
      </c>
      <c r="S99" s="475" t="s">
        <v>1354</v>
      </c>
      <c r="U99" s="566"/>
      <c r="V99" s="575">
        <v>3</v>
      </c>
      <c r="W99" s="562" t="s">
        <v>148</v>
      </c>
      <c r="X99" s="474" t="s">
        <v>270</v>
      </c>
    </row>
    <row r="100" spans="2:24" hidden="1">
      <c r="B100" s="585" t="s">
        <v>629</v>
      </c>
      <c r="C100" s="585" t="s">
        <v>1479</v>
      </c>
      <c r="D100" s="475">
        <v>2</v>
      </c>
      <c r="E100" s="1">
        <v>1</v>
      </c>
      <c r="F100" s="475" t="s">
        <v>1480</v>
      </c>
      <c r="G100" s="475">
        <v>1</v>
      </c>
      <c r="H100" s="573">
        <v>44819</v>
      </c>
      <c r="I100" s="583">
        <f>IFERROR(VLOOKUP(J100,Mapping!$AW$2:$BB$26,5,FALSE),"")</f>
        <v>2</v>
      </c>
      <c r="J100" t="s">
        <v>925</v>
      </c>
      <c r="K100" s="566" t="s">
        <v>929</v>
      </c>
      <c r="L100" s="474">
        <v>20</v>
      </c>
      <c r="M100" s="474">
        <v>0</v>
      </c>
      <c r="N100">
        <f>SUMIFS(FFPEUsageLog!$D:$D,FFPEUsageLog!$A:$A,FFPERegionsAvailable!$B182,FFPEUsageLog!$B:$B,FFPERegionsAvailable!$J182,FFPEUsageLog!$C:$C,FFPERegionsAvailable!$F182)</f>
        <v>12</v>
      </c>
      <c r="O100" s="574">
        <f t="shared" si="2"/>
        <v>8</v>
      </c>
      <c r="S100" s="475" t="s">
        <v>1354</v>
      </c>
      <c r="U100" s="566"/>
      <c r="V100" s="575">
        <v>3</v>
      </c>
      <c r="W100" s="562" t="s">
        <v>148</v>
      </c>
      <c r="X100" s="474" t="s">
        <v>1477</v>
      </c>
    </row>
    <row r="101" spans="2:24" hidden="1">
      <c r="B101" s="585" t="s">
        <v>607</v>
      </c>
      <c r="C101" s="585" t="s">
        <v>1481</v>
      </c>
      <c r="D101" s="475">
        <v>2</v>
      </c>
      <c r="E101" s="1">
        <v>1</v>
      </c>
      <c r="F101" s="475" t="s">
        <v>1480</v>
      </c>
      <c r="G101" s="475">
        <v>21</v>
      </c>
      <c r="H101" s="573">
        <v>44819</v>
      </c>
      <c r="I101" s="583">
        <f>IFERROR(VLOOKUP(J101,Mapping!$AW$2:$BB$26,5,FALSE),"")</f>
        <v>5</v>
      </c>
      <c r="J101" s="474" t="s">
        <v>975</v>
      </c>
      <c r="K101" s="566" t="s">
        <v>929</v>
      </c>
      <c r="L101" s="474">
        <v>30</v>
      </c>
      <c r="M101" s="474">
        <v>0</v>
      </c>
      <c r="N101">
        <f>SUMIFS(FFPEUsageLog!$D:$D,FFPEUsageLog!$A:$A,FFPERegionsAvailable!$B183,FFPEUsageLog!$B:$B,FFPERegionsAvailable!$J183,FFPEUsageLog!$C:$C,FFPERegionsAvailable!$F183)</f>
        <v>8</v>
      </c>
      <c r="O101" s="574">
        <f t="shared" si="2"/>
        <v>22</v>
      </c>
      <c r="S101" s="475" t="s">
        <v>1354</v>
      </c>
      <c r="U101" s="566"/>
      <c r="V101" s="575">
        <v>3</v>
      </c>
      <c r="W101" s="562" t="s">
        <v>148</v>
      </c>
      <c r="X101" s="474" t="s">
        <v>1477</v>
      </c>
    </row>
    <row r="102" spans="2:24" hidden="1">
      <c r="B102" s="585" t="s">
        <v>607</v>
      </c>
      <c r="C102" s="585" t="s">
        <v>1482</v>
      </c>
      <c r="D102" s="475">
        <v>2</v>
      </c>
      <c r="E102" s="1">
        <v>1</v>
      </c>
      <c r="F102" s="475" t="s">
        <v>1480</v>
      </c>
      <c r="G102" s="475">
        <v>51</v>
      </c>
      <c r="H102" s="573">
        <v>44819</v>
      </c>
      <c r="I102" s="583">
        <f>IFERROR(VLOOKUP(J102,Mapping!$AW$2:$BB$26,5,FALSE),"")</f>
        <v>2</v>
      </c>
      <c r="J102" t="s">
        <v>925</v>
      </c>
      <c r="K102" s="566" t="s">
        <v>929</v>
      </c>
      <c r="L102" s="474">
        <v>30</v>
      </c>
      <c r="M102" s="474">
        <v>0</v>
      </c>
      <c r="N102">
        <f>SUMIFS(FFPEUsageLog!$D:$D,FFPEUsageLog!$A:$A,FFPERegionsAvailable!$B184,FFPEUsageLog!$B:$B,FFPERegionsAvailable!$J184,FFPEUsageLog!$C:$C,FFPERegionsAvailable!$F184)</f>
        <v>13</v>
      </c>
      <c r="O102" s="574">
        <f t="shared" si="2"/>
        <v>17</v>
      </c>
      <c r="S102" s="475" t="s">
        <v>1354</v>
      </c>
      <c r="U102" s="566"/>
      <c r="V102" s="575">
        <v>3</v>
      </c>
      <c r="W102" s="562" t="s">
        <v>148</v>
      </c>
      <c r="X102" s="474" t="s">
        <v>270</v>
      </c>
    </row>
    <row r="103" spans="2:24" hidden="1">
      <c r="B103" s="585" t="s">
        <v>789</v>
      </c>
      <c r="C103" s="585" t="s">
        <v>1483</v>
      </c>
      <c r="D103" s="475">
        <v>2</v>
      </c>
      <c r="E103" s="1">
        <v>1</v>
      </c>
      <c r="F103" s="475" t="s">
        <v>1480</v>
      </c>
      <c r="G103" s="475">
        <v>81</v>
      </c>
      <c r="H103" s="573">
        <v>44819</v>
      </c>
      <c r="I103" s="583">
        <f>IFERROR(VLOOKUP(J103,Mapping!$AW$2:$BB$26,5,FALSE),"")</f>
        <v>5</v>
      </c>
      <c r="J103" s="474" t="s">
        <v>975</v>
      </c>
      <c r="K103" s="566" t="s">
        <v>929</v>
      </c>
      <c r="L103" s="474">
        <v>20</v>
      </c>
      <c r="M103" s="474">
        <v>0</v>
      </c>
      <c r="N103">
        <f>SUMIFS(FFPEUsageLog!$D:$D,FFPEUsageLog!$A:$A,FFPERegionsAvailable!$B185,FFPEUsageLog!$B:$B,FFPERegionsAvailable!$J185,FFPEUsageLog!$C:$C,FFPERegionsAvailable!$F185)</f>
        <v>3</v>
      </c>
      <c r="O103" s="574">
        <f t="shared" si="2"/>
        <v>17</v>
      </c>
      <c r="S103" s="475" t="s">
        <v>1354</v>
      </c>
      <c r="U103" s="566"/>
      <c r="V103" s="575">
        <v>3</v>
      </c>
      <c r="W103" s="562" t="s">
        <v>148</v>
      </c>
      <c r="X103" s="474" t="s">
        <v>1477</v>
      </c>
    </row>
    <row r="104" spans="2:24" hidden="1">
      <c r="B104" s="585" t="s">
        <v>789</v>
      </c>
      <c r="C104" s="585" t="s">
        <v>1483</v>
      </c>
      <c r="D104" s="475">
        <v>2</v>
      </c>
      <c r="E104" s="1">
        <v>1</v>
      </c>
      <c r="F104" s="475" t="s">
        <v>1484</v>
      </c>
      <c r="G104" s="475">
        <v>1</v>
      </c>
      <c r="H104" s="573">
        <v>44819</v>
      </c>
      <c r="I104" s="583">
        <f>IFERROR(VLOOKUP(J104,Mapping!$AW$2:$BB$26,5,FALSE),"")</f>
        <v>5</v>
      </c>
      <c r="J104" s="474" t="s">
        <v>975</v>
      </c>
      <c r="K104" s="566" t="s">
        <v>929</v>
      </c>
      <c r="L104" s="474">
        <v>10</v>
      </c>
      <c r="M104" s="474">
        <v>0</v>
      </c>
      <c r="N104">
        <f>SUMIFS(FFPEUsageLog!$D:$D,FFPEUsageLog!$A:$A,FFPERegionsAvailable!$B186,FFPEUsageLog!$B:$B,FFPERegionsAvailable!$J186,FFPEUsageLog!$C:$C,FFPERegionsAvailable!$F186)</f>
        <v>4</v>
      </c>
      <c r="O104" s="574">
        <f t="shared" si="2"/>
        <v>6</v>
      </c>
      <c r="S104" s="475" t="s">
        <v>1354</v>
      </c>
      <c r="U104" s="566"/>
      <c r="V104" s="575">
        <v>3</v>
      </c>
      <c r="W104" s="562" t="s">
        <v>148</v>
      </c>
      <c r="X104" s="474" t="s">
        <v>1477</v>
      </c>
    </row>
    <row r="105" spans="2:24" hidden="1">
      <c r="B105" s="585" t="s">
        <v>789</v>
      </c>
      <c r="C105" s="585" t="s">
        <v>1485</v>
      </c>
      <c r="D105" s="475">
        <v>2</v>
      </c>
      <c r="E105" s="1">
        <v>1</v>
      </c>
      <c r="F105" s="475" t="s">
        <v>1484</v>
      </c>
      <c r="G105" s="475">
        <v>11</v>
      </c>
      <c r="H105" s="573">
        <v>44819</v>
      </c>
      <c r="I105" s="583">
        <f>IFERROR(VLOOKUP(J105,Mapping!$AW$2:$BB$26,5,FALSE),"")</f>
        <v>2</v>
      </c>
      <c r="J105" t="s">
        <v>925</v>
      </c>
      <c r="K105" s="566" t="s">
        <v>929</v>
      </c>
      <c r="L105" s="474">
        <v>30</v>
      </c>
      <c r="M105" s="474">
        <v>0</v>
      </c>
      <c r="N105">
        <f>SUMIFS(FFPEUsageLog!$D:$D,FFPEUsageLog!$A:$A,FFPERegionsAvailable!$B187,FFPEUsageLog!$B:$B,FFPERegionsAvailable!$J187,FFPEUsageLog!$C:$C,FFPERegionsAvailable!$F187)</f>
        <v>2</v>
      </c>
      <c r="O105" s="574">
        <f t="shared" si="2"/>
        <v>28</v>
      </c>
      <c r="S105" s="475" t="s">
        <v>1354</v>
      </c>
      <c r="U105" s="566"/>
      <c r="V105" s="575">
        <v>3</v>
      </c>
      <c r="W105" s="562" t="s">
        <v>148</v>
      </c>
      <c r="X105" s="474" t="s">
        <v>270</v>
      </c>
    </row>
    <row r="106" spans="2:24" hidden="1">
      <c r="B106" s="585" t="s">
        <v>336</v>
      </c>
      <c r="C106" s="585" t="s">
        <v>1486</v>
      </c>
      <c r="D106" s="475">
        <v>2</v>
      </c>
      <c r="E106" s="1">
        <v>1</v>
      </c>
      <c r="F106" s="475" t="s">
        <v>1484</v>
      </c>
      <c r="G106" s="475">
        <v>41</v>
      </c>
      <c r="H106" s="573">
        <v>44819</v>
      </c>
      <c r="I106" s="583">
        <f>IFERROR(VLOOKUP(J106,Mapping!$AW$2:$BB$26,5,FALSE),"")</f>
        <v>5</v>
      </c>
      <c r="J106" s="474" t="s">
        <v>975</v>
      </c>
      <c r="K106" s="566" t="s">
        <v>929</v>
      </c>
      <c r="L106" s="474">
        <v>30</v>
      </c>
      <c r="M106" s="474">
        <v>0</v>
      </c>
      <c r="N106">
        <f>SUMIFS(FFPEUsageLog!$D:$D,FFPEUsageLog!$A:$A,FFPERegionsAvailable!$B188,FFPEUsageLog!$B:$B,FFPERegionsAvailable!$J188,FFPEUsageLog!$C:$C,FFPERegionsAvailable!$F188)</f>
        <v>3</v>
      </c>
      <c r="O106" s="574">
        <f t="shared" si="2"/>
        <v>27</v>
      </c>
      <c r="S106" s="475" t="s">
        <v>1354</v>
      </c>
      <c r="U106" s="566"/>
      <c r="V106" s="575">
        <v>3</v>
      </c>
      <c r="W106" s="562" t="s">
        <v>148</v>
      </c>
      <c r="X106" s="474" t="s">
        <v>1477</v>
      </c>
    </row>
    <row r="107" spans="2:24" hidden="1">
      <c r="B107" s="585" t="s">
        <v>336</v>
      </c>
      <c r="C107" s="585" t="s">
        <v>1487</v>
      </c>
      <c r="D107" s="475">
        <v>2</v>
      </c>
      <c r="E107" s="1">
        <v>1</v>
      </c>
      <c r="F107" s="475" t="s">
        <v>1484</v>
      </c>
      <c r="G107" s="475">
        <v>71</v>
      </c>
      <c r="H107" s="573">
        <v>44819</v>
      </c>
      <c r="I107" s="583">
        <f>IFERROR(VLOOKUP(J107,Mapping!$AW$2:$BB$26,5,FALSE),"")</f>
        <v>2</v>
      </c>
      <c r="J107" t="s">
        <v>925</v>
      </c>
      <c r="K107" s="566" t="s">
        <v>929</v>
      </c>
      <c r="L107" s="474">
        <v>30</v>
      </c>
      <c r="M107" s="474">
        <v>0</v>
      </c>
      <c r="N107">
        <f>SUMIFS(FFPEUsageLog!$D:$D,FFPEUsageLog!$A:$A,FFPERegionsAvailable!$B189,FFPEUsageLog!$B:$B,FFPERegionsAvailable!$J189,FFPEUsageLog!$C:$C,FFPERegionsAvailable!$F189)</f>
        <v>6</v>
      </c>
      <c r="O107" s="574">
        <f t="shared" si="2"/>
        <v>24</v>
      </c>
      <c r="S107" s="475" t="s">
        <v>1354</v>
      </c>
      <c r="U107" s="566"/>
      <c r="V107" s="575">
        <v>3</v>
      </c>
      <c r="W107" s="562" t="s">
        <v>148</v>
      </c>
      <c r="X107" s="474" t="s">
        <v>1477</v>
      </c>
    </row>
    <row r="108" spans="2:24" hidden="1">
      <c r="B108" s="585" t="s">
        <v>331</v>
      </c>
      <c r="C108" s="585" t="s">
        <v>1488</v>
      </c>
      <c r="D108" s="475">
        <v>2</v>
      </c>
      <c r="E108" s="1">
        <v>1</v>
      </c>
      <c r="F108" s="475" t="s">
        <v>1489</v>
      </c>
      <c r="G108" s="475">
        <v>1</v>
      </c>
      <c r="H108" s="573">
        <v>44819</v>
      </c>
      <c r="I108" s="583">
        <f>IFERROR(VLOOKUP(J108,Mapping!$AW$2:$BB$26,5,FALSE),"")</f>
        <v>5</v>
      </c>
      <c r="J108" s="474" t="s">
        <v>975</v>
      </c>
      <c r="K108" s="566" t="s">
        <v>929</v>
      </c>
      <c r="L108" s="474">
        <v>30</v>
      </c>
      <c r="M108" s="474">
        <v>0</v>
      </c>
      <c r="N108">
        <f>SUMIFS(FFPEUsageLog!$D:$D,FFPEUsageLog!$A:$A,FFPERegionsAvailable!$B190,FFPEUsageLog!$B:$B,FFPERegionsAvailable!$J190,FFPEUsageLog!$C:$C,FFPERegionsAvailable!$F190)</f>
        <v>4</v>
      </c>
      <c r="O108" s="574">
        <f t="shared" si="2"/>
        <v>26</v>
      </c>
      <c r="S108" s="475" t="s">
        <v>1354</v>
      </c>
      <c r="U108" s="566"/>
      <c r="V108" s="575">
        <v>3</v>
      </c>
      <c r="W108" s="562" t="s">
        <v>148</v>
      </c>
      <c r="X108" s="474" t="s">
        <v>270</v>
      </c>
    </row>
    <row r="109" spans="2:24" hidden="1">
      <c r="B109" s="585" t="s">
        <v>331</v>
      </c>
      <c r="C109" s="585" t="s">
        <v>1490</v>
      </c>
      <c r="D109" s="475">
        <v>2</v>
      </c>
      <c r="E109" s="1">
        <v>1</v>
      </c>
      <c r="F109" s="475" t="s">
        <v>1489</v>
      </c>
      <c r="G109" s="475">
        <v>31</v>
      </c>
      <c r="H109" s="573">
        <v>44819</v>
      </c>
      <c r="I109" s="583">
        <f>IFERROR(VLOOKUP(J109,Mapping!$AW$2:$BB$26,5,FALSE),"")</f>
        <v>2</v>
      </c>
      <c r="J109" t="s">
        <v>925</v>
      </c>
      <c r="K109" s="566" t="s">
        <v>929</v>
      </c>
      <c r="L109" s="474">
        <v>30</v>
      </c>
      <c r="M109" s="474">
        <v>0</v>
      </c>
      <c r="N109">
        <f>SUMIFS(FFPEUsageLog!$D:$D,FFPEUsageLog!$A:$A,FFPERegionsAvailable!$B191,FFPEUsageLog!$B:$B,FFPERegionsAvailable!$J191,FFPEUsageLog!$C:$C,FFPERegionsAvailable!$F191)</f>
        <v>12</v>
      </c>
      <c r="O109" s="574">
        <f t="shared" si="2"/>
        <v>18</v>
      </c>
      <c r="S109" s="475" t="s">
        <v>1354</v>
      </c>
      <c r="U109" s="566"/>
      <c r="V109" s="575">
        <v>3</v>
      </c>
      <c r="W109" s="562" t="s">
        <v>148</v>
      </c>
      <c r="X109" s="474" t="s">
        <v>1477</v>
      </c>
    </row>
    <row r="110" spans="2:24" hidden="1">
      <c r="B110" s="585" t="s">
        <v>633</v>
      </c>
      <c r="C110" s="585" t="s">
        <v>1491</v>
      </c>
      <c r="D110" s="475">
        <v>2</v>
      </c>
      <c r="E110" s="1">
        <v>1</v>
      </c>
      <c r="F110" s="475" t="s">
        <v>1489</v>
      </c>
      <c r="G110" s="475">
        <v>61</v>
      </c>
      <c r="H110" s="573">
        <v>44819</v>
      </c>
      <c r="I110" s="583">
        <f>IFERROR(VLOOKUP(J110,Mapping!$AW$2:$BB$26,5,FALSE),"")</f>
        <v>2</v>
      </c>
      <c r="J110" t="s">
        <v>925</v>
      </c>
      <c r="K110" s="566" t="s">
        <v>929</v>
      </c>
      <c r="L110" s="474">
        <v>30</v>
      </c>
      <c r="M110" s="474">
        <v>0</v>
      </c>
      <c r="N110">
        <f>SUMIFS(FFPEUsageLog!$D:$D,FFPEUsageLog!$A:$A,FFPERegionsAvailable!$B192,FFPEUsageLog!$B:$B,FFPERegionsAvailable!$J192,FFPEUsageLog!$C:$C,FFPERegionsAvailable!$F192)</f>
        <v>0</v>
      </c>
      <c r="O110" s="574">
        <f t="shared" si="2"/>
        <v>30</v>
      </c>
      <c r="S110" s="475" t="s">
        <v>1354</v>
      </c>
      <c r="U110" s="566"/>
      <c r="V110" s="575">
        <v>3</v>
      </c>
      <c r="W110" s="562" t="s">
        <v>148</v>
      </c>
      <c r="X110" s="474" t="s">
        <v>1477</v>
      </c>
    </row>
    <row r="111" spans="2:24" hidden="1">
      <c r="B111" s="585" t="s">
        <v>633</v>
      </c>
      <c r="C111" s="585" t="s">
        <v>1492</v>
      </c>
      <c r="D111" s="475">
        <v>2</v>
      </c>
      <c r="E111" s="1">
        <v>1</v>
      </c>
      <c r="F111" s="475" t="s">
        <v>1489</v>
      </c>
      <c r="G111" s="475">
        <v>91</v>
      </c>
      <c r="H111" s="573">
        <v>44819</v>
      </c>
      <c r="I111" s="583">
        <f>IFERROR(VLOOKUP(J111,Mapping!$AW$2:$BB$26,5,FALSE),"")</f>
        <v>5</v>
      </c>
      <c r="J111" s="474" t="s">
        <v>975</v>
      </c>
      <c r="K111" s="566" t="s">
        <v>929</v>
      </c>
      <c r="L111" s="474">
        <v>10</v>
      </c>
      <c r="M111" s="474">
        <v>0</v>
      </c>
      <c r="N111">
        <f>SUMIFS(FFPEUsageLog!$D:$D,FFPEUsageLog!$A:$A,FFPERegionsAvailable!$B193,FFPEUsageLog!$B:$B,FFPERegionsAvailable!$J193,FFPEUsageLog!$C:$C,FFPERegionsAvailable!$F193)</f>
        <v>2</v>
      </c>
      <c r="O111" s="574">
        <f t="shared" si="2"/>
        <v>8</v>
      </c>
      <c r="S111" s="475" t="s">
        <v>1354</v>
      </c>
      <c r="U111" s="566"/>
      <c r="V111" s="575">
        <v>3</v>
      </c>
      <c r="W111" s="562" t="s">
        <v>148</v>
      </c>
      <c r="X111" s="474" t="s">
        <v>270</v>
      </c>
    </row>
    <row r="112" spans="2:24" hidden="1">
      <c r="B112" s="585" t="s">
        <v>633</v>
      </c>
      <c r="C112" s="585" t="s">
        <v>1492</v>
      </c>
      <c r="D112" s="475">
        <v>2</v>
      </c>
      <c r="E112" s="1">
        <v>1</v>
      </c>
      <c r="F112" s="475" t="s">
        <v>1493</v>
      </c>
      <c r="G112" s="475">
        <v>1</v>
      </c>
      <c r="H112" s="573">
        <v>44819</v>
      </c>
      <c r="I112" s="583">
        <f>IFERROR(VLOOKUP(J112,Mapping!$AW$2:$BB$26,5,FALSE),"")</f>
        <v>5</v>
      </c>
      <c r="J112" s="474" t="s">
        <v>975</v>
      </c>
      <c r="K112" s="566" t="s">
        <v>929</v>
      </c>
      <c r="L112" s="474">
        <v>20</v>
      </c>
      <c r="M112" s="474">
        <v>0</v>
      </c>
      <c r="N112">
        <f>SUMIFS(FFPEUsageLog!$D:$D,FFPEUsageLog!$A:$A,FFPERegionsAvailable!$B194,FFPEUsageLog!$B:$B,FFPERegionsAvailable!$J194,FFPEUsageLog!$C:$C,FFPERegionsAvailable!$F194)</f>
        <v>7</v>
      </c>
      <c r="O112" s="574">
        <f t="shared" si="2"/>
        <v>13</v>
      </c>
      <c r="S112" s="475" t="s">
        <v>1354</v>
      </c>
      <c r="U112" s="566"/>
      <c r="V112" s="575">
        <v>3</v>
      </c>
      <c r="W112" s="562" t="s">
        <v>148</v>
      </c>
      <c r="X112" s="474" t="s">
        <v>1477</v>
      </c>
    </row>
    <row r="113" spans="2:24" hidden="1">
      <c r="B113" s="585" t="s">
        <v>597</v>
      </c>
      <c r="C113" s="585" t="s">
        <v>1494</v>
      </c>
      <c r="D113" s="475">
        <v>2</v>
      </c>
      <c r="E113" s="1">
        <v>1</v>
      </c>
      <c r="F113" s="475" t="s">
        <v>1493</v>
      </c>
      <c r="G113" s="475">
        <v>21</v>
      </c>
      <c r="H113" s="573">
        <v>44819</v>
      </c>
      <c r="I113" s="583">
        <f>IFERROR(VLOOKUP(J113,Mapping!$AW$2:$BB$26,5,FALSE),"")</f>
        <v>5</v>
      </c>
      <c r="J113" s="474" t="s">
        <v>975</v>
      </c>
      <c r="K113" s="566" t="s">
        <v>929</v>
      </c>
      <c r="L113" s="474">
        <v>30</v>
      </c>
      <c r="M113" s="474">
        <v>0</v>
      </c>
      <c r="N113">
        <f>SUMIFS(FFPEUsageLog!$D:$D,FFPEUsageLog!$A:$A,FFPERegionsAvailable!$B195,FFPEUsageLog!$B:$B,FFPERegionsAvailable!$J195,FFPEUsageLog!$C:$C,FFPERegionsAvailable!$F195)</f>
        <v>0</v>
      </c>
      <c r="O113" s="574">
        <f t="shared" si="2"/>
        <v>30</v>
      </c>
      <c r="S113" s="475" t="s">
        <v>1354</v>
      </c>
      <c r="U113" s="566"/>
      <c r="V113" s="575">
        <v>3</v>
      </c>
      <c r="W113" s="562" t="s">
        <v>148</v>
      </c>
      <c r="X113" s="474" t="s">
        <v>1477</v>
      </c>
    </row>
    <row r="114" spans="2:24" hidden="1">
      <c r="B114" s="585" t="s">
        <v>597</v>
      </c>
      <c r="C114" s="585" t="s">
        <v>1495</v>
      </c>
      <c r="D114" s="475">
        <v>2</v>
      </c>
      <c r="E114" s="1">
        <v>1</v>
      </c>
      <c r="F114" s="475" t="s">
        <v>1493</v>
      </c>
      <c r="G114" s="475">
        <v>51</v>
      </c>
      <c r="H114" s="573">
        <v>44819</v>
      </c>
      <c r="I114" s="583">
        <f>IFERROR(VLOOKUP(J114,Mapping!$AW$2:$BB$26,5,FALSE),"")</f>
        <v>2</v>
      </c>
      <c r="J114" t="s">
        <v>925</v>
      </c>
      <c r="K114" s="566" t="s">
        <v>929</v>
      </c>
      <c r="L114" s="474">
        <v>30</v>
      </c>
      <c r="M114" s="474">
        <v>0</v>
      </c>
      <c r="N114">
        <f>SUMIFS(FFPEUsageLog!$D:$D,FFPEUsageLog!$A:$A,FFPERegionsAvailable!$B196,FFPEUsageLog!$B:$B,FFPERegionsAvailable!$J196,FFPEUsageLog!$C:$C,FFPERegionsAvailable!$F196)</f>
        <v>12</v>
      </c>
      <c r="O114" s="574">
        <f t="shared" si="2"/>
        <v>18</v>
      </c>
      <c r="S114" s="475" t="s">
        <v>1354</v>
      </c>
      <c r="U114" s="566"/>
      <c r="V114" s="575">
        <v>3</v>
      </c>
      <c r="W114" s="562" t="s">
        <v>148</v>
      </c>
      <c r="X114" s="474" t="s">
        <v>270</v>
      </c>
    </row>
    <row r="115" spans="2:24" hidden="1">
      <c r="B115" s="585" t="s">
        <v>626</v>
      </c>
      <c r="C115" s="585" t="s">
        <v>1496</v>
      </c>
      <c r="D115" s="475">
        <v>2</v>
      </c>
      <c r="E115" s="1">
        <v>1</v>
      </c>
      <c r="F115" s="475" t="s">
        <v>1493</v>
      </c>
      <c r="G115" s="475">
        <v>81</v>
      </c>
      <c r="H115" s="573">
        <v>44819</v>
      </c>
      <c r="I115" s="583">
        <f>IFERROR(VLOOKUP(J115,Mapping!$AW$2:$BB$26,5,FALSE),"")</f>
        <v>5</v>
      </c>
      <c r="J115" s="474" t="s">
        <v>975</v>
      </c>
      <c r="K115" s="566" t="s">
        <v>929</v>
      </c>
      <c r="L115" s="474">
        <v>20</v>
      </c>
      <c r="M115" s="474">
        <v>0</v>
      </c>
      <c r="N115">
        <f>SUMIFS(FFPEUsageLog!$D:$D,FFPEUsageLog!$A:$A,FFPERegionsAvailable!$B197,FFPEUsageLog!$B:$B,FFPERegionsAvailable!$J197,FFPEUsageLog!$C:$C,FFPERegionsAvailable!$F197)</f>
        <v>3</v>
      </c>
      <c r="O115" s="574">
        <f t="shared" si="2"/>
        <v>17</v>
      </c>
      <c r="S115" s="475" t="s">
        <v>1354</v>
      </c>
      <c r="U115" s="566"/>
      <c r="V115" s="575">
        <v>3</v>
      </c>
      <c r="W115" s="562" t="s">
        <v>148</v>
      </c>
      <c r="X115" s="474" t="s">
        <v>1477</v>
      </c>
    </row>
    <row r="116" spans="2:24" hidden="1">
      <c r="B116" s="585" t="s">
        <v>626</v>
      </c>
      <c r="C116" s="585" t="s">
        <v>1496</v>
      </c>
      <c r="E116" s="1">
        <v>1</v>
      </c>
      <c r="F116" s="475" t="s">
        <v>1497</v>
      </c>
      <c r="G116" s="475">
        <v>1</v>
      </c>
      <c r="H116" s="573">
        <v>44819</v>
      </c>
      <c r="I116" s="583">
        <f>IFERROR(VLOOKUP(J116,Mapping!$AW$2:$BB$26,5,FALSE),"")</f>
        <v>5</v>
      </c>
      <c r="J116" s="474" t="s">
        <v>975</v>
      </c>
      <c r="K116" s="566" t="s">
        <v>929</v>
      </c>
      <c r="L116" s="474">
        <v>10</v>
      </c>
      <c r="M116" s="474">
        <v>0</v>
      </c>
      <c r="N116">
        <f>SUMIFS(FFPEUsageLog!$D:$D,FFPEUsageLog!$A:$A,FFPERegionsAvailable!$B198,FFPEUsageLog!$B:$B,FFPERegionsAvailable!$J198,FFPEUsageLog!$C:$C,FFPERegionsAvailable!$F198)</f>
        <v>12</v>
      </c>
      <c r="O116" s="574">
        <f t="shared" si="2"/>
        <v>-2</v>
      </c>
      <c r="S116" s="475" t="s">
        <v>1354</v>
      </c>
      <c r="U116" s="566"/>
      <c r="V116" s="575">
        <v>3</v>
      </c>
      <c r="W116" s="562" t="s">
        <v>148</v>
      </c>
      <c r="X116" s="474" t="s">
        <v>1477</v>
      </c>
    </row>
    <row r="117" spans="2:24" hidden="1">
      <c r="B117" s="585" t="s">
        <v>626</v>
      </c>
      <c r="C117" s="585" t="s">
        <v>1498</v>
      </c>
      <c r="D117" s="475">
        <v>2</v>
      </c>
      <c r="E117" s="1">
        <v>1</v>
      </c>
      <c r="F117" s="475" t="s">
        <v>1497</v>
      </c>
      <c r="G117" s="475">
        <v>11</v>
      </c>
      <c r="H117" s="573">
        <v>44819</v>
      </c>
      <c r="I117" s="583">
        <f>IFERROR(VLOOKUP(J117,Mapping!$AW$2:$BB$26,5,FALSE),"")</f>
        <v>2</v>
      </c>
      <c r="J117" t="s">
        <v>925</v>
      </c>
      <c r="K117" s="566" t="s">
        <v>929</v>
      </c>
      <c r="L117" s="474">
        <v>30</v>
      </c>
      <c r="M117" s="474">
        <v>0</v>
      </c>
      <c r="N117">
        <f>SUMIFS(FFPEUsageLog!$D:$D,FFPEUsageLog!$A:$A,FFPERegionsAvailable!$B199,FFPEUsageLog!$B:$B,FFPERegionsAvailable!$J199,FFPEUsageLog!$C:$C,FFPERegionsAvailable!$F199)</f>
        <v>12</v>
      </c>
      <c r="O117" s="574">
        <f t="shared" si="2"/>
        <v>18</v>
      </c>
      <c r="S117" s="475" t="s">
        <v>1354</v>
      </c>
      <c r="U117" s="566"/>
      <c r="V117" s="575">
        <v>3</v>
      </c>
      <c r="W117" s="562" t="s">
        <v>148</v>
      </c>
      <c r="X117" s="474" t="s">
        <v>270</v>
      </c>
    </row>
    <row r="118" spans="2:24" hidden="1">
      <c r="B118" s="585" t="s">
        <v>611</v>
      </c>
      <c r="C118" s="585" t="s">
        <v>1499</v>
      </c>
      <c r="D118" s="475">
        <v>2</v>
      </c>
      <c r="E118" s="1">
        <v>1</v>
      </c>
      <c r="F118" s="475" t="s">
        <v>1497</v>
      </c>
      <c r="G118" s="475">
        <v>41</v>
      </c>
      <c r="H118" s="573">
        <v>44819</v>
      </c>
      <c r="I118" s="583">
        <f>IFERROR(VLOOKUP(J118,Mapping!$AW$2:$BB$26,5,FALSE),"")</f>
        <v>5</v>
      </c>
      <c r="J118" s="474" t="s">
        <v>975</v>
      </c>
      <c r="K118" s="566" t="s">
        <v>929</v>
      </c>
      <c r="L118" s="474">
        <v>30</v>
      </c>
      <c r="M118" s="474">
        <v>0</v>
      </c>
      <c r="N118">
        <f>SUMIFS(FFPEUsageLog!$D:$D,FFPEUsageLog!$A:$A,FFPERegionsAvailable!$B200,FFPEUsageLog!$B:$B,FFPERegionsAvailable!$J200,FFPEUsageLog!$C:$C,FFPERegionsAvailable!$F200)</f>
        <v>5</v>
      </c>
      <c r="O118" s="574">
        <f t="shared" si="2"/>
        <v>25</v>
      </c>
      <c r="S118" s="475" t="s">
        <v>1354</v>
      </c>
      <c r="U118" s="566"/>
      <c r="V118" s="575">
        <v>3</v>
      </c>
      <c r="W118" s="562" t="s">
        <v>148</v>
      </c>
      <c r="X118" s="474" t="s">
        <v>1477</v>
      </c>
    </row>
    <row r="119" spans="2:24" hidden="1">
      <c r="B119" s="585" t="s">
        <v>611</v>
      </c>
      <c r="C119" s="585" t="s">
        <v>1500</v>
      </c>
      <c r="D119" s="475">
        <v>2</v>
      </c>
      <c r="E119" s="1">
        <v>1</v>
      </c>
      <c r="F119" s="475" t="s">
        <v>1497</v>
      </c>
      <c r="G119" s="475">
        <v>71</v>
      </c>
      <c r="H119" s="573">
        <v>44819</v>
      </c>
      <c r="I119" s="583">
        <f>IFERROR(VLOOKUP(J119,Mapping!$AW$2:$BB$26,5,FALSE),"")</f>
        <v>2</v>
      </c>
      <c r="J119" t="s">
        <v>925</v>
      </c>
      <c r="K119" s="566" t="s">
        <v>929</v>
      </c>
      <c r="L119" s="474">
        <v>30</v>
      </c>
      <c r="M119" s="474">
        <v>0</v>
      </c>
      <c r="N119">
        <f>SUMIFS(FFPEUsageLog!$D:$D,FFPEUsageLog!$A:$A,FFPERegionsAvailable!$B201,FFPEUsageLog!$B:$B,FFPERegionsAvailable!$J201,FFPEUsageLog!$C:$C,FFPERegionsAvailable!$F201)</f>
        <v>14</v>
      </c>
      <c r="O119" s="574">
        <f t="shared" si="2"/>
        <v>16</v>
      </c>
      <c r="S119" s="475" t="s">
        <v>1354</v>
      </c>
      <c r="U119" s="566"/>
      <c r="V119" s="575">
        <v>3</v>
      </c>
      <c r="W119" s="562" t="s">
        <v>148</v>
      </c>
      <c r="X119" s="474" t="s">
        <v>1477</v>
      </c>
    </row>
    <row r="120" spans="2:24" hidden="1">
      <c r="B120" s="585" t="s">
        <v>614</v>
      </c>
      <c r="C120" s="585" t="s">
        <v>1501</v>
      </c>
      <c r="D120" s="475">
        <v>2</v>
      </c>
      <c r="E120" s="1">
        <v>1</v>
      </c>
      <c r="F120" s="475" t="s">
        <v>1502</v>
      </c>
      <c r="G120" s="475">
        <v>1</v>
      </c>
      <c r="H120" s="573">
        <v>44819</v>
      </c>
      <c r="I120" s="583">
        <f>IFERROR(VLOOKUP(J120,Mapping!$AW$2:$BB$26,5,FALSE),"")</f>
        <v>5</v>
      </c>
      <c r="J120" s="474" t="s">
        <v>975</v>
      </c>
      <c r="K120" s="566" t="s">
        <v>929</v>
      </c>
      <c r="L120" s="474">
        <v>30</v>
      </c>
      <c r="M120" s="474">
        <v>0</v>
      </c>
      <c r="N120">
        <f>SUMIFS(FFPEUsageLog!$D:$D,FFPEUsageLog!$A:$A,FFPERegionsAvailable!$B202,FFPEUsageLog!$B:$B,FFPERegionsAvailable!$J202,FFPEUsageLog!$C:$C,FFPERegionsAvailable!$F202)</f>
        <v>0</v>
      </c>
      <c r="O120" s="574">
        <f t="shared" si="2"/>
        <v>30</v>
      </c>
      <c r="S120" s="475" t="s">
        <v>1354</v>
      </c>
      <c r="U120" s="566"/>
      <c r="V120" s="575">
        <v>3</v>
      </c>
      <c r="W120" s="562" t="s">
        <v>148</v>
      </c>
      <c r="X120" s="474" t="s">
        <v>1477</v>
      </c>
    </row>
    <row r="121" spans="2:24" hidden="1">
      <c r="B121" s="585" t="s">
        <v>614</v>
      </c>
      <c r="C121" s="585" t="s">
        <v>1503</v>
      </c>
      <c r="D121" s="475">
        <v>2</v>
      </c>
      <c r="E121" s="1">
        <v>1</v>
      </c>
      <c r="F121" s="475" t="s">
        <v>1502</v>
      </c>
      <c r="G121" s="475">
        <v>31</v>
      </c>
      <c r="H121" s="573">
        <v>44819</v>
      </c>
      <c r="I121" s="583">
        <f>IFERROR(VLOOKUP(J121,Mapping!$AW$2:$BB$26,5,FALSE),"")</f>
        <v>2</v>
      </c>
      <c r="J121" t="s">
        <v>925</v>
      </c>
      <c r="K121" s="566" t="s">
        <v>929</v>
      </c>
      <c r="L121" s="474">
        <v>30</v>
      </c>
      <c r="M121" s="474">
        <v>0</v>
      </c>
      <c r="N121">
        <f>SUMIFS(FFPEUsageLog!$D:$D,FFPEUsageLog!$A:$A,FFPERegionsAvailable!$B203,FFPEUsageLog!$B:$B,FFPERegionsAvailable!$J203,FFPEUsageLog!$C:$C,FFPERegionsAvailable!$F203)</f>
        <v>0</v>
      </c>
      <c r="O121" s="574">
        <f t="shared" si="2"/>
        <v>30</v>
      </c>
      <c r="S121" s="475" t="s">
        <v>1354</v>
      </c>
      <c r="U121" s="566"/>
      <c r="V121" s="575">
        <v>3</v>
      </c>
      <c r="W121" s="562" t="s">
        <v>148</v>
      </c>
      <c r="X121" s="474" t="s">
        <v>1477</v>
      </c>
    </row>
    <row r="122" spans="2:24" hidden="1">
      <c r="B122" s="585" t="s">
        <v>288</v>
      </c>
      <c r="C122" s="475" t="s">
        <v>1504</v>
      </c>
      <c r="E122" s="1">
        <v>5</v>
      </c>
      <c r="F122" s="475" t="s">
        <v>1505</v>
      </c>
      <c r="G122" s="475">
        <v>61</v>
      </c>
      <c r="H122" s="573"/>
      <c r="I122" s="583">
        <f>IFERROR(VLOOKUP(J122,Mapping!$AW$2:$BB$26,5,FALSE),"")</f>
        <v>3</v>
      </c>
      <c r="J122" s="474" t="s">
        <v>943</v>
      </c>
      <c r="K122" s="566" t="s">
        <v>929</v>
      </c>
      <c r="L122" s="474">
        <v>30</v>
      </c>
      <c r="M122" s="474">
        <v>17</v>
      </c>
      <c r="N122">
        <f>SUMIFS(FFPEUsageLog!$D:$D,FFPEUsageLog!$A:$A,FFPERegionsAvailable!$B122,FFPEUsageLog!$B:$B,FFPERegionsAvailable!$J122,FFPEUsageLog!$C:$C,FFPERegionsAvailable!$F122)</f>
        <v>13</v>
      </c>
      <c r="O122" s="574">
        <f t="shared" si="2"/>
        <v>0</v>
      </c>
      <c r="S122" s="475" t="s">
        <v>1354</v>
      </c>
      <c r="U122" s="566">
        <v>5</v>
      </c>
      <c r="V122" s="575">
        <v>2</v>
      </c>
      <c r="W122" s="562" t="s">
        <v>1</v>
      </c>
      <c r="X122" s="474" t="s">
        <v>270</v>
      </c>
    </row>
    <row r="123" spans="2:24" hidden="1">
      <c r="B123" s="585" t="s">
        <v>329</v>
      </c>
      <c r="C123" s="585" t="s">
        <v>1506</v>
      </c>
      <c r="D123" s="475">
        <v>2</v>
      </c>
      <c r="E123" s="1">
        <v>1</v>
      </c>
      <c r="F123" s="475" t="s">
        <v>1507</v>
      </c>
      <c r="G123" s="475">
        <v>1</v>
      </c>
      <c r="H123" s="573"/>
      <c r="I123" s="583">
        <f>IFERROR(VLOOKUP(J123,Mapping!$AW$2:$BB$26,5,FALSE),"")</f>
        <v>1</v>
      </c>
      <c r="J123" s="474" t="s">
        <v>905</v>
      </c>
      <c r="K123" s="566" t="s">
        <v>929</v>
      </c>
      <c r="L123" s="474">
        <v>30</v>
      </c>
      <c r="M123" s="474">
        <v>3</v>
      </c>
      <c r="N123">
        <f>SUMIFS(FFPEUsageLog!$D:$D,FFPEUsageLog!$A:$A,FFPERegionsAvailable!$B93,FFPEUsageLog!$B:$B,FFPERegionsAvailable!$J93,FFPEUsageLog!$C:$C,FFPERegionsAvailable!$F93)</f>
        <v>2</v>
      </c>
      <c r="O123" s="574">
        <f t="shared" si="2"/>
        <v>25</v>
      </c>
      <c r="S123" s="475" t="s">
        <v>1354</v>
      </c>
      <c r="U123" s="566">
        <v>7</v>
      </c>
      <c r="V123" s="575">
        <v>2</v>
      </c>
      <c r="W123" s="562" t="s">
        <v>1</v>
      </c>
      <c r="X123" s="474" t="s">
        <v>270</v>
      </c>
    </row>
    <row r="124" spans="2:24" hidden="1">
      <c r="B124" s="585" t="s">
        <v>329</v>
      </c>
      <c r="C124" s="585" t="s">
        <v>1508</v>
      </c>
      <c r="D124" s="475">
        <v>2</v>
      </c>
      <c r="E124" s="1">
        <v>1</v>
      </c>
      <c r="F124" s="475" t="s">
        <v>1507</v>
      </c>
      <c r="G124" s="475">
        <v>31</v>
      </c>
      <c r="H124" s="573"/>
      <c r="I124" s="583">
        <f>IFERROR(VLOOKUP(J124,Mapping!$AW$2:$BB$26,5,FALSE),"")</f>
        <v>3</v>
      </c>
      <c r="J124" s="474" t="s">
        <v>943</v>
      </c>
      <c r="K124" s="566" t="s">
        <v>929</v>
      </c>
      <c r="L124" s="474">
        <v>30</v>
      </c>
      <c r="M124" s="474">
        <v>3</v>
      </c>
      <c r="N124">
        <f>SUMIFS(FFPEUsageLog!$D:$D,FFPEUsageLog!$A:$A,FFPERegionsAvailable!$B94,FFPEUsageLog!$B:$B,FFPERegionsAvailable!$J94,FFPEUsageLog!$C:$C,FFPERegionsAvailable!$F94)</f>
        <v>0</v>
      </c>
      <c r="O124" s="574">
        <f t="shared" si="2"/>
        <v>27</v>
      </c>
      <c r="S124" s="475" t="s">
        <v>1354</v>
      </c>
      <c r="U124" s="566">
        <v>7</v>
      </c>
      <c r="V124" s="575">
        <v>2</v>
      </c>
      <c r="W124" s="562" t="s">
        <v>1</v>
      </c>
      <c r="X124" s="474" t="s">
        <v>270</v>
      </c>
    </row>
    <row r="125" spans="2:24" hidden="1">
      <c r="B125" s="585" t="s">
        <v>329</v>
      </c>
      <c r="C125" s="585" t="s">
        <v>1509</v>
      </c>
      <c r="D125" s="475">
        <v>2</v>
      </c>
      <c r="E125" s="1">
        <v>1</v>
      </c>
      <c r="F125" s="475" t="s">
        <v>1507</v>
      </c>
      <c r="G125" s="475">
        <v>61</v>
      </c>
      <c r="H125" s="573"/>
      <c r="I125" s="583">
        <f>IFERROR(VLOOKUP(J125,Mapping!$AW$2:$BB$26,5,FALSE),"")</f>
        <v>2</v>
      </c>
      <c r="J125" t="s">
        <v>925</v>
      </c>
      <c r="K125" s="566" t="s">
        <v>929</v>
      </c>
      <c r="L125" s="474">
        <v>30</v>
      </c>
      <c r="M125" s="474">
        <v>2</v>
      </c>
      <c r="N125">
        <f>SUMIFS(FFPEUsageLog!$D:$D,FFPEUsageLog!$A:$A,FFPERegionsAvailable!$B95,FFPEUsageLog!$B:$B,FFPERegionsAvailable!$J95,FFPEUsageLog!$C:$C,FFPERegionsAvailable!$F95)</f>
        <v>0</v>
      </c>
      <c r="O125" s="574">
        <f t="shared" si="2"/>
        <v>28</v>
      </c>
      <c r="S125" s="475" t="s">
        <v>1354</v>
      </c>
      <c r="U125" s="566">
        <v>7</v>
      </c>
      <c r="V125" s="575">
        <v>2</v>
      </c>
      <c r="W125" s="562" t="s">
        <v>1</v>
      </c>
      <c r="X125" s="474" t="s">
        <v>270</v>
      </c>
    </row>
    <row r="126" spans="2:24" hidden="1">
      <c r="B126" s="585" t="s">
        <v>307</v>
      </c>
      <c r="C126" s="585" t="s">
        <v>1510</v>
      </c>
      <c r="D126" s="475">
        <v>2</v>
      </c>
      <c r="E126" s="1">
        <v>1</v>
      </c>
      <c r="F126" s="475" t="s">
        <v>1507</v>
      </c>
      <c r="G126" s="475">
        <v>91</v>
      </c>
      <c r="H126" s="573"/>
      <c r="I126" s="583">
        <f>IFERROR(VLOOKUP(J126,Mapping!$AW$2:$BB$26,5,FALSE),"")</f>
        <v>1</v>
      </c>
      <c r="J126" s="474" t="s">
        <v>905</v>
      </c>
      <c r="K126" s="566" t="s">
        <v>929</v>
      </c>
      <c r="L126" s="474">
        <v>10</v>
      </c>
      <c r="M126" s="474">
        <v>3</v>
      </c>
      <c r="N126">
        <f>SUMIFS(FFPEUsageLog!$D:$D,FFPEUsageLog!$A:$A,FFPERegionsAvailable!$B96,FFPEUsageLog!$B:$B,FFPERegionsAvailable!$J96,FFPEUsageLog!$C:$C,FFPERegionsAvailable!$F96)</f>
        <v>4</v>
      </c>
      <c r="O126" s="574">
        <f t="shared" si="2"/>
        <v>3</v>
      </c>
      <c r="S126" s="475" t="s">
        <v>1354</v>
      </c>
      <c r="U126" s="566">
        <v>7</v>
      </c>
      <c r="V126" s="575">
        <v>2</v>
      </c>
      <c r="W126" s="562" t="s">
        <v>1</v>
      </c>
      <c r="X126" s="474" t="s">
        <v>270</v>
      </c>
    </row>
    <row r="127" spans="2:24" hidden="1">
      <c r="B127" s="585" t="s">
        <v>331</v>
      </c>
      <c r="C127" s="585" t="s">
        <v>1511</v>
      </c>
      <c r="D127" s="475">
        <v>2</v>
      </c>
      <c r="E127" s="1">
        <v>1</v>
      </c>
      <c r="F127" s="475" t="s">
        <v>1512</v>
      </c>
      <c r="G127" s="475">
        <v>1</v>
      </c>
      <c r="H127" s="573"/>
      <c r="I127" s="583">
        <f>IFERROR(VLOOKUP(J127,Mapping!$AW$2:$BB$26,5,FALSE),"")</f>
        <v>1</v>
      </c>
      <c r="J127" s="474" t="s">
        <v>905</v>
      </c>
      <c r="K127" s="566" t="s">
        <v>929</v>
      </c>
      <c r="L127" s="474">
        <v>30</v>
      </c>
      <c r="M127" s="474">
        <v>2</v>
      </c>
      <c r="N127">
        <f>SUMIFS(FFPEUsageLog!$D:$D,FFPEUsageLog!$A:$A,FFPERegionsAvailable!$B97,FFPEUsageLog!$B:$B,FFPERegionsAvailable!$J97,FFPEUsageLog!$C:$C,FFPERegionsAvailable!$F97)</f>
        <v>4</v>
      </c>
      <c r="O127" s="574">
        <f t="shared" si="2"/>
        <v>24</v>
      </c>
      <c r="S127" s="475" t="s">
        <v>1354</v>
      </c>
      <c r="U127" s="566">
        <v>7</v>
      </c>
      <c r="V127" s="575">
        <v>2</v>
      </c>
      <c r="W127" s="562" t="s">
        <v>1</v>
      </c>
      <c r="X127" s="474" t="s">
        <v>270</v>
      </c>
    </row>
    <row r="128" spans="2:24" hidden="1">
      <c r="B128" s="585" t="s">
        <v>302</v>
      </c>
      <c r="C128" s="475" t="s">
        <v>1513</v>
      </c>
      <c r="E128" s="1">
        <v>5</v>
      </c>
      <c r="F128" s="475" t="s">
        <v>1514</v>
      </c>
      <c r="G128" s="475">
        <v>61</v>
      </c>
      <c r="H128" s="573"/>
      <c r="I128" s="583">
        <f>IFERROR(VLOOKUP(J128,Mapping!$AW$2:$BB$26,5,FALSE),"")</f>
        <v>3</v>
      </c>
      <c r="J128" s="474" t="s">
        <v>943</v>
      </c>
      <c r="K128" s="566" t="s">
        <v>929</v>
      </c>
      <c r="L128" s="474">
        <v>30</v>
      </c>
      <c r="M128" s="474">
        <v>18</v>
      </c>
      <c r="N128">
        <f>SUMIFS(FFPEUsageLog!$D:$D,FFPEUsageLog!$A:$A,FFPERegionsAvailable!$B128,FFPEUsageLog!$B:$B,FFPERegionsAvailable!$J128,FFPEUsageLog!$C:$C,FFPERegionsAvailable!$F128)</f>
        <v>12</v>
      </c>
      <c r="O128" s="574">
        <f t="shared" si="2"/>
        <v>0</v>
      </c>
      <c r="S128" s="475" t="s">
        <v>1354</v>
      </c>
      <c r="U128" s="566">
        <v>5</v>
      </c>
      <c r="V128" s="575">
        <v>2</v>
      </c>
      <c r="W128" s="562" t="s">
        <v>1</v>
      </c>
      <c r="X128" s="474" t="s">
        <v>270</v>
      </c>
    </row>
    <row r="129" spans="2:24" hidden="1">
      <c r="B129" s="585" t="s">
        <v>331</v>
      </c>
      <c r="C129" s="585" t="s">
        <v>1515</v>
      </c>
      <c r="D129" s="475">
        <v>2</v>
      </c>
      <c r="E129" s="1">
        <v>1</v>
      </c>
      <c r="F129" s="475" t="s">
        <v>1512</v>
      </c>
      <c r="G129" s="475">
        <v>31</v>
      </c>
      <c r="H129" s="573"/>
      <c r="I129" s="583">
        <f>IFERROR(VLOOKUP(J129,Mapping!$AW$2:$BB$26,5,FALSE),"")</f>
        <v>3</v>
      </c>
      <c r="J129" s="474" t="s">
        <v>943</v>
      </c>
      <c r="K129" s="566" t="s">
        <v>929</v>
      </c>
      <c r="L129" s="474">
        <v>30</v>
      </c>
      <c r="M129" s="474">
        <v>3</v>
      </c>
      <c r="N129">
        <f>SUMIFS(FFPEUsageLog!$D:$D,FFPEUsageLog!$A:$A,FFPERegionsAvailable!$B98,FFPEUsageLog!$B:$B,FFPERegionsAvailable!$J98,FFPEUsageLog!$C:$C,FFPERegionsAvailable!$F98)</f>
        <v>4</v>
      </c>
      <c r="O129" s="574">
        <f t="shared" si="2"/>
        <v>23</v>
      </c>
      <c r="S129" s="475" t="s">
        <v>1354</v>
      </c>
      <c r="U129" s="566">
        <v>7</v>
      </c>
      <c r="V129" s="575">
        <v>2</v>
      </c>
      <c r="W129" s="562" t="s">
        <v>1</v>
      </c>
      <c r="X129" s="474" t="s">
        <v>270</v>
      </c>
    </row>
    <row r="130" spans="2:24" hidden="1">
      <c r="B130" s="585" t="s">
        <v>331</v>
      </c>
      <c r="C130" s="585" t="s">
        <v>1516</v>
      </c>
      <c r="D130" s="475">
        <v>2</v>
      </c>
      <c r="E130" s="1">
        <v>1</v>
      </c>
      <c r="F130" s="475" t="s">
        <v>1512</v>
      </c>
      <c r="G130" s="475">
        <v>61</v>
      </c>
      <c r="H130" s="573"/>
      <c r="I130" s="583">
        <f>IFERROR(VLOOKUP(J130,Mapping!$AW$2:$BB$26,5,FALSE),"")</f>
        <v>2</v>
      </c>
      <c r="J130" t="s">
        <v>925</v>
      </c>
      <c r="K130" s="566" t="s">
        <v>929</v>
      </c>
      <c r="L130" s="474">
        <v>30</v>
      </c>
      <c r="M130" s="474">
        <v>3</v>
      </c>
      <c r="N130">
        <f>SUMIFS(FFPEUsageLog!$D:$D,FFPEUsageLog!$A:$A,FFPERegionsAvailable!$B99,FFPEUsageLog!$B:$B,FFPERegionsAvailable!$J99,FFPEUsageLog!$C:$C,FFPERegionsAvailable!$F99)</f>
        <v>5</v>
      </c>
      <c r="O130" s="574">
        <f t="shared" si="2"/>
        <v>22</v>
      </c>
      <c r="S130" s="475" t="s">
        <v>1354</v>
      </c>
      <c r="U130" s="566">
        <v>7</v>
      </c>
      <c r="V130" s="575">
        <v>2</v>
      </c>
      <c r="W130" s="562" t="s">
        <v>1</v>
      </c>
      <c r="X130" s="474" t="s">
        <v>270</v>
      </c>
    </row>
    <row r="131" spans="2:24" hidden="1">
      <c r="B131" s="585" t="s">
        <v>346</v>
      </c>
      <c r="C131" s="585" t="s">
        <v>1517</v>
      </c>
      <c r="D131" s="475">
        <v>2</v>
      </c>
      <c r="E131" s="1">
        <v>1</v>
      </c>
      <c r="F131" s="475" t="s">
        <v>1512</v>
      </c>
      <c r="G131" s="475">
        <v>91</v>
      </c>
      <c r="H131" s="573"/>
      <c r="I131" s="583">
        <f>IFERROR(VLOOKUP(J131,Mapping!$AW$2:$BB$26,5,FALSE),"")</f>
        <v>1</v>
      </c>
      <c r="J131" s="474" t="s">
        <v>905</v>
      </c>
      <c r="K131" s="566" t="s">
        <v>929</v>
      </c>
      <c r="L131" s="474">
        <v>10</v>
      </c>
      <c r="M131" s="474">
        <v>1</v>
      </c>
      <c r="N131">
        <f>SUMIFS(FFPEUsageLog!$D:$D,FFPEUsageLog!$A:$A,FFPERegionsAvailable!$B100,FFPEUsageLog!$B:$B,FFPERegionsAvailable!$J100,FFPEUsageLog!$C:$C,FFPERegionsAvailable!$F100)</f>
        <v>0</v>
      </c>
      <c r="O131" s="574">
        <f t="shared" si="2"/>
        <v>9</v>
      </c>
      <c r="S131" s="475" t="s">
        <v>1354</v>
      </c>
      <c r="U131" s="566">
        <v>7</v>
      </c>
      <c r="V131" s="575">
        <v>2</v>
      </c>
      <c r="W131" s="562" t="s">
        <v>1</v>
      </c>
      <c r="X131" s="474" t="s">
        <v>270</v>
      </c>
    </row>
    <row r="132" spans="2:24" hidden="1">
      <c r="B132" s="585" t="s">
        <v>346</v>
      </c>
      <c r="C132" s="475" t="s">
        <v>1517</v>
      </c>
      <c r="D132" s="475">
        <v>2</v>
      </c>
      <c r="E132" s="1">
        <v>1</v>
      </c>
      <c r="F132" s="475" t="s">
        <v>1518</v>
      </c>
      <c r="G132" s="475">
        <v>1</v>
      </c>
      <c r="H132" s="573"/>
      <c r="I132" s="583">
        <f>IFERROR(VLOOKUP(J132,Mapping!$AW$2:$BB$26,5,FALSE),"")</f>
        <v>1</v>
      </c>
      <c r="J132" s="474" t="s">
        <v>905</v>
      </c>
      <c r="K132" s="566" t="s">
        <v>929</v>
      </c>
      <c r="L132" s="474">
        <v>20</v>
      </c>
      <c r="M132" s="474">
        <v>0</v>
      </c>
      <c r="N132">
        <f>SUMIFS(FFPEUsageLog!$D:$D,FFPEUsageLog!$A:$A,FFPERegionsAvailable!$B101,FFPEUsageLog!$B:$B,FFPERegionsAvailable!$J101,FFPEUsageLog!$C:$C,FFPERegionsAvailable!$F101)</f>
        <v>3</v>
      </c>
      <c r="O132" s="574">
        <f t="shared" si="2"/>
        <v>17</v>
      </c>
      <c r="S132" s="475" t="s">
        <v>1354</v>
      </c>
      <c r="U132" s="566">
        <v>7</v>
      </c>
      <c r="V132" s="575">
        <v>2</v>
      </c>
      <c r="W132" s="562" t="s">
        <v>1</v>
      </c>
      <c r="X132" s="474" t="s">
        <v>270</v>
      </c>
    </row>
    <row r="133" spans="2:24" hidden="1">
      <c r="B133" s="585" t="s">
        <v>346</v>
      </c>
      <c r="C133" s="475" t="s">
        <v>1519</v>
      </c>
      <c r="D133" s="475">
        <v>2</v>
      </c>
      <c r="E133" s="1">
        <v>1</v>
      </c>
      <c r="F133" s="475" t="s">
        <v>1518</v>
      </c>
      <c r="G133" s="475">
        <v>21</v>
      </c>
      <c r="H133" s="573"/>
      <c r="I133" s="583">
        <f>IFERROR(VLOOKUP(J133,Mapping!$AW$2:$BB$26,5,FALSE),"")</f>
        <v>3</v>
      </c>
      <c r="J133" s="474" t="s">
        <v>943</v>
      </c>
      <c r="K133" s="566" t="s">
        <v>929</v>
      </c>
      <c r="L133" s="474">
        <v>30</v>
      </c>
      <c r="M133" s="474">
        <v>1</v>
      </c>
      <c r="N133">
        <f>SUMIFS(FFPEUsageLog!$D:$D,FFPEUsageLog!$A:$A,FFPERegionsAvailable!$B102,FFPEUsageLog!$B:$B,FFPERegionsAvailable!$J102,FFPEUsageLog!$C:$C,FFPERegionsAvailable!$F102)</f>
        <v>4</v>
      </c>
      <c r="O133" s="574">
        <f t="shared" si="2"/>
        <v>25</v>
      </c>
      <c r="S133" s="475" t="s">
        <v>1354</v>
      </c>
      <c r="U133" s="566">
        <v>7</v>
      </c>
      <c r="V133" s="575">
        <v>2</v>
      </c>
      <c r="W133" s="562" t="s">
        <v>1</v>
      </c>
      <c r="X133" s="474" t="s">
        <v>270</v>
      </c>
    </row>
    <row r="134" spans="2:24" hidden="1">
      <c r="B134" s="585" t="s">
        <v>346</v>
      </c>
      <c r="C134" s="475" t="s">
        <v>1520</v>
      </c>
      <c r="D134" s="475">
        <v>2</v>
      </c>
      <c r="E134" s="1">
        <v>1</v>
      </c>
      <c r="F134" s="475" t="s">
        <v>1518</v>
      </c>
      <c r="G134" s="475">
        <v>51</v>
      </c>
      <c r="H134" s="573"/>
      <c r="I134" s="583">
        <f>IFERROR(VLOOKUP(J134,Mapping!$AW$2:$BB$26,5,FALSE),"")</f>
        <v>2</v>
      </c>
      <c r="J134" t="s">
        <v>925</v>
      </c>
      <c r="K134" s="566" t="s">
        <v>929</v>
      </c>
      <c r="L134" s="474">
        <v>30</v>
      </c>
      <c r="M134" s="474">
        <v>11</v>
      </c>
      <c r="N134">
        <f>SUMIFS(FFPEUsageLog!$D:$D,FFPEUsageLog!$A:$A,FFPERegionsAvailable!$B103,FFPEUsageLog!$B:$B,FFPERegionsAvailable!$J103,FFPEUsageLog!$C:$C,FFPERegionsAvailable!$F103)</f>
        <v>0</v>
      </c>
      <c r="O134" s="574">
        <f t="shared" si="2"/>
        <v>19</v>
      </c>
      <c r="S134" s="475" t="s">
        <v>1354</v>
      </c>
      <c r="U134" s="566">
        <v>7</v>
      </c>
      <c r="V134" s="575">
        <v>2</v>
      </c>
      <c r="W134" s="562" t="s">
        <v>1</v>
      </c>
      <c r="X134" s="474" t="s">
        <v>270</v>
      </c>
    </row>
    <row r="135" spans="2:24" hidden="1">
      <c r="B135" s="585" t="s">
        <v>284</v>
      </c>
      <c r="C135" s="475" t="s">
        <v>1521</v>
      </c>
      <c r="D135" s="475">
        <v>2</v>
      </c>
      <c r="E135" s="1">
        <v>1</v>
      </c>
      <c r="F135" s="475" t="s">
        <v>1518</v>
      </c>
      <c r="G135" s="475">
        <v>81</v>
      </c>
      <c r="H135" s="573"/>
      <c r="I135" s="583">
        <f>IFERROR(VLOOKUP(J135,Mapping!$AW$2:$BB$26,5,FALSE),"")</f>
        <v>1</v>
      </c>
      <c r="J135" s="474" t="s">
        <v>905</v>
      </c>
      <c r="K135" s="566" t="s">
        <v>929</v>
      </c>
      <c r="L135" s="474">
        <v>20</v>
      </c>
      <c r="M135" s="474">
        <v>3</v>
      </c>
      <c r="N135">
        <f>SUMIFS(FFPEUsageLog!$D:$D,FFPEUsageLog!$A:$A,FFPERegionsAvailable!$B104,FFPEUsageLog!$B:$B,FFPERegionsAvailable!$J104,FFPEUsageLog!$C:$C,FFPERegionsAvailable!$F104)</f>
        <v>4</v>
      </c>
      <c r="O135" s="574">
        <f t="shared" si="2"/>
        <v>13</v>
      </c>
      <c r="S135" s="475" t="s">
        <v>1354</v>
      </c>
      <c r="U135" s="566">
        <v>7</v>
      </c>
      <c r="V135" s="575">
        <v>2</v>
      </c>
      <c r="W135" s="562" t="s">
        <v>1</v>
      </c>
      <c r="X135" s="474" t="s">
        <v>270</v>
      </c>
    </row>
    <row r="136" spans="2:24" hidden="1">
      <c r="B136" s="585" t="s">
        <v>284</v>
      </c>
      <c r="C136" s="585" t="s">
        <v>1521</v>
      </c>
      <c r="D136" s="475">
        <v>2</v>
      </c>
      <c r="E136" s="1">
        <v>1</v>
      </c>
      <c r="F136" s="475" t="s">
        <v>1522</v>
      </c>
      <c r="G136" s="475">
        <v>1</v>
      </c>
      <c r="H136" s="573"/>
      <c r="I136" s="583">
        <f>IFERROR(VLOOKUP(J136,Mapping!$AW$2:$BB$26,5,FALSE),"")</f>
        <v>1</v>
      </c>
      <c r="J136" s="474" t="s">
        <v>905</v>
      </c>
      <c r="K136" s="566" t="s">
        <v>929</v>
      </c>
      <c r="L136" s="474">
        <v>10</v>
      </c>
      <c r="M136" s="474">
        <v>0</v>
      </c>
      <c r="N136">
        <f>SUMIFS(FFPEUsageLog!$D:$D,FFPEUsageLog!$A:$A,FFPERegionsAvailable!$B105,FFPEUsageLog!$B:$B,FFPERegionsAvailable!$J105,FFPEUsageLog!$C:$C,FFPERegionsAvailable!$F105)</f>
        <v>3</v>
      </c>
      <c r="O136" s="574">
        <f t="shared" si="2"/>
        <v>7</v>
      </c>
      <c r="S136" s="475" t="s">
        <v>1354</v>
      </c>
      <c r="U136" s="566">
        <v>7</v>
      </c>
      <c r="V136" s="575">
        <v>2</v>
      </c>
      <c r="W136" s="562" t="s">
        <v>1</v>
      </c>
      <c r="X136" s="474" t="s">
        <v>270</v>
      </c>
    </row>
    <row r="137" spans="2:24" hidden="1">
      <c r="B137" s="585" t="s">
        <v>284</v>
      </c>
      <c r="C137" s="585" t="s">
        <v>1523</v>
      </c>
      <c r="D137" s="475">
        <v>2</v>
      </c>
      <c r="E137" s="1">
        <v>1</v>
      </c>
      <c r="F137" s="475" t="s">
        <v>1522</v>
      </c>
      <c r="G137" s="475">
        <v>11</v>
      </c>
      <c r="H137" s="573"/>
      <c r="I137" s="583">
        <f>IFERROR(VLOOKUP(J137,Mapping!$AW$2:$BB$26,5,FALSE),"")</f>
        <v>3</v>
      </c>
      <c r="J137" s="474" t="s">
        <v>943</v>
      </c>
      <c r="K137" s="566" t="s">
        <v>929</v>
      </c>
      <c r="L137" s="474">
        <v>30</v>
      </c>
      <c r="M137" s="474">
        <v>2</v>
      </c>
      <c r="N137">
        <f>SUMIFS(FFPEUsageLog!$D:$D,FFPEUsageLog!$A:$A,FFPERegionsAvailable!$B106,FFPEUsageLog!$B:$B,FFPERegionsAvailable!$J106,FFPEUsageLog!$C:$C,FFPERegionsAvailable!$F106)</f>
        <v>5</v>
      </c>
      <c r="O137" s="574">
        <f t="shared" si="2"/>
        <v>23</v>
      </c>
      <c r="S137" s="475" t="s">
        <v>1354</v>
      </c>
      <c r="U137" s="566">
        <v>7</v>
      </c>
      <c r="V137" s="575">
        <v>2</v>
      </c>
      <c r="W137" s="562" t="s">
        <v>1</v>
      </c>
      <c r="X137" s="474" t="s">
        <v>270</v>
      </c>
    </row>
    <row r="138" spans="2:24" hidden="1">
      <c r="B138" s="585" t="s">
        <v>341</v>
      </c>
      <c r="C138" s="585" t="s">
        <v>1524</v>
      </c>
      <c r="E138" s="1">
        <v>5</v>
      </c>
      <c r="F138" s="475" t="s">
        <v>1525</v>
      </c>
      <c r="G138" s="475">
        <v>61</v>
      </c>
      <c r="H138" s="573"/>
      <c r="I138" s="583">
        <f>IFERROR(VLOOKUP(J138,Mapping!$AW$2:$BB$26,5,FALSE),"")</f>
        <v>3</v>
      </c>
      <c r="J138" s="474" t="s">
        <v>943</v>
      </c>
      <c r="K138" s="566" t="s">
        <v>929</v>
      </c>
      <c r="L138" s="474">
        <v>30</v>
      </c>
      <c r="M138" s="474">
        <v>18</v>
      </c>
      <c r="N138">
        <f>SUMIFS(FFPEUsageLog!$D:$D,FFPEUsageLog!$A:$A,FFPERegionsAvailable!$B138,FFPEUsageLog!$B:$B,FFPERegionsAvailable!$J138,FFPEUsageLog!$C:$C,FFPERegionsAvailable!$F138)</f>
        <v>12</v>
      </c>
      <c r="O138" s="574">
        <f t="shared" si="2"/>
        <v>0</v>
      </c>
      <c r="S138" s="475" t="s">
        <v>1354</v>
      </c>
      <c r="U138" s="566">
        <v>5</v>
      </c>
      <c r="V138" s="575">
        <v>2</v>
      </c>
      <c r="W138" s="562" t="s">
        <v>1</v>
      </c>
      <c r="X138" s="474" t="s">
        <v>270</v>
      </c>
    </row>
    <row r="139" spans="2:24" hidden="1">
      <c r="B139" s="585" t="s">
        <v>346</v>
      </c>
      <c r="C139" s="585" t="s">
        <v>1517</v>
      </c>
      <c r="E139" s="1">
        <v>5</v>
      </c>
      <c r="F139" s="475" t="s">
        <v>1526</v>
      </c>
      <c r="G139" s="475">
        <v>1</v>
      </c>
      <c r="H139" s="573"/>
      <c r="I139" s="583">
        <f>IFERROR(VLOOKUP(J139,Mapping!$AW$2:$BB$26,5,FALSE),"")</f>
        <v>1</v>
      </c>
      <c r="J139" s="474" t="s">
        <v>905</v>
      </c>
      <c r="K139" s="566" t="s">
        <v>929</v>
      </c>
      <c r="L139" s="474">
        <v>30</v>
      </c>
      <c r="M139" s="474">
        <v>29</v>
      </c>
      <c r="N139">
        <f>SUMIFS(FFPEUsageLog!$D:$D,FFPEUsageLog!$A:$A,FFPERegionsAvailable!$B139,FFPEUsageLog!$B:$B,FFPERegionsAvailable!$J139,FFPEUsageLog!$C:$C,FFPERegionsAvailable!$F139)</f>
        <v>1</v>
      </c>
      <c r="O139" s="574">
        <f t="shared" si="2"/>
        <v>0</v>
      </c>
      <c r="S139" s="475" t="s">
        <v>1354</v>
      </c>
      <c r="U139" s="566">
        <v>5</v>
      </c>
      <c r="V139" s="575">
        <v>2</v>
      </c>
      <c r="W139" s="562" t="s">
        <v>1</v>
      </c>
      <c r="X139" s="474" t="s">
        <v>270</v>
      </c>
    </row>
    <row r="140" spans="2:24" hidden="1">
      <c r="B140" s="585" t="s">
        <v>284</v>
      </c>
      <c r="C140" s="585" t="s">
        <v>1527</v>
      </c>
      <c r="D140" s="475">
        <v>2</v>
      </c>
      <c r="E140" s="1">
        <v>1</v>
      </c>
      <c r="F140" s="475" t="s">
        <v>1522</v>
      </c>
      <c r="G140" s="475">
        <v>41</v>
      </c>
      <c r="H140" s="573"/>
      <c r="I140" s="583">
        <f>IFERROR(VLOOKUP(J140,Mapping!$AW$2:$BB$26,5,FALSE),"")</f>
        <v>2</v>
      </c>
      <c r="J140" t="s">
        <v>925</v>
      </c>
      <c r="K140" s="566" t="s">
        <v>929</v>
      </c>
      <c r="L140" s="474">
        <v>30</v>
      </c>
      <c r="M140" s="474">
        <v>3</v>
      </c>
      <c r="N140">
        <f>SUMIFS(FFPEUsageLog!$D:$D,FFPEUsageLog!$A:$A,FFPERegionsAvailable!$B107,FFPEUsageLog!$B:$B,FFPERegionsAvailable!$J107,FFPEUsageLog!$C:$C,FFPERegionsAvailable!$F107)</f>
        <v>5</v>
      </c>
      <c r="O140" s="574">
        <f t="shared" si="2"/>
        <v>22</v>
      </c>
      <c r="S140" s="475" t="s">
        <v>1354</v>
      </c>
      <c r="U140" s="566">
        <v>7</v>
      </c>
      <c r="V140" s="575">
        <v>2</v>
      </c>
      <c r="W140" s="562" t="s">
        <v>1</v>
      </c>
      <c r="X140" s="474" t="s">
        <v>270</v>
      </c>
    </row>
    <row r="141" spans="2:24" hidden="1">
      <c r="B141" s="585" t="s">
        <v>291</v>
      </c>
      <c r="C141" s="585" t="s">
        <v>1528</v>
      </c>
      <c r="D141" s="475">
        <v>2</v>
      </c>
      <c r="E141" s="1">
        <v>1</v>
      </c>
      <c r="F141" s="475" t="s">
        <v>1522</v>
      </c>
      <c r="G141" s="475">
        <v>71</v>
      </c>
      <c r="H141" s="573"/>
      <c r="I141" s="583">
        <f>IFERROR(VLOOKUP(J141,Mapping!$AW$2:$BB$26,5,FALSE),"")</f>
        <v>1</v>
      </c>
      <c r="J141" s="474" t="s">
        <v>905</v>
      </c>
      <c r="K141" s="566" t="s">
        <v>929</v>
      </c>
      <c r="L141" s="474">
        <v>30</v>
      </c>
      <c r="M141" s="474">
        <v>2</v>
      </c>
      <c r="N141">
        <f>SUMIFS(FFPEUsageLog!$D:$D,FFPEUsageLog!$A:$A,FFPERegionsAvailable!$B108,FFPEUsageLog!$B:$B,FFPERegionsAvailable!$J108,FFPEUsageLog!$C:$C,FFPERegionsAvailable!$F108)</f>
        <v>5</v>
      </c>
      <c r="O141" s="574">
        <f t="shared" si="2"/>
        <v>23</v>
      </c>
      <c r="S141" s="475" t="s">
        <v>1354</v>
      </c>
      <c r="U141" s="566">
        <v>7</v>
      </c>
      <c r="V141" s="575">
        <v>2</v>
      </c>
      <c r="W141" s="562" t="s">
        <v>1</v>
      </c>
      <c r="X141" s="474" t="s">
        <v>270</v>
      </c>
    </row>
    <row r="142" spans="2:24" hidden="1">
      <c r="B142" s="585" t="s">
        <v>291</v>
      </c>
      <c r="C142" s="585" t="s">
        <v>1529</v>
      </c>
      <c r="D142" s="475">
        <v>2</v>
      </c>
      <c r="E142" s="1">
        <v>1</v>
      </c>
      <c r="F142" s="475" t="s">
        <v>1530</v>
      </c>
      <c r="G142" s="475">
        <v>1</v>
      </c>
      <c r="H142" s="573"/>
      <c r="I142" s="583">
        <f>IFERROR(VLOOKUP(J142,Mapping!$AW$2:$BB$26,5,FALSE),"")</f>
        <v>3</v>
      </c>
      <c r="J142" s="474" t="s">
        <v>943</v>
      </c>
      <c r="K142" s="566" t="s">
        <v>929</v>
      </c>
      <c r="L142" s="474">
        <v>30</v>
      </c>
      <c r="M142" s="474">
        <v>8</v>
      </c>
      <c r="N142">
        <f>SUMIFS(FFPEUsageLog!$D:$D,FFPEUsageLog!$A:$A,FFPERegionsAvailable!$B109,FFPEUsageLog!$B:$B,FFPERegionsAvailable!$J109,FFPEUsageLog!$C:$C,FFPERegionsAvailable!$F109)</f>
        <v>4</v>
      </c>
      <c r="O142" s="574">
        <f t="shared" si="2"/>
        <v>18</v>
      </c>
      <c r="S142" s="475" t="s">
        <v>1354</v>
      </c>
      <c r="U142" s="566">
        <v>7</v>
      </c>
      <c r="V142" s="575">
        <v>2</v>
      </c>
      <c r="W142" s="562" t="s">
        <v>1</v>
      </c>
      <c r="X142" s="474" t="s">
        <v>270</v>
      </c>
    </row>
    <row r="143" spans="2:24" hidden="1">
      <c r="B143" s="585" t="s">
        <v>291</v>
      </c>
      <c r="C143" s="585" t="s">
        <v>1531</v>
      </c>
      <c r="D143" s="475">
        <v>2</v>
      </c>
      <c r="E143" s="1">
        <v>1</v>
      </c>
      <c r="F143" s="475" t="s">
        <v>1530</v>
      </c>
      <c r="G143" s="475">
        <v>31</v>
      </c>
      <c r="H143" s="573"/>
      <c r="I143" s="583">
        <f>IFERROR(VLOOKUP(J143,Mapping!$AW$2:$BB$26,5,FALSE),"")</f>
        <v>2</v>
      </c>
      <c r="J143" t="s">
        <v>925</v>
      </c>
      <c r="K143" s="566" t="s">
        <v>929</v>
      </c>
      <c r="L143" s="474">
        <v>30</v>
      </c>
      <c r="M143" s="474">
        <v>10</v>
      </c>
      <c r="N143">
        <f>SUMIFS(FFPEUsageLog!$D:$D,FFPEUsageLog!$A:$A,FFPERegionsAvailable!$B110,FFPEUsageLog!$B:$B,FFPERegionsAvailable!$J110,FFPEUsageLog!$C:$C,FFPERegionsAvailable!$F110)</f>
        <v>4</v>
      </c>
      <c r="O143" s="574">
        <f t="shared" si="2"/>
        <v>16</v>
      </c>
      <c r="S143" s="475" t="s">
        <v>1354</v>
      </c>
      <c r="U143" s="566">
        <v>7</v>
      </c>
      <c r="V143" s="575">
        <v>2</v>
      </c>
      <c r="W143" s="562" t="s">
        <v>1</v>
      </c>
      <c r="X143" s="474" t="s">
        <v>270</v>
      </c>
    </row>
    <row r="144" spans="2:24" hidden="1">
      <c r="B144" s="585" t="s">
        <v>343</v>
      </c>
      <c r="C144" s="585" t="s">
        <v>1532</v>
      </c>
      <c r="D144" s="475">
        <v>2</v>
      </c>
      <c r="E144" s="1">
        <v>1</v>
      </c>
      <c r="F144" s="475" t="s">
        <v>1530</v>
      </c>
      <c r="G144" s="475">
        <v>61</v>
      </c>
      <c r="H144" s="573"/>
      <c r="I144" s="583">
        <f>IFERROR(VLOOKUP(J144,Mapping!$AW$2:$BB$26,5,FALSE),"")</f>
        <v>1</v>
      </c>
      <c r="J144" s="474" t="s">
        <v>905</v>
      </c>
      <c r="K144" s="566" t="s">
        <v>929</v>
      </c>
      <c r="L144" s="474">
        <v>30</v>
      </c>
      <c r="M144" s="474">
        <v>3</v>
      </c>
      <c r="N144">
        <f>SUMIFS(FFPEUsageLog!$D:$D,FFPEUsageLog!$A:$A,FFPERegionsAvailable!$B111,FFPEUsageLog!$B:$B,FFPERegionsAvailable!$J111,FFPEUsageLog!$C:$C,FFPERegionsAvailable!$F111)</f>
        <v>1</v>
      </c>
      <c r="O144" s="574">
        <f t="shared" si="2"/>
        <v>26</v>
      </c>
      <c r="S144" s="475" t="s">
        <v>1354</v>
      </c>
      <c r="U144" s="566">
        <v>7</v>
      </c>
      <c r="V144" s="575">
        <v>2</v>
      </c>
      <c r="W144" s="562" t="s">
        <v>1</v>
      </c>
      <c r="X144" s="474" t="s">
        <v>270</v>
      </c>
    </row>
    <row r="145" spans="2:24" hidden="1">
      <c r="B145" s="585" t="s">
        <v>343</v>
      </c>
      <c r="C145" s="585" t="s">
        <v>1533</v>
      </c>
      <c r="D145" s="475">
        <v>2</v>
      </c>
      <c r="E145" s="1">
        <v>1</v>
      </c>
      <c r="F145" s="475" t="s">
        <v>1530</v>
      </c>
      <c r="G145" s="475">
        <v>91</v>
      </c>
      <c r="H145" s="573"/>
      <c r="I145" s="583">
        <f>IFERROR(VLOOKUP(J145,Mapping!$AW$2:$BB$26,5,FALSE),"")</f>
        <v>3</v>
      </c>
      <c r="J145" s="474" t="s">
        <v>943</v>
      </c>
      <c r="K145" s="566" t="s">
        <v>929</v>
      </c>
      <c r="L145" s="474">
        <v>10</v>
      </c>
      <c r="M145" s="474">
        <v>3</v>
      </c>
      <c r="N145">
        <f>SUMIFS(FFPEUsageLog!$D:$D,FFPEUsageLog!$A:$A,FFPERegionsAvailable!$B112,FFPEUsageLog!$B:$B,FFPERegionsAvailable!$J112,FFPEUsageLog!$C:$C,FFPERegionsAvailable!$F112)</f>
        <v>4</v>
      </c>
      <c r="O145" s="574">
        <f t="shared" si="2"/>
        <v>3</v>
      </c>
      <c r="S145" s="475" t="s">
        <v>1354</v>
      </c>
      <c r="U145" s="566">
        <v>7</v>
      </c>
      <c r="V145" s="575">
        <v>2</v>
      </c>
      <c r="W145" s="562" t="s">
        <v>1</v>
      </c>
      <c r="X145" s="474" t="s">
        <v>270</v>
      </c>
    </row>
    <row r="146" spans="2:24" hidden="1">
      <c r="B146" s="585" t="s">
        <v>343</v>
      </c>
      <c r="C146" s="585" t="s">
        <v>1533</v>
      </c>
      <c r="D146" s="475">
        <v>2</v>
      </c>
      <c r="E146" s="1">
        <v>1</v>
      </c>
      <c r="F146" s="475" t="s">
        <v>1534</v>
      </c>
      <c r="G146" s="475">
        <v>1</v>
      </c>
      <c r="H146" s="573"/>
      <c r="I146" s="583">
        <f>IFERROR(VLOOKUP(J146,Mapping!$AW$2:$BB$26,5,FALSE),"")</f>
        <v>3</v>
      </c>
      <c r="J146" s="474" t="s">
        <v>943</v>
      </c>
      <c r="K146" s="566" t="s">
        <v>929</v>
      </c>
      <c r="L146" s="474">
        <v>20</v>
      </c>
      <c r="M146" s="474">
        <v>0</v>
      </c>
      <c r="N146">
        <f>SUMIFS(FFPEUsageLog!$D:$D,FFPEUsageLog!$A:$A,FFPERegionsAvailable!$B113,FFPEUsageLog!$B:$B,FFPERegionsAvailable!$J113,FFPEUsageLog!$C:$C,FFPERegionsAvailable!$F113)</f>
        <v>3</v>
      </c>
      <c r="O146" s="574">
        <f t="shared" si="2"/>
        <v>17</v>
      </c>
      <c r="S146" s="475" t="s">
        <v>1354</v>
      </c>
      <c r="U146" s="566">
        <v>7</v>
      </c>
      <c r="V146" s="575">
        <v>2</v>
      </c>
      <c r="W146" s="562" t="s">
        <v>1</v>
      </c>
      <c r="X146" s="474" t="s">
        <v>270</v>
      </c>
    </row>
    <row r="147" spans="2:24" hidden="1">
      <c r="B147" s="585" t="s">
        <v>343</v>
      </c>
      <c r="C147" s="585" t="s">
        <v>1535</v>
      </c>
      <c r="D147" s="475">
        <v>2</v>
      </c>
      <c r="E147" s="1">
        <v>1</v>
      </c>
      <c r="F147" s="475" t="s">
        <v>1534</v>
      </c>
      <c r="G147" s="475">
        <v>21</v>
      </c>
      <c r="H147" s="573"/>
      <c r="I147" s="583">
        <f>IFERROR(VLOOKUP(J147,Mapping!$AW$2:$BB$26,5,FALSE),"")</f>
        <v>2</v>
      </c>
      <c r="J147" t="s">
        <v>925</v>
      </c>
      <c r="K147" s="566" t="s">
        <v>929</v>
      </c>
      <c r="L147" s="474">
        <v>30</v>
      </c>
      <c r="M147" s="474">
        <v>2</v>
      </c>
      <c r="N147">
        <f>SUMIFS(FFPEUsageLog!$D:$D,FFPEUsageLog!$A:$A,FFPERegionsAvailable!$B114,FFPEUsageLog!$B:$B,FFPERegionsAvailable!$J114,FFPEUsageLog!$C:$C,FFPERegionsAvailable!$F114)</f>
        <v>4</v>
      </c>
      <c r="O147" s="574">
        <f t="shared" si="2"/>
        <v>24</v>
      </c>
      <c r="S147" s="475" t="s">
        <v>1354</v>
      </c>
      <c r="U147" s="566">
        <v>7</v>
      </c>
      <c r="V147" s="575">
        <v>2</v>
      </c>
      <c r="W147" s="562" t="s">
        <v>1</v>
      </c>
      <c r="X147" s="474" t="s">
        <v>270</v>
      </c>
    </row>
    <row r="148" spans="2:24" hidden="1">
      <c r="B148" s="585" t="s">
        <v>1536</v>
      </c>
      <c r="C148" s="585" t="s">
        <v>1537</v>
      </c>
      <c r="D148" s="475">
        <v>2</v>
      </c>
      <c r="E148" s="1">
        <v>1</v>
      </c>
      <c r="F148" s="475" t="s">
        <v>1534</v>
      </c>
      <c r="G148" s="475">
        <v>51</v>
      </c>
      <c r="H148" s="573"/>
      <c r="I148" s="583" t="str">
        <f>IFERROR(VLOOKUP(J148,Mapping!$AW$2:$BB$26,5,FALSE),"")</f>
        <v/>
      </c>
      <c r="J148" s="474" t="s">
        <v>1538</v>
      </c>
      <c r="K148" s="566" t="s">
        <v>929</v>
      </c>
      <c r="L148" s="474">
        <v>30</v>
      </c>
      <c r="M148" s="474">
        <v>3</v>
      </c>
      <c r="N148">
        <f>SUMIFS(FFPEUsageLog!$D:$D,FFPEUsageLog!$A:$A,FFPERegionsAvailable!$B115,FFPEUsageLog!$B:$B,FFPERegionsAvailable!$J115,FFPEUsageLog!$C:$C,FFPERegionsAvailable!$F115)</f>
        <v>1</v>
      </c>
      <c r="O148" s="574">
        <f t="shared" si="2"/>
        <v>26</v>
      </c>
      <c r="S148" s="475" t="s">
        <v>1354</v>
      </c>
      <c r="U148" s="566">
        <v>7</v>
      </c>
      <c r="V148" s="575">
        <v>2</v>
      </c>
      <c r="W148" s="562" t="s">
        <v>1</v>
      </c>
      <c r="X148" s="474" t="s">
        <v>270</v>
      </c>
    </row>
    <row r="149" spans="2:24" hidden="1">
      <c r="B149" s="585" t="s">
        <v>1536</v>
      </c>
      <c r="C149" s="585" t="s">
        <v>1539</v>
      </c>
      <c r="D149" s="475">
        <v>2</v>
      </c>
      <c r="E149" s="1">
        <v>1</v>
      </c>
      <c r="F149" s="475" t="s">
        <v>1534</v>
      </c>
      <c r="G149" s="475">
        <v>81</v>
      </c>
      <c r="H149" s="573"/>
      <c r="I149" s="583">
        <f>IFERROR(VLOOKUP(J149,Mapping!$AW$2:$BB$26,5,FALSE),"")</f>
        <v>15</v>
      </c>
      <c r="J149" s="474" t="s">
        <v>1063</v>
      </c>
      <c r="K149" s="566" t="s">
        <v>929</v>
      </c>
      <c r="L149" s="474">
        <v>20</v>
      </c>
      <c r="M149" s="474">
        <v>2</v>
      </c>
      <c r="N149">
        <f>SUMIFS(FFPEUsageLog!$D:$D,FFPEUsageLog!$A:$A,FFPERegionsAvailable!$B116,FFPEUsageLog!$B:$B,FFPERegionsAvailable!$J116,FFPEUsageLog!$C:$C,FFPERegionsAvailable!$F116)</f>
        <v>4</v>
      </c>
      <c r="O149" s="574">
        <f t="shared" si="2"/>
        <v>14</v>
      </c>
      <c r="S149" s="475" t="s">
        <v>1354</v>
      </c>
      <c r="U149" s="566">
        <v>7</v>
      </c>
      <c r="V149" s="575">
        <v>2</v>
      </c>
      <c r="W149" s="562" t="s">
        <v>1</v>
      </c>
      <c r="X149" s="474" t="s">
        <v>270</v>
      </c>
    </row>
    <row r="150" spans="2:24" hidden="1">
      <c r="B150" s="585" t="s">
        <v>297</v>
      </c>
      <c r="C150" s="585" t="s">
        <v>1540</v>
      </c>
      <c r="E150" s="1">
        <v>5</v>
      </c>
      <c r="F150" s="475" t="s">
        <v>1541</v>
      </c>
      <c r="G150" s="475">
        <v>61</v>
      </c>
      <c r="H150" s="573"/>
      <c r="I150" s="583">
        <f>IFERROR(VLOOKUP(J150,Mapping!$AW$2:$BB$26,5,FALSE),"")</f>
        <v>3</v>
      </c>
      <c r="J150" s="474" t="s">
        <v>943</v>
      </c>
      <c r="K150" s="566" t="s">
        <v>929</v>
      </c>
      <c r="L150" s="474">
        <v>30</v>
      </c>
      <c r="M150" s="474">
        <v>17</v>
      </c>
      <c r="N150">
        <f>SUMIFS(FFPEUsageLog!$D:$D,FFPEUsageLog!$A:$A,FFPERegionsAvailable!$B150,FFPEUsageLog!$B:$B,FFPERegionsAvailable!$J150,FFPEUsageLog!$C:$C,FFPERegionsAvailable!$F150)</f>
        <v>13</v>
      </c>
      <c r="O150" s="574">
        <f t="shared" si="2"/>
        <v>0</v>
      </c>
      <c r="S150" s="475" t="s">
        <v>1354</v>
      </c>
      <c r="U150" s="566">
        <v>5</v>
      </c>
      <c r="V150" s="575">
        <v>2</v>
      </c>
      <c r="W150" s="562" t="s">
        <v>1</v>
      </c>
      <c r="X150" s="474" t="s">
        <v>270</v>
      </c>
    </row>
    <row r="151" spans="2:24" hidden="1">
      <c r="B151" s="585" t="s">
        <v>286</v>
      </c>
      <c r="C151" s="585" t="s">
        <v>1542</v>
      </c>
      <c r="D151" s="475">
        <v>2</v>
      </c>
      <c r="E151" s="1">
        <v>1</v>
      </c>
      <c r="F151" s="475" t="s">
        <v>1543</v>
      </c>
      <c r="G151" s="475">
        <v>1</v>
      </c>
      <c r="H151" s="573"/>
      <c r="I151" s="583">
        <f>IFERROR(VLOOKUP(J151,Mapping!$AW$2:$BB$26,5,FALSE),"")</f>
        <v>1</v>
      </c>
      <c r="J151" s="474" t="s">
        <v>905</v>
      </c>
      <c r="K151" s="566" t="s">
        <v>929</v>
      </c>
      <c r="L151" s="474">
        <v>30</v>
      </c>
      <c r="M151" s="474">
        <v>12</v>
      </c>
      <c r="N151">
        <f>SUMIFS(FFPEUsageLog!$D:$D,FFPEUsageLog!$A:$A,FFPERegionsAvailable!$B117,FFPEUsageLog!$B:$B,FFPERegionsAvailable!$J117,FFPEUsageLog!$C:$C,FFPERegionsAvailable!$F117)</f>
        <v>5</v>
      </c>
      <c r="O151" s="574">
        <f t="shared" si="2"/>
        <v>13</v>
      </c>
      <c r="S151" s="475" t="s">
        <v>1354</v>
      </c>
      <c r="U151" s="566">
        <v>5</v>
      </c>
      <c r="V151" s="575">
        <v>2</v>
      </c>
      <c r="W151" s="562" t="s">
        <v>1</v>
      </c>
      <c r="X151" s="474" t="s">
        <v>270</v>
      </c>
    </row>
    <row r="152" spans="2:24" hidden="1">
      <c r="B152" s="585" t="s">
        <v>286</v>
      </c>
      <c r="C152" s="585" t="s">
        <v>1544</v>
      </c>
      <c r="D152" s="475">
        <v>2</v>
      </c>
      <c r="E152" s="1">
        <v>1</v>
      </c>
      <c r="F152" s="475" t="s">
        <v>1543</v>
      </c>
      <c r="G152" s="475">
        <v>31</v>
      </c>
      <c r="H152" s="573"/>
      <c r="I152" s="583">
        <f>IFERROR(VLOOKUP(J152,Mapping!$AW$2:$BB$26,5,FALSE),"")</f>
        <v>2</v>
      </c>
      <c r="J152" t="s">
        <v>925</v>
      </c>
      <c r="K152" s="566" t="s">
        <v>929</v>
      </c>
      <c r="L152" s="474">
        <v>30</v>
      </c>
      <c r="M152" s="474">
        <v>17</v>
      </c>
      <c r="N152">
        <f>SUMIFS(FFPEUsageLog!$D:$D,FFPEUsageLog!$A:$A,FFPERegionsAvailable!$B118,FFPEUsageLog!$B:$B,FFPERegionsAvailable!$J118,FFPEUsageLog!$C:$C,FFPERegionsAvailable!$F118)</f>
        <v>4</v>
      </c>
      <c r="O152" s="574">
        <f t="shared" si="2"/>
        <v>9</v>
      </c>
      <c r="S152" s="475" t="s">
        <v>1354</v>
      </c>
      <c r="U152" s="566">
        <v>5</v>
      </c>
      <c r="V152" s="575">
        <v>2</v>
      </c>
      <c r="W152" s="562" t="s">
        <v>1</v>
      </c>
      <c r="X152" s="474" t="s">
        <v>270</v>
      </c>
    </row>
    <row r="153" spans="2:24" hidden="1">
      <c r="B153" s="585" t="s">
        <v>309</v>
      </c>
      <c r="C153" s="585" t="s">
        <v>1545</v>
      </c>
      <c r="E153" s="1">
        <v>5</v>
      </c>
      <c r="F153" s="475" t="s">
        <v>1546</v>
      </c>
      <c r="G153" s="475">
        <v>61</v>
      </c>
      <c r="H153" s="573"/>
      <c r="I153" s="583">
        <f>IFERROR(VLOOKUP(J153,Mapping!$AW$2:$BB$26,5,FALSE),"")</f>
        <v>3</v>
      </c>
      <c r="J153" s="474" t="s">
        <v>943</v>
      </c>
      <c r="K153" s="566" t="s">
        <v>929</v>
      </c>
      <c r="L153" s="474">
        <v>30</v>
      </c>
      <c r="M153" s="474">
        <v>18</v>
      </c>
      <c r="N153">
        <f>SUMIFS(FFPEUsageLog!$D:$D,FFPEUsageLog!$A:$A,FFPERegionsAvailable!$B153,FFPEUsageLog!$B:$B,FFPERegionsAvailable!$J153,FFPEUsageLog!$C:$C,FFPERegionsAvailable!$F153)</f>
        <v>12</v>
      </c>
      <c r="O153" s="574">
        <f t="shared" si="2"/>
        <v>0</v>
      </c>
      <c r="S153" s="475" t="s">
        <v>1354</v>
      </c>
      <c r="U153" s="566">
        <v>5</v>
      </c>
      <c r="V153" s="575">
        <v>2</v>
      </c>
      <c r="W153" s="562" t="s">
        <v>1</v>
      </c>
      <c r="X153" s="474" t="s">
        <v>270</v>
      </c>
    </row>
    <row r="154" spans="2:24" hidden="1">
      <c r="B154" s="585" t="s">
        <v>286</v>
      </c>
      <c r="C154" s="585" t="s">
        <v>1547</v>
      </c>
      <c r="D154" s="475">
        <v>2</v>
      </c>
      <c r="E154" s="1">
        <v>1</v>
      </c>
      <c r="F154" s="475" t="s">
        <v>1543</v>
      </c>
      <c r="G154" s="475">
        <v>61</v>
      </c>
      <c r="H154" s="573"/>
      <c r="I154" s="583">
        <f>IFERROR(VLOOKUP(J154,Mapping!$AW$2:$BB$26,5,FALSE),"")</f>
        <v>3</v>
      </c>
      <c r="J154" s="474" t="s">
        <v>943</v>
      </c>
      <c r="K154" s="566" t="s">
        <v>929</v>
      </c>
      <c r="L154" s="474">
        <v>30</v>
      </c>
      <c r="M154" s="474">
        <v>16</v>
      </c>
      <c r="N154">
        <f>SUMIFS(FFPEUsageLog!$D:$D,FFPEUsageLog!$A:$A,FFPERegionsAvailable!$B119,FFPEUsageLog!$B:$B,FFPERegionsAvailable!$J119,FFPEUsageLog!$C:$C,FFPERegionsAvailable!$F119)</f>
        <v>4</v>
      </c>
      <c r="O154" s="574">
        <f t="shared" si="2"/>
        <v>10</v>
      </c>
      <c r="S154" s="475" t="s">
        <v>1354</v>
      </c>
      <c r="U154" s="566">
        <v>5</v>
      </c>
      <c r="V154" s="575">
        <v>2</v>
      </c>
      <c r="W154" s="562" t="s">
        <v>1</v>
      </c>
      <c r="X154" s="474" t="s">
        <v>270</v>
      </c>
    </row>
    <row r="155" spans="2:24" hidden="1">
      <c r="B155" s="585" t="s">
        <v>288</v>
      </c>
      <c r="C155" s="585" t="s">
        <v>1548</v>
      </c>
      <c r="D155" s="475">
        <v>2</v>
      </c>
      <c r="E155" s="1">
        <v>1</v>
      </c>
      <c r="F155" s="475" t="s">
        <v>1505</v>
      </c>
      <c r="G155" s="475">
        <v>1</v>
      </c>
      <c r="H155" s="573"/>
      <c r="I155" s="583">
        <f>IFERROR(VLOOKUP(J155,Mapping!$AW$2:$BB$26,5,FALSE),"")</f>
        <v>1</v>
      </c>
      <c r="J155" s="474" t="s">
        <v>905</v>
      </c>
      <c r="K155" s="566" t="s">
        <v>929</v>
      </c>
      <c r="L155" s="474">
        <v>30</v>
      </c>
      <c r="M155" s="474">
        <v>13</v>
      </c>
      <c r="N155">
        <f>SUMIFS(FFPEUsageLog!$D:$D,FFPEUsageLog!$A:$A,FFPERegionsAvailable!$B120,FFPEUsageLog!$B:$B,FFPERegionsAvailable!$J120,FFPEUsageLog!$C:$C,FFPERegionsAvailable!$F120)</f>
        <v>4</v>
      </c>
      <c r="O155" s="574">
        <f t="shared" si="2"/>
        <v>13</v>
      </c>
      <c r="S155" s="475" t="s">
        <v>1354</v>
      </c>
      <c r="U155" s="566">
        <v>5</v>
      </c>
      <c r="V155" s="575">
        <v>2</v>
      </c>
      <c r="W155" s="562" t="s">
        <v>1</v>
      </c>
      <c r="X155" s="474" t="s">
        <v>270</v>
      </c>
    </row>
    <row r="156" spans="2:24" hidden="1">
      <c r="B156" s="585" t="s">
        <v>288</v>
      </c>
      <c r="C156" s="585" t="s">
        <v>1549</v>
      </c>
      <c r="D156" s="475">
        <v>2</v>
      </c>
      <c r="E156" s="1">
        <v>1</v>
      </c>
      <c r="F156" s="475" t="s">
        <v>1505</v>
      </c>
      <c r="G156" s="475">
        <v>31</v>
      </c>
      <c r="H156" s="573"/>
      <c r="I156" s="583">
        <f>IFERROR(VLOOKUP(J156,Mapping!$AW$2:$BB$26,5,FALSE),"")</f>
        <v>2</v>
      </c>
      <c r="J156" t="s">
        <v>925</v>
      </c>
      <c r="K156" s="566" t="s">
        <v>929</v>
      </c>
      <c r="L156" s="474">
        <v>30</v>
      </c>
      <c r="M156" s="474">
        <v>21</v>
      </c>
      <c r="N156">
        <f>SUMIFS(FFPEUsageLog!$D:$D,FFPEUsageLog!$A:$A,FFPERegionsAvailable!$B121,FFPEUsageLog!$B:$B,FFPERegionsAvailable!$J121,FFPEUsageLog!$C:$C,FFPERegionsAvailable!$F121)</f>
        <v>5</v>
      </c>
      <c r="O156" s="574">
        <f t="shared" si="2"/>
        <v>4</v>
      </c>
      <c r="S156" s="475" t="s">
        <v>1354</v>
      </c>
      <c r="U156" s="566">
        <v>5</v>
      </c>
      <c r="V156" s="575">
        <v>2</v>
      </c>
      <c r="W156" s="562" t="s">
        <v>1</v>
      </c>
      <c r="X156" s="474" t="s">
        <v>270</v>
      </c>
    </row>
    <row r="157" spans="2:24" hidden="1">
      <c r="B157" s="585" t="s">
        <v>299</v>
      </c>
      <c r="C157" s="585" t="s">
        <v>1550</v>
      </c>
      <c r="D157" s="475">
        <v>2</v>
      </c>
      <c r="E157" s="1">
        <v>1</v>
      </c>
      <c r="F157" s="475" t="s">
        <v>1551</v>
      </c>
      <c r="G157" s="475">
        <v>1</v>
      </c>
      <c r="H157" s="573"/>
      <c r="I157" s="583">
        <f>IFERROR(VLOOKUP(J157,Mapping!$AW$2:$BB$26,5,FALSE),"")</f>
        <v>1</v>
      </c>
      <c r="J157" s="474" t="s">
        <v>905</v>
      </c>
      <c r="K157" s="566" t="s">
        <v>929</v>
      </c>
      <c r="L157" s="474">
        <v>30</v>
      </c>
      <c r="M157" s="474">
        <v>13</v>
      </c>
      <c r="N157">
        <f>SUMIFS(FFPEUsageLog!$D:$D,FFPEUsageLog!$A:$A,FFPERegionsAvailable!$B123,FFPEUsageLog!$B:$B,FFPERegionsAvailable!$J123,FFPEUsageLog!$C:$C,FFPERegionsAvailable!$F123)</f>
        <v>0</v>
      </c>
      <c r="O157" s="574">
        <f t="shared" ref="O157:O220" si="3">IF(L157="","",L157-M157-N157)</f>
        <v>17</v>
      </c>
      <c r="S157" s="475" t="s">
        <v>1354</v>
      </c>
      <c r="U157" s="566">
        <v>5</v>
      </c>
      <c r="V157" s="575">
        <v>2</v>
      </c>
      <c r="W157" s="562" t="s">
        <v>1</v>
      </c>
      <c r="X157" s="474" t="s">
        <v>270</v>
      </c>
    </row>
    <row r="158" spans="2:24" hidden="1">
      <c r="B158" s="585" t="s">
        <v>299</v>
      </c>
      <c r="C158" s="585" t="s">
        <v>1552</v>
      </c>
      <c r="D158" s="475">
        <v>2</v>
      </c>
      <c r="E158" s="1">
        <v>1</v>
      </c>
      <c r="F158" s="475" t="s">
        <v>1551</v>
      </c>
      <c r="G158" s="475">
        <v>31</v>
      </c>
      <c r="H158" s="573"/>
      <c r="I158" s="583">
        <f>IFERROR(VLOOKUP(J158,Mapping!$AW$2:$BB$26,5,FALSE),"")</f>
        <v>2</v>
      </c>
      <c r="J158" t="s">
        <v>925</v>
      </c>
      <c r="K158" s="566" t="s">
        <v>929</v>
      </c>
      <c r="L158" s="474">
        <v>30</v>
      </c>
      <c r="M158" s="474">
        <v>23</v>
      </c>
      <c r="N158">
        <f>SUMIFS(FFPEUsageLog!$D:$D,FFPEUsageLog!$A:$A,FFPERegionsAvailable!$B124,FFPEUsageLog!$B:$B,FFPERegionsAvailable!$J124,FFPEUsageLog!$C:$C,FFPERegionsAvailable!$F124)</f>
        <v>0</v>
      </c>
      <c r="O158" s="574">
        <f t="shared" si="3"/>
        <v>7</v>
      </c>
      <c r="S158" s="475" t="s">
        <v>1354</v>
      </c>
      <c r="U158" s="566">
        <v>5</v>
      </c>
      <c r="V158" s="575">
        <v>2</v>
      </c>
      <c r="W158" s="562" t="s">
        <v>1</v>
      </c>
      <c r="X158" s="474" t="s">
        <v>270</v>
      </c>
    </row>
    <row r="159" spans="2:24" hidden="1">
      <c r="B159" s="585" t="s">
        <v>299</v>
      </c>
      <c r="C159" s="585" t="s">
        <v>1553</v>
      </c>
      <c r="D159" s="475">
        <v>2</v>
      </c>
      <c r="E159" s="1">
        <v>1</v>
      </c>
      <c r="F159" s="475" t="s">
        <v>1551</v>
      </c>
      <c r="G159" s="475">
        <v>61</v>
      </c>
      <c r="H159" s="573"/>
      <c r="I159" s="583">
        <f>IFERROR(VLOOKUP(J159,Mapping!$AW$2:$BB$26,5,FALSE),"")</f>
        <v>3</v>
      </c>
      <c r="J159" s="474" t="s">
        <v>943</v>
      </c>
      <c r="K159" s="566" t="s">
        <v>929</v>
      </c>
      <c r="L159" s="474">
        <v>30</v>
      </c>
      <c r="M159" s="474">
        <v>15</v>
      </c>
      <c r="N159">
        <f>SUMIFS(FFPEUsageLog!$D:$D,FFPEUsageLog!$A:$A,FFPERegionsAvailable!$B125,FFPEUsageLog!$B:$B,FFPERegionsAvailable!$J125,FFPEUsageLog!$C:$C,FFPERegionsAvailable!$F125)</f>
        <v>0</v>
      </c>
      <c r="O159" s="574">
        <f t="shared" si="3"/>
        <v>15</v>
      </c>
      <c r="S159" s="475" t="s">
        <v>1354</v>
      </c>
      <c r="U159" s="566">
        <v>5</v>
      </c>
      <c r="V159" s="575">
        <v>2</v>
      </c>
      <c r="W159" s="562" t="s">
        <v>1</v>
      </c>
      <c r="X159" s="474" t="s">
        <v>270</v>
      </c>
    </row>
    <row r="160" spans="2:24" hidden="1">
      <c r="B160" s="585" t="s">
        <v>302</v>
      </c>
      <c r="C160" s="585" t="s">
        <v>1554</v>
      </c>
      <c r="D160" s="475">
        <v>2</v>
      </c>
      <c r="E160" s="1">
        <v>1</v>
      </c>
      <c r="F160" s="475" t="s">
        <v>1514</v>
      </c>
      <c r="G160" s="475">
        <v>1</v>
      </c>
      <c r="H160" s="573"/>
      <c r="I160" s="583">
        <f>IFERROR(VLOOKUP(J160,Mapping!$AW$2:$BB$26,5,FALSE),"")</f>
        <v>1</v>
      </c>
      <c r="J160" s="474" t="s">
        <v>905</v>
      </c>
      <c r="K160" s="566" t="s">
        <v>929</v>
      </c>
      <c r="L160" s="474">
        <v>30</v>
      </c>
      <c r="M160" s="474">
        <v>12</v>
      </c>
      <c r="N160">
        <f>SUMIFS(FFPEUsageLog!$D:$D,FFPEUsageLog!$A:$A,FFPERegionsAvailable!$B126,FFPEUsageLog!$B:$B,FFPERegionsAvailable!$J126,FFPEUsageLog!$C:$C,FFPERegionsAvailable!$F126)</f>
        <v>0</v>
      </c>
      <c r="O160" s="574">
        <f t="shared" si="3"/>
        <v>18</v>
      </c>
      <c r="S160" s="475" t="s">
        <v>1354</v>
      </c>
      <c r="U160" s="566">
        <v>5</v>
      </c>
      <c r="V160" s="575">
        <v>2</v>
      </c>
      <c r="W160" s="562" t="s">
        <v>1</v>
      </c>
      <c r="X160" s="474" t="s">
        <v>270</v>
      </c>
    </row>
    <row r="161" spans="2:24" hidden="1">
      <c r="B161" s="585" t="s">
        <v>302</v>
      </c>
      <c r="C161" s="585" t="s">
        <v>1555</v>
      </c>
      <c r="D161" s="475">
        <v>2</v>
      </c>
      <c r="E161" s="1">
        <v>1</v>
      </c>
      <c r="F161" s="475" t="s">
        <v>1514</v>
      </c>
      <c r="G161" s="475">
        <v>31</v>
      </c>
      <c r="H161" s="573"/>
      <c r="I161" s="583">
        <f>IFERROR(VLOOKUP(J161,Mapping!$AW$2:$BB$26,5,FALSE),"")</f>
        <v>2</v>
      </c>
      <c r="J161" t="s">
        <v>925</v>
      </c>
      <c r="K161" s="566" t="s">
        <v>929</v>
      </c>
      <c r="L161" s="474">
        <v>30</v>
      </c>
      <c r="M161" s="474">
        <v>22</v>
      </c>
      <c r="N161">
        <f>SUMIFS(FFPEUsageLog!$D:$D,FFPEUsageLog!$A:$A,FFPERegionsAvailable!$B127,FFPEUsageLog!$B:$B,FFPERegionsAvailable!$J127,FFPEUsageLog!$C:$C,FFPERegionsAvailable!$F127)</f>
        <v>0</v>
      </c>
      <c r="O161" s="574">
        <f t="shared" si="3"/>
        <v>8</v>
      </c>
      <c r="S161" s="475" t="s">
        <v>1354</v>
      </c>
      <c r="U161" s="566">
        <v>5</v>
      </c>
      <c r="V161" s="575">
        <v>2</v>
      </c>
      <c r="W161" s="562" t="s">
        <v>1</v>
      </c>
      <c r="X161" s="474" t="s">
        <v>270</v>
      </c>
    </row>
    <row r="162" spans="2:24" hidden="1">
      <c r="B162" s="585" t="s">
        <v>307</v>
      </c>
      <c r="C162" s="585" t="s">
        <v>1510</v>
      </c>
      <c r="D162" s="475">
        <v>2</v>
      </c>
      <c r="E162" s="1">
        <v>1</v>
      </c>
      <c r="F162" s="475" t="s">
        <v>1556</v>
      </c>
      <c r="G162" s="475">
        <v>1</v>
      </c>
      <c r="H162" s="573"/>
      <c r="I162" s="583">
        <f>IFERROR(VLOOKUP(J162,Mapping!$AW$2:$BB$26,5,FALSE),"")</f>
        <v>1</v>
      </c>
      <c r="J162" s="474" t="s">
        <v>905</v>
      </c>
      <c r="K162" s="566" t="s">
        <v>929</v>
      </c>
      <c r="L162" s="474">
        <v>20</v>
      </c>
      <c r="M162" s="474">
        <v>0</v>
      </c>
      <c r="N162">
        <f>SUMIFS(FFPEUsageLog!$D:$D,FFPEUsageLog!$A:$A,FFPERegionsAvailable!$B132,FFPEUsageLog!$B:$B,FFPERegionsAvailable!$J132,FFPEUsageLog!$C:$C,FFPERegionsAvailable!$F132)</f>
        <v>5</v>
      </c>
      <c r="O162" s="574">
        <f t="shared" si="3"/>
        <v>15</v>
      </c>
      <c r="S162" s="475" t="s">
        <v>1354</v>
      </c>
      <c r="U162" s="566">
        <v>7</v>
      </c>
      <c r="V162" s="575">
        <v>2</v>
      </c>
      <c r="W162" s="562" t="s">
        <v>1</v>
      </c>
      <c r="X162" s="474" t="s">
        <v>270</v>
      </c>
    </row>
    <row r="163" spans="2:24" hidden="1">
      <c r="B163" s="585" t="s">
        <v>307</v>
      </c>
      <c r="C163" s="585" t="s">
        <v>1557</v>
      </c>
      <c r="D163" s="475">
        <v>2</v>
      </c>
      <c r="E163" s="1">
        <v>1</v>
      </c>
      <c r="F163" s="475" t="s">
        <v>1556</v>
      </c>
      <c r="G163" s="475">
        <v>21</v>
      </c>
      <c r="H163" s="573"/>
      <c r="I163" s="583">
        <f>IFERROR(VLOOKUP(J163,Mapping!$AW$2:$BB$26,5,FALSE),"")</f>
        <v>3</v>
      </c>
      <c r="J163" s="474" t="s">
        <v>943</v>
      </c>
      <c r="K163" s="566" t="s">
        <v>929</v>
      </c>
      <c r="L163" s="474">
        <v>30</v>
      </c>
      <c r="M163" s="474">
        <v>2</v>
      </c>
      <c r="N163">
        <f>SUMIFS(FFPEUsageLog!$D:$D,FFPEUsageLog!$A:$A,FFPERegionsAvailable!$B133,FFPEUsageLog!$B:$B,FFPERegionsAvailable!$J133,FFPEUsageLog!$C:$C,FFPERegionsAvailable!$F133)</f>
        <v>12</v>
      </c>
      <c r="O163" s="574">
        <f t="shared" si="3"/>
        <v>16</v>
      </c>
      <c r="S163" s="475" t="s">
        <v>1354</v>
      </c>
      <c r="U163" s="566">
        <v>7</v>
      </c>
      <c r="V163" s="575">
        <v>2</v>
      </c>
      <c r="W163" s="562" t="s">
        <v>1</v>
      </c>
      <c r="X163" s="474" t="s">
        <v>270</v>
      </c>
    </row>
    <row r="164" spans="2:24" hidden="1">
      <c r="B164" s="585" t="s">
        <v>336</v>
      </c>
      <c r="C164" s="585" t="s">
        <v>1487</v>
      </c>
      <c r="E164" s="1">
        <v>5</v>
      </c>
      <c r="F164" s="475" t="s">
        <v>1558</v>
      </c>
      <c r="G164" s="475">
        <v>31</v>
      </c>
      <c r="H164" s="573"/>
      <c r="I164" s="583">
        <f>IFERROR(VLOOKUP(J164,Mapping!$AW$2:$BB$26,5,FALSE),"")</f>
        <v>2</v>
      </c>
      <c r="J164" t="s">
        <v>925</v>
      </c>
      <c r="K164" s="566" t="s">
        <v>929</v>
      </c>
      <c r="L164" s="474">
        <v>30</v>
      </c>
      <c r="M164" s="474">
        <v>19</v>
      </c>
      <c r="N164">
        <f>SUMIFS(FFPEUsageLog!$D:$D,FFPEUsageLog!$A:$A,FFPERegionsAvailable!$B164,FFPEUsageLog!$B:$B,FFPERegionsAvailable!$J164,FFPEUsageLog!$C:$C,FFPERegionsAvailable!$F164)</f>
        <v>11</v>
      </c>
      <c r="O164" s="574">
        <f t="shared" si="3"/>
        <v>0</v>
      </c>
      <c r="S164" s="475" t="s">
        <v>1354</v>
      </c>
      <c r="U164" s="566">
        <v>5</v>
      </c>
      <c r="V164" s="575">
        <v>2</v>
      </c>
      <c r="W164" s="562" t="s">
        <v>1</v>
      </c>
      <c r="X164" s="474" t="s">
        <v>270</v>
      </c>
    </row>
    <row r="165" spans="2:24" hidden="1">
      <c r="B165" s="585" t="s">
        <v>336</v>
      </c>
      <c r="C165" s="585" t="s">
        <v>1559</v>
      </c>
      <c r="E165" s="1">
        <v>5</v>
      </c>
      <c r="F165" s="475" t="s">
        <v>1558</v>
      </c>
      <c r="G165" s="475">
        <v>61</v>
      </c>
      <c r="H165" s="573"/>
      <c r="I165" s="583">
        <f>IFERROR(VLOOKUP(J165,Mapping!$AW$2:$BB$26,5,FALSE),"")</f>
        <v>3</v>
      </c>
      <c r="J165" s="474" t="s">
        <v>943</v>
      </c>
      <c r="K165" s="566" t="s">
        <v>929</v>
      </c>
      <c r="L165" s="474">
        <v>30</v>
      </c>
      <c r="M165" s="474">
        <v>18</v>
      </c>
      <c r="N165">
        <f>SUMIFS(FFPEUsageLog!$D:$D,FFPEUsageLog!$A:$A,FFPERegionsAvailable!$B165,FFPEUsageLog!$B:$B,FFPERegionsAvailable!$J165,FFPEUsageLog!$C:$C,FFPERegionsAvailable!$F165)</f>
        <v>12</v>
      </c>
      <c r="O165" s="574">
        <f t="shared" si="3"/>
        <v>0</v>
      </c>
      <c r="S165" s="475" t="s">
        <v>1354</v>
      </c>
      <c r="U165" s="566">
        <v>5</v>
      </c>
      <c r="V165" s="575">
        <v>2</v>
      </c>
      <c r="W165" s="562" t="s">
        <v>1</v>
      </c>
      <c r="X165" s="474" t="s">
        <v>270</v>
      </c>
    </row>
    <row r="166" spans="2:24" hidden="1">
      <c r="B166" s="585" t="s">
        <v>307</v>
      </c>
      <c r="C166" s="475" t="s">
        <v>1560</v>
      </c>
      <c r="D166" s="475">
        <v>2</v>
      </c>
      <c r="E166" s="1">
        <v>1</v>
      </c>
      <c r="F166" s="475" t="s">
        <v>1556</v>
      </c>
      <c r="G166" s="475">
        <v>51</v>
      </c>
      <c r="H166" s="573"/>
      <c r="I166" s="583">
        <f>IFERROR(VLOOKUP(J166,Mapping!$AW$2:$BB$26,5,FALSE),"")</f>
        <v>2</v>
      </c>
      <c r="J166" t="s">
        <v>925</v>
      </c>
      <c r="K166" s="566" t="s">
        <v>929</v>
      </c>
      <c r="L166" s="474">
        <v>30</v>
      </c>
      <c r="M166" s="474">
        <v>3</v>
      </c>
      <c r="N166">
        <f>SUMIFS(FFPEUsageLog!$D:$D,FFPEUsageLog!$A:$A,FFPERegionsAvailable!$B134,FFPEUsageLog!$B:$B,FFPERegionsAvailable!$J134,FFPEUsageLog!$C:$C,FFPERegionsAvailable!$F134)</f>
        <v>3</v>
      </c>
      <c r="O166" s="574">
        <f t="shared" si="3"/>
        <v>24</v>
      </c>
      <c r="S166" s="475" t="s">
        <v>1354</v>
      </c>
      <c r="U166" s="566">
        <v>7</v>
      </c>
      <c r="V166" s="575">
        <v>2</v>
      </c>
      <c r="W166" s="562" t="s">
        <v>1</v>
      </c>
      <c r="X166" s="474" t="s">
        <v>270</v>
      </c>
    </row>
    <row r="167" spans="2:24" hidden="1">
      <c r="B167" s="585" t="s">
        <v>305</v>
      </c>
      <c r="C167" s="475" t="s">
        <v>1561</v>
      </c>
      <c r="D167" s="475">
        <v>2</v>
      </c>
      <c r="E167" s="1">
        <v>1</v>
      </c>
      <c r="F167" s="475" t="s">
        <v>1556</v>
      </c>
      <c r="G167" s="475">
        <v>81</v>
      </c>
      <c r="H167" s="573"/>
      <c r="I167" s="583">
        <f>IFERROR(VLOOKUP(J167,Mapping!$AW$2:$BB$26,5,FALSE),"")</f>
        <v>1</v>
      </c>
      <c r="J167" s="474" t="s">
        <v>905</v>
      </c>
      <c r="K167" s="566" t="s">
        <v>929</v>
      </c>
      <c r="L167" s="474">
        <v>20</v>
      </c>
      <c r="M167" s="474">
        <v>3</v>
      </c>
      <c r="N167">
        <f>SUMIFS(FFPEUsageLog!$D:$D,FFPEUsageLog!$A:$A,FFPERegionsAvailable!$B135,FFPEUsageLog!$B:$B,FFPERegionsAvailable!$J135,FFPEUsageLog!$C:$C,FFPERegionsAvailable!$F135)</f>
        <v>0</v>
      </c>
      <c r="O167" s="574">
        <f t="shared" si="3"/>
        <v>17</v>
      </c>
      <c r="S167" s="475" t="s">
        <v>1354</v>
      </c>
      <c r="U167" s="566">
        <v>7</v>
      </c>
      <c r="V167" s="575">
        <v>2</v>
      </c>
      <c r="W167" s="562" t="s">
        <v>1</v>
      </c>
      <c r="X167" s="474" t="s">
        <v>270</v>
      </c>
    </row>
    <row r="168" spans="2:24" hidden="1">
      <c r="B168" s="585" t="s">
        <v>341</v>
      </c>
      <c r="C168" s="475" t="s">
        <v>1562</v>
      </c>
      <c r="D168" s="475">
        <v>2</v>
      </c>
      <c r="E168" s="1">
        <v>1</v>
      </c>
      <c r="F168" s="475" t="s">
        <v>1525</v>
      </c>
      <c r="G168" s="475">
        <v>1</v>
      </c>
      <c r="H168" s="573"/>
      <c r="I168" s="583">
        <f>IFERROR(VLOOKUP(J168,Mapping!$AW$2:$BB$26,5,FALSE),"")</f>
        <v>1</v>
      </c>
      <c r="J168" s="474" t="s">
        <v>905</v>
      </c>
      <c r="K168" s="566" t="s">
        <v>929</v>
      </c>
      <c r="L168" s="474">
        <v>30</v>
      </c>
      <c r="M168" s="474">
        <v>14</v>
      </c>
      <c r="N168">
        <f>SUMIFS(FFPEUsageLog!$D:$D,FFPEUsageLog!$A:$A,FFPERegionsAvailable!$B136,FFPEUsageLog!$B:$B,FFPERegionsAvailable!$J136,FFPEUsageLog!$C:$C,FFPERegionsAvailable!$F136)</f>
        <v>0</v>
      </c>
      <c r="O168" s="574">
        <f t="shared" si="3"/>
        <v>16</v>
      </c>
      <c r="S168" s="475" t="s">
        <v>1354</v>
      </c>
      <c r="U168" s="566">
        <v>5</v>
      </c>
      <c r="V168" s="575">
        <v>2</v>
      </c>
      <c r="W168" s="562" t="s">
        <v>1</v>
      </c>
      <c r="X168" s="474" t="s">
        <v>270</v>
      </c>
    </row>
    <row r="169" spans="2:24" hidden="1">
      <c r="B169" s="585" t="s">
        <v>341</v>
      </c>
      <c r="C169" s="475" t="s">
        <v>1563</v>
      </c>
      <c r="D169" s="475">
        <v>2</v>
      </c>
      <c r="E169" s="1">
        <v>1</v>
      </c>
      <c r="F169" s="475" t="s">
        <v>1525</v>
      </c>
      <c r="G169" s="475">
        <v>31</v>
      </c>
      <c r="H169" s="573"/>
      <c r="I169" s="583">
        <f>IFERROR(VLOOKUP(J169,Mapping!$AW$2:$BB$26,5,FALSE),"")</f>
        <v>2</v>
      </c>
      <c r="J169" t="s">
        <v>925</v>
      </c>
      <c r="K169" s="566" t="s">
        <v>929</v>
      </c>
      <c r="L169" s="474">
        <v>30</v>
      </c>
      <c r="M169" s="474">
        <v>21</v>
      </c>
      <c r="N169">
        <f>SUMIFS(FFPEUsageLog!$D:$D,FFPEUsageLog!$A:$A,FFPERegionsAvailable!$B137,FFPEUsageLog!$B:$B,FFPERegionsAvailable!$J137,FFPEUsageLog!$C:$C,FFPERegionsAvailable!$F137)</f>
        <v>1</v>
      </c>
      <c r="O169" s="574">
        <f t="shared" si="3"/>
        <v>8</v>
      </c>
      <c r="S169" s="475" t="s">
        <v>1354</v>
      </c>
      <c r="U169" s="566">
        <v>5</v>
      </c>
      <c r="V169" s="575">
        <v>2</v>
      </c>
      <c r="W169" s="562" t="s">
        <v>1</v>
      </c>
      <c r="X169" s="474" t="s">
        <v>270</v>
      </c>
    </row>
    <row r="170" spans="2:24" hidden="1">
      <c r="B170" s="585" t="s">
        <v>346</v>
      </c>
      <c r="C170" s="585" t="s">
        <v>1564</v>
      </c>
      <c r="D170" s="475">
        <v>2</v>
      </c>
      <c r="E170" s="1">
        <v>1</v>
      </c>
      <c r="F170" s="475" t="s">
        <v>1526</v>
      </c>
      <c r="G170" s="475">
        <v>31</v>
      </c>
      <c r="H170" s="573"/>
      <c r="I170" s="583">
        <f>IFERROR(VLOOKUP(J170,Mapping!$AW$2:$BB$26,5,FALSE),"")</f>
        <v>2</v>
      </c>
      <c r="J170" t="s">
        <v>925</v>
      </c>
      <c r="K170" s="566" t="s">
        <v>929</v>
      </c>
      <c r="L170" s="474">
        <v>30</v>
      </c>
      <c r="M170" s="474">
        <v>20</v>
      </c>
      <c r="N170">
        <f>SUMIFS(FFPEUsageLog!$D:$D,FFPEUsageLog!$A:$A,FFPERegionsAvailable!$B140,FFPEUsageLog!$B:$B,FFPERegionsAvailable!$J140,FFPEUsageLog!$C:$C,FFPERegionsAvailable!$F140)</f>
        <v>1</v>
      </c>
      <c r="O170" s="574">
        <f t="shared" si="3"/>
        <v>9</v>
      </c>
      <c r="S170" s="475" t="s">
        <v>1354</v>
      </c>
      <c r="U170" s="566">
        <v>5</v>
      </c>
      <c r="V170" s="575">
        <v>2</v>
      </c>
      <c r="W170" s="562" t="s">
        <v>1</v>
      </c>
      <c r="X170" s="474" t="s">
        <v>270</v>
      </c>
    </row>
    <row r="171" spans="2:24" hidden="1">
      <c r="B171" s="585" t="s">
        <v>346</v>
      </c>
      <c r="C171" s="585" t="s">
        <v>1565</v>
      </c>
      <c r="D171" s="475">
        <v>2</v>
      </c>
      <c r="E171" s="1">
        <v>1</v>
      </c>
      <c r="F171" s="475" t="s">
        <v>1526</v>
      </c>
      <c r="G171" s="475">
        <v>61</v>
      </c>
      <c r="H171" s="573"/>
      <c r="I171" s="583">
        <f>IFERROR(VLOOKUP(J171,Mapping!$AW$2:$BB$26,5,FALSE),"")</f>
        <v>3</v>
      </c>
      <c r="J171" s="474" t="s">
        <v>943</v>
      </c>
      <c r="K171" s="566" t="s">
        <v>929</v>
      </c>
      <c r="L171" s="474">
        <v>30</v>
      </c>
      <c r="M171" s="474">
        <v>25</v>
      </c>
      <c r="N171">
        <f>SUMIFS(FFPEUsageLog!$D:$D,FFPEUsageLog!$A:$A,FFPERegionsAvailable!$B141,FFPEUsageLog!$B:$B,FFPERegionsAvailable!$J141,FFPEUsageLog!$C:$C,FFPERegionsAvailable!$F141)</f>
        <v>0</v>
      </c>
      <c r="O171" s="574">
        <f t="shared" si="3"/>
        <v>5</v>
      </c>
      <c r="S171" s="475" t="s">
        <v>1354</v>
      </c>
      <c r="U171" s="566">
        <v>5</v>
      </c>
      <c r="V171" s="575">
        <v>2</v>
      </c>
      <c r="W171" s="562" t="s">
        <v>1</v>
      </c>
      <c r="X171" s="474" t="s">
        <v>270</v>
      </c>
    </row>
    <row r="172" spans="2:24" hidden="1">
      <c r="B172" s="585" t="s">
        <v>350</v>
      </c>
      <c r="C172" s="585" t="s">
        <v>1566</v>
      </c>
      <c r="D172" s="475">
        <v>2</v>
      </c>
      <c r="E172" s="1">
        <v>1</v>
      </c>
      <c r="F172" s="475" t="s">
        <v>1567</v>
      </c>
      <c r="G172" s="475">
        <v>1</v>
      </c>
      <c r="H172" s="573"/>
      <c r="I172" s="583">
        <f>IFERROR(VLOOKUP(J172,Mapping!$AW$2:$BB$26,5,FALSE),"")</f>
        <v>1</v>
      </c>
      <c r="J172" s="474" t="s">
        <v>905</v>
      </c>
      <c r="K172" s="566" t="s">
        <v>929</v>
      </c>
      <c r="L172" s="474">
        <v>30</v>
      </c>
      <c r="M172" s="474">
        <v>13</v>
      </c>
      <c r="N172">
        <f>SUMIFS(FFPEUsageLog!$D:$D,FFPEUsageLog!$A:$A,FFPERegionsAvailable!$B142,FFPEUsageLog!$B:$B,FFPERegionsAvailable!$J142,FFPEUsageLog!$C:$C,FFPERegionsAvailable!$F142)</f>
        <v>3</v>
      </c>
      <c r="O172" s="574">
        <f t="shared" si="3"/>
        <v>14</v>
      </c>
      <c r="S172" s="475" t="s">
        <v>1354</v>
      </c>
      <c r="U172" s="566">
        <v>5</v>
      </c>
      <c r="V172" s="575">
        <v>2</v>
      </c>
      <c r="W172" s="562" t="s">
        <v>1</v>
      </c>
      <c r="X172" s="474" t="s">
        <v>270</v>
      </c>
    </row>
    <row r="173" spans="2:24" hidden="1">
      <c r="B173" s="585" t="s">
        <v>350</v>
      </c>
      <c r="C173" s="585" t="s">
        <v>1568</v>
      </c>
      <c r="D173" s="475">
        <v>2</v>
      </c>
      <c r="E173" s="1">
        <v>1</v>
      </c>
      <c r="F173" s="475" t="s">
        <v>1567</v>
      </c>
      <c r="G173" s="475">
        <v>31</v>
      </c>
      <c r="H173" s="573"/>
      <c r="I173" s="583">
        <f>IFERROR(VLOOKUP(J173,Mapping!$AW$2:$BB$26,5,FALSE),"")</f>
        <v>2</v>
      </c>
      <c r="J173" t="s">
        <v>925</v>
      </c>
      <c r="K173" s="566" t="s">
        <v>929</v>
      </c>
      <c r="L173" s="474">
        <v>30</v>
      </c>
      <c r="M173" s="474">
        <v>20</v>
      </c>
      <c r="N173">
        <f>SUMIFS(FFPEUsageLog!$D:$D,FFPEUsageLog!$A:$A,FFPERegionsAvailable!$B143,FFPEUsageLog!$B:$B,FFPERegionsAvailable!$J143,FFPEUsageLog!$C:$C,FFPERegionsAvailable!$F143)</f>
        <v>5</v>
      </c>
      <c r="O173" s="574">
        <f t="shared" si="3"/>
        <v>5</v>
      </c>
      <c r="S173" s="475" t="s">
        <v>1354</v>
      </c>
      <c r="U173" s="566">
        <v>5</v>
      </c>
      <c r="V173" s="575">
        <v>2</v>
      </c>
      <c r="W173" s="562" t="s">
        <v>1</v>
      </c>
      <c r="X173" s="474" t="s">
        <v>270</v>
      </c>
    </row>
    <row r="174" spans="2:24" hidden="1">
      <c r="B174" s="585" t="s">
        <v>350</v>
      </c>
      <c r="C174" s="585" t="s">
        <v>1569</v>
      </c>
      <c r="D174" s="475">
        <v>2</v>
      </c>
      <c r="E174" s="1">
        <v>1</v>
      </c>
      <c r="F174" s="475" t="s">
        <v>1567</v>
      </c>
      <c r="G174" s="475">
        <v>61</v>
      </c>
      <c r="H174" s="573"/>
      <c r="I174" s="583">
        <f>IFERROR(VLOOKUP(J174,Mapping!$AW$2:$BB$26,5,FALSE),"")</f>
        <v>3</v>
      </c>
      <c r="J174" s="474" t="s">
        <v>943</v>
      </c>
      <c r="K174" s="566" t="s">
        <v>929</v>
      </c>
      <c r="L174" s="474">
        <v>30</v>
      </c>
      <c r="M174" s="474">
        <v>18</v>
      </c>
      <c r="N174">
        <f>SUMIFS(FFPEUsageLog!$D:$D,FFPEUsageLog!$A:$A,FFPERegionsAvailable!$B144,FFPEUsageLog!$B:$B,FFPERegionsAvailable!$J144,FFPEUsageLog!$C:$C,FFPERegionsAvailable!$F144)</f>
        <v>0</v>
      </c>
      <c r="O174" s="574">
        <f t="shared" si="3"/>
        <v>12</v>
      </c>
      <c r="S174" s="475" t="s">
        <v>1354</v>
      </c>
      <c r="U174" s="566">
        <v>5</v>
      </c>
      <c r="V174" s="575">
        <v>2</v>
      </c>
      <c r="W174" s="562" t="s">
        <v>1</v>
      </c>
      <c r="X174" s="474" t="s">
        <v>270</v>
      </c>
    </row>
    <row r="175" spans="2:24" hidden="1">
      <c r="B175" s="585" t="s">
        <v>275</v>
      </c>
      <c r="C175" s="585" t="s">
        <v>1570</v>
      </c>
      <c r="D175" s="475">
        <v>2</v>
      </c>
      <c r="E175" s="1">
        <v>1</v>
      </c>
      <c r="F175" s="475" t="s">
        <v>1571</v>
      </c>
      <c r="G175" s="475">
        <v>1</v>
      </c>
      <c r="H175" s="573"/>
      <c r="I175" s="583">
        <f>IFERROR(VLOOKUP(J175,Mapping!$AW$2:$BB$26,5,FALSE),"")</f>
        <v>1</v>
      </c>
      <c r="J175" s="474" t="s">
        <v>905</v>
      </c>
      <c r="K175" s="566" t="s">
        <v>929</v>
      </c>
      <c r="L175" s="474">
        <v>30</v>
      </c>
      <c r="M175" s="474">
        <v>13</v>
      </c>
      <c r="N175">
        <f>SUMIFS(FFPEUsageLog!$D:$D,FFPEUsageLog!$A:$A,FFPERegionsAvailable!$B145,FFPEUsageLog!$B:$B,FFPERegionsAvailable!$J145,FFPEUsageLog!$C:$C,FFPERegionsAvailable!$F145)</f>
        <v>1</v>
      </c>
      <c r="O175" s="574">
        <f t="shared" si="3"/>
        <v>16</v>
      </c>
      <c r="S175" s="475" t="s">
        <v>1354</v>
      </c>
      <c r="U175" s="566">
        <v>5</v>
      </c>
      <c r="V175" s="575">
        <v>2</v>
      </c>
      <c r="W175" s="562" t="s">
        <v>1</v>
      </c>
      <c r="X175" s="474" t="s">
        <v>270</v>
      </c>
    </row>
    <row r="176" spans="2:24" hidden="1">
      <c r="B176" s="585" t="s">
        <v>275</v>
      </c>
      <c r="C176" s="475" t="s">
        <v>1572</v>
      </c>
      <c r="D176" s="475">
        <v>2</v>
      </c>
      <c r="E176" s="1">
        <v>1</v>
      </c>
      <c r="F176" s="475" t="s">
        <v>1571</v>
      </c>
      <c r="G176" s="475">
        <v>31</v>
      </c>
      <c r="H176" s="573"/>
      <c r="I176" s="583">
        <f>IFERROR(VLOOKUP(J176,Mapping!$AW$2:$BB$26,5,FALSE),"")</f>
        <v>2</v>
      </c>
      <c r="J176" t="s">
        <v>925</v>
      </c>
      <c r="K176" s="566" t="s">
        <v>929</v>
      </c>
      <c r="L176" s="474">
        <v>30</v>
      </c>
      <c r="M176" s="474">
        <v>19</v>
      </c>
      <c r="N176">
        <f>SUMIFS(FFPEUsageLog!$D:$D,FFPEUsageLog!$A:$A,FFPERegionsAvailable!$B146,FFPEUsageLog!$B:$B,FFPERegionsAvailable!$J146,FFPEUsageLog!$C:$C,FFPERegionsAvailable!$F146)</f>
        <v>0</v>
      </c>
      <c r="O176" s="574">
        <f t="shared" si="3"/>
        <v>11</v>
      </c>
      <c r="S176" s="475" t="s">
        <v>1354</v>
      </c>
      <c r="U176" s="566">
        <v>5</v>
      </c>
      <c r="V176" s="575">
        <v>2</v>
      </c>
      <c r="W176" s="562" t="s">
        <v>1</v>
      </c>
      <c r="X176" s="474" t="s">
        <v>270</v>
      </c>
    </row>
    <row r="177" spans="2:24" hidden="1">
      <c r="B177" s="585" t="s">
        <v>275</v>
      </c>
      <c r="C177" s="585" t="s">
        <v>1573</v>
      </c>
      <c r="D177" s="475">
        <v>2</v>
      </c>
      <c r="E177" s="1">
        <v>1</v>
      </c>
      <c r="F177" s="475" t="s">
        <v>1571</v>
      </c>
      <c r="G177" s="475">
        <v>61</v>
      </c>
      <c r="H177" s="573"/>
      <c r="I177" s="583">
        <f>IFERROR(VLOOKUP(J177,Mapping!$AW$2:$BB$26,5,FALSE),"")</f>
        <v>3</v>
      </c>
      <c r="J177" s="474" t="s">
        <v>943</v>
      </c>
      <c r="K177" s="566" t="s">
        <v>929</v>
      </c>
      <c r="L177" s="474">
        <v>30</v>
      </c>
      <c r="M177" s="474">
        <v>17</v>
      </c>
      <c r="N177">
        <f>SUMIFS(FFPEUsageLog!$D:$D,FFPEUsageLog!$A:$A,FFPERegionsAvailable!$B147,FFPEUsageLog!$B:$B,FFPERegionsAvailable!$J147,FFPEUsageLog!$C:$C,FFPERegionsAvailable!$F147)</f>
        <v>2</v>
      </c>
      <c r="O177" s="574">
        <f t="shared" si="3"/>
        <v>11</v>
      </c>
      <c r="S177" s="475" t="s">
        <v>1354</v>
      </c>
      <c r="U177" s="566">
        <v>5</v>
      </c>
      <c r="V177" s="575">
        <v>2</v>
      </c>
      <c r="W177" s="562" t="s">
        <v>1</v>
      </c>
      <c r="X177" s="474" t="s">
        <v>270</v>
      </c>
    </row>
    <row r="178" spans="2:24" hidden="1">
      <c r="B178" s="585" t="s">
        <v>297</v>
      </c>
      <c r="C178" s="585" t="s">
        <v>1574</v>
      </c>
      <c r="D178" s="475">
        <v>2</v>
      </c>
      <c r="E178" s="1">
        <v>1</v>
      </c>
      <c r="F178" s="475" t="s">
        <v>1541</v>
      </c>
      <c r="G178" s="475">
        <v>1</v>
      </c>
      <c r="H178" s="573"/>
      <c r="I178" s="583">
        <f>IFERROR(VLOOKUP(J178,Mapping!$AW$2:$BB$26,5,FALSE),"")</f>
        <v>1</v>
      </c>
      <c r="J178" s="474" t="s">
        <v>905</v>
      </c>
      <c r="K178" s="566" t="s">
        <v>929</v>
      </c>
      <c r="L178" s="474">
        <v>30</v>
      </c>
      <c r="M178" s="474">
        <v>12</v>
      </c>
      <c r="N178">
        <f>SUMIFS(FFPEUsageLog!$D:$D,FFPEUsageLog!$A:$A,FFPERegionsAvailable!$B148,FFPEUsageLog!$B:$B,FFPERegionsAvailable!$J148,FFPEUsageLog!$C:$C,FFPERegionsAvailable!$F148)</f>
        <v>0</v>
      </c>
      <c r="O178" s="574">
        <f t="shared" si="3"/>
        <v>18</v>
      </c>
      <c r="S178" s="475" t="s">
        <v>1354</v>
      </c>
      <c r="U178" s="566">
        <v>5</v>
      </c>
      <c r="V178" s="575">
        <v>2</v>
      </c>
      <c r="W178" s="562" t="s">
        <v>1</v>
      </c>
      <c r="X178" s="474" t="s">
        <v>270</v>
      </c>
    </row>
    <row r="179" spans="2:24" hidden="1">
      <c r="B179" s="585" t="s">
        <v>297</v>
      </c>
      <c r="C179" s="585" t="s">
        <v>1575</v>
      </c>
      <c r="D179" s="475">
        <v>2</v>
      </c>
      <c r="E179" s="1">
        <v>1</v>
      </c>
      <c r="F179" s="475" t="s">
        <v>1541</v>
      </c>
      <c r="G179" s="475">
        <v>31</v>
      </c>
      <c r="H179" s="573"/>
      <c r="I179" s="583">
        <f>IFERROR(VLOOKUP(J179,Mapping!$AW$2:$BB$26,5,FALSE),"")</f>
        <v>2</v>
      </c>
      <c r="J179" t="s">
        <v>925</v>
      </c>
      <c r="K179" s="566" t="s">
        <v>929</v>
      </c>
      <c r="L179" s="474">
        <v>30</v>
      </c>
      <c r="M179" s="474">
        <v>16</v>
      </c>
      <c r="N179">
        <f>SUMIFS(FFPEUsageLog!$D:$D,FFPEUsageLog!$A:$A,FFPERegionsAvailable!$B149,FFPEUsageLog!$B:$B,FFPERegionsAvailable!$J149,FFPEUsageLog!$C:$C,FFPERegionsAvailable!$F149)</f>
        <v>0</v>
      </c>
      <c r="O179" s="574">
        <f t="shared" si="3"/>
        <v>14</v>
      </c>
      <c r="S179" s="475" t="s">
        <v>1354</v>
      </c>
      <c r="U179" s="566">
        <v>5</v>
      </c>
      <c r="V179" s="575">
        <v>2</v>
      </c>
      <c r="W179" s="562" t="s">
        <v>1</v>
      </c>
      <c r="X179" s="474" t="s">
        <v>270</v>
      </c>
    </row>
    <row r="180" spans="2:24" hidden="1">
      <c r="B180" s="585" t="s">
        <v>309</v>
      </c>
      <c r="C180" s="585" t="s">
        <v>1576</v>
      </c>
      <c r="D180" s="475">
        <v>2</v>
      </c>
      <c r="E180" s="1">
        <v>1</v>
      </c>
      <c r="F180" s="475" t="s">
        <v>1546</v>
      </c>
      <c r="G180" s="475">
        <v>1</v>
      </c>
      <c r="H180" s="573"/>
      <c r="I180" s="583">
        <f>IFERROR(VLOOKUP(J180,Mapping!$AW$2:$BB$26,5,FALSE),"")</f>
        <v>1</v>
      </c>
      <c r="J180" s="474" t="s">
        <v>905</v>
      </c>
      <c r="K180" s="566" t="s">
        <v>929</v>
      </c>
      <c r="L180" s="474">
        <v>30</v>
      </c>
      <c r="M180" s="474">
        <v>13</v>
      </c>
      <c r="N180">
        <f>SUMIFS(FFPEUsageLog!$D:$D,FFPEUsageLog!$A:$A,FFPERegionsAvailable!$B151,FFPEUsageLog!$B:$B,FFPERegionsAvailable!$J151,FFPEUsageLog!$C:$C,FFPERegionsAvailable!$F151)</f>
        <v>3</v>
      </c>
      <c r="O180" s="574">
        <f t="shared" si="3"/>
        <v>14</v>
      </c>
      <c r="S180" s="475" t="s">
        <v>1354</v>
      </c>
      <c r="U180" s="566">
        <v>5</v>
      </c>
      <c r="V180" s="575">
        <v>2</v>
      </c>
      <c r="W180" s="562" t="s">
        <v>1</v>
      </c>
      <c r="X180" s="474" t="s">
        <v>270</v>
      </c>
    </row>
    <row r="181" spans="2:24" hidden="1">
      <c r="B181" s="585" t="s">
        <v>309</v>
      </c>
      <c r="C181" s="585" t="s">
        <v>1577</v>
      </c>
      <c r="D181" s="475">
        <v>2</v>
      </c>
      <c r="E181" s="1">
        <v>1</v>
      </c>
      <c r="F181" s="475" t="s">
        <v>1546</v>
      </c>
      <c r="G181" s="475">
        <v>31</v>
      </c>
      <c r="H181" s="573"/>
      <c r="I181" s="583">
        <f>IFERROR(VLOOKUP(J181,Mapping!$AW$2:$BB$26,5,FALSE),"")</f>
        <v>2</v>
      </c>
      <c r="J181" t="s">
        <v>925</v>
      </c>
      <c r="K181" s="566" t="s">
        <v>929</v>
      </c>
      <c r="L181" s="474">
        <v>30</v>
      </c>
      <c r="M181" s="474">
        <v>17</v>
      </c>
      <c r="N181">
        <f>SUMIFS(FFPEUsageLog!$D:$D,FFPEUsageLog!$A:$A,FFPERegionsAvailable!$B152,FFPEUsageLog!$B:$B,FFPERegionsAvailable!$J152,FFPEUsageLog!$C:$C,FFPERegionsAvailable!$F152)</f>
        <v>2</v>
      </c>
      <c r="O181" s="574">
        <f t="shared" si="3"/>
        <v>11</v>
      </c>
      <c r="S181" s="475" t="s">
        <v>1354</v>
      </c>
      <c r="U181" s="566">
        <v>5</v>
      </c>
      <c r="V181" s="575">
        <v>2</v>
      </c>
      <c r="W181" s="562" t="s">
        <v>1</v>
      </c>
      <c r="X181" s="474" t="s">
        <v>270</v>
      </c>
    </row>
    <row r="182" spans="2:24" hidden="1">
      <c r="B182" s="585" t="s">
        <v>314</v>
      </c>
      <c r="C182" s="585" t="s">
        <v>1578</v>
      </c>
      <c r="D182" s="475">
        <v>2</v>
      </c>
      <c r="E182" s="1">
        <v>1</v>
      </c>
      <c r="F182" s="475" t="s">
        <v>1579</v>
      </c>
      <c r="G182" s="475">
        <v>1</v>
      </c>
      <c r="H182" s="573"/>
      <c r="I182" s="583">
        <f>IFERROR(VLOOKUP(J182,Mapping!$AW$2:$BB$26,5,FALSE),"")</f>
        <v>1</v>
      </c>
      <c r="J182" s="474" t="s">
        <v>905</v>
      </c>
      <c r="K182" s="566" t="s">
        <v>929</v>
      </c>
      <c r="L182" s="474">
        <v>30</v>
      </c>
      <c r="M182" s="474">
        <v>12</v>
      </c>
      <c r="N182">
        <f>SUMIFS(FFPEUsageLog!$D:$D,FFPEUsageLog!$A:$A,FFPERegionsAvailable!$B154,FFPEUsageLog!$B:$B,FFPERegionsAvailable!$J154,FFPEUsageLog!$C:$C,FFPERegionsAvailable!$F154)</f>
        <v>2</v>
      </c>
      <c r="O182" s="574">
        <f t="shared" si="3"/>
        <v>16</v>
      </c>
      <c r="S182" s="475" t="s">
        <v>1354</v>
      </c>
      <c r="U182" s="566">
        <v>5</v>
      </c>
      <c r="V182" s="575">
        <v>2</v>
      </c>
      <c r="W182" s="562" t="s">
        <v>1</v>
      </c>
      <c r="X182" s="474" t="s">
        <v>270</v>
      </c>
    </row>
    <row r="183" spans="2:24" hidden="1">
      <c r="B183" s="585" t="s">
        <v>314</v>
      </c>
      <c r="C183" s="475" t="s">
        <v>1580</v>
      </c>
      <c r="D183" s="475">
        <v>2</v>
      </c>
      <c r="E183" s="1">
        <v>1</v>
      </c>
      <c r="F183" s="475" t="s">
        <v>1579</v>
      </c>
      <c r="G183" s="475">
        <v>31</v>
      </c>
      <c r="H183" s="573"/>
      <c r="I183" s="583">
        <f>IFERROR(VLOOKUP(J183,Mapping!$AW$2:$BB$26,5,FALSE),"")</f>
        <v>2</v>
      </c>
      <c r="J183" t="s">
        <v>925</v>
      </c>
      <c r="K183" s="566" t="s">
        <v>929</v>
      </c>
      <c r="L183" s="474">
        <v>30</v>
      </c>
      <c r="M183" s="474">
        <v>15</v>
      </c>
      <c r="N183">
        <f>SUMIFS(FFPEUsageLog!$D:$D,FFPEUsageLog!$A:$A,FFPERegionsAvailable!$B155,FFPEUsageLog!$B:$B,FFPERegionsAvailable!$J155,FFPEUsageLog!$C:$C,FFPERegionsAvailable!$F155)</f>
        <v>12</v>
      </c>
      <c r="O183" s="574">
        <f t="shared" si="3"/>
        <v>3</v>
      </c>
      <c r="S183" s="475" t="s">
        <v>1354</v>
      </c>
      <c r="U183" s="566">
        <v>5</v>
      </c>
      <c r="V183" s="575">
        <v>2</v>
      </c>
      <c r="W183" s="562" t="s">
        <v>1</v>
      </c>
      <c r="X183" s="474" t="s">
        <v>270</v>
      </c>
    </row>
    <row r="184" spans="2:24" hidden="1">
      <c r="B184" s="585" t="s">
        <v>314</v>
      </c>
      <c r="C184" s="475" t="s">
        <v>1581</v>
      </c>
      <c r="D184" s="475">
        <v>2</v>
      </c>
      <c r="E184" s="1">
        <v>1</v>
      </c>
      <c r="F184" s="475" t="s">
        <v>1579</v>
      </c>
      <c r="G184" s="475">
        <v>61</v>
      </c>
      <c r="H184" s="573"/>
      <c r="I184" s="583">
        <f>IFERROR(VLOOKUP(J184,Mapping!$AW$2:$BB$26,5,FALSE),"")</f>
        <v>3</v>
      </c>
      <c r="J184" s="474" t="s">
        <v>943</v>
      </c>
      <c r="K184" s="566" t="s">
        <v>929</v>
      </c>
      <c r="L184" s="474">
        <v>30</v>
      </c>
      <c r="M184" s="474">
        <v>15</v>
      </c>
      <c r="N184">
        <f>SUMIFS(FFPEUsageLog!$D:$D,FFPEUsageLog!$A:$A,FFPERegionsAvailable!$B156,FFPEUsageLog!$B:$B,FFPERegionsAvailable!$J156,FFPEUsageLog!$C:$C,FFPERegionsAvailable!$F156)</f>
        <v>3</v>
      </c>
      <c r="O184" s="574">
        <f t="shared" si="3"/>
        <v>12</v>
      </c>
      <c r="S184" s="475" t="s">
        <v>1354</v>
      </c>
      <c r="U184" s="566">
        <v>5</v>
      </c>
      <c r="V184" s="575">
        <v>2</v>
      </c>
      <c r="W184" s="562" t="s">
        <v>1</v>
      </c>
      <c r="X184" s="474" t="s">
        <v>270</v>
      </c>
    </row>
    <row r="185" spans="2:24" hidden="1">
      <c r="B185" s="585" t="s">
        <v>319</v>
      </c>
      <c r="C185" s="585" t="s">
        <v>1582</v>
      </c>
      <c r="D185" s="475">
        <v>2</v>
      </c>
      <c r="E185" s="1">
        <v>1</v>
      </c>
      <c r="F185" s="475" t="s">
        <v>1583</v>
      </c>
      <c r="G185" s="475">
        <v>1</v>
      </c>
      <c r="H185" s="573"/>
      <c r="I185" s="583">
        <f>IFERROR(VLOOKUP(J185,Mapping!$AW$2:$BB$26,5,FALSE),"")</f>
        <v>1</v>
      </c>
      <c r="J185" s="474" t="s">
        <v>905</v>
      </c>
      <c r="K185" s="566" t="s">
        <v>929</v>
      </c>
      <c r="L185" s="474">
        <v>30</v>
      </c>
      <c r="M185" s="474">
        <v>13</v>
      </c>
      <c r="N185">
        <f>SUMIFS(FFPEUsageLog!$D:$D,FFPEUsageLog!$A:$A,FFPERegionsAvailable!$B157,FFPEUsageLog!$B:$B,FFPERegionsAvailable!$J157,FFPEUsageLog!$C:$C,FFPERegionsAvailable!$F157)</f>
        <v>3</v>
      </c>
      <c r="O185" s="574">
        <f t="shared" si="3"/>
        <v>14</v>
      </c>
      <c r="S185" s="475" t="s">
        <v>1354</v>
      </c>
      <c r="U185" s="566">
        <v>5</v>
      </c>
      <c r="V185" s="575">
        <v>2</v>
      </c>
      <c r="W185" s="562" t="s">
        <v>1</v>
      </c>
      <c r="X185" s="474" t="s">
        <v>270</v>
      </c>
    </row>
    <row r="186" spans="2:24" hidden="1">
      <c r="B186" s="585" t="s">
        <v>319</v>
      </c>
      <c r="C186" s="585" t="s">
        <v>1584</v>
      </c>
      <c r="D186" s="475">
        <v>2</v>
      </c>
      <c r="E186" s="1">
        <v>1</v>
      </c>
      <c r="F186" s="475" t="s">
        <v>1583</v>
      </c>
      <c r="G186" s="475">
        <v>31</v>
      </c>
      <c r="H186" s="573"/>
      <c r="I186" s="583">
        <f>IFERROR(VLOOKUP(J186,Mapping!$AW$2:$BB$26,5,FALSE),"")</f>
        <v>2</v>
      </c>
      <c r="J186" t="s">
        <v>925</v>
      </c>
      <c r="K186" s="566" t="s">
        <v>929</v>
      </c>
      <c r="L186" s="474">
        <v>30</v>
      </c>
      <c r="M186" s="474">
        <v>16</v>
      </c>
      <c r="N186">
        <f>SUMIFS(FFPEUsageLog!$D:$D,FFPEUsageLog!$A:$A,FFPERegionsAvailable!$B158,FFPEUsageLog!$B:$B,FFPERegionsAvailable!$J158,FFPEUsageLog!$C:$C,FFPERegionsAvailable!$F158)</f>
        <v>2</v>
      </c>
      <c r="O186" s="574">
        <f t="shared" si="3"/>
        <v>12</v>
      </c>
      <c r="S186" s="475" t="s">
        <v>1354</v>
      </c>
      <c r="U186" s="566">
        <v>5</v>
      </c>
      <c r="V186" s="575">
        <v>2</v>
      </c>
      <c r="W186" s="562" t="s">
        <v>1</v>
      </c>
      <c r="X186" s="474" t="s">
        <v>270</v>
      </c>
    </row>
    <row r="187" spans="2:24" hidden="1">
      <c r="B187" s="585" t="s">
        <v>319</v>
      </c>
      <c r="C187" s="585" t="s">
        <v>1585</v>
      </c>
      <c r="D187" s="475">
        <v>2</v>
      </c>
      <c r="E187" s="1">
        <v>1</v>
      </c>
      <c r="F187" s="475" t="s">
        <v>1583</v>
      </c>
      <c r="G187" s="475">
        <v>61</v>
      </c>
      <c r="H187" s="573"/>
      <c r="I187" s="583">
        <f>IFERROR(VLOOKUP(J187,Mapping!$AW$2:$BB$26,5,FALSE),"")</f>
        <v>3</v>
      </c>
      <c r="J187" s="474" t="s">
        <v>943</v>
      </c>
      <c r="K187" s="566" t="s">
        <v>929</v>
      </c>
      <c r="L187" s="474">
        <v>30</v>
      </c>
      <c r="M187" s="474">
        <v>17</v>
      </c>
      <c r="N187">
        <f>SUMIFS(FFPEUsageLog!$D:$D,FFPEUsageLog!$A:$A,FFPERegionsAvailable!$B159,FFPEUsageLog!$B:$B,FFPERegionsAvailable!$J159,FFPEUsageLog!$C:$C,FFPERegionsAvailable!$F159)</f>
        <v>2</v>
      </c>
      <c r="O187" s="574">
        <f t="shared" si="3"/>
        <v>11</v>
      </c>
      <c r="S187" s="475" t="s">
        <v>1354</v>
      </c>
      <c r="U187" s="566">
        <v>5</v>
      </c>
      <c r="V187" s="575">
        <v>2</v>
      </c>
      <c r="W187" s="562" t="s">
        <v>1</v>
      </c>
      <c r="X187" s="474" t="s">
        <v>270</v>
      </c>
    </row>
    <row r="188" spans="2:24" hidden="1">
      <c r="B188" s="585" t="s">
        <v>334</v>
      </c>
      <c r="C188" s="585" t="s">
        <v>1586</v>
      </c>
      <c r="D188" s="475">
        <v>2</v>
      </c>
      <c r="E188" s="1">
        <v>1</v>
      </c>
      <c r="F188" s="475" t="s">
        <v>1587</v>
      </c>
      <c r="G188" s="475">
        <v>1</v>
      </c>
      <c r="H188" s="573"/>
      <c r="I188" s="583">
        <f>IFERROR(VLOOKUP(J188,Mapping!$AW$2:$BB$26,5,FALSE),"")</f>
        <v>1</v>
      </c>
      <c r="J188" s="474" t="s">
        <v>905</v>
      </c>
      <c r="K188" s="566" t="s">
        <v>929</v>
      </c>
      <c r="L188" s="474">
        <v>30</v>
      </c>
      <c r="M188" s="474">
        <v>13</v>
      </c>
      <c r="N188">
        <f>SUMIFS(FFPEUsageLog!$D:$D,FFPEUsageLog!$A:$A,FFPERegionsAvailable!$B160,FFPEUsageLog!$B:$B,FFPERegionsAvailable!$J160,FFPEUsageLog!$C:$C,FFPERegionsAvailable!$F160)</f>
        <v>12</v>
      </c>
      <c r="O188" s="574">
        <f t="shared" si="3"/>
        <v>5</v>
      </c>
      <c r="S188" s="475" t="s">
        <v>1354</v>
      </c>
      <c r="U188" s="566">
        <v>5</v>
      </c>
      <c r="V188" s="575">
        <v>2</v>
      </c>
      <c r="W188" s="562" t="s">
        <v>1</v>
      </c>
      <c r="X188" s="474" t="s">
        <v>270</v>
      </c>
    </row>
    <row r="189" spans="2:24" hidden="1">
      <c r="B189" s="585" t="s">
        <v>334</v>
      </c>
      <c r="C189" s="585" t="s">
        <v>1588</v>
      </c>
      <c r="D189" s="475">
        <v>2</v>
      </c>
      <c r="E189" s="1">
        <v>1</v>
      </c>
      <c r="F189" s="475" t="s">
        <v>1587</v>
      </c>
      <c r="G189" s="475">
        <v>31</v>
      </c>
      <c r="H189" s="573"/>
      <c r="I189" s="583">
        <f>IFERROR(VLOOKUP(J189,Mapping!$AW$2:$BB$26,5,FALSE),"")</f>
        <v>2</v>
      </c>
      <c r="J189" t="s">
        <v>925</v>
      </c>
      <c r="K189" s="566" t="s">
        <v>929</v>
      </c>
      <c r="L189" s="474">
        <v>30</v>
      </c>
      <c r="M189" s="474">
        <v>19</v>
      </c>
      <c r="N189">
        <f>SUMIFS(FFPEUsageLog!$D:$D,FFPEUsageLog!$A:$A,FFPERegionsAvailable!$B161,FFPEUsageLog!$B:$B,FFPERegionsAvailable!$J161,FFPEUsageLog!$C:$C,FFPERegionsAvailable!$F161)</f>
        <v>4</v>
      </c>
      <c r="O189" s="574">
        <f t="shared" si="3"/>
        <v>7</v>
      </c>
      <c r="S189" s="475" t="s">
        <v>1354</v>
      </c>
      <c r="U189" s="566">
        <v>5</v>
      </c>
      <c r="V189" s="575">
        <v>2</v>
      </c>
      <c r="W189" s="562" t="s">
        <v>1</v>
      </c>
      <c r="X189" s="474" t="s">
        <v>270</v>
      </c>
    </row>
    <row r="190" spans="2:24" hidden="1">
      <c r="B190" s="585" t="s">
        <v>334</v>
      </c>
      <c r="C190" s="585" t="s">
        <v>1589</v>
      </c>
      <c r="D190" s="475">
        <v>2</v>
      </c>
      <c r="E190" s="1">
        <v>1</v>
      </c>
      <c r="F190" s="475" t="s">
        <v>1587</v>
      </c>
      <c r="G190" s="475">
        <v>61</v>
      </c>
      <c r="H190" s="573"/>
      <c r="I190" s="583">
        <f>IFERROR(VLOOKUP(J190,Mapping!$AW$2:$BB$26,5,FALSE),"")</f>
        <v>3</v>
      </c>
      <c r="J190" s="474" t="s">
        <v>943</v>
      </c>
      <c r="K190" s="566" t="s">
        <v>929</v>
      </c>
      <c r="L190" s="474">
        <v>30</v>
      </c>
      <c r="M190" s="474">
        <v>19</v>
      </c>
      <c r="N190">
        <f>SUMIFS(FFPEUsageLog!$D:$D,FFPEUsageLog!$A:$A,FFPERegionsAvailable!$B162,FFPEUsageLog!$B:$B,FFPERegionsAvailable!$J162,FFPEUsageLog!$C:$C,FFPERegionsAvailable!$F162)</f>
        <v>0</v>
      </c>
      <c r="O190" s="574">
        <f t="shared" si="3"/>
        <v>11</v>
      </c>
      <c r="S190" s="475" t="s">
        <v>1354</v>
      </c>
      <c r="U190" s="566">
        <v>5</v>
      </c>
      <c r="V190" s="575">
        <v>2</v>
      </c>
      <c r="W190" s="562" t="s">
        <v>1</v>
      </c>
      <c r="X190" s="474" t="s">
        <v>270</v>
      </c>
    </row>
    <row r="191" spans="2:24" hidden="1">
      <c r="B191" s="585" t="s">
        <v>336</v>
      </c>
      <c r="C191" s="475" t="s">
        <v>1590</v>
      </c>
      <c r="D191" s="475">
        <v>2</v>
      </c>
      <c r="E191" s="1">
        <v>1</v>
      </c>
      <c r="F191" s="475" t="s">
        <v>1558</v>
      </c>
      <c r="G191" s="475">
        <v>1</v>
      </c>
      <c r="H191" s="573"/>
      <c r="I191" s="583">
        <f>IFERROR(VLOOKUP(J191,Mapping!$AW$2:$BB$26,5,FALSE),"")</f>
        <v>1</v>
      </c>
      <c r="J191" s="474" t="s">
        <v>905</v>
      </c>
      <c r="K191" s="566" t="s">
        <v>929</v>
      </c>
      <c r="L191" s="474">
        <v>30</v>
      </c>
      <c r="M191" s="474">
        <v>14</v>
      </c>
      <c r="N191">
        <f>SUMIFS(FFPEUsageLog!$D:$D,FFPEUsageLog!$A:$A,FFPERegionsAvailable!$B163,FFPEUsageLog!$B:$B,FFPERegionsAvailable!$J163,FFPEUsageLog!$C:$C,FFPERegionsAvailable!$F163)</f>
        <v>0</v>
      </c>
      <c r="O191" s="574">
        <f t="shared" si="3"/>
        <v>16</v>
      </c>
      <c r="S191" s="475" t="s">
        <v>1354</v>
      </c>
      <c r="U191" s="566">
        <v>5</v>
      </c>
      <c r="V191" s="575">
        <v>2</v>
      </c>
      <c r="W191" s="562" t="s">
        <v>1</v>
      </c>
      <c r="X191" s="474" t="s">
        <v>270</v>
      </c>
    </row>
    <row r="192" spans="2:24" hidden="1">
      <c r="B192" s="585" t="s">
        <v>305</v>
      </c>
      <c r="C192" s="585" t="s">
        <v>1561</v>
      </c>
      <c r="D192" s="475">
        <v>2</v>
      </c>
      <c r="E192" s="1">
        <v>1</v>
      </c>
      <c r="F192" s="475" t="s">
        <v>1591</v>
      </c>
      <c r="G192" s="475">
        <v>1</v>
      </c>
      <c r="H192" s="573"/>
      <c r="I192" s="583">
        <f>IFERROR(VLOOKUP(J192,Mapping!$AW$2:$BB$26,5,FALSE),"")</f>
        <v>1</v>
      </c>
      <c r="J192" s="474" t="s">
        <v>905</v>
      </c>
      <c r="K192" s="566" t="s">
        <v>929</v>
      </c>
      <c r="L192" s="474">
        <v>10</v>
      </c>
      <c r="M192" s="474">
        <v>0</v>
      </c>
      <c r="N192">
        <f>SUMIFS(FFPEUsageLog!$D:$D,FFPEUsageLog!$A:$A,FFPERegionsAvailable!$B166,FFPEUsageLog!$B:$B,FFPERegionsAvailable!$J166,FFPEUsageLog!$C:$C,FFPERegionsAvailable!$F166)</f>
        <v>0</v>
      </c>
      <c r="O192" s="574">
        <f t="shared" si="3"/>
        <v>10</v>
      </c>
      <c r="S192" s="475" t="s">
        <v>1354</v>
      </c>
      <c r="U192" s="566">
        <v>7</v>
      </c>
      <c r="V192" s="575">
        <v>2</v>
      </c>
      <c r="W192" s="562" t="s">
        <v>1</v>
      </c>
      <c r="X192" s="474" t="s">
        <v>270</v>
      </c>
    </row>
    <row r="193" spans="2:24" hidden="1">
      <c r="B193" s="585" t="s">
        <v>305</v>
      </c>
      <c r="C193" s="585" t="s">
        <v>1592</v>
      </c>
      <c r="D193" s="475">
        <v>2</v>
      </c>
      <c r="E193" s="1">
        <v>1</v>
      </c>
      <c r="F193" s="475" t="s">
        <v>1591</v>
      </c>
      <c r="G193" s="475">
        <v>11</v>
      </c>
      <c r="H193" s="573"/>
      <c r="I193" s="583">
        <f>IFERROR(VLOOKUP(J193,Mapping!$AW$2:$BB$26,5,FALSE),"")</f>
        <v>3</v>
      </c>
      <c r="J193" s="474" t="s">
        <v>943</v>
      </c>
      <c r="K193" s="566" t="s">
        <v>929</v>
      </c>
      <c r="L193" s="474">
        <v>30</v>
      </c>
      <c r="M193" s="474">
        <v>9</v>
      </c>
      <c r="N193">
        <f>SUMIFS(FFPEUsageLog!$D:$D,FFPEUsageLog!$A:$A,FFPERegionsAvailable!$B167,FFPEUsageLog!$B:$B,FFPERegionsAvailable!$J167,FFPEUsageLog!$C:$C,FFPERegionsAvailable!$F167)</f>
        <v>0</v>
      </c>
      <c r="O193" s="574">
        <f t="shared" si="3"/>
        <v>21</v>
      </c>
      <c r="S193" s="475" t="s">
        <v>1354</v>
      </c>
      <c r="U193" s="566">
        <v>7</v>
      </c>
      <c r="V193" s="575">
        <v>2</v>
      </c>
      <c r="W193" s="562" t="s">
        <v>1</v>
      </c>
      <c r="X193" s="474" t="s">
        <v>270</v>
      </c>
    </row>
    <row r="194" spans="2:24" hidden="1">
      <c r="B194" s="585" t="s">
        <v>305</v>
      </c>
      <c r="C194" s="585" t="s">
        <v>1593</v>
      </c>
      <c r="D194" s="475">
        <v>2</v>
      </c>
      <c r="E194" s="1">
        <v>1</v>
      </c>
      <c r="F194" s="475" t="s">
        <v>1591</v>
      </c>
      <c r="G194" s="475">
        <v>41</v>
      </c>
      <c r="H194" s="573"/>
      <c r="I194" s="583">
        <f>IFERROR(VLOOKUP(J194,Mapping!$AW$2:$BB$26,5,FALSE),"")</f>
        <v>2</v>
      </c>
      <c r="J194" t="s">
        <v>925</v>
      </c>
      <c r="K194" s="566" t="s">
        <v>929</v>
      </c>
      <c r="L194" s="474">
        <v>30</v>
      </c>
      <c r="M194" s="474">
        <v>10</v>
      </c>
      <c r="N194">
        <f>SUMIFS(FFPEUsageLog!$D:$D,FFPEUsageLog!$A:$A,FFPERegionsAvailable!$B168,FFPEUsageLog!$B:$B,FFPERegionsAvailable!$J168,FFPEUsageLog!$C:$C,FFPERegionsAvailable!$F168)</f>
        <v>12</v>
      </c>
      <c r="O194" s="574">
        <f t="shared" si="3"/>
        <v>8</v>
      </c>
      <c r="S194" s="475" t="s">
        <v>1354</v>
      </c>
      <c r="U194" s="566">
        <v>7</v>
      </c>
      <c r="V194" s="575">
        <v>2</v>
      </c>
      <c r="W194" s="562" t="s">
        <v>1</v>
      </c>
      <c r="X194" s="474" t="s">
        <v>270</v>
      </c>
    </row>
    <row r="195" spans="2:24" hidden="1">
      <c r="B195" s="585" t="s">
        <v>1594</v>
      </c>
      <c r="C195" s="585" t="s">
        <v>1595</v>
      </c>
      <c r="D195" s="475">
        <v>2</v>
      </c>
      <c r="E195" s="1">
        <v>1</v>
      </c>
      <c r="F195" s="475" t="s">
        <v>1591</v>
      </c>
      <c r="G195" s="475">
        <v>71</v>
      </c>
      <c r="H195" s="573"/>
      <c r="I195" s="583" t="str">
        <f>IFERROR(VLOOKUP(J195,Mapping!$AW$2:$BB$26,5,FALSE),"")</f>
        <v/>
      </c>
      <c r="J195" s="474" t="s">
        <v>1538</v>
      </c>
      <c r="K195" s="566" t="s">
        <v>929</v>
      </c>
      <c r="L195" s="474">
        <v>30</v>
      </c>
      <c r="M195" s="474">
        <v>3</v>
      </c>
      <c r="N195">
        <f>SUMIFS(FFPEUsageLog!$D:$D,FFPEUsageLog!$A:$A,FFPERegionsAvailable!$B169,FFPEUsageLog!$B:$B,FFPERegionsAvailable!$J169,FFPEUsageLog!$C:$C,FFPERegionsAvailable!$F169)</f>
        <v>3</v>
      </c>
      <c r="O195" s="574">
        <f t="shared" si="3"/>
        <v>24</v>
      </c>
      <c r="S195" s="475" t="s">
        <v>1354</v>
      </c>
      <c r="U195" s="566">
        <v>7</v>
      </c>
      <c r="V195" s="575">
        <v>2</v>
      </c>
      <c r="W195" s="562" t="s">
        <v>1</v>
      </c>
      <c r="X195" s="474" t="s">
        <v>270</v>
      </c>
    </row>
    <row r="196" spans="2:24" hidden="1">
      <c r="B196" s="585" t="s">
        <v>339</v>
      </c>
      <c r="C196" s="585" t="s">
        <v>1596</v>
      </c>
      <c r="D196" s="475">
        <v>2</v>
      </c>
      <c r="E196" s="1">
        <v>1</v>
      </c>
      <c r="F196" s="475" t="s">
        <v>1597</v>
      </c>
      <c r="G196" s="475">
        <v>1</v>
      </c>
      <c r="H196" s="573"/>
      <c r="I196" s="583">
        <f>IFERROR(VLOOKUP(J196,Mapping!$AW$2:$BB$26,5,FALSE),"")</f>
        <v>1</v>
      </c>
      <c r="J196" s="474" t="s">
        <v>905</v>
      </c>
      <c r="K196" s="566" t="s">
        <v>929</v>
      </c>
      <c r="L196" s="474">
        <v>30</v>
      </c>
      <c r="M196" s="474">
        <v>12</v>
      </c>
      <c r="N196">
        <f>SUMIFS(FFPEUsageLog!$D:$D,FFPEUsageLog!$A:$A,FFPERegionsAvailable!$B170,FFPEUsageLog!$B:$B,FFPERegionsAvailable!$J170,FFPEUsageLog!$C:$C,FFPERegionsAvailable!$F170)</f>
        <v>7</v>
      </c>
      <c r="O196" s="574">
        <f t="shared" si="3"/>
        <v>11</v>
      </c>
      <c r="S196" s="475" t="s">
        <v>1354</v>
      </c>
      <c r="U196" s="566">
        <v>5</v>
      </c>
      <c r="V196" s="575">
        <v>2</v>
      </c>
      <c r="W196" s="562" t="s">
        <v>1</v>
      </c>
      <c r="X196" s="474" t="s">
        <v>270</v>
      </c>
    </row>
    <row r="197" spans="2:24" hidden="1">
      <c r="B197" s="585" t="s">
        <v>339</v>
      </c>
      <c r="C197" s="585" t="s">
        <v>1598</v>
      </c>
      <c r="D197" s="475">
        <v>2</v>
      </c>
      <c r="E197" s="1">
        <v>1</v>
      </c>
      <c r="F197" s="475" t="s">
        <v>1597</v>
      </c>
      <c r="G197" s="475">
        <v>31</v>
      </c>
      <c r="H197" s="573"/>
      <c r="I197" s="583">
        <f>IFERROR(VLOOKUP(J197,Mapping!$AW$2:$BB$26,5,FALSE),"")</f>
        <v>2</v>
      </c>
      <c r="J197" t="s">
        <v>925</v>
      </c>
      <c r="K197" s="566" t="s">
        <v>929</v>
      </c>
      <c r="L197" s="474">
        <v>30</v>
      </c>
      <c r="M197" s="474">
        <v>20</v>
      </c>
      <c r="N197">
        <f>SUMIFS(FFPEUsageLog!$D:$D,FFPEUsageLog!$A:$A,FFPERegionsAvailable!$B171,FFPEUsageLog!$B:$B,FFPERegionsAvailable!$J171,FFPEUsageLog!$C:$C,FFPERegionsAvailable!$F171)</f>
        <v>2</v>
      </c>
      <c r="O197" s="574">
        <f t="shared" si="3"/>
        <v>8</v>
      </c>
      <c r="S197" s="475" t="s">
        <v>1354</v>
      </c>
      <c r="U197" s="566">
        <v>5</v>
      </c>
      <c r="V197" s="575">
        <v>2</v>
      </c>
      <c r="W197" s="562" t="s">
        <v>1</v>
      </c>
      <c r="X197" s="474" t="s">
        <v>270</v>
      </c>
    </row>
    <row r="198" spans="2:24" hidden="1">
      <c r="B198" s="585" t="s">
        <v>339</v>
      </c>
      <c r="C198" s="585" t="s">
        <v>1599</v>
      </c>
      <c r="D198" s="475">
        <v>2</v>
      </c>
      <c r="E198" s="1">
        <v>1</v>
      </c>
      <c r="F198" s="475" t="s">
        <v>1597</v>
      </c>
      <c r="G198" s="475">
        <v>61</v>
      </c>
      <c r="H198" s="573"/>
      <c r="I198" s="583">
        <f>IFERROR(VLOOKUP(J198,Mapping!$AW$2:$BB$26,5,FALSE),"")</f>
        <v>3</v>
      </c>
      <c r="J198" s="474" t="s">
        <v>943</v>
      </c>
      <c r="K198" s="566" t="s">
        <v>929</v>
      </c>
      <c r="L198" s="474">
        <v>30</v>
      </c>
      <c r="M198" s="474">
        <v>17</v>
      </c>
      <c r="N198">
        <f>SUMIFS(FFPEUsageLog!$D:$D,FFPEUsageLog!$A:$A,FFPERegionsAvailable!$B172,FFPEUsageLog!$B:$B,FFPERegionsAvailable!$J172,FFPEUsageLog!$C:$C,FFPERegionsAvailable!$F172)</f>
        <v>3</v>
      </c>
      <c r="O198" s="574">
        <f t="shared" si="3"/>
        <v>10</v>
      </c>
      <c r="S198" s="475" t="s">
        <v>1354</v>
      </c>
      <c r="U198" s="566">
        <v>5</v>
      </c>
      <c r="V198" s="575">
        <v>2</v>
      </c>
      <c r="W198" s="562" t="s">
        <v>1</v>
      </c>
      <c r="X198" s="474" t="s">
        <v>270</v>
      </c>
    </row>
    <row r="199" spans="2:24" hidden="1">
      <c r="B199" s="585" t="s">
        <v>352</v>
      </c>
      <c r="C199" s="585" t="s">
        <v>1600</v>
      </c>
      <c r="D199" s="475">
        <v>2</v>
      </c>
      <c r="E199" s="1">
        <v>1</v>
      </c>
      <c r="F199" s="475" t="s">
        <v>1601</v>
      </c>
      <c r="G199" s="475">
        <v>1</v>
      </c>
      <c r="H199" s="573"/>
      <c r="I199" s="583">
        <f>IFERROR(VLOOKUP(J199,Mapping!$AW$2:$BB$26,5,FALSE),"")</f>
        <v>1</v>
      </c>
      <c r="J199" s="474" t="s">
        <v>905</v>
      </c>
      <c r="K199" s="566" t="s">
        <v>929</v>
      </c>
      <c r="L199" s="474">
        <v>30</v>
      </c>
      <c r="M199" s="474">
        <v>11</v>
      </c>
      <c r="N199">
        <f>SUMIFS(FFPEUsageLog!$D:$D,FFPEUsageLog!$A:$A,FFPERegionsAvailable!$B173,FFPEUsageLog!$B:$B,FFPERegionsAvailable!$J173,FFPEUsageLog!$C:$C,FFPERegionsAvailable!$F173)</f>
        <v>2</v>
      </c>
      <c r="O199" s="574">
        <f t="shared" si="3"/>
        <v>17</v>
      </c>
      <c r="S199" s="475" t="s">
        <v>1354</v>
      </c>
      <c r="U199" s="566">
        <v>5</v>
      </c>
      <c r="V199" s="575">
        <v>2</v>
      </c>
      <c r="W199" s="562" t="s">
        <v>1</v>
      </c>
      <c r="X199" s="474" t="s">
        <v>270</v>
      </c>
    </row>
    <row r="200" spans="2:24" hidden="1">
      <c r="B200" s="585" t="s">
        <v>352</v>
      </c>
      <c r="C200" s="585" t="s">
        <v>1602</v>
      </c>
      <c r="D200" s="475">
        <v>2</v>
      </c>
      <c r="E200" s="1">
        <v>1</v>
      </c>
      <c r="F200" s="475" t="s">
        <v>1601</v>
      </c>
      <c r="G200" s="475">
        <v>31</v>
      </c>
      <c r="H200" s="573"/>
      <c r="I200" s="583">
        <f>IFERROR(VLOOKUP(J200,Mapping!$AW$2:$BB$26,5,FALSE),"")</f>
        <v>2</v>
      </c>
      <c r="J200" t="s">
        <v>925</v>
      </c>
      <c r="K200" s="566" t="s">
        <v>929</v>
      </c>
      <c r="L200" s="474">
        <v>30</v>
      </c>
      <c r="M200" s="474">
        <v>19</v>
      </c>
      <c r="N200">
        <f>SUMIFS(FFPEUsageLog!$D:$D,FFPEUsageLog!$A:$A,FFPERegionsAvailable!$B174,FFPEUsageLog!$B:$B,FFPERegionsAvailable!$J174,FFPEUsageLog!$C:$C,FFPERegionsAvailable!$F174)</f>
        <v>2</v>
      </c>
      <c r="O200" s="574">
        <f t="shared" si="3"/>
        <v>9</v>
      </c>
      <c r="S200" s="475" t="s">
        <v>1354</v>
      </c>
      <c r="U200" s="566">
        <v>5</v>
      </c>
      <c r="V200" s="575">
        <v>2</v>
      </c>
      <c r="W200" s="562" t="s">
        <v>1</v>
      </c>
      <c r="X200" s="474" t="s">
        <v>270</v>
      </c>
    </row>
    <row r="201" spans="2:24" hidden="1">
      <c r="B201" s="585" t="s">
        <v>352</v>
      </c>
      <c r="C201" s="585" t="s">
        <v>1603</v>
      </c>
      <c r="D201" s="475">
        <v>2</v>
      </c>
      <c r="E201" s="1">
        <v>1</v>
      </c>
      <c r="F201" s="475" t="s">
        <v>1601</v>
      </c>
      <c r="G201" s="475">
        <v>61</v>
      </c>
      <c r="H201" s="573"/>
      <c r="I201" s="583">
        <f>IFERROR(VLOOKUP(J201,Mapping!$AW$2:$BB$26,5,FALSE),"")</f>
        <v>3</v>
      </c>
      <c r="J201" s="474" t="s">
        <v>943</v>
      </c>
      <c r="K201" s="566" t="s">
        <v>929</v>
      </c>
      <c r="L201" s="474">
        <v>30</v>
      </c>
      <c r="M201" s="474">
        <v>15</v>
      </c>
      <c r="N201">
        <f>SUMIFS(FFPEUsageLog!$D:$D,FFPEUsageLog!$A:$A,FFPERegionsAvailable!$B175,FFPEUsageLog!$B:$B,FFPERegionsAvailable!$J175,FFPEUsageLog!$C:$C,FFPERegionsAvailable!$F175)</f>
        <v>3</v>
      </c>
      <c r="O201" s="574">
        <f t="shared" si="3"/>
        <v>12</v>
      </c>
      <c r="S201" s="475" t="s">
        <v>1354</v>
      </c>
      <c r="U201" s="566">
        <v>5</v>
      </c>
      <c r="V201" s="575">
        <v>2</v>
      </c>
      <c r="W201" s="562" t="s">
        <v>1</v>
      </c>
      <c r="X201" s="474" t="s">
        <v>270</v>
      </c>
    </row>
    <row r="202" spans="2:24" hidden="1">
      <c r="B202" s="585" t="s">
        <v>299</v>
      </c>
      <c r="C202" s="475" t="s">
        <v>1604</v>
      </c>
      <c r="D202" s="475">
        <v>2</v>
      </c>
      <c r="E202" s="1">
        <v>1</v>
      </c>
      <c r="F202" s="475" t="s">
        <v>1605</v>
      </c>
      <c r="G202" s="475">
        <v>1</v>
      </c>
      <c r="H202" s="573">
        <v>44699</v>
      </c>
      <c r="I202" s="583">
        <f>IFERROR(VLOOKUP(J202,Mapping!$AW$2:$BB$26,5,FALSE),"")</f>
        <v>2</v>
      </c>
      <c r="J202" t="s">
        <v>925</v>
      </c>
      <c r="K202" s="566" t="s">
        <v>929</v>
      </c>
      <c r="L202" s="474">
        <v>10</v>
      </c>
      <c r="M202" s="474">
        <v>0</v>
      </c>
      <c r="N202">
        <f>SUMIFS(FFPEUsageLog!$D:$D,FFPEUsageLog!$A:$A,FFPERegionsAvailable!$B176,FFPEUsageLog!$B:$B,FFPERegionsAvailable!$J176,FFPEUsageLog!$C:$C,FFPERegionsAvailable!$F176)</f>
        <v>4</v>
      </c>
      <c r="O202" s="574">
        <f t="shared" si="3"/>
        <v>6</v>
      </c>
      <c r="S202" s="475" t="s">
        <v>1354</v>
      </c>
      <c r="T202" s="474" t="s">
        <v>1606</v>
      </c>
      <c r="U202" s="566">
        <v>7</v>
      </c>
      <c r="V202" s="575">
        <v>2</v>
      </c>
      <c r="W202" s="562" t="s">
        <v>1</v>
      </c>
      <c r="X202" s="474" t="s">
        <v>270</v>
      </c>
    </row>
    <row r="203" spans="2:24" hidden="1">
      <c r="B203" s="585" t="s">
        <v>302</v>
      </c>
      <c r="C203" s="475" t="s">
        <v>1607</v>
      </c>
      <c r="D203" s="475">
        <v>2</v>
      </c>
      <c r="E203" s="1">
        <v>1</v>
      </c>
      <c r="F203" s="475" t="s">
        <v>1605</v>
      </c>
      <c r="G203" s="475">
        <v>1</v>
      </c>
      <c r="H203" s="573">
        <v>44699</v>
      </c>
      <c r="I203" s="583">
        <f>IFERROR(VLOOKUP(J203,Mapping!$AW$2:$BB$26,5,FALSE),"")</f>
        <v>2</v>
      </c>
      <c r="J203" t="s">
        <v>925</v>
      </c>
      <c r="K203" s="566" t="s">
        <v>929</v>
      </c>
      <c r="L203" s="474">
        <v>10</v>
      </c>
      <c r="M203" s="474">
        <v>0</v>
      </c>
      <c r="N203">
        <f>SUMIFS(FFPEUsageLog!$D:$D,FFPEUsageLog!$A:$A,FFPERegionsAvailable!$B177,FFPEUsageLog!$B:$B,FFPERegionsAvailable!$J177,FFPEUsageLog!$C:$C,FFPERegionsAvailable!$F177)</f>
        <v>2</v>
      </c>
      <c r="O203" s="574">
        <f t="shared" si="3"/>
        <v>8</v>
      </c>
      <c r="S203" s="475" t="s">
        <v>1354</v>
      </c>
      <c r="T203" s="474" t="s">
        <v>1606</v>
      </c>
      <c r="U203" s="566">
        <v>7</v>
      </c>
      <c r="V203" s="575">
        <v>2</v>
      </c>
      <c r="W203" s="562" t="s">
        <v>1</v>
      </c>
      <c r="X203" s="474" t="s">
        <v>1477</v>
      </c>
    </row>
    <row r="204" spans="2:24" hidden="1">
      <c r="B204" s="585" t="s">
        <v>1594</v>
      </c>
      <c r="C204" s="585" t="s">
        <v>1608</v>
      </c>
      <c r="D204" s="475">
        <v>2</v>
      </c>
      <c r="E204" s="1">
        <v>1</v>
      </c>
      <c r="F204" s="475" t="s">
        <v>1609</v>
      </c>
      <c r="G204" s="475">
        <v>1</v>
      </c>
      <c r="H204" s="573"/>
      <c r="I204" s="583">
        <f>IFERROR(VLOOKUP(J204,Mapping!$AW$2:$BB$26,5,FALSE),"")</f>
        <v>15</v>
      </c>
      <c r="J204" s="474" t="s">
        <v>1063</v>
      </c>
      <c r="K204" s="566" t="s">
        <v>929</v>
      </c>
      <c r="L204" s="474">
        <v>30</v>
      </c>
      <c r="M204" s="474">
        <v>3</v>
      </c>
      <c r="N204">
        <f>SUMIFS(FFPEUsageLog!$D:$D,FFPEUsageLog!$A:$A,FFPERegionsAvailable!$B204,FFPEUsageLog!$B:$B,FFPERegionsAvailable!$J204,FFPEUsageLog!$C:$C,FFPERegionsAvailable!$F204)</f>
        <v>0</v>
      </c>
      <c r="O204" s="574">
        <f t="shared" si="3"/>
        <v>27</v>
      </c>
      <c r="S204" s="475" t="s">
        <v>1354</v>
      </c>
      <c r="U204" s="566">
        <v>7</v>
      </c>
      <c r="V204" s="575">
        <v>2</v>
      </c>
      <c r="W204" s="562" t="s">
        <v>1</v>
      </c>
      <c r="X204" s="474" t="s">
        <v>270</v>
      </c>
    </row>
    <row r="205" spans="2:24" hidden="1">
      <c r="B205" s="585" t="s">
        <v>1610</v>
      </c>
      <c r="C205" s="585" t="s">
        <v>1611</v>
      </c>
      <c r="D205" s="475">
        <v>2</v>
      </c>
      <c r="E205" s="1">
        <v>1</v>
      </c>
      <c r="F205" s="475" t="s">
        <v>1609</v>
      </c>
      <c r="G205" s="475">
        <v>31</v>
      </c>
      <c r="H205" s="573"/>
      <c r="I205" s="583" t="str">
        <f>IFERROR(VLOOKUP(J205,Mapping!$AW$2:$BB$26,5,FALSE),"")</f>
        <v/>
      </c>
      <c r="J205" s="474" t="s">
        <v>1538</v>
      </c>
      <c r="K205" s="566" t="s">
        <v>929</v>
      </c>
      <c r="L205" s="474">
        <v>30</v>
      </c>
      <c r="M205" s="474">
        <v>2</v>
      </c>
      <c r="N205">
        <f>SUMIFS(FFPEUsageLog!$D:$D,FFPEUsageLog!$A:$A,FFPERegionsAvailable!$B205,FFPEUsageLog!$B:$B,FFPERegionsAvailable!$J205,FFPEUsageLog!$C:$C,FFPERegionsAvailable!$F205)</f>
        <v>0</v>
      </c>
      <c r="O205" s="574">
        <f t="shared" si="3"/>
        <v>28</v>
      </c>
      <c r="S205" s="475" t="s">
        <v>1354</v>
      </c>
      <c r="U205" s="566">
        <v>7</v>
      </c>
      <c r="V205" s="575">
        <v>2</v>
      </c>
      <c r="W205" s="562" t="s">
        <v>1</v>
      </c>
      <c r="X205" s="474" t="s">
        <v>270</v>
      </c>
    </row>
    <row r="206" spans="2:24" hidden="1">
      <c r="B206" s="585" t="s">
        <v>1610</v>
      </c>
      <c r="C206" s="585" t="s">
        <v>1612</v>
      </c>
      <c r="D206" s="475">
        <v>2</v>
      </c>
      <c r="E206" s="1">
        <v>1</v>
      </c>
      <c r="F206" s="475" t="s">
        <v>1609</v>
      </c>
      <c r="G206" s="475">
        <v>61</v>
      </c>
      <c r="H206" s="573"/>
      <c r="I206" s="583">
        <f>IFERROR(VLOOKUP(J206,Mapping!$AW$2:$BB$26,5,FALSE),"")</f>
        <v>15</v>
      </c>
      <c r="J206" s="474" t="s">
        <v>1063</v>
      </c>
      <c r="K206" s="566" t="s">
        <v>929</v>
      </c>
      <c r="L206" s="474">
        <v>30</v>
      </c>
      <c r="M206" s="474">
        <v>3</v>
      </c>
      <c r="N206">
        <f>SUMIFS(FFPEUsageLog!$D:$D,FFPEUsageLog!$A:$A,FFPERegionsAvailable!$B206,FFPEUsageLog!$B:$B,FFPERegionsAvailable!$J206,FFPEUsageLog!$C:$C,FFPERegionsAvailable!$F206)</f>
        <v>0</v>
      </c>
      <c r="O206" s="574">
        <f t="shared" si="3"/>
        <v>27</v>
      </c>
      <c r="S206" s="475" t="s">
        <v>1354</v>
      </c>
      <c r="U206" s="566">
        <v>7</v>
      </c>
      <c r="V206" s="575">
        <v>2</v>
      </c>
      <c r="W206" s="562" t="s">
        <v>1</v>
      </c>
      <c r="X206" s="474" t="s">
        <v>270</v>
      </c>
    </row>
    <row r="207" spans="2:24" hidden="1">
      <c r="B207" s="585" t="s">
        <v>271</v>
      </c>
      <c r="C207" s="475" t="s">
        <v>1613</v>
      </c>
      <c r="D207" s="475">
        <v>2</v>
      </c>
      <c r="E207" s="1">
        <v>1</v>
      </c>
      <c r="F207" s="475" t="s">
        <v>1609</v>
      </c>
      <c r="G207" s="475">
        <v>91</v>
      </c>
      <c r="H207" s="573"/>
      <c r="I207" s="583">
        <f>IFERROR(VLOOKUP(J207,Mapping!$AW$2:$BB$26,5,FALSE),"")</f>
        <v>1</v>
      </c>
      <c r="J207" s="474" t="s">
        <v>905</v>
      </c>
      <c r="K207" s="566" t="s">
        <v>929</v>
      </c>
      <c r="L207" s="474">
        <v>10</v>
      </c>
      <c r="M207" s="474">
        <v>3</v>
      </c>
      <c r="N207">
        <f>SUMIFS(FFPEUsageLog!$D:$D,FFPEUsageLog!$A:$A,FFPERegionsAvailable!$B207,FFPEUsageLog!$B:$B,FFPERegionsAvailable!$J207,FFPEUsageLog!$C:$C,FFPERegionsAvailable!$F207)</f>
        <v>0</v>
      </c>
      <c r="O207" s="574">
        <f t="shared" si="3"/>
        <v>7</v>
      </c>
      <c r="S207" s="475" t="s">
        <v>1354</v>
      </c>
      <c r="U207" s="566">
        <v>7</v>
      </c>
      <c r="V207" s="575">
        <v>2</v>
      </c>
      <c r="W207" s="562" t="s">
        <v>1</v>
      </c>
      <c r="X207" s="474" t="s">
        <v>270</v>
      </c>
    </row>
    <row r="208" spans="2:24" ht="16" hidden="1">
      <c r="B208" s="585" t="s">
        <v>288</v>
      </c>
      <c r="C208" s="475" t="s">
        <v>1614</v>
      </c>
      <c r="D208" s="475">
        <v>2</v>
      </c>
      <c r="E208" s="1">
        <v>1</v>
      </c>
      <c r="F208" s="475" t="s">
        <v>1615</v>
      </c>
      <c r="G208" s="475">
        <v>1</v>
      </c>
      <c r="I208" s="583">
        <f>IFERROR(VLOOKUP(J208,Mapping!$AW$2:$BB$26,5,FALSE),"")</f>
        <v>3</v>
      </c>
      <c r="J208" s="474" t="s">
        <v>943</v>
      </c>
      <c r="K208" s="566" t="s">
        <v>929</v>
      </c>
      <c r="L208" s="474">
        <v>5</v>
      </c>
      <c r="M208" s="474">
        <v>0</v>
      </c>
      <c r="N208">
        <f>SUMIFS(FFPEUsageLog!$D:$D,FFPEUsageLog!$A:$A,FFPERegionsAvailable!$B208,FFPEUsageLog!$B:$B,FFPERegionsAvailable!$J208,FFPEUsageLog!$C:$C,FFPERegionsAvailable!$F208)</f>
        <v>0</v>
      </c>
      <c r="O208" s="574">
        <f t="shared" si="3"/>
        <v>5</v>
      </c>
      <c r="S208" s="475" t="s">
        <v>1354</v>
      </c>
      <c r="T208" s="589"/>
      <c r="U208" s="566">
        <v>7</v>
      </c>
      <c r="V208" s="575">
        <v>2</v>
      </c>
      <c r="W208" s="562" t="s">
        <v>1</v>
      </c>
      <c r="X208" s="474" t="s">
        <v>270</v>
      </c>
    </row>
    <row r="209" spans="2:25" ht="16" hidden="1">
      <c r="B209" s="585" t="s">
        <v>346</v>
      </c>
      <c r="C209" s="585" t="s">
        <v>1616</v>
      </c>
      <c r="D209" s="475">
        <v>2</v>
      </c>
      <c r="E209" s="1">
        <v>1</v>
      </c>
      <c r="F209" s="475" t="s">
        <v>1615</v>
      </c>
      <c r="G209" s="475">
        <v>6</v>
      </c>
      <c r="I209" s="583">
        <f>IFERROR(VLOOKUP(J209,Mapping!$AW$2:$BB$26,5,FALSE),"")</f>
        <v>3</v>
      </c>
      <c r="J209" s="474" t="s">
        <v>943</v>
      </c>
      <c r="K209" s="566" t="s">
        <v>929</v>
      </c>
      <c r="L209" s="474">
        <v>5</v>
      </c>
      <c r="M209" s="474">
        <v>0</v>
      </c>
      <c r="N209">
        <f>SUMIFS(FFPEUsageLog!$D:$D,FFPEUsageLog!$A:$A,FFPERegionsAvailable!$B209,FFPEUsageLog!$B:$B,FFPERegionsAvailable!$J209,FFPEUsageLog!$C:$C,FFPERegionsAvailable!$F209)</f>
        <v>0</v>
      </c>
      <c r="O209" s="574">
        <f t="shared" si="3"/>
        <v>5</v>
      </c>
      <c r="S209" s="475" t="s">
        <v>1354</v>
      </c>
      <c r="T209" s="589"/>
      <c r="U209" s="566">
        <v>7</v>
      </c>
      <c r="V209" s="575">
        <v>2</v>
      </c>
      <c r="W209" s="562" t="s">
        <v>1</v>
      </c>
      <c r="X209" s="474" t="s">
        <v>270</v>
      </c>
      <c r="Y209" s="474"/>
    </row>
    <row r="210" spans="2:25" ht="16" hidden="1">
      <c r="B210" s="585" t="s">
        <v>302</v>
      </c>
      <c r="C210" s="585" t="s">
        <v>1617</v>
      </c>
      <c r="D210" s="475">
        <v>2</v>
      </c>
      <c r="E210" s="1">
        <v>1</v>
      </c>
      <c r="F210" s="475" t="s">
        <v>1615</v>
      </c>
      <c r="G210" s="475">
        <v>11</v>
      </c>
      <c r="I210" s="583">
        <f>IFERROR(VLOOKUP(J210,Mapping!$AW$2:$BB$26,5,FALSE),"")</f>
        <v>3</v>
      </c>
      <c r="J210" s="474" t="s">
        <v>943</v>
      </c>
      <c r="K210" s="566" t="s">
        <v>929</v>
      </c>
      <c r="L210" s="474">
        <v>5</v>
      </c>
      <c r="M210" s="474">
        <v>0</v>
      </c>
      <c r="N210">
        <f>SUMIFS(FFPEUsageLog!$D:$D,FFPEUsageLog!$A:$A,FFPERegionsAvailable!$B210,FFPEUsageLog!$B:$B,FFPERegionsAvailable!$J210,FFPEUsageLog!$C:$C,FFPERegionsAvailable!$F210)</f>
        <v>2</v>
      </c>
      <c r="O210" s="574">
        <f t="shared" si="3"/>
        <v>3</v>
      </c>
      <c r="S210" s="475" t="s">
        <v>1354</v>
      </c>
      <c r="T210" s="589"/>
      <c r="U210" s="566">
        <v>7</v>
      </c>
      <c r="V210" s="575">
        <v>2</v>
      </c>
      <c r="W210" s="562" t="s">
        <v>1</v>
      </c>
      <c r="X210" s="474" t="s">
        <v>270</v>
      </c>
      <c r="Y210" s="474"/>
    </row>
    <row r="211" spans="2:25" ht="16" hidden="1">
      <c r="B211" s="585" t="s">
        <v>297</v>
      </c>
      <c r="C211" s="585" t="s">
        <v>1618</v>
      </c>
      <c r="D211" s="475">
        <v>2</v>
      </c>
      <c r="E211" s="1">
        <v>1</v>
      </c>
      <c r="F211" s="475" t="s">
        <v>1615</v>
      </c>
      <c r="G211" s="475">
        <v>16</v>
      </c>
      <c r="I211" s="583">
        <f>IFERROR(VLOOKUP(J211,Mapping!$AW$2:$BB$26,5,FALSE),"")</f>
        <v>3</v>
      </c>
      <c r="J211" s="474" t="s">
        <v>943</v>
      </c>
      <c r="K211" s="566" t="s">
        <v>929</v>
      </c>
      <c r="L211" s="474">
        <v>5</v>
      </c>
      <c r="M211" s="474">
        <v>0</v>
      </c>
      <c r="N211">
        <f>SUMIFS(FFPEUsageLog!$D:$D,FFPEUsageLog!$A:$A,FFPERegionsAvailable!$B211,FFPEUsageLog!$B:$B,FFPERegionsAvailable!$J211,FFPEUsageLog!$C:$C,FFPERegionsAvailable!$F211)</f>
        <v>0</v>
      </c>
      <c r="O211" s="574">
        <f t="shared" si="3"/>
        <v>5</v>
      </c>
      <c r="S211" s="475" t="s">
        <v>1354</v>
      </c>
      <c r="T211" s="589"/>
      <c r="U211" s="566">
        <v>7</v>
      </c>
      <c r="V211" s="575">
        <v>2</v>
      </c>
      <c r="W211" s="562" t="s">
        <v>1</v>
      </c>
      <c r="X211" s="474" t="s">
        <v>270</v>
      </c>
    </row>
    <row r="212" spans="2:25" ht="16" hidden="1">
      <c r="B212" s="585" t="s">
        <v>314</v>
      </c>
      <c r="C212" s="585" t="s">
        <v>1619</v>
      </c>
      <c r="D212" s="475">
        <v>2</v>
      </c>
      <c r="E212" s="1">
        <v>1</v>
      </c>
      <c r="F212" s="475" t="s">
        <v>1615</v>
      </c>
      <c r="G212" s="475">
        <v>21</v>
      </c>
      <c r="I212" s="583">
        <f>IFERROR(VLOOKUP(J212,Mapping!$AW$2:$BB$26,5,FALSE),"")</f>
        <v>3</v>
      </c>
      <c r="J212" s="474" t="s">
        <v>943</v>
      </c>
      <c r="K212" s="566" t="s">
        <v>929</v>
      </c>
      <c r="L212" s="474">
        <v>5</v>
      </c>
      <c r="M212" s="474">
        <v>0</v>
      </c>
      <c r="N212">
        <f>SUMIFS(FFPEUsageLog!$D:$D,FFPEUsageLog!$A:$A,FFPERegionsAvailable!$B212,FFPEUsageLog!$B:$B,FFPERegionsAvailable!$J212,FFPEUsageLog!$C:$C,FFPERegionsAvailable!$F212)</f>
        <v>0</v>
      </c>
      <c r="O212" s="574">
        <f t="shared" si="3"/>
        <v>5</v>
      </c>
      <c r="S212" s="475" t="s">
        <v>1354</v>
      </c>
      <c r="T212" s="589"/>
      <c r="U212" s="566">
        <v>7</v>
      </c>
      <c r="V212" s="575">
        <v>2</v>
      </c>
      <c r="W212" s="562" t="s">
        <v>1</v>
      </c>
      <c r="X212" s="474" t="s">
        <v>270</v>
      </c>
    </row>
    <row r="213" spans="2:25" ht="16" hidden="1">
      <c r="B213" s="585" t="s">
        <v>336</v>
      </c>
      <c r="C213" s="585" t="s">
        <v>1620</v>
      </c>
      <c r="D213" s="475">
        <v>2</v>
      </c>
      <c r="E213" s="1">
        <v>1</v>
      </c>
      <c r="F213" s="475" t="s">
        <v>1615</v>
      </c>
      <c r="G213" s="475">
        <v>26</v>
      </c>
      <c r="I213" s="583">
        <f>IFERROR(VLOOKUP(J213,Mapping!$AW$2:$BB$26,5,FALSE),"")</f>
        <v>3</v>
      </c>
      <c r="J213" s="474" t="s">
        <v>943</v>
      </c>
      <c r="K213" s="566" t="s">
        <v>929</v>
      </c>
      <c r="L213" s="474">
        <v>5</v>
      </c>
      <c r="M213" s="474">
        <v>0</v>
      </c>
      <c r="N213">
        <f>SUMIFS(FFPEUsageLog!$D:$D,FFPEUsageLog!$A:$A,FFPERegionsAvailable!$B213,FFPEUsageLog!$B:$B,FFPERegionsAvailable!$J213,FFPEUsageLog!$C:$C,FFPERegionsAvailable!$F213)</f>
        <v>2</v>
      </c>
      <c r="O213" s="574">
        <f t="shared" si="3"/>
        <v>3</v>
      </c>
      <c r="S213" s="475" t="s">
        <v>1354</v>
      </c>
      <c r="T213" s="589"/>
      <c r="U213" s="566">
        <v>7</v>
      </c>
      <c r="V213" s="575">
        <v>2</v>
      </c>
      <c r="W213" s="562" t="s">
        <v>1</v>
      </c>
      <c r="X213" s="474" t="s">
        <v>270</v>
      </c>
    </row>
    <row r="214" spans="2:25" ht="16" hidden="1">
      <c r="B214" s="585" t="s">
        <v>339</v>
      </c>
      <c r="C214" s="585" t="s">
        <v>1621</v>
      </c>
      <c r="D214" s="475">
        <v>2</v>
      </c>
      <c r="E214" s="1">
        <v>1</v>
      </c>
      <c r="F214" s="475" t="s">
        <v>1615</v>
      </c>
      <c r="G214" s="475">
        <v>31</v>
      </c>
      <c r="I214" s="583">
        <f>IFERROR(VLOOKUP(J214,Mapping!$AW$2:$BB$26,5,FALSE),"")</f>
        <v>3</v>
      </c>
      <c r="J214" s="474" t="s">
        <v>943</v>
      </c>
      <c r="K214" s="566" t="s">
        <v>929</v>
      </c>
      <c r="L214" s="474">
        <v>5</v>
      </c>
      <c r="M214" s="474">
        <v>0</v>
      </c>
      <c r="N214">
        <f>SUMIFS(FFPEUsageLog!$D:$D,FFPEUsageLog!$A:$A,FFPERegionsAvailable!$B214,FFPEUsageLog!$B:$B,FFPERegionsAvailable!$J214,FFPEUsageLog!$C:$C,FFPERegionsAvailable!$F214)</f>
        <v>0</v>
      </c>
      <c r="O214" s="574">
        <f t="shared" si="3"/>
        <v>5</v>
      </c>
      <c r="S214" s="475" t="s">
        <v>1354</v>
      </c>
      <c r="T214" s="589"/>
      <c r="U214" s="566">
        <v>7</v>
      </c>
      <c r="V214" s="575">
        <v>2</v>
      </c>
      <c r="W214" s="562" t="s">
        <v>1</v>
      </c>
      <c r="X214" s="474" t="s">
        <v>270</v>
      </c>
    </row>
    <row r="215" spans="2:25" ht="16" hidden="1">
      <c r="B215" s="585" t="s">
        <v>352</v>
      </c>
      <c r="C215" s="585" t="s">
        <v>1622</v>
      </c>
      <c r="D215" s="475">
        <v>2</v>
      </c>
      <c r="E215" s="1">
        <v>1</v>
      </c>
      <c r="F215" s="475" t="s">
        <v>1615</v>
      </c>
      <c r="G215" s="475">
        <v>36</v>
      </c>
      <c r="I215" s="583">
        <f>IFERROR(VLOOKUP(J215,Mapping!$AW$2:$BB$26,5,FALSE),"")</f>
        <v>3</v>
      </c>
      <c r="J215" s="474" t="s">
        <v>943</v>
      </c>
      <c r="K215" s="566" t="s">
        <v>929</v>
      </c>
      <c r="L215" s="474">
        <v>5</v>
      </c>
      <c r="M215" s="474">
        <v>0</v>
      </c>
      <c r="N215">
        <f>SUMIFS(FFPEUsageLog!$D:$D,FFPEUsageLog!$A:$A,FFPERegionsAvailable!$B215,FFPEUsageLog!$B:$B,FFPERegionsAvailable!$J215,FFPEUsageLog!$C:$C,FFPERegionsAvailable!$F215)</f>
        <v>0</v>
      </c>
      <c r="O215" s="574">
        <f t="shared" si="3"/>
        <v>5</v>
      </c>
      <c r="S215" s="475" t="s">
        <v>1354</v>
      </c>
      <c r="T215" s="589"/>
      <c r="U215" s="566">
        <v>7</v>
      </c>
      <c r="V215" s="575">
        <v>2</v>
      </c>
      <c r="W215" s="562" t="s">
        <v>1</v>
      </c>
      <c r="X215" s="474" t="s">
        <v>270</v>
      </c>
    </row>
    <row r="216" spans="2:25" ht="16" hidden="1">
      <c r="B216" s="585" t="s">
        <v>341</v>
      </c>
      <c r="C216" s="585" t="s">
        <v>1623</v>
      </c>
      <c r="D216" s="475">
        <v>2</v>
      </c>
      <c r="E216" s="1">
        <v>1</v>
      </c>
      <c r="F216" s="475" t="s">
        <v>1615</v>
      </c>
      <c r="G216" s="475">
        <v>41</v>
      </c>
      <c r="I216" s="583">
        <f>IFERROR(VLOOKUP(J216,Mapping!$AW$2:$BB$26,5,FALSE),"")</f>
        <v>3</v>
      </c>
      <c r="J216" s="474" t="s">
        <v>943</v>
      </c>
      <c r="K216" s="566" t="s">
        <v>929</v>
      </c>
      <c r="L216" s="474">
        <v>5</v>
      </c>
      <c r="M216" s="474">
        <v>1</v>
      </c>
      <c r="N216">
        <f>SUMIFS(FFPEUsageLog!$D:$D,FFPEUsageLog!$A:$A,FFPERegionsAvailable!$B216,FFPEUsageLog!$B:$B,FFPERegionsAvailable!$J216,FFPEUsageLog!$C:$C,FFPERegionsAvailable!$F216)</f>
        <v>2</v>
      </c>
      <c r="O216" s="574">
        <f t="shared" si="3"/>
        <v>2</v>
      </c>
      <c r="S216" s="475" t="s">
        <v>1354</v>
      </c>
      <c r="T216" s="589"/>
      <c r="U216" s="566">
        <v>7</v>
      </c>
      <c r="V216" s="575">
        <v>2</v>
      </c>
      <c r="W216" s="562" t="s">
        <v>1</v>
      </c>
      <c r="X216" s="474" t="s">
        <v>270</v>
      </c>
    </row>
    <row r="217" spans="2:25" ht="16" hidden="1">
      <c r="B217" s="585" t="s">
        <v>309</v>
      </c>
      <c r="C217" s="585" t="s">
        <v>1624</v>
      </c>
      <c r="D217" s="475">
        <v>2</v>
      </c>
      <c r="E217" s="1">
        <v>1</v>
      </c>
      <c r="F217" s="475" t="s">
        <v>1615</v>
      </c>
      <c r="G217" s="475">
        <v>46</v>
      </c>
      <c r="I217" s="583">
        <f>IFERROR(VLOOKUP(J217,Mapping!$AW$2:$BB$26,5,FALSE),"")</f>
        <v>3</v>
      </c>
      <c r="J217" s="474" t="s">
        <v>943</v>
      </c>
      <c r="K217" s="566" t="s">
        <v>929</v>
      </c>
      <c r="L217" s="474">
        <v>5</v>
      </c>
      <c r="M217" s="474">
        <v>2</v>
      </c>
      <c r="N217">
        <f>SUMIFS(FFPEUsageLog!$D:$D,FFPEUsageLog!$A:$A,FFPERegionsAvailable!$B217,FFPEUsageLog!$B:$B,FFPERegionsAvailable!$J217,FFPEUsageLog!$C:$C,FFPERegionsAvailable!$F217)</f>
        <v>1</v>
      </c>
      <c r="O217" s="574">
        <f t="shared" si="3"/>
        <v>2</v>
      </c>
      <c r="S217" s="475" t="s">
        <v>1354</v>
      </c>
      <c r="T217" s="589"/>
      <c r="U217" s="566">
        <v>7</v>
      </c>
      <c r="V217" s="575">
        <v>2</v>
      </c>
      <c r="W217" s="562" t="s">
        <v>1</v>
      </c>
      <c r="X217" s="474" t="s">
        <v>270</v>
      </c>
    </row>
    <row r="218" spans="2:25" ht="16" hidden="1">
      <c r="B218" s="585" t="s">
        <v>278</v>
      </c>
      <c r="C218" s="585" t="s">
        <v>1539</v>
      </c>
      <c r="D218" s="475">
        <v>2</v>
      </c>
      <c r="E218" s="1">
        <v>1</v>
      </c>
      <c r="F218" s="475" t="s">
        <v>1625</v>
      </c>
      <c r="G218" s="475">
        <v>1</v>
      </c>
      <c r="I218" s="583">
        <f>IFERROR(VLOOKUP(J218,Mapping!$AW$2:$BB$26,5,FALSE),"")</f>
        <v>23</v>
      </c>
      <c r="J218" s="16" t="s">
        <v>1113</v>
      </c>
      <c r="K218" s="566" t="s">
        <v>929</v>
      </c>
      <c r="L218" s="474">
        <v>10</v>
      </c>
      <c r="M218" s="474">
        <v>0</v>
      </c>
      <c r="N218">
        <f>SUMIFS(FFPEUsageLog!$D:$D,FFPEUsageLog!$A:$A,FFPERegionsAvailable!$B218,FFPEUsageLog!$B:$B,FFPERegionsAvailable!$J218,FFPEUsageLog!$C:$C,FFPERegionsAvailable!$F218)</f>
        <v>0</v>
      </c>
      <c r="O218" s="574">
        <f t="shared" si="3"/>
        <v>10</v>
      </c>
      <c r="S218" s="475" t="s">
        <v>1354</v>
      </c>
      <c r="T218" s="589"/>
      <c r="U218" s="566">
        <v>7</v>
      </c>
      <c r="V218" s="575">
        <v>2</v>
      </c>
      <c r="W218" s="562" t="s">
        <v>1</v>
      </c>
      <c r="X218" s="474" t="s">
        <v>270</v>
      </c>
    </row>
    <row r="219" spans="2:25" ht="16">
      <c r="B219" s="585" t="s">
        <v>291</v>
      </c>
      <c r="C219" s="585" t="s">
        <v>1531</v>
      </c>
      <c r="D219" s="475">
        <v>2</v>
      </c>
      <c r="E219" s="1">
        <v>1</v>
      </c>
      <c r="F219" s="475" t="s">
        <v>1625</v>
      </c>
      <c r="G219" s="475">
        <v>18</v>
      </c>
      <c r="I219" s="583">
        <f>IFERROR(VLOOKUP(J219,Mapping!$AW$2:$BB$26,5,FALSE),"")</f>
        <v>2</v>
      </c>
      <c r="J219" t="s">
        <v>925</v>
      </c>
      <c r="K219" s="566" t="s">
        <v>929</v>
      </c>
      <c r="L219" s="474">
        <v>1</v>
      </c>
      <c r="M219" s="474">
        <v>0</v>
      </c>
      <c r="N219">
        <f>SUMIFS(FFPEUsageLog!$D:$D,FFPEUsageLog!$A:$A,FFPERegionsAvailable!$B219,FFPEUsageLog!$B:$B,FFPERegionsAvailable!$J219,FFPEUsageLog!$C:$C,FFPERegionsAvailable!$F219)</f>
        <v>0</v>
      </c>
      <c r="O219" s="574">
        <f t="shared" si="3"/>
        <v>1</v>
      </c>
      <c r="S219" s="475" t="s">
        <v>1354</v>
      </c>
      <c r="T219" s="589"/>
      <c r="U219" s="566">
        <v>7</v>
      </c>
      <c r="V219" s="575">
        <v>2</v>
      </c>
      <c r="W219" s="562" t="s">
        <v>1</v>
      </c>
      <c r="X219" s="474" t="s">
        <v>270</v>
      </c>
    </row>
    <row r="220" spans="2:25" ht="16" hidden="1">
      <c r="B220" s="585" t="s">
        <v>295</v>
      </c>
      <c r="C220" s="585" t="s">
        <v>1626</v>
      </c>
      <c r="E220" s="475">
        <v>5</v>
      </c>
      <c r="F220" s="475" t="s">
        <v>1625</v>
      </c>
      <c r="G220" s="475">
        <v>19</v>
      </c>
      <c r="I220" s="583" t="str">
        <f>IFERROR(VLOOKUP(J220,Mapping!$AW$2:$BB$26,5,FALSE),"")</f>
        <v/>
      </c>
      <c r="J220" s="474" t="s">
        <v>1538</v>
      </c>
      <c r="K220" s="566" t="s">
        <v>929</v>
      </c>
      <c r="L220" s="474">
        <v>1</v>
      </c>
      <c r="M220" s="474">
        <v>0</v>
      </c>
      <c r="N220">
        <f>SUMIFS(FFPEUsageLog!$D:$D,FFPEUsageLog!$A:$A,FFPERegionsAvailable!$B220,FFPEUsageLog!$B:$B,FFPERegionsAvailable!$J220,FFPEUsageLog!$C:$C,FFPERegionsAvailable!$F220)</f>
        <v>1</v>
      </c>
      <c r="O220" s="574">
        <f t="shared" si="3"/>
        <v>0</v>
      </c>
      <c r="S220" s="475" t="s">
        <v>1354</v>
      </c>
      <c r="T220" s="589"/>
      <c r="U220" s="566">
        <v>7</v>
      </c>
      <c r="V220" s="575">
        <v>2</v>
      </c>
      <c r="W220" s="562" t="s">
        <v>1</v>
      </c>
      <c r="X220" s="474" t="s">
        <v>270</v>
      </c>
    </row>
    <row r="221" spans="2:25" ht="16">
      <c r="B221" s="585" t="s">
        <v>305</v>
      </c>
      <c r="C221" s="585" t="s">
        <v>1561</v>
      </c>
      <c r="D221" s="475">
        <v>2</v>
      </c>
      <c r="E221" s="1">
        <v>1</v>
      </c>
      <c r="F221" s="475" t="s">
        <v>1625</v>
      </c>
      <c r="G221" s="475">
        <v>20</v>
      </c>
      <c r="I221" s="583">
        <f>IFERROR(VLOOKUP(J221,Mapping!$AW$2:$BB$26,5,FALSE),"")</f>
        <v>1</v>
      </c>
      <c r="J221" t="s">
        <v>905</v>
      </c>
      <c r="K221" s="566" t="s">
        <v>929</v>
      </c>
      <c r="L221" s="474">
        <v>1</v>
      </c>
      <c r="M221" s="474">
        <v>0</v>
      </c>
      <c r="N221">
        <f>SUMIFS(FFPEUsageLog!$D:$D,FFPEUsageLog!$A:$A,FFPERegionsAvailable!$B221,FFPEUsageLog!$B:$B,FFPERegionsAvailable!$J221,FFPEUsageLog!$C:$C,FFPERegionsAvailable!$F221)</f>
        <v>0</v>
      </c>
      <c r="O221" s="574">
        <f t="shared" ref="O221:O284" si="4">IF(L221="","",L221-M221-N221)</f>
        <v>1</v>
      </c>
      <c r="S221" s="475" t="s">
        <v>1354</v>
      </c>
      <c r="T221" s="589"/>
      <c r="U221" s="566">
        <v>7</v>
      </c>
      <c r="V221" s="575">
        <v>2</v>
      </c>
      <c r="W221" s="562" t="s">
        <v>1</v>
      </c>
      <c r="X221" s="474" t="s">
        <v>270</v>
      </c>
    </row>
    <row r="222" spans="2:25" ht="16" hidden="1">
      <c r="B222" s="585" t="s">
        <v>312</v>
      </c>
      <c r="C222" s="585" t="s">
        <v>1627</v>
      </c>
      <c r="E222" s="475">
        <v>5</v>
      </c>
      <c r="F222" s="475" t="s">
        <v>1625</v>
      </c>
      <c r="G222" s="475">
        <v>21</v>
      </c>
      <c r="I222" s="583" t="str">
        <f>IFERROR(VLOOKUP(J222,Mapping!$AW$2:$BB$26,5,FALSE),"")</f>
        <v/>
      </c>
      <c r="J222" s="474" t="s">
        <v>1538</v>
      </c>
      <c r="K222" s="566" t="s">
        <v>929</v>
      </c>
      <c r="L222" s="474">
        <v>1</v>
      </c>
      <c r="M222" s="474">
        <v>0</v>
      </c>
      <c r="N222">
        <f>SUMIFS(FFPEUsageLog!$D:$D,FFPEUsageLog!$A:$A,FFPERegionsAvailable!$B222,FFPEUsageLog!$B:$B,FFPERegionsAvailable!$J222,FFPEUsageLog!$C:$C,FFPERegionsAvailable!$F222)</f>
        <v>1</v>
      </c>
      <c r="O222" s="574">
        <f t="shared" si="4"/>
        <v>0</v>
      </c>
      <c r="S222" s="475" t="s">
        <v>1354</v>
      </c>
      <c r="T222" s="589"/>
      <c r="U222" s="566">
        <v>7</v>
      </c>
      <c r="V222" s="575">
        <v>2</v>
      </c>
      <c r="W222" s="562" t="s">
        <v>1</v>
      </c>
      <c r="X222" s="474" t="s">
        <v>270</v>
      </c>
    </row>
    <row r="223" spans="2:25" ht="16">
      <c r="B223" s="585" t="s">
        <v>319</v>
      </c>
      <c r="C223" s="585" t="s">
        <v>1582</v>
      </c>
      <c r="D223" s="475">
        <v>2</v>
      </c>
      <c r="E223" s="1">
        <v>1</v>
      </c>
      <c r="F223" s="475" t="s">
        <v>1625</v>
      </c>
      <c r="G223" s="475">
        <v>22</v>
      </c>
      <c r="I223" s="583">
        <f>IFERROR(VLOOKUP(J223,Mapping!$AW$2:$BB$26,5,FALSE),"")</f>
        <v>1</v>
      </c>
      <c r="J223" t="s">
        <v>905</v>
      </c>
      <c r="K223" s="566" t="s">
        <v>929</v>
      </c>
      <c r="L223" s="474">
        <v>1</v>
      </c>
      <c r="M223" s="474">
        <v>0</v>
      </c>
      <c r="N223">
        <f>SUMIFS(FFPEUsageLog!$D:$D,FFPEUsageLog!$A:$A,FFPERegionsAvailable!$B223,FFPEUsageLog!$B:$B,FFPERegionsAvailable!$J223,FFPEUsageLog!$C:$C,FFPERegionsAvailable!$F223)</f>
        <v>0</v>
      </c>
      <c r="O223" s="574">
        <f t="shared" si="4"/>
        <v>1</v>
      </c>
      <c r="S223" s="475" t="s">
        <v>1354</v>
      </c>
      <c r="T223" s="589"/>
      <c r="U223" s="566">
        <v>7</v>
      </c>
      <c r="V223" s="575">
        <v>2</v>
      </c>
      <c r="W223" s="562" t="s">
        <v>1</v>
      </c>
      <c r="X223" s="474" t="s">
        <v>270</v>
      </c>
    </row>
    <row r="224" spans="2:25" ht="16">
      <c r="B224" s="585" t="s">
        <v>346</v>
      </c>
      <c r="C224" s="585" t="s">
        <v>1519</v>
      </c>
      <c r="D224" s="475">
        <v>2</v>
      </c>
      <c r="E224" s="1">
        <v>1</v>
      </c>
      <c r="F224" s="475" t="s">
        <v>1625</v>
      </c>
      <c r="G224" s="475">
        <v>23</v>
      </c>
      <c r="I224" s="583">
        <f>IFERROR(VLOOKUP(J224,Mapping!$AW$2:$BB$26,5,FALSE),"")</f>
        <v>3</v>
      </c>
      <c r="J224" s="474" t="s">
        <v>943</v>
      </c>
      <c r="K224" s="566" t="s">
        <v>929</v>
      </c>
      <c r="L224" s="474">
        <v>1</v>
      </c>
      <c r="M224" s="474">
        <v>0</v>
      </c>
      <c r="N224">
        <f>SUMIFS(FFPEUsageLog!$D:$D,FFPEUsageLog!$A:$A,FFPERegionsAvailable!$B224,FFPEUsageLog!$B:$B,FFPERegionsAvailable!$J224,FFPEUsageLog!$C:$C,FFPERegionsAvailable!$F224)</f>
        <v>0</v>
      </c>
      <c r="O224" s="574">
        <f t="shared" si="4"/>
        <v>1</v>
      </c>
      <c r="S224" s="475" t="s">
        <v>1354</v>
      </c>
      <c r="T224" s="589"/>
      <c r="U224" s="566">
        <v>7</v>
      </c>
      <c r="V224" s="575">
        <v>2</v>
      </c>
      <c r="W224" s="562" t="s">
        <v>1</v>
      </c>
      <c r="X224" s="474" t="s">
        <v>270</v>
      </c>
    </row>
    <row r="225" spans="2:24" ht="16">
      <c r="B225" s="585" t="s">
        <v>346</v>
      </c>
      <c r="C225" s="585" t="s">
        <v>1520</v>
      </c>
      <c r="D225" s="475">
        <v>2</v>
      </c>
      <c r="E225" s="1">
        <v>1</v>
      </c>
      <c r="F225" s="475" t="s">
        <v>1625</v>
      </c>
      <c r="G225" s="475">
        <v>24</v>
      </c>
      <c r="I225" s="583">
        <f>IFERROR(VLOOKUP(J225,Mapping!$AW$2:$BB$26,5,FALSE),"")</f>
        <v>2</v>
      </c>
      <c r="J225" t="s">
        <v>925</v>
      </c>
      <c r="K225" s="566" t="s">
        <v>929</v>
      </c>
      <c r="L225" s="474">
        <v>1</v>
      </c>
      <c r="M225" s="474">
        <v>0</v>
      </c>
      <c r="N225">
        <f>SUMIFS(FFPEUsageLog!$D:$D,FFPEUsageLog!$A:$A,FFPERegionsAvailable!$B225,FFPEUsageLog!$B:$B,FFPERegionsAvailable!$J225,FFPEUsageLog!$C:$C,FFPERegionsAvailable!$F225)</f>
        <v>0</v>
      </c>
      <c r="O225" s="574">
        <f t="shared" si="4"/>
        <v>1</v>
      </c>
      <c r="S225" s="475" t="s">
        <v>1354</v>
      </c>
      <c r="T225" s="589"/>
      <c r="U225" s="566">
        <v>7</v>
      </c>
      <c r="V225" s="575">
        <v>2</v>
      </c>
      <c r="W225" s="562" t="s">
        <v>1</v>
      </c>
      <c r="X225" s="474" t="s">
        <v>270</v>
      </c>
    </row>
    <row r="226" spans="2:24" ht="16">
      <c r="B226" s="585" t="s">
        <v>346</v>
      </c>
      <c r="C226" s="585" t="s">
        <v>1517</v>
      </c>
      <c r="D226" s="475">
        <v>2</v>
      </c>
      <c r="E226" s="1">
        <v>1</v>
      </c>
      <c r="F226" s="475" t="s">
        <v>1625</v>
      </c>
      <c r="G226" s="475">
        <v>25</v>
      </c>
      <c r="I226" s="583">
        <f>IFERROR(VLOOKUP(J226,Mapping!$AW$2:$BB$26,5,FALSE),"")</f>
        <v>1</v>
      </c>
      <c r="J226" t="s">
        <v>905</v>
      </c>
      <c r="K226" s="566" t="s">
        <v>929</v>
      </c>
      <c r="L226" s="474">
        <v>1</v>
      </c>
      <c r="M226" s="474">
        <v>0</v>
      </c>
      <c r="N226">
        <f>SUMIFS(FFPEUsageLog!$D:$D,FFPEUsageLog!$A:$A,FFPERegionsAvailable!$B226,FFPEUsageLog!$B:$B,FFPERegionsAvailable!$J226,FFPEUsageLog!$C:$C,FFPERegionsAvailable!$F226)</f>
        <v>0</v>
      </c>
      <c r="O226" s="574">
        <f t="shared" si="4"/>
        <v>1</v>
      </c>
      <c r="S226" s="475" t="s">
        <v>1354</v>
      </c>
      <c r="T226" s="589"/>
      <c r="U226" s="566">
        <v>7</v>
      </c>
      <c r="V226" s="575">
        <v>2</v>
      </c>
      <c r="W226" s="562" t="s">
        <v>1</v>
      </c>
      <c r="X226" s="474" t="s">
        <v>270</v>
      </c>
    </row>
    <row r="227" spans="2:24" hidden="1">
      <c r="B227" s="585" t="s">
        <v>271</v>
      </c>
      <c r="C227" s="585" t="s">
        <v>1613</v>
      </c>
      <c r="D227" s="475">
        <v>2</v>
      </c>
      <c r="E227" s="1">
        <v>1</v>
      </c>
      <c r="F227" s="475" t="s">
        <v>1628</v>
      </c>
      <c r="G227" s="475">
        <v>1</v>
      </c>
      <c r="H227" s="573"/>
      <c r="I227" s="583">
        <f>IFERROR(VLOOKUP(J227,Mapping!$AW$2:$BB$26,5,FALSE),"")</f>
        <v>1</v>
      </c>
      <c r="J227" s="474" t="s">
        <v>905</v>
      </c>
      <c r="K227" s="566" t="s">
        <v>929</v>
      </c>
      <c r="L227" s="474">
        <v>20</v>
      </c>
      <c r="M227" s="474">
        <v>0</v>
      </c>
      <c r="N227">
        <f>SUMIFS(FFPEUsageLog!$D:$D,FFPEUsageLog!$A:$A,FFPERegionsAvailable!$B227,FFPEUsageLog!$B:$B,FFPERegionsAvailable!$J227,FFPEUsageLog!$C:$C,FFPERegionsAvailable!$F227)</f>
        <v>2</v>
      </c>
      <c r="O227" s="574">
        <f t="shared" si="4"/>
        <v>18</v>
      </c>
      <c r="S227" s="475" t="s">
        <v>1354</v>
      </c>
      <c r="U227" s="566">
        <v>7</v>
      </c>
      <c r="V227" s="575">
        <v>2</v>
      </c>
      <c r="W227" s="562" t="s">
        <v>1</v>
      </c>
      <c r="X227" s="474" t="s">
        <v>270</v>
      </c>
    </row>
    <row r="228" spans="2:24" hidden="1">
      <c r="B228" s="585" t="s">
        <v>364</v>
      </c>
      <c r="C228" s="585" t="s">
        <v>1629</v>
      </c>
      <c r="D228" s="475">
        <v>1</v>
      </c>
      <c r="E228" s="1">
        <v>5</v>
      </c>
      <c r="F228" s="475" t="s">
        <v>1630</v>
      </c>
      <c r="G228" s="559">
        <v>1</v>
      </c>
      <c r="H228" s="559"/>
      <c r="I228" s="583">
        <f>IFERROR(VLOOKUP(J228,Mapping!$AW$2:$BB$26,5,FALSE),"")</f>
        <v>3</v>
      </c>
      <c r="J228" s="474" t="s">
        <v>943</v>
      </c>
      <c r="K228" s="566" t="s">
        <v>929</v>
      </c>
      <c r="L228" s="474">
        <v>30</v>
      </c>
      <c r="M228" s="474">
        <v>3</v>
      </c>
      <c r="N228">
        <f>SUMIFS(FFPEUsageLog!$D:$D,FFPEUsageLog!$A:$A,FFPERegionsAvailable!$B228,FFPEUsageLog!$B:$B,FFPERegionsAvailable!$J228,FFPEUsageLog!$C:$C,FFPERegionsAvailable!$F228)</f>
        <v>0</v>
      </c>
      <c r="O228" s="574">
        <f t="shared" si="4"/>
        <v>27</v>
      </c>
      <c r="S228" s="475" t="s">
        <v>1354</v>
      </c>
      <c r="U228" s="566"/>
      <c r="V228" s="575">
        <v>2</v>
      </c>
      <c r="W228" s="562" t="s">
        <v>1</v>
      </c>
      <c r="X228" s="474" t="s">
        <v>363</v>
      </c>
    </row>
    <row r="229" spans="2:24" hidden="1">
      <c r="B229" s="585" t="s">
        <v>364</v>
      </c>
      <c r="C229" s="585" t="s">
        <v>1631</v>
      </c>
      <c r="D229" s="475">
        <v>1</v>
      </c>
      <c r="E229" s="1">
        <v>5</v>
      </c>
      <c r="F229" s="475" t="s">
        <v>1630</v>
      </c>
      <c r="G229" s="559">
        <v>31</v>
      </c>
      <c r="H229" s="559"/>
      <c r="I229" s="583">
        <f>IFERROR(VLOOKUP(J229,Mapping!$AW$2:$BB$26,5,FALSE),"")</f>
        <v>1</v>
      </c>
      <c r="J229" s="474" t="s">
        <v>905</v>
      </c>
      <c r="K229" s="566" t="s">
        <v>929</v>
      </c>
      <c r="L229" s="474">
        <v>30</v>
      </c>
      <c r="M229" s="474">
        <v>3</v>
      </c>
      <c r="N229">
        <f>SUMIFS(FFPEUsageLog!$D:$D,FFPEUsageLog!$A:$A,FFPERegionsAvailable!$B229,FFPEUsageLog!$B:$B,FFPERegionsAvailable!$J229,FFPEUsageLog!$C:$C,FFPERegionsAvailable!$F229)</f>
        <v>2</v>
      </c>
      <c r="O229" s="574">
        <f t="shared" si="4"/>
        <v>25</v>
      </c>
      <c r="S229" s="475" t="s">
        <v>1354</v>
      </c>
      <c r="U229" s="566"/>
      <c r="V229" s="575">
        <v>2</v>
      </c>
      <c r="W229" s="562" t="s">
        <v>1</v>
      </c>
      <c r="X229" s="474" t="s">
        <v>363</v>
      </c>
    </row>
    <row r="230" spans="2:24" hidden="1">
      <c r="B230" s="585" t="s">
        <v>366</v>
      </c>
      <c r="C230" s="585" t="s">
        <v>1632</v>
      </c>
      <c r="D230" s="475">
        <v>1</v>
      </c>
      <c r="E230" s="1">
        <v>5</v>
      </c>
      <c r="F230" s="475" t="s">
        <v>1630</v>
      </c>
      <c r="G230" s="559">
        <v>61</v>
      </c>
      <c r="H230" s="559"/>
      <c r="I230" s="583">
        <f>IFERROR(VLOOKUP(J230,Mapping!$AW$2:$BB$26,5,FALSE),"")</f>
        <v>2</v>
      </c>
      <c r="J230" t="s">
        <v>925</v>
      </c>
      <c r="K230" s="566" t="s">
        <v>929</v>
      </c>
      <c r="L230" s="474">
        <v>30</v>
      </c>
      <c r="M230" s="474">
        <v>3</v>
      </c>
      <c r="N230">
        <f>SUMIFS(FFPEUsageLog!$D:$D,FFPEUsageLog!$A:$A,FFPERegionsAvailable!$B230,FFPEUsageLog!$B:$B,FFPERegionsAvailable!$J230,FFPEUsageLog!$C:$C,FFPERegionsAvailable!$F230)</f>
        <v>0</v>
      </c>
      <c r="O230" s="574">
        <f t="shared" si="4"/>
        <v>27</v>
      </c>
      <c r="S230" s="475" t="s">
        <v>1354</v>
      </c>
      <c r="U230" s="566"/>
      <c r="V230" s="575">
        <v>2</v>
      </c>
      <c r="W230" s="562" t="s">
        <v>1</v>
      </c>
      <c r="X230" s="474" t="s">
        <v>363</v>
      </c>
    </row>
    <row r="231" spans="2:24" hidden="1">
      <c r="B231" s="585" t="s">
        <v>366</v>
      </c>
      <c r="C231" s="585" t="s">
        <v>1633</v>
      </c>
      <c r="D231" s="475">
        <v>1</v>
      </c>
      <c r="E231" s="1">
        <v>5</v>
      </c>
      <c r="F231" s="475" t="s">
        <v>1630</v>
      </c>
      <c r="G231" s="559">
        <v>91</v>
      </c>
      <c r="H231" s="559"/>
      <c r="I231" s="583">
        <f>IFERROR(VLOOKUP(J231,Mapping!$AW$2:$BB$26,5,FALSE),"")</f>
        <v>1</v>
      </c>
      <c r="J231" s="474" t="s">
        <v>905</v>
      </c>
      <c r="K231" s="566" t="s">
        <v>929</v>
      </c>
      <c r="L231" s="474">
        <v>10</v>
      </c>
      <c r="M231" s="474">
        <v>2</v>
      </c>
      <c r="N231">
        <f>SUMIFS(FFPEUsageLog!$D:$D,FFPEUsageLog!$A:$A,FFPERegionsAvailable!$B231,FFPEUsageLog!$B:$B,FFPERegionsAvailable!$J231,FFPEUsageLog!$C:$C,FFPERegionsAvailable!$F231)</f>
        <v>0</v>
      </c>
      <c r="O231" s="574">
        <f t="shared" si="4"/>
        <v>8</v>
      </c>
      <c r="S231" s="475" t="s">
        <v>1354</v>
      </c>
      <c r="U231" s="566"/>
      <c r="V231" s="575">
        <v>2</v>
      </c>
      <c r="W231" s="562" t="s">
        <v>1</v>
      </c>
      <c r="X231" s="474" t="s">
        <v>363</v>
      </c>
    </row>
    <row r="232" spans="2:24" hidden="1">
      <c r="B232" s="585" t="s">
        <v>366</v>
      </c>
      <c r="C232" s="585" t="s">
        <v>1633</v>
      </c>
      <c r="D232" s="475">
        <v>1</v>
      </c>
      <c r="E232" s="1">
        <v>5</v>
      </c>
      <c r="F232" s="475" t="s">
        <v>1634</v>
      </c>
      <c r="G232" s="559">
        <v>1</v>
      </c>
      <c r="H232" s="559"/>
      <c r="I232" s="583">
        <f>IFERROR(VLOOKUP(J232,Mapping!$AW$2:$BB$26,5,FALSE),"")</f>
        <v>1</v>
      </c>
      <c r="J232" s="474" t="s">
        <v>905</v>
      </c>
      <c r="K232" s="566" t="s">
        <v>929</v>
      </c>
      <c r="L232" s="474">
        <v>20</v>
      </c>
      <c r="M232" s="474">
        <v>0</v>
      </c>
      <c r="N232">
        <f>SUMIFS(FFPEUsageLog!$D:$D,FFPEUsageLog!$A:$A,FFPERegionsAvailable!$B232,FFPEUsageLog!$B:$B,FFPERegionsAvailable!$J232,FFPEUsageLog!$C:$C,FFPERegionsAvailable!$F232)</f>
        <v>0</v>
      </c>
      <c r="O232" s="574">
        <f t="shared" si="4"/>
        <v>20</v>
      </c>
      <c r="S232" s="475" t="s">
        <v>1354</v>
      </c>
      <c r="U232" s="566"/>
      <c r="V232" s="575">
        <v>2</v>
      </c>
      <c r="W232" s="562" t="s">
        <v>1</v>
      </c>
      <c r="X232" s="474" t="s">
        <v>363</v>
      </c>
    </row>
    <row r="233" spans="2:24" hidden="1">
      <c r="B233" s="585" t="s">
        <v>364</v>
      </c>
      <c r="C233" s="585" t="s">
        <v>1635</v>
      </c>
      <c r="D233" s="475">
        <v>1</v>
      </c>
      <c r="E233" s="1">
        <v>5</v>
      </c>
      <c r="F233" s="475" t="s">
        <v>1634</v>
      </c>
      <c r="G233" s="559">
        <v>21</v>
      </c>
      <c r="H233" s="559"/>
      <c r="I233" s="583">
        <f>IFERROR(VLOOKUP(J233,Mapping!$AW$2:$BB$26,5,FALSE),"")</f>
        <v>2</v>
      </c>
      <c r="J233" t="s">
        <v>925</v>
      </c>
      <c r="K233" s="566" t="s">
        <v>929</v>
      </c>
      <c r="L233" s="474">
        <v>30</v>
      </c>
      <c r="M233" s="474">
        <v>3</v>
      </c>
      <c r="N233">
        <f>SUMIFS(FFPEUsageLog!$D:$D,FFPEUsageLog!$A:$A,FFPERegionsAvailable!$B233,FFPEUsageLog!$B:$B,FFPERegionsAvailable!$J233,FFPEUsageLog!$C:$C,FFPERegionsAvailable!$F233)</f>
        <v>1</v>
      </c>
      <c r="O233" s="574">
        <f t="shared" si="4"/>
        <v>26</v>
      </c>
      <c r="S233" s="475" t="s">
        <v>1354</v>
      </c>
      <c r="U233" s="566"/>
      <c r="V233" s="575">
        <v>2</v>
      </c>
      <c r="W233" s="562" t="s">
        <v>1</v>
      </c>
      <c r="X233" s="474" t="s">
        <v>363</v>
      </c>
    </row>
    <row r="234" spans="2:24" hidden="1">
      <c r="B234" s="585" t="s">
        <v>366</v>
      </c>
      <c r="C234" s="585" t="s">
        <v>1636</v>
      </c>
      <c r="D234" s="475">
        <v>1</v>
      </c>
      <c r="E234" s="1">
        <v>5</v>
      </c>
      <c r="F234" s="475" t="s">
        <v>1634</v>
      </c>
      <c r="G234" s="559">
        <v>51</v>
      </c>
      <c r="H234" s="559"/>
      <c r="I234" s="583">
        <f>IFERROR(VLOOKUP(J234,Mapping!$AW$2:$BB$26,5,FALSE),"")</f>
        <v>3</v>
      </c>
      <c r="J234" s="474" t="s">
        <v>943</v>
      </c>
      <c r="K234" s="566" t="s">
        <v>929</v>
      </c>
      <c r="L234" s="474">
        <v>30</v>
      </c>
      <c r="M234" s="474">
        <v>3</v>
      </c>
      <c r="N234">
        <f>SUMIFS(FFPEUsageLog!$D:$D,FFPEUsageLog!$A:$A,FFPERegionsAvailable!$B234,FFPEUsageLog!$B:$B,FFPERegionsAvailable!$J234,FFPEUsageLog!$C:$C,FFPERegionsAvailable!$F234)</f>
        <v>0</v>
      </c>
      <c r="O234" s="574">
        <f t="shared" si="4"/>
        <v>27</v>
      </c>
      <c r="S234" s="475" t="s">
        <v>1354</v>
      </c>
      <c r="U234" s="566"/>
      <c r="V234" s="575">
        <v>2</v>
      </c>
      <c r="W234" s="562" t="s">
        <v>1</v>
      </c>
      <c r="X234" s="474" t="s">
        <v>363</v>
      </c>
    </row>
    <row r="235" spans="2:24" hidden="1">
      <c r="B235" s="585" t="s">
        <v>368</v>
      </c>
      <c r="C235" s="585" t="s">
        <v>1637</v>
      </c>
      <c r="D235" s="475">
        <v>1</v>
      </c>
      <c r="E235" s="1">
        <v>5</v>
      </c>
      <c r="F235" s="475" t="s">
        <v>1634</v>
      </c>
      <c r="G235" s="559">
        <v>81</v>
      </c>
      <c r="H235" s="559"/>
      <c r="I235" s="583">
        <f>IFERROR(VLOOKUP(J235,Mapping!$AW$2:$BB$26,5,FALSE),"")</f>
        <v>3</v>
      </c>
      <c r="J235" s="474" t="s">
        <v>943</v>
      </c>
      <c r="K235" s="566" t="s">
        <v>929</v>
      </c>
      <c r="L235" s="474">
        <v>20</v>
      </c>
      <c r="M235" s="474">
        <v>7</v>
      </c>
      <c r="N235">
        <f>SUMIFS(FFPEUsageLog!$D:$D,FFPEUsageLog!$A:$A,FFPERegionsAvailable!$B235,FFPEUsageLog!$B:$B,FFPERegionsAvailable!$J235,FFPEUsageLog!$C:$C,FFPERegionsAvailable!$F235)</f>
        <v>1</v>
      </c>
      <c r="O235" s="574">
        <f t="shared" si="4"/>
        <v>12</v>
      </c>
      <c r="S235" s="475" t="s">
        <v>1354</v>
      </c>
      <c r="U235" s="566"/>
      <c r="V235" s="575">
        <v>2</v>
      </c>
      <c r="W235" s="562" t="s">
        <v>1</v>
      </c>
      <c r="X235" s="474" t="s">
        <v>363</v>
      </c>
    </row>
    <row r="236" spans="2:24" hidden="1">
      <c r="B236" s="585" t="s">
        <v>368</v>
      </c>
      <c r="C236" s="585" t="s">
        <v>1637</v>
      </c>
      <c r="D236" s="475">
        <v>1</v>
      </c>
      <c r="E236" s="1">
        <v>5</v>
      </c>
      <c r="F236" s="475" t="s">
        <v>1638</v>
      </c>
      <c r="G236" s="559">
        <v>1</v>
      </c>
      <c r="H236" s="559"/>
      <c r="I236" s="583">
        <f>IFERROR(VLOOKUP(J236,Mapping!$AW$2:$BB$26,5,FALSE),"")</f>
        <v>3</v>
      </c>
      <c r="J236" s="474" t="s">
        <v>943</v>
      </c>
      <c r="K236" s="566" t="s">
        <v>929</v>
      </c>
      <c r="L236" s="474">
        <v>10</v>
      </c>
      <c r="M236" s="474">
        <v>3</v>
      </c>
      <c r="N236">
        <f>SUMIFS(FFPEUsageLog!$D:$D,FFPEUsageLog!$A:$A,FFPERegionsAvailable!$B236,FFPEUsageLog!$B:$B,FFPERegionsAvailable!$J236,FFPEUsageLog!$C:$C,FFPERegionsAvailable!$F236)</f>
        <v>0</v>
      </c>
      <c r="O236" s="574">
        <f t="shared" si="4"/>
        <v>7</v>
      </c>
      <c r="S236" s="475" t="s">
        <v>1354</v>
      </c>
      <c r="U236" s="566"/>
      <c r="V236" s="575">
        <v>2</v>
      </c>
      <c r="W236" s="562" t="s">
        <v>1</v>
      </c>
      <c r="X236" s="474" t="s">
        <v>363</v>
      </c>
    </row>
    <row r="237" spans="2:24" hidden="1">
      <c r="B237" s="585" t="s">
        <v>368</v>
      </c>
      <c r="C237" s="585" t="s">
        <v>1639</v>
      </c>
      <c r="D237" s="475">
        <v>1</v>
      </c>
      <c r="E237" s="1">
        <v>5</v>
      </c>
      <c r="F237" s="475" t="s">
        <v>1638</v>
      </c>
      <c r="G237" s="559">
        <v>11</v>
      </c>
      <c r="H237" s="559"/>
      <c r="I237" s="583">
        <f>IFERROR(VLOOKUP(J237,Mapping!$AW$2:$BB$26,5,FALSE),"")</f>
        <v>1</v>
      </c>
      <c r="J237" s="474" t="s">
        <v>905</v>
      </c>
      <c r="K237" s="566" t="s">
        <v>929</v>
      </c>
      <c r="L237" s="474">
        <v>30</v>
      </c>
      <c r="M237" s="474">
        <v>3</v>
      </c>
      <c r="N237">
        <f>SUMIFS(FFPEUsageLog!$D:$D,FFPEUsageLog!$A:$A,FFPERegionsAvailable!$B237,FFPEUsageLog!$B:$B,FFPERegionsAvailable!$J237,FFPEUsageLog!$C:$C,FFPERegionsAvailable!$F237)</f>
        <v>0</v>
      </c>
      <c r="O237" s="574">
        <f t="shared" si="4"/>
        <v>27</v>
      </c>
      <c r="S237" s="475" t="s">
        <v>1354</v>
      </c>
      <c r="U237" s="566"/>
      <c r="V237" s="575">
        <v>2</v>
      </c>
      <c r="W237" s="562" t="s">
        <v>1</v>
      </c>
      <c r="X237" s="474" t="s">
        <v>363</v>
      </c>
    </row>
    <row r="238" spans="2:24" hidden="1">
      <c r="B238" s="585" t="s">
        <v>368</v>
      </c>
      <c r="C238" s="585" t="s">
        <v>1640</v>
      </c>
      <c r="D238" s="475">
        <v>1</v>
      </c>
      <c r="E238" s="1">
        <v>5</v>
      </c>
      <c r="F238" s="475" t="s">
        <v>1638</v>
      </c>
      <c r="G238" s="559">
        <v>41</v>
      </c>
      <c r="H238" s="559"/>
      <c r="I238" s="583">
        <f>IFERROR(VLOOKUP(J238,Mapping!$AW$2:$BB$26,5,FALSE),"")</f>
        <v>2</v>
      </c>
      <c r="J238" t="s">
        <v>925</v>
      </c>
      <c r="K238" s="566" t="s">
        <v>929</v>
      </c>
      <c r="L238" s="474">
        <v>30</v>
      </c>
      <c r="M238" s="474">
        <v>11</v>
      </c>
      <c r="N238">
        <f>SUMIFS(FFPEUsageLog!$D:$D,FFPEUsageLog!$A:$A,FFPERegionsAvailable!$B238,FFPEUsageLog!$B:$B,FFPERegionsAvailable!$J238,FFPEUsageLog!$C:$C,FFPERegionsAvailable!$F238)</f>
        <v>2</v>
      </c>
      <c r="O238" s="574">
        <f t="shared" si="4"/>
        <v>17</v>
      </c>
      <c r="S238" s="475" t="s">
        <v>1354</v>
      </c>
      <c r="U238" s="566"/>
      <c r="V238" s="575">
        <v>2</v>
      </c>
      <c r="W238" s="562" t="s">
        <v>1</v>
      </c>
      <c r="X238" s="474" t="s">
        <v>363</v>
      </c>
    </row>
    <row r="239" spans="2:24" hidden="1">
      <c r="B239" s="585" t="s">
        <v>635</v>
      </c>
      <c r="C239" s="585" t="s">
        <v>1641</v>
      </c>
      <c r="D239" s="475">
        <v>1</v>
      </c>
      <c r="E239" s="1">
        <v>5</v>
      </c>
      <c r="F239" s="475" t="s">
        <v>1642</v>
      </c>
      <c r="G239" s="475">
        <v>1</v>
      </c>
      <c r="H239" s="573"/>
      <c r="I239" s="583">
        <f>IFERROR(VLOOKUP(J239,Mapping!$AW$2:$BB$26,5,FALSE),"")</f>
        <v>1</v>
      </c>
      <c r="J239" s="474" t="s">
        <v>905</v>
      </c>
      <c r="K239" s="566" t="s">
        <v>929</v>
      </c>
      <c r="L239" s="474">
        <v>30</v>
      </c>
      <c r="M239" s="474">
        <v>0</v>
      </c>
      <c r="N239">
        <f>SUMIFS(FFPEUsageLog!$D:$D,FFPEUsageLog!$A:$A,FFPERegionsAvailable!$B239,FFPEUsageLog!$B:$B,FFPERegionsAvailable!$J239,FFPEUsageLog!$C:$C,FFPERegionsAvailable!$F239)</f>
        <v>0</v>
      </c>
      <c r="O239" s="574">
        <f t="shared" si="4"/>
        <v>30</v>
      </c>
      <c r="S239" s="475" t="s">
        <v>1354</v>
      </c>
      <c r="U239" s="566"/>
      <c r="V239" s="575" t="e">
        <v>#N/A</v>
      </c>
      <c r="W239" s="562" t="s">
        <v>372</v>
      </c>
      <c r="X239" s="474" t="s">
        <v>363</v>
      </c>
    </row>
    <row r="240" spans="2:24" hidden="1">
      <c r="B240" s="585" t="s">
        <v>635</v>
      </c>
      <c r="C240" s="585" t="s">
        <v>1643</v>
      </c>
      <c r="D240" s="475">
        <v>1</v>
      </c>
      <c r="E240" s="1">
        <v>5</v>
      </c>
      <c r="F240" s="475" t="s">
        <v>1642</v>
      </c>
      <c r="G240" s="475">
        <v>31</v>
      </c>
      <c r="H240" s="573"/>
      <c r="I240" s="583">
        <f>IFERROR(VLOOKUP(J240,Mapping!$AW$2:$BB$26,5,FALSE),"")</f>
        <v>2</v>
      </c>
      <c r="J240" t="s">
        <v>925</v>
      </c>
      <c r="K240" s="566" t="s">
        <v>929</v>
      </c>
      <c r="L240" s="474">
        <v>30</v>
      </c>
      <c r="M240" s="474">
        <v>0</v>
      </c>
      <c r="N240">
        <f>SUMIFS(FFPEUsageLog!$D:$D,FFPEUsageLog!$A:$A,FFPERegionsAvailable!$B240,FFPEUsageLog!$B:$B,FFPERegionsAvailable!$J240,FFPEUsageLog!$C:$C,FFPERegionsAvailable!$F240)</f>
        <v>0</v>
      </c>
      <c r="O240" s="574">
        <f t="shared" si="4"/>
        <v>30</v>
      </c>
      <c r="S240" s="475" t="s">
        <v>1354</v>
      </c>
      <c r="U240" s="566"/>
      <c r="V240" s="575" t="e">
        <v>#N/A</v>
      </c>
      <c r="W240" s="562" t="s">
        <v>372</v>
      </c>
      <c r="X240" s="474" t="s">
        <v>363</v>
      </c>
    </row>
    <row r="241" spans="2:24" hidden="1">
      <c r="B241" s="585" t="s">
        <v>635</v>
      </c>
      <c r="C241" s="585" t="s">
        <v>1644</v>
      </c>
      <c r="D241" s="475">
        <v>1</v>
      </c>
      <c r="E241" s="1">
        <v>5</v>
      </c>
      <c r="F241" s="475" t="s">
        <v>1642</v>
      </c>
      <c r="G241" s="475">
        <v>61</v>
      </c>
      <c r="H241" s="573"/>
      <c r="I241" s="583">
        <f>IFERROR(VLOOKUP(J241,Mapping!$AW$2:$BB$26,5,FALSE),"")</f>
        <v>3</v>
      </c>
      <c r="J241" s="474" t="s">
        <v>943</v>
      </c>
      <c r="K241" s="566" t="s">
        <v>929</v>
      </c>
      <c r="L241" s="474">
        <v>30</v>
      </c>
      <c r="M241" s="474">
        <v>0</v>
      </c>
      <c r="N241">
        <f>SUMIFS(FFPEUsageLog!$D:$D,FFPEUsageLog!$A:$A,FFPERegionsAvailable!$B241,FFPEUsageLog!$B:$B,FFPERegionsAvailable!$J241,FFPEUsageLog!$C:$C,FFPERegionsAvailable!$F241)</f>
        <v>0</v>
      </c>
      <c r="O241" s="574">
        <f t="shared" si="4"/>
        <v>30</v>
      </c>
      <c r="S241" s="475" t="s">
        <v>1354</v>
      </c>
      <c r="U241" s="566"/>
      <c r="V241" s="575" t="e">
        <v>#N/A</v>
      </c>
      <c r="W241" s="562" t="s">
        <v>372</v>
      </c>
      <c r="X241" s="474" t="s">
        <v>363</v>
      </c>
    </row>
    <row r="242" spans="2:24" hidden="1">
      <c r="B242" s="586" t="s">
        <v>639</v>
      </c>
      <c r="C242" s="586" t="s">
        <v>1645</v>
      </c>
      <c r="D242" s="623" t="s">
        <v>1646</v>
      </c>
      <c r="E242" s="1">
        <v>5</v>
      </c>
      <c r="F242" s="475" t="s">
        <v>1642</v>
      </c>
      <c r="G242" s="475">
        <v>91</v>
      </c>
      <c r="H242" s="573"/>
      <c r="I242" s="583">
        <f>IFERROR(VLOOKUP(J242,Mapping!$AW$2:$BB$26,5,FALSE),"")</f>
        <v>1</v>
      </c>
      <c r="J242" s="474" t="s">
        <v>905</v>
      </c>
      <c r="K242" s="566" t="s">
        <v>929</v>
      </c>
      <c r="L242" s="474">
        <v>10</v>
      </c>
      <c r="M242" s="474">
        <v>0</v>
      </c>
      <c r="N242">
        <f>SUMIFS(FFPEUsageLog!$D:$D,FFPEUsageLog!$A:$A,FFPERegionsAvailable!$B242,FFPEUsageLog!$B:$B,FFPERegionsAvailable!$J242,FFPEUsageLog!$C:$C,FFPERegionsAvailable!$F242)</f>
        <v>0</v>
      </c>
      <c r="O242" s="574">
        <f t="shared" si="4"/>
        <v>10</v>
      </c>
      <c r="S242" s="475" t="s">
        <v>1354</v>
      </c>
      <c r="U242" s="566"/>
      <c r="V242" s="575" t="e">
        <v>#N/A</v>
      </c>
      <c r="W242" s="562" t="s">
        <v>372</v>
      </c>
      <c r="X242" s="474" t="s">
        <v>363</v>
      </c>
    </row>
    <row r="243" spans="2:24" hidden="1">
      <c r="B243" s="586" t="s">
        <v>639</v>
      </c>
      <c r="C243" s="586" t="s">
        <v>1645</v>
      </c>
      <c r="D243" s="623" t="s">
        <v>1646</v>
      </c>
      <c r="E243" s="1">
        <v>5</v>
      </c>
      <c r="F243" s="475" t="s">
        <v>1647</v>
      </c>
      <c r="G243" s="475">
        <v>1</v>
      </c>
      <c r="H243" s="573"/>
      <c r="I243" s="583">
        <f>IFERROR(VLOOKUP(J243,Mapping!$AW$2:$BB$26,5,FALSE),"")</f>
        <v>1</v>
      </c>
      <c r="J243" s="474" t="s">
        <v>905</v>
      </c>
      <c r="K243" s="566" t="s">
        <v>929</v>
      </c>
      <c r="L243" s="474">
        <v>20</v>
      </c>
      <c r="M243" s="474">
        <v>0</v>
      </c>
      <c r="N243">
        <f>SUMIFS(FFPEUsageLog!$D:$D,FFPEUsageLog!$A:$A,FFPERegionsAvailable!$B243,FFPEUsageLog!$B:$B,FFPERegionsAvailable!$J243,FFPEUsageLog!$C:$C,FFPERegionsAvailable!$F243)</f>
        <v>0</v>
      </c>
      <c r="O243" s="574">
        <f t="shared" si="4"/>
        <v>20</v>
      </c>
      <c r="S243" s="475" t="s">
        <v>1354</v>
      </c>
      <c r="U243" s="566"/>
      <c r="V243" s="575" t="e">
        <v>#N/A</v>
      </c>
      <c r="W243" s="562" t="s">
        <v>372</v>
      </c>
      <c r="X243" s="474" t="s">
        <v>363</v>
      </c>
    </row>
    <row r="244" spans="2:24" hidden="1">
      <c r="B244" s="586" t="s">
        <v>639</v>
      </c>
      <c r="C244" s="586" t="s">
        <v>1648</v>
      </c>
      <c r="D244" s="623" t="s">
        <v>1646</v>
      </c>
      <c r="E244" s="1">
        <v>5</v>
      </c>
      <c r="F244" s="475" t="s">
        <v>1647</v>
      </c>
      <c r="G244" s="475">
        <v>21</v>
      </c>
      <c r="H244" s="573"/>
      <c r="I244" s="583">
        <f>IFERROR(VLOOKUP(J244,Mapping!$AW$2:$BB$26,5,FALSE),"")</f>
        <v>2</v>
      </c>
      <c r="J244" t="s">
        <v>925</v>
      </c>
      <c r="K244" s="566" t="s">
        <v>929</v>
      </c>
      <c r="L244" s="474">
        <v>30</v>
      </c>
      <c r="M244" s="474">
        <v>0</v>
      </c>
      <c r="N244">
        <f>SUMIFS(FFPEUsageLog!$D:$D,FFPEUsageLog!$A:$A,FFPERegionsAvailable!$B244,FFPEUsageLog!$B:$B,FFPERegionsAvailable!$J244,FFPEUsageLog!$C:$C,FFPERegionsAvailable!$F244)</f>
        <v>0</v>
      </c>
      <c r="O244" s="574">
        <f t="shared" si="4"/>
        <v>30</v>
      </c>
      <c r="S244" s="475" t="s">
        <v>1354</v>
      </c>
      <c r="U244" s="566"/>
      <c r="V244" s="575" t="e">
        <v>#N/A</v>
      </c>
      <c r="W244" s="562" t="s">
        <v>372</v>
      </c>
      <c r="X244" s="474" t="s">
        <v>363</v>
      </c>
    </row>
    <row r="245" spans="2:24" hidden="1">
      <c r="B245" s="586" t="s">
        <v>639</v>
      </c>
      <c r="C245" s="586" t="s">
        <v>1649</v>
      </c>
      <c r="D245" s="623" t="s">
        <v>1646</v>
      </c>
      <c r="E245" s="1">
        <v>5</v>
      </c>
      <c r="F245" s="475" t="s">
        <v>1647</v>
      </c>
      <c r="G245" s="475">
        <v>51</v>
      </c>
      <c r="H245" s="573"/>
      <c r="I245" s="583">
        <f>IFERROR(VLOOKUP(J245,Mapping!$AW$2:$BB$26,5,FALSE),"")</f>
        <v>3</v>
      </c>
      <c r="J245" s="474" t="s">
        <v>943</v>
      </c>
      <c r="K245" s="566" t="s">
        <v>929</v>
      </c>
      <c r="L245" s="474">
        <v>30</v>
      </c>
      <c r="M245" s="474">
        <v>0</v>
      </c>
      <c r="N245">
        <f>SUMIFS(FFPEUsageLog!$D:$D,FFPEUsageLog!$A:$A,FFPERegionsAvailable!$B245,FFPEUsageLog!$B:$B,FFPERegionsAvailable!$J245,FFPEUsageLog!$C:$C,FFPERegionsAvailable!$F245)</f>
        <v>0</v>
      </c>
      <c r="O245" s="574">
        <f t="shared" si="4"/>
        <v>30</v>
      </c>
      <c r="S245" s="475" t="s">
        <v>1354</v>
      </c>
      <c r="U245" s="566"/>
      <c r="V245" s="575" t="e">
        <v>#N/A</v>
      </c>
      <c r="W245" s="562" t="s">
        <v>372</v>
      </c>
      <c r="X245" s="474" t="s">
        <v>363</v>
      </c>
    </row>
    <row r="246" spans="2:24" hidden="1">
      <c r="B246" s="586" t="s">
        <v>643</v>
      </c>
      <c r="C246" s="586" t="s">
        <v>1650</v>
      </c>
      <c r="D246" s="623" t="s">
        <v>1646</v>
      </c>
      <c r="E246" s="1">
        <v>5</v>
      </c>
      <c r="F246" s="475" t="s">
        <v>1647</v>
      </c>
      <c r="G246" s="475">
        <v>81</v>
      </c>
      <c r="H246" s="573"/>
      <c r="I246" s="583">
        <f>IFERROR(VLOOKUP(J246,Mapping!$AW$2:$BB$26,5,FALSE),"")</f>
        <v>1</v>
      </c>
      <c r="J246" s="474" t="s">
        <v>905</v>
      </c>
      <c r="K246" s="566" t="s">
        <v>929</v>
      </c>
      <c r="L246" s="474">
        <v>20</v>
      </c>
      <c r="M246" s="474">
        <v>0</v>
      </c>
      <c r="N246">
        <f>SUMIFS(FFPEUsageLog!$D:$D,FFPEUsageLog!$A:$A,FFPERegionsAvailable!$B246,FFPEUsageLog!$B:$B,FFPERegionsAvailable!$J246,FFPEUsageLog!$C:$C,FFPERegionsAvailable!$F246)</f>
        <v>0</v>
      </c>
      <c r="O246" s="574">
        <f t="shared" si="4"/>
        <v>20</v>
      </c>
      <c r="S246" s="475" t="s">
        <v>1354</v>
      </c>
      <c r="U246" s="566"/>
      <c r="V246" s="575" t="e">
        <v>#N/A</v>
      </c>
      <c r="W246" s="562" t="s">
        <v>372</v>
      </c>
      <c r="X246" s="474" t="s">
        <v>363</v>
      </c>
    </row>
    <row r="247" spans="2:24" hidden="1">
      <c r="B247" s="586" t="s">
        <v>643</v>
      </c>
      <c r="C247" s="586" t="s">
        <v>1650</v>
      </c>
      <c r="D247" s="623" t="s">
        <v>1646</v>
      </c>
      <c r="E247" s="1">
        <v>5</v>
      </c>
      <c r="F247" s="475" t="s">
        <v>1651</v>
      </c>
      <c r="G247" s="475">
        <v>1</v>
      </c>
      <c r="H247" s="573"/>
      <c r="I247" s="583">
        <f>IFERROR(VLOOKUP(J247,Mapping!$AW$2:$BB$26,5,FALSE),"")</f>
        <v>1</v>
      </c>
      <c r="J247" s="474" t="s">
        <v>905</v>
      </c>
      <c r="K247" s="566" t="s">
        <v>929</v>
      </c>
      <c r="L247" s="474">
        <v>10</v>
      </c>
      <c r="M247" s="474">
        <v>0</v>
      </c>
      <c r="N247">
        <f>SUMIFS(FFPEUsageLog!$D:$D,FFPEUsageLog!$A:$A,FFPERegionsAvailable!$B247,FFPEUsageLog!$B:$B,FFPERegionsAvailable!$J247,FFPEUsageLog!$C:$C,FFPERegionsAvailable!$F247)</f>
        <v>0</v>
      </c>
      <c r="O247" s="574">
        <f t="shared" si="4"/>
        <v>10</v>
      </c>
      <c r="S247" s="475" t="s">
        <v>1354</v>
      </c>
      <c r="U247" s="566"/>
      <c r="V247" s="575" t="e">
        <v>#N/A</v>
      </c>
      <c r="W247" s="562" t="s">
        <v>372</v>
      </c>
      <c r="X247" s="474" t="s">
        <v>363</v>
      </c>
    </row>
    <row r="248" spans="2:24" hidden="1">
      <c r="B248" s="586" t="s">
        <v>643</v>
      </c>
      <c r="C248" s="586" t="s">
        <v>1652</v>
      </c>
      <c r="D248" s="623" t="s">
        <v>1646</v>
      </c>
      <c r="E248" s="1">
        <v>5</v>
      </c>
      <c r="F248" s="475" t="s">
        <v>1651</v>
      </c>
      <c r="G248" s="475">
        <v>11</v>
      </c>
      <c r="H248" s="573"/>
      <c r="I248" s="583">
        <f>IFERROR(VLOOKUP(J248,Mapping!$AW$2:$BB$26,5,FALSE),"")</f>
        <v>2</v>
      </c>
      <c r="J248" t="s">
        <v>925</v>
      </c>
      <c r="K248" s="566" t="s">
        <v>929</v>
      </c>
      <c r="L248" s="474">
        <v>30</v>
      </c>
      <c r="M248" s="474">
        <v>0</v>
      </c>
      <c r="N248">
        <f>SUMIFS(FFPEUsageLog!$D:$D,FFPEUsageLog!$A:$A,FFPERegionsAvailable!$B248,FFPEUsageLog!$B:$B,FFPERegionsAvailable!$J248,FFPEUsageLog!$C:$C,FFPERegionsAvailable!$F248)</f>
        <v>0</v>
      </c>
      <c r="O248" s="574">
        <f t="shared" si="4"/>
        <v>30</v>
      </c>
      <c r="S248" s="475" t="s">
        <v>1354</v>
      </c>
      <c r="U248" s="566"/>
      <c r="V248" s="575" t="e">
        <v>#N/A</v>
      </c>
      <c r="W248" s="562" t="s">
        <v>372</v>
      </c>
      <c r="X248" s="474" t="s">
        <v>363</v>
      </c>
    </row>
    <row r="249" spans="2:24" hidden="1">
      <c r="B249" s="586" t="s">
        <v>643</v>
      </c>
      <c r="C249" s="586" t="s">
        <v>1653</v>
      </c>
      <c r="D249" s="623" t="s">
        <v>1646</v>
      </c>
      <c r="E249" s="1">
        <v>5</v>
      </c>
      <c r="F249" s="475" t="s">
        <v>1651</v>
      </c>
      <c r="G249" s="475">
        <v>41</v>
      </c>
      <c r="H249" s="573"/>
      <c r="I249" s="583">
        <f>IFERROR(VLOOKUP(J249,Mapping!$AW$2:$BB$26,5,FALSE),"")</f>
        <v>3</v>
      </c>
      <c r="J249" s="474" t="s">
        <v>943</v>
      </c>
      <c r="K249" s="566" t="s">
        <v>929</v>
      </c>
      <c r="L249" s="474">
        <v>30</v>
      </c>
      <c r="M249" s="474">
        <v>0</v>
      </c>
      <c r="N249">
        <f>SUMIFS(FFPEUsageLog!$D:$D,FFPEUsageLog!$A:$A,FFPERegionsAvailable!$B249,FFPEUsageLog!$B:$B,FFPERegionsAvailable!$J249,FFPEUsageLog!$C:$C,FFPERegionsAvailable!$F249)</f>
        <v>0</v>
      </c>
      <c r="O249" s="574">
        <f t="shared" si="4"/>
        <v>30</v>
      </c>
      <c r="S249" s="475" t="s">
        <v>1354</v>
      </c>
      <c r="U249" s="566"/>
      <c r="V249" s="575" t="e">
        <v>#N/A</v>
      </c>
      <c r="W249" s="562" t="s">
        <v>372</v>
      </c>
      <c r="X249" s="474" t="s">
        <v>363</v>
      </c>
    </row>
    <row r="250" spans="2:24" hidden="1">
      <c r="B250" s="586" t="s">
        <v>368</v>
      </c>
      <c r="C250" s="586" t="s">
        <v>1654</v>
      </c>
      <c r="D250" s="623" t="s">
        <v>1646</v>
      </c>
      <c r="E250" s="1">
        <v>5</v>
      </c>
      <c r="F250" s="475" t="s">
        <v>1651</v>
      </c>
      <c r="G250" s="475">
        <v>71</v>
      </c>
      <c r="H250" s="573"/>
      <c r="I250" s="583">
        <f>IFERROR(VLOOKUP(J250,Mapping!$AW$2:$BB$26,5,FALSE),"")</f>
        <v>1</v>
      </c>
      <c r="J250" s="474" t="s">
        <v>905</v>
      </c>
      <c r="K250" s="566" t="s">
        <v>929</v>
      </c>
      <c r="L250" s="474">
        <v>30</v>
      </c>
      <c r="M250" s="474">
        <v>0</v>
      </c>
      <c r="N250">
        <f>SUMIFS(FFPEUsageLog!$D:$D,FFPEUsageLog!$A:$A,FFPERegionsAvailable!$B250,FFPEUsageLog!$B:$B,FFPERegionsAvailable!$J250,FFPEUsageLog!$C:$C,FFPERegionsAvailable!$F250)</f>
        <v>0</v>
      </c>
      <c r="O250" s="574">
        <f t="shared" si="4"/>
        <v>30</v>
      </c>
      <c r="S250" s="475" t="s">
        <v>1354</v>
      </c>
      <c r="U250" s="566"/>
      <c r="V250" s="575" t="e">
        <v>#N/A</v>
      </c>
      <c r="W250" s="562" t="s">
        <v>372</v>
      </c>
      <c r="X250" s="474" t="s">
        <v>363</v>
      </c>
    </row>
    <row r="251" spans="2:24" hidden="1">
      <c r="B251" s="586" t="s">
        <v>368</v>
      </c>
      <c r="C251" s="586" t="s">
        <v>1655</v>
      </c>
      <c r="D251" s="623" t="s">
        <v>1646</v>
      </c>
      <c r="E251" s="1">
        <v>5</v>
      </c>
      <c r="F251" s="475" t="s">
        <v>1656</v>
      </c>
      <c r="G251" s="475">
        <v>1</v>
      </c>
      <c r="H251" s="573"/>
      <c r="I251" s="583">
        <f>IFERROR(VLOOKUP(J251,Mapping!$AW$2:$BB$26,5,FALSE),"")</f>
        <v>2</v>
      </c>
      <c r="J251" t="s">
        <v>925</v>
      </c>
      <c r="K251" s="566" t="s">
        <v>929</v>
      </c>
      <c r="L251" s="474">
        <v>30</v>
      </c>
      <c r="M251" s="474">
        <v>0</v>
      </c>
      <c r="N251">
        <f>SUMIFS(FFPEUsageLog!$D:$D,FFPEUsageLog!$A:$A,FFPERegionsAvailable!$B251,FFPEUsageLog!$B:$B,FFPERegionsAvailable!$J251,FFPEUsageLog!$C:$C,FFPERegionsAvailable!$F251)</f>
        <v>0</v>
      </c>
      <c r="O251" s="574">
        <f t="shared" si="4"/>
        <v>30</v>
      </c>
      <c r="S251" s="475" t="s">
        <v>1354</v>
      </c>
      <c r="U251" s="566"/>
      <c r="V251" s="575" t="e">
        <v>#N/A</v>
      </c>
      <c r="W251" s="562" t="s">
        <v>372</v>
      </c>
      <c r="X251" s="474" t="s">
        <v>363</v>
      </c>
    </row>
    <row r="252" spans="2:24" hidden="1">
      <c r="B252" s="586" t="s">
        <v>368</v>
      </c>
      <c r="C252" s="586" t="s">
        <v>1657</v>
      </c>
      <c r="D252" s="623" t="s">
        <v>1646</v>
      </c>
      <c r="E252" s="1">
        <v>5</v>
      </c>
      <c r="F252" s="475" t="s">
        <v>1656</v>
      </c>
      <c r="G252" s="475">
        <v>51</v>
      </c>
      <c r="H252" s="573"/>
      <c r="I252" s="583">
        <f>IFERROR(VLOOKUP(J252,Mapping!$AW$2:$BB$26,5,FALSE),"")</f>
        <v>3</v>
      </c>
      <c r="J252" s="474" t="s">
        <v>943</v>
      </c>
      <c r="K252" s="566" t="s">
        <v>929</v>
      </c>
      <c r="L252" s="474">
        <v>30</v>
      </c>
      <c r="M252" s="474">
        <v>0</v>
      </c>
      <c r="N252">
        <f>SUMIFS(FFPEUsageLog!$D:$D,FFPEUsageLog!$A:$A,FFPERegionsAvailable!$B252,FFPEUsageLog!$B:$B,FFPERegionsAvailable!$J252,FFPEUsageLog!$C:$C,FFPERegionsAvailable!$F252)</f>
        <v>0</v>
      </c>
      <c r="O252" s="574">
        <f t="shared" si="4"/>
        <v>30</v>
      </c>
      <c r="S252" s="475" t="s">
        <v>1354</v>
      </c>
      <c r="U252" s="566"/>
      <c r="V252" s="575" t="e">
        <v>#N/A</v>
      </c>
      <c r="W252" s="562" t="s">
        <v>372</v>
      </c>
      <c r="X252" s="474" t="s">
        <v>363</v>
      </c>
    </row>
    <row r="253" spans="2:24" hidden="1">
      <c r="B253" s="585">
        <v>19910006</v>
      </c>
      <c r="C253" s="475" t="s">
        <v>1658</v>
      </c>
      <c r="D253" s="475">
        <v>1</v>
      </c>
      <c r="E253" s="1">
        <v>5</v>
      </c>
      <c r="F253" s="475" t="s">
        <v>1659</v>
      </c>
      <c r="G253" s="475">
        <v>1</v>
      </c>
      <c r="H253" s="573"/>
      <c r="I253" s="583">
        <f>IFERROR(VLOOKUP(J253,Mapping!$AW$2:$BB$26,5,FALSE),"")</f>
        <v>1</v>
      </c>
      <c r="J253" s="474" t="s">
        <v>905</v>
      </c>
      <c r="K253" s="566" t="s">
        <v>929</v>
      </c>
      <c r="L253" s="474">
        <v>10</v>
      </c>
      <c r="M253" s="474">
        <v>2</v>
      </c>
      <c r="N253">
        <f>SUMIFS(FFPEUsageLog!$D:$D,FFPEUsageLog!$A:$A,FFPERegionsAvailable!$B253,FFPEUsageLog!$B:$B,FFPERegionsAvailable!$J253,FFPEUsageLog!$C:$C,FFPERegionsAvailable!$F253)</f>
        <v>0</v>
      </c>
      <c r="O253" s="574">
        <f t="shared" si="4"/>
        <v>8</v>
      </c>
      <c r="S253" s="475" t="s">
        <v>1354</v>
      </c>
      <c r="U253" s="566"/>
      <c r="V253" s="575">
        <v>2</v>
      </c>
      <c r="W253" s="562" t="s">
        <v>1</v>
      </c>
      <c r="X253" s="474" t="s">
        <v>200</v>
      </c>
    </row>
    <row r="254" spans="2:24" hidden="1">
      <c r="B254" s="585">
        <v>19910334</v>
      </c>
      <c r="C254" s="585" t="s">
        <v>1660</v>
      </c>
      <c r="D254" s="475">
        <v>1</v>
      </c>
      <c r="E254" s="1">
        <v>5</v>
      </c>
      <c r="F254" s="475" t="s">
        <v>1659</v>
      </c>
      <c r="G254" s="475">
        <v>11</v>
      </c>
      <c r="H254" s="573"/>
      <c r="I254" s="583">
        <f>IFERROR(VLOOKUP(J254,Mapping!$AW$2:$BB$26,5,FALSE),"")</f>
        <v>1</v>
      </c>
      <c r="J254" s="474" t="s">
        <v>905</v>
      </c>
      <c r="K254" s="566" t="s">
        <v>929</v>
      </c>
      <c r="L254" s="474">
        <v>10</v>
      </c>
      <c r="M254" s="474">
        <v>3</v>
      </c>
      <c r="N254">
        <f>SUMIFS(FFPEUsageLog!$D:$D,FFPEUsageLog!$A:$A,FFPERegionsAvailable!$B254,FFPEUsageLog!$B:$B,FFPERegionsAvailable!$J254,FFPEUsageLog!$C:$C,FFPERegionsAvailable!$F254)</f>
        <v>0</v>
      </c>
      <c r="O254" s="574">
        <f t="shared" si="4"/>
        <v>7</v>
      </c>
      <c r="S254" s="475" t="s">
        <v>1354</v>
      </c>
      <c r="U254" s="566"/>
      <c r="V254" s="575">
        <v>2</v>
      </c>
      <c r="W254" s="562" t="s">
        <v>1</v>
      </c>
      <c r="X254" s="474" t="s">
        <v>200</v>
      </c>
    </row>
    <row r="255" spans="2:24" hidden="1">
      <c r="B255" s="585">
        <v>19920035</v>
      </c>
      <c r="C255" s="585" t="s">
        <v>1661</v>
      </c>
      <c r="D255" s="475">
        <v>1</v>
      </c>
      <c r="E255" s="1">
        <v>5</v>
      </c>
      <c r="F255" s="475" t="s">
        <v>1659</v>
      </c>
      <c r="G255" s="475">
        <v>21</v>
      </c>
      <c r="H255" s="573"/>
      <c r="I255" s="583">
        <f>IFERROR(VLOOKUP(J255,Mapping!$AW$2:$BB$26,5,FALSE),"")</f>
        <v>1</v>
      </c>
      <c r="J255" s="474" t="s">
        <v>905</v>
      </c>
      <c r="K255" s="566" t="s">
        <v>929</v>
      </c>
      <c r="L255" s="474">
        <v>10</v>
      </c>
      <c r="M255" s="474">
        <v>4</v>
      </c>
      <c r="N255">
        <f>SUMIFS(FFPEUsageLog!$D:$D,FFPEUsageLog!$A:$A,FFPERegionsAvailable!$B255,FFPEUsageLog!$B:$B,FFPERegionsAvailable!$J255,FFPEUsageLog!$C:$C,FFPERegionsAvailable!$F255)</f>
        <v>0</v>
      </c>
      <c r="O255" s="574">
        <f t="shared" si="4"/>
        <v>6</v>
      </c>
      <c r="S255" s="475" t="s">
        <v>1354</v>
      </c>
      <c r="U255" s="566"/>
      <c r="V255" s="575">
        <v>2</v>
      </c>
      <c r="W255" s="562" t="s">
        <v>1</v>
      </c>
      <c r="X255" s="474" t="s">
        <v>200</v>
      </c>
    </row>
    <row r="256" spans="2:24" hidden="1">
      <c r="B256" s="585">
        <v>19920194</v>
      </c>
      <c r="C256" s="585" t="s">
        <v>1662</v>
      </c>
      <c r="D256" s="475">
        <v>1</v>
      </c>
      <c r="E256" s="1">
        <v>5</v>
      </c>
      <c r="F256" s="475" t="s">
        <v>1659</v>
      </c>
      <c r="G256" s="475">
        <v>31</v>
      </c>
      <c r="H256" s="573"/>
      <c r="I256" s="583">
        <f>IFERROR(VLOOKUP(J256,Mapping!$AW$2:$BB$26,5,FALSE),"")</f>
        <v>1</v>
      </c>
      <c r="J256" s="474" t="s">
        <v>905</v>
      </c>
      <c r="K256" s="566" t="s">
        <v>929</v>
      </c>
      <c r="L256" s="474">
        <v>10</v>
      </c>
      <c r="M256" s="474">
        <v>2</v>
      </c>
      <c r="N256">
        <f>SUMIFS(FFPEUsageLog!$D:$D,FFPEUsageLog!$A:$A,FFPERegionsAvailable!$B256,FFPEUsageLog!$B:$B,FFPERegionsAvailable!$J256,FFPEUsageLog!$C:$C,FFPERegionsAvailable!$F256)</f>
        <v>0</v>
      </c>
      <c r="O256" s="574">
        <f t="shared" si="4"/>
        <v>8</v>
      </c>
      <c r="S256" s="475" t="s">
        <v>1354</v>
      </c>
      <c r="U256" s="566"/>
      <c r="V256" s="575">
        <v>2</v>
      </c>
      <c r="W256" s="562" t="s">
        <v>1</v>
      </c>
      <c r="X256" s="474" t="s">
        <v>200</v>
      </c>
    </row>
    <row r="257" spans="2:24" hidden="1">
      <c r="B257" s="585">
        <v>19920200</v>
      </c>
      <c r="C257" s="585" t="s">
        <v>1663</v>
      </c>
      <c r="D257" s="475">
        <v>1</v>
      </c>
      <c r="E257" s="1">
        <v>5</v>
      </c>
      <c r="F257" s="475" t="s">
        <v>1659</v>
      </c>
      <c r="G257" s="475">
        <v>41</v>
      </c>
      <c r="H257" s="573"/>
      <c r="I257" s="583">
        <f>IFERROR(VLOOKUP(J257,Mapping!$AW$2:$BB$26,5,FALSE),"")</f>
        <v>1</v>
      </c>
      <c r="J257" s="474" t="s">
        <v>905</v>
      </c>
      <c r="K257" s="566" t="s">
        <v>929</v>
      </c>
      <c r="L257" s="474">
        <v>10</v>
      </c>
      <c r="M257" s="474">
        <v>4</v>
      </c>
      <c r="N257">
        <f>SUMIFS(FFPEUsageLog!$D:$D,FFPEUsageLog!$A:$A,FFPERegionsAvailable!$B257,FFPEUsageLog!$B:$B,FFPERegionsAvailable!$J257,FFPEUsageLog!$C:$C,FFPERegionsAvailable!$F257)</f>
        <v>0</v>
      </c>
      <c r="O257" s="574">
        <f t="shared" si="4"/>
        <v>6</v>
      </c>
      <c r="S257" s="475" t="s">
        <v>1354</v>
      </c>
      <c r="U257" s="566"/>
      <c r="V257" s="575">
        <v>2</v>
      </c>
      <c r="W257" s="562" t="s">
        <v>1</v>
      </c>
      <c r="X257" s="474" t="s">
        <v>200</v>
      </c>
    </row>
    <row r="258" spans="2:24" hidden="1">
      <c r="B258" s="585">
        <v>19930148</v>
      </c>
      <c r="C258" s="585" t="s">
        <v>1664</v>
      </c>
      <c r="D258" s="475">
        <v>1</v>
      </c>
      <c r="E258" s="1">
        <v>5</v>
      </c>
      <c r="F258" s="475" t="s">
        <v>1659</v>
      </c>
      <c r="G258" s="475">
        <v>51</v>
      </c>
      <c r="H258" s="573"/>
      <c r="I258" s="583">
        <f>IFERROR(VLOOKUP(J258,Mapping!$AW$2:$BB$26,5,FALSE),"")</f>
        <v>1</v>
      </c>
      <c r="J258" s="474" t="s">
        <v>905</v>
      </c>
      <c r="K258" s="566" t="s">
        <v>929</v>
      </c>
      <c r="L258" s="474">
        <v>10</v>
      </c>
      <c r="M258" s="474">
        <v>2</v>
      </c>
      <c r="N258">
        <f>SUMIFS(FFPEUsageLog!$D:$D,FFPEUsageLog!$A:$A,FFPERegionsAvailable!$B258,FFPEUsageLog!$B:$B,FFPERegionsAvailable!$J258,FFPEUsageLog!$C:$C,FFPERegionsAvailable!$F258)</f>
        <v>0</v>
      </c>
      <c r="O258" s="574">
        <f t="shared" si="4"/>
        <v>8</v>
      </c>
      <c r="S258" s="475" t="s">
        <v>1354</v>
      </c>
      <c r="U258" s="566"/>
      <c r="V258" s="575">
        <v>2</v>
      </c>
      <c r="W258" s="562" t="s">
        <v>1</v>
      </c>
      <c r="X258" s="474" t="s">
        <v>200</v>
      </c>
    </row>
    <row r="259" spans="2:24" hidden="1">
      <c r="B259" s="585">
        <v>19930154</v>
      </c>
      <c r="C259" s="585" t="s">
        <v>1665</v>
      </c>
      <c r="D259" s="475">
        <v>1</v>
      </c>
      <c r="E259" s="1">
        <v>5</v>
      </c>
      <c r="F259" s="475" t="s">
        <v>1659</v>
      </c>
      <c r="G259" s="475">
        <v>61</v>
      </c>
      <c r="H259" s="573"/>
      <c r="I259" s="583">
        <f>IFERROR(VLOOKUP(J259,Mapping!$AW$2:$BB$26,5,FALSE),"")</f>
        <v>1</v>
      </c>
      <c r="J259" s="474" t="s">
        <v>905</v>
      </c>
      <c r="K259" s="566" t="s">
        <v>929</v>
      </c>
      <c r="L259" s="474">
        <v>10</v>
      </c>
      <c r="M259" s="474">
        <v>4</v>
      </c>
      <c r="N259">
        <f>SUMIFS(FFPEUsageLog!$D:$D,FFPEUsageLog!$A:$A,FFPERegionsAvailable!$B259,FFPEUsageLog!$B:$B,FFPERegionsAvailable!$J259,FFPEUsageLog!$C:$C,FFPERegionsAvailable!$F259)</f>
        <v>0</v>
      </c>
      <c r="O259" s="574">
        <f t="shared" si="4"/>
        <v>6</v>
      </c>
      <c r="S259" s="475" t="s">
        <v>1354</v>
      </c>
      <c r="U259" s="566"/>
      <c r="V259" s="575">
        <v>2</v>
      </c>
      <c r="W259" s="562" t="s">
        <v>1</v>
      </c>
      <c r="X259" s="474" t="s">
        <v>200</v>
      </c>
    </row>
    <row r="260" spans="2:24" hidden="1">
      <c r="B260" s="585">
        <v>19930222</v>
      </c>
      <c r="C260" s="585" t="s">
        <v>1666</v>
      </c>
      <c r="D260" s="475">
        <v>1</v>
      </c>
      <c r="E260" s="1">
        <v>5</v>
      </c>
      <c r="F260" s="475" t="s">
        <v>1659</v>
      </c>
      <c r="G260" s="475">
        <v>71</v>
      </c>
      <c r="H260" s="573"/>
      <c r="I260" s="583">
        <f>IFERROR(VLOOKUP(J260,Mapping!$AW$2:$BB$26,5,FALSE),"")</f>
        <v>1</v>
      </c>
      <c r="J260" s="474" t="s">
        <v>905</v>
      </c>
      <c r="K260" s="566" t="s">
        <v>929</v>
      </c>
      <c r="L260" s="474">
        <v>10</v>
      </c>
      <c r="M260" s="474">
        <v>2</v>
      </c>
      <c r="N260">
        <f>SUMIFS(FFPEUsageLog!$D:$D,FFPEUsageLog!$A:$A,FFPERegionsAvailable!$B260,FFPEUsageLog!$B:$B,FFPERegionsAvailable!$J260,FFPEUsageLog!$C:$C,FFPERegionsAvailable!$F260)</f>
        <v>0</v>
      </c>
      <c r="O260" s="574">
        <f t="shared" si="4"/>
        <v>8</v>
      </c>
      <c r="S260" s="475" t="s">
        <v>1354</v>
      </c>
      <c r="U260" s="566"/>
      <c r="V260" s="575">
        <v>2</v>
      </c>
      <c r="W260" s="562" t="s">
        <v>1</v>
      </c>
      <c r="X260" s="474" t="s">
        <v>200</v>
      </c>
    </row>
    <row r="261" spans="2:24" hidden="1">
      <c r="B261" s="585">
        <v>19950136</v>
      </c>
      <c r="C261" s="585" t="s">
        <v>1667</v>
      </c>
      <c r="D261" s="475">
        <v>1</v>
      </c>
      <c r="E261" s="1">
        <v>5</v>
      </c>
      <c r="F261" s="475" t="s">
        <v>1659</v>
      </c>
      <c r="G261" s="475">
        <v>81</v>
      </c>
      <c r="H261" s="573"/>
      <c r="I261" s="583">
        <f>IFERROR(VLOOKUP(J261,Mapping!$AW$2:$BB$26,5,FALSE),"")</f>
        <v>1</v>
      </c>
      <c r="J261" s="474" t="s">
        <v>905</v>
      </c>
      <c r="K261" s="566" t="s">
        <v>929</v>
      </c>
      <c r="L261" s="474">
        <v>10</v>
      </c>
      <c r="M261" s="474">
        <v>4</v>
      </c>
      <c r="N261">
        <f>SUMIFS(FFPEUsageLog!$D:$D,FFPEUsageLog!$A:$A,FFPERegionsAvailable!$B261,FFPEUsageLog!$B:$B,FFPERegionsAvailable!$J261,FFPEUsageLog!$C:$C,FFPERegionsAvailable!$F261)</f>
        <v>0</v>
      </c>
      <c r="O261" s="574">
        <f t="shared" si="4"/>
        <v>6</v>
      </c>
      <c r="S261" s="475" t="s">
        <v>1354</v>
      </c>
      <c r="U261" s="566"/>
      <c r="V261" s="575">
        <v>2</v>
      </c>
      <c r="W261" s="562" t="s">
        <v>1</v>
      </c>
      <c r="X261" s="474" t="s">
        <v>200</v>
      </c>
    </row>
    <row r="262" spans="2:24" hidden="1">
      <c r="B262" s="585">
        <v>19960052</v>
      </c>
      <c r="C262" s="585" t="s">
        <v>1668</v>
      </c>
      <c r="D262" s="475">
        <v>1</v>
      </c>
      <c r="E262" s="1">
        <v>5</v>
      </c>
      <c r="F262" s="475" t="s">
        <v>1659</v>
      </c>
      <c r="G262" s="475">
        <v>91</v>
      </c>
      <c r="H262" s="573"/>
      <c r="I262" s="583">
        <f>IFERROR(VLOOKUP(J262,Mapping!$AW$2:$BB$26,5,FALSE),"")</f>
        <v>1</v>
      </c>
      <c r="J262" s="474" t="s">
        <v>905</v>
      </c>
      <c r="K262" s="566" t="s">
        <v>929</v>
      </c>
      <c r="L262" s="474">
        <v>10</v>
      </c>
      <c r="M262" s="474">
        <v>4</v>
      </c>
      <c r="N262">
        <f>SUMIFS(FFPEUsageLog!$D:$D,FFPEUsageLog!$A:$A,FFPERegionsAvailable!$B262,FFPEUsageLog!$B:$B,FFPERegionsAvailable!$J262,FFPEUsageLog!$C:$C,FFPERegionsAvailable!$F262)</f>
        <v>0</v>
      </c>
      <c r="O262" s="574">
        <f t="shared" si="4"/>
        <v>6</v>
      </c>
      <c r="S262" s="475" t="s">
        <v>1354</v>
      </c>
      <c r="U262" s="566"/>
      <c r="V262" s="575">
        <v>2</v>
      </c>
      <c r="W262" s="562" t="s">
        <v>1</v>
      </c>
      <c r="X262" s="474" t="s">
        <v>200</v>
      </c>
    </row>
    <row r="263" spans="2:24" hidden="1">
      <c r="B263" s="585">
        <v>20110476</v>
      </c>
      <c r="C263" s="585" t="s">
        <v>1669</v>
      </c>
      <c r="D263" s="475">
        <v>1</v>
      </c>
      <c r="E263" s="1">
        <v>5</v>
      </c>
      <c r="F263" s="475" t="s">
        <v>1670</v>
      </c>
      <c r="G263" s="475">
        <v>16</v>
      </c>
      <c r="H263" s="573"/>
      <c r="I263" s="583">
        <f>IFERROR(VLOOKUP(J263,Mapping!$AW$2:$BB$26,5,FALSE),"")</f>
        <v>1</v>
      </c>
      <c r="J263" s="474" t="s">
        <v>905</v>
      </c>
      <c r="K263" s="566" t="s">
        <v>929</v>
      </c>
      <c r="L263" s="474">
        <v>15</v>
      </c>
      <c r="M263" s="474">
        <v>0</v>
      </c>
      <c r="N263">
        <f>SUMIFS(FFPEUsageLog!$D:$D,FFPEUsageLog!$A:$A,FFPERegionsAvailable!$B263,FFPEUsageLog!$B:$B,FFPERegionsAvailable!$J263,FFPEUsageLog!$C:$C,FFPERegionsAvailable!$F263)</f>
        <v>0</v>
      </c>
      <c r="O263" s="574">
        <f t="shared" si="4"/>
        <v>15</v>
      </c>
      <c r="S263" s="475" t="s">
        <v>1354</v>
      </c>
      <c r="U263" s="566"/>
      <c r="V263" s="575">
        <v>2</v>
      </c>
      <c r="W263" s="562" t="s">
        <v>1</v>
      </c>
      <c r="X263" s="474" t="s">
        <v>200</v>
      </c>
    </row>
    <row r="264" spans="2:24" hidden="1">
      <c r="B264" s="585">
        <v>20130325</v>
      </c>
      <c r="C264" s="585" t="s">
        <v>1671</v>
      </c>
      <c r="D264" s="475">
        <v>1</v>
      </c>
      <c r="E264" s="1">
        <v>5</v>
      </c>
      <c r="F264" s="475" t="s">
        <v>1670</v>
      </c>
      <c r="G264" s="475">
        <v>1</v>
      </c>
      <c r="H264" s="573"/>
      <c r="I264" s="583">
        <f>IFERROR(VLOOKUP(J264,Mapping!$AW$2:$BB$26,5,FALSE),"")</f>
        <v>2</v>
      </c>
      <c r="J264" t="s">
        <v>925</v>
      </c>
      <c r="K264" s="566" t="s">
        <v>929</v>
      </c>
      <c r="L264" s="474">
        <v>26</v>
      </c>
      <c r="M264" s="474">
        <v>1</v>
      </c>
      <c r="N264">
        <f>SUMIFS(FFPEUsageLog!$D:$D,FFPEUsageLog!$A:$A,FFPERegionsAvailable!$B264,FFPEUsageLog!$B:$B,FFPERegionsAvailable!$J264,FFPEUsageLog!$C:$C,FFPERegionsAvailable!$F264)</f>
        <v>5</v>
      </c>
      <c r="O264" s="574">
        <f t="shared" si="4"/>
        <v>20</v>
      </c>
      <c r="S264" s="475" t="s">
        <v>1354</v>
      </c>
      <c r="U264" s="566"/>
      <c r="V264" s="575">
        <v>2</v>
      </c>
      <c r="W264" s="562" t="s">
        <v>1</v>
      </c>
      <c r="X264" s="474" t="s">
        <v>200</v>
      </c>
    </row>
    <row r="265" spans="2:24" hidden="1">
      <c r="B265" s="585">
        <v>19891053</v>
      </c>
      <c r="C265" s="585" t="s">
        <v>1672</v>
      </c>
      <c r="D265" s="475">
        <v>1</v>
      </c>
      <c r="E265" s="1">
        <v>5</v>
      </c>
      <c r="F265" s="475" t="s">
        <v>1673</v>
      </c>
      <c r="G265" s="475">
        <v>8</v>
      </c>
      <c r="H265" s="573"/>
      <c r="I265" s="583">
        <f>IFERROR(VLOOKUP(J265,Mapping!$AW$2:$BB$26,5,FALSE),"")</f>
        <v>2</v>
      </c>
      <c r="J265" t="s">
        <v>925</v>
      </c>
      <c r="K265" s="566" t="s">
        <v>929</v>
      </c>
      <c r="L265" s="474">
        <v>25</v>
      </c>
      <c r="M265" s="474">
        <v>3</v>
      </c>
      <c r="N265">
        <f>SUMIFS(FFPEUsageLog!$D:$D,FFPEUsageLog!$A:$A,FFPERegionsAvailable!$B265,FFPEUsageLog!$B:$B,FFPERegionsAvailable!$J265,FFPEUsageLog!$C:$C,FFPERegionsAvailable!$F265)</f>
        <v>3</v>
      </c>
      <c r="O265" s="574">
        <f t="shared" si="4"/>
        <v>19</v>
      </c>
      <c r="S265" s="475" t="s">
        <v>1354</v>
      </c>
      <c r="U265" s="566"/>
      <c r="V265" s="575">
        <v>2</v>
      </c>
      <c r="W265" s="562" t="s">
        <v>1</v>
      </c>
      <c r="X265" s="474" t="s">
        <v>200</v>
      </c>
    </row>
    <row r="266" spans="2:24" hidden="1">
      <c r="B266" s="585">
        <v>19920194</v>
      </c>
      <c r="C266" s="585" t="s">
        <v>1674</v>
      </c>
      <c r="D266" s="475">
        <v>1</v>
      </c>
      <c r="E266" s="1">
        <v>5</v>
      </c>
      <c r="F266" s="475" t="s">
        <v>1673</v>
      </c>
      <c r="G266" s="475">
        <v>24</v>
      </c>
      <c r="H266" s="573"/>
      <c r="I266" s="583">
        <f>IFERROR(VLOOKUP(J266,Mapping!$AW$2:$BB$26,5,FALSE),"")</f>
        <v>1</v>
      </c>
      <c r="J266" s="474" t="s">
        <v>905</v>
      </c>
      <c r="K266" s="566" t="s">
        <v>929</v>
      </c>
      <c r="L266" s="474">
        <v>4</v>
      </c>
      <c r="M266" s="474">
        <v>0</v>
      </c>
      <c r="N266">
        <f>SUMIFS(FFPEUsageLog!$D:$D,FFPEUsageLog!$A:$A,FFPERegionsAvailable!$B266,FFPEUsageLog!$B:$B,FFPERegionsAvailable!$J266,FFPEUsageLog!$C:$C,FFPERegionsAvailable!$F266)</f>
        <v>0</v>
      </c>
      <c r="O266" s="574">
        <f t="shared" si="4"/>
        <v>4</v>
      </c>
      <c r="S266" s="475" t="s">
        <v>1354</v>
      </c>
      <c r="U266" s="566"/>
      <c r="V266" s="575">
        <v>2</v>
      </c>
      <c r="W266" s="562" t="s">
        <v>1</v>
      </c>
      <c r="X266" s="474" t="s">
        <v>200</v>
      </c>
    </row>
    <row r="267" spans="2:24" hidden="1">
      <c r="B267" s="585">
        <v>20110476</v>
      </c>
      <c r="C267" s="585" t="s">
        <v>1669</v>
      </c>
      <c r="D267" s="475">
        <v>1</v>
      </c>
      <c r="E267" s="1">
        <v>5</v>
      </c>
      <c r="F267" s="475" t="s">
        <v>1673</v>
      </c>
      <c r="G267" s="475">
        <v>1</v>
      </c>
      <c r="H267" s="573"/>
      <c r="I267" s="583">
        <f>IFERROR(VLOOKUP(J267,Mapping!$AW$2:$BB$26,5,FALSE),"")</f>
        <v>1</v>
      </c>
      <c r="J267" s="474" t="s">
        <v>905</v>
      </c>
      <c r="K267" s="566" t="s">
        <v>929</v>
      </c>
      <c r="L267" s="474">
        <v>11</v>
      </c>
      <c r="M267" s="474">
        <v>0</v>
      </c>
      <c r="N267">
        <f>SUMIFS(FFPEUsageLog!$D:$D,FFPEUsageLog!$A:$A,FFPERegionsAvailable!$B267,FFPEUsageLog!$B:$B,FFPERegionsAvailable!$J267,FFPEUsageLog!$C:$C,FFPERegionsAvailable!$F267)</f>
        <v>0</v>
      </c>
      <c r="O267" s="574">
        <f t="shared" si="4"/>
        <v>11</v>
      </c>
      <c r="S267" s="475" t="s">
        <v>1354</v>
      </c>
      <c r="U267" s="566"/>
      <c r="V267" s="575">
        <v>2</v>
      </c>
      <c r="W267" s="562" t="s">
        <v>1</v>
      </c>
      <c r="X267" s="474" t="s">
        <v>200</v>
      </c>
    </row>
    <row r="268" spans="2:24" hidden="1">
      <c r="B268" s="585">
        <v>19920194</v>
      </c>
      <c r="C268" s="585" t="s">
        <v>1674</v>
      </c>
      <c r="D268" s="475">
        <v>1</v>
      </c>
      <c r="E268" s="1">
        <v>5</v>
      </c>
      <c r="F268" s="475" t="s">
        <v>1675</v>
      </c>
      <c r="G268" s="475">
        <v>1</v>
      </c>
      <c r="H268" s="573"/>
      <c r="I268" s="583">
        <f>IFERROR(VLOOKUP(J268,Mapping!$AW$2:$BB$26,5,FALSE),"")</f>
        <v>1</v>
      </c>
      <c r="J268" s="474" t="s">
        <v>905</v>
      </c>
      <c r="K268" s="566" t="s">
        <v>929</v>
      </c>
      <c r="L268" s="474">
        <v>22</v>
      </c>
      <c r="M268" s="474">
        <v>0</v>
      </c>
      <c r="N268">
        <f>SUMIFS(FFPEUsageLog!$D:$D,FFPEUsageLog!$A:$A,FFPERegionsAvailable!$B268,FFPEUsageLog!$B:$B,FFPERegionsAvailable!$J268,FFPEUsageLog!$C:$C,FFPERegionsAvailable!$F268)</f>
        <v>0</v>
      </c>
      <c r="O268" s="574">
        <f t="shared" si="4"/>
        <v>22</v>
      </c>
      <c r="S268" s="475" t="s">
        <v>1354</v>
      </c>
      <c r="U268" s="566"/>
      <c r="V268" s="575">
        <v>2</v>
      </c>
      <c r="W268" s="562" t="s">
        <v>1</v>
      </c>
      <c r="X268" s="474" t="s">
        <v>200</v>
      </c>
    </row>
    <row r="269" spans="2:24" hidden="1">
      <c r="B269" s="585">
        <v>20050033</v>
      </c>
      <c r="C269" s="585" t="s">
        <v>1676</v>
      </c>
      <c r="D269" s="475">
        <v>1</v>
      </c>
      <c r="E269" s="1">
        <v>5</v>
      </c>
      <c r="F269" s="475" t="s">
        <v>1675</v>
      </c>
      <c r="G269" s="475">
        <v>13</v>
      </c>
      <c r="H269" s="573"/>
      <c r="I269" s="583">
        <f>IFERROR(VLOOKUP(J269,Mapping!$AW$2:$BB$26,5,FALSE),"")</f>
        <v>2</v>
      </c>
      <c r="J269" t="s">
        <v>925</v>
      </c>
      <c r="K269" s="566" t="s">
        <v>929</v>
      </c>
      <c r="L269" s="474">
        <v>24</v>
      </c>
      <c r="M269" s="474">
        <v>0</v>
      </c>
      <c r="N269">
        <f>SUMIFS(FFPEUsageLog!$D:$D,FFPEUsageLog!$A:$A,FFPERegionsAvailable!$B269,FFPEUsageLog!$B:$B,FFPERegionsAvailable!$J269,FFPEUsageLog!$C:$C,FFPERegionsAvailable!$F269)</f>
        <v>1</v>
      </c>
      <c r="O269" s="574">
        <f t="shared" si="4"/>
        <v>23</v>
      </c>
      <c r="S269" s="475" t="s">
        <v>1354</v>
      </c>
      <c r="U269" s="566"/>
      <c r="V269" s="575">
        <v>2</v>
      </c>
      <c r="W269" s="562" t="s">
        <v>1</v>
      </c>
      <c r="X269" s="474" t="s">
        <v>200</v>
      </c>
    </row>
    <row r="270" spans="2:24" hidden="1">
      <c r="B270" s="585">
        <v>20130325</v>
      </c>
      <c r="C270" s="585" t="s">
        <v>1671</v>
      </c>
      <c r="D270" s="475">
        <v>1</v>
      </c>
      <c r="E270" s="1">
        <v>5</v>
      </c>
      <c r="F270" s="475" t="s">
        <v>1677</v>
      </c>
      <c r="G270" s="475">
        <v>14</v>
      </c>
      <c r="H270" s="573"/>
      <c r="I270" s="583">
        <f>IFERROR(VLOOKUP(J270,Mapping!$AW$2:$BB$26,5,FALSE),"")</f>
        <v>2</v>
      </c>
      <c r="J270" t="s">
        <v>925</v>
      </c>
      <c r="K270" s="566" t="s">
        <v>929</v>
      </c>
      <c r="L270" s="474">
        <v>23</v>
      </c>
      <c r="M270" s="474">
        <v>0</v>
      </c>
      <c r="N270">
        <f>SUMIFS(FFPEUsageLog!$D:$D,FFPEUsageLog!$A:$A,FFPERegionsAvailable!$B270,FFPEUsageLog!$B:$B,FFPERegionsAvailable!$J270,FFPEUsageLog!$C:$C,FFPERegionsAvailable!$F270)</f>
        <v>0</v>
      </c>
      <c r="O270" s="574">
        <f t="shared" si="4"/>
        <v>23</v>
      </c>
      <c r="S270" s="475" t="s">
        <v>1354</v>
      </c>
      <c r="U270" s="566"/>
      <c r="V270" s="575">
        <v>2</v>
      </c>
      <c r="W270" s="562" t="s">
        <v>1</v>
      </c>
      <c r="X270" s="474" t="s">
        <v>200</v>
      </c>
    </row>
    <row r="271" spans="2:24" hidden="1">
      <c r="B271" s="585">
        <v>20130871</v>
      </c>
      <c r="C271" s="585" t="s">
        <v>1678</v>
      </c>
      <c r="D271" s="475">
        <v>1</v>
      </c>
      <c r="E271" s="1">
        <v>5</v>
      </c>
      <c r="F271" s="475" t="s">
        <v>1677</v>
      </c>
      <c r="G271" s="475">
        <v>1</v>
      </c>
      <c r="H271" s="573"/>
      <c r="I271" s="583">
        <f>IFERROR(VLOOKUP(J271,Mapping!$AW$2:$BB$26,5,FALSE),"")</f>
        <v>2</v>
      </c>
      <c r="J271" t="s">
        <v>925</v>
      </c>
      <c r="K271" s="566" t="s">
        <v>929</v>
      </c>
      <c r="L271" s="474">
        <v>26</v>
      </c>
      <c r="M271" s="474">
        <v>0</v>
      </c>
      <c r="N271">
        <f>SUMIFS(FFPEUsageLog!$D:$D,FFPEUsageLog!$A:$A,FFPERegionsAvailable!$B271,FFPEUsageLog!$B:$B,FFPERegionsAvailable!$J271,FFPEUsageLog!$C:$C,FFPERegionsAvailable!$F271)</f>
        <v>0</v>
      </c>
      <c r="O271" s="574">
        <f t="shared" si="4"/>
        <v>26</v>
      </c>
      <c r="S271" s="475" t="s">
        <v>1354</v>
      </c>
      <c r="U271" s="566"/>
      <c r="V271" s="575">
        <v>2</v>
      </c>
      <c r="W271" s="562" t="s">
        <v>1</v>
      </c>
      <c r="X271" s="474" t="s">
        <v>200</v>
      </c>
    </row>
    <row r="272" spans="2:24" hidden="1">
      <c r="B272" s="585">
        <v>20030099</v>
      </c>
      <c r="C272" s="585" t="s">
        <v>1679</v>
      </c>
      <c r="D272" s="475">
        <v>1</v>
      </c>
      <c r="E272" s="1">
        <v>5</v>
      </c>
      <c r="F272" s="475" t="s">
        <v>1680</v>
      </c>
      <c r="G272" s="475">
        <v>25</v>
      </c>
      <c r="H272" s="573"/>
      <c r="I272" s="583">
        <f>IFERROR(VLOOKUP(J272,Mapping!$AW$2:$BB$26,5,FALSE),"")</f>
        <v>3</v>
      </c>
      <c r="J272" s="474" t="s">
        <v>943</v>
      </c>
      <c r="K272" s="566" t="s">
        <v>929</v>
      </c>
      <c r="L272" s="474">
        <v>2</v>
      </c>
      <c r="M272" s="474">
        <v>0</v>
      </c>
      <c r="N272">
        <f>SUMIFS(FFPEUsageLog!$D:$D,FFPEUsageLog!$A:$A,FFPERegionsAvailable!$B272,FFPEUsageLog!$B:$B,FFPERegionsAvailable!$J272,FFPEUsageLog!$C:$C,FFPERegionsAvailable!$F272)</f>
        <v>0</v>
      </c>
      <c r="O272" s="574">
        <f t="shared" si="4"/>
        <v>2</v>
      </c>
      <c r="S272" s="475" t="s">
        <v>1354</v>
      </c>
      <c r="U272" s="566"/>
      <c r="V272" s="575">
        <v>2</v>
      </c>
      <c r="W272" s="562" t="s">
        <v>1</v>
      </c>
      <c r="X272" s="474" t="s">
        <v>200</v>
      </c>
    </row>
    <row r="273" spans="2:24" hidden="1">
      <c r="B273" s="585">
        <v>20050033</v>
      </c>
      <c r="C273" s="585" t="s">
        <v>1681</v>
      </c>
      <c r="D273" s="475">
        <v>1</v>
      </c>
      <c r="E273" s="1">
        <v>5</v>
      </c>
      <c r="F273" s="475" t="s">
        <v>1680</v>
      </c>
      <c r="G273" s="475">
        <v>1</v>
      </c>
      <c r="H273" s="573"/>
      <c r="I273" s="583">
        <f>IFERROR(VLOOKUP(J273,Mapping!$AW$2:$BB$26,5,FALSE),"")</f>
        <v>2</v>
      </c>
      <c r="J273" t="s">
        <v>925</v>
      </c>
      <c r="K273" s="566" t="s">
        <v>929</v>
      </c>
      <c r="L273" s="474">
        <v>2</v>
      </c>
      <c r="M273" s="474">
        <v>0</v>
      </c>
      <c r="N273">
        <f>SUMIFS(FFPEUsageLog!$D:$D,FFPEUsageLog!$A:$A,FFPERegionsAvailable!$B273,FFPEUsageLog!$B:$B,FFPERegionsAvailable!$J273,FFPEUsageLog!$C:$C,FFPERegionsAvailable!$F273)</f>
        <v>1</v>
      </c>
      <c r="O273" s="574">
        <f t="shared" si="4"/>
        <v>1</v>
      </c>
      <c r="S273" s="475" t="s">
        <v>1354</v>
      </c>
      <c r="U273" s="566"/>
      <c r="V273" s="575">
        <v>2</v>
      </c>
      <c r="W273" s="562" t="s">
        <v>1</v>
      </c>
      <c r="X273" s="474" t="s">
        <v>200</v>
      </c>
    </row>
    <row r="274" spans="2:24" hidden="1">
      <c r="B274" s="585">
        <v>20174902</v>
      </c>
      <c r="C274" s="585" t="s">
        <v>1682</v>
      </c>
      <c r="D274" s="475">
        <v>1</v>
      </c>
      <c r="E274" s="1">
        <v>5</v>
      </c>
      <c r="F274" s="475" t="s">
        <v>1680</v>
      </c>
      <c r="G274" s="475">
        <v>12</v>
      </c>
      <c r="H274" s="573"/>
      <c r="I274" s="583">
        <f>IFERROR(VLOOKUP(J274,Mapping!$AW$2:$BB$26,5,FALSE),"")</f>
        <v>2</v>
      </c>
      <c r="J274" t="s">
        <v>925</v>
      </c>
      <c r="K274" s="566" t="s">
        <v>929</v>
      </c>
      <c r="L274" s="474">
        <v>24</v>
      </c>
      <c r="M274" s="474">
        <v>0</v>
      </c>
      <c r="N274">
        <f>SUMIFS(FFPEUsageLog!$D:$D,FFPEUsageLog!$A:$A,FFPERegionsAvailable!$B274,FFPEUsageLog!$B:$B,FFPERegionsAvailable!$J274,FFPEUsageLog!$C:$C,FFPERegionsAvailable!$F274)</f>
        <v>2</v>
      </c>
      <c r="O274" s="574">
        <f t="shared" si="4"/>
        <v>22</v>
      </c>
      <c r="S274" s="475" t="s">
        <v>1354</v>
      </c>
      <c r="U274" s="566"/>
      <c r="V274" s="575">
        <v>2</v>
      </c>
      <c r="W274" s="562" t="s">
        <v>1</v>
      </c>
      <c r="X274" s="474" t="s">
        <v>200</v>
      </c>
    </row>
    <row r="275" spans="2:24" hidden="1">
      <c r="B275" s="585">
        <v>20030099</v>
      </c>
      <c r="C275" s="585" t="s">
        <v>1679</v>
      </c>
      <c r="D275" s="475">
        <v>1</v>
      </c>
      <c r="E275" s="1">
        <v>5</v>
      </c>
      <c r="F275" s="475" t="s">
        <v>1683</v>
      </c>
      <c r="G275" s="475">
        <v>1</v>
      </c>
      <c r="H275" s="573"/>
      <c r="I275" s="583">
        <f>IFERROR(VLOOKUP(J275,Mapping!$AW$2:$BB$26,5,FALSE),"")</f>
        <v>3</v>
      </c>
      <c r="J275" s="474" t="s">
        <v>943</v>
      </c>
      <c r="K275" s="566" t="s">
        <v>929</v>
      </c>
      <c r="L275" s="474">
        <v>24</v>
      </c>
      <c r="M275" s="474">
        <v>0</v>
      </c>
      <c r="N275">
        <f>SUMIFS(FFPEUsageLog!$D:$D,FFPEUsageLog!$A:$A,FFPERegionsAvailable!$B275,FFPEUsageLog!$B:$B,FFPERegionsAvailable!$J275,FFPEUsageLog!$C:$C,FFPERegionsAvailable!$F275)</f>
        <v>0</v>
      </c>
      <c r="O275" s="574">
        <f t="shared" si="4"/>
        <v>24</v>
      </c>
      <c r="S275" s="475" t="s">
        <v>1354</v>
      </c>
      <c r="U275" s="566"/>
      <c r="V275" s="575">
        <v>2</v>
      </c>
      <c r="W275" s="562" t="s">
        <v>1</v>
      </c>
      <c r="X275" s="474" t="s">
        <v>200</v>
      </c>
    </row>
    <row r="276" spans="2:24" hidden="1">
      <c r="B276" s="585">
        <v>19920077</v>
      </c>
      <c r="C276" s="585" t="s">
        <v>1684</v>
      </c>
      <c r="D276" s="475">
        <v>1</v>
      </c>
      <c r="E276" s="1">
        <v>5</v>
      </c>
      <c r="F276" s="475" t="s">
        <v>1685</v>
      </c>
      <c r="G276" s="475">
        <v>1</v>
      </c>
      <c r="H276" s="573"/>
      <c r="I276" s="583">
        <f>IFERROR(VLOOKUP(J276,Mapping!$AW$2:$BB$26,5,FALSE),"")</f>
        <v>3</v>
      </c>
      <c r="J276" s="474" t="s">
        <v>943</v>
      </c>
      <c r="K276" s="566" t="s">
        <v>929</v>
      </c>
      <c r="L276" s="474">
        <v>4</v>
      </c>
      <c r="M276" s="474">
        <v>0</v>
      </c>
      <c r="N276">
        <f>SUMIFS(FFPEUsageLog!$D:$D,FFPEUsageLog!$A:$A,FFPERegionsAvailable!$B276,FFPEUsageLog!$B:$B,FFPERegionsAvailable!$J276,FFPEUsageLog!$C:$C,FFPERegionsAvailable!$F276)</f>
        <v>1</v>
      </c>
      <c r="O276" s="574">
        <f t="shared" si="4"/>
        <v>3</v>
      </c>
      <c r="S276" s="475" t="s">
        <v>1354</v>
      </c>
      <c r="U276" s="566"/>
      <c r="V276" s="575">
        <v>2</v>
      </c>
      <c r="W276" s="562" t="s">
        <v>1</v>
      </c>
      <c r="X276" s="474" t="s">
        <v>200</v>
      </c>
    </row>
    <row r="277" spans="2:24" hidden="1">
      <c r="B277" s="585">
        <v>19920077</v>
      </c>
      <c r="C277" s="585" t="s">
        <v>1686</v>
      </c>
      <c r="D277" s="475">
        <v>1</v>
      </c>
      <c r="E277" s="1">
        <v>5</v>
      </c>
      <c r="F277" s="475" t="s">
        <v>1685</v>
      </c>
      <c r="G277" s="475">
        <v>4</v>
      </c>
      <c r="H277" s="573"/>
      <c r="I277" s="583" t="str">
        <f>IFERROR(VLOOKUP(J277,Mapping!$AW$2:$BB$26,5,FALSE),"")</f>
        <v/>
      </c>
      <c r="J277" s="474" t="s">
        <v>1538</v>
      </c>
      <c r="K277" s="566" t="s">
        <v>929</v>
      </c>
      <c r="L277" s="474">
        <v>4</v>
      </c>
      <c r="M277" s="474">
        <v>0</v>
      </c>
      <c r="N277">
        <f>SUMIFS(FFPEUsageLog!$D:$D,FFPEUsageLog!$A:$A,FFPERegionsAvailable!$B277,FFPEUsageLog!$B:$B,FFPERegionsAvailable!$J277,FFPEUsageLog!$C:$C,FFPERegionsAvailable!$F277)</f>
        <v>2</v>
      </c>
      <c r="O277" s="574">
        <f t="shared" si="4"/>
        <v>2</v>
      </c>
      <c r="S277" s="475" t="s">
        <v>1354</v>
      </c>
      <c r="U277" s="566"/>
      <c r="V277" s="575">
        <v>2</v>
      </c>
      <c r="W277" s="562" t="s">
        <v>1</v>
      </c>
      <c r="X277" s="474" t="s">
        <v>200</v>
      </c>
    </row>
    <row r="278" spans="2:24" hidden="1">
      <c r="B278" s="585">
        <v>19920001</v>
      </c>
      <c r="C278" s="585" t="s">
        <v>1687</v>
      </c>
      <c r="D278" s="475">
        <v>1</v>
      </c>
      <c r="E278" s="1">
        <v>5</v>
      </c>
      <c r="F278" s="475" t="s">
        <v>1688</v>
      </c>
      <c r="G278" s="475">
        <v>61</v>
      </c>
      <c r="H278" s="573"/>
      <c r="I278" s="583" t="str">
        <f>IFERROR(VLOOKUP(J278,Mapping!$AW$2:$BB$26,5,FALSE),"")</f>
        <v/>
      </c>
      <c r="J278" s="474" t="s">
        <v>1538</v>
      </c>
      <c r="K278" s="566" t="s">
        <v>929</v>
      </c>
      <c r="L278" s="474">
        <v>22</v>
      </c>
      <c r="M278" s="474">
        <v>0</v>
      </c>
      <c r="N278">
        <f>SUMIFS(FFPEUsageLog!$D:$D,FFPEUsageLog!$A:$A,FFPERegionsAvailable!$B278,FFPEUsageLog!$B:$B,FFPERegionsAvailable!$J278,FFPEUsageLog!$C:$C,FFPERegionsAvailable!$F278)</f>
        <v>1</v>
      </c>
      <c r="O278" s="574">
        <f t="shared" si="4"/>
        <v>21</v>
      </c>
      <c r="S278" s="475" t="s">
        <v>1689</v>
      </c>
      <c r="U278" s="566"/>
      <c r="V278" s="575">
        <v>2</v>
      </c>
      <c r="W278" s="562" t="s">
        <v>1</v>
      </c>
      <c r="X278" s="474" t="s">
        <v>200</v>
      </c>
    </row>
    <row r="279" spans="2:24" hidden="1">
      <c r="B279" s="585">
        <v>19920194</v>
      </c>
      <c r="C279" s="585" t="s">
        <v>1690</v>
      </c>
      <c r="D279" s="475">
        <v>1</v>
      </c>
      <c r="E279" s="1">
        <v>5</v>
      </c>
      <c r="F279" s="475" t="s">
        <v>1688</v>
      </c>
      <c r="G279" s="475">
        <v>88</v>
      </c>
      <c r="H279" s="573"/>
      <c r="I279" s="583">
        <f>IFERROR(VLOOKUP(J279,Mapping!$AW$2:$BB$26,5,FALSE),"")</f>
        <v>2</v>
      </c>
      <c r="J279" t="s">
        <v>925</v>
      </c>
      <c r="K279" s="566" t="s">
        <v>929</v>
      </c>
      <c r="L279" s="474">
        <v>26</v>
      </c>
      <c r="M279" s="474">
        <v>0</v>
      </c>
      <c r="N279">
        <f>SUMIFS(FFPEUsageLog!$D:$D,FFPEUsageLog!$A:$A,FFPERegionsAvailable!$B279,FFPEUsageLog!$B:$B,FFPERegionsAvailable!$J279,FFPEUsageLog!$C:$C,FFPERegionsAvailable!$F279)</f>
        <v>4</v>
      </c>
      <c r="O279" s="574">
        <f t="shared" si="4"/>
        <v>22</v>
      </c>
      <c r="S279" s="475" t="s">
        <v>1689</v>
      </c>
      <c r="U279" s="566"/>
      <c r="V279" s="575">
        <v>2</v>
      </c>
      <c r="W279" s="562" t="s">
        <v>1</v>
      </c>
      <c r="X279" s="474" t="s">
        <v>200</v>
      </c>
    </row>
    <row r="280" spans="2:24" hidden="1">
      <c r="B280" s="585">
        <v>20110476</v>
      </c>
      <c r="C280" s="585" t="s">
        <v>1691</v>
      </c>
      <c r="D280" s="475">
        <v>1</v>
      </c>
      <c r="E280" s="1">
        <v>5</v>
      </c>
      <c r="F280" s="475" t="s">
        <v>1688</v>
      </c>
      <c r="G280" s="475">
        <v>7</v>
      </c>
      <c r="H280" s="573"/>
      <c r="I280" s="583">
        <f>IFERROR(VLOOKUP(J280,Mapping!$AW$2:$BB$26,5,FALSE),"")</f>
        <v>3</v>
      </c>
      <c r="J280" s="474" t="s">
        <v>943</v>
      </c>
      <c r="K280" s="566" t="s">
        <v>929</v>
      </c>
      <c r="L280" s="474">
        <v>27</v>
      </c>
      <c r="M280" s="474">
        <v>0</v>
      </c>
      <c r="N280">
        <f>SUMIFS(FFPEUsageLog!$D:$D,FFPEUsageLog!$A:$A,FFPERegionsAvailable!$B280,FFPEUsageLog!$B:$B,FFPERegionsAvailable!$J280,FFPEUsageLog!$C:$C,FFPERegionsAvailable!$F280)</f>
        <v>0</v>
      </c>
      <c r="O280" s="574">
        <f t="shared" si="4"/>
        <v>27</v>
      </c>
      <c r="S280" s="475" t="s">
        <v>1689</v>
      </c>
      <c r="U280" s="566"/>
      <c r="V280" s="575">
        <v>2</v>
      </c>
      <c r="W280" s="562" t="s">
        <v>1</v>
      </c>
      <c r="X280" s="474" t="s">
        <v>200</v>
      </c>
    </row>
    <row r="281" spans="2:24" hidden="1">
      <c r="B281" s="585">
        <v>20110477</v>
      </c>
      <c r="C281" s="585" t="s">
        <v>1692</v>
      </c>
      <c r="D281" s="475">
        <v>1</v>
      </c>
      <c r="E281" s="1">
        <v>5</v>
      </c>
      <c r="F281" s="475" t="s">
        <v>1688</v>
      </c>
      <c r="G281" s="475">
        <v>22</v>
      </c>
      <c r="H281" s="573"/>
      <c r="I281" s="583">
        <f>IFERROR(VLOOKUP(J281,Mapping!$AW$2:$BB$26,5,FALSE),"")</f>
        <v>3</v>
      </c>
      <c r="J281" s="474" t="s">
        <v>943</v>
      </c>
      <c r="K281" s="566" t="s">
        <v>929</v>
      </c>
      <c r="L281" s="474">
        <v>27</v>
      </c>
      <c r="M281" s="474">
        <v>0</v>
      </c>
      <c r="N281">
        <f>SUMIFS(FFPEUsageLog!$D:$D,FFPEUsageLog!$A:$A,FFPERegionsAvailable!$B281,FFPEUsageLog!$B:$B,FFPERegionsAvailable!$J281,FFPEUsageLog!$C:$C,FFPERegionsAvailable!$F281)</f>
        <v>0</v>
      </c>
      <c r="O281" s="574">
        <f t="shared" si="4"/>
        <v>27</v>
      </c>
      <c r="S281" s="475" t="s">
        <v>1689</v>
      </c>
      <c r="U281" s="566"/>
      <c r="V281" s="575">
        <v>2</v>
      </c>
      <c r="W281" s="562" t="s">
        <v>1</v>
      </c>
      <c r="X281" s="474" t="s">
        <v>200</v>
      </c>
    </row>
    <row r="282" spans="2:24" hidden="1">
      <c r="B282" s="585">
        <v>20130325</v>
      </c>
      <c r="C282" s="585" t="s">
        <v>1693</v>
      </c>
      <c r="D282" s="475">
        <v>1</v>
      </c>
      <c r="E282" s="1">
        <v>5</v>
      </c>
      <c r="F282" s="475" t="s">
        <v>1688</v>
      </c>
      <c r="G282" s="475">
        <v>39</v>
      </c>
      <c r="H282" s="573"/>
      <c r="I282" s="583">
        <f>IFERROR(VLOOKUP(J282,Mapping!$AW$2:$BB$26,5,FALSE),"")</f>
        <v>3</v>
      </c>
      <c r="J282" s="474" t="s">
        <v>943</v>
      </c>
      <c r="K282" s="566" t="s">
        <v>929</v>
      </c>
      <c r="L282" s="474">
        <v>24</v>
      </c>
      <c r="M282" s="474">
        <v>0</v>
      </c>
      <c r="N282">
        <f>SUMIFS(FFPEUsageLog!$D:$D,FFPEUsageLog!$A:$A,FFPERegionsAvailable!$B282,FFPEUsageLog!$B:$B,FFPERegionsAvailable!$J282,FFPEUsageLog!$C:$C,FFPERegionsAvailable!$F282)</f>
        <v>2</v>
      </c>
      <c r="O282" s="574">
        <f t="shared" si="4"/>
        <v>22</v>
      </c>
      <c r="S282" s="475" t="s">
        <v>1689</v>
      </c>
      <c r="U282" s="566"/>
      <c r="V282" s="575">
        <v>2</v>
      </c>
      <c r="W282" s="562" t="s">
        <v>1</v>
      </c>
      <c r="X282" s="474" t="s">
        <v>200</v>
      </c>
    </row>
    <row r="283" spans="2:24" hidden="1">
      <c r="B283" s="585">
        <v>20130871</v>
      </c>
      <c r="C283" s="585" t="s">
        <v>1694</v>
      </c>
      <c r="D283" s="475">
        <v>1</v>
      </c>
      <c r="E283" s="1">
        <v>5</v>
      </c>
      <c r="F283" s="475" t="s">
        <v>1688</v>
      </c>
      <c r="G283" s="475">
        <v>73</v>
      </c>
      <c r="H283" s="573"/>
      <c r="I283" s="583">
        <f>IFERROR(VLOOKUP(J283,Mapping!$AW$2:$BB$26,5,FALSE),"")</f>
        <v>3</v>
      </c>
      <c r="J283" s="474" t="s">
        <v>943</v>
      </c>
      <c r="K283" s="566" t="s">
        <v>929</v>
      </c>
      <c r="L283" s="474">
        <v>25</v>
      </c>
      <c r="M283" s="474">
        <v>0</v>
      </c>
      <c r="N283">
        <f>SUMIFS(FFPEUsageLog!$D:$D,FFPEUsageLog!$A:$A,FFPERegionsAvailable!$B283,FFPEUsageLog!$B:$B,FFPERegionsAvailable!$J283,FFPEUsageLog!$C:$C,FFPERegionsAvailable!$F283)</f>
        <v>0</v>
      </c>
      <c r="O283" s="574">
        <f t="shared" si="4"/>
        <v>25</v>
      </c>
      <c r="S283" s="475" t="s">
        <v>1689</v>
      </c>
      <c r="U283" s="566"/>
      <c r="V283" s="575">
        <v>2</v>
      </c>
      <c r="W283" s="562" t="s">
        <v>1</v>
      </c>
      <c r="X283" s="474" t="s">
        <v>200</v>
      </c>
    </row>
    <row r="284" spans="2:24" hidden="1">
      <c r="B284" s="585">
        <v>19910318</v>
      </c>
      <c r="C284" s="585" t="s">
        <v>1695</v>
      </c>
      <c r="D284" s="475">
        <v>1</v>
      </c>
      <c r="E284" s="1">
        <v>5</v>
      </c>
      <c r="F284" s="475" t="s">
        <v>1696</v>
      </c>
      <c r="G284" s="475">
        <v>51</v>
      </c>
      <c r="H284" s="573"/>
      <c r="I284" s="583">
        <f>IFERROR(VLOOKUP(J284,Mapping!$AW$2:$BB$26,5,FALSE),"")</f>
        <v>1</v>
      </c>
      <c r="J284" s="474" t="s">
        <v>905</v>
      </c>
      <c r="K284" s="566" t="s">
        <v>929</v>
      </c>
      <c r="L284" s="474">
        <v>27</v>
      </c>
      <c r="M284" s="474">
        <v>0</v>
      </c>
      <c r="N284">
        <f>SUMIFS(FFPEUsageLog!$D:$D,FFPEUsageLog!$A:$A,FFPERegionsAvailable!$B284,FFPEUsageLog!$B:$B,FFPERegionsAvailable!$J284,FFPEUsageLog!$C:$C,FFPERegionsAvailable!$F284)</f>
        <v>0</v>
      </c>
      <c r="O284" s="574">
        <f t="shared" si="4"/>
        <v>27</v>
      </c>
      <c r="S284" s="475" t="s">
        <v>1689</v>
      </c>
      <c r="U284" s="566"/>
      <c r="V284" s="575">
        <v>2</v>
      </c>
      <c r="W284" s="562" t="s">
        <v>1</v>
      </c>
      <c r="X284" s="474" t="s">
        <v>200</v>
      </c>
    </row>
    <row r="285" spans="2:24" hidden="1">
      <c r="B285" s="585">
        <v>19910318</v>
      </c>
      <c r="C285" s="585" t="s">
        <v>1697</v>
      </c>
      <c r="D285" s="475">
        <v>1</v>
      </c>
      <c r="E285" s="1">
        <v>5</v>
      </c>
      <c r="F285" s="475" t="s">
        <v>1696</v>
      </c>
      <c r="G285" s="475">
        <v>81</v>
      </c>
      <c r="H285" s="573"/>
      <c r="I285" s="583">
        <f>IFERROR(VLOOKUP(J285,Mapping!$AW$2:$BB$26,5,FALSE),"")</f>
        <v>2</v>
      </c>
      <c r="J285" t="s">
        <v>925</v>
      </c>
      <c r="K285" s="566" t="s">
        <v>929</v>
      </c>
      <c r="L285" s="474">
        <v>22</v>
      </c>
      <c r="M285" s="474">
        <v>0</v>
      </c>
      <c r="N285">
        <f>SUMIFS(FFPEUsageLog!$D:$D,FFPEUsageLog!$A:$A,FFPERegionsAvailable!$B285,FFPEUsageLog!$B:$B,FFPERegionsAvailable!$J285,FFPEUsageLog!$C:$C,FFPERegionsAvailable!$F285)</f>
        <v>1</v>
      </c>
      <c r="O285" s="574">
        <f t="shared" ref="O285:O348" si="5">IF(L285="","",L285-M285-N285)</f>
        <v>21</v>
      </c>
      <c r="S285" s="475" t="s">
        <v>1689</v>
      </c>
      <c r="U285" s="566"/>
      <c r="V285" s="575">
        <v>2</v>
      </c>
      <c r="W285" s="562" t="s">
        <v>1</v>
      </c>
      <c r="X285" s="474" t="s">
        <v>200</v>
      </c>
    </row>
    <row r="286" spans="2:24" hidden="1">
      <c r="B286" s="585">
        <v>19950030</v>
      </c>
      <c r="C286" s="585" t="s">
        <v>1698</v>
      </c>
      <c r="D286" s="475">
        <v>1</v>
      </c>
      <c r="E286" s="1">
        <v>5</v>
      </c>
      <c r="F286" s="475" t="s">
        <v>1696</v>
      </c>
      <c r="G286" s="475">
        <v>67</v>
      </c>
      <c r="H286" s="573"/>
      <c r="I286" s="583">
        <f>IFERROR(VLOOKUP(J286,Mapping!$AW$2:$BB$26,5,FALSE),"")</f>
        <v>2</v>
      </c>
      <c r="J286" t="s">
        <v>925</v>
      </c>
      <c r="K286" s="566" t="s">
        <v>929</v>
      </c>
      <c r="L286" s="474">
        <v>24</v>
      </c>
      <c r="M286" s="474">
        <v>0</v>
      </c>
      <c r="N286">
        <f>SUMIFS(FFPEUsageLog!$D:$D,FFPEUsageLog!$A:$A,FFPERegionsAvailable!$B286,FFPEUsageLog!$B:$B,FFPERegionsAvailable!$J286,FFPEUsageLog!$C:$C,FFPERegionsAvailable!$F286)</f>
        <v>1</v>
      </c>
      <c r="O286" s="574">
        <f t="shared" si="5"/>
        <v>23</v>
      </c>
      <c r="S286" s="475" t="s">
        <v>1689</v>
      </c>
      <c r="U286" s="566"/>
      <c r="V286" s="575">
        <v>2</v>
      </c>
      <c r="W286" s="562" t="s">
        <v>1</v>
      </c>
      <c r="X286" s="474" t="s">
        <v>200</v>
      </c>
    </row>
    <row r="287" spans="2:24" hidden="1">
      <c r="B287" s="585">
        <v>19960064</v>
      </c>
      <c r="C287" s="585" t="s">
        <v>1699</v>
      </c>
      <c r="D287" s="475">
        <v>1</v>
      </c>
      <c r="E287" s="1">
        <v>5</v>
      </c>
      <c r="F287" s="475" t="s">
        <v>1696</v>
      </c>
      <c r="G287" s="475">
        <v>19</v>
      </c>
      <c r="H287" s="573"/>
      <c r="I287" s="583">
        <f>IFERROR(VLOOKUP(J287,Mapping!$AW$2:$BB$26,5,FALSE),"")</f>
        <v>2</v>
      </c>
      <c r="J287" t="s">
        <v>925</v>
      </c>
      <c r="K287" s="566" t="s">
        <v>929</v>
      </c>
      <c r="L287" s="474">
        <v>27</v>
      </c>
      <c r="M287" s="474">
        <v>3</v>
      </c>
      <c r="N287">
        <f>SUMIFS(FFPEUsageLog!$D:$D,FFPEUsageLog!$A:$A,FFPERegionsAvailable!$B287,FFPEUsageLog!$B:$B,FFPERegionsAvailable!$J287,FFPEUsageLog!$C:$C,FFPERegionsAvailable!$F287)</f>
        <v>2</v>
      </c>
      <c r="O287" s="574">
        <f t="shared" si="5"/>
        <v>22</v>
      </c>
      <c r="S287" s="475" t="s">
        <v>1689</v>
      </c>
      <c r="U287" s="566"/>
      <c r="V287" s="575">
        <v>2</v>
      </c>
      <c r="W287" s="562" t="s">
        <v>1</v>
      </c>
      <c r="X287" s="474" t="s">
        <v>200</v>
      </c>
    </row>
    <row r="288" spans="2:24" hidden="1">
      <c r="B288" s="585">
        <v>20110476</v>
      </c>
      <c r="C288" s="585" t="s">
        <v>1700</v>
      </c>
      <c r="D288" s="475">
        <v>1</v>
      </c>
      <c r="E288" s="1">
        <v>5</v>
      </c>
      <c r="F288" s="475" t="s">
        <v>1696</v>
      </c>
      <c r="G288" s="475">
        <v>35</v>
      </c>
      <c r="H288" s="573"/>
      <c r="I288" s="583">
        <f>IFERROR(VLOOKUP(J288,Mapping!$AW$2:$BB$26,5,FALSE),"")</f>
        <v>2</v>
      </c>
      <c r="J288" t="s">
        <v>925</v>
      </c>
      <c r="K288" s="566" t="s">
        <v>929</v>
      </c>
      <c r="L288" s="474">
        <v>23</v>
      </c>
      <c r="M288" s="474">
        <v>1</v>
      </c>
      <c r="N288">
        <f>SUMIFS(FFPEUsageLog!$D:$D,FFPEUsageLog!$A:$A,FFPERegionsAvailable!$B288,FFPEUsageLog!$B:$B,FFPERegionsAvailable!$J288,FFPEUsageLog!$C:$C,FFPERegionsAvailable!$F288)</f>
        <v>0</v>
      </c>
      <c r="O288" s="574">
        <f t="shared" si="5"/>
        <v>22</v>
      </c>
      <c r="S288" s="475" t="s">
        <v>1689</v>
      </c>
      <c r="U288" s="566"/>
      <c r="V288" s="575">
        <v>2</v>
      </c>
      <c r="W288" s="562" t="s">
        <v>1</v>
      </c>
      <c r="X288" s="474" t="s">
        <v>200</v>
      </c>
    </row>
    <row r="289" spans="2:24" hidden="1">
      <c r="B289" s="585">
        <v>20174902</v>
      </c>
      <c r="C289" s="585" t="s">
        <v>1701</v>
      </c>
      <c r="D289" s="475">
        <v>1</v>
      </c>
      <c r="E289" s="1">
        <v>5</v>
      </c>
      <c r="F289" s="475" t="s">
        <v>1696</v>
      </c>
      <c r="G289" s="475">
        <v>6</v>
      </c>
      <c r="H289" s="573"/>
      <c r="I289" s="583">
        <f>IFERROR(VLOOKUP(J289,Mapping!$AW$2:$BB$26,5,FALSE),"")</f>
        <v>1</v>
      </c>
      <c r="J289" s="474" t="s">
        <v>905</v>
      </c>
      <c r="K289" s="566" t="s">
        <v>929</v>
      </c>
      <c r="L289" s="474">
        <v>24</v>
      </c>
      <c r="M289" s="474">
        <v>1</v>
      </c>
      <c r="N289">
        <f>SUMIFS(FFPEUsageLog!$D:$D,FFPEUsageLog!$A:$A,FFPERegionsAvailable!$B289,FFPEUsageLog!$B:$B,FFPERegionsAvailable!$J289,FFPEUsageLog!$C:$C,FFPERegionsAvailable!$F289)</f>
        <v>0</v>
      </c>
      <c r="O289" s="574">
        <f t="shared" si="5"/>
        <v>23</v>
      </c>
      <c r="S289" s="475" t="s">
        <v>1689</v>
      </c>
      <c r="U289" s="566"/>
      <c r="V289" s="575">
        <v>2</v>
      </c>
      <c r="W289" s="562" t="s">
        <v>1</v>
      </c>
      <c r="X289" s="474" t="s">
        <v>200</v>
      </c>
    </row>
    <row r="290" spans="2:24" hidden="1">
      <c r="B290" s="585">
        <v>19891053</v>
      </c>
      <c r="C290" s="585" t="s">
        <v>1702</v>
      </c>
      <c r="D290" s="475">
        <v>1</v>
      </c>
      <c r="E290" s="1">
        <v>5</v>
      </c>
      <c r="F290" s="475" t="s">
        <v>1703</v>
      </c>
      <c r="G290" s="475">
        <v>19</v>
      </c>
      <c r="H290" s="573"/>
      <c r="I290" s="583">
        <f>IFERROR(VLOOKUP(J290,Mapping!$AW$2:$BB$26,5,FALSE),"")</f>
        <v>1</v>
      </c>
      <c r="J290" s="474" t="s">
        <v>905</v>
      </c>
      <c r="K290" s="566" t="s">
        <v>929</v>
      </c>
      <c r="L290" s="474">
        <v>24</v>
      </c>
      <c r="M290" s="474">
        <v>0</v>
      </c>
      <c r="N290">
        <f>SUMIFS(FFPEUsageLog!$D:$D,FFPEUsageLog!$A:$A,FFPERegionsAvailable!$B290,FFPEUsageLog!$B:$B,FFPERegionsAvailable!$J290,FFPEUsageLog!$C:$C,FFPERegionsAvailable!$F290)</f>
        <v>0</v>
      </c>
      <c r="O290" s="574">
        <f t="shared" si="5"/>
        <v>24</v>
      </c>
      <c r="S290" s="475" t="s">
        <v>1689</v>
      </c>
      <c r="U290" s="566"/>
      <c r="V290" s="575">
        <v>2</v>
      </c>
      <c r="W290" s="562" t="s">
        <v>1</v>
      </c>
      <c r="X290" s="474" t="s">
        <v>200</v>
      </c>
    </row>
    <row r="291" spans="2:24" hidden="1">
      <c r="B291" s="585">
        <v>19920179</v>
      </c>
      <c r="C291" s="585" t="s">
        <v>1704</v>
      </c>
      <c r="D291" s="475">
        <v>1</v>
      </c>
      <c r="E291" s="1">
        <v>5</v>
      </c>
      <c r="F291" s="475" t="s">
        <v>1703</v>
      </c>
      <c r="G291" s="475">
        <v>74</v>
      </c>
      <c r="H291" s="573"/>
      <c r="I291" s="583" t="str">
        <f>IFERROR(VLOOKUP(J291,Mapping!$AW$2:$BB$26,5,FALSE),"")</f>
        <v/>
      </c>
      <c r="J291" s="474" t="s">
        <v>1538</v>
      </c>
      <c r="K291" s="566" t="s">
        <v>929</v>
      </c>
      <c r="L291" s="474">
        <v>21</v>
      </c>
      <c r="M291" s="474">
        <v>0</v>
      </c>
      <c r="N291">
        <f>SUMIFS(FFPEUsageLog!$D:$D,FFPEUsageLog!$A:$A,FFPERegionsAvailable!$B291,FFPEUsageLog!$B:$B,FFPERegionsAvailable!$J291,FFPEUsageLog!$C:$C,FFPERegionsAvailable!$F291)</f>
        <v>7</v>
      </c>
      <c r="O291" s="574">
        <f t="shared" si="5"/>
        <v>14</v>
      </c>
      <c r="S291" s="475" t="s">
        <v>1689</v>
      </c>
      <c r="U291" s="566"/>
      <c r="V291" s="575">
        <v>2</v>
      </c>
      <c r="W291" s="562" t="s">
        <v>1</v>
      </c>
      <c r="X291" s="474" t="s">
        <v>200</v>
      </c>
    </row>
    <row r="292" spans="2:24" hidden="1">
      <c r="B292" s="585">
        <v>19950030</v>
      </c>
      <c r="C292" s="585" t="s">
        <v>1705</v>
      </c>
      <c r="D292" s="475">
        <v>1</v>
      </c>
      <c r="E292" s="1">
        <v>5</v>
      </c>
      <c r="F292" s="475" t="s">
        <v>1703</v>
      </c>
      <c r="G292" s="475">
        <v>54</v>
      </c>
      <c r="H292" s="573"/>
      <c r="I292" s="583">
        <f>IFERROR(VLOOKUP(J292,Mapping!$AW$2:$BB$26,5,FALSE),"")</f>
        <v>1</v>
      </c>
      <c r="J292" s="474" t="s">
        <v>905</v>
      </c>
      <c r="K292" s="566" t="s">
        <v>929</v>
      </c>
      <c r="L292" s="474">
        <v>25</v>
      </c>
      <c r="M292" s="474">
        <v>0</v>
      </c>
      <c r="N292">
        <f>SUMIFS(FFPEUsageLog!$D:$D,FFPEUsageLog!$A:$A,FFPERegionsAvailable!$B292,FFPEUsageLog!$B:$B,FFPERegionsAvailable!$J292,FFPEUsageLog!$C:$C,FFPERegionsAvailable!$F292)</f>
        <v>0</v>
      </c>
      <c r="O292" s="574">
        <f t="shared" si="5"/>
        <v>25</v>
      </c>
      <c r="S292" s="475" t="s">
        <v>1689</v>
      </c>
      <c r="U292" s="566"/>
      <c r="V292" s="575">
        <v>2</v>
      </c>
      <c r="W292" s="562" t="s">
        <v>1</v>
      </c>
      <c r="X292" s="474" t="s">
        <v>200</v>
      </c>
    </row>
    <row r="293" spans="2:24" hidden="1">
      <c r="B293" s="585">
        <v>19960064</v>
      </c>
      <c r="C293" s="585" t="s">
        <v>1706</v>
      </c>
      <c r="D293" s="475">
        <v>1</v>
      </c>
      <c r="E293" s="1">
        <v>5</v>
      </c>
      <c r="F293" s="475" t="s">
        <v>1703</v>
      </c>
      <c r="G293" s="475">
        <v>85</v>
      </c>
      <c r="H293" s="573"/>
      <c r="I293" s="583">
        <f>IFERROR(VLOOKUP(J293,Mapping!$AW$2:$BB$26,5,FALSE),"")</f>
        <v>3</v>
      </c>
      <c r="J293" s="474" t="s">
        <v>943</v>
      </c>
      <c r="K293" s="566" t="s">
        <v>929</v>
      </c>
      <c r="L293" s="474">
        <v>7</v>
      </c>
      <c r="M293" s="474">
        <v>0</v>
      </c>
      <c r="N293">
        <f>SUMIFS(FFPEUsageLog!$D:$D,FFPEUsageLog!$A:$A,FFPERegionsAvailable!$B293,FFPEUsageLog!$B:$B,FFPERegionsAvailable!$J293,FFPEUsageLog!$C:$C,FFPERegionsAvailable!$F293)</f>
        <v>0</v>
      </c>
      <c r="O293" s="574">
        <f t="shared" si="5"/>
        <v>7</v>
      </c>
      <c r="S293" s="475" t="s">
        <v>1689</v>
      </c>
      <c r="U293" s="566"/>
      <c r="V293" s="575">
        <v>2</v>
      </c>
      <c r="W293" s="562" t="s">
        <v>1</v>
      </c>
      <c r="X293" s="474" t="s">
        <v>200</v>
      </c>
    </row>
    <row r="294" spans="2:24" hidden="1">
      <c r="B294" s="585">
        <v>20050033</v>
      </c>
      <c r="C294" s="585" t="s">
        <v>1707</v>
      </c>
      <c r="D294" s="475">
        <v>1</v>
      </c>
      <c r="E294" s="1">
        <v>5</v>
      </c>
      <c r="F294" s="475" t="s">
        <v>1703</v>
      </c>
      <c r="G294" s="475">
        <v>4</v>
      </c>
      <c r="H294" s="573"/>
      <c r="I294" s="583">
        <f>IFERROR(VLOOKUP(J294,Mapping!$AW$2:$BB$26,5,FALSE),"")</f>
        <v>3</v>
      </c>
      <c r="J294" s="474" t="s">
        <v>943</v>
      </c>
      <c r="K294" s="566" t="s">
        <v>929</v>
      </c>
      <c r="L294" s="474">
        <v>27</v>
      </c>
      <c r="M294" s="474">
        <v>1</v>
      </c>
      <c r="N294">
        <f>SUMIFS(FFPEUsageLog!$D:$D,FFPEUsageLog!$A:$A,FFPERegionsAvailable!$B294,FFPEUsageLog!$B:$B,FFPERegionsAvailable!$J294,FFPEUsageLog!$C:$C,FFPERegionsAvailable!$F294)</f>
        <v>1</v>
      </c>
      <c r="O294" s="574">
        <f t="shared" si="5"/>
        <v>25</v>
      </c>
      <c r="S294" s="475" t="s">
        <v>1689</v>
      </c>
      <c r="U294" s="566"/>
      <c r="V294" s="575">
        <v>2</v>
      </c>
      <c r="W294" s="562" t="s">
        <v>1</v>
      </c>
      <c r="X294" s="474" t="s">
        <v>200</v>
      </c>
    </row>
    <row r="295" spans="2:24" hidden="1">
      <c r="B295" s="585">
        <v>20174902</v>
      </c>
      <c r="C295" s="585" t="s">
        <v>1708</v>
      </c>
      <c r="D295" s="475">
        <v>1</v>
      </c>
      <c r="E295" s="1">
        <v>5</v>
      </c>
      <c r="F295" s="475" t="s">
        <v>1703</v>
      </c>
      <c r="G295" s="475">
        <v>35</v>
      </c>
      <c r="H295" s="573"/>
      <c r="I295" s="583">
        <f>IFERROR(VLOOKUP(J295,Mapping!$AW$2:$BB$26,5,FALSE),"")</f>
        <v>3</v>
      </c>
      <c r="J295" s="474" t="s">
        <v>943</v>
      </c>
      <c r="K295" s="566" t="s">
        <v>929</v>
      </c>
      <c r="L295" s="474">
        <v>27</v>
      </c>
      <c r="M295" s="474">
        <v>0</v>
      </c>
      <c r="N295">
        <f>SUMIFS(FFPEUsageLog!$D:$D,FFPEUsageLog!$A:$A,FFPERegionsAvailable!$B295,FFPEUsageLog!$B:$B,FFPERegionsAvailable!$J295,FFPEUsageLog!$C:$C,FFPERegionsAvailable!$F295)</f>
        <v>1</v>
      </c>
      <c r="O295" s="574">
        <f t="shared" si="5"/>
        <v>26</v>
      </c>
      <c r="S295" s="475" t="s">
        <v>1689</v>
      </c>
      <c r="U295" s="566"/>
      <c r="V295" s="575">
        <v>2</v>
      </c>
      <c r="W295" s="562" t="s">
        <v>1</v>
      </c>
      <c r="X295" s="474" t="s">
        <v>200</v>
      </c>
    </row>
    <row r="296" spans="2:24" hidden="1">
      <c r="B296" s="585">
        <v>19960064</v>
      </c>
      <c r="C296" s="585" t="s">
        <v>1709</v>
      </c>
      <c r="D296" s="475">
        <v>1</v>
      </c>
      <c r="E296" s="1">
        <v>5</v>
      </c>
      <c r="F296" s="475" t="s">
        <v>1710</v>
      </c>
      <c r="G296" s="475">
        <v>1</v>
      </c>
      <c r="H296" s="573"/>
      <c r="I296" s="583">
        <f>IFERROR(VLOOKUP(J296,Mapping!$AW$2:$BB$26,5,FALSE),"")</f>
        <v>1</v>
      </c>
      <c r="J296" s="474" t="s">
        <v>905</v>
      </c>
      <c r="K296" s="566" t="s">
        <v>929</v>
      </c>
      <c r="L296" s="474">
        <v>10</v>
      </c>
      <c r="M296" s="474">
        <v>2</v>
      </c>
      <c r="N296">
        <f>SUMIFS(FFPEUsageLog!$D:$D,FFPEUsageLog!$A:$A,FFPERegionsAvailable!$B296,FFPEUsageLog!$B:$B,FFPERegionsAvailable!$J296,FFPEUsageLog!$C:$C,FFPERegionsAvailable!$F296)</f>
        <v>0</v>
      </c>
      <c r="O296" s="574">
        <f t="shared" si="5"/>
        <v>8</v>
      </c>
      <c r="S296" s="475" t="s">
        <v>1354</v>
      </c>
      <c r="U296" s="566"/>
      <c r="V296" s="575">
        <v>2</v>
      </c>
      <c r="W296" s="562" t="s">
        <v>1</v>
      </c>
      <c r="X296" s="474" t="s">
        <v>200</v>
      </c>
    </row>
    <row r="297" spans="2:24" hidden="1">
      <c r="B297" s="585">
        <v>19980098</v>
      </c>
      <c r="C297" s="585" t="s">
        <v>1711</v>
      </c>
      <c r="D297" s="475">
        <v>1</v>
      </c>
      <c r="E297" s="1">
        <v>5</v>
      </c>
      <c r="F297" s="475" t="s">
        <v>1710</v>
      </c>
      <c r="G297" s="475">
        <v>11</v>
      </c>
      <c r="H297" s="573"/>
      <c r="I297" s="583">
        <f>IFERROR(VLOOKUP(J297,Mapping!$AW$2:$BB$26,5,FALSE),"")</f>
        <v>1</v>
      </c>
      <c r="J297" s="474" t="s">
        <v>905</v>
      </c>
      <c r="K297" s="566" t="s">
        <v>929</v>
      </c>
      <c r="L297" s="474">
        <v>10</v>
      </c>
      <c r="M297" s="474">
        <v>4</v>
      </c>
      <c r="N297">
        <f>SUMIFS(FFPEUsageLog!$D:$D,FFPEUsageLog!$A:$A,FFPERegionsAvailable!$B297,FFPEUsageLog!$B:$B,FFPERegionsAvailable!$J297,FFPEUsageLog!$C:$C,FFPERegionsAvailable!$F297)</f>
        <v>0</v>
      </c>
      <c r="O297" s="574">
        <f t="shared" si="5"/>
        <v>6</v>
      </c>
      <c r="S297" s="475" t="s">
        <v>1354</v>
      </c>
      <c r="U297" s="566"/>
      <c r="V297" s="575">
        <v>2</v>
      </c>
      <c r="W297" s="562" t="s">
        <v>1</v>
      </c>
      <c r="X297" s="474" t="s">
        <v>200</v>
      </c>
    </row>
    <row r="298" spans="2:24" hidden="1">
      <c r="B298" s="585">
        <v>20050102</v>
      </c>
      <c r="C298" s="585" t="s">
        <v>1712</v>
      </c>
      <c r="D298" s="475">
        <v>1</v>
      </c>
      <c r="E298" s="1">
        <v>5</v>
      </c>
      <c r="F298" s="475" t="s">
        <v>1710</v>
      </c>
      <c r="G298" s="475">
        <v>21</v>
      </c>
      <c r="H298" s="573"/>
      <c r="I298" s="583">
        <f>IFERROR(VLOOKUP(J298,Mapping!$AW$2:$BB$26,5,FALSE),"")</f>
        <v>1</v>
      </c>
      <c r="J298" s="474" t="s">
        <v>905</v>
      </c>
      <c r="K298" s="566" t="s">
        <v>929</v>
      </c>
      <c r="L298" s="474">
        <v>10</v>
      </c>
      <c r="M298" s="474">
        <v>4</v>
      </c>
      <c r="N298">
        <f>SUMIFS(FFPEUsageLog!$D:$D,FFPEUsageLog!$A:$A,FFPERegionsAvailable!$B298,FFPEUsageLog!$B:$B,FFPERegionsAvailable!$J298,FFPEUsageLog!$C:$C,FFPERegionsAvailable!$F298)</f>
        <v>0</v>
      </c>
      <c r="O298" s="574">
        <f t="shared" si="5"/>
        <v>6</v>
      </c>
      <c r="S298" s="475" t="s">
        <v>1354</v>
      </c>
      <c r="U298" s="566"/>
      <c r="V298" s="575">
        <v>2</v>
      </c>
      <c r="W298" s="562" t="s">
        <v>1</v>
      </c>
      <c r="X298" s="474" t="s">
        <v>200</v>
      </c>
    </row>
    <row r="299" spans="2:24" hidden="1">
      <c r="B299" s="585">
        <v>20060093</v>
      </c>
      <c r="C299" s="585"/>
      <c r="E299" s="1">
        <v>5</v>
      </c>
      <c r="F299" s="475" t="s">
        <v>1710</v>
      </c>
      <c r="G299" s="475">
        <v>31</v>
      </c>
      <c r="H299" s="573"/>
      <c r="I299" s="583">
        <f>IFERROR(VLOOKUP(J299,Mapping!$AW$2:$BB$26,5,FALSE),"")</f>
        <v>1</v>
      </c>
      <c r="J299" s="474" t="s">
        <v>905</v>
      </c>
      <c r="K299" s="566" t="s">
        <v>929</v>
      </c>
      <c r="L299" s="474">
        <v>0</v>
      </c>
      <c r="M299" s="474">
        <v>0</v>
      </c>
      <c r="N299">
        <f>SUMIFS(FFPEUsageLog!$D:$D,FFPEUsageLog!$A:$A,FFPERegionsAvailable!$B299,FFPEUsageLog!$B:$B,FFPERegionsAvailable!$J299,FFPEUsageLog!$C:$C,FFPERegionsAvailable!$F299)</f>
        <v>0</v>
      </c>
      <c r="O299" s="574">
        <f t="shared" si="5"/>
        <v>0</v>
      </c>
      <c r="S299" s="475" t="s">
        <v>1354</v>
      </c>
      <c r="U299" s="566"/>
      <c r="V299" s="575">
        <v>2</v>
      </c>
      <c r="W299" s="562" t="s">
        <v>1</v>
      </c>
      <c r="X299" s="474" t="s">
        <v>200</v>
      </c>
    </row>
    <row r="300" spans="2:24" hidden="1">
      <c r="B300" s="585">
        <v>20060099</v>
      </c>
      <c r="C300" s="585" t="s">
        <v>1713</v>
      </c>
      <c r="D300" s="475">
        <v>1</v>
      </c>
      <c r="E300" s="1">
        <v>5</v>
      </c>
      <c r="F300" s="475" t="s">
        <v>1710</v>
      </c>
      <c r="G300" s="475">
        <v>41</v>
      </c>
      <c r="H300" s="573"/>
      <c r="I300" s="583">
        <f>IFERROR(VLOOKUP(J300,Mapping!$AW$2:$BB$26,5,FALSE),"")</f>
        <v>1</v>
      </c>
      <c r="J300" s="474" t="s">
        <v>905</v>
      </c>
      <c r="K300" s="566" t="s">
        <v>929</v>
      </c>
      <c r="L300" s="474">
        <v>10</v>
      </c>
      <c r="M300" s="474">
        <v>4</v>
      </c>
      <c r="N300">
        <f>SUMIFS(FFPEUsageLog!$D:$D,FFPEUsageLog!$A:$A,FFPERegionsAvailable!$B300,FFPEUsageLog!$B:$B,FFPERegionsAvailable!$J300,FFPEUsageLog!$C:$C,FFPERegionsAvailable!$F300)</f>
        <v>0</v>
      </c>
      <c r="O300" s="574">
        <f t="shared" si="5"/>
        <v>6</v>
      </c>
      <c r="S300" s="475" t="s">
        <v>1354</v>
      </c>
      <c r="U300" s="566"/>
      <c r="V300" s="575">
        <v>2</v>
      </c>
      <c r="W300" s="562" t="s">
        <v>1</v>
      </c>
      <c r="X300" s="474" t="s">
        <v>200</v>
      </c>
    </row>
    <row r="301" spans="2:24" hidden="1">
      <c r="B301" s="585">
        <v>20110137</v>
      </c>
      <c r="C301" s="585" t="s">
        <v>1714</v>
      </c>
      <c r="D301" s="475">
        <v>1</v>
      </c>
      <c r="E301" s="1">
        <v>5</v>
      </c>
      <c r="F301" s="475" t="s">
        <v>1710</v>
      </c>
      <c r="G301" s="475">
        <v>51</v>
      </c>
      <c r="H301" s="573"/>
      <c r="I301" s="583">
        <f>IFERROR(VLOOKUP(J301,Mapping!$AW$2:$BB$26,5,FALSE),"")</f>
        <v>1</v>
      </c>
      <c r="J301" s="474" t="s">
        <v>905</v>
      </c>
      <c r="K301" s="566" t="s">
        <v>929</v>
      </c>
      <c r="L301" s="474">
        <v>10</v>
      </c>
      <c r="M301" s="474">
        <v>2</v>
      </c>
      <c r="N301">
        <f>SUMIFS(FFPEUsageLog!$D:$D,FFPEUsageLog!$A:$A,FFPERegionsAvailable!$B301,FFPEUsageLog!$B:$B,FFPERegionsAvailable!$J301,FFPEUsageLog!$C:$C,FFPERegionsAvailable!$F301)</f>
        <v>0</v>
      </c>
      <c r="O301" s="574">
        <f t="shared" si="5"/>
        <v>8</v>
      </c>
      <c r="S301" s="475" t="s">
        <v>1354</v>
      </c>
      <c r="U301" s="566"/>
      <c r="V301" s="575">
        <v>2</v>
      </c>
      <c r="W301" s="562" t="s">
        <v>1</v>
      </c>
      <c r="X301" s="474" t="s">
        <v>200</v>
      </c>
    </row>
    <row r="302" spans="2:24" hidden="1">
      <c r="B302" s="585">
        <v>20110272</v>
      </c>
      <c r="C302" s="585" t="s">
        <v>1715</v>
      </c>
      <c r="D302" s="475">
        <v>1</v>
      </c>
      <c r="E302" s="1">
        <v>5</v>
      </c>
      <c r="F302" s="475" t="s">
        <v>1710</v>
      </c>
      <c r="G302" s="475">
        <v>61</v>
      </c>
      <c r="H302" s="573"/>
      <c r="I302" s="583">
        <f>IFERROR(VLOOKUP(J302,Mapping!$AW$2:$BB$26,5,FALSE),"")</f>
        <v>1</v>
      </c>
      <c r="J302" s="474" t="s">
        <v>905</v>
      </c>
      <c r="K302" s="566" t="s">
        <v>929</v>
      </c>
      <c r="L302" s="474">
        <v>10</v>
      </c>
      <c r="M302" s="474">
        <v>4</v>
      </c>
      <c r="N302">
        <f>SUMIFS(FFPEUsageLog!$D:$D,FFPEUsageLog!$A:$A,FFPERegionsAvailable!$B302,FFPEUsageLog!$B:$B,FFPERegionsAvailable!$J302,FFPEUsageLog!$C:$C,FFPERegionsAvailable!$F302)</f>
        <v>0</v>
      </c>
      <c r="O302" s="574">
        <f t="shared" si="5"/>
        <v>6</v>
      </c>
      <c r="S302" s="475" t="s">
        <v>1354</v>
      </c>
      <c r="U302" s="566"/>
      <c r="V302" s="575">
        <v>2</v>
      </c>
      <c r="W302" s="562" t="s">
        <v>1</v>
      </c>
      <c r="X302" s="474" t="s">
        <v>200</v>
      </c>
    </row>
    <row r="303" spans="2:24" hidden="1">
      <c r="B303" s="585">
        <v>20129990</v>
      </c>
      <c r="C303" s="585" t="s">
        <v>1716</v>
      </c>
      <c r="D303" s="475">
        <v>1</v>
      </c>
      <c r="E303" s="1">
        <v>5</v>
      </c>
      <c r="F303" s="475" t="s">
        <v>1710</v>
      </c>
      <c r="G303" s="475">
        <v>71</v>
      </c>
      <c r="H303" s="573"/>
      <c r="I303" s="583">
        <f>IFERROR(VLOOKUP(J303,Mapping!$AW$2:$BB$26,5,FALSE),"")</f>
        <v>1</v>
      </c>
      <c r="J303" s="474" t="s">
        <v>905</v>
      </c>
      <c r="K303" s="566" t="s">
        <v>929</v>
      </c>
      <c r="L303" s="474">
        <v>10</v>
      </c>
      <c r="M303" s="474">
        <v>2</v>
      </c>
      <c r="N303">
        <f>SUMIFS(FFPEUsageLog!$D:$D,FFPEUsageLog!$A:$A,FFPERegionsAvailable!$B303,FFPEUsageLog!$B:$B,FFPERegionsAvailable!$J303,FFPEUsageLog!$C:$C,FFPERegionsAvailable!$F303)</f>
        <v>0</v>
      </c>
      <c r="O303" s="574">
        <f t="shared" si="5"/>
        <v>8</v>
      </c>
      <c r="S303" s="475" t="s">
        <v>1354</v>
      </c>
      <c r="U303" s="566"/>
      <c r="V303" s="575">
        <v>2</v>
      </c>
      <c r="W303" s="562" t="s">
        <v>1</v>
      </c>
      <c r="X303" s="474" t="s">
        <v>200</v>
      </c>
    </row>
    <row r="304" spans="2:24" hidden="1">
      <c r="B304" s="585">
        <v>20130400</v>
      </c>
      <c r="C304" s="585" t="s">
        <v>1717</v>
      </c>
      <c r="D304" s="475">
        <v>1</v>
      </c>
      <c r="E304" s="1">
        <v>5</v>
      </c>
      <c r="F304" s="475" t="s">
        <v>1710</v>
      </c>
      <c r="G304" s="475">
        <v>81</v>
      </c>
      <c r="H304" s="573"/>
      <c r="I304" s="583">
        <f>IFERROR(VLOOKUP(J304,Mapping!$AW$2:$BB$26,5,FALSE),"")</f>
        <v>1</v>
      </c>
      <c r="J304" s="474" t="s">
        <v>905</v>
      </c>
      <c r="K304" s="566" t="s">
        <v>929</v>
      </c>
      <c r="L304" s="474">
        <v>10</v>
      </c>
      <c r="M304" s="474">
        <v>4</v>
      </c>
      <c r="N304">
        <f>SUMIFS(FFPEUsageLog!$D:$D,FFPEUsageLog!$A:$A,FFPERegionsAvailable!$B304,FFPEUsageLog!$B:$B,FFPERegionsAvailable!$J304,FFPEUsageLog!$C:$C,FFPERegionsAvailable!$F304)</f>
        <v>0</v>
      </c>
      <c r="O304" s="574">
        <f t="shared" si="5"/>
        <v>6</v>
      </c>
      <c r="S304" s="475" t="s">
        <v>1354</v>
      </c>
      <c r="U304" s="566"/>
      <c r="V304" s="575">
        <v>2</v>
      </c>
      <c r="W304" s="562" t="s">
        <v>1</v>
      </c>
      <c r="X304" s="474" t="s">
        <v>200</v>
      </c>
    </row>
    <row r="305" spans="2:24" hidden="1">
      <c r="B305" s="585">
        <v>20131157</v>
      </c>
      <c r="C305" s="585" t="s">
        <v>1718</v>
      </c>
      <c r="D305" s="475">
        <v>1</v>
      </c>
      <c r="E305" s="1">
        <v>5</v>
      </c>
      <c r="F305" s="475" t="s">
        <v>1710</v>
      </c>
      <c r="G305" s="475">
        <v>91</v>
      </c>
      <c r="H305" s="573"/>
      <c r="I305" s="583">
        <f>IFERROR(VLOOKUP(J305,Mapping!$AW$2:$BB$26,5,FALSE),"")</f>
        <v>1</v>
      </c>
      <c r="J305" s="474" t="s">
        <v>905</v>
      </c>
      <c r="K305" s="566" t="s">
        <v>929</v>
      </c>
      <c r="L305" s="474">
        <v>10</v>
      </c>
      <c r="M305" s="474">
        <v>4</v>
      </c>
      <c r="N305">
        <f>SUMIFS(FFPEUsageLog!$D:$D,FFPEUsageLog!$A:$A,FFPERegionsAvailable!$B305,FFPEUsageLog!$B:$B,FFPERegionsAvailable!$J305,FFPEUsageLog!$C:$C,FFPERegionsAvailable!$F305)</f>
        <v>0</v>
      </c>
      <c r="O305" s="574">
        <f t="shared" si="5"/>
        <v>6</v>
      </c>
      <c r="S305" s="475" t="s">
        <v>1354</v>
      </c>
      <c r="U305" s="566"/>
      <c r="V305" s="575">
        <v>2</v>
      </c>
      <c r="W305" s="562" t="s">
        <v>1</v>
      </c>
      <c r="X305" s="474" t="s">
        <v>200</v>
      </c>
    </row>
    <row r="306" spans="2:24" hidden="1">
      <c r="B306" s="585">
        <v>19920179</v>
      </c>
      <c r="C306" s="585" t="s">
        <v>1719</v>
      </c>
      <c r="D306" s="475">
        <v>1</v>
      </c>
      <c r="E306" s="1">
        <v>5</v>
      </c>
      <c r="F306" s="475" t="s">
        <v>1720</v>
      </c>
      <c r="G306" s="475">
        <v>89</v>
      </c>
      <c r="H306" s="573"/>
      <c r="I306" s="583">
        <f>IFERROR(VLOOKUP(J306,Mapping!$AW$2:$BB$26,5,FALSE),"")</f>
        <v>3</v>
      </c>
      <c r="J306" s="474" t="s">
        <v>943</v>
      </c>
      <c r="K306" s="566" t="s">
        <v>929</v>
      </c>
      <c r="L306" s="474">
        <v>24</v>
      </c>
      <c r="M306" s="474">
        <v>0</v>
      </c>
      <c r="N306">
        <f>SUMIFS(FFPEUsageLog!$D:$D,FFPEUsageLog!$A:$A,FFPERegionsAvailable!$B306,FFPEUsageLog!$B:$B,FFPERegionsAvailable!$J306,FFPEUsageLog!$C:$C,FFPERegionsAvailable!$F306)</f>
        <v>4</v>
      </c>
      <c r="O306" s="574">
        <f t="shared" si="5"/>
        <v>20</v>
      </c>
      <c r="S306" s="475" t="s">
        <v>1689</v>
      </c>
      <c r="U306" s="566"/>
      <c r="V306" s="575">
        <v>2</v>
      </c>
      <c r="W306" s="562" t="s">
        <v>1</v>
      </c>
      <c r="X306" s="474" t="s">
        <v>200</v>
      </c>
    </row>
    <row r="307" spans="2:24" hidden="1">
      <c r="B307" s="585">
        <v>19920194</v>
      </c>
      <c r="C307" s="585" t="s">
        <v>1721</v>
      </c>
      <c r="D307" s="475">
        <v>1</v>
      </c>
      <c r="E307" s="1">
        <v>5</v>
      </c>
      <c r="F307" s="475" t="s">
        <v>1720</v>
      </c>
      <c r="G307" s="475">
        <v>39</v>
      </c>
      <c r="H307" s="573"/>
      <c r="I307" s="583">
        <f>IFERROR(VLOOKUP(J307,Mapping!$AW$2:$BB$26,5,FALSE),"")</f>
        <v>3</v>
      </c>
      <c r="J307" s="474" t="s">
        <v>943</v>
      </c>
      <c r="K307" s="566" t="s">
        <v>929</v>
      </c>
      <c r="L307" s="474">
        <v>24</v>
      </c>
      <c r="M307" s="474">
        <v>0</v>
      </c>
      <c r="N307">
        <f>SUMIFS(FFPEUsageLog!$D:$D,FFPEUsageLog!$A:$A,FFPERegionsAvailable!$B307,FFPEUsageLog!$B:$B,FFPERegionsAvailable!$J307,FFPEUsageLog!$C:$C,FFPERegionsAvailable!$F307)</f>
        <v>1</v>
      </c>
      <c r="O307" s="574">
        <f t="shared" si="5"/>
        <v>23</v>
      </c>
      <c r="S307" s="475" t="s">
        <v>1689</v>
      </c>
      <c r="U307" s="566"/>
      <c r="V307" s="575">
        <v>2</v>
      </c>
      <c r="W307" s="562" t="s">
        <v>1</v>
      </c>
      <c r="X307" s="474" t="s">
        <v>200</v>
      </c>
    </row>
    <row r="308" spans="2:24" hidden="1">
      <c r="B308" s="585">
        <v>19950030</v>
      </c>
      <c r="C308" s="585" t="s">
        <v>1722</v>
      </c>
      <c r="D308" s="475">
        <v>1</v>
      </c>
      <c r="E308" s="1">
        <v>5</v>
      </c>
      <c r="F308" s="475" t="s">
        <v>1720</v>
      </c>
      <c r="G308" s="475">
        <v>23</v>
      </c>
      <c r="H308" s="573"/>
      <c r="I308" s="583">
        <f>IFERROR(VLOOKUP(J308,Mapping!$AW$2:$BB$26,5,FALSE),"")</f>
        <v>3</v>
      </c>
      <c r="J308" s="474" t="s">
        <v>943</v>
      </c>
      <c r="K308" s="566" t="s">
        <v>929</v>
      </c>
      <c r="L308" s="474">
        <v>25</v>
      </c>
      <c r="M308" s="474">
        <v>0</v>
      </c>
      <c r="N308">
        <f>SUMIFS(FFPEUsageLog!$D:$D,FFPEUsageLog!$A:$A,FFPERegionsAvailable!$B308,FFPEUsageLog!$B:$B,FFPERegionsAvailable!$J308,FFPEUsageLog!$C:$C,FFPERegionsAvailable!$F308)</f>
        <v>0</v>
      </c>
      <c r="O308" s="574">
        <f t="shared" si="5"/>
        <v>25</v>
      </c>
      <c r="S308" s="475" t="s">
        <v>1689</v>
      </c>
      <c r="U308" s="566"/>
      <c r="V308" s="575">
        <v>2</v>
      </c>
      <c r="W308" s="562" t="s">
        <v>1</v>
      </c>
      <c r="X308" s="474" t="s">
        <v>200</v>
      </c>
    </row>
    <row r="309" spans="2:24" hidden="1">
      <c r="B309" s="585">
        <v>19960064</v>
      </c>
      <c r="C309" s="585" t="s">
        <v>1723</v>
      </c>
      <c r="D309" s="475">
        <v>1</v>
      </c>
      <c r="E309" s="1">
        <v>5</v>
      </c>
      <c r="F309" s="475" t="s">
        <v>1720</v>
      </c>
      <c r="G309" s="475">
        <v>56</v>
      </c>
      <c r="H309" s="573"/>
      <c r="I309" s="583">
        <f>IFERROR(VLOOKUP(J309,Mapping!$AW$2:$BB$26,5,FALSE),"")</f>
        <v>1</v>
      </c>
      <c r="J309" t="s">
        <v>905</v>
      </c>
      <c r="K309" s="566" t="s">
        <v>929</v>
      </c>
      <c r="L309" s="474">
        <v>28</v>
      </c>
      <c r="M309" s="474">
        <v>0</v>
      </c>
      <c r="N309">
        <f>SUMIFS(FFPEUsageLog!$D:$D,FFPEUsageLog!$A:$A,FFPERegionsAvailable!$B309,FFPEUsageLog!$B:$B,FFPERegionsAvailable!$J309,FFPEUsageLog!$C:$C,FFPERegionsAvailable!$F309)</f>
        <v>0</v>
      </c>
      <c r="O309" s="574">
        <f t="shared" si="5"/>
        <v>28</v>
      </c>
      <c r="S309" s="475" t="s">
        <v>1689</v>
      </c>
      <c r="U309" s="566"/>
      <c r="V309" s="575">
        <v>2</v>
      </c>
      <c r="W309" s="562" t="s">
        <v>1</v>
      </c>
      <c r="X309" s="474" t="s">
        <v>200</v>
      </c>
    </row>
    <row r="310" spans="2:24" hidden="1">
      <c r="B310" s="585">
        <v>20030099</v>
      </c>
      <c r="C310" s="585" t="s">
        <v>1724</v>
      </c>
      <c r="D310" s="475">
        <v>1</v>
      </c>
      <c r="E310" s="1">
        <v>5</v>
      </c>
      <c r="F310" s="475" t="s">
        <v>1720</v>
      </c>
      <c r="G310" s="475">
        <v>72</v>
      </c>
      <c r="H310" s="573"/>
      <c r="I310" s="583" t="str">
        <f>IFERROR(VLOOKUP(J310,Mapping!$AW$2:$BB$26,5,FALSE),"")</f>
        <v/>
      </c>
      <c r="J310" s="474" t="s">
        <v>1538</v>
      </c>
      <c r="K310" s="566" t="s">
        <v>929</v>
      </c>
      <c r="L310" s="474">
        <v>27</v>
      </c>
      <c r="M310" s="474">
        <v>0</v>
      </c>
      <c r="N310">
        <f>SUMIFS(FFPEUsageLog!$D:$D,FFPEUsageLog!$A:$A,FFPERegionsAvailable!$B310,FFPEUsageLog!$B:$B,FFPERegionsAvailable!$J310,FFPEUsageLog!$C:$C,FFPERegionsAvailable!$F310)</f>
        <v>0</v>
      </c>
      <c r="O310" s="574">
        <f t="shared" si="5"/>
        <v>27</v>
      </c>
      <c r="S310" s="475" t="s">
        <v>1689</v>
      </c>
      <c r="U310" s="566"/>
      <c r="V310" s="575">
        <v>2</v>
      </c>
      <c r="W310" s="562" t="s">
        <v>1</v>
      </c>
      <c r="X310" s="474" t="s">
        <v>200</v>
      </c>
    </row>
    <row r="311" spans="2:24" hidden="1">
      <c r="B311" s="585">
        <v>20130325</v>
      </c>
      <c r="C311" s="585" t="s">
        <v>1725</v>
      </c>
      <c r="D311" s="475">
        <v>1</v>
      </c>
      <c r="E311" s="1">
        <v>5</v>
      </c>
      <c r="F311" s="475" t="s">
        <v>1720</v>
      </c>
      <c r="G311" s="475">
        <v>7</v>
      </c>
      <c r="H311" s="573"/>
      <c r="I311" s="583">
        <f>IFERROR(VLOOKUP(J311,Mapping!$AW$2:$BB$26,5,FALSE),"")</f>
        <v>1</v>
      </c>
      <c r="J311" s="474" t="s">
        <v>905</v>
      </c>
      <c r="K311" s="566" t="s">
        <v>929</v>
      </c>
      <c r="L311" s="474">
        <v>27</v>
      </c>
      <c r="M311" s="474">
        <v>0</v>
      </c>
      <c r="N311">
        <f>SUMIFS(FFPEUsageLog!$D:$D,FFPEUsageLog!$A:$A,FFPERegionsAvailable!$B311,FFPEUsageLog!$B:$B,FFPERegionsAvailable!$J311,FFPEUsageLog!$C:$C,FFPERegionsAvailable!$F311)</f>
        <v>0</v>
      </c>
      <c r="O311" s="574">
        <f t="shared" si="5"/>
        <v>27</v>
      </c>
      <c r="S311" s="475" t="s">
        <v>1689</v>
      </c>
      <c r="U311" s="566"/>
      <c r="V311" s="575">
        <v>2</v>
      </c>
      <c r="W311" s="562" t="s">
        <v>1</v>
      </c>
      <c r="X311" s="474" t="s">
        <v>200</v>
      </c>
    </row>
    <row r="312" spans="2:24" hidden="1">
      <c r="B312" s="585">
        <v>20050033</v>
      </c>
      <c r="C312" s="585" t="s">
        <v>1726</v>
      </c>
      <c r="D312" s="475">
        <v>1</v>
      </c>
      <c r="E312" s="1">
        <v>5</v>
      </c>
      <c r="F312" s="475" t="s">
        <v>1727</v>
      </c>
      <c r="G312" s="475">
        <v>2</v>
      </c>
      <c r="H312" s="573"/>
      <c r="I312" s="583">
        <f>IFERROR(VLOOKUP(J312,Mapping!$AW$2:$BB$26,5,FALSE),"")</f>
        <v>1</v>
      </c>
      <c r="J312" t="s">
        <v>905</v>
      </c>
      <c r="K312" s="566" t="s">
        <v>929</v>
      </c>
      <c r="L312" s="474">
        <v>10</v>
      </c>
      <c r="M312" s="474">
        <v>0</v>
      </c>
      <c r="N312">
        <f>SUMIFS(FFPEUsageLog!$D:$D,FFPEUsageLog!$A:$A,FFPERegionsAvailable!$B312,FFPEUsageLog!$B:$B,FFPERegionsAvailable!$J312,FFPEUsageLog!$C:$C,FFPERegionsAvailable!$F312)</f>
        <v>0</v>
      </c>
      <c r="O312" s="574">
        <f t="shared" si="5"/>
        <v>10</v>
      </c>
      <c r="S312" s="475" t="s">
        <v>1689</v>
      </c>
      <c r="U312" s="566"/>
      <c r="V312" s="575">
        <v>2</v>
      </c>
      <c r="W312" s="562" t="s">
        <v>1</v>
      </c>
      <c r="X312" s="474" t="s">
        <v>200</v>
      </c>
    </row>
    <row r="313" spans="2:24" hidden="1">
      <c r="B313" s="585">
        <v>19910006</v>
      </c>
      <c r="C313" s="585" t="s">
        <v>1728</v>
      </c>
      <c r="D313" s="475">
        <v>1</v>
      </c>
      <c r="E313" s="1">
        <v>5</v>
      </c>
      <c r="F313" s="475" t="s">
        <v>1729</v>
      </c>
      <c r="G313" s="475">
        <v>1</v>
      </c>
      <c r="H313" s="561">
        <v>44607</v>
      </c>
      <c r="I313" s="583" t="str">
        <f>IFERROR(VLOOKUP(J313,Mapping!$AW$2:$BB$26,5,FALSE),"")</f>
        <v/>
      </c>
      <c r="J313" s="474" t="s">
        <v>1538</v>
      </c>
      <c r="K313" s="566" t="s">
        <v>929</v>
      </c>
      <c r="L313" s="474">
        <v>10</v>
      </c>
      <c r="M313" s="474">
        <v>0</v>
      </c>
      <c r="N313">
        <f>SUMIFS(FFPEUsageLog!$D:$D,FFPEUsageLog!$A:$A,FFPERegionsAvailable!$B313,FFPEUsageLog!$B:$B,FFPERegionsAvailable!$J313,FFPEUsageLog!$C:$C,FFPERegionsAvailable!$F313)</f>
        <v>1</v>
      </c>
      <c r="O313" s="574">
        <f t="shared" si="5"/>
        <v>9</v>
      </c>
      <c r="S313" s="475" t="s">
        <v>1354</v>
      </c>
      <c r="U313" s="566"/>
      <c r="V313" s="575">
        <v>2</v>
      </c>
      <c r="W313" s="562" t="s">
        <v>1</v>
      </c>
      <c r="X313" s="474" t="s">
        <v>200</v>
      </c>
    </row>
    <row r="314" spans="2:24" hidden="1">
      <c r="B314" s="585">
        <v>19910006</v>
      </c>
      <c r="C314" s="585" t="s">
        <v>1730</v>
      </c>
      <c r="D314" s="475">
        <v>1</v>
      </c>
      <c r="E314" s="1">
        <v>5</v>
      </c>
      <c r="F314" s="475" t="s">
        <v>1729</v>
      </c>
      <c r="G314" s="475">
        <v>11</v>
      </c>
      <c r="H314" s="561">
        <v>44607</v>
      </c>
      <c r="I314" s="583" t="str">
        <f>IFERROR(VLOOKUP(J314,Mapping!$AW$2:$BB$26,5,FALSE),"")</f>
        <v/>
      </c>
      <c r="J314" s="474" t="s">
        <v>1731</v>
      </c>
      <c r="K314" s="566" t="s">
        <v>929</v>
      </c>
      <c r="L314" s="474">
        <v>10</v>
      </c>
      <c r="M314" s="474">
        <v>0</v>
      </c>
      <c r="N314">
        <f>SUMIFS(FFPEUsageLog!$D:$D,FFPEUsageLog!$A:$A,FFPERegionsAvailable!$B314,FFPEUsageLog!$B:$B,FFPERegionsAvailable!$J314,FFPEUsageLog!$C:$C,FFPERegionsAvailable!$F314)</f>
        <v>1</v>
      </c>
      <c r="O314" s="574">
        <f t="shared" si="5"/>
        <v>9</v>
      </c>
      <c r="S314" s="475" t="s">
        <v>1732</v>
      </c>
      <c r="U314" s="566"/>
      <c r="V314" s="575">
        <v>2</v>
      </c>
      <c r="W314" s="562" t="s">
        <v>1</v>
      </c>
      <c r="X314" s="474" t="s">
        <v>200</v>
      </c>
    </row>
    <row r="315" spans="2:24" hidden="1">
      <c r="B315" s="585">
        <v>19910334</v>
      </c>
      <c r="C315" s="585" t="s">
        <v>1733</v>
      </c>
      <c r="D315" s="475">
        <v>1</v>
      </c>
      <c r="E315" s="1">
        <v>5</v>
      </c>
      <c r="F315" s="475" t="s">
        <v>1729</v>
      </c>
      <c r="G315" s="475">
        <v>21</v>
      </c>
      <c r="H315" s="561">
        <v>44607</v>
      </c>
      <c r="I315" s="583" t="str">
        <f>IFERROR(VLOOKUP(J315,Mapping!$AW$2:$BB$26,5,FALSE),"")</f>
        <v/>
      </c>
      <c r="J315" s="474" t="s">
        <v>1538</v>
      </c>
      <c r="K315" s="566" t="s">
        <v>929</v>
      </c>
      <c r="L315" s="474">
        <v>10</v>
      </c>
      <c r="M315" s="474">
        <v>0</v>
      </c>
      <c r="N315">
        <f>SUMIFS(FFPEUsageLog!$D:$D,FFPEUsageLog!$A:$A,FFPERegionsAvailable!$B315,FFPEUsageLog!$B:$B,FFPERegionsAvailable!$J315,FFPEUsageLog!$C:$C,FFPERegionsAvailable!$F315)</f>
        <v>1</v>
      </c>
      <c r="O315" s="574">
        <f t="shared" si="5"/>
        <v>9</v>
      </c>
      <c r="S315" s="475" t="s">
        <v>1354</v>
      </c>
      <c r="U315" s="566"/>
      <c r="V315" s="575">
        <v>2</v>
      </c>
      <c r="W315" s="562" t="s">
        <v>1</v>
      </c>
      <c r="X315" s="474" t="s">
        <v>200</v>
      </c>
    </row>
    <row r="316" spans="2:24" hidden="1">
      <c r="B316" s="585">
        <v>19910334</v>
      </c>
      <c r="C316" s="585" t="s">
        <v>1734</v>
      </c>
      <c r="D316" s="475">
        <v>1</v>
      </c>
      <c r="E316" s="1">
        <v>5</v>
      </c>
      <c r="F316" s="475" t="s">
        <v>1729</v>
      </c>
      <c r="G316" s="475">
        <v>31</v>
      </c>
      <c r="H316" s="561">
        <v>44607</v>
      </c>
      <c r="I316" s="583" t="str">
        <f>IFERROR(VLOOKUP(J316,Mapping!$AW$2:$BB$26,5,FALSE),"")</f>
        <v/>
      </c>
      <c r="J316" s="474" t="s">
        <v>1731</v>
      </c>
      <c r="K316" s="566" t="s">
        <v>929</v>
      </c>
      <c r="L316" s="474">
        <v>10</v>
      </c>
      <c r="M316" s="474">
        <v>0</v>
      </c>
      <c r="N316">
        <f>SUMIFS(FFPEUsageLog!$D:$D,FFPEUsageLog!$A:$A,FFPERegionsAvailable!$B316,FFPEUsageLog!$B:$B,FFPERegionsAvailable!$J316,FFPEUsageLog!$C:$C,FFPERegionsAvailable!$F316)</f>
        <v>1</v>
      </c>
      <c r="O316" s="574">
        <f t="shared" si="5"/>
        <v>9</v>
      </c>
      <c r="S316" s="475" t="s">
        <v>1354</v>
      </c>
      <c r="U316" s="566"/>
      <c r="V316" s="575">
        <v>2</v>
      </c>
      <c r="W316" s="562" t="s">
        <v>1</v>
      </c>
      <c r="X316" s="474" t="s">
        <v>200</v>
      </c>
    </row>
    <row r="317" spans="2:24" hidden="1">
      <c r="B317" s="585">
        <v>19920035</v>
      </c>
      <c r="C317" s="585" t="s">
        <v>1735</v>
      </c>
      <c r="D317" s="475">
        <v>1</v>
      </c>
      <c r="E317" s="1">
        <v>5</v>
      </c>
      <c r="F317" s="475" t="s">
        <v>1729</v>
      </c>
      <c r="G317" s="475">
        <v>41</v>
      </c>
      <c r="H317" s="561">
        <v>44607</v>
      </c>
      <c r="I317" s="583" t="str">
        <f>IFERROR(VLOOKUP(J317,Mapping!$AW$2:$BB$26,5,FALSE),"")</f>
        <v/>
      </c>
      <c r="J317" s="474" t="s">
        <v>1538</v>
      </c>
      <c r="K317" s="566" t="s">
        <v>929</v>
      </c>
      <c r="L317" s="474">
        <v>10</v>
      </c>
      <c r="M317" s="474">
        <v>0</v>
      </c>
      <c r="N317">
        <f>SUMIFS(FFPEUsageLog!$D:$D,FFPEUsageLog!$A:$A,FFPERegionsAvailable!$B317,FFPEUsageLog!$B:$B,FFPERegionsAvailable!$J317,FFPEUsageLog!$C:$C,FFPERegionsAvailable!$F317)</f>
        <v>1</v>
      </c>
      <c r="O317" s="574">
        <f t="shared" si="5"/>
        <v>9</v>
      </c>
      <c r="S317" s="475" t="s">
        <v>1732</v>
      </c>
      <c r="U317" s="566"/>
      <c r="V317" s="575">
        <v>2</v>
      </c>
      <c r="W317" s="562" t="s">
        <v>1</v>
      </c>
      <c r="X317" s="474" t="s">
        <v>200</v>
      </c>
    </row>
    <row r="318" spans="2:24" hidden="1">
      <c r="B318" s="585">
        <v>19920035</v>
      </c>
      <c r="C318" s="585" t="s">
        <v>1736</v>
      </c>
      <c r="D318" s="475">
        <v>1</v>
      </c>
      <c r="E318" s="1">
        <v>5</v>
      </c>
      <c r="F318" s="475" t="s">
        <v>1729</v>
      </c>
      <c r="G318" s="475">
        <v>51</v>
      </c>
      <c r="H318" s="561">
        <v>44607</v>
      </c>
      <c r="I318" s="583" t="str">
        <f>IFERROR(VLOOKUP(J318,Mapping!$AW$2:$BB$26,5,FALSE),"")</f>
        <v/>
      </c>
      <c r="J318" s="474" t="s">
        <v>1731</v>
      </c>
      <c r="K318" s="566" t="s">
        <v>929</v>
      </c>
      <c r="L318" s="474">
        <v>10</v>
      </c>
      <c r="M318" s="474">
        <v>0</v>
      </c>
      <c r="N318">
        <f>SUMIFS(FFPEUsageLog!$D:$D,FFPEUsageLog!$A:$A,FFPERegionsAvailable!$B318,FFPEUsageLog!$B:$B,FFPERegionsAvailable!$J318,FFPEUsageLog!$C:$C,FFPERegionsAvailable!$F318)</f>
        <v>1</v>
      </c>
      <c r="O318" s="574">
        <f t="shared" si="5"/>
        <v>9</v>
      </c>
      <c r="S318" s="475" t="s">
        <v>1732</v>
      </c>
      <c r="U318" s="566"/>
      <c r="V318" s="575">
        <v>2</v>
      </c>
      <c r="W318" s="562" t="s">
        <v>1</v>
      </c>
      <c r="X318" s="474" t="s">
        <v>200</v>
      </c>
    </row>
    <row r="319" spans="2:24" hidden="1">
      <c r="B319" s="585">
        <v>19920077</v>
      </c>
      <c r="C319" s="585" t="s">
        <v>1737</v>
      </c>
      <c r="D319" s="475">
        <v>1</v>
      </c>
      <c r="E319" s="1">
        <v>5</v>
      </c>
      <c r="F319" s="475" t="s">
        <v>1729</v>
      </c>
      <c r="G319" s="475">
        <v>61</v>
      </c>
      <c r="H319" s="561">
        <v>44607</v>
      </c>
      <c r="I319" s="583" t="str">
        <f>IFERROR(VLOOKUP(J319,Mapping!$AW$2:$BB$26,5,FALSE),"")</f>
        <v/>
      </c>
      <c r="J319" s="474" t="s">
        <v>1538</v>
      </c>
      <c r="K319" s="566" t="s">
        <v>929</v>
      </c>
      <c r="L319" s="474">
        <v>10</v>
      </c>
      <c r="M319" s="474">
        <v>0</v>
      </c>
      <c r="N319">
        <f>SUMIFS(FFPEUsageLog!$D:$D,FFPEUsageLog!$A:$A,FFPERegionsAvailable!$B319,FFPEUsageLog!$B:$B,FFPERegionsAvailable!$J319,FFPEUsageLog!$C:$C,FFPERegionsAvailable!$F319)</f>
        <v>1</v>
      </c>
      <c r="O319" s="574">
        <f t="shared" si="5"/>
        <v>9</v>
      </c>
      <c r="S319" s="475" t="s">
        <v>1354</v>
      </c>
      <c r="U319" s="566"/>
      <c r="V319" s="575">
        <v>2</v>
      </c>
      <c r="W319" s="562" t="s">
        <v>1</v>
      </c>
      <c r="X319" s="474" t="s">
        <v>200</v>
      </c>
    </row>
    <row r="320" spans="2:24" hidden="1">
      <c r="B320" s="585">
        <v>19920077</v>
      </c>
      <c r="C320" s="585" t="s">
        <v>1738</v>
      </c>
      <c r="D320" s="475">
        <v>1</v>
      </c>
      <c r="E320" s="1">
        <v>5</v>
      </c>
      <c r="F320" s="475" t="s">
        <v>1729</v>
      </c>
      <c r="G320" s="475">
        <v>71</v>
      </c>
      <c r="H320" s="561">
        <v>44607</v>
      </c>
      <c r="I320" s="583" t="str">
        <f>IFERROR(VLOOKUP(J320,Mapping!$AW$2:$BB$26,5,FALSE),"")</f>
        <v/>
      </c>
      <c r="J320" s="474" t="s">
        <v>1731</v>
      </c>
      <c r="K320" s="566" t="s">
        <v>929</v>
      </c>
      <c r="L320" s="474">
        <v>10</v>
      </c>
      <c r="M320" s="474">
        <v>0</v>
      </c>
      <c r="N320">
        <f>SUMIFS(FFPEUsageLog!$D:$D,FFPEUsageLog!$A:$A,FFPERegionsAvailable!$B320,FFPEUsageLog!$B:$B,FFPERegionsAvailable!$J320,FFPEUsageLog!$C:$C,FFPERegionsAvailable!$F320)</f>
        <v>1</v>
      </c>
      <c r="O320" s="574">
        <f t="shared" si="5"/>
        <v>9</v>
      </c>
      <c r="S320" s="475" t="s">
        <v>1732</v>
      </c>
      <c r="U320" s="566"/>
      <c r="V320" s="575">
        <v>2</v>
      </c>
      <c r="W320" s="562" t="s">
        <v>1</v>
      </c>
      <c r="X320" s="474" t="s">
        <v>200</v>
      </c>
    </row>
    <row r="321" spans="2:24" hidden="1">
      <c r="B321" s="585">
        <v>19920194</v>
      </c>
      <c r="C321" s="585" t="s">
        <v>1739</v>
      </c>
      <c r="D321" s="475">
        <v>1</v>
      </c>
      <c r="E321" s="1">
        <v>5</v>
      </c>
      <c r="F321" s="475" t="s">
        <v>1729</v>
      </c>
      <c r="G321" s="475">
        <v>81</v>
      </c>
      <c r="H321" s="561">
        <v>44607</v>
      </c>
      <c r="I321" s="583" t="str">
        <f>IFERROR(VLOOKUP(J321,Mapping!$AW$2:$BB$26,5,FALSE),"")</f>
        <v/>
      </c>
      <c r="J321" s="474" t="s">
        <v>1538</v>
      </c>
      <c r="K321" s="566" t="s">
        <v>929</v>
      </c>
      <c r="L321" s="474">
        <v>10</v>
      </c>
      <c r="M321" s="474">
        <v>0</v>
      </c>
      <c r="N321">
        <f>SUMIFS(FFPEUsageLog!$D:$D,FFPEUsageLog!$A:$A,FFPERegionsAvailable!$B321,FFPEUsageLog!$B:$B,FFPERegionsAvailable!$J321,FFPEUsageLog!$C:$C,FFPERegionsAvailable!$F321)</f>
        <v>2</v>
      </c>
      <c r="O321" s="574">
        <f t="shared" si="5"/>
        <v>8</v>
      </c>
      <c r="S321" s="475" t="s">
        <v>1354</v>
      </c>
      <c r="U321" s="566"/>
      <c r="V321" s="575">
        <v>2</v>
      </c>
      <c r="W321" s="562" t="s">
        <v>1</v>
      </c>
      <c r="X321" s="474" t="s">
        <v>200</v>
      </c>
    </row>
    <row r="322" spans="2:24" hidden="1">
      <c r="B322" s="585">
        <v>19920194</v>
      </c>
      <c r="C322" s="585" t="s">
        <v>1740</v>
      </c>
      <c r="D322" s="475">
        <v>1</v>
      </c>
      <c r="E322" s="1">
        <v>5</v>
      </c>
      <c r="F322" s="475" t="s">
        <v>1729</v>
      </c>
      <c r="G322" s="475">
        <v>91</v>
      </c>
      <c r="H322" s="561">
        <v>44607</v>
      </c>
      <c r="I322" s="583" t="str">
        <f>IFERROR(VLOOKUP(J322,Mapping!$AW$2:$BB$26,5,FALSE),"")</f>
        <v/>
      </c>
      <c r="J322" s="474" t="s">
        <v>1731</v>
      </c>
      <c r="K322" s="566" t="s">
        <v>929</v>
      </c>
      <c r="L322" s="474">
        <v>10</v>
      </c>
      <c r="M322" s="474">
        <v>0</v>
      </c>
      <c r="N322">
        <f>SUMIFS(FFPEUsageLog!$D:$D,FFPEUsageLog!$A:$A,FFPERegionsAvailable!$B322,FFPEUsageLog!$B:$B,FFPERegionsAvailable!$J322,FFPEUsageLog!$C:$C,FFPERegionsAvailable!$F322)</f>
        <v>1</v>
      </c>
      <c r="O322" s="574">
        <f t="shared" si="5"/>
        <v>9</v>
      </c>
      <c r="S322" s="475" t="s">
        <v>1354</v>
      </c>
      <c r="U322" s="566"/>
      <c r="V322" s="575">
        <v>2</v>
      </c>
      <c r="W322" s="562" t="s">
        <v>1</v>
      </c>
      <c r="X322" s="474" t="s">
        <v>200</v>
      </c>
    </row>
    <row r="323" spans="2:24" hidden="1">
      <c r="B323" s="585">
        <v>19920200</v>
      </c>
      <c r="C323" s="585" t="s">
        <v>1741</v>
      </c>
      <c r="D323" s="475">
        <v>1</v>
      </c>
      <c r="E323" s="1">
        <v>5</v>
      </c>
      <c r="F323" s="475" t="s">
        <v>1742</v>
      </c>
      <c r="G323" s="475">
        <v>1</v>
      </c>
      <c r="H323" s="561">
        <v>44607</v>
      </c>
      <c r="I323" s="583" t="str">
        <f>IFERROR(VLOOKUP(J323,Mapping!$AW$2:$BB$26,5,FALSE),"")</f>
        <v/>
      </c>
      <c r="J323" s="474" t="s">
        <v>1538</v>
      </c>
      <c r="K323" s="566" t="s">
        <v>929</v>
      </c>
      <c r="L323" s="474">
        <v>10</v>
      </c>
      <c r="M323" s="474">
        <v>0</v>
      </c>
      <c r="N323">
        <f>SUMIFS(FFPEUsageLog!$D:$D,FFPEUsageLog!$A:$A,FFPERegionsAvailable!$B323,FFPEUsageLog!$B:$B,FFPERegionsAvailable!$J323,FFPEUsageLog!$C:$C,FFPERegionsAvailable!$F323)</f>
        <v>0</v>
      </c>
      <c r="O323" s="574">
        <f t="shared" si="5"/>
        <v>10</v>
      </c>
      <c r="S323" s="475" t="s">
        <v>1732</v>
      </c>
      <c r="U323" s="566"/>
      <c r="V323" s="575">
        <v>2</v>
      </c>
      <c r="W323" s="562" t="s">
        <v>1</v>
      </c>
      <c r="X323" s="474" t="s">
        <v>200</v>
      </c>
    </row>
    <row r="324" spans="2:24" hidden="1">
      <c r="B324" s="585">
        <v>19920200</v>
      </c>
      <c r="C324" s="585" t="s">
        <v>1743</v>
      </c>
      <c r="D324" s="475">
        <v>1</v>
      </c>
      <c r="E324" s="1">
        <v>5</v>
      </c>
      <c r="F324" s="475" t="s">
        <v>1742</v>
      </c>
      <c r="G324" s="475">
        <v>11</v>
      </c>
      <c r="H324" s="561">
        <v>44607</v>
      </c>
      <c r="I324" s="583" t="str">
        <f>IFERROR(VLOOKUP(J324,Mapping!$AW$2:$BB$26,5,FALSE),"")</f>
        <v/>
      </c>
      <c r="J324" s="474" t="s">
        <v>1731</v>
      </c>
      <c r="K324" s="566" t="s">
        <v>929</v>
      </c>
      <c r="L324" s="474">
        <v>10</v>
      </c>
      <c r="M324" s="474">
        <v>0</v>
      </c>
      <c r="N324">
        <f>SUMIFS(FFPEUsageLog!$D:$D,FFPEUsageLog!$A:$A,FFPERegionsAvailable!$B324,FFPEUsageLog!$B:$B,FFPERegionsAvailable!$J324,FFPEUsageLog!$C:$C,FFPERegionsAvailable!$F324)</f>
        <v>0</v>
      </c>
      <c r="O324" s="574">
        <f t="shared" si="5"/>
        <v>10</v>
      </c>
      <c r="S324" s="475" t="s">
        <v>1354</v>
      </c>
      <c r="U324" s="566"/>
      <c r="V324" s="575">
        <v>2</v>
      </c>
      <c r="W324" s="562" t="s">
        <v>1</v>
      </c>
      <c r="X324" s="474" t="s">
        <v>200</v>
      </c>
    </row>
    <row r="325" spans="2:24" hidden="1">
      <c r="B325" s="585">
        <v>19930148</v>
      </c>
      <c r="C325" s="585" t="s">
        <v>1744</v>
      </c>
      <c r="D325" s="475">
        <v>1</v>
      </c>
      <c r="E325" s="1">
        <v>5</v>
      </c>
      <c r="F325" s="475" t="s">
        <v>1742</v>
      </c>
      <c r="G325" s="475">
        <v>21</v>
      </c>
      <c r="H325" s="561">
        <v>44607</v>
      </c>
      <c r="I325" s="583" t="str">
        <f>IFERROR(VLOOKUP(J325,Mapping!$AW$2:$BB$26,5,FALSE),"")</f>
        <v/>
      </c>
      <c r="J325" s="474" t="s">
        <v>1538</v>
      </c>
      <c r="K325" s="566" t="s">
        <v>929</v>
      </c>
      <c r="L325" s="474">
        <v>10</v>
      </c>
      <c r="M325" s="474">
        <v>0</v>
      </c>
      <c r="N325">
        <f>SUMIFS(FFPEUsageLog!$D:$D,FFPEUsageLog!$A:$A,FFPERegionsAvailable!$B325,FFPEUsageLog!$B:$B,FFPERegionsAvailable!$J325,FFPEUsageLog!$C:$C,FFPERegionsAvailable!$F325)</f>
        <v>0</v>
      </c>
      <c r="O325" s="574">
        <f t="shared" si="5"/>
        <v>10</v>
      </c>
      <c r="S325" s="475" t="s">
        <v>1354</v>
      </c>
      <c r="U325" s="566"/>
      <c r="V325" s="575">
        <v>2</v>
      </c>
      <c r="W325" s="562" t="s">
        <v>1</v>
      </c>
      <c r="X325" s="474" t="s">
        <v>200</v>
      </c>
    </row>
    <row r="326" spans="2:24" hidden="1">
      <c r="B326" s="585">
        <v>19930148</v>
      </c>
      <c r="C326" s="585" t="s">
        <v>1745</v>
      </c>
      <c r="D326" s="475">
        <v>1</v>
      </c>
      <c r="E326" s="1">
        <v>5</v>
      </c>
      <c r="F326" s="475" t="s">
        <v>1742</v>
      </c>
      <c r="G326" s="475">
        <v>31</v>
      </c>
      <c r="H326" s="561">
        <v>44607</v>
      </c>
      <c r="I326" s="583" t="str">
        <f>IFERROR(VLOOKUP(J326,Mapping!$AW$2:$BB$26,5,FALSE),"")</f>
        <v/>
      </c>
      <c r="J326" s="474" t="s">
        <v>1731</v>
      </c>
      <c r="K326" s="566" t="s">
        <v>929</v>
      </c>
      <c r="L326" s="474">
        <v>10</v>
      </c>
      <c r="M326" s="474">
        <v>0</v>
      </c>
      <c r="N326">
        <f>SUMIFS(FFPEUsageLog!$D:$D,FFPEUsageLog!$A:$A,FFPERegionsAvailable!$B326,FFPEUsageLog!$B:$B,FFPERegionsAvailable!$J326,FFPEUsageLog!$C:$C,FFPERegionsAvailable!$F326)</f>
        <v>0</v>
      </c>
      <c r="O326" s="574">
        <f t="shared" si="5"/>
        <v>10</v>
      </c>
      <c r="S326" s="475" t="s">
        <v>1354</v>
      </c>
      <c r="U326" s="566"/>
      <c r="V326" s="575">
        <v>2</v>
      </c>
      <c r="W326" s="562" t="s">
        <v>1</v>
      </c>
      <c r="X326" s="474" t="s">
        <v>200</v>
      </c>
    </row>
    <row r="327" spans="2:24" hidden="1">
      <c r="B327" s="585">
        <v>19930154</v>
      </c>
      <c r="C327" s="585" t="s">
        <v>1746</v>
      </c>
      <c r="D327" s="475">
        <v>1</v>
      </c>
      <c r="E327" s="1">
        <v>5</v>
      </c>
      <c r="F327" s="475" t="s">
        <v>1742</v>
      </c>
      <c r="G327" s="475">
        <v>41</v>
      </c>
      <c r="H327" s="561">
        <v>44607</v>
      </c>
      <c r="I327" s="583" t="str">
        <f>IFERROR(VLOOKUP(J327,Mapping!$AW$2:$BB$26,5,FALSE),"")</f>
        <v/>
      </c>
      <c r="J327" s="474" t="s">
        <v>1731</v>
      </c>
      <c r="K327" s="566" t="s">
        <v>929</v>
      </c>
      <c r="L327" s="474">
        <v>10</v>
      </c>
      <c r="M327" s="474">
        <v>0</v>
      </c>
      <c r="N327">
        <f>SUMIFS(FFPEUsageLog!$D:$D,FFPEUsageLog!$A:$A,FFPERegionsAvailable!$B327,FFPEUsageLog!$B:$B,FFPERegionsAvailable!$J327,FFPEUsageLog!$C:$C,FFPERegionsAvailable!$F327)</f>
        <v>0</v>
      </c>
      <c r="O327" s="574">
        <f t="shared" si="5"/>
        <v>10</v>
      </c>
      <c r="S327" s="475" t="s">
        <v>1354</v>
      </c>
      <c r="U327" s="566"/>
      <c r="V327" s="575">
        <v>2</v>
      </c>
      <c r="W327" s="562" t="s">
        <v>1</v>
      </c>
      <c r="X327" s="474" t="s">
        <v>200</v>
      </c>
    </row>
    <row r="328" spans="2:24" hidden="1">
      <c r="B328" s="585">
        <v>19930154</v>
      </c>
      <c r="C328" s="585" t="s">
        <v>1747</v>
      </c>
      <c r="D328" s="475">
        <v>1</v>
      </c>
      <c r="E328" s="1">
        <v>5</v>
      </c>
      <c r="F328" s="475" t="s">
        <v>1742</v>
      </c>
      <c r="G328" s="475">
        <v>51</v>
      </c>
      <c r="H328" s="561">
        <v>44607</v>
      </c>
      <c r="I328" s="583" t="str">
        <f>IFERROR(VLOOKUP(J328,Mapping!$AW$2:$BB$26,5,FALSE),"")</f>
        <v/>
      </c>
      <c r="J328" s="474" t="s">
        <v>1538</v>
      </c>
      <c r="K328" s="566" t="s">
        <v>929</v>
      </c>
      <c r="L328" s="474">
        <v>10</v>
      </c>
      <c r="M328" s="474">
        <v>0</v>
      </c>
      <c r="N328">
        <f>SUMIFS(FFPEUsageLog!$D:$D,FFPEUsageLog!$A:$A,FFPERegionsAvailable!$B328,FFPEUsageLog!$B:$B,FFPERegionsAvailable!$J328,FFPEUsageLog!$C:$C,FFPERegionsAvailable!$F328)</f>
        <v>0</v>
      </c>
      <c r="O328" s="574">
        <f t="shared" si="5"/>
        <v>10</v>
      </c>
      <c r="S328" s="475" t="s">
        <v>1689</v>
      </c>
      <c r="U328" s="566"/>
      <c r="V328" s="575">
        <v>2</v>
      </c>
      <c r="W328" s="562" t="s">
        <v>1</v>
      </c>
      <c r="X328" s="474" t="s">
        <v>200</v>
      </c>
    </row>
    <row r="329" spans="2:24" hidden="1">
      <c r="B329" s="585">
        <v>19930222</v>
      </c>
      <c r="C329" s="585" t="s">
        <v>1748</v>
      </c>
      <c r="D329" s="475">
        <v>1</v>
      </c>
      <c r="E329" s="1">
        <v>5</v>
      </c>
      <c r="F329" s="475" t="s">
        <v>1742</v>
      </c>
      <c r="G329" s="475">
        <v>61</v>
      </c>
      <c r="H329" s="561">
        <v>44607</v>
      </c>
      <c r="I329" s="583" t="str">
        <f>IFERROR(VLOOKUP(J329,Mapping!$AW$2:$BB$26,5,FALSE),"")</f>
        <v/>
      </c>
      <c r="J329" s="474" t="s">
        <v>1538</v>
      </c>
      <c r="K329" s="566" t="s">
        <v>929</v>
      </c>
      <c r="L329" s="474">
        <v>10</v>
      </c>
      <c r="M329" s="474">
        <v>0</v>
      </c>
      <c r="N329">
        <f>SUMIFS(FFPEUsageLog!$D:$D,FFPEUsageLog!$A:$A,FFPERegionsAvailable!$B329,FFPEUsageLog!$B:$B,FFPERegionsAvailable!$J329,FFPEUsageLog!$C:$C,FFPERegionsAvailable!$F329)</f>
        <v>0</v>
      </c>
      <c r="O329" s="574">
        <f t="shared" si="5"/>
        <v>10</v>
      </c>
      <c r="S329" s="475" t="s">
        <v>1689</v>
      </c>
      <c r="U329" s="566"/>
      <c r="V329" s="575">
        <v>2</v>
      </c>
      <c r="W329" s="562" t="s">
        <v>1</v>
      </c>
      <c r="X329" s="474" t="s">
        <v>200</v>
      </c>
    </row>
    <row r="330" spans="2:24" hidden="1">
      <c r="B330" s="585">
        <v>19930222</v>
      </c>
      <c r="C330" s="585" t="s">
        <v>1749</v>
      </c>
      <c r="D330" s="475">
        <v>1</v>
      </c>
      <c r="E330" s="1">
        <v>5</v>
      </c>
      <c r="F330" s="475" t="s">
        <v>1742</v>
      </c>
      <c r="G330" s="475">
        <v>71</v>
      </c>
      <c r="H330" s="561">
        <v>44607</v>
      </c>
      <c r="I330" s="583" t="str">
        <f>IFERROR(VLOOKUP(J330,Mapping!$AW$2:$BB$26,5,FALSE),"")</f>
        <v/>
      </c>
      <c r="J330" s="474" t="s">
        <v>1731</v>
      </c>
      <c r="K330" s="566" t="s">
        <v>929</v>
      </c>
      <c r="L330" s="474">
        <v>10</v>
      </c>
      <c r="M330" s="474">
        <v>0</v>
      </c>
      <c r="N330">
        <f>SUMIFS(FFPEUsageLog!$D:$D,FFPEUsageLog!$A:$A,FFPERegionsAvailable!$B330,FFPEUsageLog!$B:$B,FFPERegionsAvailable!$J330,FFPEUsageLog!$C:$C,FFPERegionsAvailable!$F330)</f>
        <v>0</v>
      </c>
      <c r="O330" s="574">
        <f t="shared" si="5"/>
        <v>10</v>
      </c>
      <c r="S330" s="475" t="s">
        <v>1354</v>
      </c>
      <c r="U330" s="566"/>
      <c r="V330" s="575">
        <v>2</v>
      </c>
      <c r="W330" s="562" t="s">
        <v>1</v>
      </c>
      <c r="X330" s="474" t="s">
        <v>200</v>
      </c>
    </row>
    <row r="331" spans="2:24" hidden="1">
      <c r="B331" s="585">
        <v>19960052</v>
      </c>
      <c r="C331" s="585" t="s">
        <v>1750</v>
      </c>
      <c r="D331" s="475">
        <v>1</v>
      </c>
      <c r="E331" s="1">
        <v>5</v>
      </c>
      <c r="F331" s="475" t="s">
        <v>1742</v>
      </c>
      <c r="G331" s="475">
        <v>81</v>
      </c>
      <c r="H331" s="561">
        <v>44607</v>
      </c>
      <c r="I331" s="583" t="str">
        <f>IFERROR(VLOOKUP(J331,Mapping!$AW$2:$BB$26,5,FALSE),"")</f>
        <v/>
      </c>
      <c r="J331" s="474" t="s">
        <v>1731</v>
      </c>
      <c r="K331" s="566" t="s">
        <v>929</v>
      </c>
      <c r="L331" s="474">
        <v>10</v>
      </c>
      <c r="M331" s="474">
        <v>0</v>
      </c>
      <c r="N331">
        <f>SUMIFS(FFPEUsageLog!$D:$D,FFPEUsageLog!$A:$A,FFPERegionsAvailable!$B331,FFPEUsageLog!$B:$B,FFPERegionsAvailable!$J331,FFPEUsageLog!$C:$C,FFPERegionsAvailable!$F331)</f>
        <v>0</v>
      </c>
      <c r="O331" s="574">
        <f t="shared" si="5"/>
        <v>10</v>
      </c>
      <c r="S331" s="475" t="s">
        <v>1354</v>
      </c>
      <c r="U331" s="566"/>
      <c r="V331" s="575">
        <v>2</v>
      </c>
      <c r="W331" s="562" t="s">
        <v>1</v>
      </c>
      <c r="X331" s="474" t="s">
        <v>200</v>
      </c>
    </row>
    <row r="332" spans="2:24" hidden="1">
      <c r="B332" s="585">
        <v>19960052</v>
      </c>
      <c r="C332" s="585" t="s">
        <v>1751</v>
      </c>
      <c r="D332" s="475">
        <v>1</v>
      </c>
      <c r="E332" s="1">
        <v>5</v>
      </c>
      <c r="F332" s="475" t="s">
        <v>1742</v>
      </c>
      <c r="G332" s="475">
        <v>91</v>
      </c>
      <c r="H332" s="561">
        <v>44607</v>
      </c>
      <c r="I332" s="583" t="str">
        <f>IFERROR(VLOOKUP(J332,Mapping!$AW$2:$BB$26,5,FALSE),"")</f>
        <v/>
      </c>
      <c r="J332" s="474" t="s">
        <v>1538</v>
      </c>
      <c r="K332" s="566" t="s">
        <v>929</v>
      </c>
      <c r="L332" s="474">
        <v>10</v>
      </c>
      <c r="M332" s="474">
        <v>0</v>
      </c>
      <c r="N332">
        <f>SUMIFS(FFPEUsageLog!$D:$D,FFPEUsageLog!$A:$A,FFPERegionsAvailable!$B332,FFPEUsageLog!$B:$B,FFPERegionsAvailable!$J332,FFPEUsageLog!$C:$C,FFPERegionsAvailable!$F332)</f>
        <v>0</v>
      </c>
      <c r="O332" s="574">
        <f t="shared" si="5"/>
        <v>10</v>
      </c>
      <c r="S332" s="475" t="s">
        <v>1732</v>
      </c>
      <c r="U332" s="566"/>
      <c r="V332" s="575">
        <v>2</v>
      </c>
      <c r="W332" s="562" t="s">
        <v>1</v>
      </c>
      <c r="X332" s="474" t="s">
        <v>200</v>
      </c>
    </row>
    <row r="333" spans="2:24" hidden="1">
      <c r="B333" s="588">
        <v>19960064</v>
      </c>
      <c r="C333" s="585" t="s">
        <v>1752</v>
      </c>
      <c r="D333" s="475">
        <v>1</v>
      </c>
      <c r="E333" s="1">
        <v>5</v>
      </c>
      <c r="F333" s="475" t="s">
        <v>1753</v>
      </c>
      <c r="G333" s="475">
        <v>1</v>
      </c>
      <c r="H333" s="561">
        <v>44607</v>
      </c>
      <c r="I333" s="583" t="str">
        <f>IFERROR(VLOOKUP(J333,Mapping!$AW$2:$BB$26,5,FALSE),"")</f>
        <v/>
      </c>
      <c r="J333" s="474" t="s">
        <v>1538</v>
      </c>
      <c r="K333" s="566" t="s">
        <v>929</v>
      </c>
      <c r="L333" s="474">
        <v>10</v>
      </c>
      <c r="M333" s="474">
        <v>0</v>
      </c>
      <c r="N333">
        <f>SUMIFS(FFPEUsageLog!$D:$D,FFPEUsageLog!$A:$A,FFPERegionsAvailable!$B333,FFPEUsageLog!$B:$B,FFPERegionsAvailable!$J333,FFPEUsageLog!$C:$C,FFPERegionsAvailable!$F333)</f>
        <v>0</v>
      </c>
      <c r="O333" s="574">
        <f t="shared" si="5"/>
        <v>10</v>
      </c>
      <c r="S333" s="475" t="s">
        <v>1732</v>
      </c>
      <c r="U333" s="566"/>
      <c r="V333" s="575">
        <v>2</v>
      </c>
      <c r="W333" s="562" t="s">
        <v>1</v>
      </c>
      <c r="X333" s="474" t="s">
        <v>200</v>
      </c>
    </row>
    <row r="334" spans="2:24" hidden="1">
      <c r="B334" s="588">
        <v>19960064</v>
      </c>
      <c r="C334" s="585" t="s">
        <v>1754</v>
      </c>
      <c r="D334" s="475">
        <v>1</v>
      </c>
      <c r="E334" s="1">
        <v>5</v>
      </c>
      <c r="F334" s="475" t="s">
        <v>1753</v>
      </c>
      <c r="G334" s="475">
        <v>11</v>
      </c>
      <c r="H334" s="561">
        <v>44607</v>
      </c>
      <c r="I334" s="583" t="str">
        <f>IFERROR(VLOOKUP(J334,Mapping!$AW$2:$BB$26,5,FALSE),"")</f>
        <v/>
      </c>
      <c r="J334" s="474" t="s">
        <v>1731</v>
      </c>
      <c r="K334" s="566" t="s">
        <v>929</v>
      </c>
      <c r="L334" s="474">
        <v>10</v>
      </c>
      <c r="M334" s="474">
        <v>0</v>
      </c>
      <c r="N334">
        <f>SUMIFS(FFPEUsageLog!$D:$D,FFPEUsageLog!$A:$A,FFPERegionsAvailable!$B334,FFPEUsageLog!$B:$B,FFPERegionsAvailable!$J334,FFPEUsageLog!$C:$C,FFPERegionsAvailable!$F334)</f>
        <v>1</v>
      </c>
      <c r="O334" s="574">
        <f t="shared" si="5"/>
        <v>9</v>
      </c>
      <c r="S334" s="475" t="s">
        <v>1354</v>
      </c>
      <c r="U334" s="566"/>
      <c r="V334" s="575">
        <v>2</v>
      </c>
      <c r="W334" s="562" t="s">
        <v>1</v>
      </c>
      <c r="X334" s="474" t="s">
        <v>200</v>
      </c>
    </row>
    <row r="335" spans="2:24" hidden="1">
      <c r="B335" s="585">
        <v>19980098</v>
      </c>
      <c r="C335" s="585" t="s">
        <v>1755</v>
      </c>
      <c r="D335" s="475">
        <v>1</v>
      </c>
      <c r="E335" s="1">
        <v>5</v>
      </c>
      <c r="F335" s="475" t="s">
        <v>1753</v>
      </c>
      <c r="G335" s="475">
        <v>21</v>
      </c>
      <c r="H335" s="561">
        <v>44607</v>
      </c>
      <c r="I335" s="583" t="str">
        <f>IFERROR(VLOOKUP(J335,Mapping!$AW$2:$BB$26,5,FALSE),"")</f>
        <v/>
      </c>
      <c r="J335" s="474" t="s">
        <v>1731</v>
      </c>
      <c r="K335" s="566" t="s">
        <v>929</v>
      </c>
      <c r="L335" s="474">
        <v>10</v>
      </c>
      <c r="M335" s="474">
        <v>0</v>
      </c>
      <c r="N335">
        <f>SUMIFS(FFPEUsageLog!$D:$D,FFPEUsageLog!$A:$A,FFPERegionsAvailable!$B335,FFPEUsageLog!$B:$B,FFPERegionsAvailable!$J335,FFPEUsageLog!$C:$C,FFPERegionsAvailable!$F335)</f>
        <v>0</v>
      </c>
      <c r="O335" s="574">
        <f t="shared" si="5"/>
        <v>10</v>
      </c>
      <c r="S335" s="475" t="s">
        <v>1354</v>
      </c>
      <c r="U335" s="566"/>
      <c r="V335" s="575">
        <v>2</v>
      </c>
      <c r="W335" s="562" t="s">
        <v>1</v>
      </c>
      <c r="X335" s="474" t="s">
        <v>200</v>
      </c>
    </row>
    <row r="336" spans="2:24" hidden="1">
      <c r="B336" s="585">
        <v>20050102</v>
      </c>
      <c r="C336" s="585" t="s">
        <v>1756</v>
      </c>
      <c r="D336" s="475">
        <v>1</v>
      </c>
      <c r="E336" s="1">
        <v>5</v>
      </c>
      <c r="F336" s="475" t="s">
        <v>1753</v>
      </c>
      <c r="G336" s="475">
        <v>31</v>
      </c>
      <c r="H336" s="561">
        <v>44607</v>
      </c>
      <c r="I336" s="583" t="str">
        <f>IFERROR(VLOOKUP(J336,Mapping!$AW$2:$BB$26,5,FALSE),"")</f>
        <v/>
      </c>
      <c r="J336" s="474" t="s">
        <v>1538</v>
      </c>
      <c r="K336" s="566" t="s">
        <v>929</v>
      </c>
      <c r="L336" s="474">
        <v>10</v>
      </c>
      <c r="M336" s="474">
        <v>0</v>
      </c>
      <c r="N336">
        <f>SUMIFS(FFPEUsageLog!$D:$D,FFPEUsageLog!$A:$A,FFPERegionsAvailable!$B336,FFPEUsageLog!$B:$B,FFPERegionsAvailable!$J336,FFPEUsageLog!$C:$C,FFPERegionsAvailable!$F336)</f>
        <v>0</v>
      </c>
      <c r="O336" s="574">
        <f t="shared" si="5"/>
        <v>10</v>
      </c>
      <c r="S336" s="475" t="s">
        <v>1354</v>
      </c>
      <c r="U336" s="566"/>
      <c r="V336" s="575">
        <v>2</v>
      </c>
      <c r="W336" s="562" t="s">
        <v>1</v>
      </c>
      <c r="X336" s="474" t="s">
        <v>200</v>
      </c>
    </row>
    <row r="337" spans="2:24" hidden="1">
      <c r="B337" s="585">
        <v>20050102</v>
      </c>
      <c r="C337" s="585" t="s">
        <v>1757</v>
      </c>
      <c r="D337" s="475">
        <v>1</v>
      </c>
      <c r="E337" s="1">
        <v>5</v>
      </c>
      <c r="F337" s="475" t="s">
        <v>1753</v>
      </c>
      <c r="G337" s="475">
        <v>41</v>
      </c>
      <c r="H337" s="561">
        <v>44607</v>
      </c>
      <c r="I337" s="583" t="str">
        <f>IFERROR(VLOOKUP(J337,Mapping!$AW$2:$BB$26,5,FALSE),"")</f>
        <v/>
      </c>
      <c r="J337" s="474" t="s">
        <v>1731</v>
      </c>
      <c r="K337" s="566" t="s">
        <v>929</v>
      </c>
      <c r="L337" s="474">
        <v>10</v>
      </c>
      <c r="M337" s="474">
        <v>0</v>
      </c>
      <c r="N337">
        <f>SUMIFS(FFPEUsageLog!$D:$D,FFPEUsageLog!$A:$A,FFPERegionsAvailable!$B337,FFPEUsageLog!$B:$B,FFPERegionsAvailable!$J337,FFPEUsageLog!$C:$C,FFPERegionsAvailable!$F337)</f>
        <v>0</v>
      </c>
      <c r="O337" s="574">
        <f t="shared" si="5"/>
        <v>10</v>
      </c>
      <c r="S337" s="475" t="s">
        <v>1732</v>
      </c>
      <c r="U337" s="566"/>
      <c r="V337" s="575">
        <v>2</v>
      </c>
      <c r="W337" s="562" t="s">
        <v>1</v>
      </c>
      <c r="X337" s="474" t="s">
        <v>200</v>
      </c>
    </row>
    <row r="338" spans="2:24" hidden="1">
      <c r="B338" s="585">
        <v>20060093</v>
      </c>
      <c r="C338" s="585" t="s">
        <v>1758</v>
      </c>
      <c r="D338" s="475">
        <v>1</v>
      </c>
      <c r="E338" s="1">
        <v>5</v>
      </c>
      <c r="F338" s="475" t="s">
        <v>1753</v>
      </c>
      <c r="G338" s="475">
        <v>51</v>
      </c>
      <c r="H338" s="561">
        <v>44607</v>
      </c>
      <c r="I338" s="583" t="str">
        <f>IFERROR(VLOOKUP(J338,Mapping!$AW$2:$BB$26,5,FALSE),"")</f>
        <v/>
      </c>
      <c r="J338" s="474" t="s">
        <v>1538</v>
      </c>
      <c r="K338" s="566" t="s">
        <v>929</v>
      </c>
      <c r="L338" s="474">
        <v>10</v>
      </c>
      <c r="M338" s="474">
        <v>0</v>
      </c>
      <c r="N338">
        <f>SUMIFS(FFPEUsageLog!$D:$D,FFPEUsageLog!$A:$A,FFPERegionsAvailable!$B338,FFPEUsageLog!$B:$B,FFPERegionsAvailable!$J338,FFPEUsageLog!$C:$C,FFPERegionsAvailable!$F338)</f>
        <v>0</v>
      </c>
      <c r="O338" s="574">
        <f t="shared" si="5"/>
        <v>10</v>
      </c>
      <c r="S338" s="475" t="s">
        <v>1354</v>
      </c>
      <c r="U338" s="566"/>
      <c r="V338" s="575">
        <v>2</v>
      </c>
      <c r="W338" s="562" t="s">
        <v>1</v>
      </c>
      <c r="X338" s="474" t="s">
        <v>200</v>
      </c>
    </row>
    <row r="339" spans="2:24" hidden="1">
      <c r="B339" s="585">
        <v>20060093</v>
      </c>
      <c r="C339" s="585" t="s">
        <v>1759</v>
      </c>
      <c r="D339" s="475">
        <v>1</v>
      </c>
      <c r="E339" s="1">
        <v>5</v>
      </c>
      <c r="F339" s="475" t="s">
        <v>1753</v>
      </c>
      <c r="G339" s="475">
        <v>61</v>
      </c>
      <c r="H339" s="561">
        <v>44607</v>
      </c>
      <c r="I339" s="583" t="str">
        <f>IFERROR(VLOOKUP(J339,Mapping!$AW$2:$BB$26,5,FALSE),"")</f>
        <v/>
      </c>
      <c r="J339" s="474" t="s">
        <v>1731</v>
      </c>
      <c r="K339" s="566" t="s">
        <v>929</v>
      </c>
      <c r="L339" s="474">
        <v>10</v>
      </c>
      <c r="M339" s="474">
        <v>0</v>
      </c>
      <c r="N339">
        <f>SUMIFS(FFPEUsageLog!$D:$D,FFPEUsageLog!$A:$A,FFPERegionsAvailable!$B339,FFPEUsageLog!$B:$B,FFPERegionsAvailable!$J339,FFPEUsageLog!$C:$C,FFPERegionsAvailable!$F339)</f>
        <v>0</v>
      </c>
      <c r="O339" s="574">
        <f t="shared" si="5"/>
        <v>10</v>
      </c>
      <c r="S339" s="475" t="s">
        <v>1732</v>
      </c>
      <c r="U339" s="566"/>
      <c r="V339" s="575">
        <v>2</v>
      </c>
      <c r="W339" s="562" t="s">
        <v>1</v>
      </c>
      <c r="X339" s="474" t="s">
        <v>200</v>
      </c>
    </row>
    <row r="340" spans="2:24" hidden="1">
      <c r="B340" s="585">
        <v>20060099</v>
      </c>
      <c r="C340" s="585" t="s">
        <v>1760</v>
      </c>
      <c r="D340" s="475">
        <v>1</v>
      </c>
      <c r="E340" s="1">
        <v>5</v>
      </c>
      <c r="F340" s="475" t="s">
        <v>1753</v>
      </c>
      <c r="G340" s="475">
        <v>71</v>
      </c>
      <c r="H340" s="561">
        <v>44607</v>
      </c>
      <c r="I340" s="583" t="str">
        <f>IFERROR(VLOOKUP(J340,Mapping!$AW$2:$BB$26,5,FALSE),"")</f>
        <v/>
      </c>
      <c r="J340" s="474" t="s">
        <v>1538</v>
      </c>
      <c r="K340" s="566" t="s">
        <v>929</v>
      </c>
      <c r="L340" s="474">
        <v>10</v>
      </c>
      <c r="M340" s="474">
        <v>0</v>
      </c>
      <c r="N340">
        <f>SUMIFS(FFPEUsageLog!$D:$D,FFPEUsageLog!$A:$A,FFPERegionsAvailable!$B340,FFPEUsageLog!$B:$B,FFPERegionsAvailable!$J340,FFPEUsageLog!$C:$C,FFPERegionsAvailable!$F340)</f>
        <v>0</v>
      </c>
      <c r="O340" s="574">
        <f t="shared" si="5"/>
        <v>10</v>
      </c>
      <c r="S340" s="475" t="s">
        <v>1732</v>
      </c>
      <c r="U340" s="566"/>
      <c r="V340" s="575">
        <v>2</v>
      </c>
      <c r="W340" s="562" t="s">
        <v>1</v>
      </c>
      <c r="X340" s="474" t="s">
        <v>200</v>
      </c>
    </row>
    <row r="341" spans="2:24" hidden="1">
      <c r="B341" s="585">
        <v>20060099</v>
      </c>
      <c r="C341" s="585" t="s">
        <v>1761</v>
      </c>
      <c r="D341" s="475">
        <v>1</v>
      </c>
      <c r="E341" s="1">
        <v>5</v>
      </c>
      <c r="F341" s="475" t="s">
        <v>1753</v>
      </c>
      <c r="G341" s="475">
        <v>81</v>
      </c>
      <c r="H341" s="561">
        <v>44607</v>
      </c>
      <c r="I341" s="583" t="str">
        <f>IFERROR(VLOOKUP(J341,Mapping!$AW$2:$BB$26,5,FALSE),"")</f>
        <v/>
      </c>
      <c r="J341" s="474" t="s">
        <v>1731</v>
      </c>
      <c r="K341" s="566" t="s">
        <v>929</v>
      </c>
      <c r="L341" s="474">
        <v>10</v>
      </c>
      <c r="M341" s="474">
        <v>0</v>
      </c>
      <c r="N341">
        <f>SUMIFS(FFPEUsageLog!$D:$D,FFPEUsageLog!$A:$A,FFPERegionsAvailable!$B341,FFPEUsageLog!$B:$B,FFPERegionsAvailable!$J341,FFPEUsageLog!$C:$C,FFPERegionsAvailable!$F341)</f>
        <v>0</v>
      </c>
      <c r="O341" s="574">
        <f t="shared" si="5"/>
        <v>10</v>
      </c>
      <c r="S341" s="475" t="s">
        <v>1732</v>
      </c>
      <c r="U341" s="566"/>
      <c r="V341" s="575">
        <v>2</v>
      </c>
      <c r="W341" s="562" t="s">
        <v>1</v>
      </c>
      <c r="X341" s="474" t="s">
        <v>200</v>
      </c>
    </row>
    <row r="342" spans="2:24" hidden="1">
      <c r="B342" s="588">
        <v>20110137</v>
      </c>
      <c r="C342" s="585" t="s">
        <v>1762</v>
      </c>
      <c r="D342" s="475">
        <v>1</v>
      </c>
      <c r="E342" s="1">
        <v>5</v>
      </c>
      <c r="F342" s="475" t="s">
        <v>1753</v>
      </c>
      <c r="G342" s="475">
        <v>91</v>
      </c>
      <c r="H342" s="561">
        <v>44607</v>
      </c>
      <c r="I342" s="583" t="str">
        <f>IFERROR(VLOOKUP(J342,Mapping!$AW$2:$BB$26,5,FALSE),"")</f>
        <v/>
      </c>
      <c r="J342" s="474" t="s">
        <v>1538</v>
      </c>
      <c r="K342" s="566" t="s">
        <v>929</v>
      </c>
      <c r="L342" s="474">
        <v>10</v>
      </c>
      <c r="M342" s="474">
        <v>0</v>
      </c>
      <c r="N342">
        <f>SUMIFS(FFPEUsageLog!$D:$D,FFPEUsageLog!$A:$A,FFPERegionsAvailable!$B342,FFPEUsageLog!$B:$B,FFPERegionsAvailable!$J342,FFPEUsageLog!$C:$C,FFPERegionsAvailable!$F342)</f>
        <v>0</v>
      </c>
      <c r="O342" s="574">
        <f t="shared" si="5"/>
        <v>10</v>
      </c>
      <c r="S342" s="475" t="s">
        <v>1732</v>
      </c>
      <c r="U342" s="566"/>
      <c r="V342" s="575">
        <v>2</v>
      </c>
      <c r="W342" s="562" t="s">
        <v>1</v>
      </c>
      <c r="X342" s="474" t="s">
        <v>200</v>
      </c>
    </row>
    <row r="343" spans="2:24" hidden="1">
      <c r="B343" s="588">
        <v>20110137</v>
      </c>
      <c r="C343" s="585" t="s">
        <v>1763</v>
      </c>
      <c r="D343" s="475">
        <v>1</v>
      </c>
      <c r="E343" s="1">
        <v>5</v>
      </c>
      <c r="F343" s="475" t="s">
        <v>1764</v>
      </c>
      <c r="G343" s="475">
        <v>1</v>
      </c>
      <c r="H343" s="561">
        <v>44607</v>
      </c>
      <c r="I343" s="583" t="str">
        <f>IFERROR(VLOOKUP(J343,Mapping!$AW$2:$BB$26,5,FALSE),"")</f>
        <v/>
      </c>
      <c r="J343" s="474" t="s">
        <v>1731</v>
      </c>
      <c r="K343" s="566" t="s">
        <v>929</v>
      </c>
      <c r="L343" s="474">
        <v>10</v>
      </c>
      <c r="M343" s="474">
        <v>0</v>
      </c>
      <c r="N343">
        <f>SUMIFS(FFPEUsageLog!$D:$D,FFPEUsageLog!$A:$A,FFPERegionsAvailable!$B343,FFPEUsageLog!$B:$B,FFPERegionsAvailable!$J343,FFPEUsageLog!$C:$C,FFPERegionsAvailable!$F343)</f>
        <v>0</v>
      </c>
      <c r="O343" s="574">
        <f t="shared" si="5"/>
        <v>10</v>
      </c>
      <c r="S343" s="475" t="s">
        <v>1732</v>
      </c>
      <c r="U343" s="566"/>
      <c r="V343" s="575">
        <v>2</v>
      </c>
      <c r="W343" s="562" t="s">
        <v>1</v>
      </c>
      <c r="X343" s="474" t="s">
        <v>200</v>
      </c>
    </row>
    <row r="344" spans="2:24" hidden="1">
      <c r="B344" s="585">
        <v>20110272</v>
      </c>
      <c r="C344" s="585" t="s">
        <v>1765</v>
      </c>
      <c r="D344" s="475">
        <v>1</v>
      </c>
      <c r="E344" s="1">
        <v>5</v>
      </c>
      <c r="F344" s="475" t="s">
        <v>1764</v>
      </c>
      <c r="G344" s="475">
        <v>11</v>
      </c>
      <c r="H344" s="561">
        <v>44607</v>
      </c>
      <c r="I344" s="583" t="str">
        <f>IFERROR(VLOOKUP(J344,Mapping!$AW$2:$BB$26,5,FALSE),"")</f>
        <v/>
      </c>
      <c r="J344" s="474" t="s">
        <v>1538</v>
      </c>
      <c r="K344" s="566" t="s">
        <v>929</v>
      </c>
      <c r="L344" s="474">
        <v>10</v>
      </c>
      <c r="M344" s="474">
        <v>0</v>
      </c>
      <c r="N344">
        <f>SUMIFS(FFPEUsageLog!$D:$D,FFPEUsageLog!$A:$A,FFPERegionsAvailable!$B344,FFPEUsageLog!$B:$B,FFPERegionsAvailable!$J344,FFPEUsageLog!$C:$C,FFPERegionsAvailable!$F344)</f>
        <v>0</v>
      </c>
      <c r="O344" s="574">
        <f t="shared" si="5"/>
        <v>10</v>
      </c>
      <c r="S344" s="475" t="s">
        <v>1732</v>
      </c>
      <c r="U344" s="566"/>
      <c r="V344" s="575">
        <v>2</v>
      </c>
      <c r="W344" s="562" t="s">
        <v>1</v>
      </c>
      <c r="X344" s="474" t="s">
        <v>200</v>
      </c>
    </row>
    <row r="345" spans="2:24" hidden="1">
      <c r="B345" s="585">
        <v>20110272</v>
      </c>
      <c r="C345" s="585" t="s">
        <v>1766</v>
      </c>
      <c r="D345" s="475">
        <v>1</v>
      </c>
      <c r="E345" s="1">
        <v>5</v>
      </c>
      <c r="F345" s="475" t="s">
        <v>1764</v>
      </c>
      <c r="G345" s="475">
        <v>21</v>
      </c>
      <c r="H345" s="561">
        <v>44607</v>
      </c>
      <c r="I345" s="583" t="str">
        <f>IFERROR(VLOOKUP(J345,Mapping!$AW$2:$BB$26,5,FALSE),"")</f>
        <v/>
      </c>
      <c r="J345" s="474" t="s">
        <v>1731</v>
      </c>
      <c r="K345" s="566" t="s">
        <v>929</v>
      </c>
      <c r="L345" s="474">
        <v>10</v>
      </c>
      <c r="M345" s="474">
        <v>0</v>
      </c>
      <c r="N345">
        <f>SUMIFS(FFPEUsageLog!$D:$D,FFPEUsageLog!$A:$A,FFPERegionsAvailable!$B345,FFPEUsageLog!$B:$B,FFPERegionsAvailable!$J345,FFPEUsageLog!$C:$C,FFPERegionsAvailable!$F345)</f>
        <v>0</v>
      </c>
      <c r="O345" s="574">
        <f t="shared" si="5"/>
        <v>10</v>
      </c>
      <c r="S345" s="475" t="s">
        <v>1732</v>
      </c>
      <c r="U345" s="566"/>
      <c r="V345" s="575">
        <v>2</v>
      </c>
      <c r="W345" s="562" t="s">
        <v>1</v>
      </c>
      <c r="X345" s="474" t="s">
        <v>200</v>
      </c>
    </row>
    <row r="346" spans="2:24" hidden="1">
      <c r="B346" s="588">
        <v>20129990</v>
      </c>
      <c r="C346" s="585" t="s">
        <v>1767</v>
      </c>
      <c r="D346" s="475">
        <v>1</v>
      </c>
      <c r="E346" s="1">
        <v>5</v>
      </c>
      <c r="F346" s="475" t="s">
        <v>1764</v>
      </c>
      <c r="G346" s="475">
        <v>31</v>
      </c>
      <c r="H346" s="561">
        <v>44607</v>
      </c>
      <c r="I346" s="583" t="str">
        <f>IFERROR(VLOOKUP(J346,Mapping!$AW$2:$BB$26,5,FALSE),"")</f>
        <v/>
      </c>
      <c r="J346" s="474" t="s">
        <v>1538</v>
      </c>
      <c r="K346" s="566" t="s">
        <v>929</v>
      </c>
      <c r="L346" s="474">
        <v>10</v>
      </c>
      <c r="M346" s="474">
        <v>0</v>
      </c>
      <c r="N346">
        <f>SUMIFS(FFPEUsageLog!$D:$D,FFPEUsageLog!$A:$A,FFPERegionsAvailable!$B346,FFPEUsageLog!$B:$B,FFPERegionsAvailable!$J346,FFPEUsageLog!$C:$C,FFPERegionsAvailable!$F346)</f>
        <v>0</v>
      </c>
      <c r="O346" s="574">
        <f t="shared" si="5"/>
        <v>10</v>
      </c>
      <c r="S346" s="475" t="s">
        <v>1354</v>
      </c>
      <c r="U346" s="566"/>
      <c r="V346" s="575">
        <v>2</v>
      </c>
      <c r="W346" s="562" t="s">
        <v>1</v>
      </c>
      <c r="X346" s="474" t="s">
        <v>200</v>
      </c>
    </row>
    <row r="347" spans="2:24" hidden="1">
      <c r="B347" s="588">
        <v>20129990</v>
      </c>
      <c r="C347" s="585" t="s">
        <v>1768</v>
      </c>
      <c r="D347" s="475">
        <v>1</v>
      </c>
      <c r="E347" s="1">
        <v>5</v>
      </c>
      <c r="F347" s="475" t="s">
        <v>1764</v>
      </c>
      <c r="G347" s="475">
        <v>41</v>
      </c>
      <c r="H347" s="561">
        <v>44607</v>
      </c>
      <c r="I347" s="583" t="str">
        <f>IFERROR(VLOOKUP(J347,Mapping!$AW$2:$BB$26,5,FALSE),"")</f>
        <v/>
      </c>
      <c r="J347" s="474" t="s">
        <v>1731</v>
      </c>
      <c r="K347" s="566" t="s">
        <v>929</v>
      </c>
      <c r="L347" s="474">
        <v>10</v>
      </c>
      <c r="M347" s="474">
        <v>0</v>
      </c>
      <c r="N347">
        <f>SUMIFS(FFPEUsageLog!$D:$D,FFPEUsageLog!$A:$A,FFPERegionsAvailable!$B347,FFPEUsageLog!$B:$B,FFPERegionsAvailable!$J347,FFPEUsageLog!$C:$C,FFPERegionsAvailable!$F347)</f>
        <v>1</v>
      </c>
      <c r="O347" s="574">
        <f t="shared" si="5"/>
        <v>9</v>
      </c>
      <c r="S347" s="475" t="s">
        <v>1732</v>
      </c>
      <c r="U347" s="566"/>
      <c r="V347" s="575">
        <v>2</v>
      </c>
      <c r="W347" s="562" t="s">
        <v>1</v>
      </c>
      <c r="X347" s="474" t="s">
        <v>200</v>
      </c>
    </row>
    <row r="348" spans="2:24" hidden="1">
      <c r="B348" s="585">
        <v>20130400</v>
      </c>
      <c r="C348" s="585" t="s">
        <v>1769</v>
      </c>
      <c r="D348" s="475">
        <v>1</v>
      </c>
      <c r="E348" s="1">
        <v>5</v>
      </c>
      <c r="F348" s="475" t="s">
        <v>1764</v>
      </c>
      <c r="G348" s="475">
        <v>51</v>
      </c>
      <c r="H348" s="561">
        <v>44607</v>
      </c>
      <c r="I348" s="583" t="str">
        <f>IFERROR(VLOOKUP(J348,Mapping!$AW$2:$BB$26,5,FALSE),"")</f>
        <v/>
      </c>
      <c r="J348" s="474" t="s">
        <v>1538</v>
      </c>
      <c r="K348" s="566" t="s">
        <v>929</v>
      </c>
      <c r="L348" s="474">
        <v>10</v>
      </c>
      <c r="M348" s="474">
        <v>0</v>
      </c>
      <c r="N348">
        <f>SUMIFS(FFPEUsageLog!$D:$D,FFPEUsageLog!$A:$A,FFPERegionsAvailable!$B348,FFPEUsageLog!$B:$B,FFPERegionsAvailable!$J348,FFPEUsageLog!$C:$C,FFPERegionsAvailable!$F348)</f>
        <v>0</v>
      </c>
      <c r="O348" s="574">
        <f t="shared" si="5"/>
        <v>10</v>
      </c>
      <c r="S348" s="475" t="s">
        <v>1732</v>
      </c>
      <c r="U348" s="566"/>
      <c r="V348" s="575">
        <v>2</v>
      </c>
      <c r="W348" s="562" t="s">
        <v>1</v>
      </c>
      <c r="X348" s="474" t="s">
        <v>200</v>
      </c>
    </row>
    <row r="349" spans="2:24" hidden="1">
      <c r="B349" s="585">
        <v>20130400</v>
      </c>
      <c r="C349" s="585" t="s">
        <v>1770</v>
      </c>
      <c r="D349" s="475">
        <v>1</v>
      </c>
      <c r="E349" s="1">
        <v>5</v>
      </c>
      <c r="F349" s="475" t="s">
        <v>1764</v>
      </c>
      <c r="G349" s="475">
        <v>61</v>
      </c>
      <c r="H349" s="561">
        <v>44607</v>
      </c>
      <c r="I349" s="583" t="str">
        <f>IFERROR(VLOOKUP(J349,Mapping!$AW$2:$BB$26,5,FALSE),"")</f>
        <v/>
      </c>
      <c r="J349" s="474" t="s">
        <v>1731</v>
      </c>
      <c r="K349" s="566" t="s">
        <v>929</v>
      </c>
      <c r="L349" s="474">
        <v>10</v>
      </c>
      <c r="M349" s="474">
        <v>0</v>
      </c>
      <c r="N349">
        <f>SUMIFS(FFPEUsageLog!$D:$D,FFPEUsageLog!$A:$A,FFPERegionsAvailable!$B349,FFPEUsageLog!$B:$B,FFPERegionsAvailable!$J349,FFPEUsageLog!$C:$C,FFPERegionsAvailable!$F349)</f>
        <v>0</v>
      </c>
      <c r="O349" s="574">
        <f t="shared" ref="O349:O412" si="6">IF(L349="","",L349-M349-N349)</f>
        <v>10</v>
      </c>
      <c r="S349" s="475" t="s">
        <v>1732</v>
      </c>
      <c r="U349" s="566"/>
      <c r="V349" s="575">
        <v>2</v>
      </c>
      <c r="W349" s="562" t="s">
        <v>1</v>
      </c>
      <c r="X349" s="474" t="s">
        <v>200</v>
      </c>
    </row>
    <row r="350" spans="2:24" hidden="1">
      <c r="B350" s="588">
        <v>20131157</v>
      </c>
      <c r="C350" s="585" t="s">
        <v>1771</v>
      </c>
      <c r="D350" s="475">
        <v>1</v>
      </c>
      <c r="E350" s="1">
        <v>5</v>
      </c>
      <c r="F350" s="475" t="s">
        <v>1764</v>
      </c>
      <c r="G350" s="475">
        <v>71</v>
      </c>
      <c r="H350" s="561">
        <v>44607</v>
      </c>
      <c r="I350" s="583" t="str">
        <f>IFERROR(VLOOKUP(J350,Mapping!$AW$2:$BB$26,5,FALSE),"")</f>
        <v/>
      </c>
      <c r="J350" s="474" t="s">
        <v>1538</v>
      </c>
      <c r="K350" s="566" t="s">
        <v>929</v>
      </c>
      <c r="L350" s="474">
        <v>10</v>
      </c>
      <c r="M350" s="474">
        <v>0</v>
      </c>
      <c r="N350">
        <f>SUMIFS(FFPEUsageLog!$D:$D,FFPEUsageLog!$A:$A,FFPERegionsAvailable!$B350,FFPEUsageLog!$B:$B,FFPERegionsAvailable!$J350,FFPEUsageLog!$C:$C,FFPERegionsAvailable!$F350)</f>
        <v>0</v>
      </c>
      <c r="O350" s="574">
        <f t="shared" si="6"/>
        <v>10</v>
      </c>
      <c r="S350" s="475" t="s">
        <v>1732</v>
      </c>
      <c r="U350" s="566"/>
      <c r="V350" s="575">
        <v>2</v>
      </c>
      <c r="W350" s="562" t="s">
        <v>1</v>
      </c>
      <c r="X350" s="474" t="s">
        <v>200</v>
      </c>
    </row>
    <row r="351" spans="2:24" hidden="1">
      <c r="B351" s="588">
        <v>20131157</v>
      </c>
      <c r="C351" s="585" t="s">
        <v>1772</v>
      </c>
      <c r="D351" s="475">
        <v>1</v>
      </c>
      <c r="E351" s="1">
        <v>5</v>
      </c>
      <c r="F351" s="475" t="s">
        <v>1764</v>
      </c>
      <c r="G351" s="475">
        <v>81</v>
      </c>
      <c r="H351" s="561">
        <v>44607</v>
      </c>
      <c r="I351" s="583" t="str">
        <f>IFERROR(VLOOKUP(J351,Mapping!$AW$2:$BB$26,5,FALSE),"")</f>
        <v/>
      </c>
      <c r="J351" s="474" t="s">
        <v>1731</v>
      </c>
      <c r="K351" s="566" t="s">
        <v>929</v>
      </c>
      <c r="L351" s="474">
        <v>10</v>
      </c>
      <c r="M351" s="474">
        <v>0</v>
      </c>
      <c r="N351">
        <f>SUMIFS(FFPEUsageLog!$D:$D,FFPEUsageLog!$A:$A,FFPERegionsAvailable!$B351,FFPEUsageLog!$B:$B,FFPERegionsAvailable!$J351,FFPEUsageLog!$C:$C,FFPERegionsAvailable!$F351)</f>
        <v>0</v>
      </c>
      <c r="O351" s="574">
        <f t="shared" si="6"/>
        <v>10</v>
      </c>
      <c r="S351" s="475" t="s">
        <v>1732</v>
      </c>
      <c r="U351" s="566"/>
      <c r="V351" s="575">
        <v>2</v>
      </c>
      <c r="W351" s="562" t="s">
        <v>1</v>
      </c>
      <c r="X351" s="474" t="s">
        <v>200</v>
      </c>
    </row>
    <row r="352" spans="2:24" hidden="1">
      <c r="B352" s="585">
        <v>20141901</v>
      </c>
      <c r="C352" s="585" t="s">
        <v>1773</v>
      </c>
      <c r="D352" s="475">
        <v>1</v>
      </c>
      <c r="E352" s="1">
        <v>5</v>
      </c>
      <c r="F352" s="475" t="s">
        <v>1764</v>
      </c>
      <c r="G352" s="475">
        <v>91</v>
      </c>
      <c r="H352" s="561">
        <v>44607</v>
      </c>
      <c r="I352" s="583" t="str">
        <f>IFERROR(VLOOKUP(J352,Mapping!$AW$2:$BB$26,5,FALSE),"")</f>
        <v/>
      </c>
      <c r="J352" s="474" t="s">
        <v>1538</v>
      </c>
      <c r="K352" s="566" t="s">
        <v>929</v>
      </c>
      <c r="L352" s="474">
        <v>10</v>
      </c>
      <c r="M352" s="474">
        <v>0</v>
      </c>
      <c r="N352">
        <f>SUMIFS(FFPEUsageLog!$D:$D,FFPEUsageLog!$A:$A,FFPERegionsAvailable!$B352,FFPEUsageLog!$B:$B,FFPERegionsAvailable!$J352,FFPEUsageLog!$C:$C,FFPERegionsAvailable!$F352)</f>
        <v>0</v>
      </c>
      <c r="O352" s="574">
        <f t="shared" si="6"/>
        <v>10</v>
      </c>
      <c r="S352" s="475" t="s">
        <v>1354</v>
      </c>
      <c r="U352" s="566"/>
      <c r="V352" s="575">
        <v>2</v>
      </c>
      <c r="W352" s="562" t="s">
        <v>1</v>
      </c>
      <c r="X352" s="474" t="s">
        <v>200</v>
      </c>
    </row>
    <row r="353" spans="2:24" hidden="1">
      <c r="B353" s="585">
        <v>20141901</v>
      </c>
      <c r="C353" s="585" t="s">
        <v>1774</v>
      </c>
      <c r="D353" s="475">
        <v>1</v>
      </c>
      <c r="E353" s="1">
        <v>5</v>
      </c>
      <c r="F353" s="475" t="s">
        <v>1775</v>
      </c>
      <c r="G353" s="475">
        <v>1</v>
      </c>
      <c r="H353" s="561">
        <v>44607</v>
      </c>
      <c r="I353" s="583" t="str">
        <f>IFERROR(VLOOKUP(J353,Mapping!$AW$2:$BB$26,5,FALSE),"")</f>
        <v/>
      </c>
      <c r="J353" s="474" t="s">
        <v>1731</v>
      </c>
      <c r="K353" s="566" t="s">
        <v>929</v>
      </c>
      <c r="L353" s="474">
        <v>10</v>
      </c>
      <c r="M353" s="474">
        <v>0</v>
      </c>
      <c r="N353">
        <f>SUMIFS(FFPEUsageLog!$D:$D,FFPEUsageLog!$A:$A,FFPERegionsAvailable!$B353,FFPEUsageLog!$B:$B,FFPERegionsAvailable!$J353,FFPEUsageLog!$C:$C,FFPERegionsAvailable!$F353)</f>
        <v>0</v>
      </c>
      <c r="O353" s="574">
        <f t="shared" si="6"/>
        <v>10</v>
      </c>
      <c r="S353" s="475" t="s">
        <v>1732</v>
      </c>
      <c r="U353" s="566"/>
      <c r="V353" s="575">
        <v>2</v>
      </c>
      <c r="W353" s="562" t="s">
        <v>1</v>
      </c>
      <c r="X353" s="474" t="s">
        <v>200</v>
      </c>
    </row>
    <row r="354" spans="2:24" hidden="1">
      <c r="B354" s="588">
        <v>20150712</v>
      </c>
      <c r="C354" s="585" t="s">
        <v>1776</v>
      </c>
      <c r="D354" s="475">
        <v>1</v>
      </c>
      <c r="E354" s="1">
        <v>5</v>
      </c>
      <c r="F354" s="475" t="s">
        <v>1775</v>
      </c>
      <c r="G354" s="475">
        <v>11</v>
      </c>
      <c r="H354" s="561">
        <v>44607</v>
      </c>
      <c r="I354" s="583" t="str">
        <f>IFERROR(VLOOKUP(J354,Mapping!$AW$2:$BB$26,5,FALSE),"")</f>
        <v/>
      </c>
      <c r="J354" s="474" t="s">
        <v>1538</v>
      </c>
      <c r="K354" s="566" t="s">
        <v>929</v>
      </c>
      <c r="L354" s="474">
        <v>10</v>
      </c>
      <c r="M354" s="474">
        <v>0</v>
      </c>
      <c r="N354">
        <f>SUMIFS(FFPEUsageLog!$D:$D,FFPEUsageLog!$A:$A,FFPERegionsAvailable!$B354,FFPEUsageLog!$B:$B,FFPERegionsAvailable!$J354,FFPEUsageLog!$C:$C,FFPERegionsAvailable!$F354)</f>
        <v>0</v>
      </c>
      <c r="O354" s="574">
        <f t="shared" si="6"/>
        <v>10</v>
      </c>
      <c r="S354" s="475" t="s">
        <v>1732</v>
      </c>
      <c r="U354" s="566"/>
      <c r="V354" s="575">
        <v>2</v>
      </c>
      <c r="W354" s="562" t="s">
        <v>1</v>
      </c>
      <c r="X354" s="474" t="s">
        <v>200</v>
      </c>
    </row>
    <row r="355" spans="2:24" hidden="1">
      <c r="B355" s="588">
        <v>20150712</v>
      </c>
      <c r="C355" s="585" t="s">
        <v>1777</v>
      </c>
      <c r="D355" s="475">
        <v>1</v>
      </c>
      <c r="E355" s="1">
        <v>5</v>
      </c>
      <c r="F355" s="475" t="s">
        <v>1775</v>
      </c>
      <c r="G355" s="475">
        <v>20</v>
      </c>
      <c r="H355" s="561">
        <v>44607</v>
      </c>
      <c r="I355" s="583" t="str">
        <f>IFERROR(VLOOKUP(J355,Mapping!$AW$2:$BB$26,5,FALSE),"")</f>
        <v/>
      </c>
      <c r="J355" s="474" t="s">
        <v>1731</v>
      </c>
      <c r="K355" s="566" t="s">
        <v>929</v>
      </c>
      <c r="L355" s="474">
        <v>10</v>
      </c>
      <c r="M355" s="474">
        <v>0</v>
      </c>
      <c r="N355">
        <f>SUMIFS(FFPEUsageLog!$D:$D,FFPEUsageLog!$A:$A,FFPERegionsAvailable!$B355,FFPEUsageLog!$B:$B,FFPERegionsAvailable!$J355,FFPEUsageLog!$C:$C,FFPERegionsAvailable!$F355)</f>
        <v>0</v>
      </c>
      <c r="O355" s="574">
        <f t="shared" si="6"/>
        <v>10</v>
      </c>
      <c r="S355" s="475" t="s">
        <v>1732</v>
      </c>
      <c r="U355" s="566"/>
      <c r="V355" s="575">
        <v>2</v>
      </c>
      <c r="W355" s="562" t="s">
        <v>1</v>
      </c>
      <c r="X355" s="474" t="s">
        <v>200</v>
      </c>
    </row>
    <row r="356" spans="2:24" hidden="1">
      <c r="B356" s="585">
        <v>20150975</v>
      </c>
      <c r="C356" s="585" t="s">
        <v>1778</v>
      </c>
      <c r="D356" s="475">
        <v>1</v>
      </c>
      <c r="E356" s="1">
        <v>5</v>
      </c>
      <c r="F356" s="475" t="s">
        <v>1775</v>
      </c>
      <c r="G356" s="475">
        <v>30</v>
      </c>
      <c r="H356" s="561">
        <v>44607</v>
      </c>
      <c r="I356" s="583" t="str">
        <f>IFERROR(VLOOKUP(J356,Mapping!$AW$2:$BB$26,5,FALSE),"")</f>
        <v/>
      </c>
      <c r="J356" s="474" t="s">
        <v>1538</v>
      </c>
      <c r="K356" s="566" t="s">
        <v>929</v>
      </c>
      <c r="L356" s="474">
        <v>10</v>
      </c>
      <c r="M356" s="474">
        <v>0</v>
      </c>
      <c r="N356">
        <f>SUMIFS(FFPEUsageLog!$D:$D,FFPEUsageLog!$A:$A,FFPERegionsAvailable!$B356,FFPEUsageLog!$B:$B,FFPERegionsAvailable!$J356,FFPEUsageLog!$C:$C,FFPERegionsAvailable!$F356)</f>
        <v>0</v>
      </c>
      <c r="O356" s="574">
        <f t="shared" si="6"/>
        <v>10</v>
      </c>
      <c r="S356" s="475" t="s">
        <v>1732</v>
      </c>
      <c r="U356" s="566"/>
      <c r="V356" s="575">
        <v>2</v>
      </c>
      <c r="W356" s="562" t="s">
        <v>1</v>
      </c>
      <c r="X356" s="474" t="s">
        <v>200</v>
      </c>
    </row>
    <row r="357" spans="2:24" hidden="1">
      <c r="B357" s="585">
        <v>20150975</v>
      </c>
      <c r="C357" s="585" t="s">
        <v>1779</v>
      </c>
      <c r="D357" s="475">
        <v>1</v>
      </c>
      <c r="E357" s="1">
        <v>5</v>
      </c>
      <c r="F357" s="475" t="s">
        <v>1775</v>
      </c>
      <c r="G357" s="475">
        <v>40</v>
      </c>
      <c r="H357" s="561">
        <v>44607</v>
      </c>
      <c r="I357" s="583" t="str">
        <f>IFERROR(VLOOKUP(J357,Mapping!$AW$2:$BB$26,5,FALSE),"")</f>
        <v/>
      </c>
      <c r="J357" s="474" t="s">
        <v>1731</v>
      </c>
      <c r="K357" s="566" t="s">
        <v>929</v>
      </c>
      <c r="L357" s="474">
        <v>10</v>
      </c>
      <c r="M357" s="474">
        <v>0</v>
      </c>
      <c r="N357">
        <f>SUMIFS(FFPEUsageLog!$D:$D,FFPEUsageLog!$A:$A,FFPERegionsAvailable!$B357,FFPEUsageLog!$B:$B,FFPERegionsAvailable!$J357,FFPEUsageLog!$C:$C,FFPERegionsAvailable!$F357)</f>
        <v>0</v>
      </c>
      <c r="O357" s="574">
        <f t="shared" si="6"/>
        <v>10</v>
      </c>
      <c r="S357" s="475" t="s">
        <v>1732</v>
      </c>
      <c r="U357" s="566"/>
      <c r="V357" s="575">
        <v>2</v>
      </c>
      <c r="W357" s="562" t="s">
        <v>1</v>
      </c>
      <c r="X357" s="474" t="s">
        <v>200</v>
      </c>
    </row>
    <row r="358" spans="2:24" hidden="1">
      <c r="B358" s="585">
        <v>20152915</v>
      </c>
      <c r="C358" s="585" t="s">
        <v>1780</v>
      </c>
      <c r="D358" s="475">
        <v>1</v>
      </c>
      <c r="E358" s="1">
        <v>5</v>
      </c>
      <c r="F358" s="475" t="s">
        <v>1775</v>
      </c>
      <c r="G358" s="475">
        <v>50</v>
      </c>
      <c r="H358" s="561">
        <v>44607</v>
      </c>
      <c r="I358" s="583" t="str">
        <f>IFERROR(VLOOKUP(J358,Mapping!$AW$2:$BB$26,5,FALSE),"")</f>
        <v/>
      </c>
      <c r="J358" s="474" t="s">
        <v>1538</v>
      </c>
      <c r="K358" s="566" t="s">
        <v>929</v>
      </c>
      <c r="L358" s="474">
        <v>10</v>
      </c>
      <c r="M358" s="474">
        <v>0</v>
      </c>
      <c r="N358">
        <f>SUMIFS(FFPEUsageLog!$D:$D,FFPEUsageLog!$A:$A,FFPERegionsAvailable!$B358,FFPEUsageLog!$B:$B,FFPERegionsAvailable!$J358,FFPEUsageLog!$C:$C,FFPERegionsAvailable!$F358)</f>
        <v>0</v>
      </c>
      <c r="O358" s="574">
        <f t="shared" si="6"/>
        <v>10</v>
      </c>
      <c r="S358" s="475" t="s">
        <v>1732</v>
      </c>
      <c r="U358" s="566"/>
      <c r="V358" s="575">
        <v>2</v>
      </c>
      <c r="W358" s="562" t="s">
        <v>1</v>
      </c>
      <c r="X358" s="474" t="s">
        <v>200</v>
      </c>
    </row>
    <row r="359" spans="2:24" hidden="1">
      <c r="B359" s="585">
        <v>20152915</v>
      </c>
      <c r="C359" s="585" t="s">
        <v>1781</v>
      </c>
      <c r="D359" s="475">
        <v>1</v>
      </c>
      <c r="E359" s="1">
        <v>5</v>
      </c>
      <c r="F359" s="475" t="s">
        <v>1775</v>
      </c>
      <c r="G359" s="475">
        <v>60</v>
      </c>
      <c r="H359" s="561">
        <v>44607</v>
      </c>
      <c r="I359" s="583" t="str">
        <f>IFERROR(VLOOKUP(J359,Mapping!$AW$2:$BB$26,5,FALSE),"")</f>
        <v/>
      </c>
      <c r="J359" s="474" t="s">
        <v>1731</v>
      </c>
      <c r="K359" s="566" t="s">
        <v>929</v>
      </c>
      <c r="L359" s="474">
        <v>10</v>
      </c>
      <c r="M359" s="474">
        <v>0</v>
      </c>
      <c r="N359">
        <f>SUMIFS(FFPEUsageLog!$D:$D,FFPEUsageLog!$A:$A,FFPERegionsAvailable!$B359,FFPEUsageLog!$B:$B,FFPERegionsAvailable!$J359,FFPEUsageLog!$C:$C,FFPERegionsAvailable!$F359)</f>
        <v>0</v>
      </c>
      <c r="O359" s="574">
        <f t="shared" si="6"/>
        <v>10</v>
      </c>
      <c r="S359" s="475" t="s">
        <v>1732</v>
      </c>
      <c r="U359" s="566"/>
      <c r="V359" s="575">
        <v>2</v>
      </c>
      <c r="W359" s="562" t="s">
        <v>1</v>
      </c>
      <c r="X359" s="474" t="s">
        <v>200</v>
      </c>
    </row>
    <row r="360" spans="2:24" hidden="1">
      <c r="B360" s="588">
        <v>20185910</v>
      </c>
      <c r="C360" s="585" t="s">
        <v>1782</v>
      </c>
      <c r="D360" s="475">
        <v>1</v>
      </c>
      <c r="E360" s="1">
        <v>5</v>
      </c>
      <c r="F360" s="475" t="s">
        <v>1775</v>
      </c>
      <c r="G360" s="475">
        <v>70</v>
      </c>
      <c r="H360" s="561">
        <v>44607</v>
      </c>
      <c r="I360" s="583" t="str">
        <f>IFERROR(VLOOKUP(J360,Mapping!$AW$2:$BB$26,5,FALSE),"")</f>
        <v/>
      </c>
      <c r="J360" s="474" t="s">
        <v>1538</v>
      </c>
      <c r="K360" s="566" t="s">
        <v>929</v>
      </c>
      <c r="L360" s="474">
        <v>10</v>
      </c>
      <c r="M360" s="474">
        <v>0</v>
      </c>
      <c r="N360">
        <f>SUMIFS(FFPEUsageLog!$D:$D,FFPEUsageLog!$A:$A,FFPERegionsAvailable!$B360,FFPEUsageLog!$B:$B,FFPERegionsAvailable!$J360,FFPEUsageLog!$C:$C,FFPERegionsAvailable!$F360)</f>
        <v>0</v>
      </c>
      <c r="O360" s="574">
        <f t="shared" si="6"/>
        <v>10</v>
      </c>
      <c r="S360" s="475" t="s">
        <v>1354</v>
      </c>
      <c r="U360" s="566"/>
      <c r="V360" s="575">
        <v>2</v>
      </c>
      <c r="W360" s="562" t="s">
        <v>1</v>
      </c>
      <c r="X360" s="474" t="s">
        <v>200</v>
      </c>
    </row>
    <row r="361" spans="2:24" hidden="1">
      <c r="B361" s="588">
        <v>20185910</v>
      </c>
      <c r="C361" s="585" t="s">
        <v>1783</v>
      </c>
      <c r="D361" s="475">
        <v>1</v>
      </c>
      <c r="E361" s="1">
        <v>5</v>
      </c>
      <c r="F361" s="475" t="s">
        <v>1775</v>
      </c>
      <c r="G361" s="475">
        <v>80</v>
      </c>
      <c r="H361" s="561">
        <v>44607</v>
      </c>
      <c r="I361" s="583" t="str">
        <f>IFERROR(VLOOKUP(J361,Mapping!$AW$2:$BB$26,5,FALSE),"")</f>
        <v/>
      </c>
      <c r="J361" s="474" t="s">
        <v>1731</v>
      </c>
      <c r="K361" s="566" t="s">
        <v>929</v>
      </c>
      <c r="L361" s="474">
        <v>10</v>
      </c>
      <c r="M361" s="474">
        <v>0</v>
      </c>
      <c r="N361">
        <f>SUMIFS(FFPEUsageLog!$D:$D,FFPEUsageLog!$A:$A,FFPERegionsAvailable!$B361,FFPEUsageLog!$B:$B,FFPERegionsAvailable!$J361,FFPEUsageLog!$C:$C,FFPERegionsAvailable!$F361)</f>
        <v>0</v>
      </c>
      <c r="O361" s="574">
        <f t="shared" si="6"/>
        <v>10</v>
      </c>
      <c r="S361" s="475" t="s">
        <v>1732</v>
      </c>
      <c r="U361" s="566"/>
      <c r="V361" s="575">
        <v>2</v>
      </c>
      <c r="W361" s="562" t="s">
        <v>1</v>
      </c>
      <c r="X361" s="474" t="s">
        <v>200</v>
      </c>
    </row>
    <row r="362" spans="2:24" hidden="1">
      <c r="B362" s="588">
        <v>20185935</v>
      </c>
      <c r="C362" s="585" t="s">
        <v>1784</v>
      </c>
      <c r="D362" s="475">
        <v>1</v>
      </c>
      <c r="E362" s="1">
        <v>5</v>
      </c>
      <c r="F362" s="475" t="s">
        <v>1775</v>
      </c>
      <c r="G362" s="475">
        <v>90</v>
      </c>
      <c r="H362" s="561">
        <v>44607</v>
      </c>
      <c r="I362" s="583" t="str">
        <f>IFERROR(VLOOKUP(J362,Mapping!$AW$2:$BB$26,5,FALSE),"")</f>
        <v/>
      </c>
      <c r="J362" s="474" t="s">
        <v>1538</v>
      </c>
      <c r="K362" s="566" t="s">
        <v>929</v>
      </c>
      <c r="L362" s="474">
        <v>10</v>
      </c>
      <c r="M362" s="474">
        <v>0</v>
      </c>
      <c r="N362">
        <f>SUMIFS(FFPEUsageLog!$D:$D,FFPEUsageLog!$A:$A,FFPERegionsAvailable!$B362,FFPEUsageLog!$B:$B,FFPERegionsAvailable!$J362,FFPEUsageLog!$C:$C,FFPERegionsAvailable!$F362)</f>
        <v>0</v>
      </c>
      <c r="O362" s="574">
        <f t="shared" si="6"/>
        <v>10</v>
      </c>
      <c r="S362" s="475" t="s">
        <v>1732</v>
      </c>
      <c r="U362" s="566"/>
      <c r="V362" s="575">
        <v>2</v>
      </c>
      <c r="W362" s="562" t="s">
        <v>1</v>
      </c>
      <c r="X362" s="474" t="s">
        <v>200</v>
      </c>
    </row>
    <row r="363" spans="2:24" hidden="1">
      <c r="B363" s="588">
        <v>20185935</v>
      </c>
      <c r="C363" s="585" t="s">
        <v>1785</v>
      </c>
      <c r="D363" s="475">
        <v>1</v>
      </c>
      <c r="E363" s="1">
        <v>5</v>
      </c>
      <c r="F363" s="475" t="s">
        <v>1786</v>
      </c>
      <c r="G363" s="475">
        <v>1</v>
      </c>
      <c r="H363" s="561">
        <v>44607</v>
      </c>
      <c r="I363" s="583" t="str">
        <f>IFERROR(VLOOKUP(J363,Mapping!$AW$2:$BB$26,5,FALSE),"")</f>
        <v/>
      </c>
      <c r="J363" s="474" t="s">
        <v>1731</v>
      </c>
      <c r="K363" s="566" t="s">
        <v>929</v>
      </c>
      <c r="L363" s="474">
        <v>10</v>
      </c>
      <c r="M363" s="474">
        <v>0</v>
      </c>
      <c r="N363">
        <f>SUMIFS(FFPEUsageLog!$D:$D,FFPEUsageLog!$A:$A,FFPERegionsAvailable!$B363,FFPEUsageLog!$B:$B,FFPERegionsAvailable!$J363,FFPEUsageLog!$C:$C,FFPERegionsAvailable!$F363)</f>
        <v>0</v>
      </c>
      <c r="O363" s="574">
        <f t="shared" si="6"/>
        <v>10</v>
      </c>
      <c r="S363" s="475" t="s">
        <v>1732</v>
      </c>
      <c r="U363" s="566"/>
      <c r="V363" s="575">
        <v>2</v>
      </c>
      <c r="W363" s="562" t="s">
        <v>1</v>
      </c>
      <c r="X363" s="474" t="s">
        <v>200</v>
      </c>
    </row>
    <row r="364" spans="2:24" hidden="1">
      <c r="B364" s="588">
        <v>20185945</v>
      </c>
      <c r="C364" s="585" t="s">
        <v>1787</v>
      </c>
      <c r="D364" s="475">
        <v>1</v>
      </c>
      <c r="E364" s="1">
        <v>5</v>
      </c>
      <c r="F364" s="475" t="s">
        <v>1786</v>
      </c>
      <c r="G364" s="475">
        <v>10</v>
      </c>
      <c r="H364" s="561">
        <v>44607</v>
      </c>
      <c r="I364" s="583" t="str">
        <f>IFERROR(VLOOKUP(J364,Mapping!$AW$2:$BB$26,5,FALSE),"")</f>
        <v/>
      </c>
      <c r="J364" s="474" t="s">
        <v>1538</v>
      </c>
      <c r="K364" s="566" t="s">
        <v>929</v>
      </c>
      <c r="L364" s="474">
        <v>10</v>
      </c>
      <c r="M364" s="474">
        <v>0</v>
      </c>
      <c r="N364">
        <f>SUMIFS(FFPEUsageLog!$D:$D,FFPEUsageLog!$A:$A,FFPERegionsAvailable!$B364,FFPEUsageLog!$B:$B,FFPERegionsAvailable!$J364,FFPEUsageLog!$C:$C,FFPERegionsAvailable!$F364)</f>
        <v>0</v>
      </c>
      <c r="O364" s="574">
        <f t="shared" si="6"/>
        <v>10</v>
      </c>
      <c r="S364" s="475" t="s">
        <v>1732</v>
      </c>
      <c r="U364" s="566"/>
      <c r="V364" s="575">
        <v>2</v>
      </c>
      <c r="W364" s="562" t="s">
        <v>1</v>
      </c>
      <c r="X364" s="474" t="s">
        <v>200</v>
      </c>
    </row>
    <row r="365" spans="2:24" hidden="1">
      <c r="B365" s="588">
        <v>20185945</v>
      </c>
      <c r="C365" s="585" t="s">
        <v>1788</v>
      </c>
      <c r="D365" s="475">
        <v>1</v>
      </c>
      <c r="E365" s="1">
        <v>5</v>
      </c>
      <c r="F365" s="475" t="s">
        <v>1786</v>
      </c>
      <c r="G365" s="475">
        <v>20</v>
      </c>
      <c r="H365" s="561">
        <v>44607</v>
      </c>
      <c r="I365" s="583" t="str">
        <f>IFERROR(VLOOKUP(J365,Mapping!$AW$2:$BB$26,5,FALSE),"")</f>
        <v/>
      </c>
      <c r="J365" s="474" t="s">
        <v>1731</v>
      </c>
      <c r="K365" s="566" t="s">
        <v>929</v>
      </c>
      <c r="L365" s="474">
        <v>10</v>
      </c>
      <c r="M365" s="474">
        <v>0</v>
      </c>
      <c r="N365">
        <f>SUMIFS(FFPEUsageLog!$D:$D,FFPEUsageLog!$A:$A,FFPERegionsAvailable!$B365,FFPEUsageLog!$B:$B,FFPERegionsAvailable!$J365,FFPEUsageLog!$C:$C,FFPERegionsAvailable!$F365)</f>
        <v>0</v>
      </c>
      <c r="O365" s="574">
        <f t="shared" si="6"/>
        <v>10</v>
      </c>
      <c r="S365" s="475" t="s">
        <v>1732</v>
      </c>
      <c r="U365" s="566"/>
      <c r="V365" s="575">
        <v>2</v>
      </c>
      <c r="W365" s="562" t="s">
        <v>1</v>
      </c>
      <c r="X365" s="474" t="s">
        <v>200</v>
      </c>
    </row>
    <row r="366" spans="2:24" hidden="1">
      <c r="B366" s="588">
        <v>20196909</v>
      </c>
      <c r="C366" s="585" t="s">
        <v>1789</v>
      </c>
      <c r="D366" s="475">
        <v>1</v>
      </c>
      <c r="E366" s="1">
        <v>5</v>
      </c>
      <c r="F366" s="475" t="s">
        <v>1786</v>
      </c>
      <c r="G366" s="475">
        <v>30</v>
      </c>
      <c r="H366" s="561">
        <v>44607</v>
      </c>
      <c r="I366" s="583" t="str">
        <f>IFERROR(VLOOKUP(J366,Mapping!$AW$2:$BB$26,5,FALSE),"")</f>
        <v/>
      </c>
      <c r="J366" s="474" t="s">
        <v>1538</v>
      </c>
      <c r="K366" s="566" t="s">
        <v>929</v>
      </c>
      <c r="L366" s="474">
        <v>10</v>
      </c>
      <c r="M366" s="474">
        <v>0</v>
      </c>
      <c r="N366">
        <f>SUMIFS(FFPEUsageLog!$D:$D,FFPEUsageLog!$A:$A,FFPERegionsAvailable!$B366,FFPEUsageLog!$B:$B,FFPERegionsAvailable!$J366,FFPEUsageLog!$C:$C,FFPERegionsAvailable!$F366)</f>
        <v>0</v>
      </c>
      <c r="O366" s="574">
        <f t="shared" si="6"/>
        <v>10</v>
      </c>
      <c r="S366" s="475" t="s">
        <v>1732</v>
      </c>
      <c r="U366" s="566"/>
      <c r="V366" s="575">
        <v>2</v>
      </c>
      <c r="W366" s="562" t="s">
        <v>1</v>
      </c>
      <c r="X366" s="474" t="s">
        <v>200</v>
      </c>
    </row>
    <row r="367" spans="2:24" hidden="1">
      <c r="B367" s="588">
        <v>20196909</v>
      </c>
      <c r="C367" s="585" t="s">
        <v>1790</v>
      </c>
      <c r="D367" s="475">
        <v>1</v>
      </c>
      <c r="E367" s="1">
        <v>5</v>
      </c>
      <c r="F367" s="475" t="s">
        <v>1786</v>
      </c>
      <c r="G367" s="475">
        <v>40</v>
      </c>
      <c r="H367" s="561">
        <v>44607</v>
      </c>
      <c r="I367" s="583" t="str">
        <f>IFERROR(VLOOKUP(J367,Mapping!$AW$2:$BB$26,5,FALSE),"")</f>
        <v/>
      </c>
      <c r="J367" s="474" t="s">
        <v>1731</v>
      </c>
      <c r="K367" s="566" t="s">
        <v>929</v>
      </c>
      <c r="L367" s="474">
        <v>10</v>
      </c>
      <c r="M367" s="474">
        <v>0</v>
      </c>
      <c r="N367">
        <f>SUMIFS(FFPEUsageLog!$D:$D,FFPEUsageLog!$A:$A,FFPERegionsAvailable!$B367,FFPEUsageLog!$B:$B,FFPERegionsAvailable!$J367,FFPEUsageLog!$C:$C,FFPERegionsAvailable!$F367)</f>
        <v>0</v>
      </c>
      <c r="O367" s="574">
        <f t="shared" si="6"/>
        <v>10</v>
      </c>
      <c r="S367" s="475" t="s">
        <v>1732</v>
      </c>
      <c r="U367" s="566"/>
      <c r="V367" s="575">
        <v>2</v>
      </c>
      <c r="W367" s="562" t="s">
        <v>1</v>
      </c>
      <c r="X367" s="474" t="s">
        <v>200</v>
      </c>
    </row>
    <row r="368" spans="2:24" hidden="1">
      <c r="B368" s="588">
        <v>20196919</v>
      </c>
      <c r="C368" s="585" t="s">
        <v>1791</v>
      </c>
      <c r="D368" s="475">
        <v>1</v>
      </c>
      <c r="E368" s="1">
        <v>5</v>
      </c>
      <c r="F368" s="475" t="s">
        <v>1786</v>
      </c>
      <c r="G368" s="475">
        <v>50</v>
      </c>
      <c r="H368" s="561">
        <v>44607</v>
      </c>
      <c r="I368" s="583" t="str">
        <f>IFERROR(VLOOKUP(J368,Mapping!$AW$2:$BB$26,5,FALSE),"")</f>
        <v/>
      </c>
      <c r="J368" s="474" t="s">
        <v>1538</v>
      </c>
      <c r="K368" s="566" t="s">
        <v>929</v>
      </c>
      <c r="L368" s="474">
        <v>10</v>
      </c>
      <c r="M368" s="474">
        <v>0</v>
      </c>
      <c r="N368">
        <f>SUMIFS(FFPEUsageLog!$D:$D,FFPEUsageLog!$A:$A,FFPERegionsAvailable!$B368,FFPEUsageLog!$B:$B,FFPERegionsAvailable!$J368,FFPEUsageLog!$C:$C,FFPERegionsAvailable!$F368)</f>
        <v>0</v>
      </c>
      <c r="O368" s="574">
        <f t="shared" si="6"/>
        <v>10</v>
      </c>
      <c r="S368" s="475" t="s">
        <v>1732</v>
      </c>
      <c r="U368" s="566"/>
      <c r="V368" s="575">
        <v>2</v>
      </c>
      <c r="W368" s="562" t="s">
        <v>1</v>
      </c>
      <c r="X368" s="474" t="s">
        <v>200</v>
      </c>
    </row>
    <row r="369" spans="2:24" hidden="1">
      <c r="B369" s="588">
        <v>20196919</v>
      </c>
      <c r="C369" s="585" t="s">
        <v>1792</v>
      </c>
      <c r="D369" s="475">
        <v>1</v>
      </c>
      <c r="E369" s="1">
        <v>5</v>
      </c>
      <c r="F369" s="475" t="s">
        <v>1786</v>
      </c>
      <c r="G369" s="475">
        <v>60</v>
      </c>
      <c r="H369" s="561">
        <v>44607</v>
      </c>
      <c r="I369" s="583" t="str">
        <f>IFERROR(VLOOKUP(J369,Mapping!$AW$2:$BB$26,5,FALSE),"")</f>
        <v/>
      </c>
      <c r="J369" s="474" t="s">
        <v>1731</v>
      </c>
      <c r="K369" s="566" t="s">
        <v>929</v>
      </c>
      <c r="L369" s="474">
        <v>10</v>
      </c>
      <c r="M369" s="474">
        <v>0</v>
      </c>
      <c r="N369">
        <f>SUMIFS(FFPEUsageLog!$D:$D,FFPEUsageLog!$A:$A,FFPERegionsAvailable!$B369,FFPEUsageLog!$B:$B,FFPERegionsAvailable!$J369,FFPEUsageLog!$C:$C,FFPERegionsAvailable!$F369)</f>
        <v>0</v>
      </c>
      <c r="O369" s="574">
        <f t="shared" si="6"/>
        <v>10</v>
      </c>
      <c r="S369" s="475" t="s">
        <v>1732</v>
      </c>
      <c r="U369" s="566"/>
      <c r="V369" s="575">
        <v>2</v>
      </c>
      <c r="W369" s="562" t="s">
        <v>1</v>
      </c>
      <c r="X369" s="474" t="s">
        <v>200</v>
      </c>
    </row>
    <row r="370" spans="2:24" hidden="1">
      <c r="B370" s="588">
        <v>20196928</v>
      </c>
      <c r="C370" s="585" t="s">
        <v>1793</v>
      </c>
      <c r="D370" s="475">
        <v>1</v>
      </c>
      <c r="E370" s="1">
        <v>5</v>
      </c>
      <c r="F370" s="475" t="s">
        <v>1786</v>
      </c>
      <c r="G370" s="475">
        <v>70</v>
      </c>
      <c r="H370" s="561">
        <v>44607</v>
      </c>
      <c r="I370" s="583" t="str">
        <f>IFERROR(VLOOKUP(J370,Mapping!$AW$2:$BB$26,5,FALSE),"")</f>
        <v/>
      </c>
      <c r="J370" s="474" t="s">
        <v>1538</v>
      </c>
      <c r="K370" s="566" t="s">
        <v>929</v>
      </c>
      <c r="L370" s="474">
        <v>10</v>
      </c>
      <c r="M370" s="474">
        <v>0</v>
      </c>
      <c r="N370">
        <f>SUMIFS(FFPEUsageLog!$D:$D,FFPEUsageLog!$A:$A,FFPERegionsAvailable!$B370,FFPEUsageLog!$B:$B,FFPERegionsAvailable!$J370,FFPEUsageLog!$C:$C,FFPERegionsAvailable!$F370)</f>
        <v>0</v>
      </c>
      <c r="O370" s="574">
        <f t="shared" si="6"/>
        <v>10</v>
      </c>
      <c r="S370" s="475" t="s">
        <v>1732</v>
      </c>
      <c r="U370" s="566"/>
      <c r="V370" s="575">
        <v>2</v>
      </c>
      <c r="W370" s="562" t="s">
        <v>1</v>
      </c>
      <c r="X370" s="474" t="s">
        <v>200</v>
      </c>
    </row>
    <row r="371" spans="2:24" hidden="1">
      <c r="B371" s="588">
        <v>20196928</v>
      </c>
      <c r="C371" s="585" t="s">
        <v>1794</v>
      </c>
      <c r="D371" s="475">
        <v>1</v>
      </c>
      <c r="E371" s="1">
        <v>5</v>
      </c>
      <c r="F371" s="475" t="s">
        <v>1786</v>
      </c>
      <c r="G371" s="475">
        <v>80</v>
      </c>
      <c r="H371" s="561">
        <v>44607</v>
      </c>
      <c r="I371" s="583" t="str">
        <f>IFERROR(VLOOKUP(J371,Mapping!$AW$2:$BB$26,5,FALSE),"")</f>
        <v/>
      </c>
      <c r="J371" s="474" t="s">
        <v>1731</v>
      </c>
      <c r="K371" s="566" t="s">
        <v>929</v>
      </c>
      <c r="L371" s="474">
        <v>10</v>
      </c>
      <c r="M371" s="474">
        <v>0</v>
      </c>
      <c r="N371">
        <f>SUMIFS(FFPEUsageLog!$D:$D,FFPEUsageLog!$A:$A,FFPERegionsAvailable!$B371,FFPEUsageLog!$B:$B,FFPERegionsAvailable!$J371,FFPEUsageLog!$C:$C,FFPERegionsAvailable!$F371)</f>
        <v>0</v>
      </c>
      <c r="O371" s="574">
        <f t="shared" si="6"/>
        <v>10</v>
      </c>
      <c r="S371" s="475" t="s">
        <v>1732</v>
      </c>
      <c r="U371" s="566"/>
      <c r="V371" s="575">
        <v>2</v>
      </c>
      <c r="W371" s="562" t="s">
        <v>1</v>
      </c>
      <c r="X371" s="474" t="s">
        <v>200</v>
      </c>
    </row>
    <row r="372" spans="2:24" hidden="1">
      <c r="B372" s="585">
        <v>20141901</v>
      </c>
      <c r="C372" s="585" t="s">
        <v>1795</v>
      </c>
      <c r="D372" s="475">
        <v>1</v>
      </c>
      <c r="E372" s="1">
        <v>5</v>
      </c>
      <c r="F372" s="475" t="s">
        <v>1796</v>
      </c>
      <c r="G372" s="475">
        <v>1</v>
      </c>
      <c r="H372" s="573"/>
      <c r="I372" s="583">
        <f>IFERROR(VLOOKUP(J372,Mapping!$AW$2:$BB$26,5,FALSE),"")</f>
        <v>1</v>
      </c>
      <c r="J372" s="474" t="s">
        <v>905</v>
      </c>
      <c r="K372" s="566" t="s">
        <v>929</v>
      </c>
      <c r="L372" s="474">
        <v>10</v>
      </c>
      <c r="M372" s="474">
        <v>4</v>
      </c>
      <c r="N372">
        <f>SUMIFS(FFPEUsageLog!$D:$D,FFPEUsageLog!$A:$A,FFPERegionsAvailable!$B372,FFPEUsageLog!$B:$B,FFPERegionsAvailable!$J372,FFPEUsageLog!$C:$C,FFPERegionsAvailable!$F372)</f>
        <v>0</v>
      </c>
      <c r="O372" s="574">
        <f t="shared" si="6"/>
        <v>6</v>
      </c>
      <c r="S372" s="475" t="s">
        <v>1354</v>
      </c>
      <c r="U372" s="566"/>
      <c r="V372" s="575">
        <v>2</v>
      </c>
      <c r="W372" s="562" t="s">
        <v>1</v>
      </c>
      <c r="X372" s="474" t="s">
        <v>200</v>
      </c>
    </row>
    <row r="373" spans="2:24" hidden="1">
      <c r="B373" s="585">
        <v>20150712</v>
      </c>
      <c r="C373" s="585" t="s">
        <v>1797</v>
      </c>
      <c r="D373" s="475">
        <v>1</v>
      </c>
      <c r="E373" s="1">
        <v>5</v>
      </c>
      <c r="F373" s="475" t="s">
        <v>1796</v>
      </c>
      <c r="G373" s="475">
        <v>11</v>
      </c>
      <c r="H373" s="573"/>
      <c r="I373" s="583">
        <f>IFERROR(VLOOKUP(J373,Mapping!$AW$2:$BB$26,5,FALSE),"")</f>
        <v>1</v>
      </c>
      <c r="J373" s="474" t="s">
        <v>905</v>
      </c>
      <c r="K373" s="566" t="s">
        <v>929</v>
      </c>
      <c r="L373" s="474">
        <v>10</v>
      </c>
      <c r="M373" s="474">
        <v>2</v>
      </c>
      <c r="N373">
        <f>SUMIFS(FFPEUsageLog!$D:$D,FFPEUsageLog!$A:$A,FFPERegionsAvailable!$B373,FFPEUsageLog!$B:$B,FFPERegionsAvailable!$J373,FFPEUsageLog!$C:$C,FFPERegionsAvailable!$F373)</f>
        <v>0</v>
      </c>
      <c r="O373" s="574">
        <f t="shared" si="6"/>
        <v>8</v>
      </c>
      <c r="S373" s="475" t="s">
        <v>1354</v>
      </c>
      <c r="U373" s="566"/>
      <c r="V373" s="575">
        <v>2</v>
      </c>
      <c r="W373" s="562" t="s">
        <v>1</v>
      </c>
      <c r="X373" s="474" t="s">
        <v>200</v>
      </c>
    </row>
    <row r="374" spans="2:24" hidden="1">
      <c r="B374" s="585">
        <v>20150975</v>
      </c>
      <c r="C374" s="585" t="s">
        <v>1798</v>
      </c>
      <c r="D374" s="475">
        <v>1</v>
      </c>
      <c r="E374" s="1">
        <v>5</v>
      </c>
      <c r="F374" s="475" t="s">
        <v>1796</v>
      </c>
      <c r="G374" s="475">
        <v>21</v>
      </c>
      <c r="H374" s="573"/>
      <c r="I374" s="583">
        <f>IFERROR(VLOOKUP(J374,Mapping!$AW$2:$BB$26,5,FALSE),"")</f>
        <v>1</v>
      </c>
      <c r="J374" s="474" t="s">
        <v>905</v>
      </c>
      <c r="K374" s="566" t="s">
        <v>929</v>
      </c>
      <c r="L374" s="474">
        <v>10</v>
      </c>
      <c r="M374" s="474">
        <v>4</v>
      </c>
      <c r="N374">
        <f>SUMIFS(FFPEUsageLog!$D:$D,FFPEUsageLog!$A:$A,FFPERegionsAvailable!$B374,FFPEUsageLog!$B:$B,FFPERegionsAvailable!$J374,FFPEUsageLog!$C:$C,FFPERegionsAvailable!$F374)</f>
        <v>0</v>
      </c>
      <c r="O374" s="574">
        <f t="shared" si="6"/>
        <v>6</v>
      </c>
      <c r="S374" s="475" t="s">
        <v>1354</v>
      </c>
      <c r="U374" s="566"/>
      <c r="V374" s="575">
        <v>2</v>
      </c>
      <c r="W374" s="562" t="s">
        <v>1</v>
      </c>
      <c r="X374" s="474" t="s">
        <v>200</v>
      </c>
    </row>
    <row r="375" spans="2:24" hidden="1">
      <c r="B375" s="585">
        <v>20152915</v>
      </c>
      <c r="C375" s="585" t="s">
        <v>1799</v>
      </c>
      <c r="D375" s="475">
        <v>1</v>
      </c>
      <c r="E375" s="1">
        <v>5</v>
      </c>
      <c r="F375" s="475" t="s">
        <v>1796</v>
      </c>
      <c r="G375" s="475">
        <v>31</v>
      </c>
      <c r="H375" s="573"/>
      <c r="I375" s="583">
        <f>IFERROR(VLOOKUP(J375,Mapping!$AW$2:$BB$26,5,FALSE),"")</f>
        <v>1</v>
      </c>
      <c r="J375" s="474" t="s">
        <v>905</v>
      </c>
      <c r="K375" s="566" t="s">
        <v>929</v>
      </c>
      <c r="L375" s="474">
        <v>10</v>
      </c>
      <c r="M375" s="474">
        <v>4</v>
      </c>
      <c r="N375">
        <f>SUMIFS(FFPEUsageLog!$D:$D,FFPEUsageLog!$A:$A,FFPERegionsAvailable!$B375,FFPEUsageLog!$B:$B,FFPERegionsAvailable!$J375,FFPEUsageLog!$C:$C,FFPERegionsAvailable!$F375)</f>
        <v>0</v>
      </c>
      <c r="O375" s="574">
        <f t="shared" si="6"/>
        <v>6</v>
      </c>
      <c r="S375" s="475" t="s">
        <v>1354</v>
      </c>
      <c r="U375" s="566"/>
      <c r="V375" s="575">
        <v>2</v>
      </c>
      <c r="W375" s="562" t="s">
        <v>1</v>
      </c>
      <c r="X375" s="474" t="s">
        <v>200</v>
      </c>
    </row>
    <row r="376" spans="2:24" hidden="1">
      <c r="B376" s="585">
        <v>20185910</v>
      </c>
      <c r="C376" s="585" t="s">
        <v>1800</v>
      </c>
      <c r="D376" s="475">
        <v>1</v>
      </c>
      <c r="E376" s="1">
        <v>5</v>
      </c>
      <c r="F376" s="475" t="s">
        <v>1796</v>
      </c>
      <c r="G376" s="475">
        <v>41</v>
      </c>
      <c r="H376" s="573"/>
      <c r="I376" s="583">
        <f>IFERROR(VLOOKUP(J376,Mapping!$AW$2:$BB$26,5,FALSE),"")</f>
        <v>1</v>
      </c>
      <c r="J376" s="474" t="s">
        <v>905</v>
      </c>
      <c r="K376" s="566" t="s">
        <v>929</v>
      </c>
      <c r="L376" s="474">
        <v>10</v>
      </c>
      <c r="M376" s="474">
        <v>2</v>
      </c>
      <c r="N376">
        <f>SUMIFS(FFPEUsageLog!$D:$D,FFPEUsageLog!$A:$A,FFPERegionsAvailable!$B376,FFPEUsageLog!$B:$B,FFPERegionsAvailable!$J376,FFPEUsageLog!$C:$C,FFPERegionsAvailable!$F376)</f>
        <v>0</v>
      </c>
      <c r="O376" s="574">
        <f t="shared" si="6"/>
        <v>8</v>
      </c>
      <c r="S376" s="475" t="s">
        <v>1354</v>
      </c>
      <c r="U376" s="566"/>
      <c r="V376" s="575">
        <v>2</v>
      </c>
      <c r="W376" s="562" t="s">
        <v>1</v>
      </c>
      <c r="X376" s="474" t="s">
        <v>200</v>
      </c>
    </row>
    <row r="377" spans="2:24" hidden="1">
      <c r="B377" s="585">
        <v>20185935</v>
      </c>
      <c r="C377" s="585" t="s">
        <v>1801</v>
      </c>
      <c r="D377" s="475">
        <v>1</v>
      </c>
      <c r="E377" s="1">
        <v>5</v>
      </c>
      <c r="F377" s="475" t="s">
        <v>1796</v>
      </c>
      <c r="G377" s="475">
        <v>51</v>
      </c>
      <c r="H377" s="573"/>
      <c r="I377" s="583">
        <f>IFERROR(VLOOKUP(J377,Mapping!$AW$2:$BB$26,5,FALSE),"")</f>
        <v>1</v>
      </c>
      <c r="J377" s="474" t="s">
        <v>905</v>
      </c>
      <c r="K377" s="566" t="s">
        <v>929</v>
      </c>
      <c r="L377" s="474">
        <v>10</v>
      </c>
      <c r="M377" s="474">
        <v>2</v>
      </c>
      <c r="N377">
        <f>SUMIFS(FFPEUsageLog!$D:$D,FFPEUsageLog!$A:$A,FFPERegionsAvailable!$B377,FFPEUsageLog!$B:$B,FFPERegionsAvailable!$J377,FFPEUsageLog!$C:$C,FFPERegionsAvailable!$F377)</f>
        <v>0</v>
      </c>
      <c r="O377" s="574">
        <f t="shared" si="6"/>
        <v>8</v>
      </c>
      <c r="S377" s="475" t="s">
        <v>1354</v>
      </c>
      <c r="U377" s="566"/>
      <c r="V377" s="575">
        <v>2</v>
      </c>
      <c r="W377" s="562" t="s">
        <v>1</v>
      </c>
      <c r="X377" s="474" t="s">
        <v>200</v>
      </c>
    </row>
    <row r="378" spans="2:24" hidden="1">
      <c r="B378" s="585">
        <v>20185945</v>
      </c>
      <c r="C378" s="585" t="s">
        <v>1802</v>
      </c>
      <c r="D378" s="475">
        <v>1</v>
      </c>
      <c r="E378" s="1">
        <v>5</v>
      </c>
      <c r="F378" s="475" t="s">
        <v>1796</v>
      </c>
      <c r="G378" s="475">
        <v>61</v>
      </c>
      <c r="H378" s="573"/>
      <c r="I378" s="583">
        <f>IFERROR(VLOOKUP(J378,Mapping!$AW$2:$BB$26,5,FALSE),"")</f>
        <v>1</v>
      </c>
      <c r="J378" s="474" t="s">
        <v>905</v>
      </c>
      <c r="K378" s="566" t="s">
        <v>929</v>
      </c>
      <c r="L378" s="474">
        <v>10</v>
      </c>
      <c r="M378" s="474">
        <v>2</v>
      </c>
      <c r="N378">
        <f>SUMIFS(FFPEUsageLog!$D:$D,FFPEUsageLog!$A:$A,FFPERegionsAvailable!$B378,FFPEUsageLog!$B:$B,FFPERegionsAvailable!$J378,FFPEUsageLog!$C:$C,FFPERegionsAvailable!$F378)</f>
        <v>0</v>
      </c>
      <c r="O378" s="574">
        <f t="shared" si="6"/>
        <v>8</v>
      </c>
      <c r="S378" s="475" t="s">
        <v>1354</v>
      </c>
      <c r="U378" s="566"/>
      <c r="V378" s="575">
        <v>2</v>
      </c>
      <c r="W378" s="562" t="s">
        <v>1</v>
      </c>
      <c r="X378" s="474" t="s">
        <v>200</v>
      </c>
    </row>
    <row r="379" spans="2:24" hidden="1">
      <c r="B379" s="585">
        <v>20196909</v>
      </c>
      <c r="C379" s="585" t="s">
        <v>1803</v>
      </c>
      <c r="D379" s="475">
        <v>1</v>
      </c>
      <c r="E379" s="1">
        <v>5</v>
      </c>
      <c r="F379" s="475" t="s">
        <v>1796</v>
      </c>
      <c r="G379" s="475">
        <v>71</v>
      </c>
      <c r="H379" s="573"/>
      <c r="I379" s="583">
        <f>IFERROR(VLOOKUP(J379,Mapping!$AW$2:$BB$26,5,FALSE),"")</f>
        <v>1</v>
      </c>
      <c r="J379" s="474" t="s">
        <v>905</v>
      </c>
      <c r="K379" s="566" t="s">
        <v>929</v>
      </c>
      <c r="L379" s="474">
        <v>10</v>
      </c>
      <c r="M379" s="474">
        <v>2</v>
      </c>
      <c r="N379">
        <f>SUMIFS(FFPEUsageLog!$D:$D,FFPEUsageLog!$A:$A,FFPERegionsAvailable!$B379,FFPEUsageLog!$B:$B,FFPERegionsAvailable!$J379,FFPEUsageLog!$C:$C,FFPERegionsAvailable!$F379)</f>
        <v>0</v>
      </c>
      <c r="O379" s="574">
        <f t="shared" si="6"/>
        <v>8</v>
      </c>
      <c r="S379" s="475" t="s">
        <v>1354</v>
      </c>
      <c r="U379" s="566"/>
      <c r="V379" s="575">
        <v>2</v>
      </c>
      <c r="W379" s="562" t="s">
        <v>1</v>
      </c>
      <c r="X379" s="474" t="s">
        <v>200</v>
      </c>
    </row>
    <row r="380" spans="2:24" hidden="1">
      <c r="B380" s="585">
        <v>20196919</v>
      </c>
      <c r="C380" s="585" t="s">
        <v>1804</v>
      </c>
      <c r="D380" s="475">
        <v>1</v>
      </c>
      <c r="E380" s="1">
        <v>5</v>
      </c>
      <c r="F380" s="475" t="s">
        <v>1796</v>
      </c>
      <c r="G380" s="475">
        <v>81</v>
      </c>
      <c r="H380" s="573"/>
      <c r="I380" s="583">
        <f>IFERROR(VLOOKUP(J380,Mapping!$AW$2:$BB$26,5,FALSE),"")</f>
        <v>1</v>
      </c>
      <c r="J380" s="474" t="s">
        <v>905</v>
      </c>
      <c r="K380" s="566" t="s">
        <v>929</v>
      </c>
      <c r="L380" s="474">
        <v>10</v>
      </c>
      <c r="M380" s="474">
        <v>2</v>
      </c>
      <c r="N380">
        <f>SUMIFS(FFPEUsageLog!$D:$D,FFPEUsageLog!$A:$A,FFPERegionsAvailable!$B380,FFPEUsageLog!$B:$B,FFPERegionsAvailable!$J380,FFPEUsageLog!$C:$C,FFPERegionsAvailable!$F380)</f>
        <v>0</v>
      </c>
      <c r="O380" s="574">
        <f t="shared" si="6"/>
        <v>8</v>
      </c>
      <c r="S380" s="475" t="s">
        <v>1354</v>
      </c>
      <c r="U380" s="566"/>
      <c r="V380" s="575">
        <v>2</v>
      </c>
      <c r="W380" s="562" t="s">
        <v>1</v>
      </c>
      <c r="X380" s="474" t="s">
        <v>200</v>
      </c>
    </row>
    <row r="381" spans="2:24" hidden="1">
      <c r="B381" s="585">
        <v>20196928</v>
      </c>
      <c r="C381" s="585" t="s">
        <v>1805</v>
      </c>
      <c r="D381" s="475">
        <v>1</v>
      </c>
      <c r="E381" s="1">
        <v>5</v>
      </c>
      <c r="F381" s="475" t="s">
        <v>1796</v>
      </c>
      <c r="G381" s="475">
        <v>91</v>
      </c>
      <c r="H381" s="573"/>
      <c r="I381" s="583">
        <f>IFERROR(VLOOKUP(J381,Mapping!$AW$2:$BB$26,5,FALSE),"")</f>
        <v>1</v>
      </c>
      <c r="J381" s="474" t="s">
        <v>905</v>
      </c>
      <c r="K381" s="566" t="s">
        <v>929</v>
      </c>
      <c r="L381" s="474">
        <v>10</v>
      </c>
      <c r="M381" s="474">
        <v>6</v>
      </c>
      <c r="N381">
        <f>SUMIFS(FFPEUsageLog!$D:$D,FFPEUsageLog!$A:$A,FFPERegionsAvailable!$B381,FFPEUsageLog!$B:$B,FFPERegionsAvailable!$J381,FFPEUsageLog!$C:$C,FFPERegionsAvailable!$F381)</f>
        <v>0</v>
      </c>
      <c r="O381" s="574">
        <f t="shared" si="6"/>
        <v>4</v>
      </c>
      <c r="S381" s="475" t="s">
        <v>1354</v>
      </c>
      <c r="U381" s="566"/>
      <c r="V381" s="575">
        <v>2</v>
      </c>
      <c r="W381" s="562" t="s">
        <v>1</v>
      </c>
      <c r="X381" s="474" t="s">
        <v>200</v>
      </c>
    </row>
    <row r="382" spans="2:24" hidden="1">
      <c r="B382" s="585">
        <v>19910006</v>
      </c>
      <c r="C382" s="585" t="s">
        <v>1806</v>
      </c>
      <c r="E382" s="1">
        <v>5</v>
      </c>
      <c r="F382" s="475" t="s">
        <v>1807</v>
      </c>
      <c r="G382" s="475">
        <v>1</v>
      </c>
      <c r="H382" s="573"/>
      <c r="I382" s="583">
        <f>IFERROR(VLOOKUP(J382,Mapping!$AW$2:$BB$26,5,FALSE),"")</f>
        <v>2</v>
      </c>
      <c r="J382" t="s">
        <v>925</v>
      </c>
      <c r="K382" s="566" t="s">
        <v>929</v>
      </c>
      <c r="L382" s="474">
        <v>10</v>
      </c>
      <c r="M382" s="474">
        <v>7</v>
      </c>
      <c r="N382">
        <f>SUMIFS(FFPEUsageLog!$D:$D,FFPEUsageLog!$A:$A,FFPERegionsAvailable!$B382,FFPEUsageLog!$B:$B,FFPERegionsAvailable!$J382,FFPEUsageLog!$C:$C,FFPERegionsAvailable!$F382)</f>
        <v>3</v>
      </c>
      <c r="O382" s="574">
        <f t="shared" si="6"/>
        <v>0</v>
      </c>
      <c r="S382" s="475" t="s">
        <v>1354</v>
      </c>
      <c r="U382" s="566"/>
      <c r="V382" s="575">
        <v>2</v>
      </c>
      <c r="W382" s="562" t="s">
        <v>1</v>
      </c>
      <c r="X382" s="474" t="s">
        <v>1808</v>
      </c>
    </row>
    <row r="383" spans="2:24" hidden="1">
      <c r="B383" s="585">
        <v>19910334</v>
      </c>
      <c r="C383" s="585" t="s">
        <v>1809</v>
      </c>
      <c r="E383" s="1">
        <v>5</v>
      </c>
      <c r="F383" s="475" t="s">
        <v>1807</v>
      </c>
      <c r="G383" s="475">
        <v>11</v>
      </c>
      <c r="H383" s="573"/>
      <c r="I383" s="583">
        <f>IFERROR(VLOOKUP(J383,Mapping!$AW$2:$BB$26,5,FALSE),"")</f>
        <v>2</v>
      </c>
      <c r="J383" t="s">
        <v>925</v>
      </c>
      <c r="K383" s="566" t="s">
        <v>929</v>
      </c>
      <c r="L383" s="474">
        <v>10</v>
      </c>
      <c r="M383" s="474">
        <v>7</v>
      </c>
      <c r="N383">
        <f>SUMIFS(FFPEUsageLog!$D:$D,FFPEUsageLog!$A:$A,FFPERegionsAvailable!$B383,FFPEUsageLog!$B:$B,FFPERegionsAvailable!$J383,FFPEUsageLog!$C:$C,FFPERegionsAvailable!$F383)</f>
        <v>3</v>
      </c>
      <c r="O383" s="574">
        <f t="shared" si="6"/>
        <v>0</v>
      </c>
      <c r="S383" s="475" t="s">
        <v>1354</v>
      </c>
      <c r="U383" s="566"/>
      <c r="V383" s="575">
        <v>2</v>
      </c>
      <c r="W383" s="562" t="s">
        <v>1</v>
      </c>
      <c r="X383" s="474" t="s">
        <v>1808</v>
      </c>
    </row>
    <row r="384" spans="2:24" hidden="1">
      <c r="B384" s="585">
        <v>19920035</v>
      </c>
      <c r="C384" s="585" t="s">
        <v>1810</v>
      </c>
      <c r="E384" s="1">
        <v>5</v>
      </c>
      <c r="F384" s="475" t="s">
        <v>1807</v>
      </c>
      <c r="G384" s="475">
        <v>21</v>
      </c>
      <c r="H384" s="573"/>
      <c r="I384" s="583">
        <f>IFERROR(VLOOKUP(J384,Mapping!$AW$2:$BB$26,5,FALSE),"")</f>
        <v>2</v>
      </c>
      <c r="J384" t="s">
        <v>925</v>
      </c>
      <c r="K384" s="566" t="s">
        <v>929</v>
      </c>
      <c r="L384" s="474">
        <v>10</v>
      </c>
      <c r="M384" s="474">
        <v>9</v>
      </c>
      <c r="N384">
        <f>SUMIFS(FFPEUsageLog!$D:$D,FFPEUsageLog!$A:$A,FFPERegionsAvailable!$B384,FFPEUsageLog!$B:$B,FFPERegionsAvailable!$J384,FFPEUsageLog!$C:$C,FFPERegionsAvailable!$F384)</f>
        <v>1</v>
      </c>
      <c r="O384" s="574">
        <f t="shared" si="6"/>
        <v>0</v>
      </c>
      <c r="S384" s="475" t="s">
        <v>1354</v>
      </c>
      <c r="U384" s="566"/>
      <c r="V384" s="575">
        <v>2</v>
      </c>
      <c r="W384" s="562" t="s">
        <v>1</v>
      </c>
      <c r="X384" s="474" t="s">
        <v>1808</v>
      </c>
    </row>
    <row r="385" spans="2:24" hidden="1">
      <c r="B385" s="585">
        <v>19920194</v>
      </c>
      <c r="C385" s="585" t="s">
        <v>1811</v>
      </c>
      <c r="E385" s="1">
        <v>5</v>
      </c>
      <c r="F385" s="475" t="s">
        <v>1807</v>
      </c>
      <c r="G385" s="475">
        <v>31</v>
      </c>
      <c r="H385" s="573"/>
      <c r="I385" s="583">
        <f>IFERROR(VLOOKUP(J385,Mapping!$AW$2:$BB$26,5,FALSE),"")</f>
        <v>2</v>
      </c>
      <c r="J385" t="s">
        <v>925</v>
      </c>
      <c r="K385" s="566" t="s">
        <v>929</v>
      </c>
      <c r="L385" s="474">
        <v>10</v>
      </c>
      <c r="M385" s="474">
        <v>6</v>
      </c>
      <c r="N385">
        <f>SUMIFS(FFPEUsageLog!$D:$D,FFPEUsageLog!$A:$A,FFPERegionsAvailable!$B385,FFPEUsageLog!$B:$B,FFPERegionsAvailable!$J385,FFPEUsageLog!$C:$C,FFPERegionsAvailable!$F385)</f>
        <v>4</v>
      </c>
      <c r="O385" s="574">
        <f t="shared" si="6"/>
        <v>0</v>
      </c>
      <c r="S385" s="475" t="s">
        <v>1354</v>
      </c>
      <c r="U385" s="566"/>
      <c r="V385" s="575">
        <v>2</v>
      </c>
      <c r="W385" s="562" t="s">
        <v>1</v>
      </c>
      <c r="X385" s="474" t="s">
        <v>200</v>
      </c>
    </row>
    <row r="386" spans="2:24" hidden="1">
      <c r="B386" s="585">
        <v>19920200</v>
      </c>
      <c r="C386" s="585" t="s">
        <v>1812</v>
      </c>
      <c r="E386" s="1">
        <v>5</v>
      </c>
      <c r="F386" s="475" t="s">
        <v>1807</v>
      </c>
      <c r="G386" s="475">
        <v>41</v>
      </c>
      <c r="H386" s="573"/>
      <c r="I386" s="583">
        <f>IFERROR(VLOOKUP(J386,Mapping!$AW$2:$BB$26,5,FALSE),"")</f>
        <v>2</v>
      </c>
      <c r="J386" t="s">
        <v>925</v>
      </c>
      <c r="K386" s="566" t="s">
        <v>929</v>
      </c>
      <c r="L386" s="474">
        <v>10</v>
      </c>
      <c r="M386" s="474">
        <v>8</v>
      </c>
      <c r="N386">
        <f>SUMIFS(FFPEUsageLog!$D:$D,FFPEUsageLog!$A:$A,FFPERegionsAvailable!$B386,FFPEUsageLog!$B:$B,FFPERegionsAvailable!$J386,FFPEUsageLog!$C:$C,FFPERegionsAvailable!$F386)</f>
        <v>2</v>
      </c>
      <c r="O386" s="574">
        <f t="shared" si="6"/>
        <v>0</v>
      </c>
      <c r="S386" s="475" t="s">
        <v>1354</v>
      </c>
      <c r="U386" s="566"/>
      <c r="V386" s="575">
        <v>2</v>
      </c>
      <c r="W386" s="562" t="s">
        <v>1</v>
      </c>
      <c r="X386" s="474" t="s">
        <v>200</v>
      </c>
    </row>
    <row r="387" spans="2:24" hidden="1">
      <c r="B387" s="585">
        <v>19930148</v>
      </c>
      <c r="C387" s="585" t="s">
        <v>1813</v>
      </c>
      <c r="D387" s="475">
        <v>1</v>
      </c>
      <c r="E387" s="1">
        <v>5</v>
      </c>
      <c r="F387" s="475" t="s">
        <v>1807</v>
      </c>
      <c r="G387" s="475">
        <v>51</v>
      </c>
      <c r="H387" s="573"/>
      <c r="I387" s="583">
        <f>IFERROR(VLOOKUP(J387,Mapping!$AW$2:$BB$26,5,FALSE),"")</f>
        <v>2</v>
      </c>
      <c r="J387" t="s">
        <v>925</v>
      </c>
      <c r="K387" s="566" t="s">
        <v>929</v>
      </c>
      <c r="L387" s="474">
        <v>10</v>
      </c>
      <c r="M387" s="474">
        <v>7</v>
      </c>
      <c r="N387">
        <f>SUMIFS(FFPEUsageLog!$D:$D,FFPEUsageLog!$A:$A,FFPERegionsAvailable!$B387,FFPEUsageLog!$B:$B,FFPERegionsAvailable!$J387,FFPEUsageLog!$C:$C,FFPERegionsAvailable!$F387)</f>
        <v>2</v>
      </c>
      <c r="O387" s="574">
        <f t="shared" si="6"/>
        <v>1</v>
      </c>
      <c r="S387" s="475" t="s">
        <v>1354</v>
      </c>
      <c r="U387" s="566"/>
      <c r="V387" s="575">
        <v>2</v>
      </c>
      <c r="W387" s="562" t="s">
        <v>1</v>
      </c>
      <c r="X387" s="474" t="s">
        <v>200</v>
      </c>
    </row>
    <row r="388" spans="2:24" hidden="1">
      <c r="B388" s="585">
        <v>19930154</v>
      </c>
      <c r="C388" s="585" t="s">
        <v>1814</v>
      </c>
      <c r="E388" s="1">
        <v>5</v>
      </c>
      <c r="F388" s="475" t="s">
        <v>1807</v>
      </c>
      <c r="G388" s="475">
        <v>61</v>
      </c>
      <c r="H388" s="573"/>
      <c r="I388" s="583">
        <f>IFERROR(VLOOKUP(J388,Mapping!$AW$2:$BB$26,5,FALSE),"")</f>
        <v>2</v>
      </c>
      <c r="J388" t="s">
        <v>925</v>
      </c>
      <c r="K388" s="566" t="s">
        <v>929</v>
      </c>
      <c r="L388" s="474">
        <v>10</v>
      </c>
      <c r="M388" s="474">
        <v>7</v>
      </c>
      <c r="N388">
        <f>SUMIFS(FFPEUsageLog!$D:$D,FFPEUsageLog!$A:$A,FFPERegionsAvailable!$B388,FFPEUsageLog!$B:$B,FFPERegionsAvailable!$J388,FFPEUsageLog!$C:$C,FFPERegionsAvailable!$F388)</f>
        <v>3</v>
      </c>
      <c r="O388" s="574">
        <f t="shared" si="6"/>
        <v>0</v>
      </c>
      <c r="S388" s="475" t="s">
        <v>1354</v>
      </c>
      <c r="U388" s="566"/>
      <c r="V388" s="575">
        <v>2</v>
      </c>
      <c r="W388" s="562" t="s">
        <v>1</v>
      </c>
      <c r="X388" s="474" t="s">
        <v>200</v>
      </c>
    </row>
    <row r="389" spans="2:24" hidden="1">
      <c r="B389" s="585">
        <v>19930222</v>
      </c>
      <c r="C389" s="585" t="s">
        <v>1815</v>
      </c>
      <c r="D389" s="475">
        <v>1</v>
      </c>
      <c r="E389" s="1">
        <v>5</v>
      </c>
      <c r="F389" s="475" t="s">
        <v>1807</v>
      </c>
      <c r="G389" s="475">
        <v>71</v>
      </c>
      <c r="H389" s="573"/>
      <c r="I389" s="583">
        <f>IFERROR(VLOOKUP(J389,Mapping!$AW$2:$BB$26,5,FALSE),"")</f>
        <v>2</v>
      </c>
      <c r="J389" t="s">
        <v>925</v>
      </c>
      <c r="K389" s="566" t="s">
        <v>929</v>
      </c>
      <c r="L389" s="474">
        <v>10</v>
      </c>
      <c r="M389" s="474">
        <v>7</v>
      </c>
      <c r="N389">
        <f>SUMIFS(FFPEUsageLog!$D:$D,FFPEUsageLog!$A:$A,FFPERegionsAvailable!$B389,FFPEUsageLog!$B:$B,FFPERegionsAvailable!$J389,FFPEUsageLog!$C:$C,FFPERegionsAvailable!$F389)</f>
        <v>2</v>
      </c>
      <c r="O389" s="574">
        <f t="shared" si="6"/>
        <v>1</v>
      </c>
      <c r="S389" s="475" t="s">
        <v>1354</v>
      </c>
      <c r="U389" s="566"/>
      <c r="V389" s="575">
        <v>2</v>
      </c>
      <c r="W389" s="562" t="s">
        <v>1</v>
      </c>
      <c r="X389" s="474" t="s">
        <v>200</v>
      </c>
    </row>
    <row r="390" spans="2:24" hidden="1">
      <c r="B390" s="585">
        <v>19950136</v>
      </c>
      <c r="C390" s="585" t="s">
        <v>1816</v>
      </c>
      <c r="D390" s="475">
        <v>1</v>
      </c>
      <c r="E390" s="1">
        <v>5</v>
      </c>
      <c r="F390" s="475" t="s">
        <v>1807</v>
      </c>
      <c r="G390" s="475">
        <v>81</v>
      </c>
      <c r="H390" s="573"/>
      <c r="I390" s="583">
        <f>IFERROR(VLOOKUP(J390,Mapping!$AW$2:$BB$26,5,FALSE),"")</f>
        <v>2</v>
      </c>
      <c r="J390" t="s">
        <v>925</v>
      </c>
      <c r="K390" s="566" t="s">
        <v>929</v>
      </c>
      <c r="L390" s="474">
        <v>10</v>
      </c>
      <c r="M390" s="474">
        <v>2</v>
      </c>
      <c r="N390">
        <f>SUMIFS(FFPEUsageLog!$D:$D,FFPEUsageLog!$A:$A,FFPERegionsAvailable!$B390,FFPEUsageLog!$B:$B,FFPERegionsAvailable!$J390,FFPEUsageLog!$C:$C,FFPERegionsAvailable!$F390)</f>
        <v>2</v>
      </c>
      <c r="O390" s="574">
        <f t="shared" si="6"/>
        <v>6</v>
      </c>
      <c r="S390" s="475" t="s">
        <v>1354</v>
      </c>
      <c r="U390" s="566"/>
      <c r="V390" s="575">
        <v>2</v>
      </c>
      <c r="W390" s="562" t="s">
        <v>1</v>
      </c>
      <c r="X390" s="474" t="s">
        <v>200</v>
      </c>
    </row>
    <row r="391" spans="2:24" hidden="1">
      <c r="B391" s="585">
        <v>19960052</v>
      </c>
      <c r="C391" s="585" t="s">
        <v>1817</v>
      </c>
      <c r="D391" s="475">
        <v>1</v>
      </c>
      <c r="E391" s="1">
        <v>5</v>
      </c>
      <c r="F391" s="475" t="s">
        <v>1807</v>
      </c>
      <c r="G391" s="475">
        <v>91</v>
      </c>
      <c r="H391" s="573"/>
      <c r="I391" s="583">
        <f>IFERROR(VLOOKUP(J391,Mapping!$AW$2:$BB$26,5,FALSE),"")</f>
        <v>2</v>
      </c>
      <c r="J391" t="s">
        <v>925</v>
      </c>
      <c r="K391" s="566" t="s">
        <v>929</v>
      </c>
      <c r="L391" s="474">
        <v>10</v>
      </c>
      <c r="M391" s="474">
        <v>3</v>
      </c>
      <c r="N391">
        <f>SUMIFS(FFPEUsageLog!$D:$D,FFPEUsageLog!$A:$A,FFPERegionsAvailable!$B391,FFPEUsageLog!$B:$B,FFPERegionsAvailable!$J391,FFPEUsageLog!$C:$C,FFPERegionsAvailable!$F391)</f>
        <v>4</v>
      </c>
      <c r="O391" s="574">
        <f t="shared" si="6"/>
        <v>3</v>
      </c>
      <c r="S391" s="475" t="s">
        <v>1354</v>
      </c>
      <c r="U391" s="566"/>
      <c r="V391" s="575">
        <v>2</v>
      </c>
      <c r="W391" s="562" t="s">
        <v>1</v>
      </c>
      <c r="X391" s="474" t="s">
        <v>200</v>
      </c>
    </row>
    <row r="392" spans="2:24" hidden="1">
      <c r="B392" s="585">
        <v>19960064</v>
      </c>
      <c r="C392" s="585" t="s">
        <v>1818</v>
      </c>
      <c r="E392" s="1">
        <v>5</v>
      </c>
      <c r="F392" s="475" t="s">
        <v>1819</v>
      </c>
      <c r="G392" s="475">
        <v>1</v>
      </c>
      <c r="H392" s="573"/>
      <c r="I392" s="583">
        <f>IFERROR(VLOOKUP(J392,Mapping!$AW$2:$BB$26,5,FALSE),"")</f>
        <v>2</v>
      </c>
      <c r="J392" t="s">
        <v>925</v>
      </c>
      <c r="K392" s="566" t="s">
        <v>929</v>
      </c>
      <c r="L392" s="474">
        <v>10</v>
      </c>
      <c r="M392" s="474">
        <v>10</v>
      </c>
      <c r="N392">
        <f>SUMIFS(FFPEUsageLog!$D:$D,FFPEUsageLog!$A:$A,FFPERegionsAvailable!$B392,FFPEUsageLog!$B:$B,FFPERegionsAvailable!$J392,FFPEUsageLog!$C:$C,FFPERegionsAvailable!$F392)</f>
        <v>0</v>
      </c>
      <c r="O392" s="574">
        <f t="shared" si="6"/>
        <v>0</v>
      </c>
      <c r="S392" s="475" t="s">
        <v>1354</v>
      </c>
      <c r="U392" s="566"/>
      <c r="V392" s="575">
        <v>2</v>
      </c>
      <c r="W392" s="562" t="s">
        <v>1</v>
      </c>
      <c r="X392" s="474" t="s">
        <v>200</v>
      </c>
    </row>
    <row r="393" spans="2:24" hidden="1">
      <c r="B393" s="585">
        <v>19980098</v>
      </c>
      <c r="C393" s="585" t="s">
        <v>1820</v>
      </c>
      <c r="D393" s="475">
        <v>1</v>
      </c>
      <c r="E393" s="1">
        <v>5</v>
      </c>
      <c r="F393" s="475" t="s">
        <v>1819</v>
      </c>
      <c r="G393" s="475">
        <v>11</v>
      </c>
      <c r="H393" s="573"/>
      <c r="I393" s="583">
        <f>IFERROR(VLOOKUP(J393,Mapping!$AW$2:$BB$26,5,FALSE),"")</f>
        <v>2</v>
      </c>
      <c r="J393" t="s">
        <v>925</v>
      </c>
      <c r="K393" s="566" t="s">
        <v>929</v>
      </c>
      <c r="L393" s="474">
        <v>10</v>
      </c>
      <c r="M393" s="474">
        <v>4</v>
      </c>
      <c r="N393">
        <f>SUMIFS(FFPEUsageLog!$D:$D,FFPEUsageLog!$A:$A,FFPERegionsAvailable!$B393,FFPEUsageLog!$B:$B,FFPERegionsAvailable!$J393,FFPEUsageLog!$C:$C,FFPERegionsAvailable!$F393)</f>
        <v>2</v>
      </c>
      <c r="O393" s="574">
        <f t="shared" si="6"/>
        <v>4</v>
      </c>
      <c r="S393" s="475" t="s">
        <v>1354</v>
      </c>
      <c r="U393" s="566"/>
      <c r="V393" s="575">
        <v>2</v>
      </c>
      <c r="W393" s="562" t="s">
        <v>1</v>
      </c>
      <c r="X393" s="474" t="s">
        <v>200</v>
      </c>
    </row>
    <row r="394" spans="2:24" hidden="1">
      <c r="B394" s="585">
        <v>20050102</v>
      </c>
      <c r="C394" s="585" t="s">
        <v>1821</v>
      </c>
      <c r="D394" s="475">
        <v>1</v>
      </c>
      <c r="E394" s="1">
        <v>5</v>
      </c>
      <c r="F394" s="475" t="s">
        <v>1819</v>
      </c>
      <c r="G394" s="475">
        <v>21</v>
      </c>
      <c r="H394" s="573"/>
      <c r="I394" s="583">
        <f>IFERROR(VLOOKUP(J394,Mapping!$AW$2:$BB$26,5,FALSE),"")</f>
        <v>2</v>
      </c>
      <c r="J394" t="s">
        <v>925</v>
      </c>
      <c r="K394" s="566" t="s">
        <v>929</v>
      </c>
      <c r="L394" s="474">
        <v>10</v>
      </c>
      <c r="M394" s="474">
        <v>4</v>
      </c>
      <c r="N394">
        <f>SUMIFS(FFPEUsageLog!$D:$D,FFPEUsageLog!$A:$A,FFPERegionsAvailable!$B394,FFPEUsageLog!$B:$B,FFPERegionsAvailable!$J394,FFPEUsageLog!$C:$C,FFPERegionsAvailable!$F394)</f>
        <v>2</v>
      </c>
      <c r="O394" s="574">
        <f t="shared" si="6"/>
        <v>4</v>
      </c>
      <c r="S394" s="475" t="s">
        <v>1354</v>
      </c>
      <c r="U394" s="566"/>
      <c r="V394" s="575">
        <v>2</v>
      </c>
      <c r="W394" s="562" t="s">
        <v>1</v>
      </c>
      <c r="X394" s="474" t="s">
        <v>200</v>
      </c>
    </row>
    <row r="395" spans="2:24" hidden="1">
      <c r="B395" s="585">
        <v>20060093</v>
      </c>
      <c r="C395" s="585" t="s">
        <v>1822</v>
      </c>
      <c r="D395" s="475">
        <v>1</v>
      </c>
      <c r="E395" s="1">
        <v>5</v>
      </c>
      <c r="F395" s="475" t="s">
        <v>1819</v>
      </c>
      <c r="G395" s="475">
        <v>31</v>
      </c>
      <c r="H395" s="573"/>
      <c r="I395" s="583">
        <f>IFERROR(VLOOKUP(J395,Mapping!$AW$2:$BB$26,5,FALSE),"")</f>
        <v>2</v>
      </c>
      <c r="J395" t="s">
        <v>925</v>
      </c>
      <c r="K395" s="566" t="s">
        <v>929</v>
      </c>
      <c r="L395" s="474">
        <v>10</v>
      </c>
      <c r="M395" s="474">
        <v>4</v>
      </c>
      <c r="N395">
        <f>SUMIFS(FFPEUsageLog!$D:$D,FFPEUsageLog!$A:$A,FFPERegionsAvailable!$B395,FFPEUsageLog!$B:$B,FFPERegionsAvailable!$J395,FFPEUsageLog!$C:$C,FFPERegionsAvailable!$F395)</f>
        <v>2</v>
      </c>
      <c r="O395" s="574">
        <f t="shared" si="6"/>
        <v>4</v>
      </c>
      <c r="S395" s="475" t="s">
        <v>1354</v>
      </c>
      <c r="U395" s="566"/>
      <c r="V395" s="575">
        <v>2</v>
      </c>
      <c r="W395" s="562" t="s">
        <v>1</v>
      </c>
      <c r="X395" s="474" t="s">
        <v>200</v>
      </c>
    </row>
    <row r="396" spans="2:24" hidden="1">
      <c r="B396" s="585">
        <v>20060099</v>
      </c>
      <c r="C396" s="585" t="s">
        <v>1823</v>
      </c>
      <c r="D396" s="475">
        <v>1</v>
      </c>
      <c r="E396" s="1">
        <v>5</v>
      </c>
      <c r="F396" s="475" t="s">
        <v>1819</v>
      </c>
      <c r="G396" s="475">
        <v>41</v>
      </c>
      <c r="H396" s="573"/>
      <c r="I396" s="583">
        <f>IFERROR(VLOOKUP(J396,Mapping!$AW$2:$BB$26,5,FALSE),"")</f>
        <v>2</v>
      </c>
      <c r="J396" t="s">
        <v>925</v>
      </c>
      <c r="K396" s="566" t="s">
        <v>929</v>
      </c>
      <c r="L396" s="474">
        <v>10</v>
      </c>
      <c r="M396" s="474">
        <v>4</v>
      </c>
      <c r="N396">
        <f>SUMIFS(FFPEUsageLog!$D:$D,FFPEUsageLog!$A:$A,FFPERegionsAvailable!$B396,FFPEUsageLog!$B:$B,FFPERegionsAvailable!$J396,FFPEUsageLog!$C:$C,FFPERegionsAvailable!$F396)</f>
        <v>2</v>
      </c>
      <c r="O396" s="574">
        <f t="shared" si="6"/>
        <v>4</v>
      </c>
      <c r="S396" s="475" t="s">
        <v>1354</v>
      </c>
      <c r="U396" s="566"/>
      <c r="V396" s="575">
        <v>2</v>
      </c>
      <c r="W396" s="562" t="s">
        <v>1</v>
      </c>
      <c r="X396" s="474" t="s">
        <v>200</v>
      </c>
    </row>
    <row r="397" spans="2:24" hidden="1">
      <c r="B397" s="585">
        <v>20110137</v>
      </c>
      <c r="C397" s="585" t="s">
        <v>1824</v>
      </c>
      <c r="E397" s="1">
        <v>5</v>
      </c>
      <c r="F397" s="475" t="s">
        <v>1819</v>
      </c>
      <c r="G397" s="475">
        <v>51</v>
      </c>
      <c r="H397" s="573"/>
      <c r="I397" s="583">
        <f>IFERROR(VLOOKUP(J397,Mapping!$AW$2:$BB$26,5,FALSE),"")</f>
        <v>2</v>
      </c>
      <c r="J397" t="s">
        <v>925</v>
      </c>
      <c r="K397" s="566" t="s">
        <v>929</v>
      </c>
      <c r="L397" s="474">
        <v>10</v>
      </c>
      <c r="M397" s="474">
        <v>8</v>
      </c>
      <c r="N397">
        <f>SUMIFS(FFPEUsageLog!$D:$D,FFPEUsageLog!$A:$A,FFPERegionsAvailable!$B397,FFPEUsageLog!$B:$B,FFPERegionsAvailable!$J397,FFPEUsageLog!$C:$C,FFPERegionsAvailable!$F397)</f>
        <v>2</v>
      </c>
      <c r="O397" s="574">
        <f t="shared" si="6"/>
        <v>0</v>
      </c>
      <c r="S397" s="475" t="s">
        <v>1354</v>
      </c>
      <c r="U397" s="566"/>
      <c r="V397" s="575">
        <v>2</v>
      </c>
      <c r="W397" s="562" t="s">
        <v>1</v>
      </c>
      <c r="X397" s="474" t="s">
        <v>200</v>
      </c>
    </row>
    <row r="398" spans="2:24" hidden="1">
      <c r="B398" s="585">
        <v>20110272</v>
      </c>
      <c r="C398" s="585" t="s">
        <v>1825</v>
      </c>
      <c r="D398" s="475">
        <v>1</v>
      </c>
      <c r="E398" s="1">
        <v>5</v>
      </c>
      <c r="F398" s="475" t="s">
        <v>1819</v>
      </c>
      <c r="G398" s="475">
        <v>61</v>
      </c>
      <c r="H398" s="573"/>
      <c r="I398" s="583">
        <f>IFERROR(VLOOKUP(J398,Mapping!$AW$2:$BB$26,5,FALSE),"")</f>
        <v>2</v>
      </c>
      <c r="J398" t="s">
        <v>925</v>
      </c>
      <c r="K398" s="566" t="s">
        <v>929</v>
      </c>
      <c r="L398" s="474">
        <v>10</v>
      </c>
      <c r="M398" s="474">
        <v>4</v>
      </c>
      <c r="N398">
        <f>SUMIFS(FFPEUsageLog!$D:$D,FFPEUsageLog!$A:$A,FFPERegionsAvailable!$B398,FFPEUsageLog!$B:$B,FFPERegionsAvailable!$J398,FFPEUsageLog!$C:$C,FFPERegionsAvailable!$F398)</f>
        <v>3</v>
      </c>
      <c r="O398" s="574">
        <f t="shared" si="6"/>
        <v>3</v>
      </c>
      <c r="S398" s="475" t="s">
        <v>1354</v>
      </c>
      <c r="U398" s="566"/>
      <c r="V398" s="575">
        <v>2</v>
      </c>
      <c r="W398" s="562" t="s">
        <v>1</v>
      </c>
      <c r="X398" s="474" t="s">
        <v>200</v>
      </c>
    </row>
    <row r="399" spans="2:24" hidden="1">
      <c r="B399" s="585">
        <v>20129990</v>
      </c>
      <c r="C399" s="585" t="s">
        <v>1826</v>
      </c>
      <c r="E399" s="1">
        <v>5</v>
      </c>
      <c r="F399" s="475" t="s">
        <v>1819</v>
      </c>
      <c r="G399" s="475">
        <v>71</v>
      </c>
      <c r="H399" s="573"/>
      <c r="I399" s="583">
        <f>IFERROR(VLOOKUP(J399,Mapping!$AW$2:$BB$26,5,FALSE),"")</f>
        <v>2</v>
      </c>
      <c r="J399" t="s">
        <v>925</v>
      </c>
      <c r="K399" s="566" t="s">
        <v>929</v>
      </c>
      <c r="L399" s="474">
        <v>10</v>
      </c>
      <c r="M399" s="474">
        <v>8</v>
      </c>
      <c r="N399">
        <f>SUMIFS(FFPEUsageLog!$D:$D,FFPEUsageLog!$A:$A,FFPERegionsAvailable!$B399,FFPEUsageLog!$B:$B,FFPERegionsAvailable!$J399,FFPEUsageLog!$C:$C,FFPERegionsAvailable!$F399)</f>
        <v>2</v>
      </c>
      <c r="O399" s="574">
        <f t="shared" si="6"/>
        <v>0</v>
      </c>
      <c r="S399" s="475" t="s">
        <v>1354</v>
      </c>
      <c r="U399" s="566"/>
      <c r="V399" s="575">
        <v>2</v>
      </c>
      <c r="W399" s="562" t="s">
        <v>1</v>
      </c>
      <c r="X399" s="474" t="s">
        <v>200</v>
      </c>
    </row>
    <row r="400" spans="2:24" hidden="1">
      <c r="B400" s="585">
        <v>20130400</v>
      </c>
      <c r="C400" s="585" t="s">
        <v>1827</v>
      </c>
      <c r="D400" s="475">
        <v>1</v>
      </c>
      <c r="E400" s="1">
        <v>5</v>
      </c>
      <c r="F400" s="475" t="s">
        <v>1819</v>
      </c>
      <c r="G400" s="475">
        <v>81</v>
      </c>
      <c r="H400" s="573"/>
      <c r="I400" s="583">
        <f>IFERROR(VLOOKUP(J400,Mapping!$AW$2:$BB$26,5,FALSE),"")</f>
        <v>2</v>
      </c>
      <c r="J400" t="s">
        <v>925</v>
      </c>
      <c r="K400" s="566" t="s">
        <v>929</v>
      </c>
      <c r="L400" s="474">
        <v>10</v>
      </c>
      <c r="M400" s="474">
        <v>4</v>
      </c>
      <c r="N400">
        <f>SUMIFS(FFPEUsageLog!$D:$D,FFPEUsageLog!$A:$A,FFPERegionsAvailable!$B400,FFPEUsageLog!$B:$B,FFPERegionsAvailable!$J400,FFPEUsageLog!$C:$C,FFPERegionsAvailable!$F400)</f>
        <v>2</v>
      </c>
      <c r="O400" s="574">
        <f t="shared" si="6"/>
        <v>4</v>
      </c>
      <c r="S400" s="475" t="s">
        <v>1354</v>
      </c>
      <c r="U400" s="566"/>
      <c r="V400" s="575">
        <v>2</v>
      </c>
      <c r="W400" s="562" t="s">
        <v>1</v>
      </c>
      <c r="X400" s="474" t="s">
        <v>200</v>
      </c>
    </row>
    <row r="401" spans="2:24" hidden="1">
      <c r="B401" s="585">
        <v>20131157</v>
      </c>
      <c r="C401" s="585" t="s">
        <v>1828</v>
      </c>
      <c r="D401" s="475">
        <v>1</v>
      </c>
      <c r="E401" s="1">
        <v>5</v>
      </c>
      <c r="F401" s="475" t="s">
        <v>1819</v>
      </c>
      <c r="G401" s="475">
        <v>91</v>
      </c>
      <c r="H401" s="573"/>
      <c r="I401" s="583">
        <f>IFERROR(VLOOKUP(J401,Mapping!$AW$2:$BB$26,5,FALSE),"")</f>
        <v>2</v>
      </c>
      <c r="J401" t="s">
        <v>925</v>
      </c>
      <c r="K401" s="566" t="s">
        <v>929</v>
      </c>
      <c r="L401" s="474">
        <v>10</v>
      </c>
      <c r="M401" s="474">
        <v>5</v>
      </c>
      <c r="N401">
        <f>SUMIFS(FFPEUsageLog!$D:$D,FFPEUsageLog!$A:$A,FFPERegionsAvailable!$B401,FFPEUsageLog!$B:$B,FFPERegionsAvailable!$J401,FFPEUsageLog!$C:$C,FFPERegionsAvailable!$F401)</f>
        <v>1</v>
      </c>
      <c r="O401" s="574">
        <f t="shared" si="6"/>
        <v>4</v>
      </c>
      <c r="S401" s="475" t="s">
        <v>1354</v>
      </c>
      <c r="U401" s="566"/>
      <c r="V401" s="575">
        <v>2</v>
      </c>
      <c r="W401" s="562" t="s">
        <v>1</v>
      </c>
      <c r="X401" s="474" t="s">
        <v>200</v>
      </c>
    </row>
    <row r="402" spans="2:24" hidden="1">
      <c r="B402" s="585">
        <v>20141901</v>
      </c>
      <c r="C402" s="585" t="s">
        <v>1829</v>
      </c>
      <c r="D402" s="475">
        <v>1</v>
      </c>
      <c r="E402" s="1">
        <v>5</v>
      </c>
      <c r="F402" s="475" t="s">
        <v>1830</v>
      </c>
      <c r="G402" s="475">
        <v>1</v>
      </c>
      <c r="H402" s="573"/>
      <c r="I402" s="583">
        <f>IFERROR(VLOOKUP(J402,Mapping!$AW$2:$BB$26,5,FALSE),"")</f>
        <v>2</v>
      </c>
      <c r="J402" t="s">
        <v>925</v>
      </c>
      <c r="K402" s="566" t="s">
        <v>929</v>
      </c>
      <c r="L402" s="474">
        <v>10</v>
      </c>
      <c r="M402" s="474">
        <v>4</v>
      </c>
      <c r="N402">
        <f>SUMIFS(FFPEUsageLog!$D:$D,FFPEUsageLog!$A:$A,FFPERegionsAvailable!$B402,FFPEUsageLog!$B:$B,FFPERegionsAvailable!$J402,FFPEUsageLog!$C:$C,FFPERegionsAvailable!$F402)</f>
        <v>2</v>
      </c>
      <c r="O402" s="574">
        <f t="shared" si="6"/>
        <v>4</v>
      </c>
      <c r="S402" s="475" t="s">
        <v>1354</v>
      </c>
      <c r="U402" s="566"/>
      <c r="V402" s="575">
        <v>2</v>
      </c>
      <c r="W402" s="562" t="s">
        <v>1</v>
      </c>
      <c r="X402" s="474" t="s">
        <v>200</v>
      </c>
    </row>
    <row r="403" spans="2:24" hidden="1">
      <c r="B403" s="585">
        <v>20150712</v>
      </c>
      <c r="C403" s="585" t="s">
        <v>1831</v>
      </c>
      <c r="E403" s="1">
        <v>5</v>
      </c>
      <c r="F403" s="475" t="s">
        <v>1830</v>
      </c>
      <c r="G403" s="475">
        <v>11</v>
      </c>
      <c r="H403" s="573"/>
      <c r="I403" s="583">
        <f>IFERROR(VLOOKUP(J403,Mapping!$AW$2:$BB$26,5,FALSE),"")</f>
        <v>2</v>
      </c>
      <c r="J403" t="s">
        <v>925</v>
      </c>
      <c r="K403" s="566" t="s">
        <v>929</v>
      </c>
      <c r="L403" s="474">
        <v>10</v>
      </c>
      <c r="M403" s="474">
        <v>7</v>
      </c>
      <c r="N403">
        <f>SUMIFS(FFPEUsageLog!$D:$D,FFPEUsageLog!$A:$A,FFPERegionsAvailable!$B403,FFPEUsageLog!$B:$B,FFPERegionsAvailable!$J403,FFPEUsageLog!$C:$C,FFPERegionsAvailable!$F403)</f>
        <v>3</v>
      </c>
      <c r="O403" s="574">
        <f t="shared" si="6"/>
        <v>0</v>
      </c>
      <c r="S403" s="475" t="s">
        <v>1354</v>
      </c>
      <c r="U403" s="566"/>
      <c r="V403" s="575">
        <v>2</v>
      </c>
      <c r="W403" s="562" t="s">
        <v>1</v>
      </c>
      <c r="X403" s="474" t="s">
        <v>200</v>
      </c>
    </row>
    <row r="404" spans="2:24" hidden="1">
      <c r="B404" s="585">
        <v>20150975</v>
      </c>
      <c r="C404" s="585" t="s">
        <v>1832</v>
      </c>
      <c r="D404" s="475">
        <v>1</v>
      </c>
      <c r="E404" s="1">
        <v>5</v>
      </c>
      <c r="F404" s="475" t="s">
        <v>1830</v>
      </c>
      <c r="G404" s="475">
        <v>21</v>
      </c>
      <c r="H404" s="573"/>
      <c r="I404" s="583">
        <f>IFERROR(VLOOKUP(J404,Mapping!$AW$2:$BB$26,5,FALSE),"")</f>
        <v>2</v>
      </c>
      <c r="J404" t="s">
        <v>925</v>
      </c>
      <c r="K404" s="566" t="s">
        <v>929</v>
      </c>
      <c r="L404" s="474">
        <v>10</v>
      </c>
      <c r="M404" s="474">
        <v>5</v>
      </c>
      <c r="N404">
        <f>SUMIFS(FFPEUsageLog!$D:$D,FFPEUsageLog!$A:$A,FFPERegionsAvailable!$B404,FFPEUsageLog!$B:$B,FFPERegionsAvailable!$J404,FFPEUsageLog!$C:$C,FFPERegionsAvailable!$F404)</f>
        <v>2</v>
      </c>
      <c r="O404" s="574">
        <f t="shared" si="6"/>
        <v>3</v>
      </c>
      <c r="S404" s="475" t="s">
        <v>1354</v>
      </c>
      <c r="U404" s="566"/>
      <c r="V404" s="575">
        <v>2</v>
      </c>
      <c r="W404" s="562" t="s">
        <v>1</v>
      </c>
      <c r="X404" s="474" t="s">
        <v>200</v>
      </c>
    </row>
    <row r="405" spans="2:24" hidden="1">
      <c r="B405" s="585">
        <v>20152915</v>
      </c>
      <c r="C405" s="585" t="s">
        <v>1833</v>
      </c>
      <c r="D405" s="475">
        <v>1</v>
      </c>
      <c r="E405" s="1">
        <v>5</v>
      </c>
      <c r="F405" s="475" t="s">
        <v>1830</v>
      </c>
      <c r="G405" s="475">
        <v>31</v>
      </c>
      <c r="H405" s="573"/>
      <c r="I405" s="583">
        <f>IFERROR(VLOOKUP(J405,Mapping!$AW$2:$BB$26,5,FALSE),"")</f>
        <v>2</v>
      </c>
      <c r="J405" t="s">
        <v>925</v>
      </c>
      <c r="K405" s="566" t="s">
        <v>929</v>
      </c>
      <c r="L405" s="474">
        <v>10</v>
      </c>
      <c r="M405" s="474">
        <v>4</v>
      </c>
      <c r="N405">
        <f>SUMIFS(FFPEUsageLog!$D:$D,FFPEUsageLog!$A:$A,FFPERegionsAvailable!$B405,FFPEUsageLog!$B:$B,FFPERegionsAvailable!$J405,FFPEUsageLog!$C:$C,FFPERegionsAvailable!$F405)</f>
        <v>3</v>
      </c>
      <c r="O405" s="574">
        <f t="shared" si="6"/>
        <v>3</v>
      </c>
      <c r="S405" s="475" t="s">
        <v>1354</v>
      </c>
      <c r="U405" s="566"/>
      <c r="V405" s="575">
        <v>2</v>
      </c>
      <c r="W405" s="562" t="s">
        <v>1</v>
      </c>
      <c r="X405" s="474" t="s">
        <v>200</v>
      </c>
    </row>
    <row r="406" spans="2:24" hidden="1">
      <c r="B406" s="585">
        <v>20185910</v>
      </c>
      <c r="C406" s="585" t="s">
        <v>1834</v>
      </c>
      <c r="D406" s="475">
        <v>1</v>
      </c>
      <c r="E406" s="1">
        <v>5</v>
      </c>
      <c r="F406" s="475" t="s">
        <v>1830</v>
      </c>
      <c r="G406" s="475">
        <v>41</v>
      </c>
      <c r="H406" s="573"/>
      <c r="I406" s="583">
        <f>IFERROR(VLOOKUP(J406,Mapping!$AW$2:$BB$26,5,FALSE),"")</f>
        <v>2</v>
      </c>
      <c r="J406" t="s">
        <v>925</v>
      </c>
      <c r="K406" s="566" t="s">
        <v>929</v>
      </c>
      <c r="L406" s="474">
        <v>10</v>
      </c>
      <c r="M406" s="474">
        <v>4</v>
      </c>
      <c r="N406">
        <f>SUMIFS(FFPEUsageLog!$D:$D,FFPEUsageLog!$A:$A,FFPERegionsAvailable!$B406,FFPEUsageLog!$B:$B,FFPERegionsAvailable!$J406,FFPEUsageLog!$C:$C,FFPERegionsAvailable!$F406)</f>
        <v>2</v>
      </c>
      <c r="O406" s="574">
        <f t="shared" si="6"/>
        <v>4</v>
      </c>
      <c r="S406" s="475" t="s">
        <v>1354</v>
      </c>
      <c r="U406" s="566"/>
      <c r="V406" s="575">
        <v>2</v>
      </c>
      <c r="W406" s="562" t="s">
        <v>1</v>
      </c>
      <c r="X406" s="474" t="s">
        <v>200</v>
      </c>
    </row>
    <row r="407" spans="2:24" hidden="1">
      <c r="B407" s="585">
        <v>20185935</v>
      </c>
      <c r="C407" s="585" t="s">
        <v>1835</v>
      </c>
      <c r="E407" s="1">
        <v>5</v>
      </c>
      <c r="F407" s="475" t="s">
        <v>1830</v>
      </c>
      <c r="G407" s="475">
        <v>51</v>
      </c>
      <c r="H407" s="573"/>
      <c r="I407" s="583">
        <f>IFERROR(VLOOKUP(J407,Mapping!$AW$2:$BB$26,5,FALSE),"")</f>
        <v>2</v>
      </c>
      <c r="J407" t="s">
        <v>925</v>
      </c>
      <c r="K407" s="566" t="s">
        <v>929</v>
      </c>
      <c r="L407" s="474">
        <v>10</v>
      </c>
      <c r="M407" s="474">
        <v>7</v>
      </c>
      <c r="N407">
        <f>SUMIFS(FFPEUsageLog!$D:$D,FFPEUsageLog!$A:$A,FFPERegionsAvailable!$B407,FFPEUsageLog!$B:$B,FFPERegionsAvailable!$J407,FFPEUsageLog!$C:$C,FFPERegionsAvailable!$F407)</f>
        <v>3</v>
      </c>
      <c r="O407" s="574">
        <f t="shared" si="6"/>
        <v>0</v>
      </c>
      <c r="S407" s="475" t="s">
        <v>1354</v>
      </c>
      <c r="U407" s="566"/>
      <c r="V407" s="575">
        <v>2</v>
      </c>
      <c r="W407" s="562" t="s">
        <v>1</v>
      </c>
      <c r="X407" s="474" t="s">
        <v>200</v>
      </c>
    </row>
    <row r="408" spans="2:24" hidden="1">
      <c r="B408" s="585">
        <v>20185945</v>
      </c>
      <c r="C408" s="585" t="s">
        <v>1836</v>
      </c>
      <c r="D408" s="475">
        <v>1</v>
      </c>
      <c r="E408" s="1">
        <v>5</v>
      </c>
      <c r="F408" s="475" t="s">
        <v>1830</v>
      </c>
      <c r="G408" s="475">
        <v>61</v>
      </c>
      <c r="H408" s="573"/>
      <c r="I408" s="583">
        <f>IFERROR(VLOOKUP(J408,Mapping!$AW$2:$BB$26,5,FALSE),"")</f>
        <v>2</v>
      </c>
      <c r="J408" t="s">
        <v>925</v>
      </c>
      <c r="K408" s="566" t="s">
        <v>929</v>
      </c>
      <c r="L408" s="474">
        <v>10</v>
      </c>
      <c r="M408" s="474">
        <v>4</v>
      </c>
      <c r="N408">
        <f>SUMIFS(FFPEUsageLog!$D:$D,FFPEUsageLog!$A:$A,FFPERegionsAvailable!$B408,FFPEUsageLog!$B:$B,FFPERegionsAvailable!$J408,FFPEUsageLog!$C:$C,FFPERegionsAvailable!$F408)</f>
        <v>3</v>
      </c>
      <c r="O408" s="574">
        <f t="shared" si="6"/>
        <v>3</v>
      </c>
      <c r="S408" s="475" t="s">
        <v>1354</v>
      </c>
      <c r="U408" s="566"/>
      <c r="V408" s="575">
        <v>2</v>
      </c>
      <c r="W408" s="562" t="s">
        <v>1</v>
      </c>
      <c r="X408" s="474" t="s">
        <v>200</v>
      </c>
    </row>
    <row r="409" spans="2:24" hidden="1">
      <c r="B409" s="585">
        <v>20196909</v>
      </c>
      <c r="C409" s="585" t="s">
        <v>1837</v>
      </c>
      <c r="D409" s="475">
        <v>1</v>
      </c>
      <c r="E409" s="1">
        <v>5</v>
      </c>
      <c r="F409" s="475" t="s">
        <v>1830</v>
      </c>
      <c r="G409" s="475">
        <v>71</v>
      </c>
      <c r="H409" s="573"/>
      <c r="I409" s="583">
        <f>IFERROR(VLOOKUP(J409,Mapping!$AW$2:$BB$26,5,FALSE),"")</f>
        <v>2</v>
      </c>
      <c r="J409" t="s">
        <v>925</v>
      </c>
      <c r="K409" s="566" t="s">
        <v>929</v>
      </c>
      <c r="L409" s="474">
        <v>10</v>
      </c>
      <c r="M409" s="474">
        <v>2</v>
      </c>
      <c r="N409">
        <f>SUMIFS(FFPEUsageLog!$D:$D,FFPEUsageLog!$A:$A,FFPERegionsAvailable!$B409,FFPEUsageLog!$B:$B,FFPERegionsAvailable!$J409,FFPEUsageLog!$C:$C,FFPERegionsAvailable!$F409)</f>
        <v>3</v>
      </c>
      <c r="O409" s="574">
        <f t="shared" si="6"/>
        <v>5</v>
      </c>
      <c r="S409" s="475" t="s">
        <v>1354</v>
      </c>
      <c r="U409" s="566"/>
      <c r="V409" s="575">
        <v>2</v>
      </c>
      <c r="W409" s="562" t="s">
        <v>1</v>
      </c>
      <c r="X409" s="474" t="s">
        <v>200</v>
      </c>
    </row>
    <row r="410" spans="2:24" hidden="1">
      <c r="B410" s="585">
        <v>20196919</v>
      </c>
      <c r="C410" s="585" t="s">
        <v>1838</v>
      </c>
      <c r="D410" s="475">
        <v>1</v>
      </c>
      <c r="E410" s="1">
        <v>5</v>
      </c>
      <c r="F410" s="475" t="s">
        <v>1830</v>
      </c>
      <c r="G410" s="475">
        <v>81</v>
      </c>
      <c r="H410" s="573"/>
      <c r="I410" s="583">
        <f>IFERROR(VLOOKUP(J410,Mapping!$AW$2:$BB$26,5,FALSE),"")</f>
        <v>2</v>
      </c>
      <c r="J410" t="s">
        <v>925</v>
      </c>
      <c r="K410" s="566" t="s">
        <v>929</v>
      </c>
      <c r="L410" s="474">
        <v>10</v>
      </c>
      <c r="M410" s="474">
        <v>3</v>
      </c>
      <c r="N410">
        <f>SUMIFS(FFPEUsageLog!$D:$D,FFPEUsageLog!$A:$A,FFPERegionsAvailable!$B410,FFPEUsageLog!$B:$B,FFPERegionsAvailable!$J410,FFPEUsageLog!$C:$C,FFPERegionsAvailable!$F410)</f>
        <v>1</v>
      </c>
      <c r="O410" s="574">
        <f t="shared" si="6"/>
        <v>6</v>
      </c>
      <c r="S410" s="475" t="s">
        <v>1354</v>
      </c>
      <c r="U410" s="566"/>
      <c r="V410" s="575">
        <v>2</v>
      </c>
      <c r="W410" s="562" t="s">
        <v>1</v>
      </c>
      <c r="X410" s="474" t="s">
        <v>200</v>
      </c>
    </row>
    <row r="411" spans="2:24" hidden="1">
      <c r="B411" s="585">
        <v>20196928</v>
      </c>
      <c r="C411" s="585" t="s">
        <v>1839</v>
      </c>
      <c r="D411" s="475">
        <v>1</v>
      </c>
      <c r="E411" s="1">
        <v>5</v>
      </c>
      <c r="F411" s="475" t="s">
        <v>1830</v>
      </c>
      <c r="G411" s="475">
        <v>91</v>
      </c>
      <c r="H411" s="573"/>
      <c r="I411" s="583">
        <f>IFERROR(VLOOKUP(J411,Mapping!$AW$2:$BB$26,5,FALSE),"")</f>
        <v>2</v>
      </c>
      <c r="J411" t="s">
        <v>925</v>
      </c>
      <c r="K411" s="566" t="s">
        <v>929</v>
      </c>
      <c r="L411" s="474">
        <v>10</v>
      </c>
      <c r="M411" s="474">
        <v>3</v>
      </c>
      <c r="N411">
        <f>SUMIFS(FFPEUsageLog!$D:$D,FFPEUsageLog!$A:$A,FFPERegionsAvailable!$B411,FFPEUsageLog!$B:$B,FFPERegionsAvailable!$J411,FFPEUsageLog!$C:$C,FFPERegionsAvailable!$F411)</f>
        <v>1</v>
      </c>
      <c r="O411" s="574">
        <f t="shared" si="6"/>
        <v>6</v>
      </c>
      <c r="S411" s="475" t="s">
        <v>1354</v>
      </c>
      <c r="U411" s="566"/>
      <c r="V411" s="575">
        <v>2</v>
      </c>
      <c r="W411" s="562" t="s">
        <v>1</v>
      </c>
      <c r="X411" s="474" t="s">
        <v>200</v>
      </c>
    </row>
    <row r="412" spans="2:24" hidden="1">
      <c r="B412" s="585">
        <v>19910006</v>
      </c>
      <c r="C412" s="585" t="s">
        <v>1840</v>
      </c>
      <c r="D412" s="475">
        <v>1</v>
      </c>
      <c r="E412" s="1">
        <v>5</v>
      </c>
      <c r="F412" s="475" t="s">
        <v>1841</v>
      </c>
      <c r="G412" s="475">
        <v>1</v>
      </c>
      <c r="H412" s="573"/>
      <c r="I412" s="583">
        <f>IFERROR(VLOOKUP(J412,Mapping!$AW$2:$BB$26,5,FALSE),"")</f>
        <v>3</v>
      </c>
      <c r="J412" s="474" t="s">
        <v>943</v>
      </c>
      <c r="K412" s="566" t="s">
        <v>929</v>
      </c>
      <c r="L412" s="474">
        <v>10</v>
      </c>
      <c r="M412" s="474">
        <v>6</v>
      </c>
      <c r="N412">
        <f>SUMIFS(FFPEUsageLog!$D:$D,FFPEUsageLog!$A:$A,FFPERegionsAvailable!$B412,FFPEUsageLog!$B:$B,FFPERegionsAvailable!$J412,FFPEUsageLog!$C:$C,FFPERegionsAvailable!$F412)</f>
        <v>1</v>
      </c>
      <c r="O412" s="574">
        <f t="shared" si="6"/>
        <v>3</v>
      </c>
      <c r="S412" s="475" t="s">
        <v>1354</v>
      </c>
      <c r="U412" s="566"/>
      <c r="V412" s="575">
        <v>2</v>
      </c>
      <c r="W412" s="562" t="s">
        <v>1</v>
      </c>
      <c r="X412" s="474" t="s">
        <v>200</v>
      </c>
    </row>
    <row r="413" spans="2:24" hidden="1">
      <c r="B413" s="585">
        <v>19910334</v>
      </c>
      <c r="C413" s="585" t="s">
        <v>1842</v>
      </c>
      <c r="D413" s="475">
        <v>1</v>
      </c>
      <c r="E413" s="1">
        <v>5</v>
      </c>
      <c r="F413" s="475" t="s">
        <v>1841</v>
      </c>
      <c r="G413" s="475">
        <v>11</v>
      </c>
      <c r="H413" s="573"/>
      <c r="I413" s="583">
        <f>IFERROR(VLOOKUP(J413,Mapping!$AW$2:$BB$26,5,FALSE),"")</f>
        <v>3</v>
      </c>
      <c r="J413" s="474" t="s">
        <v>943</v>
      </c>
      <c r="K413" s="566" t="s">
        <v>929</v>
      </c>
      <c r="L413" s="474">
        <v>10</v>
      </c>
      <c r="M413" s="474">
        <v>6</v>
      </c>
      <c r="N413">
        <f>SUMIFS(FFPEUsageLog!$D:$D,FFPEUsageLog!$A:$A,FFPERegionsAvailable!$B413,FFPEUsageLog!$B:$B,FFPERegionsAvailable!$J413,FFPEUsageLog!$C:$C,FFPERegionsAvailable!$F413)</f>
        <v>1</v>
      </c>
      <c r="O413" s="574">
        <f t="shared" ref="O413:O476" si="7">IF(L413="","",L413-M413-N413)</f>
        <v>3</v>
      </c>
      <c r="S413" s="475" t="s">
        <v>1354</v>
      </c>
      <c r="U413" s="566"/>
      <c r="V413" s="575">
        <v>2</v>
      </c>
      <c r="W413" s="562" t="s">
        <v>1</v>
      </c>
      <c r="X413" s="474" t="s">
        <v>200</v>
      </c>
    </row>
    <row r="414" spans="2:24" hidden="1">
      <c r="B414" s="585">
        <v>19920035</v>
      </c>
      <c r="C414" s="585" t="s">
        <v>1843</v>
      </c>
      <c r="D414" s="475">
        <v>1</v>
      </c>
      <c r="E414" s="1">
        <v>5</v>
      </c>
      <c r="F414" s="475" t="s">
        <v>1841</v>
      </c>
      <c r="G414" s="475">
        <v>21</v>
      </c>
      <c r="H414" s="573"/>
      <c r="I414" s="583">
        <f>IFERROR(VLOOKUP(J414,Mapping!$AW$2:$BB$26,5,FALSE),"")</f>
        <v>3</v>
      </c>
      <c r="J414" s="474" t="s">
        <v>943</v>
      </c>
      <c r="K414" s="566" t="s">
        <v>929</v>
      </c>
      <c r="L414" s="474">
        <v>10</v>
      </c>
      <c r="M414" s="474">
        <v>6</v>
      </c>
      <c r="N414">
        <f>SUMIFS(FFPEUsageLog!$D:$D,FFPEUsageLog!$A:$A,FFPERegionsAvailable!$B414,FFPEUsageLog!$B:$B,FFPERegionsAvailable!$J414,FFPEUsageLog!$C:$C,FFPERegionsAvailable!$F414)</f>
        <v>1</v>
      </c>
      <c r="O414" s="574">
        <f t="shared" si="7"/>
        <v>3</v>
      </c>
      <c r="S414" s="475" t="s">
        <v>1354</v>
      </c>
      <c r="U414" s="566"/>
      <c r="V414" s="575">
        <v>2</v>
      </c>
      <c r="W414" s="562" t="s">
        <v>1</v>
      </c>
      <c r="X414" s="474" t="s">
        <v>200</v>
      </c>
    </row>
    <row r="415" spans="2:24" hidden="1">
      <c r="B415" s="585">
        <v>19920194</v>
      </c>
      <c r="C415" s="585" t="s">
        <v>1844</v>
      </c>
      <c r="D415" s="475">
        <v>1</v>
      </c>
      <c r="E415" s="1">
        <v>5</v>
      </c>
      <c r="F415" s="475" t="s">
        <v>1841</v>
      </c>
      <c r="G415" s="475">
        <v>31</v>
      </c>
      <c r="H415" s="573"/>
      <c r="I415" s="583">
        <f>IFERROR(VLOOKUP(J415,Mapping!$AW$2:$BB$26,5,FALSE),"")</f>
        <v>3</v>
      </c>
      <c r="J415" s="474" t="s">
        <v>943</v>
      </c>
      <c r="K415" s="566" t="s">
        <v>929</v>
      </c>
      <c r="L415" s="474">
        <v>10</v>
      </c>
      <c r="M415" s="474">
        <v>7</v>
      </c>
      <c r="N415">
        <f>SUMIFS(FFPEUsageLog!$D:$D,FFPEUsageLog!$A:$A,FFPERegionsAvailable!$B415,FFPEUsageLog!$B:$B,FFPERegionsAvailable!$J415,FFPEUsageLog!$C:$C,FFPERegionsAvailable!$F415)</f>
        <v>0</v>
      </c>
      <c r="O415" s="574">
        <f t="shared" si="7"/>
        <v>3</v>
      </c>
      <c r="S415" s="475" t="s">
        <v>1354</v>
      </c>
      <c r="U415" s="566"/>
      <c r="V415" s="575">
        <v>2</v>
      </c>
      <c r="W415" s="562" t="s">
        <v>1</v>
      </c>
      <c r="X415" s="474" t="s">
        <v>200</v>
      </c>
    </row>
    <row r="416" spans="2:24" hidden="1">
      <c r="B416" s="585">
        <v>19920200</v>
      </c>
      <c r="C416" s="585" t="s">
        <v>1845</v>
      </c>
      <c r="D416" s="475">
        <v>1</v>
      </c>
      <c r="E416" s="1">
        <v>5</v>
      </c>
      <c r="F416" s="475" t="s">
        <v>1841</v>
      </c>
      <c r="G416" s="475">
        <v>41</v>
      </c>
      <c r="H416" s="573"/>
      <c r="I416" s="583">
        <f>IFERROR(VLOOKUP(J416,Mapping!$AW$2:$BB$26,5,FALSE),"")</f>
        <v>3</v>
      </c>
      <c r="J416" s="474" t="s">
        <v>943</v>
      </c>
      <c r="K416" s="566" t="s">
        <v>929</v>
      </c>
      <c r="L416" s="474">
        <v>10</v>
      </c>
      <c r="M416" s="474">
        <v>6</v>
      </c>
      <c r="N416">
        <f>SUMIFS(FFPEUsageLog!$D:$D,FFPEUsageLog!$A:$A,FFPERegionsAvailable!$B416,FFPEUsageLog!$B:$B,FFPERegionsAvailable!$J416,FFPEUsageLog!$C:$C,FFPERegionsAvailable!$F416)</f>
        <v>2</v>
      </c>
      <c r="O416" s="574">
        <f t="shared" si="7"/>
        <v>2</v>
      </c>
      <c r="S416" s="475" t="s">
        <v>1354</v>
      </c>
      <c r="U416" s="566"/>
      <c r="V416" s="575">
        <v>2</v>
      </c>
      <c r="W416" s="562" t="s">
        <v>1</v>
      </c>
      <c r="X416" s="474" t="s">
        <v>200</v>
      </c>
    </row>
    <row r="417" spans="2:24" hidden="1">
      <c r="B417" s="585">
        <v>19930148</v>
      </c>
      <c r="C417" s="585" t="s">
        <v>1846</v>
      </c>
      <c r="D417" s="475">
        <v>1</v>
      </c>
      <c r="E417" s="1">
        <v>5</v>
      </c>
      <c r="F417" s="475" t="s">
        <v>1841</v>
      </c>
      <c r="G417" s="475">
        <v>51</v>
      </c>
      <c r="H417" s="573"/>
      <c r="I417" s="583">
        <f>IFERROR(VLOOKUP(J417,Mapping!$AW$2:$BB$26,5,FALSE),"")</f>
        <v>3</v>
      </c>
      <c r="J417" s="474" t="s">
        <v>943</v>
      </c>
      <c r="K417" s="566" t="s">
        <v>929</v>
      </c>
      <c r="L417" s="474">
        <v>10</v>
      </c>
      <c r="M417" s="474">
        <v>8</v>
      </c>
      <c r="N417">
        <f>SUMIFS(FFPEUsageLog!$D:$D,FFPEUsageLog!$A:$A,FFPERegionsAvailable!$B417,FFPEUsageLog!$B:$B,FFPERegionsAvailable!$J417,FFPEUsageLog!$C:$C,FFPERegionsAvailable!$F417)</f>
        <v>1</v>
      </c>
      <c r="O417" s="574">
        <f t="shared" si="7"/>
        <v>1</v>
      </c>
      <c r="S417" s="475" t="s">
        <v>1354</v>
      </c>
      <c r="U417" s="566"/>
      <c r="V417" s="575">
        <v>2</v>
      </c>
      <c r="W417" s="562" t="s">
        <v>1</v>
      </c>
      <c r="X417" s="474" t="s">
        <v>200</v>
      </c>
    </row>
    <row r="418" spans="2:24" hidden="1">
      <c r="B418" s="585">
        <v>19930154</v>
      </c>
      <c r="C418" s="585" t="s">
        <v>1847</v>
      </c>
      <c r="D418" s="475">
        <v>1</v>
      </c>
      <c r="E418" s="1">
        <v>5</v>
      </c>
      <c r="F418" s="475" t="s">
        <v>1841</v>
      </c>
      <c r="G418" s="475">
        <v>61</v>
      </c>
      <c r="H418" s="573"/>
      <c r="I418" s="583">
        <f>IFERROR(VLOOKUP(J418,Mapping!$AW$2:$BB$26,5,FALSE),"")</f>
        <v>3</v>
      </c>
      <c r="J418" s="474" t="s">
        <v>943</v>
      </c>
      <c r="K418" s="566" t="s">
        <v>929</v>
      </c>
      <c r="L418" s="474">
        <v>10</v>
      </c>
      <c r="M418" s="474">
        <v>7</v>
      </c>
      <c r="N418">
        <f>SUMIFS(FFPEUsageLog!$D:$D,FFPEUsageLog!$A:$A,FFPERegionsAvailable!$B418,FFPEUsageLog!$B:$B,FFPERegionsAvailable!$J418,FFPEUsageLog!$C:$C,FFPERegionsAvailable!$F418)</f>
        <v>0</v>
      </c>
      <c r="O418" s="574">
        <f t="shared" si="7"/>
        <v>3</v>
      </c>
      <c r="S418" s="475" t="s">
        <v>1354</v>
      </c>
      <c r="U418" s="566"/>
      <c r="V418" s="575">
        <v>2</v>
      </c>
      <c r="W418" s="562" t="s">
        <v>1</v>
      </c>
      <c r="X418" s="474" t="s">
        <v>200</v>
      </c>
    </row>
    <row r="419" spans="2:24" hidden="1">
      <c r="B419" s="585">
        <v>19930222</v>
      </c>
      <c r="C419" s="585" t="s">
        <v>1848</v>
      </c>
      <c r="D419" s="475">
        <v>1</v>
      </c>
      <c r="E419" s="1">
        <v>5</v>
      </c>
      <c r="F419" s="475" t="s">
        <v>1841</v>
      </c>
      <c r="G419" s="475">
        <v>71</v>
      </c>
      <c r="H419" s="573"/>
      <c r="I419" s="583">
        <f>IFERROR(VLOOKUP(J419,Mapping!$AW$2:$BB$26,5,FALSE),"")</f>
        <v>3</v>
      </c>
      <c r="J419" s="474" t="s">
        <v>943</v>
      </c>
      <c r="K419" s="566" t="s">
        <v>929</v>
      </c>
      <c r="L419" s="474">
        <v>10</v>
      </c>
      <c r="M419" s="474">
        <v>7</v>
      </c>
      <c r="N419">
        <f>SUMIFS(FFPEUsageLog!$D:$D,FFPEUsageLog!$A:$A,FFPERegionsAvailable!$B419,FFPEUsageLog!$B:$B,FFPERegionsAvailable!$J419,FFPEUsageLog!$C:$C,FFPERegionsAvailable!$F419)</f>
        <v>2</v>
      </c>
      <c r="O419" s="574">
        <f t="shared" si="7"/>
        <v>1</v>
      </c>
      <c r="S419" s="475" t="s">
        <v>1354</v>
      </c>
      <c r="U419" s="566"/>
      <c r="V419" s="575">
        <v>2</v>
      </c>
      <c r="W419" s="562" t="s">
        <v>1</v>
      </c>
      <c r="X419" s="474" t="s">
        <v>200</v>
      </c>
    </row>
    <row r="420" spans="2:24" hidden="1">
      <c r="B420" s="585">
        <v>19950136</v>
      </c>
      <c r="C420" s="585" t="s">
        <v>1849</v>
      </c>
      <c r="D420" s="475">
        <v>1</v>
      </c>
      <c r="E420" s="1">
        <v>5</v>
      </c>
      <c r="F420" s="475" t="s">
        <v>1841</v>
      </c>
      <c r="G420" s="475">
        <v>81</v>
      </c>
      <c r="H420" s="573"/>
      <c r="I420" s="583">
        <f>IFERROR(VLOOKUP(J420,Mapping!$AW$2:$BB$26,5,FALSE),"")</f>
        <v>3</v>
      </c>
      <c r="J420" s="474" t="s">
        <v>943</v>
      </c>
      <c r="K420" s="566" t="s">
        <v>929</v>
      </c>
      <c r="L420" s="474">
        <v>10</v>
      </c>
      <c r="M420" s="474">
        <v>2</v>
      </c>
      <c r="N420">
        <f>SUMIFS(FFPEUsageLog!$D:$D,FFPEUsageLog!$A:$A,FFPERegionsAvailable!$B420,FFPEUsageLog!$B:$B,FFPERegionsAvailable!$J420,FFPEUsageLog!$C:$C,FFPERegionsAvailable!$F420)</f>
        <v>1</v>
      </c>
      <c r="O420" s="574">
        <f t="shared" si="7"/>
        <v>7</v>
      </c>
      <c r="S420" s="475" t="s">
        <v>1354</v>
      </c>
      <c r="U420" s="566"/>
      <c r="V420" s="575">
        <v>2</v>
      </c>
      <c r="W420" s="562" t="s">
        <v>1</v>
      </c>
      <c r="X420" s="474" t="s">
        <v>200</v>
      </c>
    </row>
    <row r="421" spans="2:24" hidden="1">
      <c r="B421" s="585">
        <v>19960052</v>
      </c>
      <c r="C421" s="585" t="s">
        <v>1850</v>
      </c>
      <c r="D421" s="475">
        <v>1</v>
      </c>
      <c r="E421" s="1">
        <v>5</v>
      </c>
      <c r="F421" s="475" t="s">
        <v>1841</v>
      </c>
      <c r="G421" s="475">
        <v>91</v>
      </c>
      <c r="H421" s="573"/>
      <c r="I421" s="583">
        <f>IFERROR(VLOOKUP(J421,Mapping!$AW$2:$BB$26,5,FALSE),"")</f>
        <v>3</v>
      </c>
      <c r="J421" s="474" t="s">
        <v>943</v>
      </c>
      <c r="K421" s="566" t="s">
        <v>929</v>
      </c>
      <c r="L421" s="474">
        <v>10</v>
      </c>
      <c r="M421" s="474">
        <v>4</v>
      </c>
      <c r="N421">
        <f>SUMIFS(FFPEUsageLog!$D:$D,FFPEUsageLog!$A:$A,FFPERegionsAvailable!$B421,FFPEUsageLog!$B:$B,FFPERegionsAvailable!$J421,FFPEUsageLog!$C:$C,FFPERegionsAvailable!$F421)</f>
        <v>2</v>
      </c>
      <c r="O421" s="574">
        <f t="shared" si="7"/>
        <v>4</v>
      </c>
      <c r="S421" s="475" t="s">
        <v>1354</v>
      </c>
      <c r="U421" s="566"/>
      <c r="V421" s="575">
        <v>2</v>
      </c>
      <c r="W421" s="562" t="s">
        <v>1</v>
      </c>
      <c r="X421" s="474" t="s">
        <v>200</v>
      </c>
    </row>
    <row r="422" spans="2:24" hidden="1">
      <c r="B422" s="585">
        <v>19960064</v>
      </c>
      <c r="C422" s="585" t="s">
        <v>1851</v>
      </c>
      <c r="E422" s="1">
        <v>5</v>
      </c>
      <c r="F422" s="475" t="s">
        <v>1852</v>
      </c>
      <c r="G422" s="475">
        <v>1</v>
      </c>
      <c r="H422" s="573"/>
      <c r="I422" s="583">
        <f>IFERROR(VLOOKUP(J422,Mapping!$AW$2:$BB$26,5,FALSE),"")</f>
        <v>3</v>
      </c>
      <c r="J422" s="474" t="s">
        <v>943</v>
      </c>
      <c r="K422" s="566" t="s">
        <v>929</v>
      </c>
      <c r="L422" s="474">
        <v>10</v>
      </c>
      <c r="M422" s="474">
        <v>10</v>
      </c>
      <c r="N422">
        <f>SUMIFS(FFPEUsageLog!$D:$D,FFPEUsageLog!$A:$A,FFPERegionsAvailable!$B422,FFPEUsageLog!$B:$B,FFPERegionsAvailable!$J422,FFPEUsageLog!$C:$C,FFPERegionsAvailable!$F422)</f>
        <v>0</v>
      </c>
      <c r="O422" s="574">
        <f t="shared" si="7"/>
        <v>0</v>
      </c>
      <c r="S422" s="475" t="s">
        <v>1354</v>
      </c>
      <c r="U422" s="566"/>
      <c r="V422" s="575">
        <v>2</v>
      </c>
      <c r="W422" s="562" t="s">
        <v>1</v>
      </c>
      <c r="X422" s="474" t="s">
        <v>200</v>
      </c>
    </row>
    <row r="423" spans="2:24" hidden="1">
      <c r="B423" s="585">
        <v>19980098</v>
      </c>
      <c r="C423" s="585" t="s">
        <v>1853</v>
      </c>
      <c r="D423" s="475">
        <v>1</v>
      </c>
      <c r="E423" s="1">
        <v>5</v>
      </c>
      <c r="F423" s="475" t="s">
        <v>1852</v>
      </c>
      <c r="G423" s="475">
        <v>11</v>
      </c>
      <c r="H423" s="573"/>
      <c r="I423" s="583">
        <f>IFERROR(VLOOKUP(J423,Mapping!$AW$2:$BB$26,5,FALSE),"")</f>
        <v>3</v>
      </c>
      <c r="J423" s="474" t="s">
        <v>943</v>
      </c>
      <c r="K423" s="566" t="s">
        <v>929</v>
      </c>
      <c r="L423" s="474">
        <v>10</v>
      </c>
      <c r="M423" s="474">
        <v>3</v>
      </c>
      <c r="N423">
        <f>SUMIFS(FFPEUsageLog!$D:$D,FFPEUsageLog!$A:$A,FFPERegionsAvailable!$B423,FFPEUsageLog!$B:$B,FFPERegionsAvailable!$J423,FFPEUsageLog!$C:$C,FFPERegionsAvailable!$F423)</f>
        <v>2</v>
      </c>
      <c r="O423" s="574">
        <f t="shared" si="7"/>
        <v>5</v>
      </c>
      <c r="S423" s="475" t="s">
        <v>1354</v>
      </c>
      <c r="U423" s="566"/>
      <c r="V423" s="575">
        <v>2</v>
      </c>
      <c r="W423" s="562" t="s">
        <v>1</v>
      </c>
      <c r="X423" s="474" t="s">
        <v>200</v>
      </c>
    </row>
    <row r="424" spans="2:24" hidden="1">
      <c r="B424" s="585">
        <v>20050102</v>
      </c>
      <c r="C424" s="585" t="s">
        <v>1854</v>
      </c>
      <c r="D424" s="475">
        <v>1</v>
      </c>
      <c r="E424" s="1">
        <v>5</v>
      </c>
      <c r="F424" s="475" t="s">
        <v>1852</v>
      </c>
      <c r="G424" s="475">
        <v>21</v>
      </c>
      <c r="H424" s="573"/>
      <c r="I424" s="583">
        <f>IFERROR(VLOOKUP(J424,Mapping!$AW$2:$BB$26,5,FALSE),"")</f>
        <v>3</v>
      </c>
      <c r="J424" s="474" t="s">
        <v>943</v>
      </c>
      <c r="K424" s="566" t="s">
        <v>929</v>
      </c>
      <c r="L424" s="474">
        <v>10</v>
      </c>
      <c r="M424" s="474">
        <v>4</v>
      </c>
      <c r="N424">
        <f>SUMIFS(FFPEUsageLog!$D:$D,FFPEUsageLog!$A:$A,FFPERegionsAvailable!$B424,FFPEUsageLog!$B:$B,FFPERegionsAvailable!$J424,FFPEUsageLog!$C:$C,FFPERegionsAvailable!$F424)</f>
        <v>2</v>
      </c>
      <c r="O424" s="574">
        <f t="shared" si="7"/>
        <v>4</v>
      </c>
      <c r="S424" s="475" t="s">
        <v>1354</v>
      </c>
      <c r="U424" s="566"/>
      <c r="V424" s="575">
        <v>2</v>
      </c>
      <c r="W424" s="562" t="s">
        <v>1</v>
      </c>
      <c r="X424" s="474" t="s">
        <v>200</v>
      </c>
    </row>
    <row r="425" spans="2:24" hidden="1">
      <c r="B425" s="585">
        <v>20060093</v>
      </c>
      <c r="C425" s="585" t="s">
        <v>1855</v>
      </c>
      <c r="D425" s="475">
        <v>1</v>
      </c>
      <c r="E425" s="1">
        <v>5</v>
      </c>
      <c r="F425" s="475" t="s">
        <v>1852</v>
      </c>
      <c r="G425" s="475">
        <v>31</v>
      </c>
      <c r="H425" s="573"/>
      <c r="I425" s="583">
        <f>IFERROR(VLOOKUP(J425,Mapping!$AW$2:$BB$26,5,FALSE),"")</f>
        <v>3</v>
      </c>
      <c r="J425" s="474" t="s">
        <v>943</v>
      </c>
      <c r="K425" s="566" t="s">
        <v>929</v>
      </c>
      <c r="L425" s="474">
        <v>10</v>
      </c>
      <c r="M425" s="474">
        <v>3</v>
      </c>
      <c r="N425">
        <f>SUMIFS(FFPEUsageLog!$D:$D,FFPEUsageLog!$A:$A,FFPERegionsAvailable!$B425,FFPEUsageLog!$B:$B,FFPERegionsAvailable!$J425,FFPEUsageLog!$C:$C,FFPERegionsAvailable!$F425)</f>
        <v>2</v>
      </c>
      <c r="O425" s="574">
        <f t="shared" si="7"/>
        <v>5</v>
      </c>
      <c r="S425" s="475" t="s">
        <v>1354</v>
      </c>
      <c r="U425" s="566"/>
      <c r="V425" s="575">
        <v>2</v>
      </c>
      <c r="W425" s="562" t="s">
        <v>1</v>
      </c>
      <c r="X425" s="474" t="s">
        <v>200</v>
      </c>
    </row>
    <row r="426" spans="2:24" hidden="1">
      <c r="B426" s="585">
        <v>20060099</v>
      </c>
      <c r="C426" s="585" t="s">
        <v>1856</v>
      </c>
      <c r="D426" s="475">
        <v>1</v>
      </c>
      <c r="E426" s="1">
        <v>5</v>
      </c>
      <c r="F426" s="475" t="s">
        <v>1852</v>
      </c>
      <c r="G426" s="475">
        <v>41</v>
      </c>
      <c r="H426" s="573"/>
      <c r="I426" s="583">
        <f>IFERROR(VLOOKUP(J426,Mapping!$AW$2:$BB$26,5,FALSE),"")</f>
        <v>3</v>
      </c>
      <c r="J426" s="474" t="s">
        <v>943</v>
      </c>
      <c r="K426" s="566" t="s">
        <v>929</v>
      </c>
      <c r="L426" s="474">
        <v>10</v>
      </c>
      <c r="M426" s="474">
        <v>3</v>
      </c>
      <c r="N426">
        <f>SUMIFS(FFPEUsageLog!$D:$D,FFPEUsageLog!$A:$A,FFPERegionsAvailable!$B426,FFPEUsageLog!$B:$B,FFPERegionsAvailable!$J426,FFPEUsageLog!$C:$C,FFPERegionsAvailable!$F426)</f>
        <v>3</v>
      </c>
      <c r="O426" s="574">
        <f t="shared" si="7"/>
        <v>4</v>
      </c>
      <c r="S426" s="475" t="s">
        <v>1354</v>
      </c>
      <c r="U426" s="566"/>
      <c r="V426" s="575">
        <v>2</v>
      </c>
      <c r="W426" s="562" t="s">
        <v>1</v>
      </c>
      <c r="X426" s="474" t="s">
        <v>200</v>
      </c>
    </row>
    <row r="427" spans="2:24" hidden="1">
      <c r="B427" s="585">
        <v>20110137</v>
      </c>
      <c r="C427" s="585" t="s">
        <v>1857</v>
      </c>
      <c r="D427" s="475">
        <v>1</v>
      </c>
      <c r="E427" s="1">
        <v>5</v>
      </c>
      <c r="F427" s="475" t="s">
        <v>1852</v>
      </c>
      <c r="G427" s="475">
        <v>51</v>
      </c>
      <c r="H427" s="573"/>
      <c r="I427" s="583">
        <f>IFERROR(VLOOKUP(J427,Mapping!$AW$2:$BB$26,5,FALSE),"")</f>
        <v>3</v>
      </c>
      <c r="J427" s="474" t="s">
        <v>943</v>
      </c>
      <c r="K427" s="566" t="s">
        <v>929</v>
      </c>
      <c r="L427" s="474">
        <v>10</v>
      </c>
      <c r="M427" s="474">
        <v>8</v>
      </c>
      <c r="N427">
        <f>SUMIFS(FFPEUsageLog!$D:$D,FFPEUsageLog!$A:$A,FFPERegionsAvailable!$B427,FFPEUsageLog!$B:$B,FFPERegionsAvailable!$J427,FFPEUsageLog!$C:$C,FFPERegionsAvailable!$F427)</f>
        <v>1</v>
      </c>
      <c r="O427" s="574">
        <f t="shared" si="7"/>
        <v>1</v>
      </c>
      <c r="S427" s="475" t="s">
        <v>1354</v>
      </c>
      <c r="U427" s="566"/>
      <c r="V427" s="575">
        <v>2</v>
      </c>
      <c r="W427" s="562" t="s">
        <v>1</v>
      </c>
      <c r="X427" s="474" t="s">
        <v>200</v>
      </c>
    </row>
    <row r="428" spans="2:24" hidden="1">
      <c r="B428" s="585">
        <v>20110272</v>
      </c>
      <c r="C428" s="585" t="s">
        <v>1858</v>
      </c>
      <c r="D428" s="475">
        <v>1</v>
      </c>
      <c r="E428" s="1">
        <v>5</v>
      </c>
      <c r="F428" s="475" t="s">
        <v>1852</v>
      </c>
      <c r="G428" s="475">
        <v>61</v>
      </c>
      <c r="H428" s="573"/>
      <c r="I428" s="583">
        <f>IFERROR(VLOOKUP(J428,Mapping!$AW$2:$BB$26,5,FALSE),"")</f>
        <v>3</v>
      </c>
      <c r="J428" s="474" t="s">
        <v>943</v>
      </c>
      <c r="K428" s="566" t="s">
        <v>929</v>
      </c>
      <c r="L428" s="474">
        <v>10</v>
      </c>
      <c r="M428" s="474">
        <v>3</v>
      </c>
      <c r="N428">
        <f>SUMIFS(FFPEUsageLog!$D:$D,FFPEUsageLog!$A:$A,FFPERegionsAvailable!$B428,FFPEUsageLog!$B:$B,FFPERegionsAvailable!$J428,FFPEUsageLog!$C:$C,FFPERegionsAvailable!$F428)</f>
        <v>2</v>
      </c>
      <c r="O428" s="574">
        <f t="shared" si="7"/>
        <v>5</v>
      </c>
      <c r="S428" s="475" t="s">
        <v>1354</v>
      </c>
      <c r="U428" s="566"/>
      <c r="V428" s="575">
        <v>2</v>
      </c>
      <c r="W428" s="562" t="s">
        <v>1</v>
      </c>
      <c r="X428" s="474" t="s">
        <v>200</v>
      </c>
    </row>
    <row r="429" spans="2:24" hidden="1">
      <c r="B429" s="585">
        <v>20129990</v>
      </c>
      <c r="C429" s="585" t="s">
        <v>1859</v>
      </c>
      <c r="E429" s="1">
        <v>5</v>
      </c>
      <c r="F429" s="475" t="s">
        <v>1852</v>
      </c>
      <c r="G429" s="475">
        <v>71</v>
      </c>
      <c r="H429" s="573"/>
      <c r="I429" s="583">
        <f>IFERROR(VLOOKUP(J429,Mapping!$AW$2:$BB$26,5,FALSE),"")</f>
        <v>3</v>
      </c>
      <c r="J429" s="474" t="s">
        <v>943</v>
      </c>
      <c r="K429" s="566" t="s">
        <v>929</v>
      </c>
      <c r="L429" s="474">
        <v>10</v>
      </c>
      <c r="M429" s="474">
        <v>9</v>
      </c>
      <c r="N429">
        <f>SUMIFS(FFPEUsageLog!$D:$D,FFPEUsageLog!$A:$A,FFPERegionsAvailable!$B429,FFPEUsageLog!$B:$B,FFPERegionsAvailable!$J429,FFPEUsageLog!$C:$C,FFPERegionsAvailable!$F429)</f>
        <v>1</v>
      </c>
      <c r="O429" s="574">
        <f t="shared" si="7"/>
        <v>0</v>
      </c>
      <c r="S429" s="475" t="s">
        <v>1354</v>
      </c>
      <c r="U429" s="566"/>
      <c r="V429" s="575">
        <v>2</v>
      </c>
      <c r="W429" s="562" t="s">
        <v>1</v>
      </c>
      <c r="X429" s="474" t="s">
        <v>200</v>
      </c>
    </row>
    <row r="430" spans="2:24" hidden="1">
      <c r="B430" s="585">
        <v>20130400</v>
      </c>
      <c r="C430" s="585" t="s">
        <v>1860</v>
      </c>
      <c r="D430" s="475">
        <v>1</v>
      </c>
      <c r="E430" s="1">
        <v>5</v>
      </c>
      <c r="F430" s="475" t="s">
        <v>1852</v>
      </c>
      <c r="G430" s="475">
        <v>81</v>
      </c>
      <c r="H430" s="573"/>
      <c r="I430" s="583">
        <f>IFERROR(VLOOKUP(J430,Mapping!$AW$2:$BB$26,5,FALSE),"")</f>
        <v>3</v>
      </c>
      <c r="J430" s="474" t="s">
        <v>943</v>
      </c>
      <c r="K430" s="566" t="s">
        <v>929</v>
      </c>
      <c r="L430" s="474">
        <v>10</v>
      </c>
      <c r="M430" s="474">
        <v>4</v>
      </c>
      <c r="N430">
        <f>SUMIFS(FFPEUsageLog!$D:$D,FFPEUsageLog!$A:$A,FFPERegionsAvailable!$B430,FFPEUsageLog!$B:$B,FFPERegionsAvailable!$J430,FFPEUsageLog!$C:$C,FFPERegionsAvailable!$F430)</f>
        <v>2</v>
      </c>
      <c r="O430" s="574">
        <f t="shared" si="7"/>
        <v>4</v>
      </c>
      <c r="S430" s="475" t="s">
        <v>1354</v>
      </c>
      <c r="U430" s="566"/>
      <c r="V430" s="575">
        <v>2</v>
      </c>
      <c r="W430" s="562" t="s">
        <v>1</v>
      </c>
      <c r="X430" s="474" t="s">
        <v>200</v>
      </c>
    </row>
    <row r="431" spans="2:24" hidden="1">
      <c r="B431" s="585">
        <v>20131157</v>
      </c>
      <c r="C431" s="585" t="s">
        <v>1861</v>
      </c>
      <c r="D431" s="475">
        <v>1</v>
      </c>
      <c r="E431" s="1">
        <v>5</v>
      </c>
      <c r="F431" s="475" t="s">
        <v>1852</v>
      </c>
      <c r="G431" s="475">
        <v>91</v>
      </c>
      <c r="H431" s="573"/>
      <c r="I431" s="583">
        <f>IFERROR(VLOOKUP(J431,Mapping!$AW$2:$BB$26,5,FALSE),"")</f>
        <v>3</v>
      </c>
      <c r="J431" s="474" t="s">
        <v>943</v>
      </c>
      <c r="K431" s="566" t="s">
        <v>929</v>
      </c>
      <c r="L431" s="474">
        <v>10</v>
      </c>
      <c r="M431" s="474">
        <v>5</v>
      </c>
      <c r="N431">
        <f>SUMIFS(FFPEUsageLog!$D:$D,FFPEUsageLog!$A:$A,FFPERegionsAvailable!$B431,FFPEUsageLog!$B:$B,FFPERegionsAvailable!$J431,FFPEUsageLog!$C:$C,FFPERegionsAvailable!$F431)</f>
        <v>2</v>
      </c>
      <c r="O431" s="574">
        <f t="shared" si="7"/>
        <v>3</v>
      </c>
      <c r="S431" s="475" t="s">
        <v>1354</v>
      </c>
      <c r="U431" s="566"/>
      <c r="V431" s="575">
        <v>2</v>
      </c>
      <c r="W431" s="562" t="s">
        <v>1</v>
      </c>
      <c r="X431" s="474" t="s">
        <v>200</v>
      </c>
    </row>
    <row r="432" spans="2:24" hidden="1">
      <c r="B432" s="585">
        <v>20141901</v>
      </c>
      <c r="C432" s="585" t="s">
        <v>1862</v>
      </c>
      <c r="D432" s="475">
        <v>1</v>
      </c>
      <c r="E432" s="1">
        <v>5</v>
      </c>
      <c r="F432" s="475" t="s">
        <v>1863</v>
      </c>
      <c r="G432" s="475">
        <v>1</v>
      </c>
      <c r="H432" s="573"/>
      <c r="I432" s="583">
        <f>IFERROR(VLOOKUP(J432,Mapping!$AW$2:$BB$26,5,FALSE),"")</f>
        <v>3</v>
      </c>
      <c r="J432" s="474" t="s">
        <v>943</v>
      </c>
      <c r="K432" s="566" t="s">
        <v>929</v>
      </c>
      <c r="L432" s="474">
        <v>10</v>
      </c>
      <c r="M432" s="474">
        <v>3</v>
      </c>
      <c r="N432">
        <f>SUMIFS(FFPEUsageLog!$D:$D,FFPEUsageLog!$A:$A,FFPERegionsAvailable!$B432,FFPEUsageLog!$B:$B,FFPERegionsAvailable!$J432,FFPEUsageLog!$C:$C,FFPERegionsAvailable!$F432)</f>
        <v>2</v>
      </c>
      <c r="O432" s="574">
        <f t="shared" si="7"/>
        <v>5</v>
      </c>
      <c r="S432" s="475" t="s">
        <v>1354</v>
      </c>
      <c r="U432" s="566"/>
      <c r="V432" s="575">
        <v>2</v>
      </c>
      <c r="W432" s="562" t="s">
        <v>1</v>
      </c>
      <c r="X432" s="474" t="s">
        <v>200</v>
      </c>
    </row>
    <row r="433" spans="2:24" hidden="1">
      <c r="B433" s="585">
        <v>20150712</v>
      </c>
      <c r="C433" s="585" t="s">
        <v>1864</v>
      </c>
      <c r="D433" s="475">
        <v>1</v>
      </c>
      <c r="E433" s="1">
        <v>5</v>
      </c>
      <c r="F433" s="475" t="s">
        <v>1863</v>
      </c>
      <c r="G433" s="475">
        <v>11</v>
      </c>
      <c r="H433" s="573"/>
      <c r="I433" s="583">
        <f>IFERROR(VLOOKUP(J433,Mapping!$AW$2:$BB$26,5,FALSE),"")</f>
        <v>3</v>
      </c>
      <c r="J433" s="474" t="s">
        <v>943</v>
      </c>
      <c r="K433" s="566" t="s">
        <v>929</v>
      </c>
      <c r="L433" s="474">
        <v>10</v>
      </c>
      <c r="M433" s="474">
        <v>7</v>
      </c>
      <c r="N433">
        <f>SUMIFS(FFPEUsageLog!$D:$D,FFPEUsageLog!$A:$A,FFPERegionsAvailable!$B433,FFPEUsageLog!$B:$B,FFPERegionsAvailable!$J433,FFPEUsageLog!$C:$C,FFPERegionsAvailable!$F433)</f>
        <v>2</v>
      </c>
      <c r="O433" s="574">
        <f t="shared" si="7"/>
        <v>1</v>
      </c>
      <c r="S433" s="475" t="s">
        <v>1354</v>
      </c>
      <c r="U433" s="566"/>
      <c r="V433" s="575">
        <v>2</v>
      </c>
      <c r="W433" s="562" t="s">
        <v>1</v>
      </c>
      <c r="X433" s="474" t="s">
        <v>200</v>
      </c>
    </row>
    <row r="434" spans="2:24" hidden="1">
      <c r="B434" s="585">
        <v>20150975</v>
      </c>
      <c r="C434" s="585" t="s">
        <v>1865</v>
      </c>
      <c r="D434" s="475">
        <v>1</v>
      </c>
      <c r="E434" s="1">
        <v>5</v>
      </c>
      <c r="F434" s="475" t="s">
        <v>1863</v>
      </c>
      <c r="G434" s="475">
        <v>21</v>
      </c>
      <c r="H434" s="573"/>
      <c r="I434" s="583">
        <f>IFERROR(VLOOKUP(J434,Mapping!$AW$2:$BB$26,5,FALSE),"")</f>
        <v>3</v>
      </c>
      <c r="J434" s="474" t="s">
        <v>943</v>
      </c>
      <c r="K434" s="566" t="s">
        <v>929</v>
      </c>
      <c r="L434" s="474">
        <v>10</v>
      </c>
      <c r="M434" s="474">
        <v>2</v>
      </c>
      <c r="N434">
        <f>SUMIFS(FFPEUsageLog!$D:$D,FFPEUsageLog!$A:$A,FFPERegionsAvailable!$B434,FFPEUsageLog!$B:$B,FFPERegionsAvailable!$J434,FFPEUsageLog!$C:$C,FFPERegionsAvailable!$F434)</f>
        <v>1</v>
      </c>
      <c r="O434" s="574">
        <f t="shared" si="7"/>
        <v>7</v>
      </c>
      <c r="S434" s="475" t="s">
        <v>1354</v>
      </c>
      <c r="U434" s="566"/>
      <c r="V434" s="575">
        <v>2</v>
      </c>
      <c r="W434" s="562" t="s">
        <v>1</v>
      </c>
      <c r="X434" s="474" t="s">
        <v>200</v>
      </c>
    </row>
    <row r="435" spans="2:24" hidden="1">
      <c r="B435" s="585">
        <v>20152915</v>
      </c>
      <c r="C435" s="585" t="s">
        <v>1866</v>
      </c>
      <c r="D435" s="475">
        <v>1</v>
      </c>
      <c r="E435" s="1">
        <v>5</v>
      </c>
      <c r="F435" s="475" t="s">
        <v>1863</v>
      </c>
      <c r="G435" s="475">
        <v>31</v>
      </c>
      <c r="H435" s="573"/>
      <c r="I435" s="583">
        <f>IFERROR(VLOOKUP(J435,Mapping!$AW$2:$BB$26,5,FALSE),"")</f>
        <v>3</v>
      </c>
      <c r="J435" s="474" t="s">
        <v>943</v>
      </c>
      <c r="K435" s="566" t="s">
        <v>929</v>
      </c>
      <c r="L435" s="474">
        <v>10</v>
      </c>
      <c r="M435" s="474">
        <v>3</v>
      </c>
      <c r="N435">
        <f>SUMIFS(FFPEUsageLog!$D:$D,FFPEUsageLog!$A:$A,FFPERegionsAvailable!$B435,FFPEUsageLog!$B:$B,FFPERegionsAvailable!$J435,FFPEUsageLog!$C:$C,FFPERegionsAvailable!$F435)</f>
        <v>3</v>
      </c>
      <c r="O435" s="574">
        <f t="shared" si="7"/>
        <v>4</v>
      </c>
      <c r="S435" s="475" t="s">
        <v>1354</v>
      </c>
      <c r="U435" s="566"/>
      <c r="V435" s="575">
        <v>2</v>
      </c>
      <c r="W435" s="562" t="s">
        <v>1</v>
      </c>
      <c r="X435" s="474" t="s">
        <v>200</v>
      </c>
    </row>
    <row r="436" spans="2:24" hidden="1">
      <c r="B436" s="585">
        <v>20185910</v>
      </c>
      <c r="C436" s="585" t="s">
        <v>1867</v>
      </c>
      <c r="D436" s="475">
        <v>1</v>
      </c>
      <c r="E436" s="1">
        <v>5</v>
      </c>
      <c r="F436" s="475" t="s">
        <v>1863</v>
      </c>
      <c r="G436" s="475">
        <v>41</v>
      </c>
      <c r="H436" s="573"/>
      <c r="I436" s="583">
        <f>IFERROR(VLOOKUP(J436,Mapping!$AW$2:$BB$26,5,FALSE),"")</f>
        <v>3</v>
      </c>
      <c r="J436" s="474" t="s">
        <v>943</v>
      </c>
      <c r="K436" s="566" t="s">
        <v>929</v>
      </c>
      <c r="L436" s="474">
        <v>10</v>
      </c>
      <c r="M436" s="474">
        <v>4</v>
      </c>
      <c r="N436">
        <f>SUMIFS(FFPEUsageLog!$D:$D,FFPEUsageLog!$A:$A,FFPERegionsAvailable!$B436,FFPEUsageLog!$B:$B,FFPERegionsAvailable!$J436,FFPEUsageLog!$C:$C,FFPERegionsAvailable!$F436)</f>
        <v>2</v>
      </c>
      <c r="O436" s="574">
        <f t="shared" si="7"/>
        <v>4</v>
      </c>
      <c r="S436" s="475" t="s">
        <v>1354</v>
      </c>
      <c r="U436" s="566"/>
      <c r="V436" s="575">
        <v>2</v>
      </c>
      <c r="W436" s="562" t="s">
        <v>1</v>
      </c>
      <c r="X436" s="474" t="s">
        <v>200</v>
      </c>
    </row>
    <row r="437" spans="2:24" hidden="1">
      <c r="B437" s="585">
        <v>20185935</v>
      </c>
      <c r="C437" s="585" t="s">
        <v>1868</v>
      </c>
      <c r="D437" s="475">
        <v>1</v>
      </c>
      <c r="E437" s="1">
        <v>5</v>
      </c>
      <c r="F437" s="475" t="s">
        <v>1863</v>
      </c>
      <c r="G437" s="475">
        <v>51</v>
      </c>
      <c r="H437" s="573"/>
      <c r="I437" s="583">
        <f>IFERROR(VLOOKUP(J437,Mapping!$AW$2:$BB$26,5,FALSE),"")</f>
        <v>3</v>
      </c>
      <c r="J437" s="474" t="s">
        <v>943</v>
      </c>
      <c r="K437" s="566" t="s">
        <v>929</v>
      </c>
      <c r="L437" s="474">
        <v>10</v>
      </c>
      <c r="M437" s="474">
        <v>8</v>
      </c>
      <c r="N437">
        <f>SUMIFS(FFPEUsageLog!$D:$D,FFPEUsageLog!$A:$A,FFPERegionsAvailable!$B437,FFPEUsageLog!$B:$B,FFPERegionsAvailable!$J437,FFPEUsageLog!$C:$C,FFPERegionsAvailable!$F437)</f>
        <v>1</v>
      </c>
      <c r="O437" s="574">
        <f t="shared" si="7"/>
        <v>1</v>
      </c>
      <c r="S437" s="475" t="s">
        <v>1354</v>
      </c>
      <c r="U437" s="566"/>
      <c r="V437" s="575">
        <v>2</v>
      </c>
      <c r="W437" s="562" t="s">
        <v>1</v>
      </c>
      <c r="X437" s="474" t="s">
        <v>200</v>
      </c>
    </row>
    <row r="438" spans="2:24" hidden="1">
      <c r="B438" s="585">
        <v>20185945</v>
      </c>
      <c r="C438" s="585" t="s">
        <v>1869</v>
      </c>
      <c r="D438" s="475">
        <v>1</v>
      </c>
      <c r="E438" s="1">
        <v>5</v>
      </c>
      <c r="F438" s="475" t="s">
        <v>1863</v>
      </c>
      <c r="G438" s="475">
        <v>61</v>
      </c>
      <c r="H438" s="573"/>
      <c r="I438" s="583">
        <f>IFERROR(VLOOKUP(J438,Mapping!$AW$2:$BB$26,5,FALSE),"")</f>
        <v>3</v>
      </c>
      <c r="J438" s="474" t="s">
        <v>943</v>
      </c>
      <c r="K438" s="566" t="s">
        <v>929</v>
      </c>
      <c r="L438" s="474">
        <v>10</v>
      </c>
      <c r="M438" s="474">
        <v>3</v>
      </c>
      <c r="N438">
        <f>SUMIFS(FFPEUsageLog!$D:$D,FFPEUsageLog!$A:$A,FFPERegionsAvailable!$B438,FFPEUsageLog!$B:$B,FFPERegionsAvailable!$J438,FFPEUsageLog!$C:$C,FFPERegionsAvailable!$F438)</f>
        <v>2</v>
      </c>
      <c r="O438" s="574">
        <f t="shared" si="7"/>
        <v>5</v>
      </c>
      <c r="S438" s="475" t="s">
        <v>1354</v>
      </c>
      <c r="U438" s="566"/>
      <c r="V438" s="575">
        <v>2</v>
      </c>
      <c r="W438" s="562" t="s">
        <v>1</v>
      </c>
      <c r="X438" s="474" t="s">
        <v>200</v>
      </c>
    </row>
    <row r="439" spans="2:24" hidden="1">
      <c r="B439" s="585">
        <v>20196909</v>
      </c>
      <c r="C439" s="585" t="s">
        <v>1870</v>
      </c>
      <c r="D439" s="475">
        <v>1</v>
      </c>
      <c r="E439" s="1">
        <v>5</v>
      </c>
      <c r="F439" s="475" t="s">
        <v>1863</v>
      </c>
      <c r="G439" s="475">
        <v>71</v>
      </c>
      <c r="H439" s="573"/>
      <c r="I439" s="583">
        <f>IFERROR(VLOOKUP(J439,Mapping!$AW$2:$BB$26,5,FALSE),"")</f>
        <v>3</v>
      </c>
      <c r="J439" s="474" t="s">
        <v>943</v>
      </c>
      <c r="K439" s="566" t="s">
        <v>929</v>
      </c>
      <c r="L439" s="474">
        <v>10</v>
      </c>
      <c r="M439" s="474">
        <v>2</v>
      </c>
      <c r="N439">
        <f>SUMIFS(FFPEUsageLog!$D:$D,FFPEUsageLog!$A:$A,FFPERegionsAvailable!$B439,FFPEUsageLog!$B:$B,FFPERegionsAvailable!$J439,FFPEUsageLog!$C:$C,FFPERegionsAvailable!$F439)</f>
        <v>1</v>
      </c>
      <c r="O439" s="574">
        <f t="shared" si="7"/>
        <v>7</v>
      </c>
      <c r="S439" s="475" t="s">
        <v>1354</v>
      </c>
      <c r="U439" s="566"/>
      <c r="V439" s="575">
        <v>2</v>
      </c>
      <c r="W439" s="562" t="s">
        <v>1</v>
      </c>
      <c r="X439" s="474" t="s">
        <v>200</v>
      </c>
    </row>
    <row r="440" spans="2:24" hidden="1">
      <c r="B440" s="585">
        <v>20196919</v>
      </c>
      <c r="C440" s="585" t="s">
        <v>1871</v>
      </c>
      <c r="D440" s="475">
        <v>1</v>
      </c>
      <c r="E440" s="1">
        <v>5</v>
      </c>
      <c r="F440" s="475" t="s">
        <v>1863</v>
      </c>
      <c r="G440" s="475">
        <v>81</v>
      </c>
      <c r="H440" s="573"/>
      <c r="I440" s="583">
        <f>IFERROR(VLOOKUP(J440,Mapping!$AW$2:$BB$26,5,FALSE),"")</f>
        <v>3</v>
      </c>
      <c r="J440" s="474" t="s">
        <v>943</v>
      </c>
      <c r="K440" s="566" t="s">
        <v>929</v>
      </c>
      <c r="L440" s="474">
        <v>10</v>
      </c>
      <c r="M440" s="474">
        <v>2</v>
      </c>
      <c r="N440">
        <f>SUMIFS(FFPEUsageLog!$D:$D,FFPEUsageLog!$A:$A,FFPERegionsAvailable!$B440,FFPEUsageLog!$B:$B,FFPERegionsAvailable!$J440,FFPEUsageLog!$C:$C,FFPERegionsAvailable!$F440)</f>
        <v>1</v>
      </c>
      <c r="O440" s="574">
        <f t="shared" si="7"/>
        <v>7</v>
      </c>
      <c r="S440" s="475" t="s">
        <v>1354</v>
      </c>
      <c r="U440" s="566"/>
      <c r="V440" s="575">
        <v>2</v>
      </c>
      <c r="W440" s="562" t="s">
        <v>1</v>
      </c>
      <c r="X440" s="474" t="s">
        <v>200</v>
      </c>
    </row>
    <row r="441" spans="2:24" hidden="1">
      <c r="B441" s="585">
        <v>20196928</v>
      </c>
      <c r="C441" s="585" t="s">
        <v>1872</v>
      </c>
      <c r="D441" s="475">
        <v>1</v>
      </c>
      <c r="E441" s="1">
        <v>5</v>
      </c>
      <c r="F441" s="475" t="s">
        <v>1863</v>
      </c>
      <c r="G441" s="475">
        <v>91</v>
      </c>
      <c r="H441" s="573"/>
      <c r="I441" s="583">
        <f>IFERROR(VLOOKUP(J441,Mapping!$AW$2:$BB$26,5,FALSE),"")</f>
        <v>3</v>
      </c>
      <c r="J441" s="474" t="s">
        <v>943</v>
      </c>
      <c r="K441" s="566" t="s">
        <v>929</v>
      </c>
      <c r="L441" s="474">
        <v>10</v>
      </c>
      <c r="M441" s="474">
        <v>2</v>
      </c>
      <c r="N441">
        <f>SUMIFS(FFPEUsageLog!$D:$D,FFPEUsageLog!$A:$A,FFPERegionsAvailable!$B441,FFPEUsageLog!$B:$B,FFPERegionsAvailable!$J441,FFPEUsageLog!$C:$C,FFPERegionsAvailable!$F441)</f>
        <v>1</v>
      </c>
      <c r="O441" s="574">
        <f t="shared" si="7"/>
        <v>7</v>
      </c>
      <c r="S441" s="475" t="s">
        <v>1354</v>
      </c>
      <c r="U441" s="566"/>
      <c r="V441" s="575">
        <v>2</v>
      </c>
      <c r="W441" s="562" t="s">
        <v>1</v>
      </c>
      <c r="X441" s="474" t="s">
        <v>200</v>
      </c>
    </row>
    <row r="442" spans="2:24" ht="15.5" hidden="1">
      <c r="B442" s="585" t="s">
        <v>386</v>
      </c>
      <c r="C442" s="475" t="s">
        <v>1873</v>
      </c>
      <c r="D442" s="475">
        <v>1</v>
      </c>
      <c r="E442" s="1">
        <v>4</v>
      </c>
      <c r="F442" s="577" t="s">
        <v>1874</v>
      </c>
      <c r="G442" s="577">
        <v>1</v>
      </c>
      <c r="H442" s="573"/>
      <c r="I442" s="583">
        <f>IFERROR(VLOOKUP(J442,Mapping!$AW$2:$BB$26,5,FALSE),"")</f>
        <v>2</v>
      </c>
      <c r="J442" t="s">
        <v>925</v>
      </c>
      <c r="K442" s="566" t="s">
        <v>929</v>
      </c>
      <c r="L442" s="578">
        <v>30</v>
      </c>
      <c r="M442" s="579">
        <v>4</v>
      </c>
      <c r="N442">
        <f>SUMIFS(FFPEUsageLog!$D:$D,FFPEUsageLog!$A:$A,FFPERegionsAvailable!$B442,FFPEUsageLog!$B:$B,FFPERegionsAvailable!$J442,FFPEUsageLog!$C:$C,FFPERegionsAvailable!$F442)</f>
        <v>0</v>
      </c>
      <c r="O442" s="574">
        <f t="shared" si="7"/>
        <v>26</v>
      </c>
      <c r="S442" s="475" t="s">
        <v>1354</v>
      </c>
      <c r="U442" s="566"/>
      <c r="V442" s="575">
        <v>2</v>
      </c>
      <c r="W442" s="562" t="s">
        <v>1</v>
      </c>
      <c r="X442" s="474" t="s">
        <v>373</v>
      </c>
    </row>
    <row r="443" spans="2:24" ht="15.5" hidden="1">
      <c r="B443" s="585" t="s">
        <v>391</v>
      </c>
      <c r="C443" s="585" t="s">
        <v>1875</v>
      </c>
      <c r="D443" s="475">
        <v>1</v>
      </c>
      <c r="E443" s="1">
        <v>4</v>
      </c>
      <c r="F443" s="577" t="s">
        <v>1874</v>
      </c>
      <c r="G443" s="577">
        <v>31</v>
      </c>
      <c r="H443" s="573"/>
      <c r="I443" s="583">
        <f>IFERROR(VLOOKUP(J443,Mapping!$AW$2:$BB$26,5,FALSE),"")</f>
        <v>2</v>
      </c>
      <c r="J443" t="s">
        <v>925</v>
      </c>
      <c r="K443" s="566" t="s">
        <v>929</v>
      </c>
      <c r="L443" s="578">
        <v>24</v>
      </c>
      <c r="M443" s="579">
        <v>7</v>
      </c>
      <c r="N443">
        <f>SUMIFS(FFPEUsageLog!$D:$D,FFPEUsageLog!$A:$A,FFPERegionsAvailable!$B443,FFPEUsageLog!$B:$B,FFPERegionsAvailable!$J443,FFPEUsageLog!$C:$C,FFPERegionsAvailable!$F443)</f>
        <v>3</v>
      </c>
      <c r="O443" s="574">
        <f t="shared" si="7"/>
        <v>14</v>
      </c>
      <c r="S443" s="475" t="s">
        <v>1354</v>
      </c>
      <c r="U443" s="566"/>
      <c r="V443" s="575">
        <v>2</v>
      </c>
      <c r="W443" s="562" t="s">
        <v>1</v>
      </c>
      <c r="X443" s="474" t="s">
        <v>373</v>
      </c>
    </row>
    <row r="444" spans="2:24" hidden="1">
      <c r="B444" s="585" t="s">
        <v>1876</v>
      </c>
      <c r="C444" s="475" t="s">
        <v>1877</v>
      </c>
      <c r="D444" s="475">
        <v>1</v>
      </c>
      <c r="E444" s="1">
        <v>4</v>
      </c>
      <c r="F444" s="475" t="s">
        <v>1878</v>
      </c>
      <c r="G444" s="475">
        <v>5</v>
      </c>
      <c r="H444" s="573"/>
      <c r="I444" s="583">
        <f>IFERROR(VLOOKUP(J444,Mapping!$AW$2:$BB$26,5,FALSE),"")</f>
        <v>2</v>
      </c>
      <c r="J444" t="s">
        <v>925</v>
      </c>
      <c r="K444" s="566" t="s">
        <v>929</v>
      </c>
      <c r="L444" s="474">
        <v>15</v>
      </c>
      <c r="M444" s="474">
        <v>0</v>
      </c>
      <c r="N444">
        <f>SUMIFS(FFPEUsageLog!$D:$D,FFPEUsageLog!$A:$A,FFPERegionsAvailable!$B444,FFPEUsageLog!$B:$B,FFPERegionsAvailable!$J444,FFPEUsageLog!$C:$C,FFPERegionsAvailable!$F444)</f>
        <v>0</v>
      </c>
      <c r="O444" s="574">
        <f t="shared" si="7"/>
        <v>15</v>
      </c>
      <c r="S444" s="475" t="s">
        <v>1354</v>
      </c>
      <c r="U444" s="566"/>
      <c r="V444" s="575"/>
      <c r="W444" s="562" t="s">
        <v>372</v>
      </c>
      <c r="X444" s="474" t="s">
        <v>1879</v>
      </c>
    </row>
    <row r="445" spans="2:24" hidden="1">
      <c r="B445" s="585" t="s">
        <v>1876</v>
      </c>
      <c r="C445" s="475" t="s">
        <v>1880</v>
      </c>
      <c r="D445" s="475">
        <v>1</v>
      </c>
      <c r="E445" s="1">
        <v>4</v>
      </c>
      <c r="F445" s="475" t="s">
        <v>1878</v>
      </c>
      <c r="G445" s="475">
        <v>22</v>
      </c>
      <c r="H445" s="573"/>
      <c r="I445" s="583">
        <f>IFERROR(VLOOKUP(J445,Mapping!$AW$2:$BB$26,5,FALSE),"")</f>
        <v>1</v>
      </c>
      <c r="J445" s="474" t="s">
        <v>905</v>
      </c>
      <c r="K445" s="566" t="s">
        <v>929</v>
      </c>
      <c r="L445" s="474">
        <v>15</v>
      </c>
      <c r="M445" s="474">
        <v>0</v>
      </c>
      <c r="N445">
        <f>SUMIFS(FFPEUsageLog!$D:$D,FFPEUsageLog!$A:$A,FFPERegionsAvailable!$B445,FFPEUsageLog!$B:$B,FFPERegionsAvailable!$J445,FFPEUsageLog!$C:$C,FFPERegionsAvailable!$F445)</f>
        <v>0</v>
      </c>
      <c r="O445" s="574">
        <f t="shared" si="7"/>
        <v>15</v>
      </c>
      <c r="S445" s="475" t="s">
        <v>1354</v>
      </c>
      <c r="U445" s="566"/>
      <c r="V445" s="575"/>
      <c r="W445" s="562" t="s">
        <v>372</v>
      </c>
      <c r="X445" s="474" t="s">
        <v>1879</v>
      </c>
    </row>
    <row r="446" spans="2:24" hidden="1">
      <c r="B446" s="585" t="s">
        <v>1876</v>
      </c>
      <c r="C446" s="475" t="s">
        <v>1881</v>
      </c>
      <c r="D446" s="475">
        <v>1</v>
      </c>
      <c r="E446" s="1">
        <v>4</v>
      </c>
      <c r="F446" s="475" t="s">
        <v>1878</v>
      </c>
      <c r="G446" s="475">
        <v>39</v>
      </c>
      <c r="H446" s="573"/>
      <c r="I446" s="583">
        <f>IFERROR(VLOOKUP(J446,Mapping!$AW$2:$BB$26,5,FALSE),"")</f>
        <v>3</v>
      </c>
      <c r="J446" s="474" t="s">
        <v>943</v>
      </c>
      <c r="K446" s="566" t="s">
        <v>929</v>
      </c>
      <c r="L446" s="474">
        <v>15</v>
      </c>
      <c r="M446" s="474">
        <v>0</v>
      </c>
      <c r="N446">
        <f>SUMIFS(FFPEUsageLog!$D:$D,FFPEUsageLog!$A:$A,FFPERegionsAvailable!$B446,FFPEUsageLog!$B:$B,FFPERegionsAvailable!$J446,FFPEUsageLog!$C:$C,FFPERegionsAvailable!$F446)</f>
        <v>0</v>
      </c>
      <c r="O446" s="574">
        <f t="shared" si="7"/>
        <v>15</v>
      </c>
      <c r="S446" s="475" t="s">
        <v>1354</v>
      </c>
      <c r="U446" s="566"/>
      <c r="V446" s="575"/>
      <c r="W446" s="562" t="s">
        <v>372</v>
      </c>
      <c r="X446" s="474" t="s">
        <v>1879</v>
      </c>
    </row>
    <row r="447" spans="2:24" hidden="1">
      <c r="B447" s="585" t="s">
        <v>1882</v>
      </c>
      <c r="C447" s="475" t="s">
        <v>1883</v>
      </c>
      <c r="D447" s="475">
        <v>1</v>
      </c>
      <c r="E447" s="1">
        <v>4</v>
      </c>
      <c r="F447" s="475" t="s">
        <v>1884</v>
      </c>
      <c r="G447" s="475">
        <v>2</v>
      </c>
      <c r="H447" s="573"/>
      <c r="I447" s="583">
        <f>IFERROR(VLOOKUP(J447,Mapping!$AW$2:$BB$26,5,FALSE),"")</f>
        <v>2</v>
      </c>
      <c r="J447" t="s">
        <v>925</v>
      </c>
      <c r="K447" s="566" t="s">
        <v>929</v>
      </c>
      <c r="L447" s="474">
        <v>15</v>
      </c>
      <c r="M447" s="474">
        <v>0</v>
      </c>
      <c r="N447">
        <f>SUMIFS(FFPEUsageLog!$D:$D,FFPEUsageLog!$A:$A,FFPERegionsAvailable!$B447,FFPEUsageLog!$B:$B,FFPERegionsAvailable!$J447,FFPEUsageLog!$C:$C,FFPERegionsAvailable!$F447)</f>
        <v>0</v>
      </c>
      <c r="O447" s="574">
        <f t="shared" si="7"/>
        <v>15</v>
      </c>
      <c r="S447" s="475" t="s">
        <v>1354</v>
      </c>
      <c r="U447" s="566"/>
      <c r="V447" s="575"/>
      <c r="W447" s="562" t="s">
        <v>372</v>
      </c>
      <c r="X447" s="474" t="s">
        <v>1879</v>
      </c>
    </row>
    <row r="448" spans="2:24" hidden="1">
      <c r="B448" s="585" t="s">
        <v>1882</v>
      </c>
      <c r="C448" s="475" t="s">
        <v>1885</v>
      </c>
      <c r="D448" s="475">
        <v>1</v>
      </c>
      <c r="E448" s="1">
        <v>4</v>
      </c>
      <c r="F448" s="475" t="s">
        <v>1884</v>
      </c>
      <c r="G448" s="475">
        <v>19</v>
      </c>
      <c r="H448" s="573"/>
      <c r="I448" s="583">
        <f>IFERROR(VLOOKUP(J448,Mapping!$AW$2:$BB$26,5,FALSE),"")</f>
        <v>3</v>
      </c>
      <c r="J448" s="474" t="s">
        <v>943</v>
      </c>
      <c r="K448" s="566" t="s">
        <v>929</v>
      </c>
      <c r="L448" s="474">
        <v>15</v>
      </c>
      <c r="M448" s="474">
        <v>0</v>
      </c>
      <c r="N448">
        <f>SUMIFS(FFPEUsageLog!$D:$D,FFPEUsageLog!$A:$A,FFPERegionsAvailable!$B448,FFPEUsageLog!$B:$B,FFPERegionsAvailable!$J448,FFPEUsageLog!$C:$C,FFPERegionsAvailable!$F448)</f>
        <v>0</v>
      </c>
      <c r="O448" s="574">
        <f t="shared" si="7"/>
        <v>15</v>
      </c>
      <c r="S448" s="475" t="s">
        <v>1354</v>
      </c>
      <c r="U448" s="566"/>
      <c r="V448" s="575"/>
      <c r="W448" s="562" t="s">
        <v>372</v>
      </c>
      <c r="X448" s="474" t="s">
        <v>1879</v>
      </c>
    </row>
    <row r="449" spans="2:24" hidden="1">
      <c r="B449" s="585" t="s">
        <v>1882</v>
      </c>
      <c r="C449" s="475" t="s">
        <v>1886</v>
      </c>
      <c r="D449" s="475">
        <v>1</v>
      </c>
      <c r="E449" s="1">
        <v>4</v>
      </c>
      <c r="F449" s="475" t="s">
        <v>1884</v>
      </c>
      <c r="G449" s="475">
        <v>37</v>
      </c>
      <c r="H449" s="573"/>
      <c r="I449" s="583">
        <f>IFERROR(VLOOKUP(J449,Mapping!$AW$2:$BB$26,5,FALSE),"")</f>
        <v>1</v>
      </c>
      <c r="J449" s="474" t="s">
        <v>905</v>
      </c>
      <c r="K449" s="566" t="s">
        <v>929</v>
      </c>
      <c r="L449" s="474">
        <v>15</v>
      </c>
      <c r="M449" s="474">
        <v>0</v>
      </c>
      <c r="N449">
        <f>SUMIFS(FFPEUsageLog!$D:$D,FFPEUsageLog!$A:$A,FFPERegionsAvailable!$B449,FFPEUsageLog!$B:$B,FFPERegionsAvailable!$J449,FFPEUsageLog!$C:$C,FFPERegionsAvailable!$F449)</f>
        <v>0</v>
      </c>
      <c r="O449" s="574">
        <f t="shared" si="7"/>
        <v>15</v>
      </c>
      <c r="S449" s="475" t="s">
        <v>1354</v>
      </c>
      <c r="U449" s="566"/>
      <c r="V449" s="575"/>
      <c r="W449" s="562" t="s">
        <v>372</v>
      </c>
      <c r="X449" s="474" t="s">
        <v>1879</v>
      </c>
    </row>
    <row r="450" spans="2:24" hidden="1">
      <c r="B450" s="585" t="s">
        <v>1887</v>
      </c>
      <c r="C450" s="475" t="s">
        <v>1888</v>
      </c>
      <c r="D450" s="475">
        <v>1</v>
      </c>
      <c r="E450" s="1">
        <v>4</v>
      </c>
      <c r="F450" s="475" t="s">
        <v>1889</v>
      </c>
      <c r="G450" s="475">
        <v>19</v>
      </c>
      <c r="H450" s="573"/>
      <c r="I450" s="583">
        <f>IFERROR(VLOOKUP(J450,Mapping!$AW$2:$BB$26,5,FALSE),"")</f>
        <v>2</v>
      </c>
      <c r="J450" t="s">
        <v>925</v>
      </c>
      <c r="K450" s="566" t="s">
        <v>929</v>
      </c>
      <c r="L450" s="474">
        <v>15</v>
      </c>
      <c r="M450" s="474">
        <v>0</v>
      </c>
      <c r="N450">
        <f>SUMIFS(FFPEUsageLog!$D:$D,FFPEUsageLog!$A:$A,FFPERegionsAvailable!$B450,FFPEUsageLog!$B:$B,FFPERegionsAvailable!$J450,FFPEUsageLog!$C:$C,FFPERegionsAvailable!$F450)</f>
        <v>0</v>
      </c>
      <c r="O450" s="574">
        <f t="shared" si="7"/>
        <v>15</v>
      </c>
      <c r="S450" s="475" t="s">
        <v>1354</v>
      </c>
      <c r="U450" s="566"/>
      <c r="V450" s="575"/>
      <c r="W450" s="562" t="s">
        <v>372</v>
      </c>
      <c r="X450" s="474" t="s">
        <v>1879</v>
      </c>
    </row>
    <row r="451" spans="2:24" hidden="1">
      <c r="B451" s="585" t="s">
        <v>1887</v>
      </c>
      <c r="C451" s="475" t="s">
        <v>1890</v>
      </c>
      <c r="D451" s="475">
        <v>1</v>
      </c>
      <c r="E451" s="1">
        <v>4</v>
      </c>
      <c r="F451" s="475" t="s">
        <v>1889</v>
      </c>
      <c r="G451" s="475">
        <v>36</v>
      </c>
      <c r="H451" s="573"/>
      <c r="I451" s="583">
        <f>IFERROR(VLOOKUP(J451,Mapping!$AW$2:$BB$26,5,FALSE),"")</f>
        <v>3</v>
      </c>
      <c r="J451" s="474" t="s">
        <v>943</v>
      </c>
      <c r="K451" s="566" t="s">
        <v>929</v>
      </c>
      <c r="L451" s="474">
        <v>15</v>
      </c>
      <c r="M451" s="474">
        <v>0</v>
      </c>
      <c r="N451">
        <f>SUMIFS(FFPEUsageLog!$D:$D,FFPEUsageLog!$A:$A,FFPERegionsAvailable!$B451,FFPEUsageLog!$B:$B,FFPERegionsAvailable!$J451,FFPEUsageLog!$C:$C,FFPERegionsAvailable!$F451)</f>
        <v>0</v>
      </c>
      <c r="O451" s="574">
        <f t="shared" si="7"/>
        <v>15</v>
      </c>
      <c r="S451" s="475" t="s">
        <v>1354</v>
      </c>
      <c r="U451" s="566"/>
      <c r="V451" s="575"/>
      <c r="W451" s="562" t="s">
        <v>372</v>
      </c>
      <c r="X451" s="474" t="s">
        <v>1879</v>
      </c>
    </row>
    <row r="452" spans="2:24" hidden="1">
      <c r="B452" s="585" t="s">
        <v>1887</v>
      </c>
      <c r="C452" s="475" t="s">
        <v>1891</v>
      </c>
      <c r="D452" s="475">
        <v>1</v>
      </c>
      <c r="E452" s="1">
        <v>4</v>
      </c>
      <c r="F452" s="475" t="s">
        <v>1889</v>
      </c>
      <c r="G452" s="475">
        <v>2</v>
      </c>
      <c r="H452" s="573"/>
      <c r="I452" s="583">
        <f>IFERROR(VLOOKUP(J452,Mapping!$AW$2:$BB$26,5,FALSE),"")</f>
        <v>1</v>
      </c>
      <c r="J452" s="474" t="s">
        <v>905</v>
      </c>
      <c r="K452" s="566" t="s">
        <v>929</v>
      </c>
      <c r="L452" s="474">
        <v>15</v>
      </c>
      <c r="M452" s="474">
        <v>0</v>
      </c>
      <c r="N452">
        <f>SUMIFS(FFPEUsageLog!$D:$D,FFPEUsageLog!$A:$A,FFPERegionsAvailable!$B452,FFPEUsageLog!$B:$B,FFPERegionsAvailable!$J452,FFPEUsageLog!$C:$C,FFPERegionsAvailable!$F452)</f>
        <v>0</v>
      </c>
      <c r="O452" s="574">
        <f t="shared" si="7"/>
        <v>15</v>
      </c>
      <c r="S452" s="475" t="s">
        <v>1354</v>
      </c>
      <c r="U452" s="566"/>
      <c r="V452" s="575"/>
      <c r="W452" s="562" t="s">
        <v>372</v>
      </c>
      <c r="X452" s="474" t="s">
        <v>1879</v>
      </c>
    </row>
    <row r="453" spans="2:24" hidden="1">
      <c r="B453" s="585" t="s">
        <v>1892</v>
      </c>
      <c r="C453" s="475" t="s">
        <v>1893</v>
      </c>
      <c r="D453" s="475">
        <v>1</v>
      </c>
      <c r="E453" s="1">
        <v>4</v>
      </c>
      <c r="F453" s="475" t="s">
        <v>1894</v>
      </c>
      <c r="G453" s="475">
        <v>2</v>
      </c>
      <c r="H453" s="573"/>
      <c r="I453" s="583">
        <f>IFERROR(VLOOKUP(J453,Mapping!$AW$2:$BB$26,5,FALSE),"")</f>
        <v>2</v>
      </c>
      <c r="J453" t="s">
        <v>925</v>
      </c>
      <c r="K453" s="566" t="s">
        <v>929</v>
      </c>
      <c r="L453" s="474">
        <v>15</v>
      </c>
      <c r="M453" s="474">
        <v>0</v>
      </c>
      <c r="N453">
        <f>SUMIFS(FFPEUsageLog!$D:$D,FFPEUsageLog!$A:$A,FFPERegionsAvailable!$B453,FFPEUsageLog!$B:$B,FFPERegionsAvailable!$J453,FFPEUsageLog!$C:$C,FFPERegionsAvailable!$F453)</f>
        <v>0</v>
      </c>
      <c r="O453" s="574">
        <f t="shared" si="7"/>
        <v>15</v>
      </c>
      <c r="S453" s="475" t="s">
        <v>1354</v>
      </c>
      <c r="U453" s="566"/>
      <c r="V453" s="575"/>
      <c r="W453" s="562" t="s">
        <v>372</v>
      </c>
      <c r="X453" s="474" t="s">
        <v>1879</v>
      </c>
    </row>
    <row r="454" spans="2:24" hidden="1">
      <c r="B454" s="585" t="s">
        <v>1892</v>
      </c>
      <c r="C454" s="475" t="s">
        <v>1895</v>
      </c>
      <c r="D454" s="475">
        <v>1</v>
      </c>
      <c r="E454" s="1">
        <v>4</v>
      </c>
      <c r="F454" s="475" t="s">
        <v>1894</v>
      </c>
      <c r="G454" s="475">
        <v>19</v>
      </c>
      <c r="H454" s="573"/>
      <c r="I454" s="583">
        <f>IFERROR(VLOOKUP(J454,Mapping!$AW$2:$BB$26,5,FALSE),"")</f>
        <v>1</v>
      </c>
      <c r="J454" s="474" t="s">
        <v>905</v>
      </c>
      <c r="K454" s="566" t="s">
        <v>929</v>
      </c>
      <c r="L454" s="474">
        <v>15</v>
      </c>
      <c r="M454" s="474">
        <v>0</v>
      </c>
      <c r="N454">
        <f>SUMIFS(FFPEUsageLog!$D:$D,FFPEUsageLog!$A:$A,FFPERegionsAvailable!$B454,FFPEUsageLog!$B:$B,FFPERegionsAvailable!$J454,FFPEUsageLog!$C:$C,FFPERegionsAvailable!$F454)</f>
        <v>0</v>
      </c>
      <c r="O454" s="574">
        <f t="shared" si="7"/>
        <v>15</v>
      </c>
      <c r="S454" s="475" t="s">
        <v>1354</v>
      </c>
      <c r="U454" s="566"/>
      <c r="V454" s="575"/>
      <c r="W454" s="562" t="s">
        <v>372</v>
      </c>
      <c r="X454" s="474" t="s">
        <v>1879</v>
      </c>
    </row>
    <row r="455" spans="2:24" hidden="1">
      <c r="B455" s="585" t="s">
        <v>1892</v>
      </c>
      <c r="C455" s="475" t="s">
        <v>1896</v>
      </c>
      <c r="D455" s="475">
        <v>1</v>
      </c>
      <c r="E455" s="1">
        <v>4</v>
      </c>
      <c r="F455" s="475" t="s">
        <v>1894</v>
      </c>
      <c r="G455" s="475">
        <v>36</v>
      </c>
      <c r="H455" s="573"/>
      <c r="I455" s="583">
        <f>IFERROR(VLOOKUP(J455,Mapping!$AW$2:$BB$26,5,FALSE),"")</f>
        <v>3</v>
      </c>
      <c r="J455" s="474" t="s">
        <v>943</v>
      </c>
      <c r="K455" s="566" t="s">
        <v>929</v>
      </c>
      <c r="L455" s="474">
        <v>15</v>
      </c>
      <c r="M455" s="474">
        <v>0</v>
      </c>
      <c r="N455">
        <f>SUMIFS(FFPEUsageLog!$D:$D,FFPEUsageLog!$A:$A,FFPERegionsAvailable!$B455,FFPEUsageLog!$B:$B,FFPERegionsAvailable!$J455,FFPEUsageLog!$C:$C,FFPERegionsAvailable!$F455)</f>
        <v>0</v>
      </c>
      <c r="O455" s="574">
        <f t="shared" si="7"/>
        <v>15</v>
      </c>
      <c r="S455" s="475" t="s">
        <v>1354</v>
      </c>
      <c r="U455" s="566"/>
      <c r="V455" s="575"/>
      <c r="W455" s="562" t="s">
        <v>372</v>
      </c>
      <c r="X455" s="474" t="s">
        <v>1879</v>
      </c>
    </row>
    <row r="456" spans="2:24" hidden="1">
      <c r="B456" s="585" t="s">
        <v>1897</v>
      </c>
      <c r="C456" s="475" t="s">
        <v>1898</v>
      </c>
      <c r="D456" s="475">
        <v>1</v>
      </c>
      <c r="E456" s="1">
        <v>4</v>
      </c>
      <c r="F456" s="475" t="s">
        <v>1899</v>
      </c>
      <c r="G456" s="475">
        <v>2</v>
      </c>
      <c r="H456" s="573"/>
      <c r="I456" s="583">
        <f>IFERROR(VLOOKUP(J456,Mapping!$AW$2:$BB$26,5,FALSE),"")</f>
        <v>2</v>
      </c>
      <c r="J456" t="s">
        <v>925</v>
      </c>
      <c r="K456" s="566" t="s">
        <v>929</v>
      </c>
      <c r="L456" s="474">
        <v>15</v>
      </c>
      <c r="M456" s="474">
        <v>0</v>
      </c>
      <c r="N456">
        <f>SUMIFS(FFPEUsageLog!$D:$D,FFPEUsageLog!$A:$A,FFPERegionsAvailable!$B456,FFPEUsageLog!$B:$B,FFPERegionsAvailable!$J456,FFPEUsageLog!$C:$C,FFPERegionsAvailable!$F456)</f>
        <v>0</v>
      </c>
      <c r="O456" s="574">
        <f t="shared" si="7"/>
        <v>15</v>
      </c>
      <c r="S456" s="475" t="s">
        <v>1354</v>
      </c>
      <c r="U456" s="566"/>
      <c r="V456" s="575"/>
      <c r="W456" s="562" t="s">
        <v>372</v>
      </c>
      <c r="X456" s="474" t="s">
        <v>1879</v>
      </c>
    </row>
    <row r="457" spans="2:24" hidden="1">
      <c r="B457" s="585" t="s">
        <v>1897</v>
      </c>
      <c r="C457" s="475" t="s">
        <v>1900</v>
      </c>
      <c r="D457" s="475">
        <v>1</v>
      </c>
      <c r="E457" s="1">
        <v>4</v>
      </c>
      <c r="F457" s="475" t="s">
        <v>1899</v>
      </c>
      <c r="G457" s="475">
        <v>18</v>
      </c>
      <c r="H457" s="573"/>
      <c r="I457" s="583">
        <f>IFERROR(VLOOKUP(J457,Mapping!$AW$2:$BB$26,5,FALSE),"")</f>
        <v>3</v>
      </c>
      <c r="J457" s="474" t="s">
        <v>943</v>
      </c>
      <c r="K457" s="566" t="s">
        <v>929</v>
      </c>
      <c r="L457" s="474">
        <v>15</v>
      </c>
      <c r="M457" s="474">
        <v>0</v>
      </c>
      <c r="N457">
        <f>SUMIFS(FFPEUsageLog!$D:$D,FFPEUsageLog!$A:$A,FFPERegionsAvailable!$B457,FFPEUsageLog!$B:$B,FFPERegionsAvailable!$J457,FFPEUsageLog!$C:$C,FFPERegionsAvailable!$F457)</f>
        <v>0</v>
      </c>
      <c r="O457" s="574">
        <f t="shared" si="7"/>
        <v>15</v>
      </c>
      <c r="S457" s="475" t="s">
        <v>1354</v>
      </c>
      <c r="U457" s="566"/>
      <c r="V457" s="575"/>
      <c r="W457" s="562" t="s">
        <v>372</v>
      </c>
      <c r="X457" s="474" t="s">
        <v>1879</v>
      </c>
    </row>
    <row r="458" spans="2:24" hidden="1">
      <c r="B458" s="585" t="s">
        <v>1897</v>
      </c>
      <c r="C458" s="475" t="s">
        <v>1901</v>
      </c>
      <c r="D458" s="475">
        <v>1</v>
      </c>
      <c r="E458" s="1">
        <v>4</v>
      </c>
      <c r="F458" s="475" t="s">
        <v>1899</v>
      </c>
      <c r="G458" s="475">
        <v>35</v>
      </c>
      <c r="H458" s="573"/>
      <c r="I458" s="583">
        <f>IFERROR(VLOOKUP(J458,Mapping!$AW$2:$BB$26,5,FALSE),"")</f>
        <v>1</v>
      </c>
      <c r="J458" s="474" t="s">
        <v>905</v>
      </c>
      <c r="K458" s="566" t="s">
        <v>929</v>
      </c>
      <c r="L458" s="474">
        <v>15</v>
      </c>
      <c r="M458" s="474">
        <v>0</v>
      </c>
      <c r="N458">
        <f>SUMIFS(FFPEUsageLog!$D:$D,FFPEUsageLog!$A:$A,FFPERegionsAvailable!$B458,FFPEUsageLog!$B:$B,FFPERegionsAvailable!$J458,FFPEUsageLog!$C:$C,FFPERegionsAvailable!$F458)</f>
        <v>0</v>
      </c>
      <c r="O458" s="574">
        <f t="shared" si="7"/>
        <v>15</v>
      </c>
      <c r="S458" s="475" t="s">
        <v>1354</v>
      </c>
      <c r="U458" s="566"/>
      <c r="V458" s="575"/>
      <c r="W458" s="562" t="s">
        <v>372</v>
      </c>
      <c r="X458" s="474" t="s">
        <v>1879</v>
      </c>
    </row>
    <row r="459" spans="2:24" hidden="1">
      <c r="B459" s="585" t="s">
        <v>1902</v>
      </c>
      <c r="C459" s="475" t="s">
        <v>1903</v>
      </c>
      <c r="D459" s="475">
        <v>1</v>
      </c>
      <c r="E459" s="1">
        <v>4</v>
      </c>
      <c r="F459" s="475" t="s">
        <v>1904</v>
      </c>
      <c r="G459" s="475">
        <v>3</v>
      </c>
      <c r="H459" s="573"/>
      <c r="I459" s="583">
        <f>IFERROR(VLOOKUP(J459,Mapping!$AW$2:$BB$26,5,FALSE),"")</f>
        <v>1</v>
      </c>
      <c r="J459" s="474" t="s">
        <v>905</v>
      </c>
      <c r="K459" s="566" t="s">
        <v>929</v>
      </c>
      <c r="L459" s="474">
        <v>15</v>
      </c>
      <c r="M459" s="474">
        <v>0</v>
      </c>
      <c r="N459">
        <f>SUMIFS(FFPEUsageLog!$D:$D,FFPEUsageLog!$A:$A,FFPERegionsAvailable!$B459,FFPEUsageLog!$B:$B,FFPERegionsAvailable!$J459,FFPEUsageLog!$C:$C,FFPERegionsAvailable!$F459)</f>
        <v>0</v>
      </c>
      <c r="O459" s="574">
        <f t="shared" si="7"/>
        <v>15</v>
      </c>
      <c r="S459" s="475" t="s">
        <v>1354</v>
      </c>
      <c r="U459" s="566"/>
      <c r="V459" s="575"/>
      <c r="W459" s="562" t="s">
        <v>372</v>
      </c>
      <c r="X459" s="474" t="s">
        <v>1879</v>
      </c>
    </row>
    <row r="460" spans="2:24" hidden="1">
      <c r="B460" s="585" t="s">
        <v>1902</v>
      </c>
      <c r="C460" s="475" t="s">
        <v>1905</v>
      </c>
      <c r="D460" s="475">
        <v>1</v>
      </c>
      <c r="E460" s="1">
        <v>4</v>
      </c>
      <c r="F460" s="475" t="s">
        <v>1904</v>
      </c>
      <c r="G460" s="475">
        <v>20</v>
      </c>
      <c r="H460" s="573"/>
      <c r="I460" s="583">
        <f>IFERROR(VLOOKUP(J460,Mapping!$AW$2:$BB$26,5,FALSE),"")</f>
        <v>3</v>
      </c>
      <c r="J460" s="474" t="s">
        <v>943</v>
      </c>
      <c r="K460" s="566" t="s">
        <v>929</v>
      </c>
      <c r="L460" s="474">
        <v>15</v>
      </c>
      <c r="M460" s="474">
        <v>0</v>
      </c>
      <c r="N460">
        <f>SUMIFS(FFPEUsageLog!$D:$D,FFPEUsageLog!$A:$A,FFPERegionsAvailable!$B460,FFPEUsageLog!$B:$B,FFPERegionsAvailable!$J460,FFPEUsageLog!$C:$C,FFPERegionsAvailable!$F460)</f>
        <v>0</v>
      </c>
      <c r="O460" s="574">
        <f t="shared" si="7"/>
        <v>15</v>
      </c>
      <c r="S460" s="475" t="s">
        <v>1354</v>
      </c>
      <c r="U460" s="566"/>
      <c r="V460" s="575"/>
      <c r="W460" s="562" t="s">
        <v>372</v>
      </c>
      <c r="X460" s="474" t="s">
        <v>1879</v>
      </c>
    </row>
    <row r="461" spans="2:24" hidden="1">
      <c r="B461" s="585" t="s">
        <v>1902</v>
      </c>
      <c r="C461" s="475" t="s">
        <v>1906</v>
      </c>
      <c r="D461" s="475">
        <v>1</v>
      </c>
      <c r="E461" s="1">
        <v>4</v>
      </c>
      <c r="F461" s="475" t="s">
        <v>1904</v>
      </c>
      <c r="G461" s="475">
        <v>38</v>
      </c>
      <c r="H461" s="573"/>
      <c r="I461" s="583">
        <f>IFERROR(VLOOKUP(J461,Mapping!$AW$2:$BB$26,5,FALSE),"")</f>
        <v>2</v>
      </c>
      <c r="J461" t="s">
        <v>925</v>
      </c>
      <c r="K461" s="566" t="s">
        <v>929</v>
      </c>
      <c r="L461" s="474">
        <v>15</v>
      </c>
      <c r="M461" s="474">
        <v>0</v>
      </c>
      <c r="N461">
        <f>SUMIFS(FFPEUsageLog!$D:$D,FFPEUsageLog!$A:$A,FFPERegionsAvailable!$B461,FFPEUsageLog!$B:$B,FFPERegionsAvailable!$J461,FFPEUsageLog!$C:$C,FFPERegionsAvailable!$F461)</f>
        <v>0</v>
      </c>
      <c r="O461" s="574">
        <f t="shared" si="7"/>
        <v>15</v>
      </c>
      <c r="S461" s="475" t="s">
        <v>1354</v>
      </c>
      <c r="U461" s="566"/>
      <c r="V461" s="575"/>
      <c r="W461" s="562" t="s">
        <v>372</v>
      </c>
      <c r="X461" s="474" t="s">
        <v>1879</v>
      </c>
    </row>
    <row r="462" spans="2:24" hidden="1">
      <c r="B462" s="585" t="s">
        <v>1907</v>
      </c>
      <c r="C462" s="475" t="s">
        <v>1908</v>
      </c>
      <c r="D462" s="475">
        <v>1</v>
      </c>
      <c r="E462" s="1">
        <v>4</v>
      </c>
      <c r="F462" s="475" t="s">
        <v>1909</v>
      </c>
      <c r="G462" s="475">
        <v>5</v>
      </c>
      <c r="H462" s="573"/>
      <c r="I462" s="583">
        <f>IFERROR(VLOOKUP(J462,Mapping!$AW$2:$BB$26,5,FALSE),"")</f>
        <v>2</v>
      </c>
      <c r="J462" t="s">
        <v>925</v>
      </c>
      <c r="K462" s="566" t="s">
        <v>929</v>
      </c>
      <c r="L462" s="474">
        <v>15</v>
      </c>
      <c r="M462" s="474">
        <v>0</v>
      </c>
      <c r="N462">
        <f>SUMIFS(FFPEUsageLog!$D:$D,FFPEUsageLog!$A:$A,FFPERegionsAvailable!$B462,FFPEUsageLog!$B:$B,FFPERegionsAvailable!$J462,FFPEUsageLog!$C:$C,FFPERegionsAvailable!$F462)</f>
        <v>0</v>
      </c>
      <c r="O462" s="574">
        <f t="shared" si="7"/>
        <v>15</v>
      </c>
      <c r="S462" s="475" t="s">
        <v>1354</v>
      </c>
      <c r="U462" s="566"/>
      <c r="V462" s="575"/>
      <c r="W462" s="562" t="s">
        <v>372</v>
      </c>
      <c r="X462" s="474" t="s">
        <v>1879</v>
      </c>
    </row>
    <row r="463" spans="2:24" hidden="1">
      <c r="B463" s="585" t="s">
        <v>1907</v>
      </c>
      <c r="C463" s="475" t="s">
        <v>1910</v>
      </c>
      <c r="D463" s="475">
        <v>1</v>
      </c>
      <c r="E463" s="1">
        <v>4</v>
      </c>
      <c r="F463" s="475" t="s">
        <v>1909</v>
      </c>
      <c r="G463" s="475">
        <v>22</v>
      </c>
      <c r="H463" s="573"/>
      <c r="I463" s="583">
        <f>IFERROR(VLOOKUP(J463,Mapping!$AW$2:$BB$26,5,FALSE),"")</f>
        <v>3</v>
      </c>
      <c r="J463" s="474" t="s">
        <v>943</v>
      </c>
      <c r="K463" s="566" t="s">
        <v>929</v>
      </c>
      <c r="L463" s="474">
        <v>15</v>
      </c>
      <c r="M463" s="474">
        <v>0</v>
      </c>
      <c r="N463">
        <f>SUMIFS(FFPEUsageLog!$D:$D,FFPEUsageLog!$A:$A,FFPERegionsAvailable!$B463,FFPEUsageLog!$B:$B,FFPERegionsAvailable!$J463,FFPEUsageLog!$C:$C,FFPERegionsAvailable!$F463)</f>
        <v>0</v>
      </c>
      <c r="O463" s="574">
        <f t="shared" si="7"/>
        <v>15</v>
      </c>
      <c r="S463" s="475" t="s">
        <v>1354</v>
      </c>
      <c r="U463" s="566"/>
      <c r="V463" s="575"/>
      <c r="W463" s="562" t="s">
        <v>372</v>
      </c>
      <c r="X463" s="474" t="s">
        <v>1879</v>
      </c>
    </row>
    <row r="464" spans="2:24" hidden="1">
      <c r="B464" s="585" t="s">
        <v>1907</v>
      </c>
      <c r="C464" s="475" t="s">
        <v>1911</v>
      </c>
      <c r="D464" s="475">
        <v>1</v>
      </c>
      <c r="E464" s="1">
        <v>4</v>
      </c>
      <c r="F464" s="475" t="s">
        <v>1909</v>
      </c>
      <c r="G464" s="475">
        <v>39</v>
      </c>
      <c r="H464" s="573"/>
      <c r="I464" s="583">
        <f>IFERROR(VLOOKUP(J464,Mapping!$AW$2:$BB$26,5,FALSE),"")</f>
        <v>1</v>
      </c>
      <c r="J464" s="474" t="s">
        <v>905</v>
      </c>
      <c r="K464" s="566" t="s">
        <v>929</v>
      </c>
      <c r="L464" s="474">
        <v>15</v>
      </c>
      <c r="M464" s="474">
        <v>0</v>
      </c>
      <c r="N464">
        <f>SUMIFS(FFPEUsageLog!$D:$D,FFPEUsageLog!$A:$A,FFPERegionsAvailable!$B464,FFPEUsageLog!$B:$B,FFPERegionsAvailable!$J464,FFPEUsageLog!$C:$C,FFPERegionsAvailable!$F464)</f>
        <v>0</v>
      </c>
      <c r="O464" s="574">
        <f t="shared" si="7"/>
        <v>15</v>
      </c>
      <c r="S464" s="475" t="s">
        <v>1354</v>
      </c>
      <c r="U464" s="566"/>
      <c r="V464" s="575"/>
      <c r="W464" s="562" t="s">
        <v>372</v>
      </c>
      <c r="X464" s="474" t="s">
        <v>1879</v>
      </c>
    </row>
    <row r="465" spans="2:24" hidden="1">
      <c r="B465" s="585" t="s">
        <v>1912</v>
      </c>
      <c r="C465" s="475" t="s">
        <v>1913</v>
      </c>
      <c r="D465" s="475">
        <v>1</v>
      </c>
      <c r="E465" s="1">
        <v>4</v>
      </c>
      <c r="F465" s="475" t="s">
        <v>1914</v>
      </c>
      <c r="G465" s="475">
        <v>39</v>
      </c>
      <c r="H465" s="573"/>
      <c r="I465" s="583">
        <f>IFERROR(VLOOKUP(J465,Mapping!$AW$2:$BB$26,5,FALSE),"")</f>
        <v>2</v>
      </c>
      <c r="J465" t="s">
        <v>925</v>
      </c>
      <c r="K465" s="566" t="s">
        <v>929</v>
      </c>
      <c r="L465" s="474">
        <v>15</v>
      </c>
      <c r="M465" s="474">
        <v>0</v>
      </c>
      <c r="N465">
        <f>SUMIFS(FFPEUsageLog!$D:$D,FFPEUsageLog!$A:$A,FFPERegionsAvailable!$B465,FFPEUsageLog!$B:$B,FFPERegionsAvailable!$J465,FFPEUsageLog!$C:$C,FFPERegionsAvailable!$F465)</f>
        <v>0</v>
      </c>
      <c r="O465" s="574">
        <f t="shared" si="7"/>
        <v>15</v>
      </c>
      <c r="S465" s="475" t="s">
        <v>1354</v>
      </c>
      <c r="U465" s="566"/>
      <c r="V465" s="575"/>
      <c r="W465" s="562" t="s">
        <v>372</v>
      </c>
      <c r="X465" s="474" t="s">
        <v>1879</v>
      </c>
    </row>
    <row r="466" spans="2:24" hidden="1">
      <c r="B466" s="585" t="s">
        <v>1912</v>
      </c>
      <c r="C466" s="475" t="s">
        <v>1915</v>
      </c>
      <c r="D466" s="475">
        <v>1</v>
      </c>
      <c r="E466" s="1">
        <v>4</v>
      </c>
      <c r="F466" s="475" t="s">
        <v>1914</v>
      </c>
      <c r="G466" s="475">
        <v>5</v>
      </c>
      <c r="H466" s="573"/>
      <c r="I466" s="583">
        <f>IFERROR(VLOOKUP(J466,Mapping!$AW$2:$BB$26,5,FALSE),"")</f>
        <v>3</v>
      </c>
      <c r="J466" s="474" t="s">
        <v>943</v>
      </c>
      <c r="K466" s="566" t="s">
        <v>929</v>
      </c>
      <c r="L466" s="474">
        <v>15</v>
      </c>
      <c r="M466" s="474">
        <v>0</v>
      </c>
      <c r="N466">
        <f>SUMIFS(FFPEUsageLog!$D:$D,FFPEUsageLog!$A:$A,FFPERegionsAvailable!$B466,FFPEUsageLog!$B:$B,FFPERegionsAvailable!$J466,FFPEUsageLog!$C:$C,FFPERegionsAvailable!$F466)</f>
        <v>0</v>
      </c>
      <c r="O466" s="574">
        <f t="shared" si="7"/>
        <v>15</v>
      </c>
      <c r="S466" s="475" t="s">
        <v>1354</v>
      </c>
      <c r="U466" s="566"/>
      <c r="V466" s="575"/>
      <c r="W466" s="562" t="s">
        <v>372</v>
      </c>
      <c r="X466" s="474" t="s">
        <v>1879</v>
      </c>
    </row>
    <row r="467" spans="2:24" hidden="1">
      <c r="B467" s="585" t="s">
        <v>1912</v>
      </c>
      <c r="C467" s="475" t="s">
        <v>1916</v>
      </c>
      <c r="D467" s="475">
        <v>1</v>
      </c>
      <c r="E467" s="1">
        <v>4</v>
      </c>
      <c r="F467" s="475" t="s">
        <v>1914</v>
      </c>
      <c r="G467" s="475">
        <v>22</v>
      </c>
      <c r="H467" s="573"/>
      <c r="I467" s="583">
        <f>IFERROR(VLOOKUP(J467,Mapping!$AW$2:$BB$26,5,FALSE),"")</f>
        <v>1</v>
      </c>
      <c r="J467" s="474" t="s">
        <v>905</v>
      </c>
      <c r="K467" s="566" t="s">
        <v>929</v>
      </c>
      <c r="L467" s="474">
        <v>15</v>
      </c>
      <c r="M467" s="474">
        <v>0</v>
      </c>
      <c r="N467">
        <f>SUMIFS(FFPEUsageLog!$D:$D,FFPEUsageLog!$A:$A,FFPERegionsAvailable!$B467,FFPEUsageLog!$B:$B,FFPERegionsAvailable!$J467,FFPEUsageLog!$C:$C,FFPERegionsAvailable!$F467)</f>
        <v>0</v>
      </c>
      <c r="O467" s="574">
        <f t="shared" si="7"/>
        <v>15</v>
      </c>
      <c r="S467" s="475" t="s">
        <v>1354</v>
      </c>
      <c r="U467" s="566"/>
      <c r="V467" s="575"/>
      <c r="W467" s="562" t="s">
        <v>372</v>
      </c>
      <c r="X467" s="474" t="s">
        <v>1879</v>
      </c>
    </row>
    <row r="468" spans="2:24" hidden="1">
      <c r="B468" s="585" t="s">
        <v>1917</v>
      </c>
      <c r="C468" s="475" t="s">
        <v>1918</v>
      </c>
      <c r="D468" s="475">
        <v>1</v>
      </c>
      <c r="E468" s="1">
        <v>4</v>
      </c>
      <c r="F468" s="475" t="s">
        <v>1919</v>
      </c>
      <c r="G468" s="475">
        <v>19</v>
      </c>
      <c r="H468" s="573"/>
      <c r="I468" s="583">
        <f>IFERROR(VLOOKUP(J468,Mapping!$AW$2:$BB$26,5,FALSE),"")</f>
        <v>2</v>
      </c>
      <c r="J468" t="s">
        <v>925</v>
      </c>
      <c r="K468" s="566" t="s">
        <v>929</v>
      </c>
      <c r="L468" s="474">
        <v>15</v>
      </c>
      <c r="M468" s="474">
        <v>0</v>
      </c>
      <c r="N468">
        <f>SUMIFS(FFPEUsageLog!$D:$D,FFPEUsageLog!$A:$A,FFPERegionsAvailable!$B468,FFPEUsageLog!$B:$B,FFPERegionsAvailable!$J468,FFPEUsageLog!$C:$C,FFPERegionsAvailable!$F468)</f>
        <v>0</v>
      </c>
      <c r="O468" s="574">
        <f t="shared" si="7"/>
        <v>15</v>
      </c>
      <c r="S468" s="475" t="s">
        <v>1354</v>
      </c>
      <c r="U468" s="566"/>
      <c r="V468" s="575"/>
      <c r="W468" s="562" t="s">
        <v>372</v>
      </c>
      <c r="X468" s="474" t="s">
        <v>1879</v>
      </c>
    </row>
    <row r="469" spans="2:24" hidden="1">
      <c r="B469" s="585" t="s">
        <v>1917</v>
      </c>
      <c r="C469" s="475" t="s">
        <v>1920</v>
      </c>
      <c r="D469" s="475">
        <v>1</v>
      </c>
      <c r="E469" s="1">
        <v>4</v>
      </c>
      <c r="F469" s="475" t="s">
        <v>1919</v>
      </c>
      <c r="G469" s="475">
        <v>2</v>
      </c>
      <c r="H469" s="573"/>
      <c r="I469" s="583">
        <f>IFERROR(VLOOKUP(J469,Mapping!$AW$2:$BB$26,5,FALSE),"")</f>
        <v>3</v>
      </c>
      <c r="J469" s="474" t="s">
        <v>943</v>
      </c>
      <c r="K469" s="566" t="s">
        <v>929</v>
      </c>
      <c r="L469" s="474">
        <v>15</v>
      </c>
      <c r="M469" s="474">
        <v>0</v>
      </c>
      <c r="N469">
        <f>SUMIFS(FFPEUsageLog!$D:$D,FFPEUsageLog!$A:$A,FFPERegionsAvailable!$B469,FFPEUsageLog!$B:$B,FFPERegionsAvailable!$J469,FFPEUsageLog!$C:$C,FFPERegionsAvailable!$F469)</f>
        <v>0</v>
      </c>
      <c r="O469" s="574">
        <f t="shared" si="7"/>
        <v>15</v>
      </c>
      <c r="S469" s="475" t="s">
        <v>1354</v>
      </c>
      <c r="U469" s="566"/>
      <c r="V469" s="575"/>
      <c r="W469" s="562" t="s">
        <v>372</v>
      </c>
      <c r="X469" s="474" t="s">
        <v>1879</v>
      </c>
    </row>
    <row r="470" spans="2:24" hidden="1">
      <c r="B470" s="585" t="s">
        <v>1917</v>
      </c>
      <c r="C470" s="475" t="s">
        <v>1921</v>
      </c>
      <c r="D470" s="475">
        <v>1</v>
      </c>
      <c r="E470" s="1">
        <v>4</v>
      </c>
      <c r="F470" s="475" t="s">
        <v>1919</v>
      </c>
      <c r="G470" s="475">
        <v>36</v>
      </c>
      <c r="H470" s="573"/>
      <c r="I470" s="583">
        <f>IFERROR(VLOOKUP(J470,Mapping!$AW$2:$BB$26,5,FALSE),"")</f>
        <v>1</v>
      </c>
      <c r="J470" s="474" t="s">
        <v>905</v>
      </c>
      <c r="K470" s="566" t="s">
        <v>929</v>
      </c>
      <c r="L470" s="474">
        <v>15</v>
      </c>
      <c r="M470" s="474">
        <v>0</v>
      </c>
      <c r="N470">
        <f>SUMIFS(FFPEUsageLog!$D:$D,FFPEUsageLog!$A:$A,FFPERegionsAvailable!$B470,FFPEUsageLog!$B:$B,FFPERegionsAvailable!$J470,FFPEUsageLog!$C:$C,FFPERegionsAvailable!$F470)</f>
        <v>0</v>
      </c>
      <c r="O470" s="574">
        <f t="shared" si="7"/>
        <v>15</v>
      </c>
      <c r="S470" s="475" t="s">
        <v>1354</v>
      </c>
      <c r="U470" s="566"/>
      <c r="V470" s="575"/>
      <c r="W470" s="562" t="s">
        <v>372</v>
      </c>
      <c r="X470" s="474" t="s">
        <v>1879</v>
      </c>
    </row>
    <row r="471" spans="2:24" hidden="1">
      <c r="B471" s="585" t="s">
        <v>1922</v>
      </c>
      <c r="C471" s="475" t="s">
        <v>1923</v>
      </c>
      <c r="D471" s="475">
        <v>1</v>
      </c>
      <c r="E471" s="1">
        <v>4</v>
      </c>
      <c r="F471" s="475" t="s">
        <v>1924</v>
      </c>
      <c r="G471" s="475">
        <v>19</v>
      </c>
      <c r="H471" s="573"/>
      <c r="I471" s="583">
        <f>IFERROR(VLOOKUP(J471,Mapping!$AW$2:$BB$26,5,FALSE),"")</f>
        <v>2</v>
      </c>
      <c r="J471" t="s">
        <v>925</v>
      </c>
      <c r="K471" s="566" t="s">
        <v>929</v>
      </c>
      <c r="L471" s="474">
        <v>15</v>
      </c>
      <c r="M471" s="474">
        <v>0</v>
      </c>
      <c r="N471">
        <f>SUMIFS(FFPEUsageLog!$D:$D,FFPEUsageLog!$A:$A,FFPERegionsAvailable!$B471,FFPEUsageLog!$B:$B,FFPERegionsAvailable!$J471,FFPEUsageLog!$C:$C,FFPERegionsAvailable!$F471)</f>
        <v>0</v>
      </c>
      <c r="O471" s="574">
        <f t="shared" si="7"/>
        <v>15</v>
      </c>
      <c r="S471" s="475" t="s">
        <v>1354</v>
      </c>
      <c r="U471" s="566"/>
      <c r="V471" s="575"/>
      <c r="W471" s="562" t="s">
        <v>372</v>
      </c>
      <c r="X471" s="474" t="s">
        <v>1879</v>
      </c>
    </row>
    <row r="472" spans="2:24" hidden="1">
      <c r="B472" s="585" t="s">
        <v>1922</v>
      </c>
      <c r="C472" s="475" t="s">
        <v>1925</v>
      </c>
      <c r="D472" s="475">
        <v>1</v>
      </c>
      <c r="E472" s="1">
        <v>4</v>
      </c>
      <c r="F472" s="475" t="s">
        <v>1924</v>
      </c>
      <c r="G472" s="475">
        <v>2</v>
      </c>
      <c r="H472" s="573"/>
      <c r="I472" s="583">
        <f>IFERROR(VLOOKUP(J472,Mapping!$AW$2:$BB$26,5,FALSE),"")</f>
        <v>3</v>
      </c>
      <c r="J472" s="474" t="s">
        <v>943</v>
      </c>
      <c r="K472" s="566" t="s">
        <v>929</v>
      </c>
      <c r="L472" s="474">
        <v>15</v>
      </c>
      <c r="M472" s="474">
        <v>0</v>
      </c>
      <c r="N472">
        <f>SUMIFS(FFPEUsageLog!$D:$D,FFPEUsageLog!$A:$A,FFPERegionsAvailable!$B472,FFPEUsageLog!$B:$B,FFPERegionsAvailable!$J472,FFPEUsageLog!$C:$C,FFPERegionsAvailable!$F472)</f>
        <v>0</v>
      </c>
      <c r="O472" s="574">
        <f t="shared" si="7"/>
        <v>15</v>
      </c>
      <c r="S472" s="475" t="s">
        <v>1354</v>
      </c>
      <c r="U472" s="566"/>
      <c r="V472" s="575"/>
      <c r="W472" s="562" t="s">
        <v>372</v>
      </c>
      <c r="X472" s="474" t="s">
        <v>1879</v>
      </c>
    </row>
    <row r="473" spans="2:24" hidden="1">
      <c r="B473" s="585" t="s">
        <v>1922</v>
      </c>
      <c r="C473" s="475" t="s">
        <v>1926</v>
      </c>
      <c r="D473" s="475">
        <v>1</v>
      </c>
      <c r="E473" s="1">
        <v>4</v>
      </c>
      <c r="F473" s="475" t="s">
        <v>1924</v>
      </c>
      <c r="G473" s="475">
        <v>36</v>
      </c>
      <c r="H473" s="573"/>
      <c r="I473" s="583">
        <f>IFERROR(VLOOKUP(J473,Mapping!$AW$2:$BB$26,5,FALSE),"")</f>
        <v>1</v>
      </c>
      <c r="J473" s="474" t="s">
        <v>905</v>
      </c>
      <c r="K473" s="566" t="s">
        <v>929</v>
      </c>
      <c r="L473" s="474">
        <v>15</v>
      </c>
      <c r="M473" s="474">
        <v>0</v>
      </c>
      <c r="N473">
        <f>SUMIFS(FFPEUsageLog!$D:$D,FFPEUsageLog!$A:$A,FFPERegionsAvailable!$B473,FFPEUsageLog!$B:$B,FFPERegionsAvailable!$J473,FFPEUsageLog!$C:$C,FFPERegionsAvailable!$F473)</f>
        <v>0</v>
      </c>
      <c r="O473" s="574">
        <f t="shared" si="7"/>
        <v>15</v>
      </c>
      <c r="S473" s="475" t="s">
        <v>1354</v>
      </c>
      <c r="U473" s="566"/>
      <c r="V473" s="575"/>
      <c r="W473" s="562" t="s">
        <v>372</v>
      </c>
      <c r="X473" s="474" t="s">
        <v>1879</v>
      </c>
    </row>
    <row r="474" spans="2:24" ht="15.5" hidden="1">
      <c r="B474" s="585" t="s">
        <v>377</v>
      </c>
      <c r="C474" s="585" t="s">
        <v>1927</v>
      </c>
      <c r="D474" s="475">
        <v>1</v>
      </c>
      <c r="E474" s="1">
        <v>4</v>
      </c>
      <c r="F474" s="577" t="s">
        <v>1928</v>
      </c>
      <c r="G474" s="577">
        <v>7</v>
      </c>
      <c r="H474" s="573"/>
      <c r="I474" s="583">
        <f>IFERROR(VLOOKUP(J474,Mapping!$AW$2:$BB$26,5,FALSE),"")</f>
        <v>2</v>
      </c>
      <c r="J474" t="s">
        <v>925</v>
      </c>
      <c r="K474" s="566" t="s">
        <v>929</v>
      </c>
      <c r="L474" s="578">
        <v>30</v>
      </c>
      <c r="M474" s="579">
        <v>3</v>
      </c>
      <c r="N474">
        <f>SUMIFS(FFPEUsageLog!$D:$D,FFPEUsageLog!$A:$A,FFPERegionsAvailable!$B474,FFPEUsageLog!$B:$B,FFPERegionsAvailable!$J474,FFPEUsageLog!$C:$C,FFPERegionsAvailable!$F474)</f>
        <v>2</v>
      </c>
      <c r="O474" s="574">
        <f t="shared" si="7"/>
        <v>25</v>
      </c>
      <c r="S474" s="475" t="s">
        <v>1354</v>
      </c>
      <c r="U474" s="566"/>
      <c r="V474" s="575">
        <v>2</v>
      </c>
      <c r="W474" s="562" t="s">
        <v>1</v>
      </c>
      <c r="X474" s="474" t="s">
        <v>373</v>
      </c>
    </row>
    <row r="475" spans="2:24" ht="15.5" hidden="1">
      <c r="B475" s="585" t="s">
        <v>391</v>
      </c>
      <c r="C475" s="585" t="s">
        <v>1875</v>
      </c>
      <c r="D475" s="475">
        <v>1</v>
      </c>
      <c r="E475" s="1">
        <v>4</v>
      </c>
      <c r="F475" s="577" t="s">
        <v>1928</v>
      </c>
      <c r="G475" s="577">
        <v>1</v>
      </c>
      <c r="H475" s="573"/>
      <c r="I475" s="583">
        <f>IFERROR(VLOOKUP(J475,Mapping!$AW$2:$BB$26,5,FALSE),"")</f>
        <v>2</v>
      </c>
      <c r="J475" t="s">
        <v>925</v>
      </c>
      <c r="K475" s="566" t="s">
        <v>929</v>
      </c>
      <c r="L475" s="578">
        <v>6</v>
      </c>
      <c r="M475" s="579">
        <v>0</v>
      </c>
      <c r="N475">
        <f>SUMIFS(FFPEUsageLog!$D:$D,FFPEUsageLog!$A:$A,FFPERegionsAvailable!$B475,FFPEUsageLog!$B:$B,FFPERegionsAvailable!$J475,FFPEUsageLog!$C:$C,FFPERegionsAvailable!$F475)</f>
        <v>0</v>
      </c>
      <c r="O475" s="574">
        <f t="shared" si="7"/>
        <v>6</v>
      </c>
      <c r="S475" s="475" t="s">
        <v>1354</v>
      </c>
      <c r="U475" s="566"/>
      <c r="V475" s="575">
        <v>2</v>
      </c>
      <c r="W475" s="562" t="s">
        <v>1</v>
      </c>
      <c r="X475" s="474" t="s">
        <v>373</v>
      </c>
    </row>
    <row r="476" spans="2:24" ht="15.5" hidden="1">
      <c r="B476" s="585" t="s">
        <v>389</v>
      </c>
      <c r="C476" s="585" t="s">
        <v>1929</v>
      </c>
      <c r="D476" s="475">
        <v>1</v>
      </c>
      <c r="E476" s="1">
        <v>4</v>
      </c>
      <c r="F476" s="577" t="s">
        <v>1928</v>
      </c>
      <c r="G476" s="577">
        <v>37</v>
      </c>
      <c r="H476" s="573"/>
      <c r="I476" s="583">
        <f>IFERROR(VLOOKUP(J476,Mapping!$AW$2:$BB$26,5,FALSE),"")</f>
        <v>2</v>
      </c>
      <c r="J476" t="s">
        <v>925</v>
      </c>
      <c r="K476" s="566" t="s">
        <v>929</v>
      </c>
      <c r="L476" s="578">
        <v>18</v>
      </c>
      <c r="M476" s="579">
        <v>4</v>
      </c>
      <c r="N476">
        <f>SUMIFS(FFPEUsageLog!$D:$D,FFPEUsageLog!$A:$A,FFPERegionsAvailable!$B476,FFPEUsageLog!$B:$B,FFPERegionsAvailable!$J476,FFPEUsageLog!$C:$C,FFPERegionsAvailable!$F476)</f>
        <v>0</v>
      </c>
      <c r="O476" s="574">
        <f t="shared" si="7"/>
        <v>14</v>
      </c>
      <c r="S476" s="475" t="s">
        <v>1354</v>
      </c>
      <c r="U476" s="566"/>
      <c r="V476" s="575">
        <v>2</v>
      </c>
      <c r="W476" s="562" t="s">
        <v>1</v>
      </c>
      <c r="X476" s="474" t="s">
        <v>373</v>
      </c>
    </row>
    <row r="477" spans="2:24" ht="15.5" hidden="1">
      <c r="B477" s="585" t="s">
        <v>374</v>
      </c>
      <c r="C477" s="585" t="s">
        <v>1930</v>
      </c>
      <c r="D477" s="475">
        <v>1</v>
      </c>
      <c r="E477" s="1">
        <v>4</v>
      </c>
      <c r="F477" s="577" t="s">
        <v>1931</v>
      </c>
      <c r="G477" s="577">
        <v>13</v>
      </c>
      <c r="H477" s="573"/>
      <c r="I477" s="583">
        <f>IFERROR(VLOOKUP(J477,Mapping!$AW$2:$BB$26,5,FALSE),"")</f>
        <v>2</v>
      </c>
      <c r="J477" t="s">
        <v>925</v>
      </c>
      <c r="K477" s="566" t="s">
        <v>929</v>
      </c>
      <c r="L477" s="578">
        <v>30</v>
      </c>
      <c r="M477" s="579">
        <v>3</v>
      </c>
      <c r="N477">
        <f>SUMIFS(FFPEUsageLog!$D:$D,FFPEUsageLog!$A:$A,FFPERegionsAvailable!$B477,FFPEUsageLog!$B:$B,FFPERegionsAvailable!$J477,FFPEUsageLog!$C:$C,FFPERegionsAvailable!$F477)</f>
        <v>0</v>
      </c>
      <c r="O477" s="574">
        <f t="shared" ref="O477:O537" si="8">IF(L477="","",L477-M477-N477)</f>
        <v>27</v>
      </c>
      <c r="S477" s="475" t="s">
        <v>1354</v>
      </c>
      <c r="U477" s="566"/>
      <c r="V477" s="575">
        <v>2</v>
      </c>
      <c r="W477" s="562" t="s">
        <v>1</v>
      </c>
      <c r="X477" s="581" t="s">
        <v>373</v>
      </c>
    </row>
    <row r="478" spans="2:24" ht="15.5" hidden="1">
      <c r="B478" s="585" t="s">
        <v>389</v>
      </c>
      <c r="C478" s="585" t="s">
        <v>1929</v>
      </c>
      <c r="D478" s="475">
        <v>1</v>
      </c>
      <c r="E478" s="1">
        <v>4</v>
      </c>
      <c r="F478" s="577" t="s">
        <v>1931</v>
      </c>
      <c r="G478" s="577">
        <v>1</v>
      </c>
      <c r="H478" s="573"/>
      <c r="I478" s="583">
        <f>IFERROR(VLOOKUP(J478,Mapping!$AW$2:$BB$26,5,FALSE),"")</f>
        <v>2</v>
      </c>
      <c r="J478" t="s">
        <v>925</v>
      </c>
      <c r="K478" s="566" t="s">
        <v>929</v>
      </c>
      <c r="L478" s="578">
        <v>12</v>
      </c>
      <c r="M478" s="579">
        <v>0</v>
      </c>
      <c r="N478">
        <f>SUMIFS(FFPEUsageLog!$D:$D,FFPEUsageLog!$A:$A,FFPERegionsAvailable!$B478,FFPEUsageLog!$B:$B,FFPERegionsAvailable!$J478,FFPEUsageLog!$C:$C,FFPERegionsAvailable!$F478)</f>
        <v>0</v>
      </c>
      <c r="O478" s="574">
        <f t="shared" si="8"/>
        <v>12</v>
      </c>
      <c r="S478" s="475" t="s">
        <v>1354</v>
      </c>
      <c r="U478" s="566"/>
      <c r="V478" s="575">
        <v>2</v>
      </c>
      <c r="W478" s="562" t="s">
        <v>1</v>
      </c>
      <c r="X478" s="474" t="s">
        <v>373</v>
      </c>
    </row>
    <row r="479" spans="2:24" ht="15.5" hidden="1">
      <c r="B479" s="585" t="s">
        <v>431</v>
      </c>
      <c r="C479" s="475" t="s">
        <v>1932</v>
      </c>
      <c r="D479" s="475">
        <v>1</v>
      </c>
      <c r="E479" s="1">
        <v>4</v>
      </c>
      <c r="F479" s="577" t="s">
        <v>1931</v>
      </c>
      <c r="G479" s="577">
        <v>43</v>
      </c>
      <c r="H479" s="573"/>
      <c r="I479" s="583">
        <f>IFERROR(VLOOKUP(J479,Mapping!$AW$2:$BB$26,5,FALSE),"")</f>
        <v>2</v>
      </c>
      <c r="J479" t="s">
        <v>925</v>
      </c>
      <c r="K479" s="566" t="s">
        <v>929</v>
      </c>
      <c r="L479" s="578">
        <v>12</v>
      </c>
      <c r="M479" s="579">
        <v>2</v>
      </c>
      <c r="N479">
        <f>SUMIFS(FFPEUsageLog!$D:$D,FFPEUsageLog!$A:$A,FFPERegionsAvailable!$B479,FFPEUsageLog!$B:$B,FFPERegionsAvailable!$J479,FFPEUsageLog!$C:$C,FFPERegionsAvailable!$F479)</f>
        <v>0</v>
      </c>
      <c r="O479" s="574">
        <f t="shared" si="8"/>
        <v>10</v>
      </c>
      <c r="S479" s="475" t="s">
        <v>1354</v>
      </c>
      <c r="U479" s="566"/>
      <c r="V479" s="575">
        <v>2</v>
      </c>
      <c r="W479" s="562" t="s">
        <v>1</v>
      </c>
      <c r="X479" s="474" t="s">
        <v>373</v>
      </c>
    </row>
    <row r="480" spans="2:24" ht="15.5" hidden="1">
      <c r="B480" s="585" t="s">
        <v>393</v>
      </c>
      <c r="C480" s="475" t="s">
        <v>1933</v>
      </c>
      <c r="D480" s="475">
        <v>1</v>
      </c>
      <c r="E480" s="1">
        <v>4</v>
      </c>
      <c r="F480" s="577" t="s">
        <v>1934</v>
      </c>
      <c r="G480" s="577">
        <v>19</v>
      </c>
      <c r="H480" s="573"/>
      <c r="I480" s="583">
        <f>IFERROR(VLOOKUP(J480,Mapping!$AW$2:$BB$26,5,FALSE),"")</f>
        <v>2</v>
      </c>
      <c r="J480" t="s">
        <v>925</v>
      </c>
      <c r="K480" s="566" t="s">
        <v>929</v>
      </c>
      <c r="L480" s="578">
        <v>30</v>
      </c>
      <c r="M480" s="579">
        <v>9</v>
      </c>
      <c r="N480">
        <f>SUMIFS(FFPEUsageLog!$D:$D,FFPEUsageLog!$A:$A,FFPERegionsAvailable!$B480,FFPEUsageLog!$B:$B,FFPERegionsAvailable!$J480,FFPEUsageLog!$C:$C,FFPERegionsAvailable!$F480)</f>
        <v>3</v>
      </c>
      <c r="O480" s="574">
        <f t="shared" si="8"/>
        <v>18</v>
      </c>
      <c r="S480" s="475" t="s">
        <v>1354</v>
      </c>
      <c r="U480" s="566"/>
      <c r="V480" s="575">
        <v>2</v>
      </c>
      <c r="W480" s="562" t="s">
        <v>1</v>
      </c>
      <c r="X480" s="474" t="s">
        <v>373</v>
      </c>
    </row>
    <row r="481" spans="2:24" ht="15.5" hidden="1">
      <c r="B481" s="585" t="s">
        <v>428</v>
      </c>
      <c r="C481" s="475" t="s">
        <v>1935</v>
      </c>
      <c r="D481" s="475">
        <v>1</v>
      </c>
      <c r="E481" s="1">
        <v>4</v>
      </c>
      <c r="F481" s="577" t="s">
        <v>1934</v>
      </c>
      <c r="G481" s="577">
        <v>49</v>
      </c>
      <c r="H481" s="573"/>
      <c r="I481" s="583">
        <f>IFERROR(VLOOKUP(J481,Mapping!$AW$2:$BB$26,5,FALSE),"")</f>
        <v>2</v>
      </c>
      <c r="J481" t="s">
        <v>925</v>
      </c>
      <c r="K481" s="566" t="s">
        <v>929</v>
      </c>
      <c r="L481" s="578">
        <v>6</v>
      </c>
      <c r="M481" s="579">
        <v>3</v>
      </c>
      <c r="N481">
        <f>SUMIFS(FFPEUsageLog!$D:$D,FFPEUsageLog!$A:$A,FFPERegionsAvailable!$B481,FFPEUsageLog!$B:$B,FFPERegionsAvailable!$J481,FFPEUsageLog!$C:$C,FFPERegionsAvailable!$F481)</f>
        <v>0</v>
      </c>
      <c r="O481" s="574">
        <f t="shared" si="8"/>
        <v>3</v>
      </c>
      <c r="S481" s="475" t="s">
        <v>1354</v>
      </c>
      <c r="U481" s="566"/>
      <c r="V481" s="575">
        <v>2</v>
      </c>
      <c r="W481" s="562" t="s">
        <v>1</v>
      </c>
      <c r="X481" s="474" t="s">
        <v>373</v>
      </c>
    </row>
    <row r="482" spans="2:24" ht="15.5" hidden="1">
      <c r="B482" s="585" t="s">
        <v>431</v>
      </c>
      <c r="C482" s="475" t="s">
        <v>1932</v>
      </c>
      <c r="D482" s="475">
        <v>1</v>
      </c>
      <c r="E482" s="1">
        <v>4</v>
      </c>
      <c r="F482" s="577" t="s">
        <v>1934</v>
      </c>
      <c r="G482" s="577">
        <v>1</v>
      </c>
      <c r="H482" s="573"/>
      <c r="I482" s="583">
        <f>IFERROR(VLOOKUP(J482,Mapping!$AW$2:$BB$26,5,FALSE),"")</f>
        <v>2</v>
      </c>
      <c r="J482" t="s">
        <v>925</v>
      </c>
      <c r="K482" s="566" t="s">
        <v>929</v>
      </c>
      <c r="L482" s="578">
        <v>18</v>
      </c>
      <c r="M482" s="579">
        <v>0</v>
      </c>
      <c r="N482">
        <f>SUMIFS(FFPEUsageLog!$D:$D,FFPEUsageLog!$A:$A,FFPERegionsAvailable!$B482,FFPEUsageLog!$B:$B,FFPERegionsAvailable!$J482,FFPEUsageLog!$C:$C,FFPERegionsAvailable!$F482)</f>
        <v>0</v>
      </c>
      <c r="O482" s="574">
        <f t="shared" si="8"/>
        <v>18</v>
      </c>
      <c r="S482" s="475" t="s">
        <v>1354</v>
      </c>
      <c r="U482" s="566"/>
      <c r="V482" s="575">
        <v>2</v>
      </c>
      <c r="W482" s="562" t="s">
        <v>1</v>
      </c>
      <c r="X482" s="474" t="s">
        <v>373</v>
      </c>
    </row>
    <row r="483" spans="2:24" ht="15.5" hidden="1">
      <c r="B483" s="585" t="s">
        <v>383</v>
      </c>
      <c r="C483" s="475" t="s">
        <v>1936</v>
      </c>
      <c r="D483" s="475">
        <v>1</v>
      </c>
      <c r="E483" s="1">
        <v>4</v>
      </c>
      <c r="F483" s="577" t="s">
        <v>1937</v>
      </c>
      <c r="G483" s="577">
        <v>25</v>
      </c>
      <c r="H483" s="573"/>
      <c r="I483" s="583">
        <f>IFERROR(VLOOKUP(J483,Mapping!$AW$2:$BB$26,5,FALSE),"")</f>
        <v>2</v>
      </c>
      <c r="J483" t="s">
        <v>925</v>
      </c>
      <c r="K483" s="566" t="s">
        <v>929</v>
      </c>
      <c r="L483" s="578">
        <v>30</v>
      </c>
      <c r="M483" s="579">
        <v>3</v>
      </c>
      <c r="N483">
        <f>SUMIFS(FFPEUsageLog!$D:$D,FFPEUsageLog!$A:$A,FFPERegionsAvailable!$B483,FFPEUsageLog!$B:$B,FFPERegionsAvailable!$J483,FFPEUsageLog!$C:$C,FFPERegionsAvailable!$F483)</f>
        <v>4</v>
      </c>
      <c r="O483" s="574">
        <f t="shared" si="8"/>
        <v>23</v>
      </c>
      <c r="S483" s="475" t="s">
        <v>1354</v>
      </c>
      <c r="U483" s="566"/>
      <c r="V483" s="575">
        <v>2</v>
      </c>
      <c r="W483" s="562" t="s">
        <v>1</v>
      </c>
      <c r="X483" s="474" t="s">
        <v>373</v>
      </c>
    </row>
    <row r="484" spans="2:24" ht="15.5" hidden="1">
      <c r="B484" s="585" t="s">
        <v>428</v>
      </c>
      <c r="C484" s="475" t="s">
        <v>1935</v>
      </c>
      <c r="D484" s="475">
        <v>1</v>
      </c>
      <c r="E484" s="1">
        <v>4</v>
      </c>
      <c r="F484" s="577" t="s">
        <v>1937</v>
      </c>
      <c r="G484" s="577">
        <v>1</v>
      </c>
      <c r="H484" s="573"/>
      <c r="I484" s="583">
        <f>IFERROR(VLOOKUP(J484,Mapping!$AW$2:$BB$26,5,FALSE),"")</f>
        <v>2</v>
      </c>
      <c r="J484" t="s">
        <v>925</v>
      </c>
      <c r="K484" s="566" t="s">
        <v>929</v>
      </c>
      <c r="L484" s="578">
        <v>24</v>
      </c>
      <c r="M484" s="579">
        <v>0</v>
      </c>
      <c r="N484">
        <f>SUMIFS(FFPEUsageLog!$D:$D,FFPEUsageLog!$A:$A,FFPERegionsAvailable!$B484,FFPEUsageLog!$B:$B,FFPERegionsAvailable!$J484,FFPEUsageLog!$C:$C,FFPERegionsAvailable!$F484)</f>
        <v>0</v>
      </c>
      <c r="O484" s="574">
        <f t="shared" si="8"/>
        <v>24</v>
      </c>
      <c r="S484" s="475" t="s">
        <v>1354</v>
      </c>
      <c r="U484" s="566"/>
      <c r="V484" s="575">
        <v>2</v>
      </c>
      <c r="W484" s="562" t="s">
        <v>1</v>
      </c>
      <c r="X484" s="474" t="s">
        <v>373</v>
      </c>
    </row>
    <row r="485" spans="2:24" ht="15.5" hidden="1">
      <c r="B485" s="587" t="s">
        <v>400</v>
      </c>
      <c r="C485" s="577" t="s">
        <v>1938</v>
      </c>
      <c r="D485" s="577">
        <v>1</v>
      </c>
      <c r="E485" s="1">
        <v>4</v>
      </c>
      <c r="F485" s="577" t="s">
        <v>1939</v>
      </c>
      <c r="G485" s="577">
        <v>25</v>
      </c>
      <c r="H485" s="573"/>
      <c r="I485" s="583">
        <f>IFERROR(VLOOKUP(J485,Mapping!$AW$2:$BB$26,5,FALSE),"")</f>
        <v>2</v>
      </c>
      <c r="J485" t="s">
        <v>925</v>
      </c>
      <c r="K485" s="566" t="s">
        <v>929</v>
      </c>
      <c r="L485" s="578">
        <v>24</v>
      </c>
      <c r="M485" s="579">
        <v>6</v>
      </c>
      <c r="N485">
        <f>SUMIFS(FFPEUsageLog!$D:$D,FFPEUsageLog!$A:$A,FFPERegionsAvailable!$B485,FFPEUsageLog!$B:$B,FFPERegionsAvailable!$J485,FFPEUsageLog!$C:$C,FFPERegionsAvailable!$F485)</f>
        <v>3</v>
      </c>
      <c r="O485" s="574">
        <f t="shared" si="8"/>
        <v>15</v>
      </c>
      <c r="S485" s="475" t="s">
        <v>1354</v>
      </c>
      <c r="U485" s="566"/>
      <c r="V485" s="575">
        <v>2</v>
      </c>
      <c r="W485" s="562" t="s">
        <v>1</v>
      </c>
      <c r="X485" s="474" t="s">
        <v>373</v>
      </c>
    </row>
    <row r="486" spans="2:24" ht="15.5" hidden="1">
      <c r="B486" s="587" t="s">
        <v>403</v>
      </c>
      <c r="C486" s="577" t="s">
        <v>1940</v>
      </c>
      <c r="D486" s="577">
        <v>1</v>
      </c>
      <c r="E486" s="1">
        <v>4</v>
      </c>
      <c r="F486" s="577" t="s">
        <v>1939</v>
      </c>
      <c r="G486" s="577">
        <v>1</v>
      </c>
      <c r="H486" s="573"/>
      <c r="I486" s="583">
        <f>IFERROR(VLOOKUP(J486,Mapping!$AW$2:$BB$26,5,FALSE),"")</f>
        <v>2</v>
      </c>
      <c r="J486" t="s">
        <v>925</v>
      </c>
      <c r="K486" s="566" t="s">
        <v>929</v>
      </c>
      <c r="L486" s="578">
        <v>30</v>
      </c>
      <c r="M486" s="579">
        <v>6</v>
      </c>
      <c r="N486">
        <f>SUMIFS(FFPEUsageLog!$D:$D,FFPEUsageLog!$A:$A,FFPERegionsAvailable!$B486,FFPEUsageLog!$B:$B,FFPERegionsAvailable!$J486,FFPEUsageLog!$C:$C,FFPERegionsAvailable!$F486)</f>
        <v>5</v>
      </c>
      <c r="O486" s="574">
        <f t="shared" si="8"/>
        <v>19</v>
      </c>
      <c r="S486" s="475" t="s">
        <v>1354</v>
      </c>
      <c r="U486" s="566"/>
      <c r="V486" s="575">
        <v>2</v>
      </c>
      <c r="W486" s="562" t="s">
        <v>1</v>
      </c>
      <c r="X486" s="474" t="s">
        <v>373</v>
      </c>
    </row>
    <row r="487" spans="2:24" ht="15.5" hidden="1">
      <c r="B487" s="587" t="s">
        <v>400</v>
      </c>
      <c r="C487" s="577" t="s">
        <v>1938</v>
      </c>
      <c r="D487" s="577">
        <v>1</v>
      </c>
      <c r="E487" s="1">
        <v>4</v>
      </c>
      <c r="F487" s="577" t="s">
        <v>1941</v>
      </c>
      <c r="G487" s="577">
        <v>1</v>
      </c>
      <c r="H487" s="573"/>
      <c r="I487" s="583">
        <f>IFERROR(VLOOKUP(J487,Mapping!$AW$2:$BB$26,5,FALSE),"")</f>
        <v>2</v>
      </c>
      <c r="J487" t="s">
        <v>925</v>
      </c>
      <c r="K487" s="566" t="s">
        <v>929</v>
      </c>
      <c r="L487" s="578">
        <v>6</v>
      </c>
      <c r="M487" s="579">
        <v>0</v>
      </c>
      <c r="N487">
        <f>SUMIFS(FFPEUsageLog!$D:$D,FFPEUsageLog!$A:$A,FFPERegionsAvailable!$B487,FFPEUsageLog!$B:$B,FFPERegionsAvailable!$J487,FFPEUsageLog!$C:$C,FFPERegionsAvailable!$F487)</f>
        <v>0</v>
      </c>
      <c r="O487" s="574">
        <f t="shared" si="8"/>
        <v>6</v>
      </c>
      <c r="S487" s="475" t="s">
        <v>1354</v>
      </c>
      <c r="U487" s="566"/>
      <c r="V487" s="575">
        <v>2</v>
      </c>
      <c r="W487" s="562" t="s">
        <v>1</v>
      </c>
      <c r="X487" s="474" t="s">
        <v>373</v>
      </c>
    </row>
    <row r="488" spans="2:24" ht="15.5" hidden="1">
      <c r="B488" s="587" t="s">
        <v>380</v>
      </c>
      <c r="C488" s="577" t="s">
        <v>1942</v>
      </c>
      <c r="D488" s="577">
        <v>1</v>
      </c>
      <c r="E488" s="1">
        <v>4</v>
      </c>
      <c r="F488" s="577" t="s">
        <v>1943</v>
      </c>
      <c r="G488" s="577">
        <v>1</v>
      </c>
      <c r="H488" s="573"/>
      <c r="I488" s="583">
        <f>IFERROR(VLOOKUP(J488,Mapping!$AW$2:$BB$26,5,FALSE),"")</f>
        <v>2</v>
      </c>
      <c r="J488" t="s">
        <v>925</v>
      </c>
      <c r="K488" s="566" t="s">
        <v>929</v>
      </c>
      <c r="L488" s="578">
        <v>30</v>
      </c>
      <c r="M488" s="579">
        <v>3</v>
      </c>
      <c r="N488">
        <f>SUMIFS(FFPEUsageLog!$D:$D,FFPEUsageLog!$A:$A,FFPERegionsAvailable!$B488,FFPEUsageLog!$B:$B,FFPERegionsAvailable!$J488,FFPEUsageLog!$C:$C,FFPERegionsAvailable!$F488)</f>
        <v>1</v>
      </c>
      <c r="O488" s="574">
        <f t="shared" si="8"/>
        <v>26</v>
      </c>
      <c r="S488" s="475" t="s">
        <v>1354</v>
      </c>
      <c r="U488" s="566"/>
      <c r="V488" s="575">
        <v>2</v>
      </c>
      <c r="W488" s="562" t="s">
        <v>1</v>
      </c>
      <c r="X488" s="474" t="s">
        <v>373</v>
      </c>
    </row>
    <row r="489" spans="2:24" ht="15.5" hidden="1">
      <c r="B489" s="587" t="s">
        <v>396</v>
      </c>
      <c r="C489" s="577" t="s">
        <v>1944</v>
      </c>
      <c r="D489" s="577">
        <v>1</v>
      </c>
      <c r="E489" s="1">
        <v>4</v>
      </c>
      <c r="F489" s="577" t="s">
        <v>1943</v>
      </c>
      <c r="G489" s="577">
        <v>31</v>
      </c>
      <c r="H489" s="573"/>
      <c r="I489" s="583">
        <f>IFERROR(VLOOKUP(J489,Mapping!$AW$2:$BB$26,5,FALSE),"")</f>
        <v>2</v>
      </c>
      <c r="J489" t="s">
        <v>925</v>
      </c>
      <c r="K489" s="566" t="s">
        <v>929</v>
      </c>
      <c r="L489" s="578">
        <v>24</v>
      </c>
      <c r="M489" s="579">
        <v>4</v>
      </c>
      <c r="N489">
        <f>SUMIFS(FFPEUsageLog!$D:$D,FFPEUsageLog!$A:$A,FFPERegionsAvailable!$B489,FFPEUsageLog!$B:$B,FFPERegionsAvailable!$J489,FFPEUsageLog!$C:$C,FFPERegionsAvailable!$F489)</f>
        <v>11</v>
      </c>
      <c r="O489" s="574">
        <f t="shared" si="8"/>
        <v>9</v>
      </c>
      <c r="S489" s="475" t="s">
        <v>1354</v>
      </c>
      <c r="U489" s="566"/>
      <c r="V489" s="575">
        <v>2</v>
      </c>
      <c r="W489" s="562" t="s">
        <v>1</v>
      </c>
      <c r="X489" s="474" t="s">
        <v>373</v>
      </c>
    </row>
    <row r="490" spans="2:24" ht="15.5" hidden="1">
      <c r="B490" s="587" t="s">
        <v>396</v>
      </c>
      <c r="C490" s="577" t="s">
        <v>1944</v>
      </c>
      <c r="D490" s="577"/>
      <c r="E490" s="1">
        <v>4</v>
      </c>
      <c r="F490" s="577" t="s">
        <v>1945</v>
      </c>
      <c r="G490" s="577">
        <v>1</v>
      </c>
      <c r="H490" s="573"/>
      <c r="I490" s="583">
        <f>IFERROR(VLOOKUP(J490,Mapping!$AW$2:$BB$26,5,FALSE),"")</f>
        <v>2</v>
      </c>
      <c r="J490" t="s">
        <v>925</v>
      </c>
      <c r="K490" s="566" t="s">
        <v>929</v>
      </c>
      <c r="L490" s="578">
        <v>6</v>
      </c>
      <c r="M490" s="579">
        <v>6</v>
      </c>
      <c r="N490">
        <f>SUMIFS(FFPEUsageLog!$D:$D,FFPEUsageLog!$A:$A,FFPERegionsAvailable!$B490,FFPEUsageLog!$B:$B,FFPERegionsAvailable!$J490,FFPEUsageLog!$C:$C,FFPERegionsAvailable!$F490)</f>
        <v>0</v>
      </c>
      <c r="O490" s="574">
        <f t="shared" si="8"/>
        <v>0</v>
      </c>
      <c r="S490" s="475" t="s">
        <v>1354</v>
      </c>
      <c r="U490" s="566"/>
      <c r="V490" s="575">
        <v>2</v>
      </c>
      <c r="W490" s="562" t="s">
        <v>1</v>
      </c>
      <c r="X490" s="474" t="s">
        <v>373</v>
      </c>
    </row>
    <row r="491" spans="2:24" hidden="1">
      <c r="B491" s="585">
        <v>287</v>
      </c>
      <c r="C491" s="475" t="s">
        <v>1946</v>
      </c>
      <c r="D491" s="475">
        <v>1</v>
      </c>
      <c r="E491" s="1">
        <v>5</v>
      </c>
      <c r="F491" s="582" t="s">
        <v>1406</v>
      </c>
      <c r="G491" s="475">
        <v>41</v>
      </c>
      <c r="H491" s="561">
        <v>44607</v>
      </c>
      <c r="I491" s="583">
        <f>IFERROR(VLOOKUP(J491,Mapping!$AW$2:$BB$26,5,FALSE),"")</f>
        <v>2</v>
      </c>
      <c r="J491" t="s">
        <v>925</v>
      </c>
      <c r="K491" s="566" t="s">
        <v>929</v>
      </c>
      <c r="L491" s="474">
        <v>10</v>
      </c>
      <c r="M491" s="474">
        <v>0</v>
      </c>
      <c r="N491">
        <f>SUMIFS(FFPEUsageLog!$D:$D,FFPEUsageLog!$A:$A,FFPERegionsAvailable!$B491,FFPEUsageLog!$B:$B,FFPERegionsAvailable!$J491,FFPEUsageLog!$C:$C,FFPERegionsAvailable!$F491)</f>
        <v>0</v>
      </c>
      <c r="O491" s="574">
        <f t="shared" si="8"/>
        <v>10</v>
      </c>
      <c r="S491" s="475" t="s">
        <v>1354</v>
      </c>
      <c r="U491" s="566"/>
      <c r="V491" s="575" t="e">
        <v>#N/A</v>
      </c>
      <c r="W491" s="562" t="s">
        <v>1394</v>
      </c>
      <c r="X491" s="474" t="s">
        <v>128</v>
      </c>
    </row>
    <row r="492" spans="2:24" hidden="1">
      <c r="B492" s="585">
        <v>287</v>
      </c>
      <c r="C492" s="475" t="s">
        <v>1947</v>
      </c>
      <c r="D492" s="475">
        <v>1</v>
      </c>
      <c r="E492" s="1">
        <v>5</v>
      </c>
      <c r="F492" s="582" t="s">
        <v>1406</v>
      </c>
      <c r="G492" s="475">
        <v>51</v>
      </c>
      <c r="H492" s="561">
        <v>44607</v>
      </c>
      <c r="I492" s="583" t="str">
        <f>IFERROR(VLOOKUP(J492,Mapping!$AW$2:$BB$26,5,FALSE),"")</f>
        <v/>
      </c>
      <c r="J492" s="474" t="s">
        <v>1396</v>
      </c>
      <c r="K492" s="566" t="s">
        <v>929</v>
      </c>
      <c r="L492" s="474">
        <v>10</v>
      </c>
      <c r="M492" s="474">
        <v>0</v>
      </c>
      <c r="N492">
        <f>SUMIFS(FFPEUsageLog!$D:$D,FFPEUsageLog!$A:$A,FFPERegionsAvailable!$B492,FFPEUsageLog!$B:$B,FFPERegionsAvailable!$J492,FFPEUsageLog!$C:$C,FFPERegionsAvailable!$F492)</f>
        <v>0</v>
      </c>
      <c r="O492" s="574">
        <f t="shared" si="8"/>
        <v>10</v>
      </c>
      <c r="S492" s="475" t="s">
        <v>1354</v>
      </c>
      <c r="U492" s="566"/>
      <c r="V492" s="575" t="e">
        <v>#N/A</v>
      </c>
      <c r="W492" s="562" t="s">
        <v>1394</v>
      </c>
      <c r="X492" s="474" t="s">
        <v>128</v>
      </c>
    </row>
    <row r="493" spans="2:24" hidden="1">
      <c r="B493" s="585">
        <v>224</v>
      </c>
      <c r="C493" s="475" t="s">
        <v>1948</v>
      </c>
      <c r="D493" s="475">
        <v>1</v>
      </c>
      <c r="E493" s="1">
        <v>5</v>
      </c>
      <c r="F493" s="582" t="s">
        <v>1406</v>
      </c>
      <c r="G493" s="475">
        <v>61</v>
      </c>
      <c r="H493" s="561">
        <v>44607</v>
      </c>
      <c r="I493" s="583">
        <f>IFERROR(VLOOKUP(J493,Mapping!$AW$2:$BB$26,5,FALSE),"")</f>
        <v>2</v>
      </c>
      <c r="J493" t="s">
        <v>925</v>
      </c>
      <c r="K493" s="566" t="s">
        <v>929</v>
      </c>
      <c r="L493" s="474">
        <v>10</v>
      </c>
      <c r="M493" s="474">
        <v>0</v>
      </c>
      <c r="N493">
        <f>SUMIFS(FFPEUsageLog!$D:$D,FFPEUsageLog!$A:$A,FFPERegionsAvailable!$B493,FFPEUsageLog!$B:$B,FFPERegionsAvailable!$J493,FFPEUsageLog!$C:$C,FFPERegionsAvailable!$F493)</f>
        <v>0</v>
      </c>
      <c r="O493" s="574">
        <f t="shared" si="8"/>
        <v>10</v>
      </c>
      <c r="S493" s="475" t="s">
        <v>1354</v>
      </c>
      <c r="U493" s="566"/>
      <c r="V493" s="575" t="e">
        <v>#N/A</v>
      </c>
      <c r="W493" s="562" t="s">
        <v>1394</v>
      </c>
      <c r="X493" s="474" t="s">
        <v>128</v>
      </c>
    </row>
    <row r="494" spans="2:24" hidden="1">
      <c r="B494" s="585">
        <v>224</v>
      </c>
      <c r="C494" s="475" t="s">
        <v>1949</v>
      </c>
      <c r="D494" s="475">
        <v>1</v>
      </c>
      <c r="E494" s="1">
        <v>5</v>
      </c>
      <c r="F494" s="582" t="s">
        <v>1406</v>
      </c>
      <c r="G494" s="475">
        <v>71</v>
      </c>
      <c r="H494" s="561">
        <v>44607</v>
      </c>
      <c r="I494" s="583" t="str">
        <f>IFERROR(VLOOKUP(J494,Mapping!$AW$2:$BB$26,5,FALSE),"")</f>
        <v/>
      </c>
      <c r="J494" s="474" t="s">
        <v>1396</v>
      </c>
      <c r="K494" s="566" t="s">
        <v>929</v>
      </c>
      <c r="L494" s="474">
        <v>10</v>
      </c>
      <c r="M494" s="474">
        <v>0</v>
      </c>
      <c r="N494">
        <f>SUMIFS(FFPEUsageLog!$D:$D,FFPEUsageLog!$A:$A,FFPERegionsAvailable!$B494,FFPEUsageLog!$B:$B,FFPERegionsAvailable!$J494,FFPEUsageLog!$C:$C,FFPERegionsAvailable!$F494)</f>
        <v>0</v>
      </c>
      <c r="O494" s="574">
        <f t="shared" si="8"/>
        <v>10</v>
      </c>
      <c r="S494" s="475" t="s">
        <v>1354</v>
      </c>
      <c r="U494" s="566"/>
      <c r="V494" s="575" t="e">
        <v>#N/A</v>
      </c>
      <c r="W494" s="562" t="s">
        <v>1394</v>
      </c>
      <c r="X494" s="474" t="s">
        <v>128</v>
      </c>
    </row>
    <row r="495" spans="2:24" hidden="1">
      <c r="B495" s="585">
        <v>219</v>
      </c>
      <c r="C495" s="475" t="s">
        <v>1950</v>
      </c>
      <c r="D495" s="475">
        <v>1</v>
      </c>
      <c r="E495" s="1">
        <v>5</v>
      </c>
      <c r="F495" s="582" t="s">
        <v>1406</v>
      </c>
      <c r="G495" s="475">
        <v>81</v>
      </c>
      <c r="H495" s="561">
        <v>44607</v>
      </c>
      <c r="I495" s="583">
        <f>IFERROR(VLOOKUP(J495,Mapping!$AW$2:$BB$26,5,FALSE),"")</f>
        <v>2</v>
      </c>
      <c r="J495" t="s">
        <v>925</v>
      </c>
      <c r="K495" s="566" t="s">
        <v>929</v>
      </c>
      <c r="L495" s="474">
        <v>10</v>
      </c>
      <c r="M495" s="474">
        <v>0</v>
      </c>
      <c r="N495">
        <f>SUMIFS(FFPEUsageLog!$D:$D,FFPEUsageLog!$A:$A,FFPERegionsAvailable!$B495,FFPEUsageLog!$B:$B,FFPERegionsAvailable!$J495,FFPEUsageLog!$C:$C,FFPERegionsAvailable!$F495)</f>
        <v>0</v>
      </c>
      <c r="O495" s="574">
        <f t="shared" si="8"/>
        <v>10</v>
      </c>
      <c r="S495" s="475" t="s">
        <v>1354</v>
      </c>
      <c r="U495" s="566"/>
      <c r="V495" s="575" t="e">
        <v>#N/A</v>
      </c>
      <c r="W495" s="562" t="s">
        <v>1394</v>
      </c>
      <c r="X495" s="474" t="s">
        <v>128</v>
      </c>
    </row>
    <row r="496" spans="2:24" hidden="1">
      <c r="B496" s="585">
        <v>219</v>
      </c>
      <c r="C496" s="475" t="s">
        <v>1951</v>
      </c>
      <c r="D496" s="475">
        <v>1</v>
      </c>
      <c r="E496" s="1">
        <v>5</v>
      </c>
      <c r="F496" s="582" t="s">
        <v>1406</v>
      </c>
      <c r="G496" s="475">
        <v>91</v>
      </c>
      <c r="H496" s="561">
        <v>44607</v>
      </c>
      <c r="I496" s="583" t="str">
        <f>IFERROR(VLOOKUP(J496,Mapping!$AW$2:$BB$26,5,FALSE),"")</f>
        <v/>
      </c>
      <c r="J496" s="474" t="s">
        <v>1396</v>
      </c>
      <c r="K496" s="566" t="s">
        <v>929</v>
      </c>
      <c r="L496" s="474">
        <v>10</v>
      </c>
      <c r="M496" s="474">
        <v>0</v>
      </c>
      <c r="N496">
        <f>SUMIFS(FFPEUsageLog!$D:$D,FFPEUsageLog!$A:$A,FFPERegionsAvailable!$B496,FFPEUsageLog!$B:$B,FFPERegionsAvailable!$J496,FFPEUsageLog!$C:$C,FFPERegionsAvailable!$F496)</f>
        <v>0</v>
      </c>
      <c r="O496" s="574">
        <f t="shared" si="8"/>
        <v>10</v>
      </c>
      <c r="S496" s="475" t="s">
        <v>1354</v>
      </c>
      <c r="U496" s="566"/>
      <c r="V496" s="575" t="e">
        <v>#N/A</v>
      </c>
      <c r="W496" s="562" t="s">
        <v>1394</v>
      </c>
      <c r="X496" s="474" t="s">
        <v>128</v>
      </c>
    </row>
    <row r="497" spans="2:24" hidden="1">
      <c r="B497" s="475">
        <v>162</v>
      </c>
      <c r="C497" s="475" t="s">
        <v>1952</v>
      </c>
      <c r="D497" s="475">
        <v>1</v>
      </c>
      <c r="E497" s="1">
        <v>5</v>
      </c>
      <c r="F497" s="475" t="s">
        <v>1953</v>
      </c>
      <c r="G497" s="475">
        <v>1</v>
      </c>
      <c r="H497" s="561">
        <v>44607</v>
      </c>
      <c r="I497" s="583">
        <f>IFERROR(VLOOKUP(J497,Mapping!$AW$2:$BB$26,5,FALSE),"")</f>
        <v>2</v>
      </c>
      <c r="J497" t="s">
        <v>925</v>
      </c>
      <c r="K497" s="566" t="s">
        <v>929</v>
      </c>
      <c r="L497" s="474">
        <v>10</v>
      </c>
      <c r="M497" s="474">
        <v>0</v>
      </c>
      <c r="N497">
        <f>SUMIFS(FFPEUsageLog!$D:$D,FFPEUsageLog!$A:$A,FFPERegionsAvailable!$B497,FFPEUsageLog!$B:$B,FFPERegionsAvailable!$J497,FFPEUsageLog!$C:$C,FFPERegionsAvailable!$F497)</f>
        <v>0</v>
      </c>
      <c r="O497" s="574">
        <f t="shared" si="8"/>
        <v>10</v>
      </c>
      <c r="S497" s="475" t="s">
        <v>1354</v>
      </c>
      <c r="T497" s="593"/>
      <c r="U497" s="566"/>
      <c r="V497" s="575" t="e">
        <v>#N/A</v>
      </c>
      <c r="W497" s="562" t="s">
        <v>1394</v>
      </c>
      <c r="X497" s="474" t="s">
        <v>128</v>
      </c>
    </row>
    <row r="498" spans="2:24" hidden="1">
      <c r="B498" s="475">
        <v>162</v>
      </c>
      <c r="C498" s="475" t="s">
        <v>1954</v>
      </c>
      <c r="D498" s="475">
        <v>1</v>
      </c>
      <c r="E498" s="1">
        <v>5</v>
      </c>
      <c r="F498" s="475" t="s">
        <v>1953</v>
      </c>
      <c r="G498" s="475">
        <v>11</v>
      </c>
      <c r="H498" s="561">
        <v>44607</v>
      </c>
      <c r="I498" s="583" t="str">
        <f>IFERROR(VLOOKUP(J498,Mapping!$AW$2:$BB$26,5,FALSE),"")</f>
        <v/>
      </c>
      <c r="J498" s="474" t="s">
        <v>1396</v>
      </c>
      <c r="K498" s="566" t="s">
        <v>929</v>
      </c>
      <c r="L498" s="474">
        <v>10</v>
      </c>
      <c r="M498" s="474">
        <v>0</v>
      </c>
      <c r="N498">
        <f>SUMIFS(FFPEUsageLog!$D:$D,FFPEUsageLog!$A:$A,FFPERegionsAvailable!$B498,FFPEUsageLog!$B:$B,FFPERegionsAvailable!$J498,FFPEUsageLog!$C:$C,FFPERegionsAvailable!$F498)</f>
        <v>0</v>
      </c>
      <c r="O498" s="574">
        <f t="shared" si="8"/>
        <v>10</v>
      </c>
      <c r="S498" s="475" t="s">
        <v>1354</v>
      </c>
      <c r="T498" s="590"/>
      <c r="U498" s="566"/>
      <c r="V498" s="575" t="e">
        <v>#N/A</v>
      </c>
      <c r="W498" s="562" t="s">
        <v>1394</v>
      </c>
      <c r="X498" s="474" t="s">
        <v>128</v>
      </c>
    </row>
    <row r="499" spans="2:24" hidden="1">
      <c r="B499" s="475">
        <v>152</v>
      </c>
      <c r="C499" s="475" t="s">
        <v>1955</v>
      </c>
      <c r="D499" s="475">
        <v>1</v>
      </c>
      <c r="E499" s="1">
        <v>5</v>
      </c>
      <c r="F499" s="475" t="s">
        <v>1953</v>
      </c>
      <c r="G499" s="475">
        <v>21</v>
      </c>
      <c r="H499" s="561">
        <v>44607</v>
      </c>
      <c r="I499" s="583">
        <f>IFERROR(VLOOKUP(J499,Mapping!$AW$2:$BB$26,5,FALSE),"")</f>
        <v>2</v>
      </c>
      <c r="J499" t="s">
        <v>925</v>
      </c>
      <c r="K499" s="566" t="s">
        <v>929</v>
      </c>
      <c r="L499" s="474">
        <v>10</v>
      </c>
      <c r="M499" s="474">
        <v>0</v>
      </c>
      <c r="N499">
        <f>SUMIFS(FFPEUsageLog!$D:$D,FFPEUsageLog!$A:$A,FFPERegionsAvailable!$B499,FFPEUsageLog!$B:$B,FFPERegionsAvailable!$J499,FFPEUsageLog!$C:$C,FFPERegionsAvailable!$F499)</f>
        <v>0</v>
      </c>
      <c r="O499" s="574">
        <f t="shared" si="8"/>
        <v>10</v>
      </c>
      <c r="S499" s="475" t="s">
        <v>1354</v>
      </c>
      <c r="T499" s="590"/>
      <c r="U499" s="566"/>
      <c r="V499" s="575" t="e">
        <v>#N/A</v>
      </c>
      <c r="W499" s="562" t="s">
        <v>1394</v>
      </c>
      <c r="X499" s="474" t="s">
        <v>128</v>
      </c>
    </row>
    <row r="500" spans="2:24" hidden="1">
      <c r="B500" s="475">
        <v>152</v>
      </c>
      <c r="C500" s="475" t="s">
        <v>131</v>
      </c>
      <c r="D500" s="475" t="s">
        <v>131</v>
      </c>
      <c r="E500" s="1"/>
      <c r="F500" s="475" t="s">
        <v>131</v>
      </c>
      <c r="G500" s="475" t="s">
        <v>131</v>
      </c>
      <c r="H500" s="561">
        <v>44607</v>
      </c>
      <c r="I500" s="583" t="str">
        <f>IFERROR(VLOOKUP(J500,Mapping!$AW$2:$BB$26,5,FALSE),"")</f>
        <v/>
      </c>
      <c r="J500" s="474" t="s">
        <v>1396</v>
      </c>
      <c r="K500" s="566" t="s">
        <v>929</v>
      </c>
      <c r="L500" s="474">
        <v>10</v>
      </c>
      <c r="M500" s="474">
        <v>0</v>
      </c>
      <c r="N500">
        <f>SUMIFS(FFPEUsageLog!$D:$D,FFPEUsageLog!$A:$A,FFPERegionsAvailable!$B500,FFPEUsageLog!$B:$B,FFPERegionsAvailable!$J500,FFPEUsageLog!$C:$C,FFPERegionsAvailable!$F500)</f>
        <v>0</v>
      </c>
      <c r="O500" s="574">
        <f t="shared" si="8"/>
        <v>10</v>
      </c>
      <c r="S500" s="475" t="s">
        <v>1354</v>
      </c>
      <c r="T500" s="590"/>
      <c r="U500" s="566"/>
      <c r="V500" s="575" t="e">
        <v>#N/A</v>
      </c>
      <c r="W500" s="562" t="s">
        <v>1394</v>
      </c>
      <c r="X500" s="474" t="s">
        <v>128</v>
      </c>
    </row>
    <row r="501" spans="2:24" ht="16" hidden="1">
      <c r="B501" s="475" t="s">
        <v>357</v>
      </c>
      <c r="C501" s="475" t="s">
        <v>1956</v>
      </c>
      <c r="D501" s="475">
        <v>1</v>
      </c>
      <c r="E501" s="1">
        <v>5</v>
      </c>
      <c r="F501" s="475" t="s">
        <v>1957</v>
      </c>
      <c r="G501" s="475">
        <v>1</v>
      </c>
      <c r="I501" s="583">
        <f>IFERROR(VLOOKUP(J501,Mapping!$AW$2:$BB$26,5,FALSE),"")</f>
        <v>2</v>
      </c>
      <c r="J501" t="s">
        <v>925</v>
      </c>
      <c r="K501" s="566" t="s">
        <v>929</v>
      </c>
      <c r="L501">
        <v>6</v>
      </c>
      <c r="M501">
        <v>4</v>
      </c>
      <c r="N501">
        <f>SUMIFS(FFPEUsageLog!$D:$D,FFPEUsageLog!$A:$A,FFPERegionsAvailable!$B501,FFPEUsageLog!$B:$B,FFPERegionsAvailable!$J501,FFPEUsageLog!$C:$C,FFPERegionsAvailable!$F501)</f>
        <v>0</v>
      </c>
      <c r="O501" s="574">
        <f t="shared" si="8"/>
        <v>2</v>
      </c>
      <c r="S501" s="475" t="s">
        <v>1354</v>
      </c>
      <c r="T501" s="563"/>
      <c r="U501" s="566"/>
      <c r="V501" s="575">
        <v>2</v>
      </c>
      <c r="W501" s="562" t="s">
        <v>1</v>
      </c>
      <c r="X501" t="s">
        <v>354</v>
      </c>
    </row>
    <row r="502" spans="2:24" ht="16" hidden="1">
      <c r="B502" s="475" t="s">
        <v>357</v>
      </c>
      <c r="C502" s="475" t="s">
        <v>1958</v>
      </c>
      <c r="D502" s="475">
        <v>1</v>
      </c>
      <c r="E502" s="1">
        <v>5</v>
      </c>
      <c r="F502" s="475" t="s">
        <v>1957</v>
      </c>
      <c r="G502" s="475">
        <v>7</v>
      </c>
      <c r="I502" s="583">
        <f>IFERROR(VLOOKUP(J502,Mapping!$AW$2:$BB$26,5,FALSE),"")</f>
        <v>3</v>
      </c>
      <c r="J502" s="474" t="s">
        <v>943</v>
      </c>
      <c r="K502" s="566" t="s">
        <v>929</v>
      </c>
      <c r="L502">
        <v>30</v>
      </c>
      <c r="M502">
        <v>4</v>
      </c>
      <c r="N502">
        <f>SUMIFS(FFPEUsageLog!$D:$D,FFPEUsageLog!$A:$A,FFPERegionsAvailable!$B502,FFPEUsageLog!$B:$B,FFPERegionsAvailable!$J502,FFPEUsageLog!$C:$C,FFPERegionsAvailable!$F502)</f>
        <v>0</v>
      </c>
      <c r="O502" s="574">
        <f t="shared" si="8"/>
        <v>26</v>
      </c>
      <c r="S502" s="475" t="s">
        <v>1354</v>
      </c>
      <c r="T502" s="563"/>
      <c r="U502" s="566"/>
      <c r="V502" s="575">
        <v>2</v>
      </c>
      <c r="W502" s="562" t="s">
        <v>1</v>
      </c>
      <c r="X502" t="s">
        <v>354</v>
      </c>
    </row>
    <row r="503" spans="2:24" ht="16" hidden="1">
      <c r="B503" s="475" t="s">
        <v>355</v>
      </c>
      <c r="C503" s="475" t="s">
        <v>1352</v>
      </c>
      <c r="D503" s="475">
        <v>1</v>
      </c>
      <c r="E503" s="1">
        <v>5</v>
      </c>
      <c r="F503" s="475" t="s">
        <v>1957</v>
      </c>
      <c r="G503" s="475">
        <v>37</v>
      </c>
      <c r="I503" s="583">
        <f>IFERROR(VLOOKUP(J503,Mapping!$AW$2:$BB$26,5,FALSE),"")</f>
        <v>1</v>
      </c>
      <c r="J503" t="s">
        <v>905</v>
      </c>
      <c r="K503" s="566" t="s">
        <v>929</v>
      </c>
      <c r="L503">
        <v>18</v>
      </c>
      <c r="M503">
        <v>1</v>
      </c>
      <c r="N503">
        <f>SUMIFS(FFPEUsageLog!$D:$D,FFPEUsageLog!$A:$A,FFPERegionsAvailable!$B503,FFPEUsageLog!$B:$B,FFPERegionsAvailable!$J503,FFPEUsageLog!$C:$C,FFPERegionsAvailable!$F503)</f>
        <v>0</v>
      </c>
      <c r="O503" s="574">
        <f t="shared" si="8"/>
        <v>17</v>
      </c>
      <c r="S503" s="475" t="s">
        <v>1354</v>
      </c>
      <c r="T503" s="563"/>
      <c r="U503" s="566"/>
      <c r="V503" s="575">
        <v>2</v>
      </c>
      <c r="W503" s="562" t="s">
        <v>1</v>
      </c>
      <c r="X503" t="s">
        <v>354</v>
      </c>
    </row>
    <row r="504" spans="2:24" ht="16" hidden="1">
      <c r="B504" s="475" t="s">
        <v>357</v>
      </c>
      <c r="C504" s="475" t="s">
        <v>1959</v>
      </c>
      <c r="D504" s="475">
        <v>1</v>
      </c>
      <c r="E504" s="1">
        <v>5</v>
      </c>
      <c r="F504" s="475" t="s">
        <v>1960</v>
      </c>
      <c r="G504" s="475">
        <v>1</v>
      </c>
      <c r="I504" s="583">
        <f>IFERROR(VLOOKUP(J504,Mapping!$AW$2:$BB$26,5,FALSE),"")</f>
        <v>1</v>
      </c>
      <c r="J504" t="s">
        <v>905</v>
      </c>
      <c r="K504" s="566" t="s">
        <v>929</v>
      </c>
      <c r="L504">
        <v>30</v>
      </c>
      <c r="M504">
        <v>27</v>
      </c>
      <c r="N504">
        <f>SUMIFS(FFPEUsageLog!$D:$D,FFPEUsageLog!$A:$A,FFPERegionsAvailable!$B504,FFPEUsageLog!$B:$B,FFPERegionsAvailable!$J504,FFPEUsageLog!$C:$C,FFPERegionsAvailable!$F504)</f>
        <v>0</v>
      </c>
      <c r="O504" s="574">
        <f t="shared" si="8"/>
        <v>3</v>
      </c>
      <c r="S504" s="475" t="s">
        <v>1354</v>
      </c>
      <c r="T504" s="563"/>
      <c r="U504" s="566"/>
      <c r="V504" s="575">
        <v>2</v>
      </c>
      <c r="W504" s="562" t="s">
        <v>1</v>
      </c>
      <c r="X504" t="s">
        <v>354</v>
      </c>
    </row>
    <row r="505" spans="2:24" ht="16" hidden="1">
      <c r="B505" s="475" t="s">
        <v>357</v>
      </c>
      <c r="C505" s="475" t="s">
        <v>1961</v>
      </c>
      <c r="D505" s="475">
        <v>1</v>
      </c>
      <c r="E505" s="1">
        <v>5</v>
      </c>
      <c r="F505" s="475" t="s">
        <v>1960</v>
      </c>
      <c r="G505" s="475">
        <v>31</v>
      </c>
      <c r="I505" s="583">
        <f>IFERROR(VLOOKUP(J505,Mapping!$AW$2:$BB$26,5,FALSE),"")</f>
        <v>2</v>
      </c>
      <c r="J505" t="s">
        <v>925</v>
      </c>
      <c r="K505" s="566" t="s">
        <v>929</v>
      </c>
      <c r="L505">
        <v>24</v>
      </c>
      <c r="M505">
        <v>0</v>
      </c>
      <c r="N505">
        <f>SUMIFS(FFPEUsageLog!$D:$D,FFPEUsageLog!$A:$A,FFPERegionsAvailable!$B505,FFPEUsageLog!$B:$B,FFPERegionsAvailable!$J505,FFPEUsageLog!$C:$C,FFPERegionsAvailable!$F505)</f>
        <v>0</v>
      </c>
      <c r="O505" s="574">
        <f t="shared" si="8"/>
        <v>24</v>
      </c>
      <c r="S505" s="475" t="s">
        <v>1354</v>
      </c>
      <c r="T505" s="563"/>
      <c r="U505" s="566"/>
      <c r="V505" s="575">
        <v>2</v>
      </c>
      <c r="W505" s="562" t="s">
        <v>1</v>
      </c>
      <c r="X505" t="s">
        <v>354</v>
      </c>
    </row>
    <row r="506" spans="2:24" ht="16" hidden="1">
      <c r="B506" s="475">
        <v>912</v>
      </c>
      <c r="C506" s="475" t="s">
        <v>1962</v>
      </c>
      <c r="D506" s="475">
        <v>1</v>
      </c>
      <c r="E506" s="1">
        <v>5</v>
      </c>
      <c r="F506" s="475" t="s">
        <v>1963</v>
      </c>
      <c r="G506" s="475">
        <v>1</v>
      </c>
      <c r="I506" s="583">
        <f>IFERROR(VLOOKUP(J506,Mapping!$AW$2:$BB$26,5,FALSE),"")</f>
        <v>2</v>
      </c>
      <c r="J506" t="s">
        <v>925</v>
      </c>
      <c r="K506" s="566" t="s">
        <v>929</v>
      </c>
      <c r="L506">
        <v>30</v>
      </c>
      <c r="M506">
        <v>15</v>
      </c>
      <c r="N506">
        <f>SUMIFS(FFPEUsageLog!$D:$D,FFPEUsageLog!$A:$A,FFPERegionsAvailable!$B506,FFPEUsageLog!$B:$B,FFPERegionsAvailable!$J506,FFPEUsageLog!$C:$C,FFPERegionsAvailable!$F506)</f>
        <v>1</v>
      </c>
      <c r="O506" s="574">
        <f t="shared" si="8"/>
        <v>14</v>
      </c>
      <c r="S506" s="475" t="s">
        <v>1354</v>
      </c>
      <c r="T506" s="563"/>
      <c r="U506" s="566"/>
      <c r="V506" s="575">
        <v>1</v>
      </c>
      <c r="W506" s="562" t="s">
        <v>596</v>
      </c>
      <c r="X506" t="s">
        <v>354</v>
      </c>
    </row>
    <row r="507" spans="2:24" ht="16" hidden="1">
      <c r="B507" s="475">
        <v>912</v>
      </c>
      <c r="C507" s="475" t="s">
        <v>1964</v>
      </c>
      <c r="D507" s="475">
        <v>1</v>
      </c>
      <c r="E507" s="1">
        <v>5</v>
      </c>
      <c r="F507" s="475" t="s">
        <v>1963</v>
      </c>
      <c r="G507" s="475">
        <v>31</v>
      </c>
      <c r="I507" s="583">
        <f>IFERROR(VLOOKUP(J507,Mapping!$AW$2:$BB$26,5,FALSE),"")</f>
        <v>1</v>
      </c>
      <c r="J507" t="s">
        <v>905</v>
      </c>
      <c r="K507" s="566" t="s">
        <v>929</v>
      </c>
      <c r="L507">
        <v>30</v>
      </c>
      <c r="M507">
        <v>12</v>
      </c>
      <c r="N507">
        <f>SUMIFS(FFPEUsageLog!$D:$D,FFPEUsageLog!$A:$A,FFPERegionsAvailable!$B507,FFPEUsageLog!$B:$B,FFPERegionsAvailable!$J507,FFPEUsageLog!$C:$C,FFPERegionsAvailable!$F507)</f>
        <v>2</v>
      </c>
      <c r="O507" s="574">
        <f t="shared" si="8"/>
        <v>16</v>
      </c>
      <c r="S507" s="475" t="s">
        <v>1354</v>
      </c>
      <c r="T507" s="563"/>
      <c r="U507" s="566"/>
      <c r="V507" s="575">
        <v>1</v>
      </c>
      <c r="W507" s="562" t="s">
        <v>596</v>
      </c>
      <c r="X507" t="s">
        <v>354</v>
      </c>
    </row>
    <row r="508" spans="2:24" ht="16" hidden="1">
      <c r="B508" s="475">
        <v>912</v>
      </c>
      <c r="C508" s="475" t="s">
        <v>1965</v>
      </c>
      <c r="D508" s="475">
        <v>1</v>
      </c>
      <c r="E508" s="1">
        <v>5</v>
      </c>
      <c r="F508" s="475" t="s">
        <v>1963</v>
      </c>
      <c r="G508" s="475">
        <v>61</v>
      </c>
      <c r="I508" s="583">
        <f>IFERROR(VLOOKUP(J508,Mapping!$AW$2:$BB$26,5,FALSE),"")</f>
        <v>3</v>
      </c>
      <c r="J508" s="474" t="s">
        <v>943</v>
      </c>
      <c r="K508" s="566" t="s">
        <v>929</v>
      </c>
      <c r="L508">
        <v>30</v>
      </c>
      <c r="M508">
        <v>12</v>
      </c>
      <c r="N508">
        <f>SUMIFS(FFPEUsageLog!$D:$D,FFPEUsageLog!$A:$A,FFPERegionsAvailable!$B508,FFPEUsageLog!$B:$B,FFPERegionsAvailable!$J508,FFPEUsageLog!$C:$C,FFPERegionsAvailable!$F508)</f>
        <v>1</v>
      </c>
      <c r="O508" s="574">
        <f t="shared" si="8"/>
        <v>17</v>
      </c>
      <c r="S508" s="475" t="s">
        <v>1354</v>
      </c>
      <c r="T508" s="563"/>
      <c r="U508" s="566"/>
      <c r="V508" s="575">
        <v>1</v>
      </c>
      <c r="W508" s="562" t="s">
        <v>596</v>
      </c>
      <c r="X508" t="s">
        <v>354</v>
      </c>
    </row>
    <row r="509" spans="2:24" ht="16" hidden="1">
      <c r="B509" s="475">
        <v>914</v>
      </c>
      <c r="C509" s="475" t="s">
        <v>1966</v>
      </c>
      <c r="D509" s="475">
        <v>1</v>
      </c>
      <c r="E509" s="1">
        <v>5</v>
      </c>
      <c r="F509" s="475" t="s">
        <v>1967</v>
      </c>
      <c r="G509" s="475">
        <v>1</v>
      </c>
      <c r="I509" s="583">
        <f>IFERROR(VLOOKUP(J509,Mapping!$AW$2:$BB$26,5,FALSE),"")</f>
        <v>2</v>
      </c>
      <c r="J509" t="s">
        <v>925</v>
      </c>
      <c r="K509" s="566" t="s">
        <v>929</v>
      </c>
      <c r="L509">
        <v>30</v>
      </c>
      <c r="M509">
        <v>12</v>
      </c>
      <c r="N509">
        <f>SUMIFS(FFPEUsageLog!$D:$D,FFPEUsageLog!$A:$A,FFPERegionsAvailable!$B509,FFPEUsageLog!$B:$B,FFPERegionsAvailable!$J509,FFPEUsageLog!$C:$C,FFPERegionsAvailable!$F509)</f>
        <v>0</v>
      </c>
      <c r="O509" s="574">
        <f t="shared" si="8"/>
        <v>18</v>
      </c>
      <c r="S509" s="475" t="s">
        <v>1354</v>
      </c>
      <c r="T509" s="563"/>
      <c r="U509" s="566"/>
      <c r="V509" s="575">
        <v>1</v>
      </c>
      <c r="W509" s="562" t="s">
        <v>596</v>
      </c>
      <c r="X509" t="s">
        <v>354</v>
      </c>
    </row>
    <row r="510" spans="2:24" ht="16" hidden="1">
      <c r="B510" s="475">
        <v>914</v>
      </c>
      <c r="C510" s="475" t="s">
        <v>1968</v>
      </c>
      <c r="D510" s="475">
        <v>1</v>
      </c>
      <c r="E510" s="1">
        <v>5</v>
      </c>
      <c r="F510" s="475" t="s">
        <v>1967</v>
      </c>
      <c r="G510" s="475">
        <v>31</v>
      </c>
      <c r="I510" s="583">
        <f>IFERROR(VLOOKUP(J510,Mapping!$AW$2:$BB$26,5,FALSE),"")</f>
        <v>1</v>
      </c>
      <c r="J510" t="s">
        <v>905</v>
      </c>
      <c r="K510" s="566" t="s">
        <v>929</v>
      </c>
      <c r="L510">
        <v>30</v>
      </c>
      <c r="M510">
        <v>12</v>
      </c>
      <c r="N510">
        <f>SUMIFS(FFPEUsageLog!$D:$D,FFPEUsageLog!$A:$A,FFPERegionsAvailable!$B510,FFPEUsageLog!$B:$B,FFPERegionsAvailable!$J510,FFPEUsageLog!$C:$C,FFPERegionsAvailable!$F510)</f>
        <v>2</v>
      </c>
      <c r="O510" s="574">
        <f t="shared" si="8"/>
        <v>16</v>
      </c>
      <c r="S510" s="475" t="s">
        <v>1354</v>
      </c>
      <c r="T510" s="563"/>
      <c r="U510" s="566"/>
      <c r="V510" s="575">
        <v>1</v>
      </c>
      <c r="W510" s="562" t="s">
        <v>596</v>
      </c>
      <c r="X510" t="s">
        <v>354</v>
      </c>
    </row>
    <row r="511" spans="2:24" ht="16" hidden="1">
      <c r="B511" s="475">
        <v>914</v>
      </c>
      <c r="C511" s="475" t="s">
        <v>1969</v>
      </c>
      <c r="D511" s="475">
        <v>1</v>
      </c>
      <c r="E511" s="1">
        <v>5</v>
      </c>
      <c r="F511" s="475" t="s">
        <v>1967</v>
      </c>
      <c r="G511" s="475">
        <v>61</v>
      </c>
      <c r="I511" s="583">
        <f>IFERROR(VLOOKUP(J511,Mapping!$AW$2:$BB$26,5,FALSE),"")</f>
        <v>3</v>
      </c>
      <c r="J511" s="474" t="s">
        <v>943</v>
      </c>
      <c r="K511" s="566" t="s">
        <v>929</v>
      </c>
      <c r="L511">
        <v>30</v>
      </c>
      <c r="M511">
        <v>11</v>
      </c>
      <c r="N511">
        <f>SUMIFS(FFPEUsageLog!$D:$D,FFPEUsageLog!$A:$A,FFPERegionsAvailable!$B511,FFPEUsageLog!$B:$B,FFPERegionsAvailable!$J511,FFPEUsageLog!$C:$C,FFPERegionsAvailable!$F511)</f>
        <v>0</v>
      </c>
      <c r="O511" s="574">
        <f t="shared" si="8"/>
        <v>19</v>
      </c>
      <c r="S511" s="475" t="s">
        <v>1354</v>
      </c>
      <c r="T511" s="563"/>
      <c r="U511" s="566"/>
      <c r="V511" s="575">
        <v>1</v>
      </c>
      <c r="W511" s="562" t="s">
        <v>596</v>
      </c>
      <c r="X511" t="s">
        <v>354</v>
      </c>
    </row>
    <row r="512" spans="2:24" ht="16" hidden="1">
      <c r="B512" s="475">
        <v>918</v>
      </c>
      <c r="C512" s="475" t="s">
        <v>1970</v>
      </c>
      <c r="D512" s="475">
        <v>1</v>
      </c>
      <c r="E512" s="1">
        <v>5</v>
      </c>
      <c r="F512" s="475" t="s">
        <v>1971</v>
      </c>
      <c r="G512" s="475">
        <v>1</v>
      </c>
      <c r="I512" s="583">
        <f>IFERROR(VLOOKUP(J512,Mapping!$AW$2:$BB$26,5,FALSE),"")</f>
        <v>2</v>
      </c>
      <c r="J512" t="s">
        <v>925</v>
      </c>
      <c r="K512" s="566" t="s">
        <v>929</v>
      </c>
      <c r="L512">
        <v>30</v>
      </c>
      <c r="M512">
        <v>14</v>
      </c>
      <c r="N512">
        <f>SUMIFS(FFPEUsageLog!$D:$D,FFPEUsageLog!$A:$A,FFPERegionsAvailable!$B512,FFPEUsageLog!$B:$B,FFPERegionsAvailable!$J512,FFPEUsageLog!$C:$C,FFPERegionsAvailable!$F512)</f>
        <v>0</v>
      </c>
      <c r="O512" s="574">
        <f t="shared" si="8"/>
        <v>16</v>
      </c>
      <c r="S512" s="475" t="s">
        <v>1354</v>
      </c>
      <c r="T512" s="563"/>
      <c r="U512" s="566"/>
      <c r="V512" s="575">
        <v>1</v>
      </c>
      <c r="W512" s="562" t="s">
        <v>596</v>
      </c>
      <c r="X512" t="s">
        <v>354</v>
      </c>
    </row>
    <row r="513" spans="2:24" ht="16" hidden="1">
      <c r="B513" s="475">
        <v>918</v>
      </c>
      <c r="C513" s="475" t="s">
        <v>1972</v>
      </c>
      <c r="D513" s="475">
        <v>1</v>
      </c>
      <c r="E513" s="1">
        <v>5</v>
      </c>
      <c r="F513" s="475" t="s">
        <v>1971</v>
      </c>
      <c r="G513" s="475">
        <v>31</v>
      </c>
      <c r="I513" s="583">
        <f>IFERROR(VLOOKUP(J513,Mapping!$AW$2:$BB$26,5,FALSE),"")</f>
        <v>1</v>
      </c>
      <c r="J513" t="s">
        <v>905</v>
      </c>
      <c r="K513" s="566" t="s">
        <v>929</v>
      </c>
      <c r="L513">
        <v>30</v>
      </c>
      <c r="M513">
        <v>11</v>
      </c>
      <c r="N513">
        <f>SUMIFS(FFPEUsageLog!$D:$D,FFPEUsageLog!$A:$A,FFPERegionsAvailable!$B513,FFPEUsageLog!$B:$B,FFPERegionsAvailable!$J513,FFPEUsageLog!$C:$C,FFPERegionsAvailable!$F513)</f>
        <v>2</v>
      </c>
      <c r="O513" s="574">
        <f t="shared" si="8"/>
        <v>17</v>
      </c>
      <c r="S513" s="475" t="s">
        <v>1354</v>
      </c>
      <c r="T513" s="563"/>
      <c r="U513" s="566"/>
      <c r="V513" s="575">
        <v>1</v>
      </c>
      <c r="W513" s="562" t="s">
        <v>596</v>
      </c>
      <c r="X513" t="s">
        <v>354</v>
      </c>
    </row>
    <row r="514" spans="2:24" ht="16" hidden="1">
      <c r="B514" s="475">
        <v>918</v>
      </c>
      <c r="C514" s="475" t="s">
        <v>1973</v>
      </c>
      <c r="D514" s="475">
        <v>1</v>
      </c>
      <c r="E514" s="1">
        <v>5</v>
      </c>
      <c r="F514" s="475" t="s">
        <v>1971</v>
      </c>
      <c r="G514" s="475">
        <v>61</v>
      </c>
      <c r="I514" s="583">
        <f>IFERROR(VLOOKUP(J514,Mapping!$AW$2:$BB$26,5,FALSE),"")</f>
        <v>3</v>
      </c>
      <c r="J514" s="474" t="s">
        <v>943</v>
      </c>
      <c r="K514" s="566" t="s">
        <v>929</v>
      </c>
      <c r="L514">
        <v>30</v>
      </c>
      <c r="M514">
        <v>11</v>
      </c>
      <c r="N514">
        <f>SUMIFS(FFPEUsageLog!$D:$D,FFPEUsageLog!$A:$A,FFPERegionsAvailable!$B514,FFPEUsageLog!$B:$B,FFPERegionsAvailable!$J514,FFPEUsageLog!$C:$C,FFPERegionsAvailable!$F514)</f>
        <v>0</v>
      </c>
      <c r="O514" s="574">
        <f t="shared" si="8"/>
        <v>19</v>
      </c>
      <c r="S514" s="475" t="s">
        <v>1354</v>
      </c>
      <c r="T514" s="563"/>
      <c r="U514" s="566"/>
      <c r="V514" s="575">
        <v>1</v>
      </c>
      <c r="W514" s="562" t="s">
        <v>596</v>
      </c>
      <c r="X514" t="s">
        <v>354</v>
      </c>
    </row>
    <row r="515" spans="2:24" ht="16" hidden="1">
      <c r="B515" s="475">
        <v>994</v>
      </c>
      <c r="C515" s="475" t="s">
        <v>1974</v>
      </c>
      <c r="D515" s="475">
        <v>1</v>
      </c>
      <c r="E515" s="1">
        <v>5</v>
      </c>
      <c r="F515" s="475" t="s">
        <v>1975</v>
      </c>
      <c r="G515" s="475">
        <v>1</v>
      </c>
      <c r="I515" s="583">
        <f>IFERROR(VLOOKUP(J515,Mapping!$AW$2:$BB$26,5,FALSE),"")</f>
        <v>2</v>
      </c>
      <c r="J515" t="s">
        <v>925</v>
      </c>
      <c r="K515" s="566" t="s">
        <v>929</v>
      </c>
      <c r="L515">
        <v>30</v>
      </c>
      <c r="M515">
        <v>14</v>
      </c>
      <c r="N515">
        <f>SUMIFS(FFPEUsageLog!$D:$D,FFPEUsageLog!$A:$A,FFPERegionsAvailable!$B515,FFPEUsageLog!$B:$B,FFPERegionsAvailable!$J515,FFPEUsageLog!$C:$C,FFPERegionsAvailable!$F515)</f>
        <v>0</v>
      </c>
      <c r="O515" s="574">
        <f t="shared" si="8"/>
        <v>16</v>
      </c>
      <c r="S515" s="475" t="s">
        <v>1354</v>
      </c>
      <c r="T515" s="563"/>
      <c r="U515" s="566"/>
      <c r="V515" s="575">
        <v>1</v>
      </c>
      <c r="W515" s="562" t="s">
        <v>596</v>
      </c>
      <c r="X515" t="s">
        <v>354</v>
      </c>
    </row>
    <row r="516" spans="2:24" ht="16" hidden="1">
      <c r="B516" s="475">
        <v>994</v>
      </c>
      <c r="C516" s="475" t="s">
        <v>1976</v>
      </c>
      <c r="D516" s="475">
        <v>1</v>
      </c>
      <c r="E516" s="1">
        <v>5</v>
      </c>
      <c r="F516" s="475" t="s">
        <v>1975</v>
      </c>
      <c r="G516" s="475">
        <v>31</v>
      </c>
      <c r="I516" s="583">
        <f>IFERROR(VLOOKUP(J516,Mapping!$AW$2:$BB$26,5,FALSE),"")</f>
        <v>1</v>
      </c>
      <c r="J516" t="s">
        <v>905</v>
      </c>
      <c r="K516" s="566" t="s">
        <v>929</v>
      </c>
      <c r="L516">
        <v>30</v>
      </c>
      <c r="M516">
        <v>11</v>
      </c>
      <c r="N516">
        <f>SUMIFS(FFPEUsageLog!$D:$D,FFPEUsageLog!$A:$A,FFPERegionsAvailable!$B516,FFPEUsageLog!$B:$B,FFPERegionsAvailable!$J516,FFPEUsageLog!$C:$C,FFPERegionsAvailable!$F516)</f>
        <v>2</v>
      </c>
      <c r="O516" s="574">
        <f t="shared" si="8"/>
        <v>17</v>
      </c>
      <c r="S516" s="475" t="s">
        <v>1354</v>
      </c>
      <c r="T516" s="563"/>
      <c r="U516" s="566"/>
      <c r="V516" s="575">
        <v>1</v>
      </c>
      <c r="W516" s="562" t="s">
        <v>596</v>
      </c>
      <c r="X516" t="s">
        <v>354</v>
      </c>
    </row>
    <row r="517" spans="2:24" ht="16" hidden="1">
      <c r="B517" s="475">
        <v>994</v>
      </c>
      <c r="C517" s="475" t="s">
        <v>1977</v>
      </c>
      <c r="D517" s="475">
        <v>1</v>
      </c>
      <c r="E517" s="1">
        <v>5</v>
      </c>
      <c r="F517" s="475" t="s">
        <v>1975</v>
      </c>
      <c r="G517" s="475">
        <v>61</v>
      </c>
      <c r="I517" s="583">
        <f>IFERROR(VLOOKUP(J517,Mapping!$AW$2:$BB$26,5,FALSE),"")</f>
        <v>3</v>
      </c>
      <c r="J517" s="474" t="s">
        <v>943</v>
      </c>
      <c r="K517" s="566" t="s">
        <v>929</v>
      </c>
      <c r="L517">
        <v>30</v>
      </c>
      <c r="M517">
        <v>12</v>
      </c>
      <c r="N517">
        <f>SUMIFS(FFPEUsageLog!$D:$D,FFPEUsageLog!$A:$A,FFPERegionsAvailable!$B517,FFPEUsageLog!$B:$B,FFPERegionsAvailable!$J517,FFPEUsageLog!$C:$C,FFPERegionsAvailable!$F517)</f>
        <v>0</v>
      </c>
      <c r="O517" s="574">
        <f t="shared" si="8"/>
        <v>18</v>
      </c>
      <c r="S517" s="475" t="s">
        <v>1354</v>
      </c>
      <c r="T517" s="563"/>
      <c r="U517" s="566"/>
      <c r="V517" s="575">
        <v>1</v>
      </c>
      <c r="W517" s="562" t="s">
        <v>596</v>
      </c>
      <c r="X517" t="s">
        <v>354</v>
      </c>
    </row>
    <row r="518" spans="2:24" ht="16" hidden="1">
      <c r="B518" s="475">
        <v>1003</v>
      </c>
      <c r="C518" s="475" t="s">
        <v>1978</v>
      </c>
      <c r="D518" s="475">
        <v>1</v>
      </c>
      <c r="E518" s="1">
        <v>5</v>
      </c>
      <c r="F518" s="475" t="s">
        <v>1979</v>
      </c>
      <c r="G518" s="475">
        <v>1</v>
      </c>
      <c r="I518" s="583">
        <f>IFERROR(VLOOKUP(J518,Mapping!$AW$2:$BB$26,5,FALSE),"")</f>
        <v>2</v>
      </c>
      <c r="J518" t="s">
        <v>925</v>
      </c>
      <c r="K518" s="566" t="s">
        <v>929</v>
      </c>
      <c r="L518">
        <v>30</v>
      </c>
      <c r="M518">
        <v>15</v>
      </c>
      <c r="N518">
        <f>SUMIFS(FFPEUsageLog!$D:$D,FFPEUsageLog!$A:$A,FFPERegionsAvailable!$B518,FFPEUsageLog!$B:$B,FFPERegionsAvailable!$J518,FFPEUsageLog!$C:$C,FFPERegionsAvailable!$F518)</f>
        <v>0</v>
      </c>
      <c r="O518" s="574">
        <f t="shared" si="8"/>
        <v>15</v>
      </c>
      <c r="S518" s="475" t="s">
        <v>1354</v>
      </c>
      <c r="T518" s="563"/>
      <c r="U518" s="566"/>
      <c r="V518" s="575">
        <v>1</v>
      </c>
      <c r="W518" s="562" t="s">
        <v>596</v>
      </c>
      <c r="X518" t="s">
        <v>354</v>
      </c>
    </row>
    <row r="519" spans="2:24" ht="16" hidden="1">
      <c r="B519" s="475">
        <v>1003</v>
      </c>
      <c r="C519" s="475" t="s">
        <v>1980</v>
      </c>
      <c r="D519" s="475">
        <v>1</v>
      </c>
      <c r="E519" s="1">
        <v>5</v>
      </c>
      <c r="F519" s="475" t="s">
        <v>1979</v>
      </c>
      <c r="G519" s="475">
        <v>31</v>
      </c>
      <c r="I519" s="583">
        <f>IFERROR(VLOOKUP(J519,Mapping!$AW$2:$BB$26,5,FALSE),"")</f>
        <v>1</v>
      </c>
      <c r="J519" t="s">
        <v>905</v>
      </c>
      <c r="K519" s="566" t="s">
        <v>929</v>
      </c>
      <c r="L519">
        <v>30</v>
      </c>
      <c r="M519">
        <v>12</v>
      </c>
      <c r="N519">
        <f>SUMIFS(FFPEUsageLog!$D:$D,FFPEUsageLog!$A:$A,FFPERegionsAvailable!$B519,FFPEUsageLog!$B:$B,FFPERegionsAvailable!$J519,FFPEUsageLog!$C:$C,FFPERegionsAvailable!$F519)</f>
        <v>2</v>
      </c>
      <c r="O519" s="574">
        <f t="shared" si="8"/>
        <v>16</v>
      </c>
      <c r="S519" s="475" t="s">
        <v>1354</v>
      </c>
      <c r="T519" s="563"/>
      <c r="U519" s="566"/>
      <c r="V519" s="575">
        <v>1</v>
      </c>
      <c r="W519" s="562" t="s">
        <v>596</v>
      </c>
      <c r="X519" t="s">
        <v>354</v>
      </c>
    </row>
    <row r="520" spans="2:24" ht="16" hidden="1">
      <c r="B520" s="475">
        <v>1003</v>
      </c>
      <c r="C520" s="475" t="s">
        <v>1981</v>
      </c>
      <c r="D520" s="475">
        <v>1</v>
      </c>
      <c r="E520" s="1">
        <v>5</v>
      </c>
      <c r="F520" s="475" t="s">
        <v>1979</v>
      </c>
      <c r="G520" s="475">
        <v>61</v>
      </c>
      <c r="I520" s="583">
        <f>IFERROR(VLOOKUP(J520,Mapping!$AW$2:$BB$26,5,FALSE),"")</f>
        <v>3</v>
      </c>
      <c r="J520" s="474" t="s">
        <v>943</v>
      </c>
      <c r="K520" s="566" t="s">
        <v>929</v>
      </c>
      <c r="L520">
        <v>30</v>
      </c>
      <c r="M520">
        <v>12</v>
      </c>
      <c r="N520">
        <f>SUMIFS(FFPEUsageLog!$D:$D,FFPEUsageLog!$A:$A,FFPERegionsAvailable!$B520,FFPEUsageLog!$B:$B,FFPERegionsAvailable!$J520,FFPEUsageLog!$C:$C,FFPERegionsAvailable!$F520)</f>
        <v>0</v>
      </c>
      <c r="O520" s="574">
        <f t="shared" si="8"/>
        <v>18</v>
      </c>
      <c r="S520" s="475" t="s">
        <v>1354</v>
      </c>
      <c r="T520" s="563"/>
      <c r="U520" s="566"/>
      <c r="V520" s="575">
        <v>1</v>
      </c>
      <c r="W520" s="562" t="s">
        <v>596</v>
      </c>
      <c r="X520" t="s">
        <v>354</v>
      </c>
    </row>
    <row r="521" spans="2:24" ht="16" hidden="1">
      <c r="B521" s="1" t="s">
        <v>1982</v>
      </c>
      <c r="C521" s="1" t="s">
        <v>1983</v>
      </c>
      <c r="D521" s="1">
        <v>1</v>
      </c>
      <c r="E521" s="1">
        <v>5</v>
      </c>
      <c r="F521" s="1" t="s">
        <v>1452</v>
      </c>
      <c r="G521" s="1">
        <v>4</v>
      </c>
      <c r="I521" s="583" t="str">
        <f>IFERROR(VLOOKUP(J521,Mapping!$AW$2:$BB$26,5,FALSE),"")</f>
        <v/>
      </c>
      <c r="J521" t="s">
        <v>1441</v>
      </c>
      <c r="K521" s="566" t="s">
        <v>929</v>
      </c>
      <c r="L521">
        <v>31</v>
      </c>
      <c r="M521">
        <v>0</v>
      </c>
      <c r="N521">
        <f>SUMIFS(FFPEUsageLog!$D:$D,FFPEUsageLog!$A:$A,FFPERegionsAvailable!$B521,FFPEUsageLog!$B:$B,FFPERegionsAvailable!$J521,FFPEUsageLog!$C:$C,FFPERegionsAvailable!$F521)</f>
        <v>0</v>
      </c>
      <c r="O521" s="574">
        <f t="shared" si="8"/>
        <v>31</v>
      </c>
      <c r="S521" s="475" t="s">
        <v>1354</v>
      </c>
      <c r="T521" s="563"/>
      <c r="U521" s="566">
        <v>5</v>
      </c>
      <c r="V521" s="575"/>
      <c r="W521" s="562" t="s">
        <v>1442</v>
      </c>
      <c r="X521" s="474" t="s">
        <v>1420</v>
      </c>
    </row>
    <row r="522" spans="2:24" hidden="1">
      <c r="B522" s="475" t="s">
        <v>484</v>
      </c>
      <c r="C522" s="475" t="s">
        <v>1984</v>
      </c>
      <c r="D522" s="1">
        <v>1</v>
      </c>
      <c r="E522" s="1">
        <v>5</v>
      </c>
      <c r="F522" s="475" t="s">
        <v>1985</v>
      </c>
      <c r="G522" s="475">
        <v>1</v>
      </c>
      <c r="H522" s="580">
        <v>44812</v>
      </c>
      <c r="I522" s="583">
        <f>IFERROR(VLOOKUP(J522,Mapping!$AW$2:$BB$26,5,FALSE),"")</f>
        <v>5</v>
      </c>
      <c r="J522" s="474" t="s">
        <v>975</v>
      </c>
      <c r="K522" s="566" t="s">
        <v>929</v>
      </c>
      <c r="L522" s="474">
        <v>30</v>
      </c>
      <c r="M522" s="474">
        <v>0</v>
      </c>
      <c r="N522">
        <f>SUMIFS(FFPEUsageLog!$D:$D,FFPEUsageLog!$A:$A,FFPERegionsAvailable!$B522,FFPEUsageLog!$B:$B,FFPERegionsAvailable!$J522,FFPEUsageLog!$C:$C,FFPERegionsAvailable!$F522)</f>
        <v>4</v>
      </c>
      <c r="O522" s="574">
        <f t="shared" si="8"/>
        <v>26</v>
      </c>
      <c r="S522" s="475" t="s">
        <v>1354</v>
      </c>
      <c r="T522" s="590"/>
      <c r="U522" s="566"/>
      <c r="V522" s="575">
        <v>3</v>
      </c>
      <c r="W522" s="562" t="s">
        <v>148</v>
      </c>
      <c r="X522" s="474" t="s">
        <v>1420</v>
      </c>
    </row>
    <row r="523" spans="2:24" hidden="1">
      <c r="B523" s="475" t="s">
        <v>500</v>
      </c>
      <c r="C523" s="475" t="s">
        <v>1986</v>
      </c>
      <c r="D523" s="1">
        <v>1</v>
      </c>
      <c r="E523" s="1">
        <v>5</v>
      </c>
      <c r="F523" s="475" t="s">
        <v>1985</v>
      </c>
      <c r="G523" s="475">
        <v>31</v>
      </c>
      <c r="H523" s="580">
        <v>44813</v>
      </c>
      <c r="I523" s="583">
        <f>IFERROR(VLOOKUP(J523,Mapping!$AW$2:$BB$26,5,FALSE),"")</f>
        <v>5</v>
      </c>
      <c r="J523" s="474" t="s">
        <v>975</v>
      </c>
      <c r="K523" s="566" t="s">
        <v>929</v>
      </c>
      <c r="L523" s="474">
        <v>24</v>
      </c>
      <c r="M523" s="474">
        <v>0</v>
      </c>
      <c r="N523">
        <f>SUMIFS(FFPEUsageLog!$D:$D,FFPEUsageLog!$A:$A,FFPERegionsAvailable!$B523,FFPEUsageLog!$B:$B,FFPERegionsAvailable!$J523,FFPEUsageLog!$C:$C,FFPERegionsAvailable!$F523)</f>
        <v>4</v>
      </c>
      <c r="O523" s="574">
        <f t="shared" si="8"/>
        <v>20</v>
      </c>
      <c r="S523" s="475" t="s">
        <v>1354</v>
      </c>
      <c r="T523" s="590"/>
      <c r="U523" s="566"/>
      <c r="V523" s="575">
        <v>3</v>
      </c>
      <c r="W523" s="562" t="s">
        <v>148</v>
      </c>
      <c r="X523" s="474" t="s">
        <v>1420</v>
      </c>
    </row>
    <row r="524" spans="2:24" hidden="1">
      <c r="B524" s="475" t="s">
        <v>500</v>
      </c>
      <c r="C524" s="475" t="s">
        <v>1986</v>
      </c>
      <c r="D524" s="1">
        <v>1</v>
      </c>
      <c r="E524" s="1">
        <v>5</v>
      </c>
      <c r="F524" s="475" t="s">
        <v>1987</v>
      </c>
      <c r="G524" s="475">
        <v>1</v>
      </c>
      <c r="H524" s="580">
        <v>44814</v>
      </c>
      <c r="I524" s="583">
        <f>IFERROR(VLOOKUP(J524,Mapping!$AW$2:$BB$26,5,FALSE),"")</f>
        <v>5</v>
      </c>
      <c r="J524" s="474" t="s">
        <v>975</v>
      </c>
      <c r="K524" s="566" t="s">
        <v>929</v>
      </c>
      <c r="L524" s="474">
        <v>6</v>
      </c>
      <c r="M524" s="474">
        <v>0</v>
      </c>
      <c r="N524">
        <f>SUMIFS(FFPEUsageLog!$D:$D,FFPEUsageLog!$A:$A,FFPERegionsAvailable!$B524,FFPEUsageLog!$B:$B,FFPERegionsAvailable!$J524,FFPEUsageLog!$C:$C,FFPERegionsAvailable!$F524)</f>
        <v>0</v>
      </c>
      <c r="O524" s="574">
        <f t="shared" si="8"/>
        <v>6</v>
      </c>
      <c r="S524" s="475" t="s">
        <v>1354</v>
      </c>
      <c r="T524" s="590"/>
      <c r="U524" s="566"/>
      <c r="V524" s="575">
        <v>3</v>
      </c>
      <c r="W524" s="562" t="s">
        <v>148</v>
      </c>
      <c r="X524" s="474" t="s">
        <v>1420</v>
      </c>
    </row>
    <row r="525" spans="2:24" hidden="1">
      <c r="B525" s="475" t="s">
        <v>465</v>
      </c>
      <c r="C525" s="475" t="s">
        <v>1988</v>
      </c>
      <c r="D525" s="1">
        <v>1</v>
      </c>
      <c r="E525" s="1">
        <v>5</v>
      </c>
      <c r="F525" s="475" t="s">
        <v>1987</v>
      </c>
      <c r="G525" s="475">
        <v>7</v>
      </c>
      <c r="H525" s="580">
        <v>44815</v>
      </c>
      <c r="I525" s="583">
        <f>IFERROR(VLOOKUP(J525,Mapping!$AW$2:$BB$26,5,FALSE),"")</f>
        <v>5</v>
      </c>
      <c r="J525" s="474" t="s">
        <v>975</v>
      </c>
      <c r="K525" s="566" t="s">
        <v>929</v>
      </c>
      <c r="L525" s="474">
        <v>30</v>
      </c>
      <c r="M525" s="474">
        <v>0</v>
      </c>
      <c r="N525">
        <f>SUMIFS(FFPEUsageLog!$D:$D,FFPEUsageLog!$A:$A,FFPERegionsAvailable!$B525,FFPEUsageLog!$B:$B,FFPERegionsAvailable!$J525,FFPEUsageLog!$C:$C,FFPERegionsAvailable!$F525)</f>
        <v>4</v>
      </c>
      <c r="O525" s="574">
        <f t="shared" si="8"/>
        <v>26</v>
      </c>
      <c r="S525" s="475" t="s">
        <v>1354</v>
      </c>
      <c r="T525" s="590"/>
      <c r="U525" s="566"/>
      <c r="V525" s="575">
        <v>3</v>
      </c>
      <c r="W525" s="562" t="s">
        <v>148</v>
      </c>
      <c r="X525" s="474" t="s">
        <v>1420</v>
      </c>
    </row>
    <row r="526" spans="2:24" hidden="1">
      <c r="B526" s="475" t="s">
        <v>471</v>
      </c>
      <c r="C526" s="475" t="s">
        <v>1421</v>
      </c>
      <c r="D526" s="1">
        <v>1</v>
      </c>
      <c r="E526" s="1">
        <v>5</v>
      </c>
      <c r="F526" s="475" t="s">
        <v>1987</v>
      </c>
      <c r="G526" s="475">
        <v>37</v>
      </c>
      <c r="H526" s="580">
        <v>44816</v>
      </c>
      <c r="I526" s="583">
        <f>IFERROR(VLOOKUP(J526,Mapping!$AW$2:$BB$26,5,FALSE),"")</f>
        <v>5</v>
      </c>
      <c r="J526" s="474" t="s">
        <v>975</v>
      </c>
      <c r="K526" s="566" t="s">
        <v>929</v>
      </c>
      <c r="L526" s="474">
        <v>18</v>
      </c>
      <c r="M526" s="474">
        <v>0</v>
      </c>
      <c r="N526">
        <f>SUMIFS(FFPEUsageLog!$D:$D,FFPEUsageLog!$A:$A,FFPERegionsAvailable!$B526,FFPEUsageLog!$B:$B,FFPERegionsAvailable!$J526,FFPEUsageLog!$C:$C,FFPERegionsAvailable!$F526)</f>
        <v>4</v>
      </c>
      <c r="O526" s="574">
        <f t="shared" si="8"/>
        <v>14</v>
      </c>
      <c r="S526" s="475" t="s">
        <v>1354</v>
      </c>
      <c r="T526" s="590"/>
      <c r="U526" s="566"/>
      <c r="V526" s="575">
        <v>3</v>
      </c>
      <c r="W526" s="562" t="s">
        <v>148</v>
      </c>
      <c r="X526" s="474" t="s">
        <v>1420</v>
      </c>
    </row>
    <row r="527" spans="2:24" hidden="1">
      <c r="B527" s="585" t="s">
        <v>271</v>
      </c>
      <c r="C527" s="475" t="s">
        <v>1989</v>
      </c>
      <c r="D527" s="475">
        <v>2</v>
      </c>
      <c r="E527" s="1">
        <v>1</v>
      </c>
      <c r="F527" s="475" t="s">
        <v>1628</v>
      </c>
      <c r="G527" s="475">
        <v>21</v>
      </c>
      <c r="H527" s="573"/>
      <c r="I527" s="583">
        <f>IFERROR(VLOOKUP(J527,Mapping!$AW$2:$BB$26,5,FALSE),"")</f>
        <v>15</v>
      </c>
      <c r="J527" s="474" t="s">
        <v>1063</v>
      </c>
      <c r="K527" s="566" t="s">
        <v>929</v>
      </c>
      <c r="L527" s="474">
        <v>30</v>
      </c>
      <c r="M527" s="474">
        <v>6</v>
      </c>
      <c r="N527">
        <f>SUMIFS(FFPEUsageLog!$D:$D,FFPEUsageLog!$A:$A,FFPERegionsAvailable!$B527,FFPEUsageLog!$B:$B,FFPERegionsAvailable!$J527,FFPEUsageLog!$C:$C,FFPERegionsAvailable!$F527)</f>
        <v>2</v>
      </c>
      <c r="O527" s="574">
        <f t="shared" si="8"/>
        <v>22</v>
      </c>
      <c r="S527" s="475" t="s">
        <v>1354</v>
      </c>
      <c r="T527" s="590"/>
      <c r="U527" s="566">
        <v>7</v>
      </c>
      <c r="V527" s="575">
        <v>2</v>
      </c>
      <c r="W527" s="562" t="s">
        <v>1</v>
      </c>
      <c r="X527" s="474" t="s">
        <v>270</v>
      </c>
    </row>
    <row r="528" spans="2:24" hidden="1">
      <c r="B528" s="585" t="s">
        <v>271</v>
      </c>
      <c r="C528" s="475" t="s">
        <v>1990</v>
      </c>
      <c r="D528" s="475">
        <v>2</v>
      </c>
      <c r="E528" s="1">
        <v>1</v>
      </c>
      <c r="F528" s="475" t="s">
        <v>1628</v>
      </c>
      <c r="G528" s="475">
        <v>51</v>
      </c>
      <c r="H528" s="573"/>
      <c r="I528" s="583">
        <f>IFERROR(VLOOKUP(J528,Mapping!$AW$2:$BB$26,5,FALSE),"")</f>
        <v>2</v>
      </c>
      <c r="J528" t="s">
        <v>925</v>
      </c>
      <c r="K528" s="566" t="s">
        <v>929</v>
      </c>
      <c r="L528" s="474">
        <v>30</v>
      </c>
      <c r="M528" s="474">
        <v>6</v>
      </c>
      <c r="N528">
        <f>SUMIFS(FFPEUsageLog!$D:$D,FFPEUsageLog!$A:$A,FFPERegionsAvailable!$B528,FFPEUsageLog!$B:$B,FFPERegionsAvailable!$J528,FFPEUsageLog!$C:$C,FFPERegionsAvailable!$F528)</f>
        <v>9</v>
      </c>
      <c r="O528" s="574">
        <f t="shared" si="8"/>
        <v>15</v>
      </c>
      <c r="S528" s="475" t="s">
        <v>1354</v>
      </c>
      <c r="T528" s="590"/>
      <c r="U528" s="566">
        <v>7</v>
      </c>
      <c r="V528" s="575">
        <v>2</v>
      </c>
      <c r="W528" s="562" t="s">
        <v>1</v>
      </c>
      <c r="X528" s="474" t="s">
        <v>270</v>
      </c>
    </row>
    <row r="529" spans="2:24" hidden="1">
      <c r="B529" s="585" t="s">
        <v>282</v>
      </c>
      <c r="C529" s="475" t="s">
        <v>1991</v>
      </c>
      <c r="D529" s="475">
        <v>2</v>
      </c>
      <c r="E529" s="1">
        <v>1</v>
      </c>
      <c r="F529" s="475" t="s">
        <v>1628</v>
      </c>
      <c r="G529" s="475">
        <v>81</v>
      </c>
      <c r="H529" s="573"/>
      <c r="I529" s="583" t="str">
        <f>IFERROR(VLOOKUP(J529,Mapping!$AW$2:$BB$26,5,FALSE),"")</f>
        <v/>
      </c>
      <c r="J529" s="474" t="s">
        <v>1538</v>
      </c>
      <c r="K529" s="566" t="s">
        <v>929</v>
      </c>
      <c r="L529" s="474">
        <v>20</v>
      </c>
      <c r="M529" s="474">
        <v>3</v>
      </c>
      <c r="N529">
        <f>SUMIFS(FFPEUsageLog!$D:$D,FFPEUsageLog!$A:$A,FFPERegionsAvailable!$B529,FFPEUsageLog!$B:$B,FFPERegionsAvailable!$J529,FFPEUsageLog!$C:$C,FFPERegionsAvailable!$F529)</f>
        <v>0</v>
      </c>
      <c r="O529" s="574">
        <f t="shared" si="8"/>
        <v>17</v>
      </c>
      <c r="S529" s="475" t="s">
        <v>1354</v>
      </c>
      <c r="T529" s="590"/>
      <c r="U529" s="566">
        <v>7</v>
      </c>
      <c r="V529" s="575">
        <v>2</v>
      </c>
      <c r="W529" s="562" t="s">
        <v>1</v>
      </c>
      <c r="X529" s="474" t="s">
        <v>270</v>
      </c>
    </row>
    <row r="530" spans="2:24" hidden="1">
      <c r="B530" s="585" t="s">
        <v>282</v>
      </c>
      <c r="C530" s="475" t="s">
        <v>1991</v>
      </c>
      <c r="D530" s="475">
        <v>2</v>
      </c>
      <c r="E530" s="1">
        <v>1</v>
      </c>
      <c r="F530" s="475" t="s">
        <v>1992</v>
      </c>
      <c r="G530" s="475">
        <v>1</v>
      </c>
      <c r="H530" s="573"/>
      <c r="I530" s="583" t="str">
        <f>IFERROR(VLOOKUP(J530,Mapping!$AW$2:$BB$26,5,FALSE),"")</f>
        <v/>
      </c>
      <c r="J530" s="474" t="s">
        <v>1538</v>
      </c>
      <c r="K530" s="566" t="s">
        <v>929</v>
      </c>
      <c r="L530" s="474">
        <v>10</v>
      </c>
      <c r="M530" s="474">
        <v>0</v>
      </c>
      <c r="N530">
        <f>SUMIFS(FFPEUsageLog!$D:$D,FFPEUsageLog!$A:$A,FFPERegionsAvailable!$B530,FFPEUsageLog!$B:$B,FFPERegionsAvailable!$J530,FFPEUsageLog!$C:$C,FFPERegionsAvailable!$F530)</f>
        <v>0</v>
      </c>
      <c r="O530" s="574">
        <f t="shared" si="8"/>
        <v>10</v>
      </c>
      <c r="S530" s="475" t="s">
        <v>1354</v>
      </c>
      <c r="T530" s="590"/>
      <c r="U530" s="566">
        <v>7</v>
      </c>
      <c r="V530" s="575">
        <v>2</v>
      </c>
      <c r="W530" s="562" t="s">
        <v>1</v>
      </c>
      <c r="X530" s="474" t="s">
        <v>270</v>
      </c>
    </row>
    <row r="531" spans="2:24" hidden="1">
      <c r="B531" s="585" t="s">
        <v>282</v>
      </c>
      <c r="C531" s="475" t="s">
        <v>1993</v>
      </c>
      <c r="D531" s="475">
        <v>2</v>
      </c>
      <c r="E531" s="1">
        <v>1</v>
      </c>
      <c r="F531" s="475" t="s">
        <v>1992</v>
      </c>
      <c r="G531" s="475">
        <v>11</v>
      </c>
      <c r="H531" s="573"/>
      <c r="I531" s="583">
        <f>IFERROR(VLOOKUP(J531,Mapping!$AW$2:$BB$26,5,FALSE),"")</f>
        <v>15</v>
      </c>
      <c r="J531" s="474" t="s">
        <v>1063</v>
      </c>
      <c r="K531" s="566" t="s">
        <v>929</v>
      </c>
      <c r="L531" s="474">
        <v>30</v>
      </c>
      <c r="M531" s="474">
        <v>2</v>
      </c>
      <c r="N531">
        <f>SUMIFS(FFPEUsageLog!$D:$D,FFPEUsageLog!$A:$A,FFPERegionsAvailable!$B531,FFPEUsageLog!$B:$B,FFPERegionsAvailable!$J531,FFPEUsageLog!$C:$C,FFPERegionsAvailable!$F531)</f>
        <v>0</v>
      </c>
      <c r="O531" s="574">
        <f t="shared" si="8"/>
        <v>28</v>
      </c>
      <c r="S531" s="475" t="s">
        <v>1354</v>
      </c>
      <c r="T531" s="590"/>
      <c r="U531" s="566">
        <v>7</v>
      </c>
      <c r="V531" s="575">
        <v>2</v>
      </c>
      <c r="W531" s="562" t="s">
        <v>1</v>
      </c>
      <c r="X531" s="474" t="s">
        <v>270</v>
      </c>
    </row>
    <row r="532" spans="2:24" hidden="1">
      <c r="B532" s="585" t="s">
        <v>312</v>
      </c>
      <c r="C532" s="475" t="s">
        <v>1627</v>
      </c>
      <c r="D532" s="475">
        <v>2</v>
      </c>
      <c r="E532" s="1">
        <v>1</v>
      </c>
      <c r="F532" s="475" t="s">
        <v>1992</v>
      </c>
      <c r="G532" s="475">
        <v>41</v>
      </c>
      <c r="H532" s="573"/>
      <c r="I532" s="583" t="str">
        <f>IFERROR(VLOOKUP(J532,Mapping!$AW$2:$BB$26,5,FALSE),"")</f>
        <v/>
      </c>
      <c r="J532" s="474" t="s">
        <v>1538</v>
      </c>
      <c r="K532" s="566" t="s">
        <v>929</v>
      </c>
      <c r="L532" s="474">
        <v>30</v>
      </c>
      <c r="M532" s="474">
        <v>11</v>
      </c>
      <c r="N532">
        <f>SUMIFS(FFPEUsageLog!$D:$D,FFPEUsageLog!$A:$A,FFPERegionsAvailable!$B532,FFPEUsageLog!$B:$B,FFPERegionsAvailable!$J532,FFPEUsageLog!$C:$C,FFPERegionsAvailable!$F532)</f>
        <v>3</v>
      </c>
      <c r="O532" s="574">
        <f t="shared" si="8"/>
        <v>16</v>
      </c>
      <c r="S532" s="475" t="s">
        <v>1354</v>
      </c>
      <c r="T532" s="590"/>
      <c r="U532" s="566">
        <v>7</v>
      </c>
      <c r="V532" s="575">
        <v>2</v>
      </c>
      <c r="W532" s="562" t="s">
        <v>1</v>
      </c>
      <c r="X532" s="474" t="s">
        <v>270</v>
      </c>
    </row>
    <row r="533" spans="2:24" hidden="1">
      <c r="B533" s="585" t="s">
        <v>312</v>
      </c>
      <c r="C533" s="475" t="s">
        <v>1994</v>
      </c>
      <c r="D533" s="475">
        <v>2</v>
      </c>
      <c r="E533" s="1">
        <v>1</v>
      </c>
      <c r="F533" s="475" t="s">
        <v>1992</v>
      </c>
      <c r="G533" s="475">
        <v>71</v>
      </c>
      <c r="H533" s="573"/>
      <c r="I533" s="583">
        <f>IFERROR(VLOOKUP(J533,Mapping!$AW$2:$BB$26,5,FALSE),"")</f>
        <v>15</v>
      </c>
      <c r="J533" s="474" t="s">
        <v>1063</v>
      </c>
      <c r="K533" s="566" t="s">
        <v>929</v>
      </c>
      <c r="L533" s="474">
        <v>30</v>
      </c>
      <c r="M533" s="474">
        <v>8</v>
      </c>
      <c r="N533">
        <f>SUMIFS(FFPEUsageLog!$D:$D,FFPEUsageLog!$A:$A,FFPERegionsAvailable!$B533,FFPEUsageLog!$B:$B,FFPERegionsAvailable!$J533,FFPEUsageLog!$C:$C,FFPERegionsAvailable!$F533)</f>
        <v>3</v>
      </c>
      <c r="O533" s="574">
        <f t="shared" si="8"/>
        <v>19</v>
      </c>
      <c r="S533" s="475" t="s">
        <v>1354</v>
      </c>
      <c r="T533" s="590"/>
      <c r="U533" s="566">
        <v>7</v>
      </c>
      <c r="V533" s="575">
        <v>2</v>
      </c>
      <c r="W533" s="562" t="s">
        <v>1</v>
      </c>
      <c r="X533" s="474" t="s">
        <v>270</v>
      </c>
    </row>
    <row r="534" spans="2:24" hidden="1">
      <c r="B534" s="585" t="s">
        <v>1995</v>
      </c>
      <c r="C534" s="475" t="s">
        <v>1626</v>
      </c>
      <c r="D534" s="475">
        <v>2</v>
      </c>
      <c r="E534" s="1">
        <v>1</v>
      </c>
      <c r="F534" s="475" t="s">
        <v>1996</v>
      </c>
      <c r="G534" s="475">
        <v>1</v>
      </c>
      <c r="H534" s="573"/>
      <c r="I534" s="583" t="str">
        <f>IFERROR(VLOOKUP(J534,Mapping!$AW$2:$BB$26,5,FALSE),"")</f>
        <v/>
      </c>
      <c r="J534" s="474" t="s">
        <v>1538</v>
      </c>
      <c r="K534" s="566" t="s">
        <v>929</v>
      </c>
      <c r="L534" s="474">
        <v>30</v>
      </c>
      <c r="M534" s="474">
        <v>8</v>
      </c>
      <c r="N534">
        <f>SUMIFS(FFPEUsageLog!$D:$D,FFPEUsageLog!$A:$A,FFPERegionsAvailable!$B534,FFPEUsageLog!$B:$B,FFPERegionsAvailable!$J534,FFPEUsageLog!$C:$C,FFPERegionsAvailable!$F534)</f>
        <v>3</v>
      </c>
      <c r="O534" s="574">
        <f t="shared" si="8"/>
        <v>19</v>
      </c>
      <c r="S534" s="475" t="s">
        <v>1354</v>
      </c>
      <c r="T534" s="590"/>
      <c r="U534" s="566">
        <v>7</v>
      </c>
      <c r="V534" s="575">
        <v>2</v>
      </c>
      <c r="W534" s="562" t="s">
        <v>1</v>
      </c>
      <c r="X534" s="474" t="s">
        <v>270</v>
      </c>
    </row>
    <row r="535" spans="2:24" hidden="1">
      <c r="B535" s="585" t="s">
        <v>1995</v>
      </c>
      <c r="C535" s="475" t="s">
        <v>1997</v>
      </c>
      <c r="D535" s="475">
        <v>2</v>
      </c>
      <c r="E535" s="1">
        <v>1</v>
      </c>
      <c r="F535" s="475" t="s">
        <v>1996</v>
      </c>
      <c r="G535" s="475">
        <v>31</v>
      </c>
      <c r="H535" s="573"/>
      <c r="I535" s="583">
        <f>IFERROR(VLOOKUP(J535,Mapping!$AW$2:$BB$26,5,FALSE),"")</f>
        <v>15</v>
      </c>
      <c r="J535" s="474" t="s">
        <v>1063</v>
      </c>
      <c r="K535" s="566" t="s">
        <v>929</v>
      </c>
      <c r="L535" s="474">
        <v>30</v>
      </c>
      <c r="M535" s="474">
        <v>7</v>
      </c>
      <c r="N535">
        <f>SUMIFS(FFPEUsageLog!$D:$D,FFPEUsageLog!$A:$A,FFPERegionsAvailable!$B535,FFPEUsageLog!$B:$B,FFPERegionsAvailable!$J535,FFPEUsageLog!$C:$C,FFPERegionsAvailable!$F535)</f>
        <v>2</v>
      </c>
      <c r="O535" s="574">
        <f t="shared" si="8"/>
        <v>21</v>
      </c>
      <c r="S535" s="475" t="s">
        <v>1354</v>
      </c>
      <c r="T535" s="590"/>
      <c r="U535" s="566">
        <v>7</v>
      </c>
      <c r="V535" s="575">
        <v>2</v>
      </c>
      <c r="W535" s="562" t="s">
        <v>1</v>
      </c>
      <c r="X535" s="474" t="s">
        <v>270</v>
      </c>
    </row>
    <row r="536" spans="2:24" hidden="1">
      <c r="B536" s="585" t="s">
        <v>1998</v>
      </c>
      <c r="C536" s="475" t="s">
        <v>1999</v>
      </c>
      <c r="D536" s="475">
        <v>2</v>
      </c>
      <c r="E536" s="1">
        <v>1</v>
      </c>
      <c r="F536" s="475" t="s">
        <v>1996</v>
      </c>
      <c r="G536" s="475">
        <v>61</v>
      </c>
      <c r="H536" s="573"/>
      <c r="I536" s="583" t="str">
        <f>IFERROR(VLOOKUP(J536,Mapping!$AW$2:$BB$26,5,FALSE),"")</f>
        <v/>
      </c>
      <c r="J536" s="474" t="s">
        <v>1538</v>
      </c>
      <c r="K536" s="566" t="s">
        <v>929</v>
      </c>
      <c r="L536" s="474">
        <v>30</v>
      </c>
      <c r="M536" s="474">
        <v>9</v>
      </c>
      <c r="N536">
        <f>SUMIFS(FFPEUsageLog!$D:$D,FFPEUsageLog!$A:$A,FFPERegionsAvailable!$B536,FFPEUsageLog!$B:$B,FFPERegionsAvailable!$J536,FFPEUsageLog!$C:$C,FFPERegionsAvailable!$F536)</f>
        <v>4</v>
      </c>
      <c r="O536" s="574">
        <f t="shared" si="8"/>
        <v>17</v>
      </c>
      <c r="S536" s="475" t="s">
        <v>1354</v>
      </c>
      <c r="T536" s="590"/>
      <c r="U536" s="566">
        <v>7</v>
      </c>
      <c r="V536" s="575">
        <v>2</v>
      </c>
      <c r="W536" s="562" t="s">
        <v>1</v>
      </c>
      <c r="X536" s="474" t="s">
        <v>270</v>
      </c>
    </row>
    <row r="537" spans="2:24" hidden="1">
      <c r="B537" s="585" t="s">
        <v>1998</v>
      </c>
      <c r="C537" s="475" t="s">
        <v>2000</v>
      </c>
      <c r="D537" s="475">
        <v>2</v>
      </c>
      <c r="E537" s="1">
        <v>1</v>
      </c>
      <c r="F537" s="475" t="s">
        <v>1996</v>
      </c>
      <c r="G537" s="475">
        <v>91</v>
      </c>
      <c r="H537" s="573"/>
      <c r="I537" s="583">
        <f>IFERROR(VLOOKUP(J537,Mapping!$AW$2:$BB$26,5,FALSE),"")</f>
        <v>15</v>
      </c>
      <c r="J537" s="474" t="s">
        <v>1063</v>
      </c>
      <c r="K537" s="566" t="s">
        <v>929</v>
      </c>
      <c r="L537" s="474">
        <v>10</v>
      </c>
      <c r="M537" s="474">
        <v>6</v>
      </c>
      <c r="N537">
        <f>SUMIFS(FFPEUsageLog!$D:$D,FFPEUsageLog!$A:$A,FFPERegionsAvailable!$B537,FFPEUsageLog!$B:$B,FFPERegionsAvailable!$J537,FFPEUsageLog!$C:$C,FFPERegionsAvailable!$F537)</f>
        <v>1</v>
      </c>
      <c r="O537" s="574">
        <f t="shared" si="8"/>
        <v>3</v>
      </c>
      <c r="S537" s="475" t="s">
        <v>1354</v>
      </c>
      <c r="T537" s="590"/>
      <c r="U537" s="566">
        <v>7</v>
      </c>
      <c r="V537" s="575">
        <v>2</v>
      </c>
      <c r="W537" s="562" t="s">
        <v>1</v>
      </c>
      <c r="X537" s="474" t="s">
        <v>270</v>
      </c>
    </row>
    <row r="538" spans="2:24" hidden="1">
      <c r="B538" s="585" t="s">
        <v>1998</v>
      </c>
      <c r="C538" s="475" t="s">
        <v>2000</v>
      </c>
      <c r="D538" s="475">
        <v>2</v>
      </c>
      <c r="E538" s="1">
        <v>1</v>
      </c>
      <c r="F538" s="475" t="s">
        <v>2001</v>
      </c>
      <c r="G538" s="475">
        <v>1</v>
      </c>
      <c r="H538" s="573"/>
      <c r="I538" s="583">
        <f>IFERROR(VLOOKUP(J538,Mapping!$AW$2:$BB$26,5,FALSE),"")</f>
        <v>15</v>
      </c>
      <c r="J538" s="474" t="s">
        <v>1063</v>
      </c>
      <c r="K538" s="566" t="s">
        <v>929</v>
      </c>
      <c r="L538" s="474">
        <v>20</v>
      </c>
      <c r="M538" s="474">
        <v>0</v>
      </c>
      <c r="N538">
        <f>SUMIFS(FFPEUsageLog!$D:$D,FFPEUsageLog!$A:$A,FFPERegionsAvailable!$B538,FFPEUsageLog!$B:$B,FFPERegionsAvailable!$J538,FFPEUsageLog!$C:$C,FFPERegionsAvailable!$F538)</f>
        <v>0</v>
      </c>
      <c r="O538" s="574">
        <f t="shared" ref="O538:O601" si="9">IF(L538="","",L538-M538-N538)</f>
        <v>20</v>
      </c>
      <c r="S538" s="475" t="s">
        <v>1354</v>
      </c>
      <c r="T538" s="590"/>
      <c r="U538" s="566">
        <v>7</v>
      </c>
      <c r="V538" s="575">
        <v>2</v>
      </c>
      <c r="W538" s="562" t="s">
        <v>1</v>
      </c>
      <c r="X538" s="474" t="s">
        <v>270</v>
      </c>
    </row>
    <row r="539" spans="2:24" hidden="1">
      <c r="B539" s="585" t="s">
        <v>348</v>
      </c>
      <c r="C539" s="475" t="s">
        <v>2002</v>
      </c>
      <c r="D539" s="475">
        <v>2</v>
      </c>
      <c r="E539" s="1">
        <v>1</v>
      </c>
      <c r="F539" s="475" t="s">
        <v>2001</v>
      </c>
      <c r="G539" s="475">
        <v>21</v>
      </c>
      <c r="H539" s="573"/>
      <c r="I539" s="583">
        <f>IFERROR(VLOOKUP(J539,Mapping!$AW$2:$BB$26,5,FALSE),"")</f>
        <v>1</v>
      </c>
      <c r="J539" s="474" t="s">
        <v>905</v>
      </c>
      <c r="K539" s="566" t="s">
        <v>929</v>
      </c>
      <c r="L539" s="474">
        <v>30</v>
      </c>
      <c r="M539" s="474">
        <v>3</v>
      </c>
      <c r="N539">
        <f>SUMIFS(FFPEUsageLog!$D:$D,FFPEUsageLog!$A:$A,FFPERegionsAvailable!$B539,FFPEUsageLog!$B:$B,FFPERegionsAvailable!$J539,FFPEUsageLog!$C:$C,FFPERegionsAvailable!$F539)</f>
        <v>0</v>
      </c>
      <c r="O539" s="574">
        <f t="shared" si="9"/>
        <v>27</v>
      </c>
      <c r="S539" s="475" t="s">
        <v>1354</v>
      </c>
      <c r="T539" s="590"/>
      <c r="U539" s="566">
        <v>7</v>
      </c>
      <c r="V539" s="575">
        <v>2</v>
      </c>
      <c r="W539" s="562" t="s">
        <v>1</v>
      </c>
      <c r="X539" s="474" t="s">
        <v>270</v>
      </c>
    </row>
    <row r="540" spans="2:24" hidden="1">
      <c r="B540" s="585" t="s">
        <v>348</v>
      </c>
      <c r="C540" s="475" t="s">
        <v>2003</v>
      </c>
      <c r="D540" s="475">
        <v>2</v>
      </c>
      <c r="E540" s="1">
        <v>1</v>
      </c>
      <c r="F540" s="475" t="s">
        <v>2001</v>
      </c>
      <c r="G540" s="475">
        <v>51</v>
      </c>
      <c r="H540" s="573"/>
      <c r="I540" s="583">
        <f>IFERROR(VLOOKUP(J540,Mapping!$AW$2:$BB$26,5,FALSE),"")</f>
        <v>3</v>
      </c>
      <c r="J540" s="474" t="s">
        <v>943</v>
      </c>
      <c r="K540" s="566" t="s">
        <v>929</v>
      </c>
      <c r="L540" s="474">
        <v>30</v>
      </c>
      <c r="M540" s="474">
        <v>3</v>
      </c>
      <c r="N540">
        <f>SUMIFS(FFPEUsageLog!$D:$D,FFPEUsageLog!$A:$A,FFPERegionsAvailable!$B540,FFPEUsageLog!$B:$B,FFPERegionsAvailable!$J540,FFPEUsageLog!$C:$C,FFPERegionsAvailable!$F540)</f>
        <v>0</v>
      </c>
      <c r="O540" s="574">
        <f t="shared" si="9"/>
        <v>27</v>
      </c>
      <c r="S540" s="475" t="s">
        <v>1354</v>
      </c>
      <c r="T540" s="590"/>
      <c r="U540" s="566">
        <v>7</v>
      </c>
      <c r="V540" s="575">
        <v>2</v>
      </c>
      <c r="W540" s="562" t="s">
        <v>1</v>
      </c>
      <c r="X540" s="474" t="s">
        <v>270</v>
      </c>
    </row>
    <row r="541" spans="2:24" hidden="1">
      <c r="B541" s="585" t="s">
        <v>348</v>
      </c>
      <c r="C541" s="475" t="s">
        <v>2004</v>
      </c>
      <c r="D541" s="475">
        <v>2</v>
      </c>
      <c r="E541" s="1">
        <v>1</v>
      </c>
      <c r="F541" s="475" t="s">
        <v>2001</v>
      </c>
      <c r="G541" s="475">
        <v>81</v>
      </c>
      <c r="H541" s="573"/>
      <c r="I541" s="583">
        <f>IFERROR(VLOOKUP(J541,Mapping!$AW$2:$BB$26,5,FALSE),"")</f>
        <v>2</v>
      </c>
      <c r="J541" t="s">
        <v>925</v>
      </c>
      <c r="K541" s="566" t="s">
        <v>929</v>
      </c>
      <c r="L541" s="474">
        <v>20</v>
      </c>
      <c r="M541" s="474">
        <v>2</v>
      </c>
      <c r="N541">
        <f>SUMIFS(FFPEUsageLog!$D:$D,FFPEUsageLog!$A:$A,FFPERegionsAvailable!$B541,FFPEUsageLog!$B:$B,FFPERegionsAvailable!$J541,FFPEUsageLog!$C:$C,FFPERegionsAvailable!$F541)</f>
        <v>0</v>
      </c>
      <c r="O541" s="574">
        <f t="shared" si="9"/>
        <v>18</v>
      </c>
      <c r="S541" s="475" t="s">
        <v>1354</v>
      </c>
      <c r="T541" s="590"/>
      <c r="U541" s="566">
        <v>7</v>
      </c>
      <c r="V541" s="575">
        <v>2</v>
      </c>
      <c r="W541" s="562" t="s">
        <v>1</v>
      </c>
      <c r="X541" s="474" t="s">
        <v>270</v>
      </c>
    </row>
    <row r="542" spans="2:24" hidden="1">
      <c r="B542" s="585" t="s">
        <v>348</v>
      </c>
      <c r="C542" s="475" t="s">
        <v>2004</v>
      </c>
      <c r="D542" s="475">
        <v>2</v>
      </c>
      <c r="E542" s="1">
        <v>1</v>
      </c>
      <c r="F542" s="475" t="s">
        <v>2005</v>
      </c>
      <c r="G542" s="475">
        <v>1</v>
      </c>
      <c r="H542" s="573"/>
      <c r="I542" s="583">
        <f>IFERROR(VLOOKUP(J542,Mapping!$AW$2:$BB$26,5,FALSE),"")</f>
        <v>2</v>
      </c>
      <c r="J542" t="s">
        <v>925</v>
      </c>
      <c r="K542" s="566" t="s">
        <v>929</v>
      </c>
      <c r="L542" s="474">
        <v>10</v>
      </c>
      <c r="M542" s="474">
        <v>0</v>
      </c>
      <c r="N542">
        <f>SUMIFS(FFPEUsageLog!$D:$D,FFPEUsageLog!$A:$A,FFPERegionsAvailable!$B542,FFPEUsageLog!$B:$B,FFPERegionsAvailable!$J542,FFPEUsageLog!$C:$C,FFPERegionsAvailable!$F542)</f>
        <v>0</v>
      </c>
      <c r="O542" s="574">
        <f t="shared" si="9"/>
        <v>10</v>
      </c>
      <c r="S542" s="475" t="s">
        <v>1354</v>
      </c>
      <c r="T542" s="590"/>
      <c r="U542" s="566">
        <v>7</v>
      </c>
      <c r="V542" s="575">
        <v>2</v>
      </c>
      <c r="W542" s="562" t="s">
        <v>1</v>
      </c>
      <c r="X542" s="474" t="s">
        <v>270</v>
      </c>
    </row>
    <row r="543" spans="2:24" hidden="1">
      <c r="B543" s="585" t="s">
        <v>326</v>
      </c>
      <c r="C543" s="475" t="s">
        <v>2006</v>
      </c>
      <c r="D543" s="475">
        <v>2</v>
      </c>
      <c r="E543" s="1">
        <v>1</v>
      </c>
      <c r="F543" s="475" t="s">
        <v>2005</v>
      </c>
      <c r="G543" s="475">
        <v>11</v>
      </c>
      <c r="H543" s="573"/>
      <c r="I543" s="583">
        <f>IFERROR(VLOOKUP(J543,Mapping!$AW$2:$BB$26,5,FALSE),"")</f>
        <v>1</v>
      </c>
      <c r="J543" s="474" t="s">
        <v>905</v>
      </c>
      <c r="K543" s="566" t="s">
        <v>929</v>
      </c>
      <c r="L543" s="474">
        <v>30</v>
      </c>
      <c r="M543" s="474">
        <v>3</v>
      </c>
      <c r="N543">
        <f>SUMIFS(FFPEUsageLog!$D:$D,FFPEUsageLog!$A:$A,FFPERegionsAvailable!$B543,FFPEUsageLog!$B:$B,FFPERegionsAvailable!$J543,FFPEUsageLog!$C:$C,FFPERegionsAvailable!$F543)</f>
        <v>2</v>
      </c>
      <c r="O543" s="574">
        <f t="shared" si="9"/>
        <v>25</v>
      </c>
      <c r="S543" s="475" t="s">
        <v>1354</v>
      </c>
      <c r="T543" s="590"/>
      <c r="U543" s="566">
        <v>7</v>
      </c>
      <c r="V543" s="575">
        <v>2</v>
      </c>
      <c r="W543" s="562" t="s">
        <v>1</v>
      </c>
      <c r="X543" s="474" t="s">
        <v>270</v>
      </c>
    </row>
    <row r="544" spans="2:24" hidden="1">
      <c r="B544" s="585" t="s">
        <v>326</v>
      </c>
      <c r="C544" s="475" t="s">
        <v>2007</v>
      </c>
      <c r="D544" s="475">
        <v>2</v>
      </c>
      <c r="E544" s="1">
        <v>1</v>
      </c>
      <c r="F544" s="475" t="s">
        <v>2005</v>
      </c>
      <c r="G544" s="475">
        <v>41</v>
      </c>
      <c r="H544" s="573"/>
      <c r="I544" s="583">
        <f>IFERROR(VLOOKUP(J544,Mapping!$AW$2:$BB$26,5,FALSE),"")</f>
        <v>3</v>
      </c>
      <c r="J544" s="474" t="s">
        <v>943</v>
      </c>
      <c r="K544" s="566" t="s">
        <v>929</v>
      </c>
      <c r="L544" s="474">
        <v>30</v>
      </c>
      <c r="M544" s="474">
        <v>8</v>
      </c>
      <c r="N544">
        <f>SUMIFS(FFPEUsageLog!$D:$D,FFPEUsageLog!$A:$A,FFPERegionsAvailable!$B544,FFPEUsageLog!$B:$B,FFPERegionsAvailable!$J544,FFPEUsageLog!$C:$C,FFPERegionsAvailable!$F544)</f>
        <v>2</v>
      </c>
      <c r="O544" s="574">
        <f t="shared" si="9"/>
        <v>20</v>
      </c>
      <c r="S544" s="475" t="s">
        <v>1354</v>
      </c>
      <c r="T544" s="590"/>
      <c r="U544" s="566">
        <v>7</v>
      </c>
      <c r="V544" s="575">
        <v>2</v>
      </c>
      <c r="W544" s="562" t="s">
        <v>1</v>
      </c>
      <c r="X544" s="474" t="s">
        <v>270</v>
      </c>
    </row>
    <row r="545" spans="2:24" hidden="1">
      <c r="B545" s="585" t="s">
        <v>326</v>
      </c>
      <c r="C545" s="475" t="s">
        <v>2008</v>
      </c>
      <c r="D545" s="475">
        <v>2</v>
      </c>
      <c r="E545" s="1">
        <v>1</v>
      </c>
      <c r="F545" s="475" t="s">
        <v>2005</v>
      </c>
      <c r="G545" s="475">
        <v>71</v>
      </c>
      <c r="H545" s="573"/>
      <c r="I545" s="583">
        <f>IFERROR(VLOOKUP(J545,Mapping!$AW$2:$BB$26,5,FALSE),"")</f>
        <v>2</v>
      </c>
      <c r="J545" t="s">
        <v>925</v>
      </c>
      <c r="K545" s="566" t="s">
        <v>929</v>
      </c>
      <c r="L545" s="474">
        <v>30</v>
      </c>
      <c r="M545" s="474">
        <v>7</v>
      </c>
      <c r="N545">
        <f>SUMIFS(FFPEUsageLog!$D:$D,FFPEUsageLog!$A:$A,FFPERegionsAvailable!$B545,FFPEUsageLog!$B:$B,FFPERegionsAvailable!$J545,FFPEUsageLog!$C:$C,FFPERegionsAvailable!$F545)</f>
        <v>10</v>
      </c>
      <c r="O545" s="574">
        <f t="shared" si="9"/>
        <v>13</v>
      </c>
      <c r="S545" s="475" t="s">
        <v>1354</v>
      </c>
      <c r="T545" s="590"/>
      <c r="U545" s="566">
        <v>7</v>
      </c>
      <c r="V545" s="575">
        <v>2</v>
      </c>
      <c r="W545" s="562" t="s">
        <v>1</v>
      </c>
      <c r="X545" s="474" t="s">
        <v>270</v>
      </c>
    </row>
    <row r="546" spans="2:24" ht="16" hidden="1">
      <c r="B546" s="585" t="s">
        <v>360</v>
      </c>
      <c r="C546" s="585" t="s">
        <v>2009</v>
      </c>
      <c r="D546" s="475">
        <v>1</v>
      </c>
      <c r="E546" s="1">
        <v>4</v>
      </c>
      <c r="F546" s="475" t="s">
        <v>2010</v>
      </c>
      <c r="G546" s="475">
        <v>1</v>
      </c>
      <c r="I546" s="583">
        <f>IFERROR(VLOOKUP(J546,Mapping!$AW$2:$BB$26,5,FALSE),"")</f>
        <v>3</v>
      </c>
      <c r="J546" s="474" t="s">
        <v>943</v>
      </c>
      <c r="K546" s="566" t="s">
        <v>929</v>
      </c>
      <c r="L546" s="474">
        <v>30</v>
      </c>
      <c r="M546" s="474">
        <v>10</v>
      </c>
      <c r="N546">
        <f>SUMIFS(FFPEUsageLog!$D:$D,FFPEUsageLog!$A:$A,FFPERegionsAvailable!$B546,FFPEUsageLog!$B:$B,FFPERegionsAvailable!$J546,FFPEUsageLog!$C:$C,FFPERegionsAvailable!$F546)</f>
        <v>2</v>
      </c>
      <c r="O546" s="574">
        <f t="shared" si="9"/>
        <v>18</v>
      </c>
      <c r="S546" s="475" t="s">
        <v>1354</v>
      </c>
      <c r="T546" s="563"/>
      <c r="U546" s="566"/>
      <c r="V546" s="575">
        <v>2</v>
      </c>
      <c r="W546" s="562" t="s">
        <v>1</v>
      </c>
      <c r="X546" s="474" t="s">
        <v>359</v>
      </c>
    </row>
    <row r="547" spans="2:24" ht="16" hidden="1">
      <c r="B547" s="585" t="s">
        <v>360</v>
      </c>
      <c r="C547" s="585" t="s">
        <v>2011</v>
      </c>
      <c r="D547" s="475">
        <v>1</v>
      </c>
      <c r="E547" s="1">
        <v>4</v>
      </c>
      <c r="F547" s="475" t="s">
        <v>2010</v>
      </c>
      <c r="G547" s="475">
        <v>16</v>
      </c>
      <c r="I547" s="583">
        <f>IFERROR(VLOOKUP(J547,Mapping!$AW$2:$BB$26,5,FALSE),"")</f>
        <v>2</v>
      </c>
      <c r="J547" t="s">
        <v>925</v>
      </c>
      <c r="K547" s="566" t="s">
        <v>929</v>
      </c>
      <c r="L547" s="474">
        <v>30</v>
      </c>
      <c r="M547" s="474">
        <v>9</v>
      </c>
      <c r="N547">
        <f>SUMIFS(FFPEUsageLog!$D:$D,FFPEUsageLog!$A:$A,FFPERegionsAvailable!$B547,FFPEUsageLog!$B:$B,FFPERegionsAvailable!$J547,FFPEUsageLog!$C:$C,FFPERegionsAvailable!$F547)</f>
        <v>3</v>
      </c>
      <c r="O547" s="574">
        <f t="shared" si="9"/>
        <v>18</v>
      </c>
      <c r="S547" s="475" t="s">
        <v>1354</v>
      </c>
      <c r="T547" s="563"/>
      <c r="U547" s="566"/>
      <c r="V547" s="575">
        <v>2</v>
      </c>
      <c r="W547" s="562" t="s">
        <v>1</v>
      </c>
      <c r="X547" s="474" t="s">
        <v>359</v>
      </c>
    </row>
    <row r="548" spans="2:24" ht="16" hidden="1">
      <c r="B548" s="585" t="s">
        <v>360</v>
      </c>
      <c r="C548" s="585" t="s">
        <v>2012</v>
      </c>
      <c r="D548" s="475">
        <v>1</v>
      </c>
      <c r="E548" s="1">
        <v>4</v>
      </c>
      <c r="F548" s="475" t="s">
        <v>2010</v>
      </c>
      <c r="G548" s="475">
        <v>31</v>
      </c>
      <c r="I548" s="583">
        <f>IFERROR(VLOOKUP(J548,Mapping!$AW$2:$BB$26,5,FALSE),"")</f>
        <v>1</v>
      </c>
      <c r="J548" t="s">
        <v>905</v>
      </c>
      <c r="K548" s="566" t="s">
        <v>929</v>
      </c>
      <c r="L548" s="474">
        <v>30</v>
      </c>
      <c r="M548" s="474">
        <v>3</v>
      </c>
      <c r="N548">
        <f>SUMIFS(FFPEUsageLog!$D:$D,FFPEUsageLog!$A:$A,FFPERegionsAvailable!$B548,FFPEUsageLog!$B:$B,FFPERegionsAvailable!$J548,FFPEUsageLog!$C:$C,FFPERegionsAvailable!$F548)</f>
        <v>0</v>
      </c>
      <c r="O548" s="574">
        <f t="shared" si="9"/>
        <v>27</v>
      </c>
      <c r="S548" s="475" t="s">
        <v>1354</v>
      </c>
      <c r="T548" s="563"/>
      <c r="U548" s="566"/>
      <c r="V548" s="575">
        <v>2</v>
      </c>
      <c r="W548" s="562" t="s">
        <v>1</v>
      </c>
      <c r="X548" s="474" t="s">
        <v>359</v>
      </c>
    </row>
    <row r="549" spans="2:24" ht="16" hidden="1">
      <c r="B549" s="585" t="s">
        <v>408</v>
      </c>
      <c r="C549" s="585" t="s">
        <v>2013</v>
      </c>
      <c r="D549" s="475">
        <v>1</v>
      </c>
      <c r="E549" s="1">
        <v>4</v>
      </c>
      <c r="F549" s="475" t="s">
        <v>2010</v>
      </c>
      <c r="G549" s="475">
        <v>51</v>
      </c>
      <c r="I549" s="583">
        <f>IFERROR(VLOOKUP(J549,Mapping!$AW$2:$BB$26,5,FALSE),"")</f>
        <v>2</v>
      </c>
      <c r="J549" t="s">
        <v>925</v>
      </c>
      <c r="K549" s="566" t="s">
        <v>929</v>
      </c>
      <c r="L549" s="474">
        <v>30</v>
      </c>
      <c r="M549" s="474">
        <v>9</v>
      </c>
      <c r="N549">
        <f>SUMIFS(FFPEUsageLog!$D:$D,FFPEUsageLog!$A:$A,FFPERegionsAvailable!$B549,FFPEUsageLog!$B:$B,FFPERegionsAvailable!$J549,FFPEUsageLog!$C:$C,FFPERegionsAvailable!$F549)</f>
        <v>2</v>
      </c>
      <c r="O549" s="574">
        <f t="shared" si="9"/>
        <v>19</v>
      </c>
      <c r="S549" s="475" t="s">
        <v>1354</v>
      </c>
      <c r="T549" s="563"/>
      <c r="U549" s="566"/>
      <c r="V549" s="575">
        <v>2</v>
      </c>
      <c r="W549" s="562" t="s">
        <v>1</v>
      </c>
      <c r="X549" s="474" t="s">
        <v>359</v>
      </c>
    </row>
    <row r="550" spans="2:24" ht="16" hidden="1">
      <c r="B550" s="585" t="s">
        <v>408</v>
      </c>
      <c r="C550" s="585" t="s">
        <v>2014</v>
      </c>
      <c r="D550" s="475">
        <v>1</v>
      </c>
      <c r="E550" s="1">
        <v>4</v>
      </c>
      <c r="F550" s="475" t="s">
        <v>2010</v>
      </c>
      <c r="G550" s="475">
        <v>66</v>
      </c>
      <c r="I550" s="583">
        <f>IFERROR(VLOOKUP(J550,Mapping!$AW$2:$BB$26,5,FALSE),"")</f>
        <v>3</v>
      </c>
      <c r="J550" s="474" t="s">
        <v>943</v>
      </c>
      <c r="K550" s="566" t="s">
        <v>929</v>
      </c>
      <c r="L550" s="474">
        <v>30</v>
      </c>
      <c r="M550" s="474">
        <v>6</v>
      </c>
      <c r="N550">
        <f>SUMIFS(FFPEUsageLog!$D:$D,FFPEUsageLog!$A:$A,FFPERegionsAvailable!$B550,FFPEUsageLog!$B:$B,FFPERegionsAvailable!$J550,FFPEUsageLog!$C:$C,FFPERegionsAvailable!$F550)</f>
        <v>2</v>
      </c>
      <c r="O550" s="574">
        <f t="shared" si="9"/>
        <v>22</v>
      </c>
      <c r="S550" s="475" t="s">
        <v>1354</v>
      </c>
      <c r="T550" s="563"/>
      <c r="U550" s="566"/>
      <c r="V550" s="575">
        <v>2</v>
      </c>
      <c r="W550" s="562" t="s">
        <v>1</v>
      </c>
      <c r="X550" s="474" t="s">
        <v>359</v>
      </c>
    </row>
    <row r="551" spans="2:24" ht="16" hidden="1">
      <c r="B551" s="585" t="s">
        <v>408</v>
      </c>
      <c r="C551" s="585" t="s">
        <v>2015</v>
      </c>
      <c r="D551" s="475">
        <v>1</v>
      </c>
      <c r="E551" s="1">
        <v>4</v>
      </c>
      <c r="F551" s="475" t="s">
        <v>2010</v>
      </c>
      <c r="G551" s="475">
        <v>81</v>
      </c>
      <c r="I551" s="583">
        <f>IFERROR(VLOOKUP(J551,Mapping!$AW$2:$BB$26,5,FALSE),"")</f>
        <v>1</v>
      </c>
      <c r="J551" t="s">
        <v>905</v>
      </c>
      <c r="K551" s="566" t="s">
        <v>929</v>
      </c>
      <c r="L551" s="474">
        <v>30</v>
      </c>
      <c r="M551" s="474">
        <v>3</v>
      </c>
      <c r="N551">
        <f>SUMIFS(FFPEUsageLog!$D:$D,FFPEUsageLog!$A:$A,FFPERegionsAvailable!$B551,FFPEUsageLog!$B:$B,FFPERegionsAvailable!$J551,FFPEUsageLog!$C:$C,FFPERegionsAvailable!$F551)</f>
        <v>0</v>
      </c>
      <c r="O551" s="574">
        <f t="shared" si="9"/>
        <v>27</v>
      </c>
      <c r="S551" s="475" t="s">
        <v>1354</v>
      </c>
      <c r="T551" s="563"/>
      <c r="U551" s="566"/>
      <c r="V551" s="575">
        <v>2</v>
      </c>
      <c r="W551" s="562" t="s">
        <v>1</v>
      </c>
      <c r="X551" s="474" t="s">
        <v>359</v>
      </c>
    </row>
    <row r="552" spans="2:24" ht="16" hidden="1">
      <c r="B552" s="585" t="s">
        <v>411</v>
      </c>
      <c r="C552" s="585" t="s">
        <v>2016</v>
      </c>
      <c r="D552" s="475">
        <v>1</v>
      </c>
      <c r="E552" s="1">
        <v>4</v>
      </c>
      <c r="F552" s="475" t="s">
        <v>2017</v>
      </c>
      <c r="G552" s="475">
        <v>51</v>
      </c>
      <c r="I552" s="583">
        <f>IFERROR(VLOOKUP(J552,Mapping!$AW$2:$BB$26,5,FALSE),"")</f>
        <v>2</v>
      </c>
      <c r="J552" t="s">
        <v>925</v>
      </c>
      <c r="K552" s="566" t="s">
        <v>929</v>
      </c>
      <c r="L552" s="474">
        <v>30</v>
      </c>
      <c r="M552" s="474">
        <v>6</v>
      </c>
      <c r="N552">
        <f>SUMIFS(FFPEUsageLog!$D:$D,FFPEUsageLog!$A:$A,FFPERegionsAvailable!$B552,FFPEUsageLog!$B:$B,FFPERegionsAvailable!$J552,FFPEUsageLog!$C:$C,FFPERegionsAvailable!$F552)</f>
        <v>7</v>
      </c>
      <c r="O552" s="574">
        <f t="shared" si="9"/>
        <v>17</v>
      </c>
      <c r="S552" s="475" t="s">
        <v>1354</v>
      </c>
      <c r="T552" s="563"/>
      <c r="U552" s="566"/>
      <c r="V552" s="575">
        <v>2</v>
      </c>
      <c r="W552" s="562" t="s">
        <v>1</v>
      </c>
      <c r="X552" s="474" t="s">
        <v>359</v>
      </c>
    </row>
    <row r="553" spans="2:24" ht="16" hidden="1">
      <c r="B553" s="585" t="s">
        <v>411</v>
      </c>
      <c r="C553" s="585" t="s">
        <v>2018</v>
      </c>
      <c r="D553" s="475">
        <v>1</v>
      </c>
      <c r="E553" s="1">
        <v>4</v>
      </c>
      <c r="F553" s="475" t="s">
        <v>2017</v>
      </c>
      <c r="G553" s="475">
        <v>66</v>
      </c>
      <c r="I553" s="583">
        <f>IFERROR(VLOOKUP(J553,Mapping!$AW$2:$BB$26,5,FALSE),"")</f>
        <v>3</v>
      </c>
      <c r="J553" s="474" t="s">
        <v>943</v>
      </c>
      <c r="K553" s="566" t="s">
        <v>929</v>
      </c>
      <c r="L553" s="474">
        <v>30</v>
      </c>
      <c r="M553" s="474">
        <v>6</v>
      </c>
      <c r="N553">
        <f>SUMIFS(FFPEUsageLog!$D:$D,FFPEUsageLog!$A:$A,FFPERegionsAvailable!$B553,FFPEUsageLog!$B:$B,FFPERegionsAvailable!$J553,FFPEUsageLog!$C:$C,FFPERegionsAvailable!$F553)</f>
        <v>2</v>
      </c>
      <c r="O553" s="574">
        <f t="shared" si="9"/>
        <v>22</v>
      </c>
      <c r="S553" s="475" t="s">
        <v>1354</v>
      </c>
      <c r="T553" s="563"/>
      <c r="U553" s="566"/>
      <c r="V553" s="575">
        <v>2</v>
      </c>
      <c r="W553" s="562" t="s">
        <v>1</v>
      </c>
      <c r="X553" s="474" t="s">
        <v>359</v>
      </c>
    </row>
    <row r="554" spans="2:24" ht="16.5" hidden="1">
      <c r="B554" s="585" t="s">
        <v>411</v>
      </c>
      <c r="C554" s="585" t="s">
        <v>2019</v>
      </c>
      <c r="D554" s="475">
        <v>1</v>
      </c>
      <c r="E554" s="1">
        <v>4</v>
      </c>
      <c r="F554" s="475" t="s">
        <v>2017</v>
      </c>
      <c r="G554" s="475">
        <v>81</v>
      </c>
      <c r="I554" s="583">
        <f>IFERROR(VLOOKUP(J554,Mapping!$AW$2:$BB$26,5,FALSE),"")</f>
        <v>1</v>
      </c>
      <c r="J554" t="s">
        <v>905</v>
      </c>
      <c r="K554" s="566" t="s">
        <v>929</v>
      </c>
      <c r="L554" s="474">
        <v>30</v>
      </c>
      <c r="M554" s="474">
        <v>3</v>
      </c>
      <c r="N554">
        <f>SUMIFS(FFPEUsageLog!$D:$D,FFPEUsageLog!$A:$A,FFPERegionsAvailable!$B554,FFPEUsageLog!$B:$B,FFPERegionsAvailable!$J554,FFPEUsageLog!$C:$C,FFPERegionsAvailable!$F554)</f>
        <v>2</v>
      </c>
      <c r="O554" s="574">
        <f t="shared" si="9"/>
        <v>25</v>
      </c>
      <c r="S554" s="475" t="s">
        <v>1354</v>
      </c>
      <c r="T554" s="564"/>
      <c r="U554" s="566"/>
      <c r="V554" s="575">
        <v>2</v>
      </c>
      <c r="W554" s="562" t="s">
        <v>1</v>
      </c>
      <c r="X554" s="474" t="s">
        <v>359</v>
      </c>
    </row>
    <row r="555" spans="2:24" ht="16.5" hidden="1">
      <c r="B555" s="585" t="s">
        <v>413</v>
      </c>
      <c r="C555" s="585" t="s">
        <v>2020</v>
      </c>
      <c r="D555" s="475">
        <v>1</v>
      </c>
      <c r="E555" s="1">
        <v>4</v>
      </c>
      <c r="F555" s="475" t="s">
        <v>2017</v>
      </c>
      <c r="G555" s="475">
        <v>1</v>
      </c>
      <c r="I555" s="583">
        <f>IFERROR(VLOOKUP(J555,Mapping!$AW$2:$BB$26,5,FALSE),"")</f>
        <v>2</v>
      </c>
      <c r="J555" t="s">
        <v>925</v>
      </c>
      <c r="K555" s="566" t="s">
        <v>929</v>
      </c>
      <c r="L555" s="474">
        <v>30</v>
      </c>
      <c r="M555" s="474">
        <v>6</v>
      </c>
      <c r="N555">
        <f>SUMIFS(FFPEUsageLog!$D:$D,FFPEUsageLog!$A:$A,FFPERegionsAvailable!$B555,FFPEUsageLog!$B:$B,FFPERegionsAvailable!$J555,FFPEUsageLog!$C:$C,FFPERegionsAvailable!$F555)</f>
        <v>0</v>
      </c>
      <c r="O555" s="574">
        <f t="shared" si="9"/>
        <v>24</v>
      </c>
      <c r="S555" s="475" t="s">
        <v>1354</v>
      </c>
      <c r="T555" s="564"/>
      <c r="U555" s="566"/>
      <c r="V555" s="575">
        <v>2</v>
      </c>
      <c r="W555" s="562" t="s">
        <v>1</v>
      </c>
      <c r="X555" s="474" t="s">
        <v>359</v>
      </c>
    </row>
    <row r="556" spans="2:24" ht="16.5" hidden="1">
      <c r="B556" s="585" t="s">
        <v>413</v>
      </c>
      <c r="C556" s="585" t="s">
        <v>2021</v>
      </c>
      <c r="D556" s="475">
        <v>1</v>
      </c>
      <c r="E556" s="1">
        <v>4</v>
      </c>
      <c r="F556" s="475" t="s">
        <v>2017</v>
      </c>
      <c r="G556" s="475">
        <v>16</v>
      </c>
      <c r="I556" s="583">
        <f>IFERROR(VLOOKUP(J556,Mapping!$AW$2:$BB$26,5,FALSE),"")</f>
        <v>3</v>
      </c>
      <c r="J556" s="474" t="s">
        <v>943</v>
      </c>
      <c r="K556" s="566" t="s">
        <v>929</v>
      </c>
      <c r="L556" s="474">
        <v>30</v>
      </c>
      <c r="M556" s="474">
        <v>3</v>
      </c>
      <c r="N556">
        <f>SUMIFS(FFPEUsageLog!$D:$D,FFPEUsageLog!$A:$A,FFPERegionsAvailable!$B556,FFPEUsageLog!$B:$B,FFPERegionsAvailable!$J556,FFPEUsageLog!$C:$C,FFPERegionsAvailable!$F556)</f>
        <v>0</v>
      </c>
      <c r="O556" s="574">
        <f t="shared" si="9"/>
        <v>27</v>
      </c>
      <c r="S556" s="475" t="s">
        <v>1354</v>
      </c>
      <c r="T556" s="564"/>
      <c r="U556" s="566"/>
      <c r="V556" s="575">
        <v>2</v>
      </c>
      <c r="W556" s="562" t="s">
        <v>1</v>
      </c>
      <c r="X556" s="474" t="s">
        <v>359</v>
      </c>
    </row>
    <row r="557" spans="2:24" ht="16.5" hidden="1">
      <c r="B557" s="585" t="s">
        <v>413</v>
      </c>
      <c r="C557" s="585" t="s">
        <v>2022</v>
      </c>
      <c r="D557" s="475">
        <v>1</v>
      </c>
      <c r="E557" s="1">
        <v>4</v>
      </c>
      <c r="F557" s="475" t="s">
        <v>2017</v>
      </c>
      <c r="G557" s="475">
        <v>31</v>
      </c>
      <c r="I557" s="583">
        <f>IFERROR(VLOOKUP(J557,Mapping!$AW$2:$BB$26,5,FALSE),"")</f>
        <v>1</v>
      </c>
      <c r="J557" t="s">
        <v>905</v>
      </c>
      <c r="K557" s="566" t="s">
        <v>929</v>
      </c>
      <c r="L557" s="474">
        <v>30</v>
      </c>
      <c r="M557" s="474">
        <v>2</v>
      </c>
      <c r="N557">
        <f>SUMIFS(FFPEUsageLog!$D:$D,FFPEUsageLog!$A:$A,FFPERegionsAvailable!$B557,FFPEUsageLog!$B:$B,FFPERegionsAvailable!$J557,FFPEUsageLog!$C:$C,FFPERegionsAvailable!$F557)</f>
        <v>2</v>
      </c>
      <c r="O557" s="574">
        <f t="shared" si="9"/>
        <v>26</v>
      </c>
      <c r="S557" s="475" t="s">
        <v>1354</v>
      </c>
      <c r="T557" s="564"/>
      <c r="U557" s="566"/>
      <c r="V557" s="575">
        <v>2</v>
      </c>
      <c r="W557" s="562" t="s">
        <v>1</v>
      </c>
      <c r="X557" s="474" t="s">
        <v>359</v>
      </c>
    </row>
    <row r="558" spans="2:24" ht="16.5" hidden="1">
      <c r="B558" s="585" t="s">
        <v>405</v>
      </c>
      <c r="C558" s="585" t="s">
        <v>2023</v>
      </c>
      <c r="D558" s="475">
        <v>1</v>
      </c>
      <c r="E558" s="1">
        <v>4</v>
      </c>
      <c r="F558" s="475" t="s">
        <v>2024</v>
      </c>
      <c r="G558" s="475">
        <v>46</v>
      </c>
      <c r="I558" s="583">
        <f>IFERROR(VLOOKUP(J558,Mapping!$AW$2:$BB$26,5,FALSE),"")</f>
        <v>2</v>
      </c>
      <c r="J558" t="s">
        <v>925</v>
      </c>
      <c r="K558" s="566" t="s">
        <v>929</v>
      </c>
      <c r="L558" s="474">
        <v>30</v>
      </c>
      <c r="M558" s="474">
        <v>7</v>
      </c>
      <c r="N558">
        <f>SUMIFS(FFPEUsageLog!$D:$D,FFPEUsageLog!$A:$A,FFPERegionsAvailable!$B558,FFPEUsageLog!$B:$B,FFPERegionsAvailable!$J558,FFPEUsageLog!$C:$C,FFPERegionsAvailable!$F558)</f>
        <v>0</v>
      </c>
      <c r="O558" s="574">
        <f t="shared" si="9"/>
        <v>23</v>
      </c>
      <c r="S558" s="475" t="s">
        <v>1354</v>
      </c>
      <c r="T558" s="564"/>
      <c r="U558" s="566"/>
      <c r="V558" s="575">
        <v>2</v>
      </c>
      <c r="W558" s="562" t="s">
        <v>1</v>
      </c>
      <c r="X558" s="474" t="s">
        <v>359</v>
      </c>
    </row>
    <row r="559" spans="2:24" ht="16.5" hidden="1">
      <c r="B559" s="585" t="s">
        <v>405</v>
      </c>
      <c r="C559" s="585" t="s">
        <v>2025</v>
      </c>
      <c r="D559" s="475">
        <v>1</v>
      </c>
      <c r="E559" s="1">
        <v>4</v>
      </c>
      <c r="F559" s="475" t="s">
        <v>2024</v>
      </c>
      <c r="G559" s="475">
        <v>61</v>
      </c>
      <c r="I559" s="583">
        <f>IFERROR(VLOOKUP(J559,Mapping!$AW$2:$BB$26,5,FALSE),"")</f>
        <v>3</v>
      </c>
      <c r="J559" s="474" t="s">
        <v>943</v>
      </c>
      <c r="K559" s="566" t="s">
        <v>929</v>
      </c>
      <c r="L559" s="474">
        <v>30</v>
      </c>
      <c r="M559" s="474">
        <v>3</v>
      </c>
      <c r="N559">
        <f>SUMIFS(FFPEUsageLog!$D:$D,FFPEUsageLog!$A:$A,FFPERegionsAvailable!$B559,FFPEUsageLog!$B:$B,FFPERegionsAvailable!$J559,FFPEUsageLog!$C:$C,FFPERegionsAvailable!$F559)</f>
        <v>0</v>
      </c>
      <c r="O559" s="574">
        <f t="shared" si="9"/>
        <v>27</v>
      </c>
      <c r="S559" s="475" t="s">
        <v>1354</v>
      </c>
      <c r="T559" s="564"/>
      <c r="U559" s="566"/>
      <c r="V559" s="575">
        <v>2</v>
      </c>
      <c r="W559" s="562" t="s">
        <v>1</v>
      </c>
      <c r="X559" s="474" t="s">
        <v>359</v>
      </c>
    </row>
    <row r="560" spans="2:24" ht="16.5" hidden="1">
      <c r="B560" s="585" t="s">
        <v>405</v>
      </c>
      <c r="C560" s="585" t="s">
        <v>2026</v>
      </c>
      <c r="D560" s="475">
        <v>1</v>
      </c>
      <c r="E560" s="1">
        <v>4</v>
      </c>
      <c r="F560" s="475" t="s">
        <v>2024</v>
      </c>
      <c r="G560" s="475">
        <v>76</v>
      </c>
      <c r="I560" s="583">
        <f>IFERROR(VLOOKUP(J560,Mapping!$AW$2:$BB$26,5,FALSE),"")</f>
        <v>1</v>
      </c>
      <c r="J560" t="s">
        <v>905</v>
      </c>
      <c r="K560" s="566" t="s">
        <v>929</v>
      </c>
      <c r="L560" s="474">
        <v>30</v>
      </c>
      <c r="M560" s="474">
        <v>2</v>
      </c>
      <c r="N560">
        <f>SUMIFS(FFPEUsageLog!$D:$D,FFPEUsageLog!$A:$A,FFPERegionsAvailable!$B560,FFPEUsageLog!$B:$B,FFPERegionsAvailable!$J560,FFPEUsageLog!$C:$C,FFPERegionsAvailable!$F560)</f>
        <v>0</v>
      </c>
      <c r="O560" s="574">
        <f t="shared" si="9"/>
        <v>28</v>
      </c>
      <c r="S560" s="475" t="s">
        <v>1354</v>
      </c>
      <c r="T560" s="564"/>
      <c r="U560" s="566"/>
      <c r="V560" s="575">
        <v>2</v>
      </c>
      <c r="W560" s="562" t="s">
        <v>1</v>
      </c>
      <c r="X560" s="474" t="s">
        <v>359</v>
      </c>
    </row>
    <row r="561" spans="1:24" ht="16.5" hidden="1">
      <c r="B561" s="585" t="s">
        <v>416</v>
      </c>
      <c r="C561" s="585" t="s">
        <v>2027</v>
      </c>
      <c r="D561" s="475">
        <v>1</v>
      </c>
      <c r="E561" s="1">
        <v>4</v>
      </c>
      <c r="F561" s="475" t="s">
        <v>2024</v>
      </c>
      <c r="G561" s="475">
        <v>1</v>
      </c>
      <c r="I561" s="583">
        <f>IFERROR(VLOOKUP(J561,Mapping!$AW$2:$BB$26,5,FALSE),"")</f>
        <v>3</v>
      </c>
      <c r="J561" s="474" t="s">
        <v>943</v>
      </c>
      <c r="K561" s="566" t="s">
        <v>929</v>
      </c>
      <c r="L561" s="474">
        <v>30</v>
      </c>
      <c r="M561" s="474">
        <v>6</v>
      </c>
      <c r="N561">
        <f>SUMIFS(FFPEUsageLog!$D:$D,FFPEUsageLog!$A:$A,FFPERegionsAvailable!$B561,FFPEUsageLog!$B:$B,FFPERegionsAvailable!$J561,FFPEUsageLog!$C:$C,FFPERegionsAvailable!$F561)</f>
        <v>1</v>
      </c>
      <c r="O561" s="574">
        <f t="shared" si="9"/>
        <v>23</v>
      </c>
      <c r="S561" s="475" t="s">
        <v>1354</v>
      </c>
      <c r="T561" s="564"/>
      <c r="U561" s="566"/>
      <c r="V561" s="575">
        <v>2</v>
      </c>
      <c r="W561" s="562" t="s">
        <v>1</v>
      </c>
      <c r="X561" s="474" t="s">
        <v>359</v>
      </c>
    </row>
    <row r="562" spans="1:24" ht="16.5" hidden="1">
      <c r="B562" s="585" t="s">
        <v>416</v>
      </c>
      <c r="C562" s="585" t="s">
        <v>2028</v>
      </c>
      <c r="D562" s="475">
        <v>1</v>
      </c>
      <c r="E562" s="1">
        <v>4</v>
      </c>
      <c r="F562" s="475" t="s">
        <v>2024</v>
      </c>
      <c r="G562" s="475">
        <v>16</v>
      </c>
      <c r="I562" s="583">
        <f>IFERROR(VLOOKUP(J562,Mapping!$AW$2:$BB$26,5,FALSE),"")</f>
        <v>1</v>
      </c>
      <c r="J562" t="s">
        <v>905</v>
      </c>
      <c r="K562" s="566" t="s">
        <v>929</v>
      </c>
      <c r="L562" s="474">
        <v>30</v>
      </c>
      <c r="M562" s="474">
        <v>3</v>
      </c>
      <c r="N562">
        <f>SUMIFS(FFPEUsageLog!$D:$D,FFPEUsageLog!$A:$A,FFPERegionsAvailable!$B562,FFPEUsageLog!$B:$B,FFPERegionsAvailable!$J562,FFPEUsageLog!$C:$C,FFPERegionsAvailable!$F562)</f>
        <v>2</v>
      </c>
      <c r="O562" s="574">
        <f t="shared" si="9"/>
        <v>25</v>
      </c>
      <c r="S562" s="475" t="s">
        <v>1354</v>
      </c>
      <c r="T562" s="564"/>
      <c r="U562" s="566"/>
      <c r="V562" s="575">
        <v>2</v>
      </c>
      <c r="W562" s="562" t="s">
        <v>1</v>
      </c>
      <c r="X562" s="474" t="s">
        <v>359</v>
      </c>
    </row>
    <row r="563" spans="1:24" ht="16.5" hidden="1">
      <c r="B563" s="585" t="s">
        <v>416</v>
      </c>
      <c r="C563" s="585" t="s">
        <v>2029</v>
      </c>
      <c r="D563" s="475">
        <v>1</v>
      </c>
      <c r="E563" s="1">
        <v>4</v>
      </c>
      <c r="F563" s="475" t="s">
        <v>2024</v>
      </c>
      <c r="G563" s="475">
        <v>31</v>
      </c>
      <c r="I563" s="583">
        <f>IFERROR(VLOOKUP(J563,Mapping!$AW$2:$BB$26,5,FALSE),"")</f>
        <v>2</v>
      </c>
      <c r="J563" t="s">
        <v>925</v>
      </c>
      <c r="K563" s="566" t="s">
        <v>929</v>
      </c>
      <c r="L563" s="474">
        <v>30</v>
      </c>
      <c r="M563" s="474">
        <v>3</v>
      </c>
      <c r="N563">
        <f>SUMIFS(FFPEUsageLog!$D:$D,FFPEUsageLog!$A:$A,FFPERegionsAvailable!$B563,FFPEUsageLog!$B:$B,FFPERegionsAvailable!$J563,FFPEUsageLog!$C:$C,FFPERegionsAvailable!$F563)</f>
        <v>2</v>
      </c>
      <c r="O563" s="574">
        <f t="shared" si="9"/>
        <v>25</v>
      </c>
      <c r="S563" s="475" t="s">
        <v>1354</v>
      </c>
      <c r="T563" s="564"/>
      <c r="U563" s="566"/>
      <c r="V563" s="575">
        <v>2</v>
      </c>
      <c r="W563" s="562" t="s">
        <v>1</v>
      </c>
      <c r="X563" s="474" t="s">
        <v>359</v>
      </c>
    </row>
    <row r="564" spans="1:24" ht="16.5" hidden="1">
      <c r="A564" t="s">
        <v>2030</v>
      </c>
      <c r="B564" s="585" t="s">
        <v>2031</v>
      </c>
      <c r="C564" s="475" t="s">
        <v>2032</v>
      </c>
      <c r="D564" s="475">
        <v>2</v>
      </c>
      <c r="E564" s="1">
        <v>3</v>
      </c>
      <c r="F564" s="475" t="s">
        <v>2033</v>
      </c>
      <c r="G564" s="475">
        <v>2</v>
      </c>
      <c r="H564" s="561">
        <v>45204</v>
      </c>
      <c r="I564" s="583">
        <f>IFERROR(VLOOKUP(J564,Mapping!$AW$2:$BB$26,5,FALSE),"")</f>
        <v>3</v>
      </c>
      <c r="J564" t="s">
        <v>943</v>
      </c>
      <c r="K564" s="566" t="s">
        <v>929</v>
      </c>
      <c r="L564" s="474">
        <v>30</v>
      </c>
      <c r="N564">
        <f>SUMIFS(FFPEUsageLog!$D:$D,FFPEUsageLog!$A:$A,FFPERegionsAvailable!$B564,FFPEUsageLog!$B:$B,FFPERegionsAvailable!$J564,FFPEUsageLog!$C:$C,FFPERegionsAvailable!$F564)</f>
        <v>0</v>
      </c>
      <c r="O564" s="574">
        <f t="shared" si="9"/>
        <v>30</v>
      </c>
      <c r="S564" s="475" t="s">
        <v>1354</v>
      </c>
      <c r="T564" s="564"/>
      <c r="U564" s="566">
        <v>7</v>
      </c>
      <c r="W564" s="562" t="s">
        <v>372</v>
      </c>
      <c r="X564" s="474" t="s">
        <v>270</v>
      </c>
    </row>
    <row r="565" spans="1:24" ht="16.5" hidden="1">
      <c r="A565" t="s">
        <v>2034</v>
      </c>
      <c r="B565" s="585" t="s">
        <v>2035</v>
      </c>
      <c r="C565" s="475" t="s">
        <v>2036</v>
      </c>
      <c r="D565" s="475">
        <v>2</v>
      </c>
      <c r="E565" s="1">
        <v>3</v>
      </c>
      <c r="F565" s="475" t="s">
        <v>2033</v>
      </c>
      <c r="G565" s="475">
        <v>34</v>
      </c>
      <c r="H565" s="561">
        <v>45204</v>
      </c>
      <c r="I565" s="583">
        <f>IFERROR(VLOOKUP(J565,Mapping!$AW$2:$BB$26,5,FALSE),"")</f>
        <v>3</v>
      </c>
      <c r="J565" t="s">
        <v>943</v>
      </c>
      <c r="K565" s="566" t="s">
        <v>929</v>
      </c>
      <c r="L565" s="474">
        <v>30</v>
      </c>
      <c r="N565">
        <f>SUMIFS(FFPEUsageLog!$D:$D,FFPEUsageLog!$A:$A,FFPERegionsAvailable!$B565,FFPEUsageLog!$B:$B,FFPERegionsAvailable!$J565,FFPEUsageLog!$C:$C,FFPERegionsAvailable!$F565)</f>
        <v>0</v>
      </c>
      <c r="O565" s="574">
        <f t="shared" si="9"/>
        <v>30</v>
      </c>
      <c r="S565" s="475" t="s">
        <v>1354</v>
      </c>
      <c r="T565" s="564"/>
      <c r="U565" s="566">
        <v>7</v>
      </c>
      <c r="W565" s="562" t="s">
        <v>372</v>
      </c>
      <c r="X565" s="474" t="s">
        <v>270</v>
      </c>
    </row>
    <row r="566" spans="1:24" ht="16.5" hidden="1">
      <c r="A566" t="s">
        <v>2037</v>
      </c>
      <c r="B566" s="585" t="s">
        <v>2038</v>
      </c>
      <c r="C566" s="475" t="s">
        <v>2039</v>
      </c>
      <c r="D566" s="475">
        <v>2</v>
      </c>
      <c r="E566" s="1">
        <v>3</v>
      </c>
      <c r="F566" s="475" t="s">
        <v>2033</v>
      </c>
      <c r="G566" s="475">
        <v>67</v>
      </c>
      <c r="H566" s="561">
        <v>45204</v>
      </c>
      <c r="I566" s="583">
        <f>IFERROR(VLOOKUP(J566,Mapping!$AW$2:$BB$26,5,FALSE),"")</f>
        <v>3</v>
      </c>
      <c r="J566" t="s">
        <v>943</v>
      </c>
      <c r="K566" s="566" t="s">
        <v>929</v>
      </c>
      <c r="L566" s="474">
        <v>30</v>
      </c>
      <c r="N566">
        <f>SUMIFS(FFPEUsageLog!$D:$D,FFPEUsageLog!$A:$A,FFPERegionsAvailable!$B566,FFPEUsageLog!$B:$B,FFPERegionsAvailable!$J566,FFPEUsageLog!$C:$C,FFPERegionsAvailable!$F566)</f>
        <v>0</v>
      </c>
      <c r="O566" s="574">
        <f t="shared" si="9"/>
        <v>30</v>
      </c>
      <c r="S566" s="475" t="s">
        <v>1354</v>
      </c>
      <c r="T566" s="564"/>
      <c r="U566" s="566">
        <v>7</v>
      </c>
      <c r="W566" s="562" t="s">
        <v>372</v>
      </c>
      <c r="X566" s="474" t="s">
        <v>270</v>
      </c>
    </row>
    <row r="567" spans="1:24" ht="16.5" hidden="1">
      <c r="A567" t="s">
        <v>2040</v>
      </c>
      <c r="B567" s="585" t="s">
        <v>2041</v>
      </c>
      <c r="C567" s="475" t="s">
        <v>2042</v>
      </c>
      <c r="D567" s="475">
        <v>2</v>
      </c>
      <c r="E567" s="1">
        <v>3</v>
      </c>
      <c r="F567" s="475" t="s">
        <v>2043</v>
      </c>
      <c r="G567" s="475">
        <v>3</v>
      </c>
      <c r="H567" s="561">
        <v>45204</v>
      </c>
      <c r="I567" s="583">
        <f>IFERROR(VLOOKUP(J567,Mapping!$AW$2:$BB$26,5,FALSE),"")</f>
        <v>3</v>
      </c>
      <c r="J567" t="s">
        <v>943</v>
      </c>
      <c r="K567" s="566" t="s">
        <v>929</v>
      </c>
      <c r="L567" s="474">
        <v>30</v>
      </c>
      <c r="N567">
        <f>SUMIFS(FFPEUsageLog!$D:$D,FFPEUsageLog!$A:$A,FFPERegionsAvailable!$B567,FFPEUsageLog!$B:$B,FFPERegionsAvailable!$J567,FFPEUsageLog!$C:$C,FFPERegionsAvailable!$F567)</f>
        <v>0</v>
      </c>
      <c r="O567" s="574">
        <f t="shared" si="9"/>
        <v>30</v>
      </c>
      <c r="S567" s="475" t="s">
        <v>1354</v>
      </c>
      <c r="T567" s="564"/>
      <c r="U567" s="566">
        <v>7</v>
      </c>
      <c r="W567" s="562" t="s">
        <v>372</v>
      </c>
      <c r="X567" s="474" t="s">
        <v>270</v>
      </c>
    </row>
    <row r="568" spans="1:24" ht="16.5" hidden="1">
      <c r="A568" t="s">
        <v>2044</v>
      </c>
      <c r="B568" s="585" t="s">
        <v>2045</v>
      </c>
      <c r="C568" s="475" t="s">
        <v>2046</v>
      </c>
      <c r="D568" s="475">
        <v>2</v>
      </c>
      <c r="E568" s="1">
        <v>3</v>
      </c>
      <c r="F568" s="475" t="s">
        <v>2043</v>
      </c>
      <c r="G568" s="475">
        <v>37</v>
      </c>
      <c r="H568" s="561">
        <v>45204</v>
      </c>
      <c r="I568" s="583">
        <f>IFERROR(VLOOKUP(J568,Mapping!$AW$2:$BB$26,5,FALSE),"")</f>
        <v>3</v>
      </c>
      <c r="J568" t="s">
        <v>943</v>
      </c>
      <c r="K568" s="566" t="s">
        <v>929</v>
      </c>
      <c r="L568" s="474">
        <v>30</v>
      </c>
      <c r="N568">
        <f>SUMIFS(FFPEUsageLog!$D:$D,FFPEUsageLog!$A:$A,FFPERegionsAvailable!$B568,FFPEUsageLog!$B:$B,FFPERegionsAvailable!$J568,FFPEUsageLog!$C:$C,FFPERegionsAvailable!$F568)</f>
        <v>0</v>
      </c>
      <c r="O568" s="574">
        <f t="shared" si="9"/>
        <v>30</v>
      </c>
      <c r="S568" s="475" t="s">
        <v>1354</v>
      </c>
      <c r="T568" s="564"/>
      <c r="U568" s="566">
        <v>7</v>
      </c>
      <c r="W568" s="562" t="s">
        <v>372</v>
      </c>
      <c r="X568" s="474" t="s">
        <v>270</v>
      </c>
    </row>
    <row r="569" spans="1:24" ht="16.5" hidden="1">
      <c r="A569" t="s">
        <v>2047</v>
      </c>
      <c r="B569" s="585" t="s">
        <v>2048</v>
      </c>
      <c r="C569" s="475" t="s">
        <v>2049</v>
      </c>
      <c r="D569" s="475">
        <v>2</v>
      </c>
      <c r="E569" s="1">
        <v>3</v>
      </c>
      <c r="F569" s="475" t="s">
        <v>2043</v>
      </c>
      <c r="G569" s="475">
        <v>68</v>
      </c>
      <c r="H569" s="561">
        <v>45204</v>
      </c>
      <c r="I569" s="583">
        <f>IFERROR(VLOOKUP(J569,Mapping!$AW$2:$BB$26,5,FALSE),"")</f>
        <v>3</v>
      </c>
      <c r="J569" t="s">
        <v>943</v>
      </c>
      <c r="K569" s="566" t="s">
        <v>929</v>
      </c>
      <c r="L569" s="474">
        <v>30</v>
      </c>
      <c r="N569">
        <f>SUMIFS(FFPEUsageLog!$D:$D,FFPEUsageLog!$A:$A,FFPERegionsAvailable!$B569,FFPEUsageLog!$B:$B,FFPERegionsAvailable!$J569,FFPEUsageLog!$C:$C,FFPERegionsAvailable!$F569)</f>
        <v>0</v>
      </c>
      <c r="O569" s="574">
        <f t="shared" si="9"/>
        <v>30</v>
      </c>
      <c r="S569" s="475" t="s">
        <v>1354</v>
      </c>
      <c r="T569" s="564"/>
      <c r="U569" s="566">
        <v>7</v>
      </c>
      <c r="W569" s="562" t="s">
        <v>372</v>
      </c>
      <c r="X569" s="474" t="s">
        <v>270</v>
      </c>
    </row>
    <row r="570" spans="1:24" ht="16.5" hidden="1">
      <c r="A570" t="s">
        <v>2050</v>
      </c>
      <c r="B570" s="585" t="s">
        <v>2051</v>
      </c>
      <c r="C570" s="475" t="s">
        <v>2052</v>
      </c>
      <c r="D570" s="475">
        <v>2</v>
      </c>
      <c r="E570" s="1">
        <v>3</v>
      </c>
      <c r="F570" s="475" t="s">
        <v>2053</v>
      </c>
      <c r="G570" s="475">
        <v>2</v>
      </c>
      <c r="H570" s="561">
        <v>45204</v>
      </c>
      <c r="I570" s="583">
        <f>IFERROR(VLOOKUP(J570,Mapping!$AW$2:$BB$26,5,FALSE),"")</f>
        <v>3</v>
      </c>
      <c r="J570" t="s">
        <v>943</v>
      </c>
      <c r="K570" s="566" t="s">
        <v>929</v>
      </c>
      <c r="L570" s="474">
        <v>30</v>
      </c>
      <c r="N570">
        <f>SUMIFS(FFPEUsageLog!$D:$D,FFPEUsageLog!$A:$A,FFPERegionsAvailable!$B570,FFPEUsageLog!$B:$B,FFPERegionsAvailable!$J570,FFPEUsageLog!$C:$C,FFPERegionsAvailable!$F570)</f>
        <v>0</v>
      </c>
      <c r="O570" s="574">
        <f t="shared" si="9"/>
        <v>30</v>
      </c>
      <c r="S570" s="475" t="s">
        <v>1354</v>
      </c>
      <c r="T570" s="564"/>
      <c r="U570" s="566">
        <v>7</v>
      </c>
      <c r="W570" s="562" t="s">
        <v>372</v>
      </c>
      <c r="X570" s="474" t="s">
        <v>270</v>
      </c>
    </row>
    <row r="571" spans="1:24" ht="16.5" hidden="1">
      <c r="A571" t="s">
        <v>2054</v>
      </c>
      <c r="B571" s="585" t="s">
        <v>2055</v>
      </c>
      <c r="C571" s="475" t="s">
        <v>2056</v>
      </c>
      <c r="D571" s="475">
        <v>2</v>
      </c>
      <c r="E571" s="1">
        <v>3</v>
      </c>
      <c r="F571" s="475" t="s">
        <v>2053</v>
      </c>
      <c r="G571" s="475">
        <v>34</v>
      </c>
      <c r="H571" s="561">
        <v>45204</v>
      </c>
      <c r="I571" s="583">
        <f>IFERROR(VLOOKUP(J571,Mapping!$AW$2:$BB$26,5,FALSE),"")</f>
        <v>3</v>
      </c>
      <c r="J571" t="s">
        <v>943</v>
      </c>
      <c r="K571" s="566" t="s">
        <v>929</v>
      </c>
      <c r="L571" s="474">
        <v>30</v>
      </c>
      <c r="N571">
        <f>SUMIFS(FFPEUsageLog!$D:$D,FFPEUsageLog!$A:$A,FFPERegionsAvailable!$B571,FFPEUsageLog!$B:$B,FFPERegionsAvailable!$J571,FFPEUsageLog!$C:$C,FFPERegionsAvailable!$F571)</f>
        <v>0</v>
      </c>
      <c r="O571" s="574">
        <f t="shared" si="9"/>
        <v>30</v>
      </c>
      <c r="S571" s="475" t="s">
        <v>1354</v>
      </c>
      <c r="T571" s="564"/>
      <c r="U571" s="566">
        <v>7</v>
      </c>
      <c r="W571" s="562" t="s">
        <v>372</v>
      </c>
      <c r="X571" s="474" t="s">
        <v>270</v>
      </c>
    </row>
    <row r="572" spans="1:24" hidden="1">
      <c r="A572" t="s">
        <v>2057</v>
      </c>
      <c r="B572" s="585" t="s">
        <v>2058</v>
      </c>
      <c r="C572" s="475" t="s">
        <v>2059</v>
      </c>
      <c r="D572" s="475">
        <v>2</v>
      </c>
      <c r="E572" s="1">
        <v>3</v>
      </c>
      <c r="F572" s="475" t="s">
        <v>2053</v>
      </c>
      <c r="G572" s="475">
        <v>69</v>
      </c>
      <c r="H572" s="561">
        <v>45204</v>
      </c>
      <c r="I572" s="583">
        <f>IFERROR(VLOOKUP(J572,Mapping!$AW$2:$BB$26,5,FALSE),"")</f>
        <v>3</v>
      </c>
      <c r="J572" t="s">
        <v>943</v>
      </c>
      <c r="K572" s="566" t="s">
        <v>929</v>
      </c>
      <c r="L572" s="474">
        <v>30</v>
      </c>
      <c r="N572">
        <f>SUMIFS(FFPEUsageLog!$D:$D,FFPEUsageLog!$A:$A,FFPERegionsAvailable!$B572,FFPEUsageLog!$B:$B,FFPERegionsAvailable!$J572,FFPEUsageLog!$C:$C,FFPERegionsAvailable!$F572)</f>
        <v>0</v>
      </c>
      <c r="O572" s="574">
        <f t="shared" si="9"/>
        <v>30</v>
      </c>
      <c r="S572" s="475" t="s">
        <v>1354</v>
      </c>
      <c r="T572" s="565"/>
      <c r="U572" s="566">
        <v>7</v>
      </c>
      <c r="W572" s="562" t="s">
        <v>372</v>
      </c>
      <c r="X572" s="474" t="s">
        <v>270</v>
      </c>
    </row>
    <row r="573" spans="1:24" hidden="1">
      <c r="A573" t="s">
        <v>2060</v>
      </c>
      <c r="B573" s="585" t="s">
        <v>2061</v>
      </c>
      <c r="C573" s="475" t="s">
        <v>2062</v>
      </c>
      <c r="D573" s="475">
        <v>2</v>
      </c>
      <c r="E573" s="1">
        <v>3</v>
      </c>
      <c r="F573" s="475" t="s">
        <v>2063</v>
      </c>
      <c r="G573" s="475">
        <v>2</v>
      </c>
      <c r="H573" s="561">
        <v>45204</v>
      </c>
      <c r="I573" s="583">
        <f>IFERROR(VLOOKUP(J573,Mapping!$AW$2:$BB$26,5,FALSE),"")</f>
        <v>3</v>
      </c>
      <c r="J573" t="s">
        <v>943</v>
      </c>
      <c r="K573" s="566" t="s">
        <v>929</v>
      </c>
      <c r="L573" s="474">
        <v>30</v>
      </c>
      <c r="N573">
        <f>SUMIFS(FFPEUsageLog!$D:$D,FFPEUsageLog!$A:$A,FFPERegionsAvailable!$B573,FFPEUsageLog!$B:$B,FFPERegionsAvailable!$J573,FFPEUsageLog!$C:$C,FFPERegionsAvailable!$F573)</f>
        <v>0</v>
      </c>
      <c r="O573" s="574">
        <f t="shared" si="9"/>
        <v>30</v>
      </c>
      <c r="S573" s="475" t="s">
        <v>1354</v>
      </c>
      <c r="T573" s="592"/>
      <c r="U573" s="566">
        <v>7</v>
      </c>
      <c r="W573" s="562" t="s">
        <v>372</v>
      </c>
      <c r="X573" s="474" t="s">
        <v>270</v>
      </c>
    </row>
    <row r="574" spans="1:24" hidden="1">
      <c r="A574" t="s">
        <v>2064</v>
      </c>
      <c r="B574" s="585" t="s">
        <v>2065</v>
      </c>
      <c r="C574" s="475" t="s">
        <v>2066</v>
      </c>
      <c r="D574" s="475">
        <v>2</v>
      </c>
      <c r="E574" s="1">
        <v>3</v>
      </c>
      <c r="F574" s="475" t="s">
        <v>2063</v>
      </c>
      <c r="G574" s="475">
        <v>34</v>
      </c>
      <c r="H574" s="561">
        <v>45204</v>
      </c>
      <c r="I574" s="583">
        <f>IFERROR(VLOOKUP(J574,Mapping!$AW$2:$BB$26,5,FALSE),"")</f>
        <v>3</v>
      </c>
      <c r="J574" t="s">
        <v>943</v>
      </c>
      <c r="K574" s="566" t="s">
        <v>929</v>
      </c>
      <c r="L574" s="474">
        <v>30</v>
      </c>
      <c r="N574">
        <f>SUMIFS(FFPEUsageLog!$D:$D,FFPEUsageLog!$A:$A,FFPERegionsAvailable!$B574,FFPEUsageLog!$B:$B,FFPERegionsAvailable!$J574,FFPEUsageLog!$C:$C,FFPERegionsAvailable!$F574)</f>
        <v>0</v>
      </c>
      <c r="O574" s="574">
        <f t="shared" si="9"/>
        <v>30</v>
      </c>
      <c r="S574" s="475" t="s">
        <v>1354</v>
      </c>
      <c r="U574" s="566">
        <v>7</v>
      </c>
      <c r="W574" s="562" t="s">
        <v>372</v>
      </c>
      <c r="X574" s="474" t="s">
        <v>270</v>
      </c>
    </row>
    <row r="575" spans="1:24" hidden="1">
      <c r="A575" t="s">
        <v>2067</v>
      </c>
      <c r="B575" s="585" t="s">
        <v>2068</v>
      </c>
      <c r="C575" s="475" t="s">
        <v>2069</v>
      </c>
      <c r="D575" s="475">
        <v>2</v>
      </c>
      <c r="E575" s="1">
        <v>3</v>
      </c>
      <c r="F575" s="475" t="s">
        <v>2063</v>
      </c>
      <c r="G575" s="475">
        <v>69</v>
      </c>
      <c r="H575" s="561">
        <v>45204</v>
      </c>
      <c r="I575" s="583">
        <f>IFERROR(VLOOKUP(J575,Mapping!$AW$2:$BB$26,5,FALSE),"")</f>
        <v>3</v>
      </c>
      <c r="J575" t="s">
        <v>943</v>
      </c>
      <c r="K575" s="566" t="s">
        <v>929</v>
      </c>
      <c r="L575" s="474">
        <v>30</v>
      </c>
      <c r="N575">
        <f>SUMIFS(FFPEUsageLog!$D:$D,FFPEUsageLog!$A:$A,FFPERegionsAvailable!$B575,FFPEUsageLog!$B:$B,FFPERegionsAvailable!$J575,FFPEUsageLog!$C:$C,FFPERegionsAvailable!$F575)</f>
        <v>0</v>
      </c>
      <c r="O575" s="574">
        <f t="shared" si="9"/>
        <v>30</v>
      </c>
      <c r="S575" s="475" t="s">
        <v>1354</v>
      </c>
      <c r="U575" s="566">
        <v>7</v>
      </c>
      <c r="W575" s="562" t="s">
        <v>372</v>
      </c>
      <c r="X575" s="474" t="s">
        <v>270</v>
      </c>
    </row>
    <row r="576" spans="1:24" hidden="1">
      <c r="A576" t="s">
        <v>2070</v>
      </c>
      <c r="B576" s="585" t="s">
        <v>2071</v>
      </c>
      <c r="C576" s="475" t="s">
        <v>2072</v>
      </c>
      <c r="D576" s="475">
        <v>2</v>
      </c>
      <c r="E576" s="1">
        <v>3</v>
      </c>
      <c r="F576" s="475" t="s">
        <v>2073</v>
      </c>
      <c r="G576" s="475">
        <v>2</v>
      </c>
      <c r="H576" s="561">
        <v>45204</v>
      </c>
      <c r="I576" s="583">
        <f>IFERROR(VLOOKUP(J576,Mapping!$AW$2:$BB$26,5,FALSE),"")</f>
        <v>3</v>
      </c>
      <c r="J576" t="s">
        <v>943</v>
      </c>
      <c r="K576" s="566" t="s">
        <v>929</v>
      </c>
      <c r="L576" s="474">
        <v>30</v>
      </c>
      <c r="N576">
        <f>SUMIFS(FFPEUsageLog!$D:$D,FFPEUsageLog!$A:$A,FFPERegionsAvailable!$B576,FFPEUsageLog!$B:$B,FFPERegionsAvailable!$J576,FFPEUsageLog!$C:$C,FFPERegionsAvailable!$F576)</f>
        <v>0</v>
      </c>
      <c r="O576" s="574">
        <f t="shared" si="9"/>
        <v>30</v>
      </c>
      <c r="S576" s="475" t="s">
        <v>1354</v>
      </c>
      <c r="U576" s="566">
        <v>7</v>
      </c>
      <c r="W576" s="562" t="s">
        <v>372</v>
      </c>
      <c r="X576" s="474" t="s">
        <v>270</v>
      </c>
    </row>
    <row r="577" spans="1:24" hidden="1">
      <c r="A577" t="s">
        <v>2074</v>
      </c>
      <c r="B577" s="585" t="s">
        <v>2075</v>
      </c>
      <c r="C577" s="475" t="s">
        <v>2076</v>
      </c>
      <c r="D577" s="475">
        <v>2</v>
      </c>
      <c r="E577" s="1">
        <v>3</v>
      </c>
      <c r="F577" s="475" t="s">
        <v>2073</v>
      </c>
      <c r="G577" s="475">
        <v>34</v>
      </c>
      <c r="H577" s="561">
        <v>45204</v>
      </c>
      <c r="I577" s="583">
        <f>IFERROR(VLOOKUP(J577,Mapping!$AW$2:$BB$26,5,FALSE),"")</f>
        <v>3</v>
      </c>
      <c r="J577" t="s">
        <v>943</v>
      </c>
      <c r="K577" s="566" t="s">
        <v>929</v>
      </c>
      <c r="L577" s="474">
        <v>30</v>
      </c>
      <c r="N577">
        <f>SUMIFS(FFPEUsageLog!$D:$D,FFPEUsageLog!$A:$A,FFPERegionsAvailable!$B577,FFPEUsageLog!$B:$B,FFPERegionsAvailable!$J577,FFPEUsageLog!$C:$C,FFPERegionsAvailable!$F577)</f>
        <v>0</v>
      </c>
      <c r="O577" s="574">
        <f t="shared" si="9"/>
        <v>30</v>
      </c>
      <c r="S577" s="475" t="s">
        <v>1354</v>
      </c>
      <c r="U577" s="566">
        <v>7</v>
      </c>
      <c r="W577" s="562" t="s">
        <v>372</v>
      </c>
      <c r="X577" s="474" t="s">
        <v>270</v>
      </c>
    </row>
    <row r="578" spans="1:24" hidden="1">
      <c r="A578" t="s">
        <v>2077</v>
      </c>
      <c r="B578" s="585" t="s">
        <v>2078</v>
      </c>
      <c r="C578" s="475" t="s">
        <v>2079</v>
      </c>
      <c r="D578" s="475">
        <v>2</v>
      </c>
      <c r="E578" s="1">
        <v>3</v>
      </c>
      <c r="F578" s="475" t="s">
        <v>2073</v>
      </c>
      <c r="G578" s="475">
        <v>67</v>
      </c>
      <c r="H578" s="561">
        <v>45204</v>
      </c>
      <c r="I578" s="583">
        <f>IFERROR(VLOOKUP(J578,Mapping!$AW$2:$BB$26,5,FALSE),"")</f>
        <v>3</v>
      </c>
      <c r="J578" t="s">
        <v>943</v>
      </c>
      <c r="K578" s="566" t="s">
        <v>929</v>
      </c>
      <c r="L578" s="474">
        <v>30</v>
      </c>
      <c r="N578">
        <f>SUMIFS(FFPEUsageLog!$D:$D,FFPEUsageLog!$A:$A,FFPERegionsAvailable!$B578,FFPEUsageLog!$B:$B,FFPERegionsAvailable!$J578,FFPEUsageLog!$C:$C,FFPERegionsAvailable!$F578)</f>
        <v>0</v>
      </c>
      <c r="O578" s="574">
        <f t="shared" si="9"/>
        <v>30</v>
      </c>
      <c r="S578" s="475" t="s">
        <v>1354</v>
      </c>
      <c r="U578" s="566">
        <v>7</v>
      </c>
      <c r="W578" s="562" t="s">
        <v>372</v>
      </c>
      <c r="X578" s="474" t="s">
        <v>270</v>
      </c>
    </row>
    <row r="579" spans="1:24" hidden="1">
      <c r="A579" t="s">
        <v>2080</v>
      </c>
      <c r="B579" s="585" t="s">
        <v>2081</v>
      </c>
      <c r="C579" s="475" t="s">
        <v>2082</v>
      </c>
      <c r="D579" s="475">
        <v>2</v>
      </c>
      <c r="E579" s="475">
        <v>3</v>
      </c>
      <c r="F579" s="475" t="s">
        <v>2083</v>
      </c>
      <c r="G579" s="475">
        <v>3</v>
      </c>
      <c r="H579" s="561">
        <v>45204</v>
      </c>
      <c r="I579" s="583">
        <f>IFERROR(VLOOKUP(J579,Mapping!$AW$2:$BB$26,5,FALSE),"")</f>
        <v>3</v>
      </c>
      <c r="J579" t="s">
        <v>943</v>
      </c>
      <c r="K579" s="566" t="s">
        <v>929</v>
      </c>
      <c r="L579" s="474">
        <v>27</v>
      </c>
      <c r="N579">
        <f>SUMIFS(FFPEUsageLog!$D:$D,FFPEUsageLog!$A:$A,FFPERegionsAvailable!$B579,FFPEUsageLog!$B:$B,FFPERegionsAvailable!$J579,FFPEUsageLog!$C:$C,FFPERegionsAvailable!$F579)</f>
        <v>0</v>
      </c>
      <c r="O579" s="574">
        <f t="shared" si="9"/>
        <v>27</v>
      </c>
      <c r="S579" s="475" t="s">
        <v>1354</v>
      </c>
      <c r="U579" s="566">
        <v>7</v>
      </c>
      <c r="W579" s="562" t="s">
        <v>372</v>
      </c>
      <c r="X579" s="474" t="s">
        <v>270</v>
      </c>
    </row>
    <row r="580" spans="1:24" hidden="1">
      <c r="A580" t="s">
        <v>2084</v>
      </c>
      <c r="B580" s="585" t="s">
        <v>2085</v>
      </c>
      <c r="C580" s="475" t="s">
        <v>2086</v>
      </c>
      <c r="D580" s="475">
        <v>2</v>
      </c>
      <c r="E580" s="475">
        <v>3</v>
      </c>
      <c r="F580" s="475" t="s">
        <v>2083</v>
      </c>
      <c r="G580" s="475">
        <v>31</v>
      </c>
      <c r="H580" s="561">
        <v>45204</v>
      </c>
      <c r="I580" s="583">
        <f>IFERROR(VLOOKUP(J580,Mapping!$AW$2:$BB$26,5,FALSE),"")</f>
        <v>3</v>
      </c>
      <c r="J580" t="s">
        <v>943</v>
      </c>
      <c r="K580" s="566" t="s">
        <v>929</v>
      </c>
      <c r="L580" s="474">
        <v>30</v>
      </c>
      <c r="N580">
        <f>SUMIFS(FFPEUsageLog!$D:$D,FFPEUsageLog!$A:$A,FFPERegionsAvailable!$B580,FFPEUsageLog!$B:$B,FFPERegionsAvailable!$J580,FFPEUsageLog!$C:$C,FFPERegionsAvailable!$F580)</f>
        <v>0</v>
      </c>
      <c r="O580" s="574">
        <f t="shared" si="9"/>
        <v>30</v>
      </c>
      <c r="S580" s="475" t="s">
        <v>1354</v>
      </c>
      <c r="U580" s="566">
        <v>7</v>
      </c>
      <c r="W580" s="562" t="s">
        <v>372</v>
      </c>
      <c r="X580" s="474" t="s">
        <v>270</v>
      </c>
    </row>
    <row r="581" spans="1:24" hidden="1">
      <c r="A581" t="s">
        <v>2087</v>
      </c>
      <c r="B581" s="585" t="s">
        <v>2088</v>
      </c>
      <c r="C581" s="475" t="s">
        <v>2089</v>
      </c>
      <c r="D581" s="475">
        <v>2</v>
      </c>
      <c r="E581" s="475">
        <v>3</v>
      </c>
      <c r="F581" s="475" t="s">
        <v>2083</v>
      </c>
      <c r="G581" s="475">
        <v>69</v>
      </c>
      <c r="H581" s="561">
        <v>45204</v>
      </c>
      <c r="I581" s="583">
        <f>IFERROR(VLOOKUP(J581,Mapping!$AW$2:$BB$26,5,FALSE),"")</f>
        <v>3</v>
      </c>
      <c r="J581" t="s">
        <v>943</v>
      </c>
      <c r="K581" s="566" t="s">
        <v>929</v>
      </c>
      <c r="L581" s="474">
        <v>30</v>
      </c>
      <c r="N581">
        <f>SUMIFS(FFPEUsageLog!$D:$D,FFPEUsageLog!$A:$A,FFPERegionsAvailable!$B581,FFPEUsageLog!$B:$B,FFPERegionsAvailable!$J581,FFPEUsageLog!$C:$C,FFPERegionsAvailable!$F581)</f>
        <v>0</v>
      </c>
      <c r="O581" s="574">
        <f t="shared" si="9"/>
        <v>30</v>
      </c>
      <c r="S581" s="475" t="s">
        <v>1354</v>
      </c>
      <c r="U581" s="566">
        <v>7</v>
      </c>
      <c r="W581" s="562" t="s">
        <v>372</v>
      </c>
      <c r="X581" s="474" t="s">
        <v>270</v>
      </c>
    </row>
    <row r="582" spans="1:24" hidden="1">
      <c r="A582" t="s">
        <v>2090</v>
      </c>
      <c r="B582" s="585" t="s">
        <v>2091</v>
      </c>
      <c r="C582" s="475" t="s">
        <v>2092</v>
      </c>
      <c r="D582" s="475">
        <v>2</v>
      </c>
      <c r="E582" s="475">
        <v>3</v>
      </c>
      <c r="F582" s="475" t="s">
        <v>2093</v>
      </c>
      <c r="G582" s="475">
        <v>3</v>
      </c>
      <c r="H582" s="561">
        <v>45204</v>
      </c>
      <c r="I582" s="583">
        <f>IFERROR(VLOOKUP(J582,Mapping!$AW$2:$BB$26,5,FALSE),"")</f>
        <v>3</v>
      </c>
      <c r="J582" t="s">
        <v>943</v>
      </c>
      <c r="K582" s="566" t="s">
        <v>929</v>
      </c>
      <c r="L582" s="474">
        <v>30</v>
      </c>
      <c r="N582">
        <f>SUMIFS(FFPEUsageLog!$D:$D,FFPEUsageLog!$A:$A,FFPERegionsAvailable!$B582,FFPEUsageLog!$B:$B,FFPERegionsAvailable!$J582,FFPEUsageLog!$C:$C,FFPERegionsAvailable!$F582)</f>
        <v>0</v>
      </c>
      <c r="O582" s="574">
        <f t="shared" si="9"/>
        <v>30</v>
      </c>
      <c r="S582" s="475" t="s">
        <v>1354</v>
      </c>
      <c r="U582" s="566">
        <v>7</v>
      </c>
      <c r="W582" s="562" t="s">
        <v>372</v>
      </c>
      <c r="X582" s="474" t="s">
        <v>270</v>
      </c>
    </row>
    <row r="583" spans="1:24" hidden="1">
      <c r="A583" t="s">
        <v>2094</v>
      </c>
      <c r="B583" s="585" t="s">
        <v>2095</v>
      </c>
      <c r="C583" s="475" t="s">
        <v>2096</v>
      </c>
      <c r="D583" s="475">
        <v>2</v>
      </c>
      <c r="E583" s="475">
        <v>3</v>
      </c>
      <c r="F583" s="475" t="s">
        <v>2093</v>
      </c>
      <c r="G583" s="475">
        <v>35</v>
      </c>
      <c r="H583" s="561">
        <v>45204</v>
      </c>
      <c r="I583" s="583">
        <f>IFERROR(VLOOKUP(J583,Mapping!$AW$2:$BB$26,5,FALSE),"")</f>
        <v>3</v>
      </c>
      <c r="J583" t="s">
        <v>943</v>
      </c>
      <c r="K583" s="566" t="s">
        <v>929</v>
      </c>
      <c r="L583" s="474">
        <v>30</v>
      </c>
      <c r="N583">
        <f>SUMIFS(FFPEUsageLog!$D:$D,FFPEUsageLog!$A:$A,FFPERegionsAvailable!$B583,FFPEUsageLog!$B:$B,FFPERegionsAvailable!$J583,FFPEUsageLog!$C:$C,FFPERegionsAvailable!$F583)</f>
        <v>0</v>
      </c>
      <c r="O583" s="574">
        <f t="shared" si="9"/>
        <v>30</v>
      </c>
      <c r="S583" s="475" t="s">
        <v>1354</v>
      </c>
      <c r="U583" s="566">
        <v>7</v>
      </c>
      <c r="W583" s="562" t="s">
        <v>372</v>
      </c>
      <c r="X583" s="474" t="s">
        <v>270</v>
      </c>
    </row>
    <row r="584" spans="1:24" hidden="1">
      <c r="A584" t="s">
        <v>2097</v>
      </c>
      <c r="B584" s="585" t="s">
        <v>2098</v>
      </c>
      <c r="C584" s="475" t="s">
        <v>2099</v>
      </c>
      <c r="D584" s="475">
        <v>2</v>
      </c>
      <c r="E584" s="475">
        <v>3</v>
      </c>
      <c r="F584" s="475" t="s">
        <v>2093</v>
      </c>
      <c r="G584" s="475">
        <v>68</v>
      </c>
      <c r="H584" s="561">
        <v>45204</v>
      </c>
      <c r="I584" s="583">
        <f>IFERROR(VLOOKUP(J584,Mapping!$AW$2:$BB$26,5,FALSE),"")</f>
        <v>3</v>
      </c>
      <c r="J584" t="s">
        <v>943</v>
      </c>
      <c r="K584" s="566" t="s">
        <v>929</v>
      </c>
      <c r="L584" s="474">
        <v>30</v>
      </c>
      <c r="N584">
        <f>SUMIFS(FFPEUsageLog!$D:$D,FFPEUsageLog!$A:$A,FFPERegionsAvailable!$B584,FFPEUsageLog!$B:$B,FFPERegionsAvailable!$J584,FFPEUsageLog!$C:$C,FFPERegionsAvailable!$F584)</f>
        <v>0</v>
      </c>
      <c r="O584" s="574">
        <f t="shared" si="9"/>
        <v>30</v>
      </c>
      <c r="S584" s="475" t="s">
        <v>1354</v>
      </c>
      <c r="U584" s="566">
        <v>7</v>
      </c>
      <c r="W584" s="562" t="s">
        <v>372</v>
      </c>
      <c r="X584" s="474" t="s">
        <v>270</v>
      </c>
    </row>
    <row r="585" spans="1:24" hidden="1">
      <c r="A585" t="s">
        <v>2100</v>
      </c>
      <c r="B585" s="585" t="s">
        <v>2101</v>
      </c>
      <c r="C585" s="475" t="s">
        <v>2102</v>
      </c>
      <c r="D585" s="475">
        <v>2</v>
      </c>
      <c r="E585" s="475">
        <v>3</v>
      </c>
      <c r="F585" s="475" t="s">
        <v>2103</v>
      </c>
      <c r="G585" s="475">
        <v>2</v>
      </c>
      <c r="H585" s="561">
        <v>45204</v>
      </c>
      <c r="I585" s="583">
        <f>IFERROR(VLOOKUP(J585,Mapping!$AW$2:$BB$26,5,FALSE),"")</f>
        <v>3</v>
      </c>
      <c r="J585" t="s">
        <v>943</v>
      </c>
      <c r="K585" s="566" t="s">
        <v>929</v>
      </c>
      <c r="L585" s="474">
        <v>30</v>
      </c>
      <c r="N585">
        <f>SUMIFS(FFPEUsageLog!$D:$D,FFPEUsageLog!$A:$A,FFPERegionsAvailable!$B585,FFPEUsageLog!$B:$B,FFPERegionsAvailable!$J585,FFPEUsageLog!$C:$C,FFPERegionsAvailable!$F585)</f>
        <v>0</v>
      </c>
      <c r="O585" s="574">
        <f t="shared" si="9"/>
        <v>30</v>
      </c>
      <c r="S585" s="475" t="s">
        <v>1354</v>
      </c>
      <c r="U585" s="566">
        <v>7</v>
      </c>
      <c r="W585" s="562" t="s">
        <v>372</v>
      </c>
      <c r="X585" s="474" t="s">
        <v>270</v>
      </c>
    </row>
    <row r="586" spans="1:24" hidden="1">
      <c r="A586" t="s">
        <v>2104</v>
      </c>
      <c r="B586" s="585" t="s">
        <v>2105</v>
      </c>
      <c r="C586" s="475" t="s">
        <v>2106</v>
      </c>
      <c r="D586" s="475">
        <v>2</v>
      </c>
      <c r="E586" s="475">
        <v>3</v>
      </c>
      <c r="F586" s="475" t="s">
        <v>2103</v>
      </c>
      <c r="G586" s="475">
        <v>34</v>
      </c>
      <c r="H586" s="561">
        <v>45204</v>
      </c>
      <c r="I586" s="583">
        <f>IFERROR(VLOOKUP(J586,Mapping!$AW$2:$BB$26,5,FALSE),"")</f>
        <v>3</v>
      </c>
      <c r="J586" t="s">
        <v>943</v>
      </c>
      <c r="K586" s="566" t="s">
        <v>929</v>
      </c>
      <c r="L586" s="474">
        <v>30</v>
      </c>
      <c r="N586">
        <f>SUMIFS(FFPEUsageLog!$D:$D,FFPEUsageLog!$A:$A,FFPERegionsAvailable!$B586,FFPEUsageLog!$B:$B,FFPERegionsAvailable!$J586,FFPEUsageLog!$C:$C,FFPERegionsAvailable!$F586)</f>
        <v>0</v>
      </c>
      <c r="O586" s="574">
        <f t="shared" si="9"/>
        <v>30</v>
      </c>
      <c r="S586" s="475" t="s">
        <v>1354</v>
      </c>
      <c r="U586" s="566">
        <v>7</v>
      </c>
      <c r="W586" s="562" t="s">
        <v>372</v>
      </c>
      <c r="X586" s="474" t="s">
        <v>270</v>
      </c>
    </row>
    <row r="587" spans="1:24" hidden="1">
      <c r="A587" t="s">
        <v>2107</v>
      </c>
      <c r="B587" s="585" t="s">
        <v>2108</v>
      </c>
      <c r="C587" s="475" t="s">
        <v>2109</v>
      </c>
      <c r="D587" s="475">
        <v>2</v>
      </c>
      <c r="E587" s="475">
        <v>3</v>
      </c>
      <c r="F587" s="475" t="s">
        <v>2103</v>
      </c>
      <c r="G587" s="475">
        <v>68</v>
      </c>
      <c r="H587" s="561">
        <v>45204</v>
      </c>
      <c r="I587" s="583">
        <f>IFERROR(VLOOKUP(J587,Mapping!$AW$2:$BB$26,5,FALSE),"")</f>
        <v>3</v>
      </c>
      <c r="J587" t="s">
        <v>943</v>
      </c>
      <c r="K587" s="566" t="s">
        <v>929</v>
      </c>
      <c r="L587" s="474">
        <v>30</v>
      </c>
      <c r="N587">
        <f>SUMIFS(FFPEUsageLog!$D:$D,FFPEUsageLog!$A:$A,FFPERegionsAvailable!$B587,FFPEUsageLog!$B:$B,FFPERegionsAvailable!$J587,FFPEUsageLog!$C:$C,FFPERegionsAvailable!$F587)</f>
        <v>0</v>
      </c>
      <c r="O587" s="574">
        <f t="shared" si="9"/>
        <v>30</v>
      </c>
      <c r="S587" s="475" t="s">
        <v>1354</v>
      </c>
      <c r="U587" s="566">
        <v>7</v>
      </c>
      <c r="W587" s="562" t="s">
        <v>372</v>
      </c>
      <c r="X587" s="474" t="s">
        <v>270</v>
      </c>
    </row>
    <row r="588" spans="1:24" hidden="1">
      <c r="A588" t="s">
        <v>2110</v>
      </c>
      <c r="B588" s="585" t="s">
        <v>2111</v>
      </c>
      <c r="C588" s="475" t="s">
        <v>2112</v>
      </c>
      <c r="D588" s="475">
        <v>2</v>
      </c>
      <c r="E588" s="475">
        <v>3</v>
      </c>
      <c r="F588" s="475" t="s">
        <v>2113</v>
      </c>
      <c r="G588" s="475">
        <v>2</v>
      </c>
      <c r="H588" s="561">
        <v>45204</v>
      </c>
      <c r="I588" s="583">
        <f>IFERROR(VLOOKUP(J588,Mapping!$AW$2:$BB$26,5,FALSE),"")</f>
        <v>3</v>
      </c>
      <c r="J588" t="s">
        <v>943</v>
      </c>
      <c r="K588" s="566" t="s">
        <v>929</v>
      </c>
      <c r="L588" s="474">
        <v>30</v>
      </c>
      <c r="N588">
        <f>SUMIFS(FFPEUsageLog!$D:$D,FFPEUsageLog!$A:$A,FFPERegionsAvailable!$B588,FFPEUsageLog!$B:$B,FFPERegionsAvailable!$J588,FFPEUsageLog!$C:$C,FFPERegionsAvailable!$F588)</f>
        <v>0</v>
      </c>
      <c r="O588" s="574">
        <f t="shared" si="9"/>
        <v>30</v>
      </c>
      <c r="S588" s="475" t="s">
        <v>1354</v>
      </c>
      <c r="U588" s="566">
        <v>7</v>
      </c>
      <c r="W588" s="562" t="s">
        <v>372</v>
      </c>
      <c r="X588" s="474" t="s">
        <v>270</v>
      </c>
    </row>
    <row r="589" spans="1:24" hidden="1">
      <c r="A589" t="s">
        <v>2114</v>
      </c>
      <c r="B589" s="585" t="s">
        <v>2115</v>
      </c>
      <c r="C589" s="475" t="s">
        <v>2116</v>
      </c>
      <c r="D589" s="475">
        <v>2</v>
      </c>
      <c r="E589" s="475">
        <v>3</v>
      </c>
      <c r="F589" s="475" t="s">
        <v>2113</v>
      </c>
      <c r="G589" s="475">
        <v>34</v>
      </c>
      <c r="H589" s="561">
        <v>45204</v>
      </c>
      <c r="I589" s="583">
        <f>IFERROR(VLOOKUP(J589,Mapping!$AW$2:$BB$26,5,FALSE),"")</f>
        <v>3</v>
      </c>
      <c r="J589" t="s">
        <v>943</v>
      </c>
      <c r="K589" s="566" t="s">
        <v>929</v>
      </c>
      <c r="L589" s="474">
        <v>30</v>
      </c>
      <c r="N589">
        <f>SUMIFS(FFPEUsageLog!$D:$D,FFPEUsageLog!$A:$A,FFPERegionsAvailable!$B589,FFPEUsageLog!$B:$B,FFPERegionsAvailable!$J589,FFPEUsageLog!$C:$C,FFPERegionsAvailable!$F589)</f>
        <v>0</v>
      </c>
      <c r="O589" s="574">
        <f t="shared" si="9"/>
        <v>30</v>
      </c>
      <c r="S589" s="475" t="s">
        <v>1354</v>
      </c>
      <c r="U589" s="566">
        <v>7</v>
      </c>
      <c r="W589" s="562" t="s">
        <v>372</v>
      </c>
      <c r="X589" s="474" t="s">
        <v>270</v>
      </c>
    </row>
    <row r="590" spans="1:24" hidden="1">
      <c r="A590" t="s">
        <v>2117</v>
      </c>
      <c r="B590" s="585" t="s">
        <v>2118</v>
      </c>
      <c r="C590" s="475" t="s">
        <v>2119</v>
      </c>
      <c r="D590" s="475">
        <v>2</v>
      </c>
      <c r="E590" s="475">
        <v>3</v>
      </c>
      <c r="F590" s="475" t="s">
        <v>2113</v>
      </c>
      <c r="G590" s="475">
        <v>68</v>
      </c>
      <c r="H590" s="561">
        <v>45204</v>
      </c>
      <c r="I590" s="583">
        <f>IFERROR(VLOOKUP(J590,Mapping!$AW$2:$BB$26,5,FALSE),"")</f>
        <v>3</v>
      </c>
      <c r="J590" t="s">
        <v>943</v>
      </c>
      <c r="K590" s="566" t="s">
        <v>929</v>
      </c>
      <c r="L590" s="474">
        <v>30</v>
      </c>
      <c r="N590">
        <f>SUMIFS(FFPEUsageLog!$D:$D,FFPEUsageLog!$A:$A,FFPERegionsAvailable!$B590,FFPEUsageLog!$B:$B,FFPERegionsAvailable!$J590,FFPEUsageLog!$C:$C,FFPERegionsAvailable!$F590)</f>
        <v>0</v>
      </c>
      <c r="O590" s="574">
        <f t="shared" si="9"/>
        <v>30</v>
      </c>
      <c r="S590" s="475" t="s">
        <v>1354</v>
      </c>
      <c r="U590" s="566">
        <v>7</v>
      </c>
      <c r="W590" s="562" t="s">
        <v>372</v>
      </c>
      <c r="X590" s="474" t="s">
        <v>270</v>
      </c>
    </row>
    <row r="591" spans="1:24" hidden="1">
      <c r="A591" t="s">
        <v>2120</v>
      </c>
      <c r="B591" s="585" t="s">
        <v>2121</v>
      </c>
      <c r="C591" s="475" t="s">
        <v>2122</v>
      </c>
      <c r="D591" s="475">
        <v>2</v>
      </c>
      <c r="E591" s="475">
        <v>3</v>
      </c>
      <c r="F591" s="475" t="s">
        <v>2123</v>
      </c>
      <c r="G591" s="475">
        <v>2</v>
      </c>
      <c r="H591" s="561">
        <v>45204</v>
      </c>
      <c r="I591" s="583">
        <f>IFERROR(VLOOKUP(J591,Mapping!$AW$2:$BB$26,5,FALSE),"")</f>
        <v>3</v>
      </c>
      <c r="J591" t="s">
        <v>943</v>
      </c>
      <c r="K591" s="566" t="s">
        <v>929</v>
      </c>
      <c r="L591" s="474">
        <v>30</v>
      </c>
      <c r="N591">
        <f>SUMIFS(FFPEUsageLog!$D:$D,FFPEUsageLog!$A:$A,FFPERegionsAvailable!$B591,FFPEUsageLog!$B:$B,FFPERegionsAvailable!$J591,FFPEUsageLog!$C:$C,FFPERegionsAvailable!$F591)</f>
        <v>0</v>
      </c>
      <c r="O591" s="574">
        <f t="shared" si="9"/>
        <v>30</v>
      </c>
      <c r="S591" s="475" t="s">
        <v>1354</v>
      </c>
      <c r="U591" s="566">
        <v>7</v>
      </c>
      <c r="W591" s="562" t="s">
        <v>372</v>
      </c>
      <c r="X591" s="474" t="s">
        <v>270</v>
      </c>
    </row>
    <row r="592" spans="1:24" hidden="1">
      <c r="A592" t="s">
        <v>2124</v>
      </c>
      <c r="B592" s="585" t="s">
        <v>2125</v>
      </c>
      <c r="C592" s="475" t="s">
        <v>2126</v>
      </c>
      <c r="D592" s="475">
        <v>2</v>
      </c>
      <c r="E592" s="475">
        <v>3</v>
      </c>
      <c r="F592" s="475" t="s">
        <v>2123</v>
      </c>
      <c r="G592" s="475">
        <v>34</v>
      </c>
      <c r="H592" s="561">
        <v>45204</v>
      </c>
      <c r="I592" s="583">
        <f>IFERROR(VLOOKUP(J592,Mapping!$AW$2:$BB$26,5,FALSE),"")</f>
        <v>3</v>
      </c>
      <c r="J592" t="s">
        <v>943</v>
      </c>
      <c r="K592" s="566" t="s">
        <v>929</v>
      </c>
      <c r="L592" s="474">
        <v>30</v>
      </c>
      <c r="N592">
        <f>SUMIFS(FFPEUsageLog!$D:$D,FFPEUsageLog!$A:$A,FFPERegionsAvailable!$B592,FFPEUsageLog!$B:$B,FFPERegionsAvailable!$J592,FFPEUsageLog!$C:$C,FFPERegionsAvailable!$F592)</f>
        <v>0</v>
      </c>
      <c r="O592" s="574">
        <f t="shared" si="9"/>
        <v>30</v>
      </c>
      <c r="S592" s="475" t="s">
        <v>1354</v>
      </c>
      <c r="U592" s="566">
        <v>7</v>
      </c>
      <c r="W592" s="562" t="s">
        <v>372</v>
      </c>
      <c r="X592" s="474" t="s">
        <v>270</v>
      </c>
    </row>
    <row r="593" spans="1:24" hidden="1">
      <c r="A593" t="s">
        <v>2127</v>
      </c>
      <c r="B593" s="585" t="s">
        <v>2128</v>
      </c>
      <c r="C593" s="475" t="s">
        <v>2129</v>
      </c>
      <c r="D593" s="475">
        <v>2</v>
      </c>
      <c r="E593" s="475">
        <v>3</v>
      </c>
      <c r="F593" s="475" t="s">
        <v>2123</v>
      </c>
      <c r="G593" s="475">
        <v>67</v>
      </c>
      <c r="H593" s="561">
        <v>45204</v>
      </c>
      <c r="I593" s="583">
        <f>IFERROR(VLOOKUP(J593,Mapping!$AW$2:$BB$26,5,FALSE),"")</f>
        <v>3</v>
      </c>
      <c r="J593" t="s">
        <v>943</v>
      </c>
      <c r="K593" s="566" t="s">
        <v>929</v>
      </c>
      <c r="L593" s="474">
        <v>30</v>
      </c>
      <c r="N593">
        <f>SUMIFS(FFPEUsageLog!$D:$D,FFPEUsageLog!$A:$A,FFPERegionsAvailable!$B593,FFPEUsageLog!$B:$B,FFPERegionsAvailable!$J593,FFPEUsageLog!$C:$C,FFPERegionsAvailable!$F593)</f>
        <v>0</v>
      </c>
      <c r="O593" s="574">
        <f t="shared" si="9"/>
        <v>30</v>
      </c>
      <c r="S593" s="475" t="s">
        <v>1354</v>
      </c>
      <c r="U593" s="566">
        <v>7</v>
      </c>
      <c r="W593" s="562" t="s">
        <v>372</v>
      </c>
      <c r="X593" s="474" t="s">
        <v>270</v>
      </c>
    </row>
    <row r="594" spans="1:24" hidden="1">
      <c r="A594" t="s">
        <v>2130</v>
      </c>
      <c r="B594" s="585" t="s">
        <v>2131</v>
      </c>
      <c r="C594" s="475" t="s">
        <v>2132</v>
      </c>
      <c r="D594" s="475">
        <v>2</v>
      </c>
      <c r="E594" s="475">
        <v>3</v>
      </c>
      <c r="F594" s="475" t="s">
        <v>2133</v>
      </c>
      <c r="G594" s="475">
        <v>2</v>
      </c>
      <c r="H594" s="561">
        <v>45204</v>
      </c>
      <c r="I594" s="583">
        <f>IFERROR(VLOOKUP(J594,Mapping!$AW$2:$BB$26,5,FALSE),"")</f>
        <v>3</v>
      </c>
      <c r="J594" t="s">
        <v>943</v>
      </c>
      <c r="K594" s="566" t="s">
        <v>929</v>
      </c>
      <c r="L594" s="474">
        <v>30</v>
      </c>
      <c r="N594">
        <f>SUMIFS(FFPEUsageLog!$D:$D,FFPEUsageLog!$A:$A,FFPERegionsAvailable!$B594,FFPEUsageLog!$B:$B,FFPERegionsAvailable!$J594,FFPEUsageLog!$C:$C,FFPERegionsAvailable!$F594)</f>
        <v>0</v>
      </c>
      <c r="O594" s="574">
        <f t="shared" si="9"/>
        <v>30</v>
      </c>
      <c r="S594" s="475" t="s">
        <v>1354</v>
      </c>
      <c r="U594" s="566">
        <v>7</v>
      </c>
      <c r="W594" s="562" t="s">
        <v>372</v>
      </c>
      <c r="X594" s="474" t="s">
        <v>270</v>
      </c>
    </row>
    <row r="595" spans="1:24" hidden="1">
      <c r="A595" t="s">
        <v>2134</v>
      </c>
      <c r="B595" s="585" t="s">
        <v>2135</v>
      </c>
      <c r="C595" s="475" t="s">
        <v>2136</v>
      </c>
      <c r="D595" s="475">
        <v>2</v>
      </c>
      <c r="E595" s="475">
        <v>3</v>
      </c>
      <c r="F595" s="475" t="s">
        <v>2133</v>
      </c>
      <c r="G595" s="475">
        <v>35</v>
      </c>
      <c r="H595" s="561">
        <v>45204</v>
      </c>
      <c r="I595" s="583">
        <f>IFERROR(VLOOKUP(J595,Mapping!$AW$2:$BB$26,5,FALSE),"")</f>
        <v>3</v>
      </c>
      <c r="J595" t="s">
        <v>943</v>
      </c>
      <c r="K595" s="566" t="s">
        <v>929</v>
      </c>
      <c r="L595" s="474">
        <v>30</v>
      </c>
      <c r="N595">
        <f>SUMIFS(FFPEUsageLog!$D:$D,FFPEUsageLog!$A:$A,FFPERegionsAvailable!$B595,FFPEUsageLog!$B:$B,FFPERegionsAvailable!$J595,FFPEUsageLog!$C:$C,FFPERegionsAvailable!$F595)</f>
        <v>0</v>
      </c>
      <c r="O595" s="574">
        <f t="shared" si="9"/>
        <v>30</v>
      </c>
      <c r="S595" s="475" t="s">
        <v>1354</v>
      </c>
      <c r="U595" s="566">
        <v>7</v>
      </c>
      <c r="W595" s="562" t="s">
        <v>372</v>
      </c>
      <c r="X595" s="474" t="s">
        <v>270</v>
      </c>
    </row>
    <row r="596" spans="1:24" hidden="1">
      <c r="A596" t="s">
        <v>2137</v>
      </c>
      <c r="B596" s="585" t="s">
        <v>2138</v>
      </c>
      <c r="C596" s="475" t="s">
        <v>2139</v>
      </c>
      <c r="D596" s="475">
        <v>2</v>
      </c>
      <c r="E596" s="475">
        <v>3</v>
      </c>
      <c r="F596" s="475" t="s">
        <v>2133</v>
      </c>
      <c r="G596" s="475">
        <v>68</v>
      </c>
      <c r="H596" s="561">
        <v>45204</v>
      </c>
      <c r="I596" s="583">
        <f>IFERROR(VLOOKUP(J596,Mapping!$AW$2:$BB$26,5,FALSE),"")</f>
        <v>3</v>
      </c>
      <c r="J596" t="s">
        <v>943</v>
      </c>
      <c r="K596" s="566" t="s">
        <v>929</v>
      </c>
      <c r="L596" s="474">
        <v>30</v>
      </c>
      <c r="N596">
        <f>SUMIFS(FFPEUsageLog!$D:$D,FFPEUsageLog!$A:$A,FFPERegionsAvailable!$B596,FFPEUsageLog!$B:$B,FFPERegionsAvailable!$J596,FFPEUsageLog!$C:$C,FFPERegionsAvailable!$F596)</f>
        <v>0</v>
      </c>
      <c r="O596" s="574">
        <f t="shared" si="9"/>
        <v>30</v>
      </c>
      <c r="S596" s="475" t="s">
        <v>1354</v>
      </c>
      <c r="U596" s="566">
        <v>7</v>
      </c>
      <c r="W596" s="562" t="s">
        <v>372</v>
      </c>
      <c r="X596" s="474" t="s">
        <v>270</v>
      </c>
    </row>
    <row r="597" spans="1:24" hidden="1">
      <c r="A597" t="s">
        <v>2140</v>
      </c>
      <c r="B597" s="585" t="s">
        <v>2141</v>
      </c>
      <c r="C597" s="475" t="s">
        <v>2142</v>
      </c>
      <c r="D597" s="475">
        <v>2</v>
      </c>
      <c r="E597" s="475">
        <v>3</v>
      </c>
      <c r="F597" s="475" t="s">
        <v>2143</v>
      </c>
      <c r="G597" s="475">
        <v>2</v>
      </c>
      <c r="H597" s="561">
        <v>45204</v>
      </c>
      <c r="I597" s="583">
        <f>IFERROR(VLOOKUP(J597,Mapping!$AW$2:$BB$26,5,FALSE),"")</f>
        <v>3</v>
      </c>
      <c r="J597" t="s">
        <v>943</v>
      </c>
      <c r="K597" s="566" t="s">
        <v>929</v>
      </c>
      <c r="L597" s="474">
        <v>30</v>
      </c>
      <c r="N597">
        <f>SUMIFS(FFPEUsageLog!$D:$D,FFPEUsageLog!$A:$A,FFPERegionsAvailable!$B597,FFPEUsageLog!$B:$B,FFPERegionsAvailable!$J597,FFPEUsageLog!$C:$C,FFPERegionsAvailable!$F597)</f>
        <v>0</v>
      </c>
      <c r="O597" s="574">
        <f t="shared" si="9"/>
        <v>30</v>
      </c>
      <c r="S597" s="475" t="s">
        <v>1354</v>
      </c>
      <c r="U597" s="566">
        <v>7</v>
      </c>
      <c r="W597" s="562" t="s">
        <v>372</v>
      </c>
      <c r="X597" s="474" t="s">
        <v>270</v>
      </c>
    </row>
    <row r="598" spans="1:24" hidden="1">
      <c r="A598" t="s">
        <v>2144</v>
      </c>
      <c r="B598" s="585" t="s">
        <v>2145</v>
      </c>
      <c r="C598" s="475" t="s">
        <v>2146</v>
      </c>
      <c r="D598" s="475">
        <v>2</v>
      </c>
      <c r="E598" s="475">
        <v>3</v>
      </c>
      <c r="F598" s="475" t="s">
        <v>2143</v>
      </c>
      <c r="G598" s="475">
        <v>35</v>
      </c>
      <c r="H598" s="561">
        <v>45204</v>
      </c>
      <c r="I598" s="583">
        <f>IFERROR(VLOOKUP(J598,Mapping!$AW$2:$BB$26,5,FALSE),"")</f>
        <v>3</v>
      </c>
      <c r="J598" t="s">
        <v>943</v>
      </c>
      <c r="K598" s="566" t="s">
        <v>929</v>
      </c>
      <c r="L598" s="474">
        <v>30</v>
      </c>
      <c r="N598">
        <f>SUMIFS(FFPEUsageLog!$D:$D,FFPEUsageLog!$A:$A,FFPERegionsAvailable!$B598,FFPEUsageLog!$B:$B,FFPERegionsAvailable!$J598,FFPEUsageLog!$C:$C,FFPERegionsAvailable!$F598)</f>
        <v>0</v>
      </c>
      <c r="O598" s="574">
        <f t="shared" si="9"/>
        <v>30</v>
      </c>
      <c r="S598" s="475" t="s">
        <v>1354</v>
      </c>
      <c r="U598" s="566">
        <v>7</v>
      </c>
      <c r="W598" s="562" t="s">
        <v>372</v>
      </c>
      <c r="X598" s="474" t="s">
        <v>270</v>
      </c>
    </row>
    <row r="599" spans="1:24" hidden="1">
      <c r="A599" t="s">
        <v>2147</v>
      </c>
      <c r="B599" s="585" t="s">
        <v>2148</v>
      </c>
      <c r="C599" s="475" t="s">
        <v>2149</v>
      </c>
      <c r="D599" s="475">
        <v>2</v>
      </c>
      <c r="E599" s="475">
        <v>3</v>
      </c>
      <c r="F599" s="475" t="s">
        <v>2143</v>
      </c>
      <c r="G599" s="475">
        <v>68</v>
      </c>
      <c r="H599" s="561">
        <v>45204</v>
      </c>
      <c r="I599" s="583">
        <f>IFERROR(VLOOKUP(J599,Mapping!$AW$2:$BB$26,5,FALSE),"")</f>
        <v>3</v>
      </c>
      <c r="J599" t="s">
        <v>943</v>
      </c>
      <c r="K599" s="566" t="s">
        <v>929</v>
      </c>
      <c r="L599" s="474">
        <v>30</v>
      </c>
      <c r="N599">
        <f>SUMIFS(FFPEUsageLog!$D:$D,FFPEUsageLog!$A:$A,FFPERegionsAvailable!$B599,FFPEUsageLog!$B:$B,FFPERegionsAvailable!$J599,FFPEUsageLog!$C:$C,FFPERegionsAvailable!$F599)</f>
        <v>0</v>
      </c>
      <c r="O599" s="574">
        <f t="shared" si="9"/>
        <v>30</v>
      </c>
      <c r="S599" s="475" t="s">
        <v>1354</v>
      </c>
      <c r="U599" s="566">
        <v>7</v>
      </c>
      <c r="W599" s="562" t="s">
        <v>372</v>
      </c>
      <c r="X599" s="474" t="s">
        <v>270</v>
      </c>
    </row>
    <row r="600" spans="1:24" hidden="1">
      <c r="A600" t="s">
        <v>2150</v>
      </c>
      <c r="B600" s="585" t="s">
        <v>2151</v>
      </c>
      <c r="C600" s="475" t="s">
        <v>2152</v>
      </c>
      <c r="D600" s="475">
        <v>2</v>
      </c>
      <c r="E600" s="475">
        <v>3</v>
      </c>
      <c r="F600" s="475" t="s">
        <v>2153</v>
      </c>
      <c r="G600" s="475">
        <v>2</v>
      </c>
      <c r="H600" s="561">
        <v>45204</v>
      </c>
      <c r="I600" s="583">
        <f>IFERROR(VLOOKUP(J600,Mapping!$AW$2:$BB$26,5,FALSE),"")</f>
        <v>3</v>
      </c>
      <c r="J600" t="s">
        <v>943</v>
      </c>
      <c r="K600" s="566" t="s">
        <v>929</v>
      </c>
      <c r="L600" s="474">
        <v>30</v>
      </c>
      <c r="N600">
        <f>SUMIFS(FFPEUsageLog!$D:$D,FFPEUsageLog!$A:$A,FFPERegionsAvailable!$B600,FFPEUsageLog!$B:$B,FFPERegionsAvailable!$J600,FFPEUsageLog!$C:$C,FFPERegionsAvailable!$F600)</f>
        <v>0</v>
      </c>
      <c r="O600" s="574">
        <f t="shared" si="9"/>
        <v>30</v>
      </c>
      <c r="S600" s="475" t="s">
        <v>1354</v>
      </c>
      <c r="U600" s="566">
        <v>7</v>
      </c>
      <c r="W600" s="562" t="s">
        <v>372</v>
      </c>
      <c r="X600" s="474" t="s">
        <v>270</v>
      </c>
    </row>
    <row r="601" spans="1:24" hidden="1">
      <c r="A601" t="s">
        <v>2154</v>
      </c>
      <c r="B601" s="585" t="s">
        <v>2155</v>
      </c>
      <c r="C601" s="475" t="s">
        <v>2156</v>
      </c>
      <c r="D601" s="475">
        <v>2</v>
      </c>
      <c r="E601" s="475">
        <v>3</v>
      </c>
      <c r="F601" s="475" t="s">
        <v>2153</v>
      </c>
      <c r="G601" s="475">
        <v>35</v>
      </c>
      <c r="H601" s="561">
        <v>45204</v>
      </c>
      <c r="I601" s="583">
        <f>IFERROR(VLOOKUP(J601,Mapping!$AW$2:$BB$26,5,FALSE),"")</f>
        <v>3</v>
      </c>
      <c r="J601" t="s">
        <v>943</v>
      </c>
      <c r="K601" s="566" t="s">
        <v>929</v>
      </c>
      <c r="L601" s="474">
        <v>30</v>
      </c>
      <c r="N601">
        <f>SUMIFS(FFPEUsageLog!$D:$D,FFPEUsageLog!$A:$A,FFPERegionsAvailable!$B601,FFPEUsageLog!$B:$B,FFPERegionsAvailable!$J601,FFPEUsageLog!$C:$C,FFPERegionsAvailable!$F601)</f>
        <v>0</v>
      </c>
      <c r="O601" s="574">
        <f t="shared" si="9"/>
        <v>30</v>
      </c>
      <c r="S601" s="475" t="s">
        <v>1354</v>
      </c>
      <c r="U601" s="566">
        <v>7</v>
      </c>
      <c r="W601" s="562" t="s">
        <v>372</v>
      </c>
      <c r="X601" s="474" t="s">
        <v>270</v>
      </c>
    </row>
    <row r="602" spans="1:24" hidden="1">
      <c r="A602" t="s">
        <v>2157</v>
      </c>
      <c r="B602" s="585" t="s">
        <v>2158</v>
      </c>
      <c r="C602" s="475" t="s">
        <v>2159</v>
      </c>
      <c r="D602" s="475">
        <v>2</v>
      </c>
      <c r="E602" s="475">
        <v>3</v>
      </c>
      <c r="F602" s="475" t="s">
        <v>2153</v>
      </c>
      <c r="G602" s="475">
        <v>68</v>
      </c>
      <c r="H602" s="561">
        <v>45204</v>
      </c>
      <c r="I602" s="583">
        <f>IFERROR(VLOOKUP(J602,Mapping!$AW$2:$BB$26,5,FALSE),"")</f>
        <v>3</v>
      </c>
      <c r="J602" t="s">
        <v>943</v>
      </c>
      <c r="K602" s="566" t="s">
        <v>929</v>
      </c>
      <c r="L602" s="474">
        <v>30</v>
      </c>
      <c r="N602">
        <f>SUMIFS(FFPEUsageLog!$D:$D,FFPEUsageLog!$A:$A,FFPERegionsAvailable!$B602,FFPEUsageLog!$B:$B,FFPERegionsAvailable!$J602,FFPEUsageLog!$C:$C,FFPERegionsAvailable!$F602)</f>
        <v>0</v>
      </c>
      <c r="O602" s="574">
        <f t="shared" ref="O602:O665" si="10">IF(L602="","",L602-M602-N602)</f>
        <v>30</v>
      </c>
      <c r="S602" s="475" t="s">
        <v>1354</v>
      </c>
      <c r="U602" s="566">
        <v>7</v>
      </c>
      <c r="W602" s="562" t="s">
        <v>372</v>
      </c>
      <c r="X602" s="474" t="s">
        <v>270</v>
      </c>
    </row>
    <row r="603" spans="1:24" hidden="1">
      <c r="A603" t="s">
        <v>2160</v>
      </c>
      <c r="B603" s="585" t="s">
        <v>2161</v>
      </c>
      <c r="C603" s="475" t="s">
        <v>2162</v>
      </c>
      <c r="D603" s="475">
        <v>2</v>
      </c>
      <c r="E603" s="475">
        <v>3</v>
      </c>
      <c r="F603" s="475" t="s">
        <v>2163</v>
      </c>
      <c r="G603" s="475">
        <v>3</v>
      </c>
      <c r="H603" s="561">
        <v>45204</v>
      </c>
      <c r="I603" s="583">
        <f>IFERROR(VLOOKUP(J603,Mapping!$AW$2:$BB$26,5,FALSE),"")</f>
        <v>3</v>
      </c>
      <c r="J603" t="s">
        <v>943</v>
      </c>
      <c r="K603" s="566" t="s">
        <v>929</v>
      </c>
      <c r="L603" s="474">
        <v>30</v>
      </c>
      <c r="N603">
        <f>SUMIFS(FFPEUsageLog!$D:$D,FFPEUsageLog!$A:$A,FFPERegionsAvailable!$B603,FFPEUsageLog!$B:$B,FFPERegionsAvailable!$J603,FFPEUsageLog!$C:$C,FFPERegionsAvailable!$F603)</f>
        <v>0</v>
      </c>
      <c r="O603" s="574">
        <f t="shared" si="10"/>
        <v>30</v>
      </c>
      <c r="S603" s="475" t="s">
        <v>1354</v>
      </c>
      <c r="U603" s="566">
        <v>7</v>
      </c>
      <c r="W603" s="562" t="s">
        <v>372</v>
      </c>
      <c r="X603" s="474" t="s">
        <v>270</v>
      </c>
    </row>
    <row r="604" spans="1:24" hidden="1">
      <c r="A604" t="s">
        <v>2164</v>
      </c>
      <c r="B604" s="585" t="s">
        <v>2165</v>
      </c>
      <c r="C604" s="475" t="s">
        <v>2166</v>
      </c>
      <c r="D604" s="475">
        <v>2</v>
      </c>
      <c r="E604" s="475">
        <v>3</v>
      </c>
      <c r="F604" s="475" t="s">
        <v>2163</v>
      </c>
      <c r="G604" s="475">
        <v>34</v>
      </c>
      <c r="H604" s="561">
        <v>45204</v>
      </c>
      <c r="I604" s="583">
        <f>IFERROR(VLOOKUP(J604,Mapping!$AW$2:$BB$26,5,FALSE),"")</f>
        <v>3</v>
      </c>
      <c r="J604" t="s">
        <v>943</v>
      </c>
      <c r="K604" s="566" t="s">
        <v>929</v>
      </c>
      <c r="L604" s="474">
        <v>30</v>
      </c>
      <c r="N604">
        <f>SUMIFS(FFPEUsageLog!$D:$D,FFPEUsageLog!$A:$A,FFPERegionsAvailable!$B604,FFPEUsageLog!$B:$B,FFPERegionsAvailable!$J604,FFPEUsageLog!$C:$C,FFPERegionsAvailable!$F604)</f>
        <v>0</v>
      </c>
      <c r="O604" s="574">
        <f t="shared" si="10"/>
        <v>30</v>
      </c>
      <c r="S604" s="475" t="s">
        <v>1354</v>
      </c>
      <c r="U604" s="566">
        <v>7</v>
      </c>
      <c r="W604" s="562" t="s">
        <v>372</v>
      </c>
      <c r="X604" s="474" t="s">
        <v>270</v>
      </c>
    </row>
    <row r="605" spans="1:24" hidden="1">
      <c r="A605" t="s">
        <v>2167</v>
      </c>
      <c r="B605" s="585" t="s">
        <v>2168</v>
      </c>
      <c r="C605" s="475" t="s">
        <v>2169</v>
      </c>
      <c r="D605" s="475">
        <v>2</v>
      </c>
      <c r="E605" s="475">
        <v>3</v>
      </c>
      <c r="F605" s="475" t="s">
        <v>2163</v>
      </c>
      <c r="G605" s="475">
        <v>68</v>
      </c>
      <c r="H605" s="561">
        <v>45204</v>
      </c>
      <c r="I605" s="583">
        <f>IFERROR(VLOOKUP(J605,Mapping!$AW$2:$BB$26,5,FALSE),"")</f>
        <v>3</v>
      </c>
      <c r="J605" t="s">
        <v>943</v>
      </c>
      <c r="K605" s="566" t="s">
        <v>929</v>
      </c>
      <c r="L605" s="474">
        <v>30</v>
      </c>
      <c r="N605">
        <f>SUMIFS(FFPEUsageLog!$D:$D,FFPEUsageLog!$A:$A,FFPERegionsAvailable!$B605,FFPEUsageLog!$B:$B,FFPERegionsAvailable!$J605,FFPEUsageLog!$C:$C,FFPERegionsAvailable!$F605)</f>
        <v>0</v>
      </c>
      <c r="O605" s="574">
        <f t="shared" si="10"/>
        <v>30</v>
      </c>
      <c r="S605" s="475" t="s">
        <v>1354</v>
      </c>
      <c r="U605" s="566">
        <v>7</v>
      </c>
      <c r="W605" s="562" t="s">
        <v>372</v>
      </c>
      <c r="X605" s="474" t="s">
        <v>270</v>
      </c>
    </row>
    <row r="606" spans="1:24" hidden="1">
      <c r="A606" t="s">
        <v>2170</v>
      </c>
      <c r="B606" s="585" t="s">
        <v>2171</v>
      </c>
      <c r="C606" s="475" t="s">
        <v>2172</v>
      </c>
      <c r="D606" s="475">
        <v>2</v>
      </c>
      <c r="E606" s="475">
        <v>3</v>
      </c>
      <c r="F606" s="475" t="s">
        <v>2173</v>
      </c>
      <c r="G606" s="475">
        <v>3</v>
      </c>
      <c r="H606" s="561">
        <v>45204</v>
      </c>
      <c r="I606" s="583">
        <f>IFERROR(VLOOKUP(J606,Mapping!$AW$2:$BB$26,5,FALSE),"")</f>
        <v>3</v>
      </c>
      <c r="J606" t="s">
        <v>943</v>
      </c>
      <c r="K606" s="566" t="s">
        <v>929</v>
      </c>
      <c r="L606" s="474">
        <v>30</v>
      </c>
      <c r="N606">
        <f>SUMIFS(FFPEUsageLog!$D:$D,FFPEUsageLog!$A:$A,FFPERegionsAvailable!$B606,FFPEUsageLog!$B:$B,FFPERegionsAvailable!$J606,FFPEUsageLog!$C:$C,FFPERegionsAvailable!$F606)</f>
        <v>0</v>
      </c>
      <c r="O606" s="574">
        <f t="shared" si="10"/>
        <v>30</v>
      </c>
      <c r="S606" s="475" t="s">
        <v>1354</v>
      </c>
      <c r="U606" s="566">
        <v>7</v>
      </c>
      <c r="W606" s="562" t="s">
        <v>372</v>
      </c>
      <c r="X606" s="474" t="s">
        <v>270</v>
      </c>
    </row>
    <row r="607" spans="1:24" hidden="1">
      <c r="A607" t="s">
        <v>2174</v>
      </c>
      <c r="B607" s="585" t="s">
        <v>2175</v>
      </c>
      <c r="C607" s="475" t="s">
        <v>2176</v>
      </c>
      <c r="D607" s="475">
        <v>2</v>
      </c>
      <c r="E607" s="475">
        <v>3</v>
      </c>
      <c r="F607" s="475" t="s">
        <v>2173</v>
      </c>
      <c r="G607" s="475">
        <v>34</v>
      </c>
      <c r="H607" s="561">
        <v>45204</v>
      </c>
      <c r="I607" s="583">
        <f>IFERROR(VLOOKUP(J607,Mapping!$AW$2:$BB$26,5,FALSE),"")</f>
        <v>3</v>
      </c>
      <c r="J607" t="s">
        <v>943</v>
      </c>
      <c r="K607" s="566" t="s">
        <v>929</v>
      </c>
      <c r="L607" s="474">
        <v>30</v>
      </c>
      <c r="N607">
        <f>SUMIFS(FFPEUsageLog!$D:$D,FFPEUsageLog!$A:$A,FFPERegionsAvailable!$B607,FFPEUsageLog!$B:$B,FFPERegionsAvailable!$J607,FFPEUsageLog!$C:$C,FFPERegionsAvailable!$F607)</f>
        <v>0</v>
      </c>
      <c r="O607" s="574">
        <f t="shared" si="10"/>
        <v>30</v>
      </c>
      <c r="S607" s="475" t="s">
        <v>1354</v>
      </c>
      <c r="U607" s="566">
        <v>7</v>
      </c>
      <c r="W607" s="562" t="s">
        <v>372</v>
      </c>
      <c r="X607" s="474" t="s">
        <v>270</v>
      </c>
    </row>
    <row r="608" spans="1:24" hidden="1">
      <c r="A608" t="s">
        <v>2177</v>
      </c>
      <c r="B608" s="585" t="s">
        <v>2178</v>
      </c>
      <c r="C608" s="475" t="s">
        <v>2179</v>
      </c>
      <c r="D608" s="475">
        <v>2</v>
      </c>
      <c r="E608" s="475">
        <v>3</v>
      </c>
      <c r="F608" s="475" t="s">
        <v>2173</v>
      </c>
      <c r="G608" s="475">
        <v>69</v>
      </c>
      <c r="H608" s="561">
        <v>45204</v>
      </c>
      <c r="I608" s="583">
        <f>IFERROR(VLOOKUP(J608,Mapping!$AW$2:$BB$26,5,FALSE),"")</f>
        <v>3</v>
      </c>
      <c r="J608" t="s">
        <v>943</v>
      </c>
      <c r="K608" s="566" t="s">
        <v>929</v>
      </c>
      <c r="L608" s="474">
        <v>30</v>
      </c>
      <c r="N608">
        <f>SUMIFS(FFPEUsageLog!$D:$D,FFPEUsageLog!$A:$A,FFPERegionsAvailable!$B608,FFPEUsageLog!$B:$B,FFPERegionsAvailable!$J608,FFPEUsageLog!$C:$C,FFPERegionsAvailable!$F608)</f>
        <v>0</v>
      </c>
      <c r="O608" s="574">
        <f t="shared" si="10"/>
        <v>30</v>
      </c>
      <c r="S608" s="475" t="s">
        <v>1354</v>
      </c>
      <c r="U608" s="566">
        <v>7</v>
      </c>
      <c r="W608" s="562" t="s">
        <v>372</v>
      </c>
      <c r="X608" s="474" t="s">
        <v>270</v>
      </c>
    </row>
    <row r="609" spans="1:24" hidden="1">
      <c r="A609" t="s">
        <v>2180</v>
      </c>
      <c r="B609" s="585" t="s">
        <v>2181</v>
      </c>
      <c r="C609" s="475" t="s">
        <v>2182</v>
      </c>
      <c r="D609" s="475">
        <v>2</v>
      </c>
      <c r="E609" s="475">
        <v>3</v>
      </c>
      <c r="F609" s="475" t="s">
        <v>2183</v>
      </c>
      <c r="G609" s="475">
        <v>35</v>
      </c>
      <c r="H609" s="561">
        <v>45204</v>
      </c>
      <c r="I609" s="583">
        <f>IFERROR(VLOOKUP(J609,Mapping!$AW$2:$BB$26,5,FALSE),"")</f>
        <v>3</v>
      </c>
      <c r="J609" t="s">
        <v>943</v>
      </c>
      <c r="K609" s="566" t="s">
        <v>929</v>
      </c>
      <c r="L609" s="474">
        <v>30</v>
      </c>
      <c r="N609">
        <f>SUMIFS(FFPEUsageLog!$D:$D,FFPEUsageLog!$A:$A,FFPERegionsAvailable!$B609,FFPEUsageLog!$B:$B,FFPERegionsAvailable!$J609,FFPEUsageLog!$C:$C,FFPERegionsAvailable!$F609)</f>
        <v>0</v>
      </c>
      <c r="O609" s="574">
        <f t="shared" si="10"/>
        <v>30</v>
      </c>
      <c r="S609" s="475" t="s">
        <v>1354</v>
      </c>
      <c r="U609" s="566">
        <v>7</v>
      </c>
      <c r="W609" s="562" t="s">
        <v>372</v>
      </c>
      <c r="X609" s="474" t="s">
        <v>270</v>
      </c>
    </row>
    <row r="610" spans="1:24" hidden="1">
      <c r="A610" t="s">
        <v>2184</v>
      </c>
      <c r="B610" s="585" t="s">
        <v>2185</v>
      </c>
      <c r="C610" s="475" t="s">
        <v>2186</v>
      </c>
      <c r="D610" s="475">
        <v>2</v>
      </c>
      <c r="E610" s="475">
        <v>3</v>
      </c>
      <c r="F610" s="475" t="s">
        <v>2183</v>
      </c>
      <c r="G610" s="475">
        <v>3</v>
      </c>
      <c r="H610" s="561">
        <v>45204</v>
      </c>
      <c r="I610" s="583">
        <f>IFERROR(VLOOKUP(J610,Mapping!$AW$2:$BB$26,5,FALSE),"")</f>
        <v>3</v>
      </c>
      <c r="J610" t="s">
        <v>943</v>
      </c>
      <c r="K610" s="566" t="s">
        <v>929</v>
      </c>
      <c r="L610" s="474">
        <v>30</v>
      </c>
      <c r="N610">
        <f>SUMIFS(FFPEUsageLog!$D:$D,FFPEUsageLog!$A:$A,FFPERegionsAvailable!$B610,FFPEUsageLog!$B:$B,FFPERegionsAvailable!$J610,FFPEUsageLog!$C:$C,FFPERegionsAvailable!$F610)</f>
        <v>0</v>
      </c>
      <c r="O610" s="574">
        <f t="shared" si="10"/>
        <v>30</v>
      </c>
      <c r="S610" s="475" t="s">
        <v>1354</v>
      </c>
      <c r="U610" s="566">
        <v>7</v>
      </c>
      <c r="W610" s="562" t="s">
        <v>372</v>
      </c>
      <c r="X610" s="474" t="s">
        <v>270</v>
      </c>
    </row>
    <row r="611" spans="1:24" hidden="1">
      <c r="A611" t="s">
        <v>2030</v>
      </c>
      <c r="B611" s="585" t="s">
        <v>2031</v>
      </c>
      <c r="C611" s="475" t="s">
        <v>2187</v>
      </c>
      <c r="D611" s="475">
        <v>2</v>
      </c>
      <c r="E611" s="475">
        <v>3</v>
      </c>
      <c r="F611" s="475" t="s">
        <v>2188</v>
      </c>
      <c r="G611" s="475">
        <v>3</v>
      </c>
      <c r="H611" s="561">
        <v>45204</v>
      </c>
      <c r="I611" s="583">
        <f>IFERROR(VLOOKUP(J611,Mapping!$AW$2:$BB$26,5,FALSE),"")</f>
        <v>2</v>
      </c>
      <c r="J611" t="s">
        <v>925</v>
      </c>
      <c r="K611" s="566" t="s">
        <v>929</v>
      </c>
      <c r="L611" s="474">
        <v>30</v>
      </c>
      <c r="N611">
        <f>SUMIFS(FFPEUsageLog!$D:$D,FFPEUsageLog!$A:$A,FFPERegionsAvailable!$B611,FFPEUsageLog!$B:$B,FFPERegionsAvailable!$J611,FFPEUsageLog!$C:$C,FFPERegionsAvailable!$F611)</f>
        <v>0</v>
      </c>
      <c r="O611" s="574">
        <f t="shared" si="10"/>
        <v>30</v>
      </c>
      <c r="S611" s="475" t="s">
        <v>1354</v>
      </c>
      <c r="U611" s="566">
        <v>7</v>
      </c>
      <c r="W611" s="562" t="s">
        <v>372</v>
      </c>
      <c r="X611" s="474" t="s">
        <v>270</v>
      </c>
    </row>
    <row r="612" spans="1:24" hidden="1">
      <c r="A612" t="s">
        <v>2034</v>
      </c>
      <c r="B612" s="585" t="s">
        <v>2035</v>
      </c>
      <c r="C612" s="475" t="s">
        <v>2189</v>
      </c>
      <c r="D612" s="475">
        <v>2</v>
      </c>
      <c r="E612" s="475">
        <v>3</v>
      </c>
      <c r="F612" s="475" t="s">
        <v>2188</v>
      </c>
      <c r="G612" s="475">
        <v>34</v>
      </c>
      <c r="H612" s="561">
        <v>45204</v>
      </c>
      <c r="I612" s="583">
        <f>IFERROR(VLOOKUP(J612,Mapping!$AW$2:$BB$26,5,FALSE),"")</f>
        <v>2</v>
      </c>
      <c r="J612" t="s">
        <v>925</v>
      </c>
      <c r="K612" s="566" t="s">
        <v>929</v>
      </c>
      <c r="L612" s="474">
        <v>30</v>
      </c>
      <c r="N612">
        <f>SUMIFS(FFPEUsageLog!$D:$D,FFPEUsageLog!$A:$A,FFPERegionsAvailable!$B612,FFPEUsageLog!$B:$B,FFPERegionsAvailable!$J612,FFPEUsageLog!$C:$C,FFPERegionsAvailable!$F612)</f>
        <v>0</v>
      </c>
      <c r="O612" s="574">
        <f t="shared" si="10"/>
        <v>30</v>
      </c>
      <c r="S612" s="475" t="s">
        <v>1354</v>
      </c>
      <c r="U612" s="566">
        <v>7</v>
      </c>
      <c r="W612" s="562" t="s">
        <v>372</v>
      </c>
      <c r="X612" s="474" t="s">
        <v>270</v>
      </c>
    </row>
    <row r="613" spans="1:24" hidden="1">
      <c r="A613" t="s">
        <v>2037</v>
      </c>
      <c r="B613" s="585" t="s">
        <v>2038</v>
      </c>
      <c r="C613" s="475" t="s">
        <v>2190</v>
      </c>
      <c r="D613" s="475">
        <v>2</v>
      </c>
      <c r="E613" s="475">
        <v>3</v>
      </c>
      <c r="F613" s="475" t="s">
        <v>2188</v>
      </c>
      <c r="G613" s="475">
        <v>69</v>
      </c>
      <c r="H613" s="561">
        <v>45204</v>
      </c>
      <c r="I613" s="583">
        <f>IFERROR(VLOOKUP(J613,Mapping!$AW$2:$BB$26,5,FALSE),"")</f>
        <v>2</v>
      </c>
      <c r="J613" t="s">
        <v>925</v>
      </c>
      <c r="K613" s="566" t="s">
        <v>929</v>
      </c>
      <c r="L613" s="474">
        <v>30</v>
      </c>
      <c r="N613">
        <f>SUMIFS(FFPEUsageLog!$D:$D,FFPEUsageLog!$A:$A,FFPERegionsAvailable!$B613,FFPEUsageLog!$B:$B,FFPERegionsAvailable!$J613,FFPEUsageLog!$C:$C,FFPERegionsAvailable!$F613)</f>
        <v>0</v>
      </c>
      <c r="O613" s="574">
        <f t="shared" si="10"/>
        <v>30</v>
      </c>
      <c r="S613" s="475" t="s">
        <v>1354</v>
      </c>
      <c r="U613" s="566">
        <v>7</v>
      </c>
      <c r="W613" s="562" t="s">
        <v>372</v>
      </c>
      <c r="X613" s="474" t="s">
        <v>270</v>
      </c>
    </row>
    <row r="614" spans="1:24" hidden="1">
      <c r="A614" t="s">
        <v>2040</v>
      </c>
      <c r="B614" s="585" t="s">
        <v>2041</v>
      </c>
      <c r="C614" s="475" t="s">
        <v>2191</v>
      </c>
      <c r="D614" s="475">
        <v>2</v>
      </c>
      <c r="E614" s="475">
        <v>3</v>
      </c>
      <c r="F614" s="475" t="s">
        <v>2192</v>
      </c>
      <c r="G614" s="475">
        <v>3</v>
      </c>
      <c r="H614" s="561">
        <v>45204</v>
      </c>
      <c r="I614" s="583">
        <f>IFERROR(VLOOKUP(J614,Mapping!$AW$2:$BB$26,5,FALSE),"")</f>
        <v>2</v>
      </c>
      <c r="J614" t="s">
        <v>925</v>
      </c>
      <c r="K614" s="566" t="s">
        <v>929</v>
      </c>
      <c r="L614" s="474">
        <v>30</v>
      </c>
      <c r="N614">
        <f>SUMIFS(FFPEUsageLog!$D:$D,FFPEUsageLog!$A:$A,FFPERegionsAvailable!$B614,FFPEUsageLog!$B:$B,FFPERegionsAvailable!$J614,FFPEUsageLog!$C:$C,FFPERegionsAvailable!$F614)</f>
        <v>0</v>
      </c>
      <c r="O614" s="574">
        <f t="shared" si="10"/>
        <v>30</v>
      </c>
      <c r="S614" s="475" t="s">
        <v>1354</v>
      </c>
      <c r="U614" s="566">
        <v>7</v>
      </c>
      <c r="W614" s="562" t="s">
        <v>372</v>
      </c>
      <c r="X614" s="474" t="s">
        <v>270</v>
      </c>
    </row>
    <row r="615" spans="1:24" hidden="1">
      <c r="A615" t="s">
        <v>2044</v>
      </c>
      <c r="B615" s="585" t="s">
        <v>2045</v>
      </c>
      <c r="C615" s="475" t="s">
        <v>2193</v>
      </c>
      <c r="D615" s="475">
        <v>2</v>
      </c>
      <c r="E615" s="475">
        <v>3</v>
      </c>
      <c r="F615" s="475" t="s">
        <v>2192</v>
      </c>
      <c r="G615" s="475">
        <v>34</v>
      </c>
      <c r="H615" s="561">
        <v>45204</v>
      </c>
      <c r="I615" s="583">
        <f>IFERROR(VLOOKUP(J615,Mapping!$AW$2:$BB$26,5,FALSE),"")</f>
        <v>2</v>
      </c>
      <c r="J615" t="s">
        <v>925</v>
      </c>
      <c r="K615" s="566" t="s">
        <v>929</v>
      </c>
      <c r="L615" s="474">
        <v>30</v>
      </c>
      <c r="N615">
        <f>SUMIFS(FFPEUsageLog!$D:$D,FFPEUsageLog!$A:$A,FFPERegionsAvailable!$B615,FFPEUsageLog!$B:$B,FFPERegionsAvailable!$J615,FFPEUsageLog!$C:$C,FFPERegionsAvailable!$F615)</f>
        <v>0</v>
      </c>
      <c r="O615" s="574">
        <f t="shared" si="10"/>
        <v>30</v>
      </c>
      <c r="S615" s="475" t="s">
        <v>1354</v>
      </c>
      <c r="U615" s="566">
        <v>7</v>
      </c>
      <c r="W615" s="562" t="s">
        <v>372</v>
      </c>
      <c r="X615" s="474" t="s">
        <v>270</v>
      </c>
    </row>
    <row r="616" spans="1:24" hidden="1">
      <c r="A616" t="s">
        <v>2047</v>
      </c>
      <c r="B616" s="585" t="s">
        <v>2048</v>
      </c>
      <c r="C616" s="475" t="s">
        <v>2194</v>
      </c>
      <c r="D616" s="475">
        <v>2</v>
      </c>
      <c r="E616" s="475">
        <v>3</v>
      </c>
      <c r="F616" s="475" t="s">
        <v>2192</v>
      </c>
      <c r="G616" s="475">
        <v>69</v>
      </c>
      <c r="H616" s="561">
        <v>45204</v>
      </c>
      <c r="I616" s="583">
        <f>IFERROR(VLOOKUP(J616,Mapping!$AW$2:$BB$26,5,FALSE),"")</f>
        <v>2</v>
      </c>
      <c r="J616" t="s">
        <v>925</v>
      </c>
      <c r="K616" s="566" t="s">
        <v>929</v>
      </c>
      <c r="L616" s="474">
        <v>30</v>
      </c>
      <c r="N616">
        <f>SUMIFS(FFPEUsageLog!$D:$D,FFPEUsageLog!$A:$A,FFPERegionsAvailable!$B616,FFPEUsageLog!$B:$B,FFPERegionsAvailable!$J616,FFPEUsageLog!$C:$C,FFPERegionsAvailable!$F616)</f>
        <v>0</v>
      </c>
      <c r="O616" s="574">
        <f t="shared" si="10"/>
        <v>30</v>
      </c>
      <c r="S616" s="475" t="s">
        <v>1354</v>
      </c>
      <c r="U616" s="566">
        <v>7</v>
      </c>
      <c r="W616" s="562" t="s">
        <v>372</v>
      </c>
      <c r="X616" s="474" t="s">
        <v>270</v>
      </c>
    </row>
    <row r="617" spans="1:24" hidden="1">
      <c r="A617" t="s">
        <v>2050</v>
      </c>
      <c r="B617" s="585" t="s">
        <v>2051</v>
      </c>
      <c r="C617" s="475" t="s">
        <v>2195</v>
      </c>
      <c r="D617" s="475">
        <v>2</v>
      </c>
      <c r="E617" s="475">
        <v>3</v>
      </c>
      <c r="F617" s="475" t="s">
        <v>2196</v>
      </c>
      <c r="G617" s="475">
        <v>3</v>
      </c>
      <c r="H617" s="561">
        <v>45204</v>
      </c>
      <c r="I617" s="583">
        <f>IFERROR(VLOOKUP(J617,Mapping!$AW$2:$BB$26,5,FALSE),"")</f>
        <v>2</v>
      </c>
      <c r="J617" t="s">
        <v>925</v>
      </c>
      <c r="K617" s="566" t="s">
        <v>929</v>
      </c>
      <c r="L617" s="474">
        <v>30</v>
      </c>
      <c r="N617">
        <f>SUMIFS(FFPEUsageLog!$D:$D,FFPEUsageLog!$A:$A,FFPERegionsAvailable!$B617,FFPEUsageLog!$B:$B,FFPERegionsAvailable!$J617,FFPEUsageLog!$C:$C,FFPERegionsAvailable!$F617)</f>
        <v>0</v>
      </c>
      <c r="O617" s="574">
        <f t="shared" si="10"/>
        <v>30</v>
      </c>
      <c r="S617" s="475" t="s">
        <v>1354</v>
      </c>
      <c r="U617" s="566">
        <v>7</v>
      </c>
      <c r="W617" s="562" t="s">
        <v>372</v>
      </c>
      <c r="X617" s="474" t="s">
        <v>270</v>
      </c>
    </row>
    <row r="618" spans="1:24" hidden="1">
      <c r="A618" t="s">
        <v>2054</v>
      </c>
      <c r="B618" s="585" t="s">
        <v>2055</v>
      </c>
      <c r="C618" s="475" t="s">
        <v>2197</v>
      </c>
      <c r="D618" s="475">
        <v>2</v>
      </c>
      <c r="E618" s="475">
        <v>3</v>
      </c>
      <c r="F618" s="475" t="s">
        <v>2196</v>
      </c>
      <c r="G618" s="475">
        <v>34</v>
      </c>
      <c r="H618" s="561">
        <v>45204</v>
      </c>
      <c r="I618" s="583">
        <f>IFERROR(VLOOKUP(J618,Mapping!$AW$2:$BB$26,5,FALSE),"")</f>
        <v>2</v>
      </c>
      <c r="J618" t="s">
        <v>925</v>
      </c>
      <c r="K618" s="566" t="s">
        <v>929</v>
      </c>
      <c r="L618" s="474">
        <v>30</v>
      </c>
      <c r="N618">
        <f>SUMIFS(FFPEUsageLog!$D:$D,FFPEUsageLog!$A:$A,FFPERegionsAvailable!$B618,FFPEUsageLog!$B:$B,FFPERegionsAvailable!$J618,FFPEUsageLog!$C:$C,FFPERegionsAvailable!$F618)</f>
        <v>0</v>
      </c>
      <c r="O618" s="574">
        <f t="shared" si="10"/>
        <v>30</v>
      </c>
      <c r="S618" s="475" t="s">
        <v>1354</v>
      </c>
      <c r="U618" s="566">
        <v>7</v>
      </c>
      <c r="W618" s="562" t="s">
        <v>372</v>
      </c>
      <c r="X618" s="474" t="s">
        <v>270</v>
      </c>
    </row>
    <row r="619" spans="1:24" hidden="1">
      <c r="A619" t="s">
        <v>2057</v>
      </c>
      <c r="B619" s="585" t="s">
        <v>2058</v>
      </c>
      <c r="C619" s="475" t="s">
        <v>2198</v>
      </c>
      <c r="D619" s="475">
        <v>2</v>
      </c>
      <c r="E619" s="475">
        <v>3</v>
      </c>
      <c r="F619" s="475" t="s">
        <v>2196</v>
      </c>
      <c r="G619" s="475">
        <v>69</v>
      </c>
      <c r="H619" s="561">
        <v>45204</v>
      </c>
      <c r="I619" s="583">
        <f>IFERROR(VLOOKUP(J619,Mapping!$AW$2:$BB$26,5,FALSE),"")</f>
        <v>2</v>
      </c>
      <c r="J619" t="s">
        <v>925</v>
      </c>
      <c r="K619" s="566" t="s">
        <v>929</v>
      </c>
      <c r="L619" s="474">
        <v>30</v>
      </c>
      <c r="N619">
        <f>SUMIFS(FFPEUsageLog!$D:$D,FFPEUsageLog!$A:$A,FFPERegionsAvailable!$B619,FFPEUsageLog!$B:$B,FFPERegionsAvailable!$J619,FFPEUsageLog!$C:$C,FFPERegionsAvailable!$F619)</f>
        <v>0</v>
      </c>
      <c r="O619" s="574">
        <f t="shared" si="10"/>
        <v>30</v>
      </c>
      <c r="S619" s="475" t="s">
        <v>1354</v>
      </c>
      <c r="U619" s="566">
        <v>7</v>
      </c>
      <c r="W619" s="562" t="s">
        <v>372</v>
      </c>
      <c r="X619" s="474" t="s">
        <v>270</v>
      </c>
    </row>
    <row r="620" spans="1:24" hidden="1">
      <c r="A620" t="s">
        <v>2060</v>
      </c>
      <c r="B620" s="585" t="s">
        <v>2061</v>
      </c>
      <c r="C620" s="475" t="s">
        <v>2199</v>
      </c>
      <c r="D620" s="475">
        <v>2</v>
      </c>
      <c r="E620" s="475">
        <v>3</v>
      </c>
      <c r="F620" s="475" t="s">
        <v>2200</v>
      </c>
      <c r="G620" s="475">
        <v>3</v>
      </c>
      <c r="H620" s="561">
        <v>45204</v>
      </c>
      <c r="I620" s="583">
        <f>IFERROR(VLOOKUP(J620,Mapping!$AW$2:$BB$26,5,FALSE),"")</f>
        <v>2</v>
      </c>
      <c r="J620" t="s">
        <v>925</v>
      </c>
      <c r="K620" s="566" t="s">
        <v>929</v>
      </c>
      <c r="L620" s="474">
        <v>30</v>
      </c>
      <c r="N620">
        <f>SUMIFS(FFPEUsageLog!$D:$D,FFPEUsageLog!$A:$A,FFPERegionsAvailable!$B620,FFPEUsageLog!$B:$B,FFPERegionsAvailable!$J620,FFPEUsageLog!$C:$C,FFPERegionsAvailable!$F620)</f>
        <v>0</v>
      </c>
      <c r="O620" s="574">
        <f t="shared" si="10"/>
        <v>30</v>
      </c>
      <c r="S620" s="475" t="s">
        <v>1354</v>
      </c>
      <c r="U620" s="566">
        <v>7</v>
      </c>
      <c r="W620" s="562" t="s">
        <v>372</v>
      </c>
      <c r="X620" s="474" t="s">
        <v>270</v>
      </c>
    </row>
    <row r="621" spans="1:24" hidden="1">
      <c r="A621" t="s">
        <v>2064</v>
      </c>
      <c r="B621" s="585" t="s">
        <v>2065</v>
      </c>
      <c r="C621" s="475" t="s">
        <v>2201</v>
      </c>
      <c r="D621" s="475">
        <v>2</v>
      </c>
      <c r="E621" s="475">
        <v>3</v>
      </c>
      <c r="F621" s="475" t="s">
        <v>2200</v>
      </c>
      <c r="G621" s="475">
        <v>34</v>
      </c>
      <c r="H621" s="561">
        <v>45204</v>
      </c>
      <c r="I621" s="583">
        <f>IFERROR(VLOOKUP(J621,Mapping!$AW$2:$BB$26,5,FALSE),"")</f>
        <v>2</v>
      </c>
      <c r="J621" t="s">
        <v>925</v>
      </c>
      <c r="K621" s="566" t="s">
        <v>929</v>
      </c>
      <c r="L621" s="474">
        <v>30</v>
      </c>
      <c r="N621">
        <f>SUMIFS(FFPEUsageLog!$D:$D,FFPEUsageLog!$A:$A,FFPERegionsAvailable!$B621,FFPEUsageLog!$B:$B,FFPERegionsAvailable!$J621,FFPEUsageLog!$C:$C,FFPERegionsAvailable!$F621)</f>
        <v>0</v>
      </c>
      <c r="O621" s="574">
        <f t="shared" si="10"/>
        <v>30</v>
      </c>
      <c r="S621" s="475" t="s">
        <v>1354</v>
      </c>
      <c r="U621" s="566">
        <v>7</v>
      </c>
      <c r="W621" s="562" t="s">
        <v>372</v>
      </c>
      <c r="X621" s="474" t="s">
        <v>270</v>
      </c>
    </row>
    <row r="622" spans="1:24" hidden="1">
      <c r="A622" t="s">
        <v>2067</v>
      </c>
      <c r="B622" s="585" t="s">
        <v>2068</v>
      </c>
      <c r="C622" s="475" t="s">
        <v>2202</v>
      </c>
      <c r="D622" s="475">
        <v>2</v>
      </c>
      <c r="E622" s="475">
        <v>3</v>
      </c>
      <c r="F622" s="475" t="s">
        <v>2200</v>
      </c>
      <c r="G622" s="475">
        <v>69</v>
      </c>
      <c r="H622" s="561">
        <v>45204</v>
      </c>
      <c r="I622" s="583">
        <f>IFERROR(VLOOKUP(J622,Mapping!$AW$2:$BB$26,5,FALSE),"")</f>
        <v>2</v>
      </c>
      <c r="J622" t="s">
        <v>925</v>
      </c>
      <c r="K622" s="566" t="s">
        <v>929</v>
      </c>
      <c r="L622" s="474">
        <v>30</v>
      </c>
      <c r="N622">
        <f>SUMIFS(FFPEUsageLog!$D:$D,FFPEUsageLog!$A:$A,FFPERegionsAvailable!$B622,FFPEUsageLog!$B:$B,FFPERegionsAvailable!$J622,FFPEUsageLog!$C:$C,FFPERegionsAvailable!$F622)</f>
        <v>0</v>
      </c>
      <c r="O622" s="574">
        <f t="shared" si="10"/>
        <v>30</v>
      </c>
      <c r="S622" s="475" t="s">
        <v>1354</v>
      </c>
      <c r="U622" s="566">
        <v>7</v>
      </c>
      <c r="W622" s="562" t="s">
        <v>372</v>
      </c>
      <c r="X622" s="474" t="s">
        <v>270</v>
      </c>
    </row>
    <row r="623" spans="1:24" hidden="1">
      <c r="A623" t="s">
        <v>2070</v>
      </c>
      <c r="B623" s="585" t="s">
        <v>2071</v>
      </c>
      <c r="C623" s="475" t="s">
        <v>2203</v>
      </c>
      <c r="D623" s="475">
        <v>2</v>
      </c>
      <c r="E623" s="475">
        <v>3</v>
      </c>
      <c r="F623" s="475" t="s">
        <v>2204</v>
      </c>
      <c r="G623" s="475">
        <v>3</v>
      </c>
      <c r="H623" s="561">
        <v>45204</v>
      </c>
      <c r="I623" s="583">
        <f>IFERROR(VLOOKUP(J623,Mapping!$AW$2:$BB$26,5,FALSE),"")</f>
        <v>2</v>
      </c>
      <c r="J623" t="s">
        <v>925</v>
      </c>
      <c r="K623" s="566" t="s">
        <v>929</v>
      </c>
      <c r="L623" s="474">
        <v>30</v>
      </c>
      <c r="N623">
        <f>SUMIFS(FFPEUsageLog!$D:$D,FFPEUsageLog!$A:$A,FFPERegionsAvailable!$B623,FFPEUsageLog!$B:$B,FFPERegionsAvailable!$J623,FFPEUsageLog!$C:$C,FFPERegionsAvailable!$F623)</f>
        <v>0</v>
      </c>
      <c r="O623" s="574">
        <f t="shared" si="10"/>
        <v>30</v>
      </c>
      <c r="S623" s="475" t="s">
        <v>1354</v>
      </c>
      <c r="U623" s="566">
        <v>7</v>
      </c>
      <c r="W623" s="562" t="s">
        <v>372</v>
      </c>
      <c r="X623" s="474" t="s">
        <v>270</v>
      </c>
    </row>
    <row r="624" spans="1:24" hidden="1">
      <c r="A624" t="s">
        <v>2074</v>
      </c>
      <c r="B624" s="585" t="s">
        <v>2075</v>
      </c>
      <c r="C624" s="475" t="s">
        <v>2205</v>
      </c>
      <c r="D624" s="475">
        <v>2</v>
      </c>
      <c r="E624" s="475">
        <v>3</v>
      </c>
      <c r="F624" s="475" t="s">
        <v>2204</v>
      </c>
      <c r="G624" s="475">
        <v>34</v>
      </c>
      <c r="H624" s="561">
        <v>45204</v>
      </c>
      <c r="I624" s="583">
        <f>IFERROR(VLOOKUP(J624,Mapping!$AW$2:$BB$26,5,FALSE),"")</f>
        <v>2</v>
      </c>
      <c r="J624" t="s">
        <v>925</v>
      </c>
      <c r="K624" s="566" t="s">
        <v>929</v>
      </c>
      <c r="L624" s="474">
        <v>30</v>
      </c>
      <c r="N624">
        <f>SUMIFS(FFPEUsageLog!$D:$D,FFPEUsageLog!$A:$A,FFPERegionsAvailable!$B624,FFPEUsageLog!$B:$B,FFPERegionsAvailable!$J624,FFPEUsageLog!$C:$C,FFPERegionsAvailable!$F624)</f>
        <v>0</v>
      </c>
      <c r="O624" s="574">
        <f t="shared" si="10"/>
        <v>30</v>
      </c>
      <c r="S624" s="475" t="s">
        <v>1354</v>
      </c>
      <c r="U624" s="566">
        <v>7</v>
      </c>
      <c r="W624" s="562" t="s">
        <v>372</v>
      </c>
      <c r="X624" s="474" t="s">
        <v>270</v>
      </c>
    </row>
    <row r="625" spans="1:24" hidden="1">
      <c r="A625" t="s">
        <v>2077</v>
      </c>
      <c r="B625" s="585" t="s">
        <v>2078</v>
      </c>
      <c r="C625" s="475" t="s">
        <v>2206</v>
      </c>
      <c r="D625" s="475">
        <v>2</v>
      </c>
      <c r="E625" s="475">
        <v>3</v>
      </c>
      <c r="F625" s="475" t="s">
        <v>2204</v>
      </c>
      <c r="G625" s="475">
        <v>69</v>
      </c>
      <c r="H625" s="561">
        <v>45204</v>
      </c>
      <c r="I625" s="583">
        <f>IFERROR(VLOOKUP(J625,Mapping!$AW$2:$BB$26,5,FALSE),"")</f>
        <v>2</v>
      </c>
      <c r="J625" t="s">
        <v>925</v>
      </c>
      <c r="K625" s="566" t="s">
        <v>929</v>
      </c>
      <c r="L625" s="474">
        <v>30</v>
      </c>
      <c r="N625">
        <f>SUMIFS(FFPEUsageLog!$D:$D,FFPEUsageLog!$A:$A,FFPERegionsAvailable!$B625,FFPEUsageLog!$B:$B,FFPERegionsAvailable!$J625,FFPEUsageLog!$C:$C,FFPERegionsAvailable!$F625)</f>
        <v>0</v>
      </c>
      <c r="O625" s="574">
        <f t="shared" si="10"/>
        <v>30</v>
      </c>
      <c r="S625" s="475" t="s">
        <v>1354</v>
      </c>
      <c r="U625" s="566">
        <v>7</v>
      </c>
      <c r="W625" s="562" t="s">
        <v>372</v>
      </c>
      <c r="X625" s="474" t="s">
        <v>270</v>
      </c>
    </row>
    <row r="626" spans="1:24" hidden="1">
      <c r="A626" t="s">
        <v>2080</v>
      </c>
      <c r="B626" s="585" t="s">
        <v>2081</v>
      </c>
      <c r="C626" s="475" t="s">
        <v>2207</v>
      </c>
      <c r="D626" s="475">
        <v>2</v>
      </c>
      <c r="E626" s="475">
        <v>3</v>
      </c>
      <c r="F626" s="475" t="s">
        <v>2208</v>
      </c>
      <c r="G626" s="475">
        <v>3</v>
      </c>
      <c r="H626" s="561">
        <v>45204</v>
      </c>
      <c r="I626" s="583">
        <f>IFERROR(VLOOKUP(J626,Mapping!$AW$2:$BB$26,5,FALSE),"")</f>
        <v>2</v>
      </c>
      <c r="J626" t="s">
        <v>925</v>
      </c>
      <c r="K626" s="566" t="s">
        <v>929</v>
      </c>
      <c r="L626" s="474">
        <v>30</v>
      </c>
      <c r="N626">
        <f>SUMIFS(FFPEUsageLog!$D:$D,FFPEUsageLog!$A:$A,FFPERegionsAvailable!$B626,FFPEUsageLog!$B:$B,FFPERegionsAvailable!$J626,FFPEUsageLog!$C:$C,FFPERegionsAvailable!$F626)</f>
        <v>0</v>
      </c>
      <c r="O626" s="574">
        <f t="shared" si="10"/>
        <v>30</v>
      </c>
      <c r="S626" s="475" t="s">
        <v>1354</v>
      </c>
      <c r="U626" s="566">
        <v>7</v>
      </c>
      <c r="W626" s="562" t="s">
        <v>372</v>
      </c>
      <c r="X626" s="474" t="s">
        <v>270</v>
      </c>
    </row>
    <row r="627" spans="1:24" hidden="1">
      <c r="A627" t="s">
        <v>2084</v>
      </c>
      <c r="B627" s="585" t="s">
        <v>2085</v>
      </c>
      <c r="C627" s="475" t="s">
        <v>2209</v>
      </c>
      <c r="D627" s="475">
        <v>2</v>
      </c>
      <c r="E627" s="475">
        <v>3</v>
      </c>
      <c r="F627" s="475" t="s">
        <v>2208</v>
      </c>
      <c r="G627" s="475">
        <v>34</v>
      </c>
      <c r="H627" s="561">
        <v>45204</v>
      </c>
      <c r="I627" s="583">
        <f>IFERROR(VLOOKUP(J627,Mapping!$AW$2:$BB$26,5,FALSE),"")</f>
        <v>2</v>
      </c>
      <c r="J627" t="s">
        <v>925</v>
      </c>
      <c r="K627" s="566" t="s">
        <v>929</v>
      </c>
      <c r="L627" s="474">
        <v>30</v>
      </c>
      <c r="N627">
        <f>SUMIFS(FFPEUsageLog!$D:$D,FFPEUsageLog!$A:$A,FFPERegionsAvailable!$B627,FFPEUsageLog!$B:$B,FFPERegionsAvailable!$J627,FFPEUsageLog!$C:$C,FFPERegionsAvailable!$F627)</f>
        <v>0</v>
      </c>
      <c r="O627" s="574">
        <f t="shared" si="10"/>
        <v>30</v>
      </c>
      <c r="S627" s="475" t="s">
        <v>1354</v>
      </c>
      <c r="U627" s="566">
        <v>7</v>
      </c>
      <c r="W627" s="562" t="s">
        <v>372</v>
      </c>
      <c r="X627" s="474" t="s">
        <v>270</v>
      </c>
    </row>
    <row r="628" spans="1:24" hidden="1">
      <c r="A628" t="s">
        <v>2087</v>
      </c>
      <c r="B628" s="585" t="s">
        <v>2088</v>
      </c>
      <c r="C628" s="475" t="s">
        <v>2210</v>
      </c>
      <c r="D628" s="475">
        <v>2</v>
      </c>
      <c r="E628" s="475">
        <v>3</v>
      </c>
      <c r="F628" s="475" t="s">
        <v>2208</v>
      </c>
      <c r="G628" s="475">
        <v>69</v>
      </c>
      <c r="H628" s="561">
        <v>45204</v>
      </c>
      <c r="I628" s="583">
        <f>IFERROR(VLOOKUP(J628,Mapping!$AW$2:$BB$26,5,FALSE),"")</f>
        <v>2</v>
      </c>
      <c r="J628" t="s">
        <v>925</v>
      </c>
      <c r="K628" s="566" t="s">
        <v>929</v>
      </c>
      <c r="L628" s="474">
        <v>30</v>
      </c>
      <c r="N628">
        <f>SUMIFS(FFPEUsageLog!$D:$D,FFPEUsageLog!$A:$A,FFPERegionsAvailable!$B628,FFPEUsageLog!$B:$B,FFPERegionsAvailable!$J628,FFPEUsageLog!$C:$C,FFPERegionsAvailable!$F628)</f>
        <v>0</v>
      </c>
      <c r="O628" s="574">
        <f t="shared" si="10"/>
        <v>30</v>
      </c>
      <c r="S628" s="475" t="s">
        <v>1354</v>
      </c>
      <c r="U628" s="566">
        <v>7</v>
      </c>
      <c r="W628" s="562" t="s">
        <v>372</v>
      </c>
      <c r="X628" s="474" t="s">
        <v>270</v>
      </c>
    </row>
    <row r="629" spans="1:24" hidden="1">
      <c r="A629" t="s">
        <v>2090</v>
      </c>
      <c r="B629" s="585" t="s">
        <v>2091</v>
      </c>
      <c r="C629" s="475" t="s">
        <v>2211</v>
      </c>
      <c r="D629" s="475">
        <v>2</v>
      </c>
      <c r="E629" s="475">
        <v>3</v>
      </c>
      <c r="F629" s="475" t="s">
        <v>2212</v>
      </c>
      <c r="G629" s="475">
        <v>3</v>
      </c>
      <c r="H629" s="561">
        <v>45204</v>
      </c>
      <c r="I629" s="583">
        <f>IFERROR(VLOOKUP(J629,Mapping!$AW$2:$BB$26,5,FALSE),"")</f>
        <v>2</v>
      </c>
      <c r="J629" t="s">
        <v>925</v>
      </c>
      <c r="K629" s="566" t="s">
        <v>929</v>
      </c>
      <c r="L629" s="474">
        <v>30</v>
      </c>
      <c r="N629">
        <f>SUMIFS(FFPEUsageLog!$D:$D,FFPEUsageLog!$A:$A,FFPERegionsAvailable!$B629,FFPEUsageLog!$B:$B,FFPERegionsAvailable!$J629,FFPEUsageLog!$C:$C,FFPERegionsAvailable!$F629)</f>
        <v>0</v>
      </c>
      <c r="O629" s="574">
        <f t="shared" si="10"/>
        <v>30</v>
      </c>
      <c r="S629" s="475" t="s">
        <v>1354</v>
      </c>
      <c r="U629" s="566">
        <v>7</v>
      </c>
      <c r="W629" s="562" t="s">
        <v>372</v>
      </c>
      <c r="X629" s="474" t="s">
        <v>270</v>
      </c>
    </row>
    <row r="630" spans="1:24" hidden="1">
      <c r="A630" t="s">
        <v>2094</v>
      </c>
      <c r="B630" s="585" t="s">
        <v>2095</v>
      </c>
      <c r="C630" s="475" t="s">
        <v>2213</v>
      </c>
      <c r="D630" s="475">
        <v>2</v>
      </c>
      <c r="E630" s="475">
        <v>3</v>
      </c>
      <c r="F630" s="475" t="s">
        <v>2212</v>
      </c>
      <c r="G630" s="475">
        <v>34</v>
      </c>
      <c r="H630" s="561">
        <v>45204</v>
      </c>
      <c r="I630" s="583">
        <f>IFERROR(VLOOKUP(J630,Mapping!$AW$2:$BB$26,5,FALSE),"")</f>
        <v>2</v>
      </c>
      <c r="J630" t="s">
        <v>925</v>
      </c>
      <c r="K630" s="566" t="s">
        <v>929</v>
      </c>
      <c r="L630" s="474">
        <v>30</v>
      </c>
      <c r="N630">
        <f>SUMIFS(FFPEUsageLog!$D:$D,FFPEUsageLog!$A:$A,FFPERegionsAvailable!$B630,FFPEUsageLog!$B:$B,FFPERegionsAvailable!$J630,FFPEUsageLog!$C:$C,FFPERegionsAvailable!$F630)</f>
        <v>0</v>
      </c>
      <c r="O630" s="574">
        <f t="shared" si="10"/>
        <v>30</v>
      </c>
      <c r="S630" s="475" t="s">
        <v>1354</v>
      </c>
      <c r="U630" s="566">
        <v>7</v>
      </c>
      <c r="W630" s="562" t="s">
        <v>372</v>
      </c>
      <c r="X630" s="474" t="s">
        <v>270</v>
      </c>
    </row>
    <row r="631" spans="1:24" hidden="1">
      <c r="A631" t="s">
        <v>2097</v>
      </c>
      <c r="B631" s="585" t="s">
        <v>2098</v>
      </c>
      <c r="C631" s="475" t="s">
        <v>2214</v>
      </c>
      <c r="D631" s="475">
        <v>2</v>
      </c>
      <c r="E631" s="475">
        <v>3</v>
      </c>
      <c r="F631" s="475" t="s">
        <v>2212</v>
      </c>
      <c r="G631" s="475">
        <v>69</v>
      </c>
      <c r="H631" s="561">
        <v>45204</v>
      </c>
      <c r="I631" s="583">
        <f>IFERROR(VLOOKUP(J631,Mapping!$AW$2:$BB$26,5,FALSE),"")</f>
        <v>2</v>
      </c>
      <c r="J631" t="s">
        <v>925</v>
      </c>
      <c r="K631" s="566" t="s">
        <v>929</v>
      </c>
      <c r="L631" s="474">
        <v>30</v>
      </c>
      <c r="N631">
        <f>SUMIFS(FFPEUsageLog!$D:$D,FFPEUsageLog!$A:$A,FFPERegionsAvailable!$B631,FFPEUsageLog!$B:$B,FFPERegionsAvailable!$J631,FFPEUsageLog!$C:$C,FFPERegionsAvailable!$F631)</f>
        <v>0</v>
      </c>
      <c r="O631" s="574">
        <f t="shared" si="10"/>
        <v>30</v>
      </c>
      <c r="S631" s="475" t="s">
        <v>1354</v>
      </c>
      <c r="U631" s="566">
        <v>7</v>
      </c>
      <c r="W631" s="562" t="s">
        <v>372</v>
      </c>
      <c r="X631" s="474" t="s">
        <v>270</v>
      </c>
    </row>
    <row r="632" spans="1:24" hidden="1">
      <c r="A632" t="s">
        <v>2100</v>
      </c>
      <c r="B632" s="585" t="s">
        <v>2101</v>
      </c>
      <c r="C632" s="475" t="s">
        <v>2215</v>
      </c>
      <c r="D632" s="475">
        <v>2</v>
      </c>
      <c r="E632" s="475">
        <v>3</v>
      </c>
      <c r="F632" s="475" t="s">
        <v>2216</v>
      </c>
      <c r="G632" s="475">
        <v>3</v>
      </c>
      <c r="H632" s="561">
        <v>45204</v>
      </c>
      <c r="I632" s="583">
        <f>IFERROR(VLOOKUP(J632,Mapping!$AW$2:$BB$26,5,FALSE),"")</f>
        <v>2</v>
      </c>
      <c r="J632" t="s">
        <v>925</v>
      </c>
      <c r="K632" s="566" t="s">
        <v>929</v>
      </c>
      <c r="L632" s="474">
        <v>30</v>
      </c>
      <c r="N632">
        <f>SUMIFS(FFPEUsageLog!$D:$D,FFPEUsageLog!$A:$A,FFPERegionsAvailable!$B632,FFPEUsageLog!$B:$B,FFPERegionsAvailable!$J632,FFPEUsageLog!$C:$C,FFPERegionsAvailable!$F632)</f>
        <v>0</v>
      </c>
      <c r="O632" s="574">
        <f t="shared" si="10"/>
        <v>30</v>
      </c>
      <c r="S632" s="475" t="s">
        <v>1354</v>
      </c>
      <c r="U632" s="566">
        <v>7</v>
      </c>
      <c r="W632" s="562" t="s">
        <v>372</v>
      </c>
      <c r="X632" s="474" t="s">
        <v>270</v>
      </c>
    </row>
    <row r="633" spans="1:24" hidden="1">
      <c r="A633" t="s">
        <v>2104</v>
      </c>
      <c r="B633" s="585" t="s">
        <v>2105</v>
      </c>
      <c r="C633" s="475" t="s">
        <v>2217</v>
      </c>
      <c r="D633" s="475">
        <v>2</v>
      </c>
      <c r="E633" s="475">
        <v>3</v>
      </c>
      <c r="F633" s="475" t="s">
        <v>2216</v>
      </c>
      <c r="G633" s="475">
        <v>34</v>
      </c>
      <c r="H633" s="561">
        <v>45204</v>
      </c>
      <c r="I633" s="583">
        <f>IFERROR(VLOOKUP(J633,Mapping!$AW$2:$BB$26,5,FALSE),"")</f>
        <v>2</v>
      </c>
      <c r="J633" t="s">
        <v>925</v>
      </c>
      <c r="K633" s="566" t="s">
        <v>929</v>
      </c>
      <c r="L633" s="474">
        <v>30</v>
      </c>
      <c r="N633">
        <f>SUMIFS(FFPEUsageLog!$D:$D,FFPEUsageLog!$A:$A,FFPERegionsAvailable!$B633,FFPEUsageLog!$B:$B,FFPERegionsAvailable!$J633,FFPEUsageLog!$C:$C,FFPERegionsAvailable!$F633)</f>
        <v>0</v>
      </c>
      <c r="O633" s="574">
        <f t="shared" si="10"/>
        <v>30</v>
      </c>
      <c r="S633" s="475" t="s">
        <v>1354</v>
      </c>
      <c r="U633" s="566">
        <v>7</v>
      </c>
      <c r="W633" s="562" t="s">
        <v>372</v>
      </c>
      <c r="X633" s="474" t="s">
        <v>270</v>
      </c>
    </row>
    <row r="634" spans="1:24" hidden="1">
      <c r="A634" t="s">
        <v>2107</v>
      </c>
      <c r="B634" s="585" t="s">
        <v>2108</v>
      </c>
      <c r="C634" s="475" t="s">
        <v>2218</v>
      </c>
      <c r="D634" s="475">
        <v>2</v>
      </c>
      <c r="E634" s="475">
        <v>3</v>
      </c>
      <c r="F634" s="475" t="s">
        <v>2216</v>
      </c>
      <c r="G634" s="475">
        <v>69</v>
      </c>
      <c r="H634" s="561">
        <v>45204</v>
      </c>
      <c r="I634" s="583">
        <f>IFERROR(VLOOKUP(J634,Mapping!$AW$2:$BB$26,5,FALSE),"")</f>
        <v>2</v>
      </c>
      <c r="J634" t="s">
        <v>925</v>
      </c>
      <c r="K634" s="566" t="s">
        <v>929</v>
      </c>
      <c r="L634" s="474">
        <v>30</v>
      </c>
      <c r="N634">
        <f>SUMIFS(FFPEUsageLog!$D:$D,FFPEUsageLog!$A:$A,FFPERegionsAvailable!$B634,FFPEUsageLog!$B:$B,FFPERegionsAvailable!$J634,FFPEUsageLog!$C:$C,FFPERegionsAvailable!$F634)</f>
        <v>0</v>
      </c>
      <c r="O634" s="574">
        <f t="shared" si="10"/>
        <v>30</v>
      </c>
      <c r="S634" s="475" t="s">
        <v>1354</v>
      </c>
      <c r="U634" s="566">
        <v>7</v>
      </c>
      <c r="W634" s="562" t="s">
        <v>372</v>
      </c>
      <c r="X634" s="474" t="s">
        <v>270</v>
      </c>
    </row>
    <row r="635" spans="1:24" hidden="1">
      <c r="A635" t="s">
        <v>2110</v>
      </c>
      <c r="B635" s="585" t="s">
        <v>2111</v>
      </c>
      <c r="C635" s="475" t="s">
        <v>2219</v>
      </c>
      <c r="D635" s="475">
        <v>2</v>
      </c>
      <c r="E635" s="475">
        <v>3</v>
      </c>
      <c r="F635" s="475" t="s">
        <v>2220</v>
      </c>
      <c r="G635" s="475">
        <v>3</v>
      </c>
      <c r="H635" s="561">
        <v>45204</v>
      </c>
      <c r="I635" s="583">
        <f>IFERROR(VLOOKUP(J635,Mapping!$AW$2:$BB$26,5,FALSE),"")</f>
        <v>2</v>
      </c>
      <c r="J635" t="s">
        <v>925</v>
      </c>
      <c r="K635" s="566" t="s">
        <v>929</v>
      </c>
      <c r="L635" s="474">
        <v>30</v>
      </c>
      <c r="N635">
        <f>SUMIFS(FFPEUsageLog!$D:$D,FFPEUsageLog!$A:$A,FFPERegionsAvailable!$B635,FFPEUsageLog!$B:$B,FFPERegionsAvailable!$J635,FFPEUsageLog!$C:$C,FFPERegionsAvailable!$F635)</f>
        <v>0</v>
      </c>
      <c r="O635" s="574">
        <f t="shared" si="10"/>
        <v>30</v>
      </c>
      <c r="S635" s="475" t="s">
        <v>1354</v>
      </c>
      <c r="U635" s="566">
        <v>7</v>
      </c>
      <c r="W635" s="562" t="s">
        <v>372</v>
      </c>
      <c r="X635" s="474" t="s">
        <v>270</v>
      </c>
    </row>
    <row r="636" spans="1:24" hidden="1">
      <c r="A636" t="s">
        <v>2114</v>
      </c>
      <c r="B636" s="585" t="s">
        <v>2115</v>
      </c>
      <c r="C636" s="475" t="s">
        <v>2221</v>
      </c>
      <c r="D636" s="475">
        <v>2</v>
      </c>
      <c r="E636" s="475">
        <v>3</v>
      </c>
      <c r="F636" s="475" t="s">
        <v>2220</v>
      </c>
      <c r="G636" s="475">
        <v>34</v>
      </c>
      <c r="H636" s="561">
        <v>45204</v>
      </c>
      <c r="I636" s="583">
        <f>IFERROR(VLOOKUP(J636,Mapping!$AW$2:$BB$26,5,FALSE),"")</f>
        <v>2</v>
      </c>
      <c r="J636" t="s">
        <v>925</v>
      </c>
      <c r="K636" s="566" t="s">
        <v>929</v>
      </c>
      <c r="L636" s="474">
        <v>30</v>
      </c>
      <c r="N636">
        <f>SUMIFS(FFPEUsageLog!$D:$D,FFPEUsageLog!$A:$A,FFPERegionsAvailable!$B636,FFPEUsageLog!$B:$B,FFPERegionsAvailable!$J636,FFPEUsageLog!$C:$C,FFPERegionsAvailable!$F636)</f>
        <v>0</v>
      </c>
      <c r="O636" s="574">
        <f t="shared" si="10"/>
        <v>30</v>
      </c>
      <c r="S636" s="475" t="s">
        <v>1354</v>
      </c>
      <c r="U636" s="566">
        <v>7</v>
      </c>
      <c r="W636" s="562" t="s">
        <v>372</v>
      </c>
      <c r="X636" s="474" t="s">
        <v>270</v>
      </c>
    </row>
    <row r="637" spans="1:24" hidden="1">
      <c r="A637" t="s">
        <v>2117</v>
      </c>
      <c r="B637" s="585" t="s">
        <v>2118</v>
      </c>
      <c r="C637" s="475" t="s">
        <v>2222</v>
      </c>
      <c r="D637" s="475">
        <v>2</v>
      </c>
      <c r="E637" s="475">
        <v>3</v>
      </c>
      <c r="F637" s="475" t="s">
        <v>2220</v>
      </c>
      <c r="G637" s="475">
        <v>69</v>
      </c>
      <c r="H637" s="561">
        <v>45204</v>
      </c>
      <c r="I637" s="583">
        <f>IFERROR(VLOOKUP(J637,Mapping!$AW$2:$BB$26,5,FALSE),"")</f>
        <v>2</v>
      </c>
      <c r="J637" t="s">
        <v>925</v>
      </c>
      <c r="K637" s="566" t="s">
        <v>929</v>
      </c>
      <c r="L637" s="474">
        <v>30</v>
      </c>
      <c r="N637">
        <f>SUMIFS(FFPEUsageLog!$D:$D,FFPEUsageLog!$A:$A,FFPERegionsAvailable!$B637,FFPEUsageLog!$B:$B,FFPERegionsAvailable!$J637,FFPEUsageLog!$C:$C,FFPERegionsAvailable!$F637)</f>
        <v>0</v>
      </c>
      <c r="O637" s="574">
        <f t="shared" si="10"/>
        <v>30</v>
      </c>
      <c r="S637" s="475" t="s">
        <v>1354</v>
      </c>
      <c r="U637" s="566">
        <v>7</v>
      </c>
      <c r="W637" s="562" t="s">
        <v>372</v>
      </c>
      <c r="X637" s="474" t="s">
        <v>270</v>
      </c>
    </row>
    <row r="638" spans="1:24" hidden="1">
      <c r="A638" t="s">
        <v>2120</v>
      </c>
      <c r="B638" s="585" t="s">
        <v>2121</v>
      </c>
      <c r="C638" s="475" t="s">
        <v>2223</v>
      </c>
      <c r="D638" s="475">
        <v>2</v>
      </c>
      <c r="E638" s="475">
        <v>3</v>
      </c>
      <c r="F638" s="475" t="s">
        <v>2224</v>
      </c>
      <c r="G638" s="475">
        <v>3</v>
      </c>
      <c r="H638" s="561">
        <v>45204</v>
      </c>
      <c r="I638" s="583">
        <f>IFERROR(VLOOKUP(J638,Mapping!$AW$2:$BB$26,5,FALSE),"")</f>
        <v>2</v>
      </c>
      <c r="J638" t="s">
        <v>925</v>
      </c>
      <c r="K638" s="566" t="s">
        <v>929</v>
      </c>
      <c r="L638" s="474">
        <v>30</v>
      </c>
      <c r="N638">
        <f>SUMIFS(FFPEUsageLog!$D:$D,FFPEUsageLog!$A:$A,FFPERegionsAvailable!$B638,FFPEUsageLog!$B:$B,FFPERegionsAvailable!$J638,FFPEUsageLog!$C:$C,FFPERegionsAvailable!$F638)</f>
        <v>0</v>
      </c>
      <c r="O638" s="574">
        <f t="shared" si="10"/>
        <v>30</v>
      </c>
      <c r="S638" s="475" t="s">
        <v>1354</v>
      </c>
      <c r="U638" s="566">
        <v>7</v>
      </c>
      <c r="W638" s="562" t="s">
        <v>372</v>
      </c>
      <c r="X638" s="474" t="s">
        <v>270</v>
      </c>
    </row>
    <row r="639" spans="1:24" hidden="1">
      <c r="A639" t="s">
        <v>2124</v>
      </c>
      <c r="B639" s="585" t="s">
        <v>2125</v>
      </c>
      <c r="C639" s="475" t="s">
        <v>2225</v>
      </c>
      <c r="D639" s="475">
        <v>2</v>
      </c>
      <c r="E639" s="475">
        <v>3</v>
      </c>
      <c r="F639" s="475" t="s">
        <v>2224</v>
      </c>
      <c r="G639" s="475">
        <v>34</v>
      </c>
      <c r="H639" s="561">
        <v>45204</v>
      </c>
      <c r="I639" s="583">
        <f>IFERROR(VLOOKUP(J639,Mapping!$AW$2:$BB$26,5,FALSE),"")</f>
        <v>2</v>
      </c>
      <c r="J639" t="s">
        <v>925</v>
      </c>
      <c r="K639" s="566" t="s">
        <v>929</v>
      </c>
      <c r="L639" s="474">
        <v>30</v>
      </c>
      <c r="N639">
        <f>SUMIFS(FFPEUsageLog!$D:$D,FFPEUsageLog!$A:$A,FFPERegionsAvailable!$B639,FFPEUsageLog!$B:$B,FFPERegionsAvailable!$J639,FFPEUsageLog!$C:$C,FFPERegionsAvailable!$F639)</f>
        <v>0</v>
      </c>
      <c r="O639" s="574">
        <f t="shared" si="10"/>
        <v>30</v>
      </c>
      <c r="S639" s="475" t="s">
        <v>1354</v>
      </c>
      <c r="U639" s="566">
        <v>7</v>
      </c>
      <c r="W639" s="562" t="s">
        <v>372</v>
      </c>
      <c r="X639" s="474" t="s">
        <v>270</v>
      </c>
    </row>
    <row r="640" spans="1:24" hidden="1">
      <c r="A640" t="s">
        <v>2127</v>
      </c>
      <c r="B640" s="585" t="s">
        <v>2128</v>
      </c>
      <c r="C640" s="475" t="s">
        <v>2226</v>
      </c>
      <c r="D640" s="475">
        <v>2</v>
      </c>
      <c r="E640" s="475">
        <v>3</v>
      </c>
      <c r="F640" s="475" t="s">
        <v>2224</v>
      </c>
      <c r="G640" s="475">
        <v>69</v>
      </c>
      <c r="H640" s="561">
        <v>45204</v>
      </c>
      <c r="I640" s="583">
        <f>IFERROR(VLOOKUP(J640,Mapping!$AW$2:$BB$26,5,FALSE),"")</f>
        <v>2</v>
      </c>
      <c r="J640" t="s">
        <v>925</v>
      </c>
      <c r="K640" s="566" t="s">
        <v>929</v>
      </c>
      <c r="L640" s="474">
        <v>30</v>
      </c>
      <c r="N640">
        <f>SUMIFS(FFPEUsageLog!$D:$D,FFPEUsageLog!$A:$A,FFPERegionsAvailable!$B640,FFPEUsageLog!$B:$B,FFPERegionsAvailable!$J640,FFPEUsageLog!$C:$C,FFPERegionsAvailable!$F640)</f>
        <v>0</v>
      </c>
      <c r="O640" s="574">
        <f t="shared" si="10"/>
        <v>30</v>
      </c>
      <c r="S640" s="475" t="s">
        <v>1354</v>
      </c>
      <c r="U640" s="566">
        <v>7</v>
      </c>
      <c r="W640" s="562" t="s">
        <v>372</v>
      </c>
      <c r="X640" s="474" t="s">
        <v>270</v>
      </c>
    </row>
    <row r="641" spans="1:24" hidden="1">
      <c r="A641" t="s">
        <v>2130</v>
      </c>
      <c r="B641" s="585" t="s">
        <v>2131</v>
      </c>
      <c r="C641" s="475" t="s">
        <v>2227</v>
      </c>
      <c r="D641" s="475">
        <v>2</v>
      </c>
      <c r="E641" s="475">
        <v>3</v>
      </c>
      <c r="F641" s="475" t="s">
        <v>2228</v>
      </c>
      <c r="G641" s="475">
        <v>3</v>
      </c>
      <c r="H641" s="561">
        <v>45204</v>
      </c>
      <c r="I641" s="583">
        <f>IFERROR(VLOOKUP(J641,Mapping!$AW$2:$BB$26,5,FALSE),"")</f>
        <v>2</v>
      </c>
      <c r="J641" t="s">
        <v>925</v>
      </c>
      <c r="K641" s="566" t="s">
        <v>929</v>
      </c>
      <c r="L641" s="474">
        <v>30</v>
      </c>
      <c r="N641">
        <f>SUMIFS(FFPEUsageLog!$D:$D,FFPEUsageLog!$A:$A,FFPERegionsAvailable!$B641,FFPEUsageLog!$B:$B,FFPERegionsAvailable!$J641,FFPEUsageLog!$C:$C,FFPERegionsAvailable!$F641)</f>
        <v>0</v>
      </c>
      <c r="O641" s="574">
        <f t="shared" si="10"/>
        <v>30</v>
      </c>
      <c r="S641" s="475" t="s">
        <v>1354</v>
      </c>
      <c r="U641" s="566">
        <v>7</v>
      </c>
      <c r="W641" s="562" t="s">
        <v>372</v>
      </c>
      <c r="X641" s="474" t="s">
        <v>270</v>
      </c>
    </row>
    <row r="642" spans="1:24" hidden="1">
      <c r="A642" t="s">
        <v>2134</v>
      </c>
      <c r="B642" s="585" t="s">
        <v>2135</v>
      </c>
      <c r="C642" s="475" t="s">
        <v>2229</v>
      </c>
      <c r="D642" s="475">
        <v>2</v>
      </c>
      <c r="E642" s="475">
        <v>3</v>
      </c>
      <c r="F642" s="475" t="s">
        <v>2228</v>
      </c>
      <c r="G642" s="475">
        <v>34</v>
      </c>
      <c r="H642" s="561">
        <v>45204</v>
      </c>
      <c r="I642" s="583">
        <f>IFERROR(VLOOKUP(J642,Mapping!$AW$2:$BB$26,5,FALSE),"")</f>
        <v>2</v>
      </c>
      <c r="J642" t="s">
        <v>925</v>
      </c>
      <c r="K642" s="566" t="s">
        <v>929</v>
      </c>
      <c r="L642" s="474">
        <v>30</v>
      </c>
      <c r="N642">
        <f>SUMIFS(FFPEUsageLog!$D:$D,FFPEUsageLog!$A:$A,FFPERegionsAvailable!$B642,FFPEUsageLog!$B:$B,FFPERegionsAvailable!$J642,FFPEUsageLog!$C:$C,FFPERegionsAvailable!$F642)</f>
        <v>0</v>
      </c>
      <c r="O642" s="574">
        <f t="shared" si="10"/>
        <v>30</v>
      </c>
      <c r="S642" s="475" t="s">
        <v>1354</v>
      </c>
      <c r="U642" s="566">
        <v>7</v>
      </c>
      <c r="W642" s="562" t="s">
        <v>372</v>
      </c>
      <c r="X642" s="474" t="s">
        <v>270</v>
      </c>
    </row>
    <row r="643" spans="1:24" hidden="1">
      <c r="A643" t="s">
        <v>2137</v>
      </c>
      <c r="B643" s="585" t="s">
        <v>2138</v>
      </c>
      <c r="C643" s="475" t="s">
        <v>2230</v>
      </c>
      <c r="D643" s="475">
        <v>2</v>
      </c>
      <c r="E643" s="475">
        <v>3</v>
      </c>
      <c r="F643" s="475" t="s">
        <v>2228</v>
      </c>
      <c r="G643" s="475">
        <v>69</v>
      </c>
      <c r="H643" s="561">
        <v>45204</v>
      </c>
      <c r="I643" s="583">
        <f>IFERROR(VLOOKUP(J643,Mapping!$AW$2:$BB$26,5,FALSE),"")</f>
        <v>2</v>
      </c>
      <c r="J643" t="s">
        <v>925</v>
      </c>
      <c r="K643" s="566" t="s">
        <v>929</v>
      </c>
      <c r="L643" s="474">
        <v>30</v>
      </c>
      <c r="N643">
        <f>SUMIFS(FFPEUsageLog!$D:$D,FFPEUsageLog!$A:$A,FFPERegionsAvailable!$B643,FFPEUsageLog!$B:$B,FFPERegionsAvailable!$J643,FFPEUsageLog!$C:$C,FFPERegionsAvailable!$F643)</f>
        <v>0</v>
      </c>
      <c r="O643" s="574">
        <f t="shared" si="10"/>
        <v>30</v>
      </c>
      <c r="S643" s="475" t="s">
        <v>1354</v>
      </c>
      <c r="U643" s="566">
        <v>7</v>
      </c>
      <c r="W643" s="562" t="s">
        <v>372</v>
      </c>
      <c r="X643" s="474" t="s">
        <v>270</v>
      </c>
    </row>
    <row r="644" spans="1:24" hidden="1">
      <c r="A644" t="s">
        <v>2140</v>
      </c>
      <c r="B644" s="585" t="s">
        <v>2141</v>
      </c>
      <c r="C644" s="475" t="s">
        <v>2231</v>
      </c>
      <c r="D644" s="475">
        <v>2</v>
      </c>
      <c r="E644" s="475">
        <v>3</v>
      </c>
      <c r="F644" s="475" t="s">
        <v>2232</v>
      </c>
      <c r="G644" s="475">
        <v>3</v>
      </c>
      <c r="H644" s="561">
        <v>45204</v>
      </c>
      <c r="I644" s="583">
        <f>IFERROR(VLOOKUP(J644,Mapping!$AW$2:$BB$26,5,FALSE),"")</f>
        <v>2</v>
      </c>
      <c r="J644" t="s">
        <v>925</v>
      </c>
      <c r="K644" s="566" t="s">
        <v>929</v>
      </c>
      <c r="L644" s="474">
        <v>30</v>
      </c>
      <c r="N644">
        <f>SUMIFS(FFPEUsageLog!$D:$D,FFPEUsageLog!$A:$A,FFPERegionsAvailable!$B644,FFPEUsageLog!$B:$B,FFPERegionsAvailable!$J644,FFPEUsageLog!$C:$C,FFPERegionsAvailable!$F644)</f>
        <v>0</v>
      </c>
      <c r="O644" s="574">
        <f t="shared" si="10"/>
        <v>30</v>
      </c>
      <c r="S644" s="475" t="s">
        <v>1354</v>
      </c>
      <c r="U644" s="566">
        <v>7</v>
      </c>
      <c r="W644" s="562" t="s">
        <v>372</v>
      </c>
      <c r="X644" s="474" t="s">
        <v>270</v>
      </c>
    </row>
    <row r="645" spans="1:24" hidden="1">
      <c r="A645" t="s">
        <v>2144</v>
      </c>
      <c r="B645" s="585" t="s">
        <v>2145</v>
      </c>
      <c r="C645" s="475" t="s">
        <v>2233</v>
      </c>
      <c r="D645" s="475">
        <v>2</v>
      </c>
      <c r="E645" s="475">
        <v>3</v>
      </c>
      <c r="F645" s="475" t="s">
        <v>2232</v>
      </c>
      <c r="G645" s="475">
        <v>34</v>
      </c>
      <c r="H645" s="561">
        <v>45204</v>
      </c>
      <c r="I645" s="583">
        <f>IFERROR(VLOOKUP(J645,Mapping!$AW$2:$BB$26,5,FALSE),"")</f>
        <v>2</v>
      </c>
      <c r="J645" t="s">
        <v>925</v>
      </c>
      <c r="K645" s="566" t="s">
        <v>929</v>
      </c>
      <c r="L645" s="474">
        <v>30</v>
      </c>
      <c r="N645">
        <f>SUMIFS(FFPEUsageLog!$D:$D,FFPEUsageLog!$A:$A,FFPERegionsAvailable!$B645,FFPEUsageLog!$B:$B,FFPERegionsAvailable!$J645,FFPEUsageLog!$C:$C,FFPERegionsAvailable!$F645)</f>
        <v>0</v>
      </c>
      <c r="O645" s="574">
        <f t="shared" si="10"/>
        <v>30</v>
      </c>
      <c r="S645" s="475" t="s">
        <v>1354</v>
      </c>
      <c r="U645" s="566">
        <v>7</v>
      </c>
      <c r="W645" s="562" t="s">
        <v>372</v>
      </c>
      <c r="X645" s="474" t="s">
        <v>270</v>
      </c>
    </row>
    <row r="646" spans="1:24" hidden="1">
      <c r="A646" t="s">
        <v>2147</v>
      </c>
      <c r="B646" s="585" t="s">
        <v>2148</v>
      </c>
      <c r="C646" s="475" t="s">
        <v>2234</v>
      </c>
      <c r="D646" s="475">
        <v>2</v>
      </c>
      <c r="E646" s="475">
        <v>3</v>
      </c>
      <c r="F646" s="475" t="s">
        <v>2232</v>
      </c>
      <c r="G646" s="475">
        <v>69</v>
      </c>
      <c r="H646" s="561">
        <v>45204</v>
      </c>
      <c r="I646" s="583">
        <f>IFERROR(VLOOKUP(J646,Mapping!$AW$2:$BB$26,5,FALSE),"")</f>
        <v>2</v>
      </c>
      <c r="J646" t="s">
        <v>925</v>
      </c>
      <c r="K646" s="566" t="s">
        <v>929</v>
      </c>
      <c r="L646" s="474">
        <v>30</v>
      </c>
      <c r="N646">
        <f>SUMIFS(FFPEUsageLog!$D:$D,FFPEUsageLog!$A:$A,FFPERegionsAvailable!$B646,FFPEUsageLog!$B:$B,FFPERegionsAvailable!$J646,FFPEUsageLog!$C:$C,FFPERegionsAvailable!$F646)</f>
        <v>0</v>
      </c>
      <c r="O646" s="574">
        <f t="shared" si="10"/>
        <v>30</v>
      </c>
      <c r="S646" s="475" t="s">
        <v>1354</v>
      </c>
      <c r="U646" s="566">
        <v>7</v>
      </c>
      <c r="W646" s="562" t="s">
        <v>372</v>
      </c>
      <c r="X646" s="474" t="s">
        <v>270</v>
      </c>
    </row>
    <row r="647" spans="1:24" hidden="1">
      <c r="A647" t="s">
        <v>2150</v>
      </c>
      <c r="B647" s="585" t="s">
        <v>2151</v>
      </c>
      <c r="C647" s="475" t="s">
        <v>2235</v>
      </c>
      <c r="D647" s="475">
        <v>2</v>
      </c>
      <c r="E647" s="475">
        <v>3</v>
      </c>
      <c r="F647" s="475" t="s">
        <v>2236</v>
      </c>
      <c r="G647" s="475">
        <v>3</v>
      </c>
      <c r="H647" s="561">
        <v>45204</v>
      </c>
      <c r="I647" s="583">
        <f>IFERROR(VLOOKUP(J647,Mapping!$AW$2:$BB$26,5,FALSE),"")</f>
        <v>2</v>
      </c>
      <c r="J647" t="s">
        <v>925</v>
      </c>
      <c r="K647" s="566" t="s">
        <v>929</v>
      </c>
      <c r="L647" s="474">
        <v>30</v>
      </c>
      <c r="N647">
        <f>SUMIFS(FFPEUsageLog!$D:$D,FFPEUsageLog!$A:$A,FFPERegionsAvailable!$B647,FFPEUsageLog!$B:$B,FFPERegionsAvailable!$J647,FFPEUsageLog!$C:$C,FFPERegionsAvailable!$F647)</f>
        <v>0</v>
      </c>
      <c r="O647" s="574">
        <f t="shared" si="10"/>
        <v>30</v>
      </c>
      <c r="S647" s="475" t="s">
        <v>1354</v>
      </c>
      <c r="U647" s="566">
        <v>7</v>
      </c>
      <c r="W647" s="562" t="s">
        <v>372</v>
      </c>
      <c r="X647" s="474" t="s">
        <v>270</v>
      </c>
    </row>
    <row r="648" spans="1:24" hidden="1">
      <c r="A648" t="s">
        <v>2154</v>
      </c>
      <c r="B648" s="585" t="s">
        <v>2155</v>
      </c>
      <c r="C648" s="475" t="s">
        <v>2237</v>
      </c>
      <c r="D648" s="475">
        <v>2</v>
      </c>
      <c r="E648" s="475">
        <v>3</v>
      </c>
      <c r="F648" s="475" t="s">
        <v>2236</v>
      </c>
      <c r="G648" s="475">
        <v>34</v>
      </c>
      <c r="H648" s="561">
        <v>45204</v>
      </c>
      <c r="I648" s="583">
        <f>IFERROR(VLOOKUP(J648,Mapping!$AW$2:$BB$26,5,FALSE),"")</f>
        <v>2</v>
      </c>
      <c r="J648" t="s">
        <v>925</v>
      </c>
      <c r="K648" s="566" t="s">
        <v>929</v>
      </c>
      <c r="L648" s="474">
        <v>30</v>
      </c>
      <c r="N648">
        <f>SUMIFS(FFPEUsageLog!$D:$D,FFPEUsageLog!$A:$A,FFPERegionsAvailable!$B648,FFPEUsageLog!$B:$B,FFPERegionsAvailable!$J648,FFPEUsageLog!$C:$C,FFPERegionsAvailable!$F648)</f>
        <v>0</v>
      </c>
      <c r="O648" s="574">
        <f t="shared" si="10"/>
        <v>30</v>
      </c>
      <c r="S648" s="475" t="s">
        <v>1354</v>
      </c>
      <c r="U648" s="566">
        <v>7</v>
      </c>
      <c r="W648" s="562" t="s">
        <v>372</v>
      </c>
      <c r="X648" s="474" t="s">
        <v>270</v>
      </c>
    </row>
    <row r="649" spans="1:24" hidden="1">
      <c r="A649" t="s">
        <v>2157</v>
      </c>
      <c r="B649" s="585" t="s">
        <v>2158</v>
      </c>
      <c r="C649" s="475" t="s">
        <v>2238</v>
      </c>
      <c r="D649" s="475">
        <v>2</v>
      </c>
      <c r="E649" s="475">
        <v>3</v>
      </c>
      <c r="F649" s="475" t="s">
        <v>2236</v>
      </c>
      <c r="G649" s="475">
        <v>69</v>
      </c>
      <c r="H649" s="561">
        <v>45204</v>
      </c>
      <c r="I649" s="583">
        <f>IFERROR(VLOOKUP(J649,Mapping!$AW$2:$BB$26,5,FALSE),"")</f>
        <v>2</v>
      </c>
      <c r="J649" t="s">
        <v>925</v>
      </c>
      <c r="K649" s="566" t="s">
        <v>929</v>
      </c>
      <c r="L649" s="474">
        <v>30</v>
      </c>
      <c r="N649">
        <f>SUMIFS(FFPEUsageLog!$D:$D,FFPEUsageLog!$A:$A,FFPERegionsAvailable!$B649,FFPEUsageLog!$B:$B,FFPERegionsAvailable!$J649,FFPEUsageLog!$C:$C,FFPERegionsAvailable!$F649)</f>
        <v>0</v>
      </c>
      <c r="O649" s="574">
        <f t="shared" si="10"/>
        <v>30</v>
      </c>
      <c r="S649" s="475" t="s">
        <v>1354</v>
      </c>
      <c r="U649" s="566">
        <v>7</v>
      </c>
      <c r="W649" s="562" t="s">
        <v>372</v>
      </c>
      <c r="X649" s="474" t="s">
        <v>270</v>
      </c>
    </row>
    <row r="650" spans="1:24" hidden="1">
      <c r="A650" t="s">
        <v>2160</v>
      </c>
      <c r="B650" s="585" t="s">
        <v>2161</v>
      </c>
      <c r="C650" s="475" t="s">
        <v>2239</v>
      </c>
      <c r="D650" s="475">
        <v>2</v>
      </c>
      <c r="E650" s="475">
        <v>3</v>
      </c>
      <c r="F650" s="475" t="s">
        <v>2240</v>
      </c>
      <c r="G650" s="475">
        <v>3</v>
      </c>
      <c r="H650" s="561">
        <v>45204</v>
      </c>
      <c r="I650" s="583">
        <f>IFERROR(VLOOKUP(J650,Mapping!$AW$2:$BB$26,5,FALSE),"")</f>
        <v>2</v>
      </c>
      <c r="J650" t="s">
        <v>925</v>
      </c>
      <c r="K650" s="566" t="s">
        <v>929</v>
      </c>
      <c r="L650" s="474">
        <v>30</v>
      </c>
      <c r="N650">
        <f>SUMIFS(FFPEUsageLog!$D:$D,FFPEUsageLog!$A:$A,FFPERegionsAvailable!$B650,FFPEUsageLog!$B:$B,FFPERegionsAvailable!$J650,FFPEUsageLog!$C:$C,FFPERegionsAvailable!$F650)</f>
        <v>0</v>
      </c>
      <c r="O650" s="574">
        <f t="shared" si="10"/>
        <v>30</v>
      </c>
      <c r="S650" s="475" t="s">
        <v>1354</v>
      </c>
      <c r="U650" s="566">
        <v>7</v>
      </c>
      <c r="W650" s="562" t="s">
        <v>372</v>
      </c>
      <c r="X650" s="474" t="s">
        <v>270</v>
      </c>
    </row>
    <row r="651" spans="1:24" hidden="1">
      <c r="A651" t="s">
        <v>2164</v>
      </c>
      <c r="B651" s="585" t="s">
        <v>2165</v>
      </c>
      <c r="C651" s="475" t="s">
        <v>2241</v>
      </c>
      <c r="D651" s="475">
        <v>2</v>
      </c>
      <c r="E651" s="475">
        <v>3</v>
      </c>
      <c r="F651" s="475" t="s">
        <v>2240</v>
      </c>
      <c r="G651" s="475">
        <v>34</v>
      </c>
      <c r="H651" s="561">
        <v>45204</v>
      </c>
      <c r="I651" s="583">
        <f>IFERROR(VLOOKUP(J651,Mapping!$AW$2:$BB$26,5,FALSE),"")</f>
        <v>2</v>
      </c>
      <c r="J651" t="s">
        <v>925</v>
      </c>
      <c r="K651" s="566" t="s">
        <v>929</v>
      </c>
      <c r="L651" s="474">
        <v>30</v>
      </c>
      <c r="N651">
        <f>SUMIFS(FFPEUsageLog!$D:$D,FFPEUsageLog!$A:$A,FFPERegionsAvailable!$B651,FFPEUsageLog!$B:$B,FFPERegionsAvailable!$J651,FFPEUsageLog!$C:$C,FFPERegionsAvailable!$F651)</f>
        <v>0</v>
      </c>
      <c r="O651" s="574">
        <f t="shared" si="10"/>
        <v>30</v>
      </c>
      <c r="S651" s="475" t="s">
        <v>1354</v>
      </c>
      <c r="U651" s="566">
        <v>7</v>
      </c>
      <c r="W651" s="562" t="s">
        <v>372</v>
      </c>
      <c r="X651" s="474" t="s">
        <v>270</v>
      </c>
    </row>
    <row r="652" spans="1:24" hidden="1">
      <c r="A652" t="s">
        <v>2167</v>
      </c>
      <c r="B652" s="585" t="s">
        <v>2168</v>
      </c>
      <c r="C652" s="475" t="s">
        <v>2242</v>
      </c>
      <c r="D652" s="475">
        <v>2</v>
      </c>
      <c r="E652" s="475">
        <v>3</v>
      </c>
      <c r="F652" s="475" t="s">
        <v>2240</v>
      </c>
      <c r="G652" s="475">
        <v>69</v>
      </c>
      <c r="H652" s="561">
        <v>45204</v>
      </c>
      <c r="I652" s="583">
        <f>IFERROR(VLOOKUP(J652,Mapping!$AW$2:$BB$26,5,FALSE),"")</f>
        <v>2</v>
      </c>
      <c r="J652" t="s">
        <v>925</v>
      </c>
      <c r="K652" s="566" t="s">
        <v>929</v>
      </c>
      <c r="L652" s="474">
        <v>30</v>
      </c>
      <c r="N652">
        <f>SUMIFS(FFPEUsageLog!$D:$D,FFPEUsageLog!$A:$A,FFPERegionsAvailable!$B652,FFPEUsageLog!$B:$B,FFPERegionsAvailable!$J652,FFPEUsageLog!$C:$C,FFPERegionsAvailable!$F652)</f>
        <v>0</v>
      </c>
      <c r="O652" s="574">
        <f t="shared" si="10"/>
        <v>30</v>
      </c>
      <c r="S652" s="475" t="s">
        <v>1354</v>
      </c>
      <c r="U652" s="566">
        <v>7</v>
      </c>
      <c r="W652" s="562" t="s">
        <v>372</v>
      </c>
      <c r="X652" s="474" t="s">
        <v>270</v>
      </c>
    </row>
    <row r="653" spans="1:24" hidden="1">
      <c r="A653" t="s">
        <v>2170</v>
      </c>
      <c r="B653" s="585" t="s">
        <v>2171</v>
      </c>
      <c r="C653" s="475" t="s">
        <v>2243</v>
      </c>
      <c r="D653" s="475">
        <v>2</v>
      </c>
      <c r="E653" s="475">
        <v>3</v>
      </c>
      <c r="F653" s="475" t="s">
        <v>2244</v>
      </c>
      <c r="G653" s="475">
        <v>3</v>
      </c>
      <c r="H653" s="561">
        <v>45204</v>
      </c>
      <c r="I653" s="583">
        <f>IFERROR(VLOOKUP(J653,Mapping!$AW$2:$BB$26,5,FALSE),"")</f>
        <v>2</v>
      </c>
      <c r="J653" t="s">
        <v>925</v>
      </c>
      <c r="K653" s="566" t="s">
        <v>929</v>
      </c>
      <c r="L653" s="474">
        <v>30</v>
      </c>
      <c r="N653">
        <f>SUMIFS(FFPEUsageLog!$D:$D,FFPEUsageLog!$A:$A,FFPERegionsAvailable!$B653,FFPEUsageLog!$B:$B,FFPERegionsAvailable!$J653,FFPEUsageLog!$C:$C,FFPERegionsAvailable!$F653)</f>
        <v>0</v>
      </c>
      <c r="O653" s="574">
        <f t="shared" si="10"/>
        <v>30</v>
      </c>
      <c r="S653" s="475" t="s">
        <v>1354</v>
      </c>
      <c r="U653" s="566">
        <v>7</v>
      </c>
      <c r="W653" s="562" t="s">
        <v>372</v>
      </c>
      <c r="X653" s="474" t="s">
        <v>270</v>
      </c>
    </row>
    <row r="654" spans="1:24" hidden="1">
      <c r="A654" t="s">
        <v>2174</v>
      </c>
      <c r="B654" s="585" t="s">
        <v>2175</v>
      </c>
      <c r="C654" s="475" t="s">
        <v>2245</v>
      </c>
      <c r="D654" s="475">
        <v>2</v>
      </c>
      <c r="E654" s="475">
        <v>3</v>
      </c>
      <c r="F654" s="475" t="s">
        <v>2244</v>
      </c>
      <c r="G654" s="475">
        <v>34</v>
      </c>
      <c r="H654" s="561">
        <v>45204</v>
      </c>
      <c r="I654" s="583">
        <f>IFERROR(VLOOKUP(J654,Mapping!$AW$2:$BB$26,5,FALSE),"")</f>
        <v>2</v>
      </c>
      <c r="J654" t="s">
        <v>925</v>
      </c>
      <c r="K654" s="566" t="s">
        <v>929</v>
      </c>
      <c r="L654" s="474">
        <v>30</v>
      </c>
      <c r="N654">
        <f>SUMIFS(FFPEUsageLog!$D:$D,FFPEUsageLog!$A:$A,FFPERegionsAvailable!$B654,FFPEUsageLog!$B:$B,FFPERegionsAvailable!$J654,FFPEUsageLog!$C:$C,FFPERegionsAvailable!$F654)</f>
        <v>0</v>
      </c>
      <c r="O654" s="574">
        <f t="shared" si="10"/>
        <v>30</v>
      </c>
      <c r="S654" s="475" t="s">
        <v>1354</v>
      </c>
      <c r="U654" s="566">
        <v>7</v>
      </c>
      <c r="W654" s="562" t="s">
        <v>372</v>
      </c>
      <c r="X654" s="474" t="s">
        <v>270</v>
      </c>
    </row>
    <row r="655" spans="1:24" hidden="1">
      <c r="A655" t="s">
        <v>2177</v>
      </c>
      <c r="B655" s="585" t="s">
        <v>2178</v>
      </c>
      <c r="C655" s="475" t="s">
        <v>2246</v>
      </c>
      <c r="D655" s="475">
        <v>2</v>
      </c>
      <c r="E655" s="475">
        <v>3</v>
      </c>
      <c r="F655" s="475" t="s">
        <v>2244</v>
      </c>
      <c r="G655" s="475">
        <v>69</v>
      </c>
      <c r="H655" s="561">
        <v>45204</v>
      </c>
      <c r="I655" s="583">
        <f>IFERROR(VLOOKUP(J655,Mapping!$AW$2:$BB$26,5,FALSE),"")</f>
        <v>2</v>
      </c>
      <c r="J655" t="s">
        <v>925</v>
      </c>
      <c r="K655" s="566" t="s">
        <v>929</v>
      </c>
      <c r="L655" s="474">
        <v>30</v>
      </c>
      <c r="N655">
        <f>SUMIFS(FFPEUsageLog!$D:$D,FFPEUsageLog!$A:$A,FFPERegionsAvailable!$B655,FFPEUsageLog!$B:$B,FFPERegionsAvailable!$J655,FFPEUsageLog!$C:$C,FFPERegionsAvailable!$F655)</f>
        <v>0</v>
      </c>
      <c r="O655" s="574">
        <f t="shared" si="10"/>
        <v>30</v>
      </c>
      <c r="S655" s="475" t="s">
        <v>1354</v>
      </c>
      <c r="U655" s="566">
        <v>7</v>
      </c>
      <c r="W655" s="562" t="s">
        <v>372</v>
      </c>
      <c r="X655" s="474" t="s">
        <v>270</v>
      </c>
    </row>
    <row r="656" spans="1:24" hidden="1">
      <c r="A656" t="s">
        <v>2180</v>
      </c>
      <c r="B656" s="585" t="s">
        <v>2181</v>
      </c>
      <c r="C656" s="475" t="s">
        <v>2247</v>
      </c>
      <c r="D656" s="475">
        <v>2</v>
      </c>
      <c r="E656" s="475">
        <v>3</v>
      </c>
      <c r="F656" s="475" t="s">
        <v>2248</v>
      </c>
      <c r="G656" s="475">
        <v>67</v>
      </c>
      <c r="H656" s="561">
        <v>45204</v>
      </c>
      <c r="I656" s="583">
        <f>IFERROR(VLOOKUP(J656,Mapping!$AW$2:$BB$26,5,FALSE),"")</f>
        <v>2</v>
      </c>
      <c r="J656" t="s">
        <v>925</v>
      </c>
      <c r="K656" s="566" t="s">
        <v>929</v>
      </c>
      <c r="L656" s="474">
        <v>30</v>
      </c>
      <c r="N656">
        <f>SUMIFS(FFPEUsageLog!$D:$D,FFPEUsageLog!$A:$A,FFPERegionsAvailable!$B656,FFPEUsageLog!$B:$B,FFPERegionsAvailable!$J656,FFPEUsageLog!$C:$C,FFPERegionsAvailable!$F656)</f>
        <v>0</v>
      </c>
      <c r="O656" s="574">
        <f t="shared" si="10"/>
        <v>30</v>
      </c>
      <c r="S656" s="475" t="s">
        <v>1354</v>
      </c>
      <c r="U656" s="566">
        <v>7</v>
      </c>
      <c r="W656" s="562" t="s">
        <v>372</v>
      </c>
      <c r="X656" s="474" t="s">
        <v>270</v>
      </c>
    </row>
    <row r="657" spans="1:24" hidden="1">
      <c r="A657" t="s">
        <v>2184</v>
      </c>
      <c r="B657" s="585" t="s">
        <v>2185</v>
      </c>
      <c r="C657" s="475" t="s">
        <v>2249</v>
      </c>
      <c r="D657" s="475">
        <v>2</v>
      </c>
      <c r="E657" s="475">
        <v>3</v>
      </c>
      <c r="F657" s="475" t="s">
        <v>2248</v>
      </c>
      <c r="G657" s="475">
        <v>16</v>
      </c>
      <c r="H657" s="561">
        <v>45204</v>
      </c>
      <c r="I657" s="583">
        <f>IFERROR(VLOOKUP(J657,Mapping!$AW$2:$BB$26,5,FALSE),"")</f>
        <v>2</v>
      </c>
      <c r="J657" t="s">
        <v>925</v>
      </c>
      <c r="K657" s="566" t="s">
        <v>929</v>
      </c>
      <c r="L657" s="474">
        <v>30</v>
      </c>
      <c r="N657">
        <f>SUMIFS(FFPEUsageLog!$D:$D,FFPEUsageLog!$A:$A,FFPERegionsAvailable!$B657,FFPEUsageLog!$B:$B,FFPERegionsAvailable!$J657,FFPEUsageLog!$C:$C,FFPERegionsAvailable!$F657)</f>
        <v>0</v>
      </c>
      <c r="O657" s="574">
        <f t="shared" si="10"/>
        <v>30</v>
      </c>
      <c r="S657" s="475" t="s">
        <v>1354</v>
      </c>
      <c r="U657" s="566">
        <v>7</v>
      </c>
      <c r="W657" s="562" t="s">
        <v>372</v>
      </c>
      <c r="X657" s="474" t="s">
        <v>270</v>
      </c>
    </row>
    <row r="658" spans="1:24" hidden="1">
      <c r="A658" t="s">
        <v>2030</v>
      </c>
      <c r="B658" s="585" t="s">
        <v>2031</v>
      </c>
      <c r="C658" s="475" t="s">
        <v>2250</v>
      </c>
      <c r="D658" s="475">
        <v>2</v>
      </c>
      <c r="E658" s="475">
        <v>3</v>
      </c>
      <c r="F658" s="475" t="s">
        <v>2251</v>
      </c>
      <c r="G658" s="475">
        <v>51</v>
      </c>
      <c r="H658" s="561">
        <v>45204</v>
      </c>
      <c r="I658" s="583" t="str">
        <f>IFERROR(VLOOKUP(J658,Mapping!$AW$2:$BB$26,5,FALSE),"")</f>
        <v/>
      </c>
      <c r="J658" t="s">
        <v>2252</v>
      </c>
      <c r="K658" s="566" t="s">
        <v>929</v>
      </c>
      <c r="L658" s="474">
        <v>31</v>
      </c>
      <c r="N658">
        <f>SUMIFS(FFPEUsageLog!$D:$D,FFPEUsageLog!$A:$A,FFPERegionsAvailable!$B658,FFPEUsageLog!$B:$B,FFPERegionsAvailable!$J658,FFPEUsageLog!$C:$C,FFPERegionsAvailable!$F658)</f>
        <v>0</v>
      </c>
      <c r="O658" s="574">
        <f t="shared" si="10"/>
        <v>31</v>
      </c>
      <c r="S658" s="475" t="s">
        <v>1354</v>
      </c>
      <c r="U658" s="566">
        <v>7</v>
      </c>
      <c r="W658" s="562" t="s">
        <v>372</v>
      </c>
      <c r="X658" s="474" t="s">
        <v>270</v>
      </c>
    </row>
    <row r="659" spans="1:24" hidden="1">
      <c r="A659" t="s">
        <v>2034</v>
      </c>
      <c r="B659" s="585" t="s">
        <v>2035</v>
      </c>
      <c r="C659" s="475" t="s">
        <v>2253</v>
      </c>
      <c r="D659" s="475">
        <v>2</v>
      </c>
      <c r="E659" s="475">
        <v>3</v>
      </c>
      <c r="F659" s="475" t="s">
        <v>2251</v>
      </c>
      <c r="G659" s="475">
        <v>84</v>
      </c>
      <c r="H659" s="561">
        <v>45204</v>
      </c>
      <c r="I659" s="583" t="str">
        <f>IFERROR(VLOOKUP(J659,Mapping!$AW$2:$BB$26,5,FALSE),"")</f>
        <v/>
      </c>
      <c r="J659" t="s">
        <v>2252</v>
      </c>
      <c r="K659" s="566" t="s">
        <v>929</v>
      </c>
      <c r="L659" s="474">
        <v>30</v>
      </c>
      <c r="N659">
        <f>SUMIFS(FFPEUsageLog!$D:$D,FFPEUsageLog!$A:$A,FFPERegionsAvailable!$B659,FFPEUsageLog!$B:$B,FFPERegionsAvailable!$J659,FFPEUsageLog!$C:$C,FFPERegionsAvailable!$F659)</f>
        <v>0</v>
      </c>
      <c r="O659" s="574">
        <f t="shared" si="10"/>
        <v>30</v>
      </c>
      <c r="S659" s="475" t="s">
        <v>1354</v>
      </c>
      <c r="U659" s="566">
        <v>7</v>
      </c>
      <c r="W659" s="562" t="s">
        <v>372</v>
      </c>
      <c r="X659" s="474" t="s">
        <v>270</v>
      </c>
    </row>
    <row r="660" spans="1:24" hidden="1">
      <c r="A660" t="s">
        <v>2037</v>
      </c>
      <c r="B660" s="585" t="s">
        <v>2038</v>
      </c>
      <c r="C660" s="475" t="s">
        <v>2254</v>
      </c>
      <c r="D660" s="475">
        <v>2</v>
      </c>
      <c r="E660" s="475">
        <v>3</v>
      </c>
      <c r="F660" s="475" t="s">
        <v>2251</v>
      </c>
      <c r="G660" s="475">
        <v>15</v>
      </c>
      <c r="H660" s="561">
        <v>45204</v>
      </c>
      <c r="I660" s="583" t="str">
        <f>IFERROR(VLOOKUP(J660,Mapping!$AW$2:$BB$26,5,FALSE),"")</f>
        <v/>
      </c>
      <c r="J660" t="s">
        <v>2252</v>
      </c>
      <c r="K660" s="566" t="s">
        <v>929</v>
      </c>
      <c r="L660" s="474">
        <v>30</v>
      </c>
      <c r="N660">
        <f>SUMIFS(FFPEUsageLog!$D:$D,FFPEUsageLog!$A:$A,FFPERegionsAvailable!$B660,FFPEUsageLog!$B:$B,FFPERegionsAvailable!$J660,FFPEUsageLog!$C:$C,FFPERegionsAvailable!$F660)</f>
        <v>0</v>
      </c>
      <c r="O660" s="574">
        <f t="shared" si="10"/>
        <v>30</v>
      </c>
      <c r="S660" s="475" t="s">
        <v>1354</v>
      </c>
      <c r="U660" s="566">
        <v>7</v>
      </c>
      <c r="W660" s="562" t="s">
        <v>372</v>
      </c>
      <c r="X660" s="474" t="s">
        <v>270</v>
      </c>
    </row>
    <row r="661" spans="1:24" hidden="1">
      <c r="A661" t="s">
        <v>2040</v>
      </c>
      <c r="B661" s="585" t="s">
        <v>2041</v>
      </c>
      <c r="C661" s="475" t="s">
        <v>2255</v>
      </c>
      <c r="D661" s="475">
        <v>2</v>
      </c>
      <c r="E661" s="475">
        <v>3</v>
      </c>
      <c r="F661" s="475" t="s">
        <v>2256</v>
      </c>
      <c r="G661" s="475">
        <v>51</v>
      </c>
      <c r="H661" s="561">
        <v>45204</v>
      </c>
      <c r="I661" s="583" t="str">
        <f>IFERROR(VLOOKUP(J661,Mapping!$AW$2:$BB$26,5,FALSE),"")</f>
        <v/>
      </c>
      <c r="J661" t="s">
        <v>2252</v>
      </c>
      <c r="K661" s="566" t="s">
        <v>929</v>
      </c>
      <c r="L661" s="474">
        <v>30</v>
      </c>
      <c r="N661">
        <f>SUMIFS(FFPEUsageLog!$D:$D,FFPEUsageLog!$A:$A,FFPERegionsAvailable!$B661,FFPEUsageLog!$B:$B,FFPERegionsAvailable!$J661,FFPEUsageLog!$C:$C,FFPERegionsAvailable!$F661)</f>
        <v>0</v>
      </c>
      <c r="O661" s="574">
        <f t="shared" si="10"/>
        <v>30</v>
      </c>
      <c r="S661" s="475" t="s">
        <v>1354</v>
      </c>
      <c r="U661" s="566">
        <v>7</v>
      </c>
      <c r="W661" s="562" t="s">
        <v>372</v>
      </c>
      <c r="X661" s="474" t="s">
        <v>270</v>
      </c>
    </row>
    <row r="662" spans="1:24" hidden="1">
      <c r="A662" t="s">
        <v>2044</v>
      </c>
      <c r="B662" s="585" t="s">
        <v>2045</v>
      </c>
      <c r="C662" s="475" t="s">
        <v>2257</v>
      </c>
      <c r="D662" s="475">
        <v>2</v>
      </c>
      <c r="E662" s="475">
        <v>3</v>
      </c>
      <c r="F662" s="475" t="s">
        <v>2256</v>
      </c>
      <c r="G662" s="475" t="s">
        <v>2258</v>
      </c>
      <c r="H662" s="561">
        <v>45204</v>
      </c>
      <c r="I662" s="583" t="str">
        <f>IFERROR(VLOOKUP(J662,Mapping!$AW$2:$BB$26,5,FALSE),"")</f>
        <v/>
      </c>
      <c r="J662" t="s">
        <v>2252</v>
      </c>
      <c r="K662" s="566" t="s">
        <v>929</v>
      </c>
      <c r="L662" s="474">
        <v>30</v>
      </c>
      <c r="N662">
        <f>SUMIFS(FFPEUsageLog!$D:$D,FFPEUsageLog!$A:$A,FFPERegionsAvailable!$B662,FFPEUsageLog!$B:$B,FFPERegionsAvailable!$J662,FFPEUsageLog!$C:$C,FFPERegionsAvailable!$F662)</f>
        <v>0</v>
      </c>
      <c r="O662" s="574">
        <f t="shared" si="10"/>
        <v>30</v>
      </c>
      <c r="S662" s="475" t="s">
        <v>1354</v>
      </c>
      <c r="U662" s="566">
        <v>7</v>
      </c>
      <c r="W662" s="562" t="s">
        <v>372</v>
      </c>
      <c r="X662" s="474" t="s">
        <v>270</v>
      </c>
    </row>
    <row r="663" spans="1:24" hidden="1">
      <c r="A663" t="s">
        <v>2047</v>
      </c>
      <c r="B663" s="585" t="s">
        <v>2048</v>
      </c>
      <c r="C663" s="475" t="s">
        <v>2259</v>
      </c>
      <c r="D663" s="475">
        <v>2</v>
      </c>
      <c r="E663" s="475">
        <v>3</v>
      </c>
      <c r="F663" s="475" t="s">
        <v>2256</v>
      </c>
      <c r="G663" s="475">
        <v>16</v>
      </c>
      <c r="H663" s="561">
        <v>45204</v>
      </c>
      <c r="I663" s="583" t="str">
        <f>IFERROR(VLOOKUP(J663,Mapping!$AW$2:$BB$26,5,FALSE),"")</f>
        <v/>
      </c>
      <c r="J663" t="s">
        <v>2252</v>
      </c>
      <c r="K663" s="566" t="s">
        <v>929</v>
      </c>
      <c r="L663" s="474">
        <v>30</v>
      </c>
      <c r="N663">
        <f>SUMIFS(FFPEUsageLog!$D:$D,FFPEUsageLog!$A:$A,FFPERegionsAvailable!$B663,FFPEUsageLog!$B:$B,FFPERegionsAvailable!$J663,FFPEUsageLog!$C:$C,FFPERegionsAvailable!$F663)</f>
        <v>0</v>
      </c>
      <c r="O663" s="574">
        <f t="shared" si="10"/>
        <v>30</v>
      </c>
      <c r="S663" s="475" t="s">
        <v>1354</v>
      </c>
      <c r="U663" s="566">
        <v>7</v>
      </c>
      <c r="W663" s="562" t="s">
        <v>372</v>
      </c>
      <c r="X663" s="474" t="s">
        <v>270</v>
      </c>
    </row>
    <row r="664" spans="1:24" hidden="1">
      <c r="A664" t="s">
        <v>2050</v>
      </c>
      <c r="B664" s="585" t="s">
        <v>2051</v>
      </c>
      <c r="C664" s="475" t="s">
        <v>2260</v>
      </c>
      <c r="D664" s="475">
        <v>2</v>
      </c>
      <c r="E664" s="475">
        <v>3</v>
      </c>
      <c r="F664" s="475" t="s">
        <v>2261</v>
      </c>
      <c r="G664" s="475">
        <v>51</v>
      </c>
      <c r="H664" s="561">
        <v>45204</v>
      </c>
      <c r="I664" s="583" t="str">
        <f>IFERROR(VLOOKUP(J664,Mapping!$AW$2:$BB$26,5,FALSE),"")</f>
        <v/>
      </c>
      <c r="J664" t="s">
        <v>2252</v>
      </c>
      <c r="K664" s="566" t="s">
        <v>929</v>
      </c>
      <c r="L664" s="474">
        <v>30</v>
      </c>
      <c r="N664">
        <f>SUMIFS(FFPEUsageLog!$D:$D,FFPEUsageLog!$A:$A,FFPERegionsAvailable!$B664,FFPEUsageLog!$B:$B,FFPERegionsAvailable!$J664,FFPEUsageLog!$C:$C,FFPERegionsAvailable!$F664)</f>
        <v>0</v>
      </c>
      <c r="O664" s="574">
        <f t="shared" si="10"/>
        <v>30</v>
      </c>
      <c r="S664" s="475" t="s">
        <v>1354</v>
      </c>
      <c r="U664" s="566">
        <v>7</v>
      </c>
      <c r="W664" s="562" t="s">
        <v>372</v>
      </c>
      <c r="X664" s="474" t="s">
        <v>270</v>
      </c>
    </row>
    <row r="665" spans="1:24" hidden="1">
      <c r="A665" t="s">
        <v>2054</v>
      </c>
      <c r="B665" s="585" t="s">
        <v>2055</v>
      </c>
      <c r="C665" s="475" t="s">
        <v>2262</v>
      </c>
      <c r="D665" s="475">
        <v>2</v>
      </c>
      <c r="E665" s="475">
        <v>3</v>
      </c>
      <c r="F665" s="475" t="s">
        <v>2261</v>
      </c>
      <c r="G665" s="475">
        <v>83</v>
      </c>
      <c r="H665" s="561">
        <v>45204</v>
      </c>
      <c r="I665" s="583" t="str">
        <f>IFERROR(VLOOKUP(J665,Mapping!$AW$2:$BB$26,5,FALSE),"")</f>
        <v/>
      </c>
      <c r="J665" t="s">
        <v>2252</v>
      </c>
      <c r="K665" s="566" t="s">
        <v>929</v>
      </c>
      <c r="L665" s="474">
        <v>30</v>
      </c>
      <c r="N665">
        <f>SUMIFS(FFPEUsageLog!$D:$D,FFPEUsageLog!$A:$A,FFPERegionsAvailable!$B665,FFPEUsageLog!$B:$B,FFPERegionsAvailable!$J665,FFPEUsageLog!$C:$C,FFPERegionsAvailable!$F665)</f>
        <v>0</v>
      </c>
      <c r="O665" s="574">
        <f t="shared" si="10"/>
        <v>30</v>
      </c>
      <c r="S665" s="475" t="s">
        <v>1354</v>
      </c>
      <c r="U665" s="566">
        <v>7</v>
      </c>
      <c r="W665" s="562" t="s">
        <v>372</v>
      </c>
      <c r="X665" s="474" t="s">
        <v>270</v>
      </c>
    </row>
    <row r="666" spans="1:24" hidden="1">
      <c r="A666" t="s">
        <v>2057</v>
      </c>
      <c r="B666" s="585" t="s">
        <v>2058</v>
      </c>
      <c r="C666" s="475" t="s">
        <v>2263</v>
      </c>
      <c r="D666" s="475">
        <v>2</v>
      </c>
      <c r="E666" s="475">
        <v>3</v>
      </c>
      <c r="F666" s="475" t="s">
        <v>2261</v>
      </c>
      <c r="G666" s="475">
        <v>15</v>
      </c>
      <c r="H666" s="561">
        <v>45204</v>
      </c>
      <c r="I666" s="583" t="str">
        <f>IFERROR(VLOOKUP(J666,Mapping!$AW$2:$BB$26,5,FALSE),"")</f>
        <v/>
      </c>
      <c r="J666" t="s">
        <v>2252</v>
      </c>
      <c r="K666" s="566" t="s">
        <v>929</v>
      </c>
      <c r="L666" s="474">
        <v>30</v>
      </c>
      <c r="N666">
        <f>SUMIFS(FFPEUsageLog!$D:$D,FFPEUsageLog!$A:$A,FFPERegionsAvailable!$B666,FFPEUsageLog!$B:$B,FFPERegionsAvailable!$J666,FFPEUsageLog!$C:$C,FFPERegionsAvailable!$F666)</f>
        <v>0</v>
      </c>
      <c r="O666" s="574">
        <f t="shared" ref="O666:O704" si="11">IF(L666="","",L666-M666-N666)</f>
        <v>30</v>
      </c>
      <c r="S666" s="475" t="s">
        <v>1354</v>
      </c>
      <c r="U666" s="566">
        <v>7</v>
      </c>
      <c r="W666" s="562" t="s">
        <v>372</v>
      </c>
      <c r="X666" s="474" t="s">
        <v>270</v>
      </c>
    </row>
    <row r="667" spans="1:24" hidden="1">
      <c r="A667" t="s">
        <v>2060</v>
      </c>
      <c r="B667" s="585" t="s">
        <v>2061</v>
      </c>
      <c r="C667" s="475" t="s">
        <v>2264</v>
      </c>
      <c r="D667" s="475">
        <v>2</v>
      </c>
      <c r="E667" s="475">
        <v>3</v>
      </c>
      <c r="F667" s="475" t="s">
        <v>2265</v>
      </c>
      <c r="G667" s="475">
        <v>51</v>
      </c>
      <c r="H667" s="561">
        <v>45204</v>
      </c>
      <c r="I667" s="583" t="str">
        <f>IFERROR(VLOOKUP(J667,Mapping!$AW$2:$BB$26,5,FALSE),"")</f>
        <v/>
      </c>
      <c r="J667" t="s">
        <v>2252</v>
      </c>
      <c r="K667" s="566" t="s">
        <v>929</v>
      </c>
      <c r="L667" s="474">
        <v>30</v>
      </c>
      <c r="N667">
        <f>SUMIFS(FFPEUsageLog!$D:$D,FFPEUsageLog!$A:$A,FFPERegionsAvailable!$B667,FFPEUsageLog!$B:$B,FFPERegionsAvailable!$J667,FFPEUsageLog!$C:$C,FFPERegionsAvailable!$F667)</f>
        <v>0</v>
      </c>
      <c r="O667" s="574">
        <f t="shared" si="11"/>
        <v>30</v>
      </c>
      <c r="S667" s="475" t="s">
        <v>1354</v>
      </c>
      <c r="U667" s="566">
        <v>7</v>
      </c>
      <c r="W667" s="562" t="s">
        <v>372</v>
      </c>
      <c r="X667" s="474" t="s">
        <v>270</v>
      </c>
    </row>
    <row r="668" spans="1:24" hidden="1">
      <c r="A668" t="s">
        <v>2064</v>
      </c>
      <c r="B668" s="585" t="s">
        <v>2065</v>
      </c>
      <c r="C668" s="475" t="s">
        <v>2266</v>
      </c>
      <c r="D668" s="475">
        <v>2</v>
      </c>
      <c r="E668" s="475">
        <v>3</v>
      </c>
      <c r="F668" s="475" t="s">
        <v>2265</v>
      </c>
      <c r="G668" s="475" t="s">
        <v>2258</v>
      </c>
      <c r="H668" s="561">
        <v>45204</v>
      </c>
      <c r="I668" s="583" t="str">
        <f>IFERROR(VLOOKUP(J668,Mapping!$AW$2:$BB$26,5,FALSE),"")</f>
        <v/>
      </c>
      <c r="J668" t="s">
        <v>2252</v>
      </c>
      <c r="K668" s="566" t="s">
        <v>929</v>
      </c>
      <c r="L668" s="474">
        <v>30</v>
      </c>
      <c r="N668">
        <f>SUMIFS(FFPEUsageLog!$D:$D,FFPEUsageLog!$A:$A,FFPERegionsAvailable!$B668,FFPEUsageLog!$B:$B,FFPERegionsAvailable!$J668,FFPEUsageLog!$C:$C,FFPERegionsAvailable!$F668)</f>
        <v>0</v>
      </c>
      <c r="O668" s="574">
        <f t="shared" si="11"/>
        <v>30</v>
      </c>
      <c r="S668" s="475" t="s">
        <v>1354</v>
      </c>
      <c r="U668" s="566">
        <v>7</v>
      </c>
      <c r="W668" s="562" t="s">
        <v>372</v>
      </c>
      <c r="X668" s="474" t="s">
        <v>270</v>
      </c>
    </row>
    <row r="669" spans="1:24" hidden="1">
      <c r="A669" t="s">
        <v>2067</v>
      </c>
      <c r="B669" s="585" t="s">
        <v>2068</v>
      </c>
      <c r="C669" s="475" t="s">
        <v>2267</v>
      </c>
      <c r="D669" s="475">
        <v>2</v>
      </c>
      <c r="E669" s="475">
        <v>3</v>
      </c>
      <c r="F669" s="475" t="s">
        <v>2265</v>
      </c>
      <c r="G669" s="475">
        <v>17</v>
      </c>
      <c r="H669" s="561">
        <v>45204</v>
      </c>
      <c r="I669" s="583" t="str">
        <f>IFERROR(VLOOKUP(J669,Mapping!$AW$2:$BB$26,5,FALSE),"")</f>
        <v/>
      </c>
      <c r="J669" t="s">
        <v>2252</v>
      </c>
      <c r="K669" s="566" t="s">
        <v>929</v>
      </c>
      <c r="L669" s="474">
        <v>29</v>
      </c>
      <c r="N669">
        <f>SUMIFS(FFPEUsageLog!$D:$D,FFPEUsageLog!$A:$A,FFPERegionsAvailable!$B669,FFPEUsageLog!$B:$B,FFPERegionsAvailable!$J669,FFPEUsageLog!$C:$C,FFPERegionsAvailable!$F669)</f>
        <v>0</v>
      </c>
      <c r="O669" s="574">
        <f t="shared" si="11"/>
        <v>29</v>
      </c>
      <c r="S669" s="475" t="s">
        <v>1354</v>
      </c>
      <c r="U669" s="566">
        <v>7</v>
      </c>
      <c r="W669" s="562" t="s">
        <v>372</v>
      </c>
      <c r="X669" s="474" t="s">
        <v>270</v>
      </c>
    </row>
    <row r="670" spans="1:24" hidden="1">
      <c r="A670" t="s">
        <v>2070</v>
      </c>
      <c r="B670" s="585" t="s">
        <v>2071</v>
      </c>
      <c r="C670" s="475" t="s">
        <v>2268</v>
      </c>
      <c r="D670" s="475">
        <v>2</v>
      </c>
      <c r="E670" s="475">
        <v>3</v>
      </c>
      <c r="F670" s="475" t="s">
        <v>2269</v>
      </c>
      <c r="G670" s="475">
        <v>52</v>
      </c>
      <c r="H670" s="561">
        <v>45204</v>
      </c>
      <c r="I670" s="583" t="str">
        <f>IFERROR(VLOOKUP(J670,Mapping!$AW$2:$BB$26,5,FALSE),"")</f>
        <v/>
      </c>
      <c r="J670" t="s">
        <v>2252</v>
      </c>
      <c r="K670" s="566" t="s">
        <v>929</v>
      </c>
      <c r="L670" s="474">
        <v>30</v>
      </c>
      <c r="N670">
        <f>SUMIFS(FFPEUsageLog!$D:$D,FFPEUsageLog!$A:$A,FFPERegionsAvailable!$B670,FFPEUsageLog!$B:$B,FFPERegionsAvailable!$J670,FFPEUsageLog!$C:$C,FFPERegionsAvailable!$F670)</f>
        <v>0</v>
      </c>
      <c r="O670" s="574">
        <f t="shared" si="11"/>
        <v>30</v>
      </c>
      <c r="S670" s="475" t="s">
        <v>1354</v>
      </c>
      <c r="U670" s="566">
        <v>7</v>
      </c>
      <c r="W670" s="562" t="s">
        <v>372</v>
      </c>
      <c r="X670" s="474" t="s">
        <v>270</v>
      </c>
    </row>
    <row r="671" spans="1:24" hidden="1">
      <c r="A671" t="s">
        <v>2074</v>
      </c>
      <c r="B671" s="585" t="s">
        <v>2075</v>
      </c>
      <c r="C671" s="475" t="s">
        <v>2270</v>
      </c>
      <c r="D671" s="475">
        <v>2</v>
      </c>
      <c r="E671" s="475">
        <v>3</v>
      </c>
      <c r="F671" s="475" t="s">
        <v>2269</v>
      </c>
      <c r="G671" s="475" t="s">
        <v>2271</v>
      </c>
      <c r="H671" s="561">
        <v>45204</v>
      </c>
      <c r="I671" s="583" t="str">
        <f>IFERROR(VLOOKUP(J671,Mapping!$AW$2:$BB$26,5,FALSE),"")</f>
        <v/>
      </c>
      <c r="J671" t="s">
        <v>2252</v>
      </c>
      <c r="K671" s="566" t="s">
        <v>929</v>
      </c>
      <c r="L671" s="474">
        <v>30</v>
      </c>
      <c r="N671">
        <f>SUMIFS(FFPEUsageLog!$D:$D,FFPEUsageLog!$A:$A,FFPERegionsAvailable!$B671,FFPEUsageLog!$B:$B,FFPERegionsAvailable!$J671,FFPEUsageLog!$C:$C,FFPERegionsAvailable!$F671)</f>
        <v>0</v>
      </c>
      <c r="O671" s="574">
        <f t="shared" si="11"/>
        <v>30</v>
      </c>
      <c r="S671" s="475" t="s">
        <v>1354</v>
      </c>
      <c r="U671" s="566">
        <v>7</v>
      </c>
      <c r="W671" s="562" t="s">
        <v>372</v>
      </c>
      <c r="X671" s="474" t="s">
        <v>270</v>
      </c>
    </row>
    <row r="672" spans="1:24" hidden="1">
      <c r="A672" t="s">
        <v>2077</v>
      </c>
      <c r="B672" s="585" t="s">
        <v>2078</v>
      </c>
      <c r="C672" s="475" t="s">
        <v>2272</v>
      </c>
      <c r="D672" s="475">
        <v>2</v>
      </c>
      <c r="E672" s="475">
        <v>3</v>
      </c>
      <c r="F672" s="475" t="s">
        <v>2269</v>
      </c>
      <c r="G672" s="475">
        <v>15</v>
      </c>
      <c r="H672" s="561">
        <v>45204</v>
      </c>
      <c r="I672" s="583" t="str">
        <f>IFERROR(VLOOKUP(J672,Mapping!$AW$2:$BB$26,5,FALSE),"")</f>
        <v/>
      </c>
      <c r="J672" t="s">
        <v>2252</v>
      </c>
      <c r="K672" s="566" t="s">
        <v>929</v>
      </c>
      <c r="L672" s="474">
        <v>30</v>
      </c>
      <c r="N672">
        <f>SUMIFS(FFPEUsageLog!$D:$D,FFPEUsageLog!$A:$A,FFPERegionsAvailable!$B672,FFPEUsageLog!$B:$B,FFPERegionsAvailable!$J672,FFPEUsageLog!$C:$C,FFPERegionsAvailable!$F672)</f>
        <v>0</v>
      </c>
      <c r="O672" s="574">
        <f t="shared" si="11"/>
        <v>30</v>
      </c>
      <c r="S672" s="475" t="s">
        <v>1354</v>
      </c>
      <c r="U672" s="566">
        <v>7</v>
      </c>
      <c r="W672" s="562" t="s">
        <v>372</v>
      </c>
      <c r="X672" s="474" t="s">
        <v>270</v>
      </c>
    </row>
    <row r="673" spans="1:24" hidden="1">
      <c r="A673" t="s">
        <v>2080</v>
      </c>
      <c r="B673" s="585" t="s">
        <v>2081</v>
      </c>
      <c r="C673" s="475" t="s">
        <v>2273</v>
      </c>
      <c r="D673" s="475">
        <v>2</v>
      </c>
      <c r="E673" s="475">
        <v>3</v>
      </c>
      <c r="F673" s="475" t="s">
        <v>2274</v>
      </c>
      <c r="G673" s="475">
        <v>51</v>
      </c>
      <c r="H673" s="561">
        <v>45204</v>
      </c>
      <c r="I673" s="583" t="str">
        <f>IFERROR(VLOOKUP(J673,Mapping!$AW$2:$BB$26,5,FALSE),"")</f>
        <v/>
      </c>
      <c r="J673" t="s">
        <v>2252</v>
      </c>
      <c r="K673" s="566" t="s">
        <v>929</v>
      </c>
      <c r="L673" s="474">
        <v>30</v>
      </c>
      <c r="N673">
        <f>SUMIFS(FFPEUsageLog!$D:$D,FFPEUsageLog!$A:$A,FFPERegionsAvailable!$B673,FFPEUsageLog!$B:$B,FFPERegionsAvailable!$J673,FFPEUsageLog!$C:$C,FFPERegionsAvailable!$F673)</f>
        <v>0</v>
      </c>
      <c r="O673" s="574">
        <f t="shared" si="11"/>
        <v>30</v>
      </c>
      <c r="S673" s="475" t="s">
        <v>1354</v>
      </c>
      <c r="U673" s="566">
        <v>7</v>
      </c>
      <c r="W673" s="562" t="s">
        <v>372</v>
      </c>
      <c r="X673" s="474" t="s">
        <v>270</v>
      </c>
    </row>
    <row r="674" spans="1:24" hidden="1">
      <c r="A674" t="s">
        <v>2084</v>
      </c>
      <c r="B674" s="585" t="s">
        <v>2085</v>
      </c>
      <c r="C674" s="475" t="s">
        <v>2275</v>
      </c>
      <c r="D674" s="475">
        <v>2</v>
      </c>
      <c r="E674" s="475">
        <v>3</v>
      </c>
      <c r="F674" s="475" t="s">
        <v>2274</v>
      </c>
      <c r="G674" s="475" t="s">
        <v>2276</v>
      </c>
      <c r="H674" s="561">
        <v>45204</v>
      </c>
      <c r="I674" s="583" t="str">
        <f>IFERROR(VLOOKUP(J674,Mapping!$AW$2:$BB$26,5,FALSE),"")</f>
        <v/>
      </c>
      <c r="J674" t="s">
        <v>2252</v>
      </c>
      <c r="K674" s="566" t="s">
        <v>929</v>
      </c>
      <c r="L674" s="474">
        <v>30</v>
      </c>
      <c r="N674">
        <f>SUMIFS(FFPEUsageLog!$D:$D,FFPEUsageLog!$A:$A,FFPERegionsAvailable!$B674,FFPEUsageLog!$B:$B,FFPERegionsAvailable!$J674,FFPEUsageLog!$C:$C,FFPERegionsAvailable!$F674)</f>
        <v>0</v>
      </c>
      <c r="O674" s="574">
        <f t="shared" si="11"/>
        <v>30</v>
      </c>
      <c r="S674" s="475" t="s">
        <v>1354</v>
      </c>
      <c r="U674" s="566">
        <v>7</v>
      </c>
      <c r="W674" s="562" t="s">
        <v>372</v>
      </c>
      <c r="X674" s="474" t="s">
        <v>270</v>
      </c>
    </row>
    <row r="675" spans="1:24" hidden="1">
      <c r="A675" t="s">
        <v>2087</v>
      </c>
      <c r="B675" s="585" t="s">
        <v>2088</v>
      </c>
      <c r="C675" s="475" t="s">
        <v>2277</v>
      </c>
      <c r="D675" s="475">
        <v>2</v>
      </c>
      <c r="E675" s="475">
        <v>3</v>
      </c>
      <c r="F675" s="475" t="s">
        <v>2274</v>
      </c>
      <c r="G675" s="475">
        <v>17</v>
      </c>
      <c r="H675" s="561">
        <v>45204</v>
      </c>
      <c r="I675" s="583" t="str">
        <f>IFERROR(VLOOKUP(J675,Mapping!$AW$2:$BB$26,5,FALSE),"")</f>
        <v/>
      </c>
      <c r="J675" t="s">
        <v>2252</v>
      </c>
      <c r="K675" s="566" t="s">
        <v>929</v>
      </c>
      <c r="L675" s="474">
        <v>30</v>
      </c>
      <c r="N675">
        <f>SUMIFS(FFPEUsageLog!$D:$D,FFPEUsageLog!$A:$A,FFPERegionsAvailable!$B675,FFPEUsageLog!$B:$B,FFPERegionsAvailable!$J675,FFPEUsageLog!$C:$C,FFPERegionsAvailable!$F675)</f>
        <v>0</v>
      </c>
      <c r="O675" s="574">
        <f t="shared" si="11"/>
        <v>30</v>
      </c>
      <c r="S675" s="475" t="s">
        <v>1354</v>
      </c>
      <c r="U675" s="566">
        <v>7</v>
      </c>
      <c r="W675" s="562" t="s">
        <v>372</v>
      </c>
      <c r="X675" s="474" t="s">
        <v>270</v>
      </c>
    </row>
    <row r="676" spans="1:24" hidden="1">
      <c r="A676" t="s">
        <v>2090</v>
      </c>
      <c r="B676" s="585" t="s">
        <v>2091</v>
      </c>
      <c r="C676" s="475" t="s">
        <v>2278</v>
      </c>
      <c r="D676" s="475">
        <v>2</v>
      </c>
      <c r="E676" s="475">
        <v>3</v>
      </c>
      <c r="F676" s="475" t="s">
        <v>2279</v>
      </c>
      <c r="G676" s="475">
        <v>2</v>
      </c>
      <c r="H676" s="561">
        <v>45204</v>
      </c>
      <c r="I676" s="583" t="str">
        <f>IFERROR(VLOOKUP(J676,Mapping!$AW$2:$BB$26,5,FALSE),"")</f>
        <v/>
      </c>
      <c r="J676" t="s">
        <v>2252</v>
      </c>
      <c r="K676" s="566" t="s">
        <v>929</v>
      </c>
      <c r="L676" s="474">
        <v>30</v>
      </c>
      <c r="N676">
        <f>SUMIFS(FFPEUsageLog!$D:$D,FFPEUsageLog!$A:$A,FFPERegionsAvailable!$B676,FFPEUsageLog!$B:$B,FFPERegionsAvailable!$J676,FFPEUsageLog!$C:$C,FFPERegionsAvailable!$F676)</f>
        <v>0</v>
      </c>
      <c r="O676" s="574">
        <f t="shared" si="11"/>
        <v>30</v>
      </c>
      <c r="S676" s="475" t="s">
        <v>1354</v>
      </c>
      <c r="U676" s="566">
        <v>7</v>
      </c>
      <c r="W676" s="562" t="s">
        <v>372</v>
      </c>
      <c r="X676" s="474" t="s">
        <v>270</v>
      </c>
    </row>
    <row r="677" spans="1:24" hidden="1">
      <c r="A677" t="s">
        <v>2094</v>
      </c>
      <c r="B677" s="585" t="s">
        <v>2095</v>
      </c>
      <c r="C677" s="475" t="s">
        <v>2280</v>
      </c>
      <c r="D677" s="475">
        <v>2</v>
      </c>
      <c r="E677" s="475">
        <v>3</v>
      </c>
      <c r="F677" s="475" t="s">
        <v>2279</v>
      </c>
      <c r="G677" s="475">
        <v>33</v>
      </c>
      <c r="H677" s="561">
        <v>45204</v>
      </c>
      <c r="I677" s="583" t="str">
        <f>IFERROR(VLOOKUP(J677,Mapping!$AW$2:$BB$26,5,FALSE),"")</f>
        <v/>
      </c>
      <c r="J677" t="s">
        <v>2252</v>
      </c>
      <c r="K677" s="566" t="s">
        <v>929</v>
      </c>
      <c r="L677" s="474">
        <v>30</v>
      </c>
      <c r="N677">
        <f>SUMIFS(FFPEUsageLog!$D:$D,FFPEUsageLog!$A:$A,FFPERegionsAvailable!$B677,FFPEUsageLog!$B:$B,FFPERegionsAvailable!$J677,FFPEUsageLog!$C:$C,FFPERegionsAvailable!$F677)</f>
        <v>0</v>
      </c>
      <c r="O677" s="574">
        <f t="shared" si="11"/>
        <v>30</v>
      </c>
      <c r="S677" s="475" t="s">
        <v>1354</v>
      </c>
      <c r="U677" s="566">
        <v>7</v>
      </c>
      <c r="W677" s="562" t="s">
        <v>372</v>
      </c>
      <c r="X677" s="474" t="s">
        <v>270</v>
      </c>
    </row>
    <row r="678" spans="1:24" hidden="1">
      <c r="A678" t="s">
        <v>2097</v>
      </c>
      <c r="B678" s="585" t="s">
        <v>2098</v>
      </c>
      <c r="C678" s="475" t="s">
        <v>2281</v>
      </c>
      <c r="D678" s="475">
        <v>2</v>
      </c>
      <c r="E678" s="475">
        <v>3</v>
      </c>
      <c r="F678" s="475" t="s">
        <v>2279</v>
      </c>
      <c r="G678" s="475">
        <v>69</v>
      </c>
      <c r="H678" s="561">
        <v>45204</v>
      </c>
      <c r="I678" s="583" t="str">
        <f>IFERROR(VLOOKUP(J678,Mapping!$AW$2:$BB$26,5,FALSE),"")</f>
        <v/>
      </c>
      <c r="J678" t="s">
        <v>2252</v>
      </c>
      <c r="K678" s="566" t="s">
        <v>929</v>
      </c>
      <c r="L678" s="474">
        <v>30</v>
      </c>
      <c r="N678">
        <f>SUMIFS(FFPEUsageLog!$D:$D,FFPEUsageLog!$A:$A,FFPERegionsAvailable!$B678,FFPEUsageLog!$B:$B,FFPERegionsAvailable!$J678,FFPEUsageLog!$C:$C,FFPERegionsAvailable!$F678)</f>
        <v>0</v>
      </c>
      <c r="O678" s="574">
        <f t="shared" si="11"/>
        <v>30</v>
      </c>
      <c r="S678" s="475" t="s">
        <v>1354</v>
      </c>
      <c r="U678" s="566">
        <v>7</v>
      </c>
      <c r="W678" s="562" t="s">
        <v>372</v>
      </c>
      <c r="X678" s="474" t="s">
        <v>270</v>
      </c>
    </row>
    <row r="679" spans="1:24" hidden="1">
      <c r="A679" t="s">
        <v>2100</v>
      </c>
      <c r="B679" s="585" t="s">
        <v>2101</v>
      </c>
      <c r="C679" s="475" t="s">
        <v>2282</v>
      </c>
      <c r="D679" s="475">
        <v>2</v>
      </c>
      <c r="E679" s="475">
        <v>3</v>
      </c>
      <c r="F679" s="475" t="s">
        <v>2283</v>
      </c>
      <c r="G679" s="475">
        <v>2</v>
      </c>
      <c r="H679" s="561">
        <v>45204</v>
      </c>
      <c r="I679" s="583" t="str">
        <f>IFERROR(VLOOKUP(J679,Mapping!$AW$2:$BB$26,5,FALSE),"")</f>
        <v/>
      </c>
      <c r="J679" t="s">
        <v>2252</v>
      </c>
      <c r="K679" s="566" t="s">
        <v>929</v>
      </c>
      <c r="L679" s="474">
        <v>30</v>
      </c>
      <c r="N679">
        <f>SUMIFS(FFPEUsageLog!$D:$D,FFPEUsageLog!$A:$A,FFPERegionsAvailable!$B679,FFPEUsageLog!$B:$B,FFPERegionsAvailable!$J679,FFPEUsageLog!$C:$C,FFPERegionsAvailable!$F679)</f>
        <v>0</v>
      </c>
      <c r="O679" s="574">
        <f t="shared" si="11"/>
        <v>30</v>
      </c>
      <c r="S679" s="475" t="s">
        <v>1354</v>
      </c>
      <c r="U679" s="566">
        <v>7</v>
      </c>
      <c r="W679" s="562" t="s">
        <v>372</v>
      </c>
      <c r="X679" s="474" t="s">
        <v>270</v>
      </c>
    </row>
    <row r="680" spans="1:24" hidden="1">
      <c r="A680" t="s">
        <v>2104</v>
      </c>
      <c r="B680" s="585" t="s">
        <v>2105</v>
      </c>
      <c r="C680" s="475" t="s">
        <v>2284</v>
      </c>
      <c r="D680" s="475">
        <v>2</v>
      </c>
      <c r="E680" s="475">
        <v>3</v>
      </c>
      <c r="F680" s="475" t="s">
        <v>2283</v>
      </c>
      <c r="G680" s="475">
        <v>33</v>
      </c>
      <c r="H680" s="561">
        <v>45204</v>
      </c>
      <c r="I680" s="583" t="str">
        <f>IFERROR(VLOOKUP(J680,Mapping!$AW$2:$BB$26,5,FALSE),"")</f>
        <v/>
      </c>
      <c r="J680" t="s">
        <v>2252</v>
      </c>
      <c r="K680" s="566" t="s">
        <v>929</v>
      </c>
      <c r="L680" s="474">
        <v>30</v>
      </c>
      <c r="N680">
        <f>SUMIFS(FFPEUsageLog!$D:$D,FFPEUsageLog!$A:$A,FFPERegionsAvailable!$B680,FFPEUsageLog!$B:$B,FFPERegionsAvailable!$J680,FFPEUsageLog!$C:$C,FFPERegionsAvailable!$F680)</f>
        <v>0</v>
      </c>
      <c r="O680" s="574">
        <f t="shared" si="11"/>
        <v>30</v>
      </c>
      <c r="S680" s="475" t="s">
        <v>1354</v>
      </c>
      <c r="U680" s="566">
        <v>7</v>
      </c>
      <c r="W680" s="562" t="s">
        <v>372</v>
      </c>
      <c r="X680" s="474" t="s">
        <v>270</v>
      </c>
    </row>
    <row r="681" spans="1:24" hidden="1">
      <c r="A681" t="s">
        <v>2107</v>
      </c>
      <c r="B681" s="585" t="s">
        <v>2108</v>
      </c>
      <c r="C681" s="475" t="s">
        <v>2285</v>
      </c>
      <c r="D681" s="475">
        <v>2</v>
      </c>
      <c r="E681" s="475">
        <v>3</v>
      </c>
      <c r="F681" s="475" t="s">
        <v>2283</v>
      </c>
      <c r="G681" s="475">
        <v>69</v>
      </c>
      <c r="H681" s="561">
        <v>45204</v>
      </c>
      <c r="I681" s="583" t="str">
        <f>IFERROR(VLOOKUP(J681,Mapping!$AW$2:$BB$26,5,FALSE),"")</f>
        <v/>
      </c>
      <c r="J681" t="s">
        <v>2252</v>
      </c>
      <c r="K681" s="566" t="s">
        <v>929</v>
      </c>
      <c r="L681" s="474">
        <v>30</v>
      </c>
      <c r="N681">
        <f>SUMIFS(FFPEUsageLog!$D:$D,FFPEUsageLog!$A:$A,FFPERegionsAvailable!$B681,FFPEUsageLog!$B:$B,FFPERegionsAvailable!$J681,FFPEUsageLog!$C:$C,FFPERegionsAvailable!$F681)</f>
        <v>0</v>
      </c>
      <c r="O681" s="574">
        <f t="shared" si="11"/>
        <v>30</v>
      </c>
      <c r="S681" s="475" t="s">
        <v>1354</v>
      </c>
      <c r="U681" s="566">
        <v>7</v>
      </c>
      <c r="W681" s="562" t="s">
        <v>372</v>
      </c>
      <c r="X681" s="474" t="s">
        <v>270</v>
      </c>
    </row>
    <row r="682" spans="1:24" hidden="1">
      <c r="A682" t="s">
        <v>2110</v>
      </c>
      <c r="B682" s="585" t="s">
        <v>2111</v>
      </c>
      <c r="C682" s="475" t="s">
        <v>2286</v>
      </c>
      <c r="D682" s="475">
        <v>2</v>
      </c>
      <c r="E682" s="475">
        <v>3</v>
      </c>
      <c r="F682" s="475" t="s">
        <v>2287</v>
      </c>
      <c r="G682" s="475">
        <v>2</v>
      </c>
      <c r="H682" s="561">
        <v>45204</v>
      </c>
      <c r="I682" s="583" t="str">
        <f>IFERROR(VLOOKUP(J682,Mapping!$AW$2:$BB$26,5,FALSE),"")</f>
        <v/>
      </c>
      <c r="J682" t="s">
        <v>2252</v>
      </c>
      <c r="K682" s="566" t="s">
        <v>929</v>
      </c>
      <c r="L682" s="474">
        <v>30</v>
      </c>
      <c r="N682">
        <f>SUMIFS(FFPEUsageLog!$D:$D,FFPEUsageLog!$A:$A,FFPERegionsAvailable!$B682,FFPEUsageLog!$B:$B,FFPERegionsAvailable!$J682,FFPEUsageLog!$C:$C,FFPERegionsAvailable!$F682)</f>
        <v>0</v>
      </c>
      <c r="O682" s="574">
        <f t="shared" si="11"/>
        <v>30</v>
      </c>
      <c r="S682" s="475" t="s">
        <v>1354</v>
      </c>
      <c r="U682" s="566">
        <v>7</v>
      </c>
      <c r="W682" s="562" t="s">
        <v>372</v>
      </c>
      <c r="X682" s="474" t="s">
        <v>270</v>
      </c>
    </row>
    <row r="683" spans="1:24" hidden="1">
      <c r="A683" t="s">
        <v>2114</v>
      </c>
      <c r="B683" s="585" t="s">
        <v>2115</v>
      </c>
      <c r="C683" s="475" t="s">
        <v>2288</v>
      </c>
      <c r="D683" s="475">
        <v>2</v>
      </c>
      <c r="E683" s="475">
        <v>3</v>
      </c>
      <c r="F683" s="475" t="s">
        <v>2287</v>
      </c>
      <c r="G683" s="475">
        <v>33</v>
      </c>
      <c r="H683" s="561">
        <v>45204</v>
      </c>
      <c r="I683" s="583" t="str">
        <f>IFERROR(VLOOKUP(J683,Mapping!$AW$2:$BB$26,5,FALSE),"")</f>
        <v/>
      </c>
      <c r="J683" t="s">
        <v>2252</v>
      </c>
      <c r="K683" s="566" t="s">
        <v>929</v>
      </c>
      <c r="L683" s="474">
        <v>30</v>
      </c>
      <c r="N683">
        <f>SUMIFS(FFPEUsageLog!$D:$D,FFPEUsageLog!$A:$A,FFPERegionsAvailable!$B683,FFPEUsageLog!$B:$B,FFPERegionsAvailable!$J683,FFPEUsageLog!$C:$C,FFPERegionsAvailable!$F683)</f>
        <v>0</v>
      </c>
      <c r="O683" s="574">
        <f t="shared" si="11"/>
        <v>30</v>
      </c>
      <c r="S683" s="475" t="s">
        <v>1354</v>
      </c>
      <c r="U683" s="566">
        <v>7</v>
      </c>
      <c r="W683" s="562" t="s">
        <v>372</v>
      </c>
      <c r="X683" s="474" t="s">
        <v>270</v>
      </c>
    </row>
    <row r="684" spans="1:24" hidden="1">
      <c r="A684" t="s">
        <v>2117</v>
      </c>
      <c r="B684" s="585" t="s">
        <v>2118</v>
      </c>
      <c r="C684" s="475" t="s">
        <v>2289</v>
      </c>
      <c r="D684" s="475">
        <v>2</v>
      </c>
      <c r="E684" s="475">
        <v>3</v>
      </c>
      <c r="F684" s="475" t="s">
        <v>2287</v>
      </c>
      <c r="G684" s="475">
        <v>69</v>
      </c>
      <c r="H684" s="561">
        <v>45204</v>
      </c>
      <c r="I684" s="583" t="str">
        <f>IFERROR(VLOOKUP(J684,Mapping!$AW$2:$BB$26,5,FALSE),"")</f>
        <v/>
      </c>
      <c r="J684" t="s">
        <v>2252</v>
      </c>
      <c r="K684" s="566" t="s">
        <v>929</v>
      </c>
      <c r="L684" s="474">
        <v>30</v>
      </c>
      <c r="N684">
        <f>SUMIFS(FFPEUsageLog!$D:$D,FFPEUsageLog!$A:$A,FFPERegionsAvailable!$B684,FFPEUsageLog!$B:$B,FFPERegionsAvailable!$J684,FFPEUsageLog!$C:$C,FFPERegionsAvailable!$F684)</f>
        <v>0</v>
      </c>
      <c r="O684" s="574">
        <f t="shared" si="11"/>
        <v>30</v>
      </c>
      <c r="S684" s="475" t="s">
        <v>1354</v>
      </c>
      <c r="U684" s="566">
        <v>7</v>
      </c>
      <c r="W684" s="562" t="s">
        <v>372</v>
      </c>
      <c r="X684" s="474" t="s">
        <v>270</v>
      </c>
    </row>
    <row r="685" spans="1:24" hidden="1">
      <c r="A685" t="s">
        <v>2120</v>
      </c>
      <c r="B685" s="585" t="s">
        <v>2121</v>
      </c>
      <c r="C685" s="475" t="s">
        <v>2290</v>
      </c>
      <c r="D685" s="475">
        <v>2</v>
      </c>
      <c r="E685" s="475">
        <v>3</v>
      </c>
      <c r="F685" s="475" t="s">
        <v>2291</v>
      </c>
      <c r="G685" s="475">
        <v>3</v>
      </c>
      <c r="H685" s="561">
        <v>45204</v>
      </c>
      <c r="I685" s="583" t="str">
        <f>IFERROR(VLOOKUP(J685,Mapping!$AW$2:$BB$26,5,FALSE),"")</f>
        <v/>
      </c>
      <c r="J685" t="s">
        <v>2252</v>
      </c>
      <c r="K685" s="566" t="s">
        <v>929</v>
      </c>
      <c r="L685" s="474">
        <v>30</v>
      </c>
      <c r="N685">
        <f>SUMIFS(FFPEUsageLog!$D:$D,FFPEUsageLog!$A:$A,FFPERegionsAvailable!$B685,FFPEUsageLog!$B:$B,FFPERegionsAvailable!$J685,FFPEUsageLog!$C:$C,FFPERegionsAvailable!$F685)</f>
        <v>0</v>
      </c>
      <c r="O685" s="574">
        <f t="shared" si="11"/>
        <v>30</v>
      </c>
      <c r="S685" s="475" t="s">
        <v>1354</v>
      </c>
      <c r="U685" s="566">
        <v>7</v>
      </c>
      <c r="W685" s="562" t="s">
        <v>372</v>
      </c>
      <c r="X685" s="474" t="s">
        <v>270</v>
      </c>
    </row>
    <row r="686" spans="1:24" hidden="1">
      <c r="A686" t="s">
        <v>2124</v>
      </c>
      <c r="B686" s="585" t="s">
        <v>2125</v>
      </c>
      <c r="C686" s="475" t="s">
        <v>2292</v>
      </c>
      <c r="D686" s="475">
        <v>2</v>
      </c>
      <c r="E686" s="475">
        <v>3</v>
      </c>
      <c r="F686" s="475" t="s">
        <v>2291</v>
      </c>
      <c r="G686" s="475">
        <v>35</v>
      </c>
      <c r="H686" s="561">
        <v>45204</v>
      </c>
      <c r="I686" s="583" t="str">
        <f>IFERROR(VLOOKUP(J686,Mapping!$AW$2:$BB$26,5,FALSE),"")</f>
        <v/>
      </c>
      <c r="J686" t="s">
        <v>2252</v>
      </c>
      <c r="K686" s="566" t="s">
        <v>929</v>
      </c>
      <c r="L686" s="474">
        <v>30</v>
      </c>
      <c r="N686">
        <f>SUMIFS(FFPEUsageLog!$D:$D,FFPEUsageLog!$A:$A,FFPERegionsAvailable!$B686,FFPEUsageLog!$B:$B,FFPERegionsAvailable!$J686,FFPEUsageLog!$C:$C,FFPERegionsAvailable!$F686)</f>
        <v>0</v>
      </c>
      <c r="O686" s="574">
        <f t="shared" si="11"/>
        <v>30</v>
      </c>
      <c r="S686" s="475" t="s">
        <v>1354</v>
      </c>
      <c r="U686" s="566">
        <v>7</v>
      </c>
      <c r="W686" s="562" t="s">
        <v>372</v>
      </c>
      <c r="X686" s="474" t="s">
        <v>270</v>
      </c>
    </row>
    <row r="687" spans="1:24" hidden="1">
      <c r="A687" t="s">
        <v>2127</v>
      </c>
      <c r="B687" s="585" t="s">
        <v>2128</v>
      </c>
      <c r="C687" s="475" t="s">
        <v>2293</v>
      </c>
      <c r="D687" s="475">
        <v>2</v>
      </c>
      <c r="E687" s="475">
        <v>3</v>
      </c>
      <c r="F687" s="475" t="s">
        <v>2291</v>
      </c>
      <c r="G687" s="475">
        <v>69</v>
      </c>
      <c r="H687" s="561">
        <v>45204</v>
      </c>
      <c r="I687" s="583" t="str">
        <f>IFERROR(VLOOKUP(J687,Mapping!$AW$2:$BB$26,5,FALSE),"")</f>
        <v/>
      </c>
      <c r="J687" t="s">
        <v>2252</v>
      </c>
      <c r="K687" s="566" t="s">
        <v>929</v>
      </c>
      <c r="L687" s="474">
        <v>30</v>
      </c>
      <c r="N687">
        <f>SUMIFS(FFPEUsageLog!$D:$D,FFPEUsageLog!$A:$A,FFPERegionsAvailable!$B687,FFPEUsageLog!$B:$B,FFPERegionsAvailable!$J687,FFPEUsageLog!$C:$C,FFPERegionsAvailable!$F687)</f>
        <v>0</v>
      </c>
      <c r="O687" s="574">
        <f t="shared" si="11"/>
        <v>30</v>
      </c>
      <c r="S687" s="475" t="s">
        <v>1354</v>
      </c>
      <c r="U687" s="566">
        <v>7</v>
      </c>
      <c r="W687" s="562" t="s">
        <v>372</v>
      </c>
      <c r="X687" s="474" t="s">
        <v>270</v>
      </c>
    </row>
    <row r="688" spans="1:24" hidden="1">
      <c r="A688" t="s">
        <v>2130</v>
      </c>
      <c r="B688" s="585" t="s">
        <v>2131</v>
      </c>
      <c r="C688" s="475" t="s">
        <v>2294</v>
      </c>
      <c r="D688" s="475">
        <v>2</v>
      </c>
      <c r="E688" s="475">
        <v>3</v>
      </c>
      <c r="F688" s="475" t="s">
        <v>2295</v>
      </c>
      <c r="G688" s="475">
        <v>3</v>
      </c>
      <c r="H688" s="561">
        <v>45204</v>
      </c>
      <c r="I688" s="583" t="str">
        <f>IFERROR(VLOOKUP(J688,Mapping!$AW$2:$BB$26,5,FALSE),"")</f>
        <v/>
      </c>
      <c r="J688" t="s">
        <v>2252</v>
      </c>
      <c r="K688" s="566" t="s">
        <v>929</v>
      </c>
      <c r="L688" s="474">
        <v>30</v>
      </c>
      <c r="N688">
        <f>SUMIFS(FFPEUsageLog!$D:$D,FFPEUsageLog!$A:$A,FFPERegionsAvailable!$B688,FFPEUsageLog!$B:$B,FFPERegionsAvailable!$J688,FFPEUsageLog!$C:$C,FFPERegionsAvailable!$F688)</f>
        <v>0</v>
      </c>
      <c r="O688" s="574">
        <f t="shared" si="11"/>
        <v>30</v>
      </c>
      <c r="S688" s="475" t="s">
        <v>1354</v>
      </c>
      <c r="U688" s="566">
        <v>7</v>
      </c>
      <c r="W688" s="562" t="s">
        <v>372</v>
      </c>
      <c r="X688" s="474" t="s">
        <v>270</v>
      </c>
    </row>
    <row r="689" spans="1:24" hidden="1">
      <c r="A689" t="s">
        <v>2134</v>
      </c>
      <c r="B689" s="585" t="s">
        <v>2135</v>
      </c>
      <c r="C689" s="475" t="s">
        <v>2296</v>
      </c>
      <c r="D689" s="475">
        <v>2</v>
      </c>
      <c r="E689" s="475">
        <v>3</v>
      </c>
      <c r="F689" s="475" t="s">
        <v>2295</v>
      </c>
      <c r="G689" s="475">
        <v>35</v>
      </c>
      <c r="H689" s="561">
        <v>45204</v>
      </c>
      <c r="I689" s="583" t="str">
        <f>IFERROR(VLOOKUP(J689,Mapping!$AW$2:$BB$26,5,FALSE),"")</f>
        <v/>
      </c>
      <c r="J689" t="s">
        <v>2252</v>
      </c>
      <c r="K689" s="566" t="s">
        <v>929</v>
      </c>
      <c r="L689" s="474">
        <v>30</v>
      </c>
      <c r="N689">
        <f>SUMIFS(FFPEUsageLog!$D:$D,FFPEUsageLog!$A:$A,FFPERegionsAvailable!$B689,FFPEUsageLog!$B:$B,FFPERegionsAvailable!$J689,FFPEUsageLog!$C:$C,FFPERegionsAvailable!$F689)</f>
        <v>0</v>
      </c>
      <c r="O689" s="574">
        <f t="shared" si="11"/>
        <v>30</v>
      </c>
      <c r="S689" s="475" t="s">
        <v>1354</v>
      </c>
      <c r="U689" s="566">
        <v>7</v>
      </c>
      <c r="W689" s="562" t="s">
        <v>372</v>
      </c>
      <c r="X689" s="474" t="s">
        <v>270</v>
      </c>
    </row>
    <row r="690" spans="1:24" hidden="1">
      <c r="A690" t="s">
        <v>2137</v>
      </c>
      <c r="B690" s="585" t="s">
        <v>2138</v>
      </c>
      <c r="C690" s="475" t="s">
        <v>2297</v>
      </c>
      <c r="D690" s="475">
        <v>2</v>
      </c>
      <c r="E690" s="475">
        <v>3</v>
      </c>
      <c r="F690" s="475" t="s">
        <v>2295</v>
      </c>
      <c r="G690" s="475">
        <v>69</v>
      </c>
      <c r="H690" s="561">
        <v>45204</v>
      </c>
      <c r="I690" s="583" t="str">
        <f>IFERROR(VLOOKUP(J690,Mapping!$AW$2:$BB$26,5,FALSE),"")</f>
        <v/>
      </c>
      <c r="J690" t="s">
        <v>2252</v>
      </c>
      <c r="K690" s="566" t="s">
        <v>929</v>
      </c>
      <c r="L690" s="474">
        <v>30</v>
      </c>
      <c r="N690">
        <f>SUMIFS(FFPEUsageLog!$D:$D,FFPEUsageLog!$A:$A,FFPERegionsAvailable!$B690,FFPEUsageLog!$B:$B,FFPERegionsAvailable!$J690,FFPEUsageLog!$C:$C,FFPERegionsAvailable!$F690)</f>
        <v>0</v>
      </c>
      <c r="O690" s="574">
        <f t="shared" si="11"/>
        <v>30</v>
      </c>
      <c r="S690" s="475" t="s">
        <v>1354</v>
      </c>
      <c r="U690" s="566">
        <v>7</v>
      </c>
      <c r="W690" s="562" t="s">
        <v>372</v>
      </c>
      <c r="X690" s="474" t="s">
        <v>270</v>
      </c>
    </row>
    <row r="691" spans="1:24" hidden="1">
      <c r="A691" t="s">
        <v>2140</v>
      </c>
      <c r="B691" s="585" t="s">
        <v>2141</v>
      </c>
      <c r="C691" s="475" t="s">
        <v>2298</v>
      </c>
      <c r="D691" s="475">
        <v>2</v>
      </c>
      <c r="E691" s="475">
        <v>3</v>
      </c>
      <c r="F691" s="475" t="s">
        <v>2299</v>
      </c>
      <c r="G691" s="475">
        <v>2</v>
      </c>
      <c r="H691" s="561">
        <v>45204</v>
      </c>
      <c r="I691" s="583" t="str">
        <f>IFERROR(VLOOKUP(J691,Mapping!$AW$2:$BB$26,5,FALSE),"")</f>
        <v/>
      </c>
      <c r="J691" t="s">
        <v>2252</v>
      </c>
      <c r="K691" s="566" t="s">
        <v>929</v>
      </c>
      <c r="L691" s="474">
        <v>30</v>
      </c>
      <c r="N691">
        <f>SUMIFS(FFPEUsageLog!$D:$D,FFPEUsageLog!$A:$A,FFPERegionsAvailable!$B691,FFPEUsageLog!$B:$B,FFPERegionsAvailable!$J691,FFPEUsageLog!$C:$C,FFPERegionsAvailable!$F691)</f>
        <v>0</v>
      </c>
      <c r="O691" s="574">
        <f t="shared" si="11"/>
        <v>30</v>
      </c>
      <c r="S691" s="475" t="s">
        <v>1354</v>
      </c>
      <c r="U691" s="566">
        <v>7</v>
      </c>
      <c r="W691" s="562" t="s">
        <v>372</v>
      </c>
      <c r="X691" s="474" t="s">
        <v>270</v>
      </c>
    </row>
    <row r="692" spans="1:24" hidden="1">
      <c r="A692" t="s">
        <v>2144</v>
      </c>
      <c r="B692" s="585" t="s">
        <v>2145</v>
      </c>
      <c r="C692" s="475" t="s">
        <v>2300</v>
      </c>
      <c r="D692" s="475">
        <v>2</v>
      </c>
      <c r="E692" s="475">
        <v>3</v>
      </c>
      <c r="F692" s="475" t="s">
        <v>2299</v>
      </c>
      <c r="G692" s="475">
        <v>34</v>
      </c>
      <c r="H692" s="561">
        <v>45204</v>
      </c>
      <c r="I692" s="583" t="str">
        <f>IFERROR(VLOOKUP(J692,Mapping!$AW$2:$BB$26,5,FALSE),"")</f>
        <v/>
      </c>
      <c r="J692" t="s">
        <v>2252</v>
      </c>
      <c r="K692" s="566" t="s">
        <v>929</v>
      </c>
      <c r="L692" s="474">
        <v>31</v>
      </c>
      <c r="N692">
        <f>SUMIFS(FFPEUsageLog!$D:$D,FFPEUsageLog!$A:$A,FFPERegionsAvailable!$B692,FFPEUsageLog!$B:$B,FFPERegionsAvailable!$J692,FFPEUsageLog!$C:$C,FFPERegionsAvailable!$F692)</f>
        <v>0</v>
      </c>
      <c r="O692" s="574">
        <f t="shared" si="11"/>
        <v>31</v>
      </c>
      <c r="S692" s="475" t="s">
        <v>1354</v>
      </c>
      <c r="U692" s="566">
        <v>7</v>
      </c>
      <c r="W692" s="562" t="s">
        <v>372</v>
      </c>
      <c r="X692" s="474" t="s">
        <v>270</v>
      </c>
    </row>
    <row r="693" spans="1:24" hidden="1">
      <c r="A693" t="s">
        <v>2147</v>
      </c>
      <c r="B693" s="585" t="s">
        <v>2148</v>
      </c>
      <c r="C693" s="475" t="s">
        <v>2301</v>
      </c>
      <c r="D693" s="475">
        <v>2</v>
      </c>
      <c r="E693" s="475">
        <v>3</v>
      </c>
      <c r="F693" s="475" t="s">
        <v>2299</v>
      </c>
      <c r="G693" s="475">
        <v>69</v>
      </c>
      <c r="H693" s="561">
        <v>45204</v>
      </c>
      <c r="I693" s="583" t="str">
        <f>IFERROR(VLOOKUP(J693,Mapping!$AW$2:$BB$26,5,FALSE),"")</f>
        <v/>
      </c>
      <c r="J693" t="s">
        <v>2252</v>
      </c>
      <c r="K693" s="566" t="s">
        <v>929</v>
      </c>
      <c r="L693" s="474">
        <v>30</v>
      </c>
      <c r="N693">
        <f>SUMIFS(FFPEUsageLog!$D:$D,FFPEUsageLog!$A:$A,FFPERegionsAvailable!$B693,FFPEUsageLog!$B:$B,FFPERegionsAvailable!$J693,FFPEUsageLog!$C:$C,FFPERegionsAvailable!$F693)</f>
        <v>0</v>
      </c>
      <c r="O693" s="574">
        <f t="shared" si="11"/>
        <v>30</v>
      </c>
      <c r="S693" s="475" t="s">
        <v>1354</v>
      </c>
      <c r="U693" s="566">
        <v>7</v>
      </c>
      <c r="W693" s="562" t="s">
        <v>372</v>
      </c>
      <c r="X693" s="474" t="s">
        <v>270</v>
      </c>
    </row>
    <row r="694" spans="1:24" hidden="1">
      <c r="A694" t="s">
        <v>2150</v>
      </c>
      <c r="B694" s="585" t="s">
        <v>2151</v>
      </c>
      <c r="C694" s="475" t="s">
        <v>2302</v>
      </c>
      <c r="D694" s="475">
        <v>2</v>
      </c>
      <c r="E694" s="475">
        <v>3</v>
      </c>
      <c r="F694" s="475" t="s">
        <v>2303</v>
      </c>
      <c r="G694" s="475">
        <v>3</v>
      </c>
      <c r="H694" s="561">
        <v>45204</v>
      </c>
      <c r="I694" s="583" t="str">
        <f>IFERROR(VLOOKUP(J694,Mapping!$AW$2:$BB$26,5,FALSE),"")</f>
        <v/>
      </c>
      <c r="J694" t="s">
        <v>2252</v>
      </c>
      <c r="K694" s="566" t="s">
        <v>929</v>
      </c>
      <c r="L694" s="474">
        <v>30</v>
      </c>
      <c r="N694">
        <f>SUMIFS(FFPEUsageLog!$D:$D,FFPEUsageLog!$A:$A,FFPERegionsAvailable!$B694,FFPEUsageLog!$B:$B,FFPERegionsAvailable!$J694,FFPEUsageLog!$C:$C,FFPERegionsAvailable!$F694)</f>
        <v>0</v>
      </c>
      <c r="O694" s="574">
        <f t="shared" si="11"/>
        <v>30</v>
      </c>
      <c r="S694" s="475" t="s">
        <v>1354</v>
      </c>
      <c r="U694" s="566">
        <v>7</v>
      </c>
      <c r="W694" s="562" t="s">
        <v>372</v>
      </c>
      <c r="X694" s="474" t="s">
        <v>270</v>
      </c>
    </row>
    <row r="695" spans="1:24" hidden="1">
      <c r="A695" t="s">
        <v>2154</v>
      </c>
      <c r="B695" s="585" t="s">
        <v>2155</v>
      </c>
      <c r="C695" s="475" t="s">
        <v>2304</v>
      </c>
      <c r="D695" s="475">
        <v>2</v>
      </c>
      <c r="E695" s="475">
        <v>3</v>
      </c>
      <c r="F695" s="475" t="s">
        <v>2303</v>
      </c>
      <c r="G695" s="475">
        <v>34</v>
      </c>
      <c r="H695" s="561">
        <v>45204</v>
      </c>
      <c r="I695" s="583" t="str">
        <f>IFERROR(VLOOKUP(J695,Mapping!$AW$2:$BB$26,5,FALSE),"")</f>
        <v/>
      </c>
      <c r="J695" t="s">
        <v>2252</v>
      </c>
      <c r="K695" s="566" t="s">
        <v>929</v>
      </c>
      <c r="L695" s="474">
        <v>30</v>
      </c>
      <c r="N695">
        <f>SUMIFS(FFPEUsageLog!$D:$D,FFPEUsageLog!$A:$A,FFPERegionsAvailable!$B695,FFPEUsageLog!$B:$B,FFPERegionsAvailable!$J695,FFPEUsageLog!$C:$C,FFPERegionsAvailable!$F695)</f>
        <v>0</v>
      </c>
      <c r="O695" s="574">
        <f t="shared" si="11"/>
        <v>30</v>
      </c>
      <c r="S695" s="475" t="s">
        <v>1354</v>
      </c>
      <c r="U695" s="566">
        <v>7</v>
      </c>
      <c r="W695" s="562" t="s">
        <v>372</v>
      </c>
      <c r="X695" s="474" t="s">
        <v>270</v>
      </c>
    </row>
    <row r="696" spans="1:24" hidden="1">
      <c r="A696" t="s">
        <v>2157</v>
      </c>
      <c r="B696" s="585" t="s">
        <v>2158</v>
      </c>
      <c r="C696" s="475" t="s">
        <v>2305</v>
      </c>
      <c r="D696" s="475">
        <v>2</v>
      </c>
      <c r="E696" s="475">
        <v>3</v>
      </c>
      <c r="F696" s="475" t="s">
        <v>2303</v>
      </c>
      <c r="G696" s="475">
        <v>69</v>
      </c>
      <c r="H696" s="561">
        <v>45204</v>
      </c>
      <c r="I696" s="583" t="str">
        <f>IFERROR(VLOOKUP(J696,Mapping!$AW$2:$BB$26,5,FALSE),"")</f>
        <v/>
      </c>
      <c r="J696" t="s">
        <v>2252</v>
      </c>
      <c r="K696" s="566" t="s">
        <v>929</v>
      </c>
      <c r="L696" s="474">
        <v>30</v>
      </c>
      <c r="N696">
        <f>SUMIFS(FFPEUsageLog!$D:$D,FFPEUsageLog!$A:$A,FFPERegionsAvailable!$B696,FFPEUsageLog!$B:$B,FFPERegionsAvailable!$J696,FFPEUsageLog!$C:$C,FFPERegionsAvailable!$F696)</f>
        <v>0</v>
      </c>
      <c r="O696" s="574">
        <f t="shared" si="11"/>
        <v>30</v>
      </c>
      <c r="S696" s="475" t="s">
        <v>1354</v>
      </c>
      <c r="U696" s="566">
        <v>7</v>
      </c>
      <c r="W696" s="562" t="s">
        <v>372</v>
      </c>
      <c r="X696" s="474" t="s">
        <v>270</v>
      </c>
    </row>
    <row r="697" spans="1:24" hidden="1">
      <c r="A697" t="s">
        <v>2160</v>
      </c>
      <c r="B697" s="585" t="s">
        <v>2161</v>
      </c>
      <c r="C697" s="475" t="s">
        <v>2306</v>
      </c>
      <c r="D697" s="475">
        <v>2</v>
      </c>
      <c r="E697" s="475">
        <v>3</v>
      </c>
      <c r="F697" s="475" t="s">
        <v>2307</v>
      </c>
      <c r="G697" s="475">
        <v>3</v>
      </c>
      <c r="H697" s="561">
        <v>45204</v>
      </c>
      <c r="I697" s="583" t="str">
        <f>IFERROR(VLOOKUP(J697,Mapping!$AW$2:$BB$26,5,FALSE),"")</f>
        <v/>
      </c>
      <c r="J697" t="s">
        <v>2252</v>
      </c>
      <c r="K697" s="566" t="s">
        <v>929</v>
      </c>
      <c r="L697" s="474">
        <v>30</v>
      </c>
      <c r="N697">
        <f>SUMIFS(FFPEUsageLog!$D:$D,FFPEUsageLog!$A:$A,FFPERegionsAvailable!$B697,FFPEUsageLog!$B:$B,FFPERegionsAvailable!$J697,FFPEUsageLog!$C:$C,FFPERegionsAvailable!$F697)</f>
        <v>0</v>
      </c>
      <c r="O697" s="574">
        <f t="shared" si="11"/>
        <v>30</v>
      </c>
      <c r="S697" s="475" t="s">
        <v>1354</v>
      </c>
      <c r="U697" s="566">
        <v>7</v>
      </c>
      <c r="W697" s="562" t="s">
        <v>372</v>
      </c>
      <c r="X697" s="474" t="s">
        <v>270</v>
      </c>
    </row>
    <row r="698" spans="1:24" hidden="1">
      <c r="A698" t="s">
        <v>2164</v>
      </c>
      <c r="B698" s="585" t="s">
        <v>2165</v>
      </c>
      <c r="C698" s="475" t="s">
        <v>2308</v>
      </c>
      <c r="D698" s="475">
        <v>2</v>
      </c>
      <c r="E698" s="475">
        <v>3</v>
      </c>
      <c r="F698" s="475" t="s">
        <v>2307</v>
      </c>
      <c r="G698" s="475">
        <v>34</v>
      </c>
      <c r="H698" s="561">
        <v>45204</v>
      </c>
      <c r="I698" s="583" t="str">
        <f>IFERROR(VLOOKUP(J698,Mapping!$AW$2:$BB$26,5,FALSE),"")</f>
        <v/>
      </c>
      <c r="J698" t="s">
        <v>2252</v>
      </c>
      <c r="K698" s="566" t="s">
        <v>929</v>
      </c>
      <c r="L698" s="474">
        <v>30</v>
      </c>
      <c r="N698">
        <f>SUMIFS(FFPEUsageLog!$D:$D,FFPEUsageLog!$A:$A,FFPERegionsAvailable!$B698,FFPEUsageLog!$B:$B,FFPERegionsAvailable!$J698,FFPEUsageLog!$C:$C,FFPERegionsAvailable!$F698)</f>
        <v>0</v>
      </c>
      <c r="O698" s="574">
        <f t="shared" si="11"/>
        <v>30</v>
      </c>
      <c r="S698" s="475" t="s">
        <v>1354</v>
      </c>
      <c r="U698" s="566">
        <v>7</v>
      </c>
      <c r="W698" s="562" t="s">
        <v>372</v>
      </c>
      <c r="X698" s="474" t="s">
        <v>270</v>
      </c>
    </row>
    <row r="699" spans="1:24" hidden="1">
      <c r="A699" t="s">
        <v>2167</v>
      </c>
      <c r="B699" s="585" t="s">
        <v>2168</v>
      </c>
      <c r="C699" s="475" t="s">
        <v>2309</v>
      </c>
      <c r="D699" s="475">
        <v>2</v>
      </c>
      <c r="E699" s="475">
        <v>3</v>
      </c>
      <c r="F699" s="475" t="s">
        <v>2307</v>
      </c>
      <c r="G699" s="475">
        <v>354</v>
      </c>
      <c r="H699" s="561">
        <v>45204</v>
      </c>
      <c r="I699" s="583" t="str">
        <f>IFERROR(VLOOKUP(J699,Mapping!$AW$2:$BB$26,5,FALSE),"")</f>
        <v/>
      </c>
      <c r="J699" t="s">
        <v>2252</v>
      </c>
      <c r="K699" s="566" t="s">
        <v>929</v>
      </c>
      <c r="L699" s="474">
        <v>30</v>
      </c>
      <c r="N699">
        <f>SUMIFS(FFPEUsageLog!$D:$D,FFPEUsageLog!$A:$A,FFPERegionsAvailable!$B699,FFPEUsageLog!$B:$B,FFPERegionsAvailable!$J699,FFPEUsageLog!$C:$C,FFPERegionsAvailable!$F699)</f>
        <v>0</v>
      </c>
      <c r="O699" s="574">
        <f t="shared" si="11"/>
        <v>30</v>
      </c>
      <c r="S699" s="475" t="s">
        <v>1354</v>
      </c>
      <c r="U699" s="566">
        <v>7</v>
      </c>
      <c r="W699" s="562" t="s">
        <v>372</v>
      </c>
      <c r="X699" s="474" t="s">
        <v>270</v>
      </c>
    </row>
    <row r="700" spans="1:24" hidden="1">
      <c r="A700" t="s">
        <v>2170</v>
      </c>
      <c r="B700" s="585" t="s">
        <v>2171</v>
      </c>
      <c r="C700" s="475" t="s">
        <v>2310</v>
      </c>
      <c r="D700" s="475">
        <v>2</v>
      </c>
      <c r="E700" s="475">
        <v>3</v>
      </c>
      <c r="F700" s="475" t="s">
        <v>2311</v>
      </c>
      <c r="G700" s="475">
        <v>3</v>
      </c>
      <c r="H700" s="561">
        <v>45204</v>
      </c>
      <c r="I700" s="583" t="str">
        <f>IFERROR(VLOOKUP(J700,Mapping!$AW$2:$BB$26,5,FALSE),"")</f>
        <v/>
      </c>
      <c r="J700" t="s">
        <v>2252</v>
      </c>
      <c r="K700" s="566" t="s">
        <v>929</v>
      </c>
      <c r="L700" s="474">
        <v>30</v>
      </c>
      <c r="N700">
        <f>SUMIFS(FFPEUsageLog!$D:$D,FFPEUsageLog!$A:$A,FFPERegionsAvailable!$B700,FFPEUsageLog!$B:$B,FFPERegionsAvailable!$J700,FFPEUsageLog!$C:$C,FFPERegionsAvailable!$F700)</f>
        <v>0</v>
      </c>
      <c r="O700" s="574">
        <f t="shared" si="11"/>
        <v>30</v>
      </c>
      <c r="S700" s="475" t="s">
        <v>1354</v>
      </c>
      <c r="U700" s="566">
        <v>7</v>
      </c>
      <c r="W700" s="562" t="s">
        <v>372</v>
      </c>
      <c r="X700" s="474" t="s">
        <v>270</v>
      </c>
    </row>
    <row r="701" spans="1:24" hidden="1">
      <c r="A701" t="s">
        <v>2174</v>
      </c>
      <c r="B701" s="585" t="s">
        <v>2175</v>
      </c>
      <c r="C701" s="475" t="s">
        <v>2312</v>
      </c>
      <c r="D701" s="475">
        <v>2</v>
      </c>
      <c r="E701" s="475">
        <v>3</v>
      </c>
      <c r="F701" s="475" t="s">
        <v>2311</v>
      </c>
      <c r="G701" s="475">
        <v>34</v>
      </c>
      <c r="H701" s="561">
        <v>45204</v>
      </c>
      <c r="I701" s="583" t="str">
        <f>IFERROR(VLOOKUP(J701,Mapping!$AW$2:$BB$26,5,FALSE),"")</f>
        <v/>
      </c>
      <c r="J701" t="s">
        <v>2252</v>
      </c>
      <c r="K701" s="566" t="s">
        <v>929</v>
      </c>
      <c r="L701" s="474">
        <v>30</v>
      </c>
      <c r="N701">
        <f>SUMIFS(FFPEUsageLog!$D:$D,FFPEUsageLog!$A:$A,FFPERegionsAvailable!$B701,FFPEUsageLog!$B:$B,FFPERegionsAvailable!$J701,FFPEUsageLog!$C:$C,FFPERegionsAvailable!$F701)</f>
        <v>0</v>
      </c>
      <c r="O701" s="574">
        <f t="shared" si="11"/>
        <v>30</v>
      </c>
      <c r="S701" s="475" t="s">
        <v>1354</v>
      </c>
      <c r="U701" s="566">
        <v>7</v>
      </c>
      <c r="W701" s="562" t="s">
        <v>372</v>
      </c>
      <c r="X701" s="474" t="s">
        <v>270</v>
      </c>
    </row>
    <row r="702" spans="1:24" hidden="1">
      <c r="A702" t="s">
        <v>2177</v>
      </c>
      <c r="B702" s="585" t="s">
        <v>2178</v>
      </c>
      <c r="C702" s="475" t="s">
        <v>2313</v>
      </c>
      <c r="D702" s="475">
        <v>2</v>
      </c>
      <c r="E702" s="475">
        <v>3</v>
      </c>
      <c r="F702" s="475" t="s">
        <v>2311</v>
      </c>
      <c r="G702" s="475">
        <v>69</v>
      </c>
      <c r="H702" s="561">
        <v>45204</v>
      </c>
      <c r="I702" s="583" t="str">
        <f>IFERROR(VLOOKUP(J702,Mapping!$AW$2:$BB$26,5,FALSE),"")</f>
        <v/>
      </c>
      <c r="J702" t="s">
        <v>2252</v>
      </c>
      <c r="K702" s="566" t="s">
        <v>929</v>
      </c>
      <c r="L702" s="474">
        <v>30</v>
      </c>
      <c r="N702">
        <f>SUMIFS(FFPEUsageLog!$D:$D,FFPEUsageLog!$A:$A,FFPERegionsAvailable!$B702,FFPEUsageLog!$B:$B,FFPERegionsAvailable!$J702,FFPEUsageLog!$C:$C,FFPERegionsAvailable!$F702)</f>
        <v>0</v>
      </c>
      <c r="O702" s="574">
        <f t="shared" si="11"/>
        <v>30</v>
      </c>
      <c r="S702" s="475" t="s">
        <v>1354</v>
      </c>
      <c r="U702" s="566">
        <v>7</v>
      </c>
      <c r="W702" s="562" t="s">
        <v>372</v>
      </c>
      <c r="X702" s="474" t="s">
        <v>270</v>
      </c>
    </row>
    <row r="703" spans="1:24" hidden="1">
      <c r="A703" t="s">
        <v>2180</v>
      </c>
      <c r="B703" s="585" t="s">
        <v>2181</v>
      </c>
      <c r="C703" s="475" t="s">
        <v>2314</v>
      </c>
      <c r="D703" s="475">
        <v>2</v>
      </c>
      <c r="E703" s="475">
        <v>3</v>
      </c>
      <c r="F703" s="475" t="s">
        <v>2315</v>
      </c>
      <c r="G703" s="475">
        <v>10</v>
      </c>
      <c r="H703" s="561">
        <v>45204</v>
      </c>
      <c r="I703" s="583" t="str">
        <f>IFERROR(VLOOKUP(J703,Mapping!$AW$2:$BB$26,5,FALSE),"")</f>
        <v/>
      </c>
      <c r="J703" t="s">
        <v>2252</v>
      </c>
      <c r="K703" s="566" t="s">
        <v>929</v>
      </c>
      <c r="L703" s="474">
        <v>30</v>
      </c>
      <c r="N703">
        <f>SUMIFS(FFPEUsageLog!$D:$D,FFPEUsageLog!$A:$A,FFPERegionsAvailable!$B703,FFPEUsageLog!$B:$B,FFPERegionsAvailable!$J703,FFPEUsageLog!$C:$C,FFPERegionsAvailable!$F703)</f>
        <v>0</v>
      </c>
      <c r="O703" s="574">
        <f t="shared" si="11"/>
        <v>30</v>
      </c>
      <c r="S703" s="475" t="s">
        <v>1354</v>
      </c>
      <c r="U703" s="566">
        <v>7</v>
      </c>
      <c r="W703" s="562" t="s">
        <v>372</v>
      </c>
      <c r="X703" s="474" t="s">
        <v>270</v>
      </c>
    </row>
    <row r="704" spans="1:24" hidden="1">
      <c r="A704" t="s">
        <v>2184</v>
      </c>
      <c r="B704" s="585" t="s">
        <v>2185</v>
      </c>
      <c r="C704" s="475" t="s">
        <v>2316</v>
      </c>
      <c r="D704" s="475">
        <v>2</v>
      </c>
      <c r="E704" s="475">
        <v>3</v>
      </c>
      <c r="F704" s="475" t="s">
        <v>2315</v>
      </c>
      <c r="G704" s="475">
        <v>60</v>
      </c>
      <c r="H704" s="561">
        <v>45204</v>
      </c>
      <c r="I704" s="583" t="str">
        <f>IFERROR(VLOOKUP(J704,Mapping!$AW$2:$BB$26,5,FALSE),"")</f>
        <v/>
      </c>
      <c r="J704" t="s">
        <v>2252</v>
      </c>
      <c r="K704" s="566" t="s">
        <v>929</v>
      </c>
      <c r="L704" s="474">
        <v>30</v>
      </c>
      <c r="N704">
        <f>SUMIFS(FFPEUsageLog!$D:$D,FFPEUsageLog!$A:$A,FFPERegionsAvailable!$B704,FFPEUsageLog!$B:$B,FFPERegionsAvailable!$J704,FFPEUsageLog!$C:$C,FFPERegionsAvailable!$F704)</f>
        <v>0</v>
      </c>
      <c r="O704" s="574">
        <f t="shared" si="11"/>
        <v>30</v>
      </c>
      <c r="S704" s="475" t="s">
        <v>1354</v>
      </c>
      <c r="U704" s="566">
        <v>7</v>
      </c>
      <c r="W704" s="562" t="s">
        <v>372</v>
      </c>
      <c r="X704" s="474" t="s">
        <v>270</v>
      </c>
    </row>
    <row r="1048440" spans="6:6">
      <c r="F1048440" s="560"/>
    </row>
  </sheetData>
  <autoFilter ref="B1:Y704" xr:uid="{00000000-0001-0000-0400-000000000000}">
    <filterColumn colId="10">
      <filters>
        <filter val="1"/>
      </filters>
    </filterColumn>
    <filterColumn colId="13">
      <filters blank="1">
        <filter val="1"/>
        <filter val="10"/>
        <filter val="11"/>
        <filter val="12"/>
        <filter val="13"/>
        <filter val="14"/>
        <filter val="15"/>
        <filter val="16"/>
        <filter val="17"/>
        <filter val="18"/>
        <filter val="19"/>
        <filter val="2"/>
        <filter val="20"/>
        <filter val="21"/>
        <filter val="22"/>
        <filter val="23"/>
        <filter val="24"/>
        <filter val="25"/>
        <filter val="26"/>
        <filter val="27"/>
        <filter val="28"/>
        <filter val="29"/>
        <filter val="3"/>
        <filter val="30"/>
        <filter val="31"/>
        <filter val="4"/>
        <filter val="5"/>
        <filter val="6"/>
        <filter val="7"/>
        <filter val="-7"/>
        <filter val="8"/>
        <filter val="9"/>
      </filters>
    </filterColumn>
    <sortState xmlns:xlrd2="http://schemas.microsoft.com/office/spreadsheetml/2017/richdata2" ref="B2:Y563">
      <sortCondition ref="W1:W563"/>
    </sortState>
  </autoFilter>
  <phoneticPr fontId="10" type="noConversion"/>
  <conditionalFormatting sqref="I2:I704 O2:O704 H71:H73">
    <cfRule type="expression" dxfId="539" priority="4">
      <formula>#REF!="M"</formula>
    </cfRule>
    <cfRule type="expression" dxfId="538" priority="5">
      <formula>OR(#REF!="X", #REF!="E")</formula>
    </cfRule>
    <cfRule type="expression" dxfId="537" priority="6">
      <formula>#REF!="W"</formula>
    </cfRule>
  </conditionalFormatting>
  <dataValidations count="2">
    <dataValidation type="custom" allowBlank="1" showInputMessage="1" showErrorMessage="1" sqref="S1 S564:S1048576 S3:S4 S273:S274 S6:S7 S9:S10 S12:S13 S15:S16 S18:S19 S21:S22 S24:S25 S27:S28 S30:S31 S33:S34 S36:S37 S39:S40 S42:S43 S45:S46 S48:S49 S51:S52 S54:S55 S57:S58 S60:S61 S63:S64 S66:S67 S69:S70 S72:S73 S75:S76 S78:S79 S81:S82 S84:S85 S87:S88 S90:S91 S93:S94 S96:S97 S99:S100 S102:S103 S105:S106 S108:S109 S111:S112 S114:S115 S117:S118 S120:S121 S123:S124 S126:S127 S129:S130 S132:S133 S135:S136 S138:S139 S141:S142 S144:S145 S147:S148 S150:S151 S153:S154 S156:S157 S159:S160 S162:S163 S165:S166 S168:S169 S171:S172 S174:S175 S177:S178 S180:S181 S183:S184 S186:S187 S189:S190 S192:S193 S195:S196 S198:S199 S201:S202 S204:S205 S207:S208 S210:S211 S213:S214 S216:S217 S219:S220 S222:S223 S225:S226 S228:S229 S231:S232 S234:S235 S237:S238 S240:S241 S243:S244 S246:S247 S249:S250 S252:S253 S255:S256 S258:S259 S261:S262 S264:S265 S267:S268 S270:S271 S276:S277 S296:S305" xr:uid="{41A6213D-976D-41BC-88A6-A9EC7966FF03}">
      <formula1>"""regular"",""mega"""</formula1>
    </dataValidation>
    <dataValidation allowBlank="1" showInputMessage="1" showErrorMessage="1" sqref="S2 S5 S8 S11 S14 S17 S20 S23 S26 S29 S32 S35 S38 S41 S44 S47 S50 S53 S56 S59 S62 S65 S68 S71 S74 S77 S80 S83 S86 S89 S92 S95 S98 S101 S104 S107 S110 S113 S116 S119 S122 S125 S128 S131 S134 S137 S140 S143 S146 S149 S152 S155 S158 S161 S164 S167 S170 S173 S176 S179 S182 S185 S188 S191 S194 S197 S200 S203 S206 S209 S212 S215 S218 S221 S224 S227 S230 S233 S236 S239 S242 S245 S248 S251 S254 S257 S260 S263 S266 S269 S272 S275" xr:uid="{559B12BC-E2E2-F347-B9B6-4C762CFD74FF}"/>
  </dataValidations>
  <pageMargins left="0.7" right="0.7" top="0.75" bottom="0.75" header="0.3" footer="0.3"/>
  <pageSetup paperSize="9" orientation="portrait" horizontalDpi="0" verticalDpi="0"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pageSetUpPr fitToPage="1"/>
  </sheetPr>
  <dimension ref="A1:Q1635"/>
  <sheetViews>
    <sheetView zoomScale="110" zoomScaleNormal="80" workbookViewId="0">
      <pane ySplit="1" topLeftCell="A323" activePane="bottomLeft" state="frozen"/>
      <selection pane="bottomLeft" activeCell="A982" sqref="A982"/>
    </sheetView>
  </sheetViews>
  <sheetFormatPr defaultColWidth="8.81640625" defaultRowHeight="14.5"/>
  <cols>
    <col min="1" max="1" width="19.1796875" style="85" bestFit="1" customWidth="1"/>
    <col min="2" max="2" width="14.1796875" style="85" bestFit="1" customWidth="1"/>
    <col min="3" max="3" width="11.26953125" style="42" bestFit="1" customWidth="1"/>
    <col min="4" max="4" width="13.1796875" style="1" bestFit="1" customWidth="1"/>
    <col min="5" max="5" width="28.7265625" style="85" bestFit="1" customWidth="1"/>
    <col min="6" max="6" width="5.453125" style="1" bestFit="1" customWidth="1"/>
    <col min="7" max="7" width="4.26953125" style="1" bestFit="1" customWidth="1"/>
    <col min="8" max="8" width="4.81640625" style="1" bestFit="1" customWidth="1"/>
    <col min="9" max="9" width="17.1796875" style="1" bestFit="1" customWidth="1"/>
    <col min="10" max="10" width="37.7265625" style="1" bestFit="1" customWidth="1"/>
    <col min="11" max="11" width="23.26953125" style="1" bestFit="1" customWidth="1"/>
    <col min="12" max="12" width="19.7265625" style="1" bestFit="1" customWidth="1"/>
    <col min="13" max="13" width="20.7265625" style="309" bestFit="1" customWidth="1"/>
    <col min="14" max="14" width="68.26953125" style="1" bestFit="1" customWidth="1"/>
    <col min="15" max="15" width="6" bestFit="1" customWidth="1"/>
    <col min="16" max="16" width="7.7265625" bestFit="1" customWidth="1"/>
    <col min="17" max="17" width="22.453125" customWidth="1"/>
  </cols>
  <sheetData>
    <row r="1" spans="1:17" ht="15.5">
      <c r="A1" s="115" t="s">
        <v>2317</v>
      </c>
      <c r="B1" s="115" t="s">
        <v>81</v>
      </c>
      <c r="C1" s="41" t="s">
        <v>1324</v>
      </c>
      <c r="D1" s="22" t="s">
        <v>1347</v>
      </c>
      <c r="E1" s="84" t="s">
        <v>874</v>
      </c>
      <c r="F1" s="9" t="s">
        <v>1207</v>
      </c>
      <c r="G1" s="9" t="s">
        <v>1179</v>
      </c>
      <c r="H1" s="9" t="s">
        <v>1208</v>
      </c>
      <c r="I1" s="9" t="s">
        <v>1325</v>
      </c>
      <c r="J1" s="22" t="s">
        <v>1326</v>
      </c>
      <c r="K1" s="22" t="s">
        <v>1328</v>
      </c>
      <c r="L1" s="40" t="s">
        <v>2318</v>
      </c>
      <c r="M1" s="22" t="s">
        <v>2319</v>
      </c>
      <c r="N1" s="40" t="s">
        <v>118</v>
      </c>
      <c r="O1" s="22" t="s">
        <v>1203</v>
      </c>
      <c r="P1" s="22" t="s">
        <v>125</v>
      </c>
      <c r="Q1" s="22"/>
    </row>
    <row r="2" spans="1:17" hidden="1">
      <c r="A2" s="116" t="s">
        <v>320</v>
      </c>
      <c r="B2" s="116" t="s">
        <v>319</v>
      </c>
      <c r="C2" s="55">
        <v>44797</v>
      </c>
      <c r="D2" s="23">
        <f>IFERROR(VLOOKUP(E2,Mapping!AW:BA,5,FALSE),"")</f>
        <v>1</v>
      </c>
      <c r="E2" s="116" t="s">
        <v>905</v>
      </c>
      <c r="F2" s="26">
        <v>17</v>
      </c>
      <c r="G2" s="26">
        <v>25</v>
      </c>
      <c r="H2" s="26" t="s">
        <v>2320</v>
      </c>
      <c r="I2" s="26"/>
      <c r="J2" s="23" t="str">
        <f t="shared" ref="J2:J65" si="0">"UREN Room 709"&amp;" "&amp;F2&amp;" "&amp;G2&amp;" "&amp;H2&amp;" "&amp;I2</f>
        <v xml:space="preserve">UREN Room 709 17 25 A4 </v>
      </c>
      <c r="K2" s="23" t="str">
        <f t="shared" ref="K2:K65" si="1">F2&amp;" "&amp;G2&amp;" "&amp;H2&amp;" "&amp;I2</f>
        <v xml:space="preserve">17 25 A4 </v>
      </c>
      <c r="L2" s="26"/>
      <c r="M2" s="538">
        <v>0.29099999999999998</v>
      </c>
      <c r="N2" s="26" t="s">
        <v>2321</v>
      </c>
      <c r="O2" s="36"/>
      <c r="P2" s="24" t="e">
        <f>IF(Q2="","",VLOOKUP(Q2,Mapping!AT:AU,2,FALSE))</f>
        <v>#N/A</v>
      </c>
      <c r="Q2" s="26" t="s">
        <v>372</v>
      </c>
    </row>
    <row r="3" spans="1:17" hidden="1">
      <c r="A3" s="116" t="s">
        <v>320</v>
      </c>
      <c r="B3" s="116" t="s">
        <v>319</v>
      </c>
      <c r="C3" s="55">
        <v>44797</v>
      </c>
      <c r="D3" s="23">
        <f>IFERROR(VLOOKUP(E3,Mapping!AW:BA,5,FALSE),"")</f>
        <v>3</v>
      </c>
      <c r="E3" s="116" t="s">
        <v>943</v>
      </c>
      <c r="F3" s="26">
        <v>17</v>
      </c>
      <c r="G3" s="26">
        <v>25</v>
      </c>
      <c r="H3" s="26" t="s">
        <v>2322</v>
      </c>
      <c r="I3" s="26"/>
      <c r="J3" s="23" t="str">
        <f t="shared" si="0"/>
        <v xml:space="preserve">UREN Room 709 17 25 A5 </v>
      </c>
      <c r="K3" s="23" t="str">
        <f t="shared" si="1"/>
        <v xml:space="preserve">17 25 A5 </v>
      </c>
      <c r="L3" s="26"/>
      <c r="M3" s="538">
        <v>0.57799999999999996</v>
      </c>
      <c r="N3" s="26" t="s">
        <v>2321</v>
      </c>
      <c r="O3" s="36"/>
      <c r="P3" s="24" t="e">
        <f>IF(Q3="","",VLOOKUP(Q3,Mapping!AT:AU,2,FALSE))</f>
        <v>#N/A</v>
      </c>
      <c r="Q3" s="26" t="s">
        <v>372</v>
      </c>
    </row>
    <row r="4" spans="1:17" hidden="1">
      <c r="A4" s="116" t="s">
        <v>320</v>
      </c>
      <c r="B4" s="116" t="s">
        <v>319</v>
      </c>
      <c r="C4" s="55">
        <v>44797</v>
      </c>
      <c r="D4" s="23">
        <f>IFERROR(VLOOKUP(E4,Mapping!AW:BA,5,FALSE),"")</f>
        <v>2</v>
      </c>
      <c r="E4" s="116" t="s">
        <v>925</v>
      </c>
      <c r="F4" s="26">
        <v>17</v>
      </c>
      <c r="G4" s="26">
        <v>25</v>
      </c>
      <c r="H4" s="26" t="s">
        <v>2323</v>
      </c>
      <c r="I4" s="26"/>
      <c r="J4" s="23" t="str">
        <f t="shared" si="0"/>
        <v xml:space="preserve">UREN Room 709 17 25 A6 </v>
      </c>
      <c r="K4" s="23" t="str">
        <f t="shared" si="1"/>
        <v xml:space="preserve">17 25 A6 </v>
      </c>
      <c r="L4" s="26"/>
      <c r="M4" s="538">
        <v>0.623</v>
      </c>
      <c r="N4" s="26" t="s">
        <v>2321</v>
      </c>
      <c r="O4" s="36"/>
      <c r="P4" s="24" t="e">
        <f>IF(Q4="","",VLOOKUP(Q4,Mapping!AT:AU,2,FALSE))</f>
        <v>#N/A</v>
      </c>
      <c r="Q4" s="26" t="s">
        <v>372</v>
      </c>
    </row>
    <row r="5" spans="1:17" hidden="1">
      <c r="A5" s="116" t="s">
        <v>129</v>
      </c>
      <c r="B5" s="116">
        <v>1066</v>
      </c>
      <c r="C5" s="55">
        <v>44266</v>
      </c>
      <c r="D5" s="23">
        <f>IFERROR(VLOOKUP(E5,Mapping!AW:BA,5,FALSE),"")</f>
        <v>6</v>
      </c>
      <c r="E5" s="116" t="s">
        <v>986</v>
      </c>
      <c r="F5" s="26">
        <v>2</v>
      </c>
      <c r="G5" s="26">
        <v>5</v>
      </c>
      <c r="H5" s="26" t="s">
        <v>2324</v>
      </c>
      <c r="I5" s="26">
        <v>1734902</v>
      </c>
      <c r="J5" s="23" t="str">
        <f t="shared" si="0"/>
        <v>UREN Room 709 2 5 C2 1734902</v>
      </c>
      <c r="K5" s="23" t="str">
        <f t="shared" si="1"/>
        <v>2 5 C2 1734902</v>
      </c>
      <c r="L5" s="26">
        <v>2.0390000000000001</v>
      </c>
      <c r="M5" s="306">
        <f>L5-1.6</f>
        <v>0.43900000000000006</v>
      </c>
      <c r="N5" s="26" t="s">
        <v>2325</v>
      </c>
      <c r="O5" s="26"/>
      <c r="P5" s="24">
        <f>IF(Q5="","",VLOOKUP(Q5,Mapping!AT:AU,2,FALSE))</f>
        <v>3</v>
      </c>
      <c r="Q5" s="13" t="s">
        <v>0</v>
      </c>
    </row>
    <row r="6" spans="1:17" hidden="1">
      <c r="A6" s="116" t="s">
        <v>147</v>
      </c>
      <c r="B6" s="116" t="s">
        <v>2326</v>
      </c>
      <c r="C6" s="55">
        <v>44364</v>
      </c>
      <c r="D6" s="23" t="str">
        <f>IFERROR(VLOOKUP(E6,Mapping!AW:BA,5,FALSE),"")</f>
        <v/>
      </c>
      <c r="E6" s="116" t="s">
        <v>435</v>
      </c>
      <c r="F6" s="26" t="s">
        <v>147</v>
      </c>
      <c r="G6" s="26" t="s">
        <v>147</v>
      </c>
      <c r="H6" s="26" t="s">
        <v>147</v>
      </c>
      <c r="I6" s="26" t="s">
        <v>147</v>
      </c>
      <c r="J6" s="23" t="str">
        <f t="shared" si="0"/>
        <v>UREN Room 709 N/A N/A N/A N/A</v>
      </c>
      <c r="K6" s="23" t="str">
        <f t="shared" si="1"/>
        <v>N/A N/A N/A N/A</v>
      </c>
      <c r="L6" s="26"/>
      <c r="M6" s="306">
        <v>0.03</v>
      </c>
      <c r="N6" s="26" t="s">
        <v>2325</v>
      </c>
      <c r="O6" s="26"/>
      <c r="P6" s="24">
        <f>IF(Q6="","",VLOOKUP(Q6,Mapping!AT:AU,2,FALSE))</f>
        <v>4</v>
      </c>
      <c r="Q6" s="13" t="s">
        <v>436</v>
      </c>
    </row>
    <row r="7" spans="1:17" hidden="1">
      <c r="A7" s="116" t="s">
        <v>147</v>
      </c>
      <c r="B7" s="116" t="s">
        <v>2327</v>
      </c>
      <c r="C7" s="55">
        <v>44364</v>
      </c>
      <c r="D7" s="23" t="str">
        <f>IFERROR(VLOOKUP(E7,Mapping!AW:BA,5,FALSE),"")</f>
        <v/>
      </c>
      <c r="E7" s="116" t="s">
        <v>435</v>
      </c>
      <c r="F7" s="26" t="s">
        <v>147</v>
      </c>
      <c r="G7" s="26" t="s">
        <v>147</v>
      </c>
      <c r="H7" s="26" t="s">
        <v>147</v>
      </c>
      <c r="I7" s="26" t="s">
        <v>147</v>
      </c>
      <c r="J7" s="23" t="str">
        <f t="shared" si="0"/>
        <v>UREN Room 709 N/A N/A N/A N/A</v>
      </c>
      <c r="K7" s="23" t="str">
        <f t="shared" si="1"/>
        <v>N/A N/A N/A N/A</v>
      </c>
      <c r="L7" s="26"/>
      <c r="M7" s="306">
        <v>0.03</v>
      </c>
      <c r="N7" s="26" t="s">
        <v>2325</v>
      </c>
      <c r="O7" s="26"/>
      <c r="P7" s="24">
        <f>IF(Q7="","",VLOOKUP(Q7,Mapping!AT:AU,2,FALSE))</f>
        <v>4</v>
      </c>
      <c r="Q7" s="13" t="s">
        <v>436</v>
      </c>
    </row>
    <row r="8" spans="1:17" hidden="1">
      <c r="A8" s="116" t="s">
        <v>147</v>
      </c>
      <c r="B8" s="116" t="s">
        <v>2328</v>
      </c>
      <c r="C8" s="55">
        <v>44364</v>
      </c>
      <c r="D8" s="23" t="str">
        <f>IFERROR(VLOOKUP(E8,Mapping!AW:BA,5,FALSE),"")</f>
        <v/>
      </c>
      <c r="E8" s="116" t="s">
        <v>435</v>
      </c>
      <c r="F8" s="26" t="s">
        <v>147</v>
      </c>
      <c r="G8" s="26" t="s">
        <v>147</v>
      </c>
      <c r="H8" s="26" t="s">
        <v>147</v>
      </c>
      <c r="I8" s="26" t="s">
        <v>147</v>
      </c>
      <c r="J8" s="23" t="str">
        <f t="shared" si="0"/>
        <v>UREN Room 709 N/A N/A N/A N/A</v>
      </c>
      <c r="K8" s="23" t="str">
        <f t="shared" si="1"/>
        <v>N/A N/A N/A N/A</v>
      </c>
      <c r="L8" s="26"/>
      <c r="M8" s="306">
        <v>0.03</v>
      </c>
      <c r="N8" s="26" t="s">
        <v>2325</v>
      </c>
      <c r="O8" s="26"/>
      <c r="P8" s="24">
        <f>IF(Q8="","",VLOOKUP(Q8,Mapping!AT:AU,2,FALSE))</f>
        <v>4</v>
      </c>
      <c r="Q8" s="13" t="s">
        <v>436</v>
      </c>
    </row>
    <row r="9" spans="1:17" hidden="1">
      <c r="A9" s="116" t="s">
        <v>147</v>
      </c>
      <c r="B9" s="116" t="s">
        <v>2329</v>
      </c>
      <c r="C9" s="55">
        <v>44364</v>
      </c>
      <c r="D9" s="23" t="str">
        <f>IFERROR(VLOOKUP(E9,Mapping!AW:BA,5,FALSE),"")</f>
        <v/>
      </c>
      <c r="E9" s="116" t="s">
        <v>435</v>
      </c>
      <c r="F9" s="26" t="s">
        <v>147</v>
      </c>
      <c r="G9" s="26" t="s">
        <v>147</v>
      </c>
      <c r="H9" s="26" t="s">
        <v>147</v>
      </c>
      <c r="I9" s="26" t="s">
        <v>147</v>
      </c>
      <c r="J9" s="23" t="str">
        <f t="shared" si="0"/>
        <v>UREN Room 709 N/A N/A N/A N/A</v>
      </c>
      <c r="K9" s="23" t="str">
        <f t="shared" si="1"/>
        <v>N/A N/A N/A N/A</v>
      </c>
      <c r="L9" s="26"/>
      <c r="M9" s="306">
        <v>0.03</v>
      </c>
      <c r="N9" s="26" t="s">
        <v>2325</v>
      </c>
      <c r="O9" s="26"/>
      <c r="P9" s="24">
        <f>IF(Q9="","",VLOOKUP(Q9,Mapping!AT:AU,2,FALSE))</f>
        <v>4</v>
      </c>
      <c r="Q9" s="13" t="s">
        <v>436</v>
      </c>
    </row>
    <row r="10" spans="1:17" hidden="1">
      <c r="A10" s="116" t="s">
        <v>147</v>
      </c>
      <c r="B10" s="116" t="s">
        <v>2330</v>
      </c>
      <c r="C10" s="55">
        <v>44364</v>
      </c>
      <c r="D10" s="23" t="str">
        <f>IFERROR(VLOOKUP(E10,Mapping!AW:BA,5,FALSE),"")</f>
        <v/>
      </c>
      <c r="E10" s="116" t="s">
        <v>435</v>
      </c>
      <c r="F10" s="26" t="s">
        <v>147</v>
      </c>
      <c r="G10" s="26" t="s">
        <v>147</v>
      </c>
      <c r="H10" s="26" t="s">
        <v>147</v>
      </c>
      <c r="I10" s="26" t="s">
        <v>147</v>
      </c>
      <c r="J10" s="23" t="str">
        <f t="shared" si="0"/>
        <v>UREN Room 709 N/A N/A N/A N/A</v>
      </c>
      <c r="K10" s="23" t="str">
        <f t="shared" si="1"/>
        <v>N/A N/A N/A N/A</v>
      </c>
      <c r="L10" s="26"/>
      <c r="M10" s="306">
        <v>0.03</v>
      </c>
      <c r="N10" s="26" t="s">
        <v>2325</v>
      </c>
      <c r="O10" s="26"/>
      <c r="P10" s="24">
        <f>IF(Q10="","",VLOOKUP(Q10,Mapping!AT:AU,2,FALSE))</f>
        <v>4</v>
      </c>
      <c r="Q10" s="13" t="s">
        <v>436</v>
      </c>
    </row>
    <row r="11" spans="1:17" hidden="1">
      <c r="A11" s="116" t="s">
        <v>147</v>
      </c>
      <c r="B11" s="116" t="s">
        <v>2331</v>
      </c>
      <c r="C11" s="55">
        <v>44364</v>
      </c>
      <c r="D11" s="23" t="str">
        <f>IFERROR(VLOOKUP(E11,Mapping!AW:BA,5,FALSE),"")</f>
        <v/>
      </c>
      <c r="E11" s="116" t="s">
        <v>435</v>
      </c>
      <c r="F11" s="26" t="s">
        <v>147</v>
      </c>
      <c r="G11" s="26" t="s">
        <v>147</v>
      </c>
      <c r="H11" s="26" t="s">
        <v>147</v>
      </c>
      <c r="I11" s="26" t="s">
        <v>147</v>
      </c>
      <c r="J11" s="23" t="str">
        <f t="shared" si="0"/>
        <v>UREN Room 709 N/A N/A N/A N/A</v>
      </c>
      <c r="K11" s="23" t="str">
        <f t="shared" si="1"/>
        <v>N/A N/A N/A N/A</v>
      </c>
      <c r="L11" s="26"/>
      <c r="M11" s="306">
        <v>0.03</v>
      </c>
      <c r="N11" s="26" t="s">
        <v>2325</v>
      </c>
      <c r="O11" s="26"/>
      <c r="P11" s="24">
        <f>IF(Q11="","",VLOOKUP(Q11,Mapping!AT:AU,2,FALSE))</f>
        <v>4</v>
      </c>
      <c r="Q11" s="13" t="s">
        <v>436</v>
      </c>
    </row>
    <row r="12" spans="1:17" hidden="1">
      <c r="A12" s="116" t="s">
        <v>147</v>
      </c>
      <c r="B12" s="116" t="s">
        <v>2332</v>
      </c>
      <c r="C12" s="55">
        <v>44364</v>
      </c>
      <c r="D12" s="23" t="str">
        <f>IFERROR(VLOOKUP(E12,Mapping!AW:BA,5,FALSE),"")</f>
        <v/>
      </c>
      <c r="E12" s="116" t="s">
        <v>435</v>
      </c>
      <c r="F12" s="26" t="s">
        <v>147</v>
      </c>
      <c r="G12" s="26" t="s">
        <v>147</v>
      </c>
      <c r="H12" s="26" t="s">
        <v>147</v>
      </c>
      <c r="I12" s="26" t="s">
        <v>147</v>
      </c>
      <c r="J12" s="23" t="str">
        <f t="shared" si="0"/>
        <v>UREN Room 709 N/A N/A N/A N/A</v>
      </c>
      <c r="K12" s="23" t="str">
        <f t="shared" si="1"/>
        <v>N/A N/A N/A N/A</v>
      </c>
      <c r="L12" s="26"/>
      <c r="M12" s="306">
        <v>0.03</v>
      </c>
      <c r="N12" s="26" t="s">
        <v>2325</v>
      </c>
      <c r="O12" s="26"/>
      <c r="P12" s="24">
        <f>IF(Q12="","",VLOOKUP(Q12,Mapping!AT:AU,2,FALSE))</f>
        <v>4</v>
      </c>
      <c r="Q12" s="13" t="s">
        <v>436</v>
      </c>
    </row>
    <row r="13" spans="1:17" hidden="1">
      <c r="A13" s="116" t="s">
        <v>147</v>
      </c>
      <c r="B13" s="116" t="s">
        <v>2333</v>
      </c>
      <c r="C13" s="55">
        <v>44364</v>
      </c>
      <c r="D13" s="23" t="str">
        <f>IFERROR(VLOOKUP(E13,Mapping!AW:BA,5,FALSE),"")</f>
        <v/>
      </c>
      <c r="E13" s="116" t="s">
        <v>435</v>
      </c>
      <c r="F13" s="26" t="s">
        <v>147</v>
      </c>
      <c r="G13" s="26" t="s">
        <v>147</v>
      </c>
      <c r="H13" s="26" t="s">
        <v>147</v>
      </c>
      <c r="I13" s="26" t="s">
        <v>147</v>
      </c>
      <c r="J13" s="23" t="str">
        <f t="shared" si="0"/>
        <v>UREN Room 709 N/A N/A N/A N/A</v>
      </c>
      <c r="K13" s="23" t="str">
        <f t="shared" si="1"/>
        <v>N/A N/A N/A N/A</v>
      </c>
      <c r="L13" s="26"/>
      <c r="M13" s="306">
        <v>0.03</v>
      </c>
      <c r="N13" s="26" t="s">
        <v>2325</v>
      </c>
      <c r="O13" s="26"/>
      <c r="P13" s="24">
        <f>IF(Q13="","",VLOOKUP(Q13,Mapping!AT:AU,2,FALSE))</f>
        <v>4</v>
      </c>
      <c r="Q13" s="13" t="s">
        <v>436</v>
      </c>
    </row>
    <row r="14" spans="1:17" hidden="1">
      <c r="A14" s="116" t="s">
        <v>147</v>
      </c>
      <c r="B14" s="116" t="s">
        <v>2334</v>
      </c>
      <c r="C14" s="55">
        <v>44364</v>
      </c>
      <c r="D14" s="23" t="str">
        <f>IFERROR(VLOOKUP(E14,Mapping!AW:BA,5,FALSE),"")</f>
        <v/>
      </c>
      <c r="E14" s="116" t="s">
        <v>435</v>
      </c>
      <c r="F14" s="26" t="s">
        <v>147</v>
      </c>
      <c r="G14" s="26" t="s">
        <v>147</v>
      </c>
      <c r="H14" s="26" t="s">
        <v>147</v>
      </c>
      <c r="I14" s="26" t="s">
        <v>147</v>
      </c>
      <c r="J14" s="23" t="str">
        <f t="shared" si="0"/>
        <v>UREN Room 709 N/A N/A N/A N/A</v>
      </c>
      <c r="K14" s="23" t="str">
        <f t="shared" si="1"/>
        <v>N/A N/A N/A N/A</v>
      </c>
      <c r="L14" s="26"/>
      <c r="M14" s="306">
        <v>0.03</v>
      </c>
      <c r="N14" s="26" t="s">
        <v>2325</v>
      </c>
      <c r="O14" s="26"/>
      <c r="P14" s="24">
        <f>IF(Q14="","",VLOOKUP(Q14,Mapping!AT:AU,2,FALSE))</f>
        <v>4</v>
      </c>
      <c r="Q14" s="13" t="s">
        <v>436</v>
      </c>
    </row>
    <row r="15" spans="1:17" hidden="1">
      <c r="A15" s="116" t="s">
        <v>147</v>
      </c>
      <c r="B15" s="116" t="s">
        <v>2335</v>
      </c>
      <c r="C15" s="55">
        <v>44364</v>
      </c>
      <c r="D15" s="23" t="str">
        <f>IFERROR(VLOOKUP(E15,Mapping!AW:BA,5,FALSE),"")</f>
        <v/>
      </c>
      <c r="E15" s="116" t="s">
        <v>435</v>
      </c>
      <c r="F15" s="26" t="s">
        <v>147</v>
      </c>
      <c r="G15" s="26" t="s">
        <v>147</v>
      </c>
      <c r="H15" s="26" t="s">
        <v>147</v>
      </c>
      <c r="I15" s="26" t="s">
        <v>147</v>
      </c>
      <c r="J15" s="23" t="str">
        <f t="shared" si="0"/>
        <v>UREN Room 709 N/A N/A N/A N/A</v>
      </c>
      <c r="K15" s="23" t="str">
        <f t="shared" si="1"/>
        <v>N/A N/A N/A N/A</v>
      </c>
      <c r="L15" s="26"/>
      <c r="M15" s="306">
        <v>0.03</v>
      </c>
      <c r="N15" s="26" t="s">
        <v>2325</v>
      </c>
      <c r="O15" s="26"/>
      <c r="P15" s="24">
        <f>IF(Q15="","",VLOOKUP(Q15,Mapping!AT:AU,2,FALSE))</f>
        <v>4</v>
      </c>
      <c r="Q15" s="13" t="s">
        <v>436</v>
      </c>
    </row>
    <row r="16" spans="1:17" hidden="1">
      <c r="A16" s="116" t="s">
        <v>147</v>
      </c>
      <c r="B16" s="116" t="s">
        <v>2336</v>
      </c>
      <c r="C16" s="55">
        <v>44364</v>
      </c>
      <c r="D16" s="23" t="str">
        <f>IFERROR(VLOOKUP(E16,Mapping!AW:BA,5,FALSE),"")</f>
        <v/>
      </c>
      <c r="E16" s="116" t="s">
        <v>435</v>
      </c>
      <c r="F16" s="26" t="s">
        <v>147</v>
      </c>
      <c r="G16" s="26" t="s">
        <v>147</v>
      </c>
      <c r="H16" s="26" t="s">
        <v>147</v>
      </c>
      <c r="I16" s="26" t="s">
        <v>147</v>
      </c>
      <c r="J16" s="23" t="str">
        <f t="shared" si="0"/>
        <v>UREN Room 709 N/A N/A N/A N/A</v>
      </c>
      <c r="K16" s="23" t="str">
        <f t="shared" si="1"/>
        <v>N/A N/A N/A N/A</v>
      </c>
      <c r="L16" s="26"/>
      <c r="M16" s="306">
        <v>0.03</v>
      </c>
      <c r="N16" s="26" t="s">
        <v>2325</v>
      </c>
      <c r="O16" s="26"/>
      <c r="P16" s="24">
        <f>IF(Q16="","",VLOOKUP(Q16,Mapping!AT:AU,2,FALSE))</f>
        <v>4</v>
      </c>
      <c r="Q16" s="13" t="s">
        <v>436</v>
      </c>
    </row>
    <row r="17" spans="1:17" hidden="1">
      <c r="A17" s="116" t="s">
        <v>147</v>
      </c>
      <c r="B17" s="116" t="s">
        <v>2337</v>
      </c>
      <c r="C17" s="55">
        <v>44364</v>
      </c>
      <c r="D17" s="23" t="str">
        <f>IFERROR(VLOOKUP(E17,Mapping!AW:BA,5,FALSE),"")</f>
        <v/>
      </c>
      <c r="E17" s="116" t="s">
        <v>435</v>
      </c>
      <c r="F17" s="26" t="s">
        <v>147</v>
      </c>
      <c r="G17" s="26" t="s">
        <v>147</v>
      </c>
      <c r="H17" s="26" t="s">
        <v>147</v>
      </c>
      <c r="I17" s="26" t="s">
        <v>147</v>
      </c>
      <c r="J17" s="23" t="str">
        <f t="shared" si="0"/>
        <v>UREN Room 709 N/A N/A N/A N/A</v>
      </c>
      <c r="K17" s="23" t="str">
        <f t="shared" si="1"/>
        <v>N/A N/A N/A N/A</v>
      </c>
      <c r="L17" s="26"/>
      <c r="M17" s="306">
        <v>0.03</v>
      </c>
      <c r="N17" s="26" t="s">
        <v>2325</v>
      </c>
      <c r="O17" s="26"/>
      <c r="P17" s="24">
        <f>IF(Q17="","",VLOOKUP(Q17,Mapping!AT:AU,2,FALSE))</f>
        <v>4</v>
      </c>
      <c r="Q17" s="13" t="s">
        <v>436</v>
      </c>
    </row>
    <row r="18" spans="1:17" hidden="1">
      <c r="A18" s="116" t="s">
        <v>147</v>
      </c>
      <c r="B18" s="116" t="s">
        <v>2338</v>
      </c>
      <c r="C18" s="55">
        <v>44364</v>
      </c>
      <c r="D18" s="23">
        <f>IFERROR(VLOOKUP(E18,Mapping!AW:BA,5,FALSE),"")</f>
        <v>21</v>
      </c>
      <c r="E18" s="116" t="s">
        <v>451</v>
      </c>
      <c r="F18" s="26" t="s">
        <v>147</v>
      </c>
      <c r="G18" s="26" t="s">
        <v>147</v>
      </c>
      <c r="H18" s="26" t="s">
        <v>147</v>
      </c>
      <c r="I18" s="26" t="s">
        <v>147</v>
      </c>
      <c r="J18" s="23" t="str">
        <f t="shared" si="0"/>
        <v>UREN Room 709 N/A N/A N/A N/A</v>
      </c>
      <c r="K18" s="23" t="str">
        <f t="shared" si="1"/>
        <v>N/A N/A N/A N/A</v>
      </c>
      <c r="L18" s="26"/>
      <c r="M18" s="306">
        <v>0.06</v>
      </c>
      <c r="N18" s="26" t="s">
        <v>2325</v>
      </c>
      <c r="O18" s="26"/>
      <c r="P18" s="24">
        <f>IF(Q18="","",VLOOKUP(Q18,Mapping!AT:AU,2,FALSE))</f>
        <v>4</v>
      </c>
      <c r="Q18" s="13" t="s">
        <v>436</v>
      </c>
    </row>
    <row r="19" spans="1:17" hidden="1">
      <c r="A19" s="116" t="s">
        <v>147</v>
      </c>
      <c r="B19" s="116" t="s">
        <v>2339</v>
      </c>
      <c r="C19" s="55">
        <v>44364</v>
      </c>
      <c r="D19" s="23">
        <f>IFERROR(VLOOKUP(E19,Mapping!AW:BA,5,FALSE),"")</f>
        <v>21</v>
      </c>
      <c r="E19" s="116" t="s">
        <v>451</v>
      </c>
      <c r="F19" s="26" t="s">
        <v>147</v>
      </c>
      <c r="G19" s="26" t="s">
        <v>147</v>
      </c>
      <c r="H19" s="26" t="s">
        <v>147</v>
      </c>
      <c r="I19" s="26" t="s">
        <v>147</v>
      </c>
      <c r="J19" s="23" t="str">
        <f t="shared" si="0"/>
        <v>UREN Room 709 N/A N/A N/A N/A</v>
      </c>
      <c r="K19" s="23" t="str">
        <f t="shared" si="1"/>
        <v>N/A N/A N/A N/A</v>
      </c>
      <c r="L19" s="26"/>
      <c r="M19" s="306">
        <v>0.06</v>
      </c>
      <c r="N19" s="26" t="s">
        <v>2325</v>
      </c>
      <c r="O19" s="26"/>
      <c r="P19" s="24">
        <f>IF(Q19="","",VLOOKUP(Q19,Mapping!AT:AU,2,FALSE))</f>
        <v>4</v>
      </c>
      <c r="Q19" s="13" t="s">
        <v>436</v>
      </c>
    </row>
    <row r="20" spans="1:17" hidden="1">
      <c r="A20" s="116" t="s">
        <v>147</v>
      </c>
      <c r="B20" s="116" t="s">
        <v>2340</v>
      </c>
      <c r="C20" s="55">
        <v>44364</v>
      </c>
      <c r="D20" s="23">
        <f>IFERROR(VLOOKUP(E20,Mapping!AW:BA,5,FALSE),"")</f>
        <v>21</v>
      </c>
      <c r="E20" s="116" t="s">
        <v>451</v>
      </c>
      <c r="F20" s="26" t="s">
        <v>147</v>
      </c>
      <c r="G20" s="26" t="s">
        <v>147</v>
      </c>
      <c r="H20" s="26" t="s">
        <v>147</v>
      </c>
      <c r="I20" s="26" t="s">
        <v>147</v>
      </c>
      <c r="J20" s="23" t="str">
        <f t="shared" si="0"/>
        <v>UREN Room 709 N/A N/A N/A N/A</v>
      </c>
      <c r="K20" s="23" t="str">
        <f t="shared" si="1"/>
        <v>N/A N/A N/A N/A</v>
      </c>
      <c r="L20" s="26"/>
      <c r="M20" s="306">
        <v>0.04</v>
      </c>
      <c r="N20" s="26" t="s">
        <v>2325</v>
      </c>
      <c r="O20" s="26"/>
      <c r="P20" s="24">
        <f>IF(Q20="","",VLOOKUP(Q20,Mapping!AT:AU,2,FALSE))</f>
        <v>4</v>
      </c>
      <c r="Q20" s="13" t="s">
        <v>436</v>
      </c>
    </row>
    <row r="21" spans="1:17" hidden="1">
      <c r="A21" s="116" t="s">
        <v>147</v>
      </c>
      <c r="B21" s="116" t="s">
        <v>2341</v>
      </c>
      <c r="C21" s="55">
        <v>44364</v>
      </c>
      <c r="D21" s="23">
        <f>IFERROR(VLOOKUP(E21,Mapping!AW:BA,5,FALSE),"")</f>
        <v>21</v>
      </c>
      <c r="E21" s="116" t="s">
        <v>451</v>
      </c>
      <c r="F21" s="26" t="s">
        <v>147</v>
      </c>
      <c r="G21" s="26" t="s">
        <v>147</v>
      </c>
      <c r="H21" s="26" t="s">
        <v>147</v>
      </c>
      <c r="I21" s="26" t="s">
        <v>147</v>
      </c>
      <c r="J21" s="23" t="str">
        <f t="shared" si="0"/>
        <v>UREN Room 709 N/A N/A N/A N/A</v>
      </c>
      <c r="K21" s="23" t="str">
        <f t="shared" si="1"/>
        <v>N/A N/A N/A N/A</v>
      </c>
      <c r="L21" s="26"/>
      <c r="M21" s="306">
        <v>0.04</v>
      </c>
      <c r="N21" s="26" t="s">
        <v>2325</v>
      </c>
      <c r="O21" s="26"/>
      <c r="P21" s="24">
        <f>IF(Q21="","",VLOOKUP(Q21,Mapping!AT:AU,2,FALSE))</f>
        <v>4</v>
      </c>
      <c r="Q21" s="13" t="s">
        <v>436</v>
      </c>
    </row>
    <row r="22" spans="1:17" hidden="1">
      <c r="A22" s="116" t="s">
        <v>147</v>
      </c>
      <c r="B22" s="116" t="s">
        <v>2342</v>
      </c>
      <c r="C22" s="55">
        <v>44364</v>
      </c>
      <c r="D22" s="23">
        <f>IFERROR(VLOOKUP(E22,Mapping!AW:BA,5,FALSE),"")</f>
        <v>21</v>
      </c>
      <c r="E22" s="116" t="s">
        <v>451</v>
      </c>
      <c r="F22" s="26" t="s">
        <v>147</v>
      </c>
      <c r="G22" s="26" t="s">
        <v>147</v>
      </c>
      <c r="H22" s="26" t="s">
        <v>147</v>
      </c>
      <c r="I22" s="26" t="s">
        <v>147</v>
      </c>
      <c r="J22" s="23" t="str">
        <f t="shared" si="0"/>
        <v>UREN Room 709 N/A N/A N/A N/A</v>
      </c>
      <c r="K22" s="23" t="str">
        <f t="shared" si="1"/>
        <v>N/A N/A N/A N/A</v>
      </c>
      <c r="L22" s="26"/>
      <c r="M22" s="306">
        <v>0.04</v>
      </c>
      <c r="N22" s="26" t="s">
        <v>2325</v>
      </c>
      <c r="O22" s="26"/>
      <c r="P22" s="24">
        <f>IF(Q22="","",VLOOKUP(Q22,Mapping!AT:AU,2,FALSE))</f>
        <v>4</v>
      </c>
      <c r="Q22" s="13" t="s">
        <v>436</v>
      </c>
    </row>
    <row r="23" spans="1:17" hidden="1">
      <c r="A23" s="116" t="s">
        <v>147</v>
      </c>
      <c r="B23" s="116" t="s">
        <v>2343</v>
      </c>
      <c r="C23" s="55">
        <v>44364</v>
      </c>
      <c r="D23" s="23">
        <f>IFERROR(VLOOKUP(E23,Mapping!AW:BA,5,FALSE),"")</f>
        <v>21</v>
      </c>
      <c r="E23" s="116" t="s">
        <v>451</v>
      </c>
      <c r="F23" s="26" t="s">
        <v>147</v>
      </c>
      <c r="G23" s="26" t="s">
        <v>147</v>
      </c>
      <c r="H23" s="26" t="s">
        <v>147</v>
      </c>
      <c r="I23" s="26" t="s">
        <v>147</v>
      </c>
      <c r="J23" s="23" t="str">
        <f t="shared" si="0"/>
        <v>UREN Room 709 N/A N/A N/A N/A</v>
      </c>
      <c r="K23" s="23" t="str">
        <f t="shared" si="1"/>
        <v>N/A N/A N/A N/A</v>
      </c>
      <c r="L23" s="26"/>
      <c r="M23" s="306">
        <v>0.04</v>
      </c>
      <c r="N23" s="26" t="s">
        <v>2325</v>
      </c>
      <c r="O23" s="26"/>
      <c r="P23" s="24">
        <f>IF(Q23="","",VLOOKUP(Q23,Mapping!AT:AU,2,FALSE))</f>
        <v>4</v>
      </c>
      <c r="Q23" s="13" t="s">
        <v>436</v>
      </c>
    </row>
    <row r="24" spans="1:17" hidden="1">
      <c r="A24" s="116" t="s">
        <v>147</v>
      </c>
      <c r="B24" s="116" t="s">
        <v>2344</v>
      </c>
      <c r="C24" s="55">
        <v>44364</v>
      </c>
      <c r="D24" s="23" t="str">
        <f>IFERROR(VLOOKUP(E24,Mapping!AW:BA,5,FALSE),"")</f>
        <v/>
      </c>
      <c r="E24" s="116" t="s">
        <v>438</v>
      </c>
      <c r="F24" s="26" t="s">
        <v>147</v>
      </c>
      <c r="G24" s="26" t="s">
        <v>147</v>
      </c>
      <c r="H24" s="26" t="s">
        <v>147</v>
      </c>
      <c r="I24" s="26" t="s">
        <v>147</v>
      </c>
      <c r="J24" s="23" t="str">
        <f t="shared" si="0"/>
        <v>UREN Room 709 N/A N/A N/A N/A</v>
      </c>
      <c r="K24" s="23" t="str">
        <f t="shared" si="1"/>
        <v>N/A N/A N/A N/A</v>
      </c>
      <c r="L24" s="26"/>
      <c r="M24" s="306">
        <v>0.1</v>
      </c>
      <c r="N24" s="26" t="s">
        <v>2325</v>
      </c>
      <c r="O24" s="26"/>
      <c r="P24" s="24">
        <f>IF(Q24="","",VLOOKUP(Q24,Mapping!AT:AU,2,FALSE))</f>
        <v>4</v>
      </c>
      <c r="Q24" s="13" t="s">
        <v>436</v>
      </c>
    </row>
    <row r="25" spans="1:17" hidden="1">
      <c r="A25" s="116" t="s">
        <v>147</v>
      </c>
      <c r="B25" s="116" t="s">
        <v>2345</v>
      </c>
      <c r="C25" s="55">
        <v>44364</v>
      </c>
      <c r="D25" s="23" t="str">
        <f>IFERROR(VLOOKUP(E25,Mapping!AW:BA,5,FALSE),"")</f>
        <v/>
      </c>
      <c r="E25" s="116" t="s">
        <v>438</v>
      </c>
      <c r="F25" s="26" t="s">
        <v>147</v>
      </c>
      <c r="G25" s="26" t="s">
        <v>147</v>
      </c>
      <c r="H25" s="26" t="s">
        <v>147</v>
      </c>
      <c r="I25" s="26" t="s">
        <v>147</v>
      </c>
      <c r="J25" s="23" t="str">
        <f t="shared" si="0"/>
        <v>UREN Room 709 N/A N/A N/A N/A</v>
      </c>
      <c r="K25" s="23" t="str">
        <f t="shared" si="1"/>
        <v>N/A N/A N/A N/A</v>
      </c>
      <c r="L25" s="26"/>
      <c r="M25" s="306">
        <v>0.02</v>
      </c>
      <c r="N25" s="26" t="s">
        <v>2325</v>
      </c>
      <c r="O25" s="26"/>
      <c r="P25" s="24">
        <f>IF(Q25="","",VLOOKUP(Q25,Mapping!AT:AU,2,FALSE))</f>
        <v>4</v>
      </c>
      <c r="Q25" s="13" t="s">
        <v>436</v>
      </c>
    </row>
    <row r="26" spans="1:17" hidden="1">
      <c r="A26" s="116" t="s">
        <v>147</v>
      </c>
      <c r="B26" s="116" t="s">
        <v>2346</v>
      </c>
      <c r="C26" s="55">
        <v>44364</v>
      </c>
      <c r="D26" s="23" t="str">
        <f>IFERROR(VLOOKUP(E26,Mapping!AW:BA,5,FALSE),"")</f>
        <v/>
      </c>
      <c r="E26" s="116" t="s">
        <v>438</v>
      </c>
      <c r="F26" s="26" t="s">
        <v>147</v>
      </c>
      <c r="G26" s="26" t="s">
        <v>147</v>
      </c>
      <c r="H26" s="26" t="s">
        <v>147</v>
      </c>
      <c r="I26" s="26" t="s">
        <v>147</v>
      </c>
      <c r="J26" s="23" t="str">
        <f t="shared" si="0"/>
        <v>UREN Room 709 N/A N/A N/A N/A</v>
      </c>
      <c r="K26" s="23" t="str">
        <f t="shared" si="1"/>
        <v>N/A N/A N/A N/A</v>
      </c>
      <c r="L26" s="26"/>
      <c r="M26" s="306">
        <v>0.06</v>
      </c>
      <c r="N26" s="26" t="s">
        <v>2325</v>
      </c>
      <c r="O26" s="26"/>
      <c r="P26" s="24">
        <f>IF(Q26="","",VLOOKUP(Q26,Mapping!AT:AU,2,FALSE))</f>
        <v>4</v>
      </c>
      <c r="Q26" s="13" t="s">
        <v>436</v>
      </c>
    </row>
    <row r="27" spans="1:17" hidden="1">
      <c r="A27" s="116" t="s">
        <v>147</v>
      </c>
      <c r="B27" s="116" t="s">
        <v>2347</v>
      </c>
      <c r="C27" s="55">
        <v>44364</v>
      </c>
      <c r="D27" s="23" t="str">
        <f>IFERROR(VLOOKUP(E27,Mapping!AW:BA,5,FALSE),"")</f>
        <v/>
      </c>
      <c r="E27" s="116" t="s">
        <v>438</v>
      </c>
      <c r="F27" s="26" t="s">
        <v>147</v>
      </c>
      <c r="G27" s="26" t="s">
        <v>147</v>
      </c>
      <c r="H27" s="26" t="s">
        <v>147</v>
      </c>
      <c r="I27" s="26" t="s">
        <v>147</v>
      </c>
      <c r="J27" s="23" t="str">
        <f t="shared" si="0"/>
        <v>UREN Room 709 N/A N/A N/A N/A</v>
      </c>
      <c r="K27" s="23" t="str">
        <f t="shared" si="1"/>
        <v>N/A N/A N/A N/A</v>
      </c>
      <c r="L27" s="26"/>
      <c r="M27" s="306">
        <v>0.1</v>
      </c>
      <c r="N27" s="26" t="s">
        <v>2325</v>
      </c>
      <c r="O27" s="26"/>
      <c r="P27" s="24">
        <f>IF(Q27="","",VLOOKUP(Q27,Mapping!AT:AU,2,FALSE))</f>
        <v>4</v>
      </c>
      <c r="Q27" s="13" t="s">
        <v>436</v>
      </c>
    </row>
    <row r="28" spans="1:17" hidden="1">
      <c r="A28" s="116" t="s">
        <v>147</v>
      </c>
      <c r="B28" s="116" t="s">
        <v>2348</v>
      </c>
      <c r="C28" s="55">
        <v>44364</v>
      </c>
      <c r="D28" s="23" t="str">
        <f>IFERROR(VLOOKUP(E28,Mapping!AW:BA,5,FALSE),"")</f>
        <v/>
      </c>
      <c r="E28" s="116" t="s">
        <v>438</v>
      </c>
      <c r="F28" s="26" t="s">
        <v>147</v>
      </c>
      <c r="G28" s="26" t="s">
        <v>147</v>
      </c>
      <c r="H28" s="26" t="s">
        <v>147</v>
      </c>
      <c r="I28" s="26" t="s">
        <v>147</v>
      </c>
      <c r="J28" s="23" t="str">
        <f t="shared" si="0"/>
        <v>UREN Room 709 N/A N/A N/A N/A</v>
      </c>
      <c r="K28" s="23" t="str">
        <f t="shared" si="1"/>
        <v>N/A N/A N/A N/A</v>
      </c>
      <c r="L28" s="26"/>
      <c r="M28" s="306">
        <v>0.2</v>
      </c>
      <c r="N28" s="26" t="s">
        <v>2325</v>
      </c>
      <c r="O28" s="26"/>
      <c r="P28" s="24">
        <f>IF(Q28="","",VLOOKUP(Q28,Mapping!AT:AU,2,FALSE))</f>
        <v>4</v>
      </c>
      <c r="Q28" s="13" t="s">
        <v>436</v>
      </c>
    </row>
    <row r="29" spans="1:17" hidden="1">
      <c r="A29" s="116" t="s">
        <v>147</v>
      </c>
      <c r="B29" s="116" t="s">
        <v>2349</v>
      </c>
      <c r="C29" s="55">
        <v>44364</v>
      </c>
      <c r="D29" s="23" t="str">
        <f>IFERROR(VLOOKUP(E29,Mapping!AW:BA,5,FALSE),"")</f>
        <v/>
      </c>
      <c r="E29" s="116" t="s">
        <v>438</v>
      </c>
      <c r="F29" s="26" t="s">
        <v>147</v>
      </c>
      <c r="G29" s="26" t="s">
        <v>147</v>
      </c>
      <c r="H29" s="26" t="s">
        <v>147</v>
      </c>
      <c r="I29" s="26" t="s">
        <v>147</v>
      </c>
      <c r="J29" s="23" t="str">
        <f t="shared" si="0"/>
        <v>UREN Room 709 N/A N/A N/A N/A</v>
      </c>
      <c r="K29" s="23" t="str">
        <f t="shared" si="1"/>
        <v>N/A N/A N/A N/A</v>
      </c>
      <c r="L29" s="26"/>
      <c r="M29" s="306">
        <v>0.06</v>
      </c>
      <c r="N29" s="26" t="s">
        <v>2325</v>
      </c>
      <c r="O29" s="26"/>
      <c r="P29" s="24">
        <f>IF(Q29="","",VLOOKUP(Q29,Mapping!AT:AU,2,FALSE))</f>
        <v>4</v>
      </c>
      <c r="Q29" s="13" t="s">
        <v>436</v>
      </c>
    </row>
    <row r="30" spans="1:17" hidden="1">
      <c r="A30" s="116" t="s">
        <v>147</v>
      </c>
      <c r="B30" s="116" t="s">
        <v>2350</v>
      </c>
      <c r="C30" s="55">
        <v>44364</v>
      </c>
      <c r="D30" s="23" t="str">
        <f>IFERROR(VLOOKUP(E30,Mapping!AW:BA,5,FALSE),"")</f>
        <v/>
      </c>
      <c r="E30" s="116" t="s">
        <v>438</v>
      </c>
      <c r="F30" s="26" t="s">
        <v>147</v>
      </c>
      <c r="G30" s="26" t="s">
        <v>147</v>
      </c>
      <c r="H30" s="26" t="s">
        <v>147</v>
      </c>
      <c r="I30" s="26" t="s">
        <v>147</v>
      </c>
      <c r="J30" s="23" t="str">
        <f t="shared" si="0"/>
        <v>UREN Room 709 N/A N/A N/A N/A</v>
      </c>
      <c r="K30" s="23" t="str">
        <f t="shared" si="1"/>
        <v>N/A N/A N/A N/A</v>
      </c>
      <c r="L30" s="26"/>
      <c r="M30" s="306">
        <v>0.02</v>
      </c>
      <c r="N30" s="26" t="s">
        <v>2325</v>
      </c>
      <c r="O30" s="26"/>
      <c r="P30" s="24">
        <f>IF(Q30="","",VLOOKUP(Q30,Mapping!AT:AU,2,FALSE))</f>
        <v>4</v>
      </c>
      <c r="Q30" s="13" t="s">
        <v>436</v>
      </c>
    </row>
    <row r="31" spans="1:17" hidden="1">
      <c r="A31" s="116" t="s">
        <v>147</v>
      </c>
      <c r="B31" s="116" t="s">
        <v>2351</v>
      </c>
      <c r="C31" s="55">
        <v>44364</v>
      </c>
      <c r="D31" s="23">
        <f>IFERROR(VLOOKUP(E31,Mapping!AW:BA,5,FALSE),"")</f>
        <v>21</v>
      </c>
      <c r="E31" s="116" t="s">
        <v>451</v>
      </c>
      <c r="F31" s="26" t="s">
        <v>147</v>
      </c>
      <c r="G31" s="26" t="s">
        <v>147</v>
      </c>
      <c r="H31" s="26" t="s">
        <v>147</v>
      </c>
      <c r="I31" s="26" t="s">
        <v>147</v>
      </c>
      <c r="J31" s="23" t="str">
        <f t="shared" si="0"/>
        <v>UREN Room 709 N/A N/A N/A N/A</v>
      </c>
      <c r="K31" s="23" t="str">
        <f t="shared" si="1"/>
        <v>N/A N/A N/A N/A</v>
      </c>
      <c r="L31" s="26"/>
      <c r="M31" s="306">
        <v>0.03</v>
      </c>
      <c r="N31" s="26" t="s">
        <v>2325</v>
      </c>
      <c r="O31" s="26"/>
      <c r="P31" s="24">
        <f>IF(Q31="","",VLOOKUP(Q31,Mapping!AT:AU,2,FALSE))</f>
        <v>4</v>
      </c>
      <c r="Q31" s="13" t="s">
        <v>436</v>
      </c>
    </row>
    <row r="32" spans="1:17" hidden="1">
      <c r="A32" s="116" t="s">
        <v>147</v>
      </c>
      <c r="B32" s="116" t="s">
        <v>2352</v>
      </c>
      <c r="C32" s="55">
        <v>44364</v>
      </c>
      <c r="D32" s="23">
        <f>IFERROR(VLOOKUP(E32,Mapping!AW:BA,5,FALSE),"")</f>
        <v>21</v>
      </c>
      <c r="E32" s="116" t="s">
        <v>451</v>
      </c>
      <c r="F32" s="26" t="s">
        <v>147</v>
      </c>
      <c r="G32" s="26" t="s">
        <v>147</v>
      </c>
      <c r="H32" s="26" t="s">
        <v>147</v>
      </c>
      <c r="I32" s="26" t="s">
        <v>147</v>
      </c>
      <c r="J32" s="23" t="str">
        <f t="shared" si="0"/>
        <v>UREN Room 709 N/A N/A N/A N/A</v>
      </c>
      <c r="K32" s="23" t="str">
        <f t="shared" si="1"/>
        <v>N/A N/A N/A N/A</v>
      </c>
      <c r="L32" s="26"/>
      <c r="M32" s="306">
        <v>0.08</v>
      </c>
      <c r="N32" s="26" t="s">
        <v>2325</v>
      </c>
      <c r="O32" s="26"/>
      <c r="P32" s="24">
        <f>IF(Q32="","",VLOOKUP(Q32,Mapping!AT:AU,2,FALSE))</f>
        <v>4</v>
      </c>
      <c r="Q32" s="13" t="s">
        <v>436</v>
      </c>
    </row>
    <row r="33" spans="1:17" hidden="1">
      <c r="A33" s="116" t="s">
        <v>147</v>
      </c>
      <c r="B33" s="116" t="s">
        <v>2353</v>
      </c>
      <c r="C33" s="55">
        <v>44364</v>
      </c>
      <c r="D33" s="23">
        <f>IFERROR(VLOOKUP(E33,Mapping!AW:BA,5,FALSE),"")</f>
        <v>21</v>
      </c>
      <c r="E33" s="116" t="s">
        <v>451</v>
      </c>
      <c r="F33" s="26" t="s">
        <v>147</v>
      </c>
      <c r="G33" s="26" t="s">
        <v>147</v>
      </c>
      <c r="H33" s="26" t="s">
        <v>147</v>
      </c>
      <c r="I33" s="26" t="s">
        <v>147</v>
      </c>
      <c r="J33" s="23" t="str">
        <f t="shared" si="0"/>
        <v>UREN Room 709 N/A N/A N/A N/A</v>
      </c>
      <c r="K33" s="23" t="str">
        <f t="shared" si="1"/>
        <v>N/A N/A N/A N/A</v>
      </c>
      <c r="L33" s="26"/>
      <c r="M33" s="306">
        <v>0.03</v>
      </c>
      <c r="N33" s="26" t="s">
        <v>2325</v>
      </c>
      <c r="O33" s="26"/>
      <c r="P33" s="24">
        <f>IF(Q33="","",VLOOKUP(Q33,Mapping!AT:AU,2,FALSE))</f>
        <v>4</v>
      </c>
      <c r="Q33" s="13" t="s">
        <v>436</v>
      </c>
    </row>
    <row r="34" spans="1:17" hidden="1">
      <c r="A34" s="116" t="s">
        <v>147</v>
      </c>
      <c r="B34" s="116" t="s">
        <v>2354</v>
      </c>
      <c r="C34" s="55">
        <v>44364</v>
      </c>
      <c r="D34" s="23">
        <f>IFERROR(VLOOKUP(E34,Mapping!AW:BA,5,FALSE),"")</f>
        <v>21</v>
      </c>
      <c r="E34" s="116" t="s">
        <v>451</v>
      </c>
      <c r="F34" s="26" t="s">
        <v>147</v>
      </c>
      <c r="G34" s="26" t="s">
        <v>147</v>
      </c>
      <c r="H34" s="26" t="s">
        <v>147</v>
      </c>
      <c r="I34" s="26" t="s">
        <v>147</v>
      </c>
      <c r="J34" s="23" t="str">
        <f t="shared" si="0"/>
        <v>UREN Room 709 N/A N/A N/A N/A</v>
      </c>
      <c r="K34" s="23" t="str">
        <f t="shared" si="1"/>
        <v>N/A N/A N/A N/A</v>
      </c>
      <c r="L34" s="26"/>
      <c r="M34" s="306">
        <v>0.04</v>
      </c>
      <c r="N34" s="26" t="s">
        <v>2325</v>
      </c>
      <c r="O34" s="26"/>
      <c r="P34" s="24">
        <f>IF(Q34="","",VLOOKUP(Q34,Mapping!AT:AU,2,FALSE))</f>
        <v>4</v>
      </c>
      <c r="Q34" s="13" t="s">
        <v>436</v>
      </c>
    </row>
    <row r="35" spans="1:17" hidden="1">
      <c r="A35" s="116" t="s">
        <v>147</v>
      </c>
      <c r="B35" s="116" t="s">
        <v>2355</v>
      </c>
      <c r="C35" s="55">
        <v>44364</v>
      </c>
      <c r="D35" s="23">
        <f>IFERROR(VLOOKUP(E35,Mapping!AW:BA,5,FALSE),"")</f>
        <v>21</v>
      </c>
      <c r="E35" s="116" t="s">
        <v>451</v>
      </c>
      <c r="F35" s="26" t="s">
        <v>147</v>
      </c>
      <c r="G35" s="26" t="s">
        <v>147</v>
      </c>
      <c r="H35" s="26" t="s">
        <v>147</v>
      </c>
      <c r="I35" s="26" t="s">
        <v>147</v>
      </c>
      <c r="J35" s="23" t="str">
        <f t="shared" si="0"/>
        <v>UREN Room 709 N/A N/A N/A N/A</v>
      </c>
      <c r="K35" s="23" t="str">
        <f t="shared" si="1"/>
        <v>N/A N/A N/A N/A</v>
      </c>
      <c r="L35" s="26"/>
      <c r="M35" s="306">
        <v>0.04</v>
      </c>
      <c r="N35" s="26" t="s">
        <v>2325</v>
      </c>
      <c r="O35" s="26"/>
      <c r="P35" s="24">
        <f>IF(Q35="","",VLOOKUP(Q35,Mapping!AT:AU,2,FALSE))</f>
        <v>4</v>
      </c>
      <c r="Q35" s="13" t="s">
        <v>436</v>
      </c>
    </row>
    <row r="36" spans="1:17" hidden="1">
      <c r="A36" s="116" t="s">
        <v>147</v>
      </c>
      <c r="B36" s="116" t="s">
        <v>2356</v>
      </c>
      <c r="C36" s="55">
        <v>44364</v>
      </c>
      <c r="D36" s="23">
        <f>IFERROR(VLOOKUP(E36,Mapping!AW:BA,5,FALSE),"")</f>
        <v>21</v>
      </c>
      <c r="E36" s="116" t="s">
        <v>451</v>
      </c>
      <c r="F36" s="26" t="s">
        <v>147</v>
      </c>
      <c r="G36" s="26" t="s">
        <v>147</v>
      </c>
      <c r="H36" s="26" t="s">
        <v>147</v>
      </c>
      <c r="I36" s="26" t="s">
        <v>147</v>
      </c>
      <c r="J36" s="23" t="str">
        <f t="shared" si="0"/>
        <v>UREN Room 709 N/A N/A N/A N/A</v>
      </c>
      <c r="K36" s="23" t="str">
        <f t="shared" si="1"/>
        <v>N/A N/A N/A N/A</v>
      </c>
      <c r="L36" s="26"/>
      <c r="M36" s="306">
        <v>0.05</v>
      </c>
      <c r="N36" s="26" t="s">
        <v>2325</v>
      </c>
      <c r="O36" s="26"/>
      <c r="P36" s="24">
        <f>IF(Q36="","",VLOOKUP(Q36,Mapping!AT:AU,2,FALSE))</f>
        <v>4</v>
      </c>
      <c r="Q36" s="13" t="s">
        <v>436</v>
      </c>
    </row>
    <row r="37" spans="1:17" hidden="1">
      <c r="A37" s="116" t="s">
        <v>147</v>
      </c>
      <c r="B37" s="116" t="s">
        <v>2357</v>
      </c>
      <c r="C37" s="55">
        <v>44364</v>
      </c>
      <c r="D37" s="23">
        <f>IFERROR(VLOOKUP(E37,Mapping!AW:BA,5,FALSE),"")</f>
        <v>21</v>
      </c>
      <c r="E37" s="116" t="s">
        <v>451</v>
      </c>
      <c r="F37" s="26" t="s">
        <v>147</v>
      </c>
      <c r="G37" s="26" t="s">
        <v>147</v>
      </c>
      <c r="H37" s="26" t="s">
        <v>147</v>
      </c>
      <c r="I37" s="26" t="s">
        <v>147</v>
      </c>
      <c r="J37" s="23" t="str">
        <f t="shared" si="0"/>
        <v>UREN Room 709 N/A N/A N/A N/A</v>
      </c>
      <c r="K37" s="23" t="str">
        <f t="shared" si="1"/>
        <v>N/A N/A N/A N/A</v>
      </c>
      <c r="L37" s="26"/>
      <c r="M37" s="306">
        <v>0.03</v>
      </c>
      <c r="N37" s="26" t="s">
        <v>2325</v>
      </c>
      <c r="O37" s="26"/>
      <c r="P37" s="24">
        <f>IF(Q37="","",VLOOKUP(Q37,Mapping!AT:AU,2,FALSE))</f>
        <v>4</v>
      </c>
      <c r="Q37" s="13" t="s">
        <v>436</v>
      </c>
    </row>
    <row r="38" spans="1:17" hidden="1">
      <c r="A38" s="116" t="s">
        <v>147</v>
      </c>
      <c r="B38" s="116" t="s">
        <v>2358</v>
      </c>
      <c r="C38" s="55">
        <v>44364</v>
      </c>
      <c r="D38" s="23" t="str">
        <f>IFERROR(VLOOKUP(E38,Mapping!AW:BA,5,FALSE),"")</f>
        <v/>
      </c>
      <c r="E38" s="116" t="s">
        <v>438</v>
      </c>
      <c r="F38" s="26" t="s">
        <v>147</v>
      </c>
      <c r="G38" s="26" t="s">
        <v>147</v>
      </c>
      <c r="H38" s="26" t="s">
        <v>147</v>
      </c>
      <c r="I38" s="26" t="s">
        <v>147</v>
      </c>
      <c r="J38" s="23" t="str">
        <f t="shared" si="0"/>
        <v>UREN Room 709 N/A N/A N/A N/A</v>
      </c>
      <c r="K38" s="23" t="str">
        <f t="shared" si="1"/>
        <v>N/A N/A N/A N/A</v>
      </c>
      <c r="L38" s="26"/>
      <c r="M38" s="306">
        <v>0.05</v>
      </c>
      <c r="N38" s="26" t="s">
        <v>2325</v>
      </c>
      <c r="O38" s="26"/>
      <c r="P38" s="24">
        <f>IF(Q38="","",VLOOKUP(Q38,Mapping!AT:AU,2,FALSE))</f>
        <v>4</v>
      </c>
      <c r="Q38" s="13" t="s">
        <v>436</v>
      </c>
    </row>
    <row r="39" spans="1:17" hidden="1">
      <c r="A39" s="116" t="s">
        <v>147</v>
      </c>
      <c r="B39" s="116" t="s">
        <v>2359</v>
      </c>
      <c r="C39" s="55">
        <v>44364</v>
      </c>
      <c r="D39" s="23" t="str">
        <f>IFERROR(VLOOKUP(E39,Mapping!AW:BA,5,FALSE),"")</f>
        <v/>
      </c>
      <c r="E39" s="116" t="s">
        <v>438</v>
      </c>
      <c r="F39" s="26" t="s">
        <v>147</v>
      </c>
      <c r="G39" s="26" t="s">
        <v>147</v>
      </c>
      <c r="H39" s="26" t="s">
        <v>147</v>
      </c>
      <c r="I39" s="26" t="s">
        <v>147</v>
      </c>
      <c r="J39" s="23" t="str">
        <f t="shared" si="0"/>
        <v>UREN Room 709 N/A N/A N/A N/A</v>
      </c>
      <c r="K39" s="23" t="str">
        <f t="shared" si="1"/>
        <v>N/A N/A N/A N/A</v>
      </c>
      <c r="L39" s="26"/>
      <c r="M39" s="306">
        <v>0.04</v>
      </c>
      <c r="N39" s="26" t="s">
        <v>2325</v>
      </c>
      <c r="O39" s="26"/>
      <c r="P39" s="24">
        <f>IF(Q39="","",VLOOKUP(Q39,Mapping!AT:AU,2,FALSE))</f>
        <v>4</v>
      </c>
      <c r="Q39" s="13" t="s">
        <v>436</v>
      </c>
    </row>
    <row r="40" spans="1:17" hidden="1">
      <c r="A40" s="116" t="s">
        <v>147</v>
      </c>
      <c r="B40" s="116" t="s">
        <v>2360</v>
      </c>
      <c r="C40" s="55">
        <v>44364</v>
      </c>
      <c r="D40" s="23" t="str">
        <f>IFERROR(VLOOKUP(E40,Mapping!AW:BA,5,FALSE),"")</f>
        <v/>
      </c>
      <c r="E40" s="116" t="s">
        <v>438</v>
      </c>
      <c r="F40" s="26" t="s">
        <v>147</v>
      </c>
      <c r="G40" s="26" t="s">
        <v>147</v>
      </c>
      <c r="H40" s="26" t="s">
        <v>147</v>
      </c>
      <c r="I40" s="26" t="s">
        <v>147</v>
      </c>
      <c r="J40" s="23" t="str">
        <f t="shared" si="0"/>
        <v>UREN Room 709 N/A N/A N/A N/A</v>
      </c>
      <c r="K40" s="23" t="str">
        <f t="shared" si="1"/>
        <v>N/A N/A N/A N/A</v>
      </c>
      <c r="L40" s="26"/>
      <c r="M40" s="306">
        <v>7.0000000000000007E-2</v>
      </c>
      <c r="N40" s="26" t="s">
        <v>2325</v>
      </c>
      <c r="O40" s="26"/>
      <c r="P40" s="24">
        <f>IF(Q40="","",VLOOKUP(Q40,Mapping!AT:AU,2,FALSE))</f>
        <v>4</v>
      </c>
      <c r="Q40" s="13" t="s">
        <v>436</v>
      </c>
    </row>
    <row r="41" spans="1:17" hidden="1">
      <c r="A41" s="116" t="s">
        <v>147</v>
      </c>
      <c r="B41" s="116" t="s">
        <v>2361</v>
      </c>
      <c r="C41" s="55">
        <v>44364</v>
      </c>
      <c r="D41" s="23" t="str">
        <f>IFERROR(VLOOKUP(E41,Mapping!AW:BA,5,FALSE),"")</f>
        <v/>
      </c>
      <c r="E41" s="116" t="s">
        <v>438</v>
      </c>
      <c r="F41" s="26" t="s">
        <v>147</v>
      </c>
      <c r="G41" s="26" t="s">
        <v>147</v>
      </c>
      <c r="H41" s="26" t="s">
        <v>147</v>
      </c>
      <c r="I41" s="26" t="s">
        <v>147</v>
      </c>
      <c r="J41" s="23" t="str">
        <f t="shared" si="0"/>
        <v>UREN Room 709 N/A N/A N/A N/A</v>
      </c>
      <c r="K41" s="23" t="str">
        <f t="shared" si="1"/>
        <v>N/A N/A N/A N/A</v>
      </c>
      <c r="L41" s="26"/>
      <c r="M41" s="306">
        <v>0.03</v>
      </c>
      <c r="N41" s="26" t="s">
        <v>2325</v>
      </c>
      <c r="O41" s="26"/>
      <c r="P41" s="24">
        <f>IF(Q41="","",VLOOKUP(Q41,Mapping!AT:AU,2,FALSE))</f>
        <v>4</v>
      </c>
      <c r="Q41" s="13" t="s">
        <v>436</v>
      </c>
    </row>
    <row r="42" spans="1:17" hidden="1">
      <c r="A42" s="116" t="s">
        <v>147</v>
      </c>
      <c r="B42" s="116" t="s">
        <v>2362</v>
      </c>
      <c r="C42" s="55">
        <v>44364</v>
      </c>
      <c r="D42" s="23" t="str">
        <f>IFERROR(VLOOKUP(E42,Mapping!AW:BA,5,FALSE),"")</f>
        <v/>
      </c>
      <c r="E42" s="116" t="s">
        <v>2363</v>
      </c>
      <c r="F42" s="26" t="s">
        <v>147</v>
      </c>
      <c r="G42" s="26" t="s">
        <v>147</v>
      </c>
      <c r="H42" s="26" t="s">
        <v>147</v>
      </c>
      <c r="I42" s="26" t="s">
        <v>147</v>
      </c>
      <c r="J42" s="23" t="str">
        <f t="shared" si="0"/>
        <v>UREN Room 709 N/A N/A N/A N/A</v>
      </c>
      <c r="K42" s="23" t="str">
        <f t="shared" si="1"/>
        <v>N/A N/A N/A N/A</v>
      </c>
      <c r="L42" s="26"/>
      <c r="M42" s="306">
        <v>0.04</v>
      </c>
      <c r="N42" s="26" t="s">
        <v>2325</v>
      </c>
      <c r="O42" s="26"/>
      <c r="P42" s="24">
        <f>IF(Q42="","",VLOOKUP(Q42,Mapping!AT:AU,2,FALSE))</f>
        <v>4</v>
      </c>
      <c r="Q42" s="13" t="s">
        <v>436</v>
      </c>
    </row>
    <row r="43" spans="1:17" hidden="1">
      <c r="A43" s="116" t="s">
        <v>147</v>
      </c>
      <c r="B43" s="116" t="s">
        <v>2364</v>
      </c>
      <c r="C43" s="55">
        <v>44364</v>
      </c>
      <c r="D43" s="23" t="str">
        <f>IFERROR(VLOOKUP(E43,Mapping!AW:BA,5,FALSE),"")</f>
        <v/>
      </c>
      <c r="E43" s="116" t="s">
        <v>2363</v>
      </c>
      <c r="F43" s="26" t="s">
        <v>147</v>
      </c>
      <c r="G43" s="26" t="s">
        <v>147</v>
      </c>
      <c r="H43" s="26" t="s">
        <v>147</v>
      </c>
      <c r="I43" s="26" t="s">
        <v>147</v>
      </c>
      <c r="J43" s="23" t="str">
        <f t="shared" si="0"/>
        <v>UREN Room 709 N/A N/A N/A N/A</v>
      </c>
      <c r="K43" s="23" t="str">
        <f t="shared" si="1"/>
        <v>N/A N/A N/A N/A</v>
      </c>
      <c r="L43" s="26"/>
      <c r="M43" s="306">
        <v>7.0000000000000007E-2</v>
      </c>
      <c r="N43" s="26" t="s">
        <v>2325</v>
      </c>
      <c r="O43" s="26"/>
      <c r="P43" s="24">
        <f>IF(Q43="","",VLOOKUP(Q43,Mapping!AT:AU,2,FALSE))</f>
        <v>4</v>
      </c>
      <c r="Q43" s="13" t="s">
        <v>436</v>
      </c>
    </row>
    <row r="44" spans="1:17" hidden="1">
      <c r="A44" s="116" t="s">
        <v>147</v>
      </c>
      <c r="B44" s="116" t="s">
        <v>2365</v>
      </c>
      <c r="C44" s="55">
        <v>44364</v>
      </c>
      <c r="D44" s="23" t="str">
        <f>IFERROR(VLOOKUP(E44,Mapping!AW:BA,5,FALSE),"")</f>
        <v/>
      </c>
      <c r="E44" s="116" t="s">
        <v>2363</v>
      </c>
      <c r="F44" s="26" t="s">
        <v>147</v>
      </c>
      <c r="G44" s="26" t="s">
        <v>147</v>
      </c>
      <c r="H44" s="26" t="s">
        <v>147</v>
      </c>
      <c r="I44" s="26" t="s">
        <v>147</v>
      </c>
      <c r="J44" s="23" t="str">
        <f t="shared" si="0"/>
        <v>UREN Room 709 N/A N/A N/A N/A</v>
      </c>
      <c r="K44" s="23" t="str">
        <f t="shared" si="1"/>
        <v>N/A N/A N/A N/A</v>
      </c>
      <c r="L44" s="26"/>
      <c r="M44" s="306">
        <v>0.03</v>
      </c>
      <c r="N44" s="26" t="s">
        <v>2325</v>
      </c>
      <c r="O44" s="26"/>
      <c r="P44" s="24">
        <f>IF(Q44="","",VLOOKUP(Q44,Mapping!AT:AU,2,FALSE))</f>
        <v>4</v>
      </c>
      <c r="Q44" s="13" t="s">
        <v>436</v>
      </c>
    </row>
    <row r="45" spans="1:17" hidden="1">
      <c r="A45" s="116" t="s">
        <v>147</v>
      </c>
      <c r="B45" s="116" t="s">
        <v>2366</v>
      </c>
      <c r="C45" s="55">
        <v>44364</v>
      </c>
      <c r="D45" s="23" t="str">
        <f>IFERROR(VLOOKUP(E45,Mapping!AW:BA,5,FALSE),"")</f>
        <v/>
      </c>
      <c r="E45" s="116" t="s">
        <v>2363</v>
      </c>
      <c r="F45" s="26" t="s">
        <v>147</v>
      </c>
      <c r="G45" s="26" t="s">
        <v>147</v>
      </c>
      <c r="H45" s="26" t="s">
        <v>147</v>
      </c>
      <c r="I45" s="26" t="s">
        <v>147</v>
      </c>
      <c r="J45" s="23" t="str">
        <f t="shared" si="0"/>
        <v>UREN Room 709 N/A N/A N/A N/A</v>
      </c>
      <c r="K45" s="23" t="str">
        <f t="shared" si="1"/>
        <v>N/A N/A N/A N/A</v>
      </c>
      <c r="L45" s="26"/>
      <c r="M45" s="306">
        <v>0.05</v>
      </c>
      <c r="N45" s="26" t="s">
        <v>2325</v>
      </c>
      <c r="O45" s="26"/>
      <c r="P45" s="24">
        <f>IF(Q45="","",VLOOKUP(Q45,Mapping!AT:AU,2,FALSE))</f>
        <v>4</v>
      </c>
      <c r="Q45" s="13" t="s">
        <v>436</v>
      </c>
    </row>
    <row r="46" spans="1:17" hidden="1">
      <c r="A46" s="116" t="s">
        <v>147</v>
      </c>
      <c r="B46" s="116" t="s">
        <v>2367</v>
      </c>
      <c r="C46" s="55">
        <v>44364</v>
      </c>
      <c r="D46" s="23" t="str">
        <f>IFERROR(VLOOKUP(E46,Mapping!AW:BA,5,FALSE),"")</f>
        <v/>
      </c>
      <c r="E46" s="116" t="s">
        <v>2363</v>
      </c>
      <c r="F46" s="26" t="s">
        <v>147</v>
      </c>
      <c r="G46" s="26" t="s">
        <v>147</v>
      </c>
      <c r="H46" s="26" t="s">
        <v>147</v>
      </c>
      <c r="I46" s="26" t="s">
        <v>147</v>
      </c>
      <c r="J46" s="23" t="str">
        <f t="shared" si="0"/>
        <v>UREN Room 709 N/A N/A N/A N/A</v>
      </c>
      <c r="K46" s="23" t="str">
        <f t="shared" si="1"/>
        <v>N/A N/A N/A N/A</v>
      </c>
      <c r="L46" s="26"/>
      <c r="M46" s="306">
        <v>5.5E-2</v>
      </c>
      <c r="N46" s="26" t="s">
        <v>2325</v>
      </c>
      <c r="O46" s="26"/>
      <c r="P46" s="24">
        <f>IF(Q46="","",VLOOKUP(Q46,Mapping!AT:AU,2,FALSE))</f>
        <v>4</v>
      </c>
      <c r="Q46" s="13" t="s">
        <v>436</v>
      </c>
    </row>
    <row r="47" spans="1:17" hidden="1">
      <c r="A47" s="116" t="s">
        <v>147</v>
      </c>
      <c r="B47" s="116" t="s">
        <v>2368</v>
      </c>
      <c r="C47" s="55">
        <v>44364</v>
      </c>
      <c r="D47" s="23" t="str">
        <f>IFERROR(VLOOKUP(E47,Mapping!AW:BA,5,FALSE),"")</f>
        <v/>
      </c>
      <c r="E47" s="116" t="s">
        <v>2363</v>
      </c>
      <c r="F47" s="26" t="s">
        <v>147</v>
      </c>
      <c r="G47" s="26" t="s">
        <v>147</v>
      </c>
      <c r="H47" s="26" t="s">
        <v>147</v>
      </c>
      <c r="I47" s="26" t="s">
        <v>147</v>
      </c>
      <c r="J47" s="23" t="str">
        <f t="shared" si="0"/>
        <v>UREN Room 709 N/A N/A N/A N/A</v>
      </c>
      <c r="K47" s="23" t="str">
        <f t="shared" si="1"/>
        <v>N/A N/A N/A N/A</v>
      </c>
      <c r="L47" s="26"/>
      <c r="M47" s="306">
        <v>0.09</v>
      </c>
      <c r="N47" s="26" t="s">
        <v>2325</v>
      </c>
      <c r="O47" s="26"/>
      <c r="P47" s="24">
        <f>IF(Q47="","",VLOOKUP(Q47,Mapping!AT:AU,2,FALSE))</f>
        <v>4</v>
      </c>
      <c r="Q47" s="13" t="s">
        <v>436</v>
      </c>
    </row>
    <row r="48" spans="1:17" hidden="1">
      <c r="A48" s="116" t="s">
        <v>147</v>
      </c>
      <c r="B48" s="116" t="s">
        <v>2369</v>
      </c>
      <c r="C48" s="55">
        <v>44364</v>
      </c>
      <c r="D48" s="23" t="str">
        <f>IFERROR(VLOOKUP(E48,Mapping!AW:BA,5,FALSE),"")</f>
        <v/>
      </c>
      <c r="E48" s="116" t="s">
        <v>2363</v>
      </c>
      <c r="F48" s="26" t="s">
        <v>147</v>
      </c>
      <c r="G48" s="26" t="s">
        <v>147</v>
      </c>
      <c r="H48" s="26" t="s">
        <v>147</v>
      </c>
      <c r="I48" s="26" t="s">
        <v>147</v>
      </c>
      <c r="J48" s="23" t="str">
        <f t="shared" si="0"/>
        <v>UREN Room 709 N/A N/A N/A N/A</v>
      </c>
      <c r="K48" s="23" t="str">
        <f t="shared" si="1"/>
        <v>N/A N/A N/A N/A</v>
      </c>
      <c r="L48" s="26"/>
      <c r="M48" s="306">
        <v>0.09</v>
      </c>
      <c r="N48" s="26" t="s">
        <v>2325</v>
      </c>
      <c r="O48" s="26"/>
      <c r="P48" s="24">
        <f>IF(Q48="","",VLOOKUP(Q48,Mapping!AT:AU,2,FALSE))</f>
        <v>4</v>
      </c>
      <c r="Q48" s="13" t="s">
        <v>436</v>
      </c>
    </row>
    <row r="49" spans="1:17" hidden="1">
      <c r="A49" s="116" t="s">
        <v>147</v>
      </c>
      <c r="B49" s="116" t="s">
        <v>2370</v>
      </c>
      <c r="C49" s="55">
        <v>44364</v>
      </c>
      <c r="D49" s="23" t="str">
        <f>IFERROR(VLOOKUP(E49,Mapping!AW:BA,5,FALSE),"")</f>
        <v/>
      </c>
      <c r="E49" s="116" t="s">
        <v>438</v>
      </c>
      <c r="F49" s="26" t="s">
        <v>147</v>
      </c>
      <c r="G49" s="26" t="s">
        <v>147</v>
      </c>
      <c r="H49" s="26" t="s">
        <v>147</v>
      </c>
      <c r="I49" s="26" t="s">
        <v>147</v>
      </c>
      <c r="J49" s="23" t="str">
        <f t="shared" si="0"/>
        <v>UREN Room 709 N/A N/A N/A N/A</v>
      </c>
      <c r="K49" s="23" t="str">
        <f t="shared" si="1"/>
        <v>N/A N/A N/A N/A</v>
      </c>
      <c r="L49" s="26"/>
      <c r="M49" s="306">
        <v>0.05</v>
      </c>
      <c r="N49" s="26" t="s">
        <v>2325</v>
      </c>
      <c r="O49" s="26"/>
      <c r="P49" s="24">
        <f>IF(Q49="","",VLOOKUP(Q49,Mapping!AT:AU,2,FALSE))</f>
        <v>4</v>
      </c>
      <c r="Q49" s="13" t="s">
        <v>436</v>
      </c>
    </row>
    <row r="50" spans="1:17" hidden="1">
      <c r="A50" s="116" t="s">
        <v>147</v>
      </c>
      <c r="B50" s="116" t="s">
        <v>2371</v>
      </c>
      <c r="C50" s="55">
        <v>44364</v>
      </c>
      <c r="D50" s="23" t="str">
        <f>IFERROR(VLOOKUP(E50,Mapping!AW:BA,5,FALSE),"")</f>
        <v/>
      </c>
      <c r="E50" s="116" t="s">
        <v>438</v>
      </c>
      <c r="F50" s="26" t="s">
        <v>147</v>
      </c>
      <c r="G50" s="26" t="s">
        <v>147</v>
      </c>
      <c r="H50" s="26" t="s">
        <v>147</v>
      </c>
      <c r="I50" s="26" t="s">
        <v>147</v>
      </c>
      <c r="J50" s="23" t="str">
        <f t="shared" si="0"/>
        <v>UREN Room 709 N/A N/A N/A N/A</v>
      </c>
      <c r="K50" s="23" t="str">
        <f t="shared" si="1"/>
        <v>N/A N/A N/A N/A</v>
      </c>
      <c r="L50" s="26"/>
      <c r="M50" s="306">
        <v>0.06</v>
      </c>
      <c r="N50" s="26" t="s">
        <v>2325</v>
      </c>
      <c r="O50" s="26"/>
      <c r="P50" s="24">
        <f>IF(Q50="","",VLOOKUP(Q50,Mapping!AT:AU,2,FALSE))</f>
        <v>4</v>
      </c>
      <c r="Q50" s="13" t="s">
        <v>436</v>
      </c>
    </row>
    <row r="51" spans="1:17" hidden="1">
      <c r="A51" s="116" t="s">
        <v>147</v>
      </c>
      <c r="B51" s="116" t="s">
        <v>2372</v>
      </c>
      <c r="C51" s="55">
        <v>44364</v>
      </c>
      <c r="D51" s="23" t="str">
        <f>IFERROR(VLOOKUP(E51,Mapping!AW:BA,5,FALSE),"")</f>
        <v/>
      </c>
      <c r="E51" s="116" t="s">
        <v>438</v>
      </c>
      <c r="F51" s="26" t="s">
        <v>147</v>
      </c>
      <c r="G51" s="26" t="s">
        <v>147</v>
      </c>
      <c r="H51" s="26" t="s">
        <v>147</v>
      </c>
      <c r="I51" s="26" t="s">
        <v>147</v>
      </c>
      <c r="J51" s="23" t="str">
        <f t="shared" si="0"/>
        <v>UREN Room 709 N/A N/A N/A N/A</v>
      </c>
      <c r="K51" s="23" t="str">
        <f t="shared" si="1"/>
        <v>N/A N/A N/A N/A</v>
      </c>
      <c r="L51" s="26"/>
      <c r="M51" s="306">
        <v>0.05</v>
      </c>
      <c r="N51" s="26" t="s">
        <v>2325</v>
      </c>
      <c r="O51" s="26"/>
      <c r="P51" s="24">
        <f>IF(Q51="","",VLOOKUP(Q51,Mapping!AT:AU,2,FALSE))</f>
        <v>4</v>
      </c>
      <c r="Q51" s="13" t="s">
        <v>436</v>
      </c>
    </row>
    <row r="52" spans="1:17" hidden="1">
      <c r="A52" s="116" t="s">
        <v>147</v>
      </c>
      <c r="B52" s="116" t="s">
        <v>2373</v>
      </c>
      <c r="C52" s="55">
        <v>44364</v>
      </c>
      <c r="D52" s="23" t="str">
        <f>IFERROR(VLOOKUP(E52,Mapping!AW:BA,5,FALSE),"")</f>
        <v/>
      </c>
      <c r="E52" s="116" t="s">
        <v>438</v>
      </c>
      <c r="F52" s="26" t="s">
        <v>147</v>
      </c>
      <c r="G52" s="26" t="s">
        <v>147</v>
      </c>
      <c r="H52" s="26" t="s">
        <v>147</v>
      </c>
      <c r="I52" s="26" t="s">
        <v>147</v>
      </c>
      <c r="J52" s="23" t="str">
        <f t="shared" si="0"/>
        <v>UREN Room 709 N/A N/A N/A N/A</v>
      </c>
      <c r="K52" s="23" t="str">
        <f t="shared" si="1"/>
        <v>N/A N/A N/A N/A</v>
      </c>
      <c r="L52" s="26"/>
      <c r="M52" s="306">
        <v>0.06</v>
      </c>
      <c r="N52" s="26" t="s">
        <v>2325</v>
      </c>
      <c r="O52" s="26"/>
      <c r="P52" s="24">
        <f>IF(Q52="","",VLOOKUP(Q52,Mapping!AT:AU,2,FALSE))</f>
        <v>4</v>
      </c>
      <c r="Q52" s="13" t="s">
        <v>436</v>
      </c>
    </row>
    <row r="53" spans="1:17" hidden="1">
      <c r="A53" s="116" t="s">
        <v>147</v>
      </c>
      <c r="B53" s="116" t="s">
        <v>2374</v>
      </c>
      <c r="C53" s="55">
        <v>44364</v>
      </c>
      <c r="D53" s="23" t="str">
        <f>IFERROR(VLOOKUP(E53,Mapping!AW:BA,5,FALSE),"")</f>
        <v/>
      </c>
      <c r="E53" s="116" t="s">
        <v>438</v>
      </c>
      <c r="F53" s="26" t="s">
        <v>147</v>
      </c>
      <c r="G53" s="26" t="s">
        <v>147</v>
      </c>
      <c r="H53" s="26" t="s">
        <v>147</v>
      </c>
      <c r="I53" s="26" t="s">
        <v>147</v>
      </c>
      <c r="J53" s="23" t="str">
        <f t="shared" si="0"/>
        <v>UREN Room 709 N/A N/A N/A N/A</v>
      </c>
      <c r="K53" s="23" t="str">
        <f t="shared" si="1"/>
        <v>N/A N/A N/A N/A</v>
      </c>
      <c r="L53" s="26"/>
      <c r="M53" s="306">
        <v>0.05</v>
      </c>
      <c r="N53" s="26" t="s">
        <v>2325</v>
      </c>
      <c r="O53" s="26"/>
      <c r="P53" s="24">
        <f>IF(Q53="","",VLOOKUP(Q53,Mapping!AT:AU,2,FALSE))</f>
        <v>4</v>
      </c>
      <c r="Q53" s="13" t="s">
        <v>436</v>
      </c>
    </row>
    <row r="54" spans="1:17" hidden="1">
      <c r="A54" s="116" t="s">
        <v>147</v>
      </c>
      <c r="B54" s="116" t="s">
        <v>2375</v>
      </c>
      <c r="C54" s="55">
        <v>44364</v>
      </c>
      <c r="D54" s="23" t="str">
        <f>IFERROR(VLOOKUP(E54,Mapping!AW:BA,5,FALSE),"")</f>
        <v/>
      </c>
      <c r="E54" s="116" t="s">
        <v>2376</v>
      </c>
      <c r="F54" s="26" t="s">
        <v>147</v>
      </c>
      <c r="G54" s="26" t="s">
        <v>147</v>
      </c>
      <c r="H54" s="26" t="s">
        <v>147</v>
      </c>
      <c r="I54" s="26" t="s">
        <v>147</v>
      </c>
      <c r="J54" s="23" t="str">
        <f t="shared" si="0"/>
        <v>UREN Room 709 N/A N/A N/A N/A</v>
      </c>
      <c r="K54" s="23" t="str">
        <f t="shared" si="1"/>
        <v>N/A N/A N/A N/A</v>
      </c>
      <c r="L54" s="26"/>
      <c r="M54" s="306">
        <v>0.1</v>
      </c>
      <c r="N54" s="26" t="s">
        <v>2325</v>
      </c>
      <c r="O54" s="26"/>
      <c r="P54" s="24">
        <f>IF(Q54="","",VLOOKUP(Q54,Mapping!AT:AU,2,FALSE))</f>
        <v>4</v>
      </c>
      <c r="Q54" s="13" t="s">
        <v>436</v>
      </c>
    </row>
    <row r="55" spans="1:17" hidden="1">
      <c r="A55" s="116" t="s">
        <v>147</v>
      </c>
      <c r="B55" s="116" t="s">
        <v>2377</v>
      </c>
      <c r="C55" s="55">
        <v>44364</v>
      </c>
      <c r="D55" s="23" t="str">
        <f>IFERROR(VLOOKUP(E55,Mapping!AW:BA,5,FALSE),"")</f>
        <v/>
      </c>
      <c r="E55" s="116" t="s">
        <v>2376</v>
      </c>
      <c r="F55" s="26" t="s">
        <v>147</v>
      </c>
      <c r="G55" s="26" t="s">
        <v>147</v>
      </c>
      <c r="H55" s="26" t="s">
        <v>147</v>
      </c>
      <c r="I55" s="26" t="s">
        <v>147</v>
      </c>
      <c r="J55" s="23" t="str">
        <f t="shared" si="0"/>
        <v>UREN Room 709 N/A N/A N/A N/A</v>
      </c>
      <c r="K55" s="23" t="str">
        <f t="shared" si="1"/>
        <v>N/A N/A N/A N/A</v>
      </c>
      <c r="L55" s="26"/>
      <c r="M55" s="306">
        <v>0.11</v>
      </c>
      <c r="N55" s="26" t="s">
        <v>2325</v>
      </c>
      <c r="O55" s="26"/>
      <c r="P55" s="24">
        <f>IF(Q55="","",VLOOKUP(Q55,Mapping!AT:AU,2,FALSE))</f>
        <v>4</v>
      </c>
      <c r="Q55" s="13" t="s">
        <v>436</v>
      </c>
    </row>
    <row r="56" spans="1:17" hidden="1">
      <c r="A56" s="116" t="s">
        <v>147</v>
      </c>
      <c r="B56" s="116" t="s">
        <v>2378</v>
      </c>
      <c r="C56" s="55">
        <v>44364</v>
      </c>
      <c r="D56" s="23" t="str">
        <f>IFERROR(VLOOKUP(E56,Mapping!AW:BA,5,FALSE),"")</f>
        <v/>
      </c>
      <c r="E56" s="116" t="s">
        <v>2376</v>
      </c>
      <c r="F56" s="26" t="s">
        <v>147</v>
      </c>
      <c r="G56" s="26" t="s">
        <v>147</v>
      </c>
      <c r="H56" s="26" t="s">
        <v>147</v>
      </c>
      <c r="I56" s="26" t="s">
        <v>147</v>
      </c>
      <c r="J56" s="23" t="str">
        <f t="shared" si="0"/>
        <v>UREN Room 709 N/A N/A N/A N/A</v>
      </c>
      <c r="K56" s="23" t="str">
        <f t="shared" si="1"/>
        <v>N/A N/A N/A N/A</v>
      </c>
      <c r="L56" s="26"/>
      <c r="M56" s="306">
        <v>0.11</v>
      </c>
      <c r="N56" s="26" t="s">
        <v>2325</v>
      </c>
      <c r="O56" s="26"/>
      <c r="P56" s="24">
        <f>IF(Q56="","",VLOOKUP(Q56,Mapping!AT:AU,2,FALSE))</f>
        <v>4</v>
      </c>
      <c r="Q56" s="13" t="s">
        <v>436</v>
      </c>
    </row>
    <row r="57" spans="1:17" hidden="1">
      <c r="A57" s="116" t="s">
        <v>147</v>
      </c>
      <c r="B57" s="116" t="s">
        <v>2379</v>
      </c>
      <c r="C57" s="55">
        <v>44364</v>
      </c>
      <c r="D57" s="23" t="str">
        <f>IFERROR(VLOOKUP(E57,Mapping!AW:BA,5,FALSE),"")</f>
        <v/>
      </c>
      <c r="E57" s="116" t="s">
        <v>2376</v>
      </c>
      <c r="F57" s="26" t="s">
        <v>147</v>
      </c>
      <c r="G57" s="26" t="s">
        <v>147</v>
      </c>
      <c r="H57" s="26" t="s">
        <v>147</v>
      </c>
      <c r="I57" s="26" t="s">
        <v>147</v>
      </c>
      <c r="J57" s="23" t="str">
        <f t="shared" si="0"/>
        <v>UREN Room 709 N/A N/A N/A N/A</v>
      </c>
      <c r="K57" s="23" t="str">
        <f t="shared" si="1"/>
        <v>N/A N/A N/A N/A</v>
      </c>
      <c r="L57" s="26"/>
      <c r="M57" s="306">
        <v>0.12</v>
      </c>
      <c r="N57" s="26" t="s">
        <v>2325</v>
      </c>
      <c r="O57" s="26"/>
      <c r="P57" s="24">
        <f>IF(Q57="","",VLOOKUP(Q57,Mapping!AT:AU,2,FALSE))</f>
        <v>4</v>
      </c>
      <c r="Q57" s="13" t="s">
        <v>436</v>
      </c>
    </row>
    <row r="58" spans="1:17" hidden="1">
      <c r="A58" s="116" t="s">
        <v>147</v>
      </c>
      <c r="B58" s="116" t="s">
        <v>2380</v>
      </c>
      <c r="C58" s="55">
        <v>44364</v>
      </c>
      <c r="D58" s="23" t="str">
        <f>IFERROR(VLOOKUP(E58,Mapping!AW:BA,5,FALSE),"")</f>
        <v/>
      </c>
      <c r="E58" s="116" t="s">
        <v>2376</v>
      </c>
      <c r="F58" s="26" t="s">
        <v>147</v>
      </c>
      <c r="G58" s="26" t="s">
        <v>147</v>
      </c>
      <c r="H58" s="26" t="s">
        <v>147</v>
      </c>
      <c r="I58" s="26" t="s">
        <v>147</v>
      </c>
      <c r="J58" s="23" t="str">
        <f t="shared" si="0"/>
        <v>UREN Room 709 N/A N/A N/A N/A</v>
      </c>
      <c r="K58" s="23" t="str">
        <f t="shared" si="1"/>
        <v>N/A N/A N/A N/A</v>
      </c>
      <c r="L58" s="26"/>
      <c r="M58" s="306">
        <v>0.16</v>
      </c>
      <c r="N58" s="26" t="s">
        <v>2325</v>
      </c>
      <c r="O58" s="26"/>
      <c r="P58" s="24">
        <f>IF(Q58="","",VLOOKUP(Q58,Mapping!AT:AU,2,FALSE))</f>
        <v>4</v>
      </c>
      <c r="Q58" s="13" t="s">
        <v>436</v>
      </c>
    </row>
    <row r="59" spans="1:17" hidden="1">
      <c r="A59" s="116" t="s">
        <v>147</v>
      </c>
      <c r="B59" s="116" t="s">
        <v>2381</v>
      </c>
      <c r="C59" s="55">
        <v>44364</v>
      </c>
      <c r="D59" s="23" t="str">
        <f>IFERROR(VLOOKUP(E59,Mapping!AW:BA,5,FALSE),"")</f>
        <v/>
      </c>
      <c r="E59" s="116" t="s">
        <v>2376</v>
      </c>
      <c r="F59" s="26" t="s">
        <v>147</v>
      </c>
      <c r="G59" s="26" t="s">
        <v>147</v>
      </c>
      <c r="H59" s="26" t="s">
        <v>147</v>
      </c>
      <c r="I59" s="26" t="s">
        <v>147</v>
      </c>
      <c r="J59" s="23" t="str">
        <f t="shared" si="0"/>
        <v>UREN Room 709 N/A N/A N/A N/A</v>
      </c>
      <c r="K59" s="23" t="str">
        <f t="shared" si="1"/>
        <v>N/A N/A N/A N/A</v>
      </c>
      <c r="L59" s="26"/>
      <c r="M59" s="306">
        <v>0.14000000000000001</v>
      </c>
      <c r="N59" s="26" t="s">
        <v>2325</v>
      </c>
      <c r="O59" s="26"/>
      <c r="P59" s="24">
        <f>IF(Q59="","",VLOOKUP(Q59,Mapping!AT:AU,2,FALSE))</f>
        <v>4</v>
      </c>
      <c r="Q59" s="13" t="s">
        <v>436</v>
      </c>
    </row>
    <row r="60" spans="1:17" hidden="1">
      <c r="A60" s="116" t="s">
        <v>147</v>
      </c>
      <c r="B60" s="116" t="s">
        <v>2382</v>
      </c>
      <c r="C60" s="55">
        <v>44364</v>
      </c>
      <c r="D60" s="23" t="str">
        <f>IFERROR(VLOOKUP(E60,Mapping!AW:BA,5,FALSE),"")</f>
        <v/>
      </c>
      <c r="E60" s="116" t="s">
        <v>2376</v>
      </c>
      <c r="F60" s="26" t="s">
        <v>147</v>
      </c>
      <c r="G60" s="26" t="s">
        <v>147</v>
      </c>
      <c r="H60" s="26" t="s">
        <v>147</v>
      </c>
      <c r="I60" s="26" t="s">
        <v>147</v>
      </c>
      <c r="J60" s="23" t="str">
        <f t="shared" si="0"/>
        <v>UREN Room 709 N/A N/A N/A N/A</v>
      </c>
      <c r="K60" s="23" t="str">
        <f t="shared" si="1"/>
        <v>N/A N/A N/A N/A</v>
      </c>
      <c r="L60" s="26"/>
      <c r="M60" s="306">
        <v>0.1</v>
      </c>
      <c r="N60" s="26" t="s">
        <v>2325</v>
      </c>
      <c r="O60" s="26"/>
      <c r="P60" s="24">
        <f>IF(Q60="","",VLOOKUP(Q60,Mapping!AT:AU,2,FALSE))</f>
        <v>4</v>
      </c>
      <c r="Q60" s="13" t="s">
        <v>436</v>
      </c>
    </row>
    <row r="61" spans="1:17" hidden="1">
      <c r="A61" s="116" t="s">
        <v>147</v>
      </c>
      <c r="B61" s="116" t="s">
        <v>2383</v>
      </c>
      <c r="C61" s="55">
        <v>44364</v>
      </c>
      <c r="D61" s="23" t="str">
        <f>IFERROR(VLOOKUP(E61,Mapping!AW:BA,5,FALSE),"")</f>
        <v/>
      </c>
      <c r="E61" s="116" t="s">
        <v>438</v>
      </c>
      <c r="F61" s="26" t="s">
        <v>147</v>
      </c>
      <c r="G61" s="26" t="s">
        <v>147</v>
      </c>
      <c r="H61" s="26" t="s">
        <v>147</v>
      </c>
      <c r="I61" s="26" t="s">
        <v>147</v>
      </c>
      <c r="J61" s="23" t="str">
        <f t="shared" si="0"/>
        <v>UREN Room 709 N/A N/A N/A N/A</v>
      </c>
      <c r="K61" s="23" t="str">
        <f t="shared" si="1"/>
        <v>N/A N/A N/A N/A</v>
      </c>
      <c r="L61" s="26"/>
      <c r="M61" s="306">
        <v>0.12</v>
      </c>
      <c r="N61" s="26" t="s">
        <v>2325</v>
      </c>
      <c r="O61" s="26"/>
      <c r="P61" s="24">
        <f>IF(Q61="","",VLOOKUP(Q61,Mapping!AT:AU,2,FALSE))</f>
        <v>4</v>
      </c>
      <c r="Q61" s="13" t="s">
        <v>436</v>
      </c>
    </row>
    <row r="62" spans="1:17" hidden="1">
      <c r="A62" s="116" t="s">
        <v>147</v>
      </c>
      <c r="B62" s="116" t="s">
        <v>2384</v>
      </c>
      <c r="C62" s="55">
        <v>44364</v>
      </c>
      <c r="D62" s="23" t="str">
        <f>IFERROR(VLOOKUP(E62,Mapping!AW:BA,5,FALSE),"")</f>
        <v/>
      </c>
      <c r="E62" s="116" t="s">
        <v>438</v>
      </c>
      <c r="F62" s="26" t="s">
        <v>147</v>
      </c>
      <c r="G62" s="26" t="s">
        <v>147</v>
      </c>
      <c r="H62" s="26" t="s">
        <v>147</v>
      </c>
      <c r="I62" s="26" t="s">
        <v>147</v>
      </c>
      <c r="J62" s="23" t="str">
        <f t="shared" si="0"/>
        <v>UREN Room 709 N/A N/A N/A N/A</v>
      </c>
      <c r="K62" s="23" t="str">
        <f t="shared" si="1"/>
        <v>N/A N/A N/A N/A</v>
      </c>
      <c r="L62" s="26"/>
      <c r="M62" s="306">
        <v>0.12</v>
      </c>
      <c r="N62" s="26" t="s">
        <v>2325</v>
      </c>
      <c r="O62" s="26"/>
      <c r="P62" s="24">
        <f>IF(Q62="","",VLOOKUP(Q62,Mapping!AT:AU,2,FALSE))</f>
        <v>4</v>
      </c>
      <c r="Q62" s="13" t="s">
        <v>436</v>
      </c>
    </row>
    <row r="63" spans="1:17" hidden="1">
      <c r="A63" s="116" t="s">
        <v>147</v>
      </c>
      <c r="B63" s="116" t="s">
        <v>2385</v>
      </c>
      <c r="C63" s="55">
        <v>44364</v>
      </c>
      <c r="D63" s="23" t="str">
        <f>IFERROR(VLOOKUP(E63,Mapping!AW:BA,5,FALSE),"")</f>
        <v/>
      </c>
      <c r="E63" s="116" t="s">
        <v>438</v>
      </c>
      <c r="F63" s="26" t="s">
        <v>147</v>
      </c>
      <c r="G63" s="26" t="s">
        <v>147</v>
      </c>
      <c r="H63" s="26" t="s">
        <v>147</v>
      </c>
      <c r="I63" s="26" t="s">
        <v>147</v>
      </c>
      <c r="J63" s="23" t="str">
        <f t="shared" si="0"/>
        <v>UREN Room 709 N/A N/A N/A N/A</v>
      </c>
      <c r="K63" s="23" t="str">
        <f t="shared" si="1"/>
        <v>N/A N/A N/A N/A</v>
      </c>
      <c r="L63" s="26"/>
      <c r="M63" s="306">
        <v>0.1</v>
      </c>
      <c r="N63" s="26" t="s">
        <v>2325</v>
      </c>
      <c r="O63" s="26"/>
      <c r="P63" s="24">
        <f>IF(Q63="","",VLOOKUP(Q63,Mapping!AT:AU,2,FALSE))</f>
        <v>4</v>
      </c>
      <c r="Q63" s="13" t="s">
        <v>436</v>
      </c>
    </row>
    <row r="64" spans="1:17" hidden="1">
      <c r="A64" s="116" t="s">
        <v>147</v>
      </c>
      <c r="B64" s="116" t="s">
        <v>2386</v>
      </c>
      <c r="C64" s="55">
        <v>44364</v>
      </c>
      <c r="D64" s="23" t="str">
        <f>IFERROR(VLOOKUP(E64,Mapping!AW:BA,5,FALSE),"")</f>
        <v/>
      </c>
      <c r="E64" s="116" t="s">
        <v>438</v>
      </c>
      <c r="F64" s="26" t="s">
        <v>147</v>
      </c>
      <c r="G64" s="26" t="s">
        <v>147</v>
      </c>
      <c r="H64" s="26" t="s">
        <v>147</v>
      </c>
      <c r="I64" s="26" t="s">
        <v>147</v>
      </c>
      <c r="J64" s="23" t="str">
        <f t="shared" si="0"/>
        <v>UREN Room 709 N/A N/A N/A N/A</v>
      </c>
      <c r="K64" s="23" t="str">
        <f t="shared" si="1"/>
        <v>N/A N/A N/A N/A</v>
      </c>
      <c r="L64" s="26"/>
      <c r="M64" s="306">
        <v>0.1</v>
      </c>
      <c r="N64" s="26" t="s">
        <v>2325</v>
      </c>
      <c r="O64" s="26"/>
      <c r="P64" s="24">
        <f>IF(Q64="","",VLOOKUP(Q64,Mapping!AT:AU,2,FALSE))</f>
        <v>4</v>
      </c>
      <c r="Q64" s="13" t="s">
        <v>436</v>
      </c>
    </row>
    <row r="65" spans="1:17" hidden="1">
      <c r="A65" s="116" t="s">
        <v>147</v>
      </c>
      <c r="B65" s="116" t="s">
        <v>2387</v>
      </c>
      <c r="C65" s="55">
        <v>44364</v>
      </c>
      <c r="D65" s="23" t="str">
        <f>IFERROR(VLOOKUP(E65,Mapping!AW:BA,5,FALSE),"")</f>
        <v/>
      </c>
      <c r="E65" s="116" t="s">
        <v>438</v>
      </c>
      <c r="F65" s="26" t="s">
        <v>147</v>
      </c>
      <c r="G65" s="26" t="s">
        <v>147</v>
      </c>
      <c r="H65" s="26" t="s">
        <v>147</v>
      </c>
      <c r="I65" s="26" t="s">
        <v>147</v>
      </c>
      <c r="J65" s="23" t="str">
        <f t="shared" si="0"/>
        <v>UREN Room 709 N/A N/A N/A N/A</v>
      </c>
      <c r="K65" s="23" t="str">
        <f t="shared" si="1"/>
        <v>N/A N/A N/A N/A</v>
      </c>
      <c r="L65" s="26"/>
      <c r="M65" s="306">
        <v>0.08</v>
      </c>
      <c r="N65" s="26" t="s">
        <v>2325</v>
      </c>
      <c r="O65" s="26"/>
      <c r="P65" s="24">
        <f>IF(Q65="","",VLOOKUP(Q65,Mapping!AT:AU,2,FALSE))</f>
        <v>4</v>
      </c>
      <c r="Q65" s="13" t="s">
        <v>436</v>
      </c>
    </row>
    <row r="66" spans="1:17" hidden="1">
      <c r="A66" s="116" t="s">
        <v>147</v>
      </c>
      <c r="B66" s="116" t="s">
        <v>2388</v>
      </c>
      <c r="C66" s="55">
        <v>44364</v>
      </c>
      <c r="D66" s="23" t="str">
        <f>IFERROR(VLOOKUP(E66,Mapping!AW:BA,5,FALSE),"")</f>
        <v/>
      </c>
      <c r="E66" s="116" t="s">
        <v>438</v>
      </c>
      <c r="F66" s="26" t="s">
        <v>147</v>
      </c>
      <c r="G66" s="26" t="s">
        <v>147</v>
      </c>
      <c r="H66" s="26" t="s">
        <v>147</v>
      </c>
      <c r="I66" s="26" t="s">
        <v>147</v>
      </c>
      <c r="J66" s="23" t="str">
        <f t="shared" ref="J66:J129" si="2">"UREN Room 709"&amp;" "&amp;F66&amp;" "&amp;G66&amp;" "&amp;H66&amp;" "&amp;I66</f>
        <v>UREN Room 709 N/A N/A N/A N/A</v>
      </c>
      <c r="K66" s="23" t="str">
        <f t="shared" ref="K66:K129" si="3">F66&amp;" "&amp;G66&amp;" "&amp;H66&amp;" "&amp;I66</f>
        <v>N/A N/A N/A N/A</v>
      </c>
      <c r="L66" s="26"/>
      <c r="M66" s="306">
        <v>0.09</v>
      </c>
      <c r="N66" s="26" t="s">
        <v>2325</v>
      </c>
      <c r="O66" s="26"/>
      <c r="P66" s="24">
        <f>IF(Q66="","",VLOOKUP(Q66,Mapping!AT:AU,2,FALSE))</f>
        <v>4</v>
      </c>
      <c r="Q66" s="13" t="s">
        <v>436</v>
      </c>
    </row>
    <row r="67" spans="1:17">
      <c r="A67" s="116" t="s">
        <v>147</v>
      </c>
      <c r="B67" s="116" t="s">
        <v>2389</v>
      </c>
      <c r="C67" s="55">
        <v>44364</v>
      </c>
      <c r="D67" s="23">
        <f>IFERROR(VLOOKUP(E67,Mapping!AW:BA,5,FALSE),"")</f>
        <v>5</v>
      </c>
      <c r="E67" s="116" t="s">
        <v>975</v>
      </c>
      <c r="F67" s="26" t="s">
        <v>147</v>
      </c>
      <c r="G67" s="26" t="s">
        <v>147</v>
      </c>
      <c r="H67" s="26" t="s">
        <v>147</v>
      </c>
      <c r="I67" s="26" t="s">
        <v>147</v>
      </c>
      <c r="J67" s="23" t="str">
        <f t="shared" si="2"/>
        <v>UREN Room 709 N/A N/A N/A N/A</v>
      </c>
      <c r="K67" s="23" t="str">
        <f t="shared" si="3"/>
        <v>N/A N/A N/A N/A</v>
      </c>
      <c r="L67" s="26"/>
      <c r="M67" s="306"/>
      <c r="N67" s="26" t="s">
        <v>2325</v>
      </c>
      <c r="O67" s="26"/>
      <c r="P67" s="24">
        <f>IF(Q67="","",VLOOKUP(Q67,Mapping!AT:AU,2,FALSE))</f>
        <v>4</v>
      </c>
      <c r="Q67" s="13" t="s">
        <v>436</v>
      </c>
    </row>
    <row r="68" spans="1:17">
      <c r="A68" s="116" t="s">
        <v>147</v>
      </c>
      <c r="B68" s="116" t="s">
        <v>2390</v>
      </c>
      <c r="C68" s="55">
        <v>44364</v>
      </c>
      <c r="D68" s="23">
        <f>IFERROR(VLOOKUP(E68,Mapping!AW:BA,5,FALSE),"")</f>
        <v>5</v>
      </c>
      <c r="E68" s="116" t="s">
        <v>975</v>
      </c>
      <c r="F68" s="26" t="s">
        <v>147</v>
      </c>
      <c r="G68" s="26" t="s">
        <v>147</v>
      </c>
      <c r="H68" s="26" t="s">
        <v>147</v>
      </c>
      <c r="I68" s="26" t="s">
        <v>147</v>
      </c>
      <c r="J68" s="23" t="str">
        <f t="shared" si="2"/>
        <v>UREN Room 709 N/A N/A N/A N/A</v>
      </c>
      <c r="K68" s="23" t="str">
        <f t="shared" si="3"/>
        <v>N/A N/A N/A N/A</v>
      </c>
      <c r="L68" s="26"/>
      <c r="M68" s="306"/>
      <c r="N68" s="26" t="s">
        <v>2325</v>
      </c>
      <c r="O68" s="26"/>
      <c r="P68" s="24">
        <f>IF(Q68="","",VLOOKUP(Q68,Mapping!AT:AU,2,FALSE))</f>
        <v>4</v>
      </c>
      <c r="Q68" s="13" t="s">
        <v>436</v>
      </c>
    </row>
    <row r="69" spans="1:17">
      <c r="A69" s="116" t="s">
        <v>147</v>
      </c>
      <c r="B69" s="116" t="s">
        <v>2391</v>
      </c>
      <c r="C69" s="55">
        <v>44364</v>
      </c>
      <c r="D69" s="23">
        <f>IFERROR(VLOOKUP(E69,Mapping!AW:BA,5,FALSE),"")</f>
        <v>5</v>
      </c>
      <c r="E69" s="116" t="s">
        <v>975</v>
      </c>
      <c r="F69" s="26" t="s">
        <v>147</v>
      </c>
      <c r="G69" s="26" t="s">
        <v>147</v>
      </c>
      <c r="H69" s="26" t="s">
        <v>147</v>
      </c>
      <c r="I69" s="26" t="s">
        <v>147</v>
      </c>
      <c r="J69" s="23" t="str">
        <f t="shared" si="2"/>
        <v>UREN Room 709 N/A N/A N/A N/A</v>
      </c>
      <c r="K69" s="23" t="str">
        <f t="shared" si="3"/>
        <v>N/A N/A N/A N/A</v>
      </c>
      <c r="L69" s="26"/>
      <c r="M69" s="306"/>
      <c r="N69" s="26" t="s">
        <v>2325</v>
      </c>
      <c r="O69" s="26"/>
      <c r="P69" s="24">
        <f>IF(Q69="","",VLOOKUP(Q69,Mapping!AT:AU,2,FALSE))</f>
        <v>4</v>
      </c>
      <c r="Q69" s="13" t="s">
        <v>436</v>
      </c>
    </row>
    <row r="70" spans="1:17">
      <c r="A70" s="116" t="s">
        <v>147</v>
      </c>
      <c r="B70" s="116" t="s">
        <v>2392</v>
      </c>
      <c r="C70" s="55">
        <v>44364</v>
      </c>
      <c r="D70" s="23">
        <f>IFERROR(VLOOKUP(E70,Mapping!AW:BA,5,FALSE),"")</f>
        <v>5</v>
      </c>
      <c r="E70" s="116" t="s">
        <v>975</v>
      </c>
      <c r="F70" s="26" t="s">
        <v>147</v>
      </c>
      <c r="G70" s="26" t="s">
        <v>147</v>
      </c>
      <c r="H70" s="26" t="s">
        <v>147</v>
      </c>
      <c r="I70" s="26" t="s">
        <v>147</v>
      </c>
      <c r="J70" s="23" t="str">
        <f t="shared" si="2"/>
        <v>UREN Room 709 N/A N/A N/A N/A</v>
      </c>
      <c r="K70" s="23" t="str">
        <f t="shared" si="3"/>
        <v>N/A N/A N/A N/A</v>
      </c>
      <c r="L70" s="26"/>
      <c r="M70" s="306"/>
      <c r="N70" s="26" t="s">
        <v>2325</v>
      </c>
      <c r="O70" s="26"/>
      <c r="P70" s="24">
        <f>IF(Q70="","",VLOOKUP(Q70,Mapping!AT:AU,2,FALSE))</f>
        <v>4</v>
      </c>
      <c r="Q70" s="13" t="s">
        <v>436</v>
      </c>
    </row>
    <row r="71" spans="1:17">
      <c r="A71" s="116" t="s">
        <v>147</v>
      </c>
      <c r="B71" s="116" t="s">
        <v>2393</v>
      </c>
      <c r="C71" s="55">
        <v>44364</v>
      </c>
      <c r="D71" s="23">
        <f>IFERROR(VLOOKUP(E71,Mapping!AW:BA,5,FALSE),"")</f>
        <v>5</v>
      </c>
      <c r="E71" s="116" t="s">
        <v>975</v>
      </c>
      <c r="F71" s="26" t="s">
        <v>147</v>
      </c>
      <c r="G71" s="26" t="s">
        <v>147</v>
      </c>
      <c r="H71" s="26" t="s">
        <v>147</v>
      </c>
      <c r="I71" s="26" t="s">
        <v>147</v>
      </c>
      <c r="J71" s="23" t="str">
        <f t="shared" si="2"/>
        <v>UREN Room 709 N/A N/A N/A N/A</v>
      </c>
      <c r="K71" s="23" t="str">
        <f t="shared" si="3"/>
        <v>N/A N/A N/A N/A</v>
      </c>
      <c r="L71" s="26"/>
      <c r="M71" s="306"/>
      <c r="N71" s="26" t="s">
        <v>2325</v>
      </c>
      <c r="O71" s="26"/>
      <c r="P71" s="24">
        <f>IF(Q71="","",VLOOKUP(Q71,Mapping!AT:AU,2,FALSE))</f>
        <v>4</v>
      </c>
      <c r="Q71" s="13" t="s">
        <v>436</v>
      </c>
    </row>
    <row r="72" spans="1:17">
      <c r="A72" s="116" t="s">
        <v>147</v>
      </c>
      <c r="B72" s="116" t="s">
        <v>2394</v>
      </c>
      <c r="C72" s="55">
        <v>44364</v>
      </c>
      <c r="D72" s="23">
        <f>IFERROR(VLOOKUP(E72,Mapping!AW:BA,5,FALSE),"")</f>
        <v>5</v>
      </c>
      <c r="E72" s="116" t="s">
        <v>975</v>
      </c>
      <c r="F72" s="26" t="s">
        <v>147</v>
      </c>
      <c r="G72" s="26" t="s">
        <v>147</v>
      </c>
      <c r="H72" s="26" t="s">
        <v>147</v>
      </c>
      <c r="I72" s="26" t="s">
        <v>147</v>
      </c>
      <c r="J72" s="23" t="str">
        <f t="shared" si="2"/>
        <v>UREN Room 709 N/A N/A N/A N/A</v>
      </c>
      <c r="K72" s="23" t="str">
        <f t="shared" si="3"/>
        <v>N/A N/A N/A N/A</v>
      </c>
      <c r="L72" s="26"/>
      <c r="M72" s="306"/>
      <c r="N72" s="26" t="s">
        <v>2325</v>
      </c>
      <c r="O72" s="26"/>
      <c r="P72" s="24">
        <f>IF(Q72="","",VLOOKUP(Q72,Mapping!AT:AU,2,FALSE))</f>
        <v>4</v>
      </c>
      <c r="Q72" s="13" t="s">
        <v>436</v>
      </c>
    </row>
    <row r="73" spans="1:17" hidden="1">
      <c r="A73" s="116" t="s">
        <v>147</v>
      </c>
      <c r="B73" s="116" t="s">
        <v>2395</v>
      </c>
      <c r="C73" s="55">
        <v>44364</v>
      </c>
      <c r="D73" s="23" t="str">
        <f>IFERROR(VLOOKUP(E73,Mapping!AW:BA,5,FALSE),"")</f>
        <v/>
      </c>
      <c r="E73" s="116" t="s">
        <v>2396</v>
      </c>
      <c r="F73" s="26" t="s">
        <v>147</v>
      </c>
      <c r="G73" s="26" t="s">
        <v>147</v>
      </c>
      <c r="H73" s="26" t="s">
        <v>147</v>
      </c>
      <c r="I73" s="26" t="s">
        <v>147</v>
      </c>
      <c r="J73" s="23" t="str">
        <f t="shared" si="2"/>
        <v>UREN Room 709 N/A N/A N/A N/A</v>
      </c>
      <c r="K73" s="23" t="str">
        <f t="shared" si="3"/>
        <v>N/A N/A N/A N/A</v>
      </c>
      <c r="L73" s="26"/>
      <c r="M73" s="306"/>
      <c r="N73" s="26" t="s">
        <v>2325</v>
      </c>
      <c r="O73" s="26"/>
      <c r="P73" s="24">
        <f>IF(Q73="","",VLOOKUP(Q73,Mapping!AT:AU,2,FALSE))</f>
        <v>4</v>
      </c>
      <c r="Q73" s="13" t="s">
        <v>436</v>
      </c>
    </row>
    <row r="74" spans="1:17" hidden="1">
      <c r="A74" s="116" t="s">
        <v>147</v>
      </c>
      <c r="B74" s="116" t="s">
        <v>2397</v>
      </c>
      <c r="C74" s="55">
        <v>44364</v>
      </c>
      <c r="D74" s="23" t="str">
        <f>IFERROR(VLOOKUP(E74,Mapping!AW:BA,5,FALSE),"")</f>
        <v/>
      </c>
      <c r="E74" s="116" t="s">
        <v>2396</v>
      </c>
      <c r="F74" s="26" t="s">
        <v>147</v>
      </c>
      <c r="G74" s="26" t="s">
        <v>147</v>
      </c>
      <c r="H74" s="26" t="s">
        <v>147</v>
      </c>
      <c r="I74" s="26" t="s">
        <v>147</v>
      </c>
      <c r="J74" s="23" t="str">
        <f t="shared" si="2"/>
        <v>UREN Room 709 N/A N/A N/A N/A</v>
      </c>
      <c r="K74" s="23" t="str">
        <f t="shared" si="3"/>
        <v>N/A N/A N/A N/A</v>
      </c>
      <c r="L74" s="26"/>
      <c r="M74" s="306"/>
      <c r="N74" s="26" t="s">
        <v>2325</v>
      </c>
      <c r="O74" s="26"/>
      <c r="P74" s="24">
        <f>IF(Q74="","",VLOOKUP(Q74,Mapping!AT:AU,2,FALSE))</f>
        <v>4</v>
      </c>
      <c r="Q74" s="13" t="s">
        <v>436</v>
      </c>
    </row>
    <row r="75" spans="1:17" hidden="1">
      <c r="A75" s="116" t="s">
        <v>147</v>
      </c>
      <c r="B75" s="116" t="s">
        <v>2398</v>
      </c>
      <c r="C75" s="55">
        <v>44364</v>
      </c>
      <c r="D75" s="23" t="str">
        <f>IFERROR(VLOOKUP(E75,Mapping!AW:BA,5,FALSE),"")</f>
        <v/>
      </c>
      <c r="E75" s="116" t="s">
        <v>2396</v>
      </c>
      <c r="F75" s="26" t="s">
        <v>147</v>
      </c>
      <c r="G75" s="26" t="s">
        <v>147</v>
      </c>
      <c r="H75" s="26" t="s">
        <v>147</v>
      </c>
      <c r="I75" s="26" t="s">
        <v>147</v>
      </c>
      <c r="J75" s="23" t="str">
        <f t="shared" si="2"/>
        <v>UREN Room 709 N/A N/A N/A N/A</v>
      </c>
      <c r="K75" s="23" t="str">
        <f t="shared" si="3"/>
        <v>N/A N/A N/A N/A</v>
      </c>
      <c r="L75" s="26"/>
      <c r="M75" s="306"/>
      <c r="N75" s="26" t="s">
        <v>2325</v>
      </c>
      <c r="O75" s="26"/>
      <c r="P75" s="24">
        <f>IF(Q75="","",VLOOKUP(Q75,Mapping!AT:AU,2,FALSE))</f>
        <v>4</v>
      </c>
      <c r="Q75" s="13" t="s">
        <v>436</v>
      </c>
    </row>
    <row r="76" spans="1:17" hidden="1">
      <c r="A76" s="116" t="s">
        <v>147</v>
      </c>
      <c r="B76" s="116" t="s">
        <v>2399</v>
      </c>
      <c r="C76" s="55">
        <v>44364</v>
      </c>
      <c r="D76" s="23" t="str">
        <f>IFERROR(VLOOKUP(E76,Mapping!AW:BA,5,FALSE),"")</f>
        <v/>
      </c>
      <c r="E76" s="116" t="s">
        <v>2396</v>
      </c>
      <c r="F76" s="26" t="s">
        <v>147</v>
      </c>
      <c r="G76" s="26" t="s">
        <v>147</v>
      </c>
      <c r="H76" s="26" t="s">
        <v>147</v>
      </c>
      <c r="I76" s="26" t="s">
        <v>147</v>
      </c>
      <c r="J76" s="23" t="str">
        <f t="shared" si="2"/>
        <v>UREN Room 709 N/A N/A N/A N/A</v>
      </c>
      <c r="K76" s="23" t="str">
        <f t="shared" si="3"/>
        <v>N/A N/A N/A N/A</v>
      </c>
      <c r="L76" s="26"/>
      <c r="M76" s="306"/>
      <c r="N76" s="26" t="s">
        <v>2325</v>
      </c>
      <c r="O76" s="26"/>
      <c r="P76" s="24">
        <f>IF(Q76="","",VLOOKUP(Q76,Mapping!AT:AU,2,FALSE))</f>
        <v>4</v>
      </c>
      <c r="Q76" s="13" t="s">
        <v>436</v>
      </c>
    </row>
    <row r="77" spans="1:17" hidden="1">
      <c r="A77" s="116" t="s">
        <v>147</v>
      </c>
      <c r="B77" s="116" t="s">
        <v>2400</v>
      </c>
      <c r="C77" s="55">
        <v>44364</v>
      </c>
      <c r="D77" s="23" t="str">
        <f>IFERROR(VLOOKUP(E77,Mapping!AW:BA,5,FALSE),"")</f>
        <v/>
      </c>
      <c r="E77" s="116" t="s">
        <v>2396</v>
      </c>
      <c r="F77" s="26" t="s">
        <v>147</v>
      </c>
      <c r="G77" s="26" t="s">
        <v>147</v>
      </c>
      <c r="H77" s="26" t="s">
        <v>147</v>
      </c>
      <c r="I77" s="26" t="s">
        <v>147</v>
      </c>
      <c r="J77" s="23" t="str">
        <f t="shared" si="2"/>
        <v>UREN Room 709 N/A N/A N/A N/A</v>
      </c>
      <c r="K77" s="23" t="str">
        <f t="shared" si="3"/>
        <v>N/A N/A N/A N/A</v>
      </c>
      <c r="L77" s="26"/>
      <c r="M77" s="306"/>
      <c r="N77" s="26" t="s">
        <v>2325</v>
      </c>
      <c r="O77" s="26"/>
      <c r="P77" s="24">
        <f>IF(Q77="","",VLOOKUP(Q77,Mapping!AT:AU,2,FALSE))</f>
        <v>4</v>
      </c>
      <c r="Q77" s="13" t="s">
        <v>436</v>
      </c>
    </row>
    <row r="78" spans="1:17" hidden="1">
      <c r="A78" s="116" t="s">
        <v>147</v>
      </c>
      <c r="B78" s="116" t="s">
        <v>2401</v>
      </c>
      <c r="C78" s="55">
        <v>44364</v>
      </c>
      <c r="D78" s="23" t="str">
        <f>IFERROR(VLOOKUP(E78,Mapping!AW:BA,5,FALSE),"")</f>
        <v/>
      </c>
      <c r="E78" s="116" t="s">
        <v>2396</v>
      </c>
      <c r="F78" s="26" t="s">
        <v>147</v>
      </c>
      <c r="G78" s="26" t="s">
        <v>147</v>
      </c>
      <c r="H78" s="26" t="s">
        <v>147</v>
      </c>
      <c r="I78" s="26" t="s">
        <v>147</v>
      </c>
      <c r="J78" s="23" t="str">
        <f t="shared" si="2"/>
        <v>UREN Room 709 N/A N/A N/A N/A</v>
      </c>
      <c r="K78" s="23" t="str">
        <f t="shared" si="3"/>
        <v>N/A N/A N/A N/A</v>
      </c>
      <c r="L78" s="26"/>
      <c r="M78" s="306"/>
      <c r="N78" s="26" t="s">
        <v>2325</v>
      </c>
      <c r="O78" s="26"/>
      <c r="P78" s="24">
        <f>IF(Q78="","",VLOOKUP(Q78,Mapping!AT:AU,2,FALSE))</f>
        <v>4</v>
      </c>
      <c r="Q78" s="13" t="s">
        <v>436</v>
      </c>
    </row>
    <row r="79" spans="1:17" hidden="1">
      <c r="A79" s="116" t="s">
        <v>147</v>
      </c>
      <c r="B79" s="116" t="s">
        <v>2402</v>
      </c>
      <c r="C79" s="55">
        <v>44364</v>
      </c>
      <c r="D79" s="23" t="str">
        <f>IFERROR(VLOOKUP(E79,Mapping!AW:BA,5,FALSE),"")</f>
        <v/>
      </c>
      <c r="E79" s="116" t="s">
        <v>2396</v>
      </c>
      <c r="F79" s="26" t="s">
        <v>147</v>
      </c>
      <c r="G79" s="26" t="s">
        <v>147</v>
      </c>
      <c r="H79" s="26" t="s">
        <v>147</v>
      </c>
      <c r="I79" s="26" t="s">
        <v>147</v>
      </c>
      <c r="J79" s="23" t="str">
        <f t="shared" si="2"/>
        <v>UREN Room 709 N/A N/A N/A N/A</v>
      </c>
      <c r="K79" s="23" t="str">
        <f t="shared" si="3"/>
        <v>N/A N/A N/A N/A</v>
      </c>
      <c r="L79" s="26"/>
      <c r="M79" s="306"/>
      <c r="N79" s="26" t="s">
        <v>2325</v>
      </c>
      <c r="O79" s="26"/>
      <c r="P79" s="24">
        <f>IF(Q79="","",VLOOKUP(Q79,Mapping!AT:AU,2,FALSE))</f>
        <v>4</v>
      </c>
      <c r="Q79" s="13" t="s">
        <v>436</v>
      </c>
    </row>
    <row r="80" spans="1:17" hidden="1">
      <c r="A80" s="116" t="s">
        <v>147</v>
      </c>
      <c r="B80" s="116" t="s">
        <v>2403</v>
      </c>
      <c r="C80" s="55">
        <v>44364</v>
      </c>
      <c r="D80" s="23" t="str">
        <f>IFERROR(VLOOKUP(E80,Mapping!AW:BA,5,FALSE),"")</f>
        <v/>
      </c>
      <c r="E80" s="116" t="s">
        <v>2396</v>
      </c>
      <c r="F80" s="26" t="s">
        <v>147</v>
      </c>
      <c r="G80" s="26" t="s">
        <v>147</v>
      </c>
      <c r="H80" s="26" t="s">
        <v>147</v>
      </c>
      <c r="I80" s="26" t="s">
        <v>147</v>
      </c>
      <c r="J80" s="23" t="str">
        <f t="shared" si="2"/>
        <v>UREN Room 709 N/A N/A N/A N/A</v>
      </c>
      <c r="K80" s="23" t="str">
        <f t="shared" si="3"/>
        <v>N/A N/A N/A N/A</v>
      </c>
      <c r="L80" s="26"/>
      <c r="M80" s="306"/>
      <c r="N80" s="26" t="s">
        <v>2325</v>
      </c>
      <c r="O80" s="26"/>
      <c r="P80" s="24">
        <f>IF(Q80="","",VLOOKUP(Q80,Mapping!AT:AU,2,FALSE))</f>
        <v>4</v>
      </c>
      <c r="Q80" s="13" t="s">
        <v>436</v>
      </c>
    </row>
    <row r="81" spans="1:17" hidden="1">
      <c r="A81" s="116" t="s">
        <v>147</v>
      </c>
      <c r="B81" s="116" t="s">
        <v>2404</v>
      </c>
      <c r="C81" s="55">
        <v>44364</v>
      </c>
      <c r="D81" s="23" t="str">
        <f>IFERROR(VLOOKUP(E81,Mapping!AW:BA,5,FALSE),"")</f>
        <v/>
      </c>
      <c r="E81" s="116" t="s">
        <v>2396</v>
      </c>
      <c r="F81" s="26" t="s">
        <v>147</v>
      </c>
      <c r="G81" s="26" t="s">
        <v>147</v>
      </c>
      <c r="H81" s="26" t="s">
        <v>147</v>
      </c>
      <c r="I81" s="26" t="s">
        <v>147</v>
      </c>
      <c r="J81" s="23" t="str">
        <f t="shared" si="2"/>
        <v>UREN Room 709 N/A N/A N/A N/A</v>
      </c>
      <c r="K81" s="23" t="str">
        <f t="shared" si="3"/>
        <v>N/A N/A N/A N/A</v>
      </c>
      <c r="L81" s="26"/>
      <c r="M81" s="306"/>
      <c r="N81" s="26" t="s">
        <v>2325</v>
      </c>
      <c r="O81" s="26"/>
      <c r="P81" s="24">
        <f>IF(Q81="","",VLOOKUP(Q81,Mapping!AT:AU,2,FALSE))</f>
        <v>4</v>
      </c>
      <c r="Q81" s="13" t="s">
        <v>436</v>
      </c>
    </row>
    <row r="82" spans="1:17" hidden="1">
      <c r="A82" s="116" t="s">
        <v>147</v>
      </c>
      <c r="B82" s="116" t="s">
        <v>2405</v>
      </c>
      <c r="C82" s="55">
        <v>44364</v>
      </c>
      <c r="D82" s="23" t="str">
        <f>IFERROR(VLOOKUP(E82,Mapping!AW:BA,5,FALSE),"")</f>
        <v/>
      </c>
      <c r="E82" s="116" t="s">
        <v>2396</v>
      </c>
      <c r="F82" s="26" t="s">
        <v>147</v>
      </c>
      <c r="G82" s="26" t="s">
        <v>147</v>
      </c>
      <c r="H82" s="26" t="s">
        <v>147</v>
      </c>
      <c r="I82" s="26" t="s">
        <v>147</v>
      </c>
      <c r="J82" s="23" t="str">
        <f t="shared" si="2"/>
        <v>UREN Room 709 N/A N/A N/A N/A</v>
      </c>
      <c r="K82" s="23" t="str">
        <f t="shared" si="3"/>
        <v>N/A N/A N/A N/A</v>
      </c>
      <c r="L82" s="26"/>
      <c r="M82" s="306"/>
      <c r="N82" s="26" t="s">
        <v>2325</v>
      </c>
      <c r="O82" s="26"/>
      <c r="P82" s="24">
        <f>IF(Q82="","",VLOOKUP(Q82,Mapping!AT:AU,2,FALSE))</f>
        <v>4</v>
      </c>
      <c r="Q82" s="13" t="s">
        <v>436</v>
      </c>
    </row>
    <row r="83" spans="1:17" hidden="1">
      <c r="A83" s="116" t="s">
        <v>147</v>
      </c>
      <c r="B83" s="116" t="s">
        <v>2406</v>
      </c>
      <c r="C83" s="55">
        <v>44364</v>
      </c>
      <c r="D83" s="23" t="str">
        <f>IFERROR(VLOOKUP(E83,Mapping!AW:BA,5,FALSE),"")</f>
        <v/>
      </c>
      <c r="E83" s="116" t="s">
        <v>2396</v>
      </c>
      <c r="F83" s="26" t="s">
        <v>147</v>
      </c>
      <c r="G83" s="26" t="s">
        <v>147</v>
      </c>
      <c r="H83" s="26" t="s">
        <v>147</v>
      </c>
      <c r="I83" s="26" t="s">
        <v>147</v>
      </c>
      <c r="J83" s="23" t="str">
        <f t="shared" si="2"/>
        <v>UREN Room 709 N/A N/A N/A N/A</v>
      </c>
      <c r="K83" s="23" t="str">
        <f t="shared" si="3"/>
        <v>N/A N/A N/A N/A</v>
      </c>
      <c r="L83" s="26"/>
      <c r="M83" s="306"/>
      <c r="N83" s="26" t="s">
        <v>2325</v>
      </c>
      <c r="O83" s="26"/>
      <c r="P83" s="24">
        <f>IF(Q83="","",VLOOKUP(Q83,Mapping!AT:AU,2,FALSE))</f>
        <v>4</v>
      </c>
      <c r="Q83" s="13" t="s">
        <v>436</v>
      </c>
    </row>
    <row r="84" spans="1:17" hidden="1">
      <c r="A84" s="116" t="s">
        <v>147</v>
      </c>
      <c r="B84" s="116" t="s">
        <v>2407</v>
      </c>
      <c r="C84" s="55">
        <v>44364</v>
      </c>
      <c r="D84" s="23" t="str">
        <f>IFERROR(VLOOKUP(E84,Mapping!AW:BA,5,FALSE),"")</f>
        <v/>
      </c>
      <c r="E84" s="116" t="s">
        <v>2396</v>
      </c>
      <c r="F84" s="26" t="s">
        <v>147</v>
      </c>
      <c r="G84" s="26" t="s">
        <v>147</v>
      </c>
      <c r="H84" s="26" t="s">
        <v>147</v>
      </c>
      <c r="I84" s="26" t="s">
        <v>147</v>
      </c>
      <c r="J84" s="23" t="str">
        <f t="shared" si="2"/>
        <v>UREN Room 709 N/A N/A N/A N/A</v>
      </c>
      <c r="K84" s="23" t="str">
        <f t="shared" si="3"/>
        <v>N/A N/A N/A N/A</v>
      </c>
      <c r="L84" s="26"/>
      <c r="M84" s="306"/>
      <c r="N84" s="26" t="s">
        <v>2325</v>
      </c>
      <c r="O84" s="26"/>
      <c r="P84" s="24">
        <f>IF(Q84="","",VLOOKUP(Q84,Mapping!AT:AU,2,FALSE))</f>
        <v>4</v>
      </c>
      <c r="Q84" s="13" t="s">
        <v>436</v>
      </c>
    </row>
    <row r="85" spans="1:17" hidden="1">
      <c r="A85" s="116" t="s">
        <v>147</v>
      </c>
      <c r="B85" s="116" t="s">
        <v>2408</v>
      </c>
      <c r="C85" s="55">
        <v>44364</v>
      </c>
      <c r="D85" s="23" t="str">
        <f>IFERROR(VLOOKUP(E85,Mapping!AW:BA,5,FALSE),"")</f>
        <v/>
      </c>
      <c r="E85" s="116" t="s">
        <v>2396</v>
      </c>
      <c r="F85" s="26" t="s">
        <v>147</v>
      </c>
      <c r="G85" s="26" t="s">
        <v>147</v>
      </c>
      <c r="H85" s="26" t="s">
        <v>147</v>
      </c>
      <c r="I85" s="26" t="s">
        <v>147</v>
      </c>
      <c r="J85" s="23" t="str">
        <f t="shared" si="2"/>
        <v>UREN Room 709 N/A N/A N/A N/A</v>
      </c>
      <c r="K85" s="23" t="str">
        <f t="shared" si="3"/>
        <v>N/A N/A N/A N/A</v>
      </c>
      <c r="L85" s="26"/>
      <c r="M85" s="306"/>
      <c r="N85" s="26" t="s">
        <v>2325</v>
      </c>
      <c r="O85" s="26"/>
      <c r="P85" s="24">
        <f>IF(Q85="","",VLOOKUP(Q85,Mapping!AT:AU,2,FALSE))</f>
        <v>4</v>
      </c>
      <c r="Q85" s="13" t="s">
        <v>436</v>
      </c>
    </row>
    <row r="86" spans="1:17" hidden="1">
      <c r="A86" s="116" t="s">
        <v>147</v>
      </c>
      <c r="B86" s="116" t="s">
        <v>2409</v>
      </c>
      <c r="C86" s="55">
        <v>44364</v>
      </c>
      <c r="D86" s="23" t="str">
        <f>IFERROR(VLOOKUP(E86,Mapping!AW:BA,5,FALSE),"")</f>
        <v/>
      </c>
      <c r="E86" s="116" t="s">
        <v>2396</v>
      </c>
      <c r="F86" s="26" t="s">
        <v>147</v>
      </c>
      <c r="G86" s="26" t="s">
        <v>147</v>
      </c>
      <c r="H86" s="26" t="s">
        <v>147</v>
      </c>
      <c r="I86" s="26" t="s">
        <v>147</v>
      </c>
      <c r="J86" s="23" t="str">
        <f t="shared" si="2"/>
        <v>UREN Room 709 N/A N/A N/A N/A</v>
      </c>
      <c r="K86" s="23" t="str">
        <f t="shared" si="3"/>
        <v>N/A N/A N/A N/A</v>
      </c>
      <c r="L86" s="26"/>
      <c r="M86" s="306"/>
      <c r="N86" s="26" t="s">
        <v>2325</v>
      </c>
      <c r="O86" s="26"/>
      <c r="P86" s="24">
        <f>IF(Q86="","",VLOOKUP(Q86,Mapping!AT:AU,2,FALSE))</f>
        <v>4</v>
      </c>
      <c r="Q86" s="13" t="s">
        <v>436</v>
      </c>
    </row>
    <row r="87" spans="1:17" hidden="1">
      <c r="A87" s="116" t="s">
        <v>147</v>
      </c>
      <c r="B87" s="116" t="s">
        <v>2410</v>
      </c>
      <c r="C87" s="55">
        <v>44364</v>
      </c>
      <c r="D87" s="23" t="str">
        <f>IFERROR(VLOOKUP(E87,Mapping!AW:BA,5,FALSE),"")</f>
        <v/>
      </c>
      <c r="E87" s="116" t="s">
        <v>2396</v>
      </c>
      <c r="F87" s="26" t="s">
        <v>147</v>
      </c>
      <c r="G87" s="26" t="s">
        <v>147</v>
      </c>
      <c r="H87" s="26" t="s">
        <v>147</v>
      </c>
      <c r="I87" s="26" t="s">
        <v>147</v>
      </c>
      <c r="J87" s="23" t="str">
        <f t="shared" si="2"/>
        <v>UREN Room 709 N/A N/A N/A N/A</v>
      </c>
      <c r="K87" s="23" t="str">
        <f t="shared" si="3"/>
        <v>N/A N/A N/A N/A</v>
      </c>
      <c r="L87" s="26"/>
      <c r="M87" s="306"/>
      <c r="N87" s="26" t="s">
        <v>2325</v>
      </c>
      <c r="O87" s="26"/>
      <c r="P87" s="24">
        <f>IF(Q87="","",VLOOKUP(Q87,Mapping!AT:AU,2,FALSE))</f>
        <v>4</v>
      </c>
      <c r="Q87" s="13" t="s">
        <v>436</v>
      </c>
    </row>
    <row r="88" spans="1:17" hidden="1">
      <c r="A88" s="116" t="s">
        <v>147</v>
      </c>
      <c r="B88" s="116" t="s">
        <v>2411</v>
      </c>
      <c r="C88" s="55">
        <v>44364</v>
      </c>
      <c r="D88" s="23" t="str">
        <f>IFERROR(VLOOKUP(E88,Mapping!AW:BA,5,FALSE),"")</f>
        <v/>
      </c>
      <c r="E88" s="116" t="s">
        <v>2396</v>
      </c>
      <c r="F88" s="26" t="s">
        <v>147</v>
      </c>
      <c r="G88" s="26" t="s">
        <v>147</v>
      </c>
      <c r="H88" s="26" t="s">
        <v>147</v>
      </c>
      <c r="I88" s="26" t="s">
        <v>147</v>
      </c>
      <c r="J88" s="23" t="str">
        <f t="shared" si="2"/>
        <v>UREN Room 709 N/A N/A N/A N/A</v>
      </c>
      <c r="K88" s="23" t="str">
        <f t="shared" si="3"/>
        <v>N/A N/A N/A N/A</v>
      </c>
      <c r="L88" s="26"/>
      <c r="M88" s="306"/>
      <c r="N88" s="26" t="s">
        <v>2325</v>
      </c>
      <c r="O88" s="26"/>
      <c r="P88" s="24">
        <f>IF(Q88="","",VLOOKUP(Q88,Mapping!AT:AU,2,FALSE))</f>
        <v>4</v>
      </c>
      <c r="Q88" s="13" t="s">
        <v>436</v>
      </c>
    </row>
    <row r="89" spans="1:17" hidden="1">
      <c r="A89" s="116" t="s">
        <v>147</v>
      </c>
      <c r="B89" s="116" t="s">
        <v>2412</v>
      </c>
      <c r="C89" s="55">
        <v>44364</v>
      </c>
      <c r="D89" s="23" t="str">
        <f>IFERROR(VLOOKUP(E89,Mapping!AW:BA,5,FALSE),"")</f>
        <v/>
      </c>
      <c r="E89" s="116" t="s">
        <v>2396</v>
      </c>
      <c r="F89" s="26" t="s">
        <v>147</v>
      </c>
      <c r="G89" s="26" t="s">
        <v>147</v>
      </c>
      <c r="H89" s="26" t="s">
        <v>147</v>
      </c>
      <c r="I89" s="26" t="s">
        <v>147</v>
      </c>
      <c r="J89" s="23" t="str">
        <f t="shared" si="2"/>
        <v>UREN Room 709 N/A N/A N/A N/A</v>
      </c>
      <c r="K89" s="23" t="str">
        <f t="shared" si="3"/>
        <v>N/A N/A N/A N/A</v>
      </c>
      <c r="L89" s="26"/>
      <c r="M89" s="306"/>
      <c r="N89" s="26" t="s">
        <v>2325</v>
      </c>
      <c r="O89" s="26"/>
      <c r="P89" s="24">
        <f>IF(Q89="","",VLOOKUP(Q89,Mapping!AT:AU,2,FALSE))</f>
        <v>4</v>
      </c>
      <c r="Q89" s="13" t="s">
        <v>436</v>
      </c>
    </row>
    <row r="90" spans="1:17" hidden="1">
      <c r="A90" s="116" t="s">
        <v>147</v>
      </c>
      <c r="B90" s="116" t="s">
        <v>2413</v>
      </c>
      <c r="C90" s="55">
        <v>44364</v>
      </c>
      <c r="D90" s="23" t="str">
        <f>IFERROR(VLOOKUP(E90,Mapping!AW:BA,5,FALSE),"")</f>
        <v/>
      </c>
      <c r="E90" s="116" t="s">
        <v>2396</v>
      </c>
      <c r="F90" s="26" t="s">
        <v>147</v>
      </c>
      <c r="G90" s="26" t="s">
        <v>147</v>
      </c>
      <c r="H90" s="26" t="s">
        <v>147</v>
      </c>
      <c r="I90" s="26" t="s">
        <v>147</v>
      </c>
      <c r="J90" s="23" t="str">
        <f t="shared" si="2"/>
        <v>UREN Room 709 N/A N/A N/A N/A</v>
      </c>
      <c r="K90" s="23" t="str">
        <f t="shared" si="3"/>
        <v>N/A N/A N/A N/A</v>
      </c>
      <c r="L90" s="26"/>
      <c r="M90" s="306"/>
      <c r="N90" s="26" t="s">
        <v>2325</v>
      </c>
      <c r="O90" s="26"/>
      <c r="P90" s="24">
        <f>IF(Q90="","",VLOOKUP(Q90,Mapping!AT:AU,2,FALSE))</f>
        <v>4</v>
      </c>
      <c r="Q90" s="13" t="s">
        <v>436</v>
      </c>
    </row>
    <row r="91" spans="1:17" hidden="1">
      <c r="A91" s="116" t="s">
        <v>147</v>
      </c>
      <c r="B91" s="116" t="s">
        <v>2414</v>
      </c>
      <c r="C91" s="55">
        <v>44364</v>
      </c>
      <c r="D91" s="23" t="str">
        <f>IFERROR(VLOOKUP(E91,Mapping!AW:BA,5,FALSE),"")</f>
        <v/>
      </c>
      <c r="E91" s="116" t="s">
        <v>2396</v>
      </c>
      <c r="F91" s="26" t="s">
        <v>147</v>
      </c>
      <c r="G91" s="26" t="s">
        <v>147</v>
      </c>
      <c r="H91" s="26" t="s">
        <v>147</v>
      </c>
      <c r="I91" s="26" t="s">
        <v>147</v>
      </c>
      <c r="J91" s="23" t="str">
        <f t="shared" si="2"/>
        <v>UREN Room 709 N/A N/A N/A N/A</v>
      </c>
      <c r="K91" s="23" t="str">
        <f t="shared" si="3"/>
        <v>N/A N/A N/A N/A</v>
      </c>
      <c r="L91" s="26"/>
      <c r="M91" s="306"/>
      <c r="N91" s="26" t="s">
        <v>2325</v>
      </c>
      <c r="O91" s="26"/>
      <c r="P91" s="24">
        <f>IF(Q91="","",VLOOKUP(Q91,Mapping!AT:AU,2,FALSE))</f>
        <v>4</v>
      </c>
      <c r="Q91" s="13" t="s">
        <v>436</v>
      </c>
    </row>
    <row r="92" spans="1:17" hidden="1">
      <c r="A92" s="116" t="s">
        <v>147</v>
      </c>
      <c r="B92" s="116" t="s">
        <v>2415</v>
      </c>
      <c r="C92" s="55">
        <v>44364</v>
      </c>
      <c r="D92" s="23" t="str">
        <f>IFERROR(VLOOKUP(E92,Mapping!AW:BA,5,FALSE),"")</f>
        <v/>
      </c>
      <c r="E92" s="116" t="s">
        <v>2396</v>
      </c>
      <c r="F92" s="26" t="s">
        <v>147</v>
      </c>
      <c r="G92" s="26" t="s">
        <v>147</v>
      </c>
      <c r="H92" s="26" t="s">
        <v>147</v>
      </c>
      <c r="I92" s="26" t="s">
        <v>147</v>
      </c>
      <c r="J92" s="23" t="str">
        <f t="shared" si="2"/>
        <v>UREN Room 709 N/A N/A N/A N/A</v>
      </c>
      <c r="K92" s="23" t="str">
        <f t="shared" si="3"/>
        <v>N/A N/A N/A N/A</v>
      </c>
      <c r="L92" s="26"/>
      <c r="M92" s="306"/>
      <c r="N92" s="26" t="s">
        <v>2325</v>
      </c>
      <c r="O92" s="26"/>
      <c r="P92" s="24">
        <f>IF(Q92="","",VLOOKUP(Q92,Mapping!AT:AU,2,FALSE))</f>
        <v>4</v>
      </c>
      <c r="Q92" s="13" t="s">
        <v>436</v>
      </c>
    </row>
    <row r="93" spans="1:17" hidden="1">
      <c r="A93" s="116" t="s">
        <v>147</v>
      </c>
      <c r="B93" s="116" t="s">
        <v>2416</v>
      </c>
      <c r="C93" s="55">
        <v>44364</v>
      </c>
      <c r="D93" s="23" t="str">
        <f>IFERROR(VLOOKUP(E93,Mapping!AW:BA,5,FALSE),"")</f>
        <v/>
      </c>
      <c r="E93" s="116" t="s">
        <v>2396</v>
      </c>
      <c r="F93" s="26" t="s">
        <v>147</v>
      </c>
      <c r="G93" s="26" t="s">
        <v>147</v>
      </c>
      <c r="H93" s="26" t="s">
        <v>147</v>
      </c>
      <c r="I93" s="26" t="s">
        <v>147</v>
      </c>
      <c r="J93" s="23" t="str">
        <f t="shared" si="2"/>
        <v>UREN Room 709 N/A N/A N/A N/A</v>
      </c>
      <c r="K93" s="23" t="str">
        <f t="shared" si="3"/>
        <v>N/A N/A N/A N/A</v>
      </c>
      <c r="L93" s="26"/>
      <c r="M93" s="306"/>
      <c r="N93" s="26" t="s">
        <v>2325</v>
      </c>
      <c r="O93" s="26"/>
      <c r="P93" s="24">
        <f>IF(Q93="","",VLOOKUP(Q93,Mapping!AT:AU,2,FALSE))</f>
        <v>4</v>
      </c>
      <c r="Q93" s="13" t="s">
        <v>436</v>
      </c>
    </row>
    <row r="94" spans="1:17" hidden="1">
      <c r="A94" s="116" t="s">
        <v>147</v>
      </c>
      <c r="B94" s="116" t="s">
        <v>2417</v>
      </c>
      <c r="C94" s="55">
        <v>44364</v>
      </c>
      <c r="D94" s="23" t="str">
        <f>IFERROR(VLOOKUP(E94,Mapping!AW:BA,5,FALSE),"")</f>
        <v/>
      </c>
      <c r="E94" s="116" t="s">
        <v>2418</v>
      </c>
      <c r="F94" s="26" t="s">
        <v>147</v>
      </c>
      <c r="G94" s="26" t="s">
        <v>147</v>
      </c>
      <c r="H94" s="26" t="s">
        <v>147</v>
      </c>
      <c r="I94" s="26" t="s">
        <v>147</v>
      </c>
      <c r="J94" s="23" t="str">
        <f t="shared" si="2"/>
        <v>UREN Room 709 N/A N/A N/A N/A</v>
      </c>
      <c r="K94" s="23" t="str">
        <f t="shared" si="3"/>
        <v>N/A N/A N/A N/A</v>
      </c>
      <c r="L94" s="26"/>
      <c r="M94" s="306"/>
      <c r="N94" s="26" t="s">
        <v>2325</v>
      </c>
      <c r="O94" s="26"/>
      <c r="P94" s="24">
        <f>IF(Q94="","",VLOOKUP(Q94,Mapping!AT:AU,2,FALSE))</f>
        <v>4</v>
      </c>
      <c r="Q94" s="13" t="s">
        <v>436</v>
      </c>
    </row>
    <row r="95" spans="1:17" hidden="1">
      <c r="A95" s="116" t="s">
        <v>147</v>
      </c>
      <c r="B95" s="116" t="s">
        <v>2419</v>
      </c>
      <c r="C95" s="55">
        <v>44364</v>
      </c>
      <c r="D95" s="23" t="str">
        <f>IFERROR(VLOOKUP(E95,Mapping!AW:BA,5,FALSE),"")</f>
        <v/>
      </c>
      <c r="E95" s="116" t="s">
        <v>2418</v>
      </c>
      <c r="F95" s="26" t="s">
        <v>147</v>
      </c>
      <c r="G95" s="26" t="s">
        <v>147</v>
      </c>
      <c r="H95" s="26" t="s">
        <v>147</v>
      </c>
      <c r="I95" s="26" t="s">
        <v>147</v>
      </c>
      <c r="J95" s="23" t="str">
        <f t="shared" si="2"/>
        <v>UREN Room 709 N/A N/A N/A N/A</v>
      </c>
      <c r="K95" s="23" t="str">
        <f t="shared" si="3"/>
        <v>N/A N/A N/A N/A</v>
      </c>
      <c r="L95" s="26"/>
      <c r="M95" s="306"/>
      <c r="N95" s="26" t="s">
        <v>2325</v>
      </c>
      <c r="O95" s="26"/>
      <c r="P95" s="24">
        <f>IF(Q95="","",VLOOKUP(Q95,Mapping!AT:AU,2,FALSE))</f>
        <v>4</v>
      </c>
      <c r="Q95" s="13" t="s">
        <v>436</v>
      </c>
    </row>
    <row r="96" spans="1:17" hidden="1">
      <c r="A96" s="116" t="s">
        <v>147</v>
      </c>
      <c r="B96" s="116" t="s">
        <v>2420</v>
      </c>
      <c r="C96" s="55">
        <v>44364</v>
      </c>
      <c r="D96" s="23" t="str">
        <f>IFERROR(VLOOKUP(E96,Mapping!AW:BA,5,FALSE),"")</f>
        <v/>
      </c>
      <c r="E96" s="116" t="s">
        <v>2418</v>
      </c>
      <c r="F96" s="26" t="s">
        <v>147</v>
      </c>
      <c r="G96" s="26" t="s">
        <v>147</v>
      </c>
      <c r="H96" s="26" t="s">
        <v>147</v>
      </c>
      <c r="I96" s="26" t="s">
        <v>147</v>
      </c>
      <c r="J96" s="23" t="str">
        <f t="shared" si="2"/>
        <v>UREN Room 709 N/A N/A N/A N/A</v>
      </c>
      <c r="K96" s="23" t="str">
        <f t="shared" si="3"/>
        <v>N/A N/A N/A N/A</v>
      </c>
      <c r="L96" s="26"/>
      <c r="M96" s="306"/>
      <c r="N96" s="26" t="s">
        <v>2325</v>
      </c>
      <c r="O96" s="26"/>
      <c r="P96" s="24">
        <f>IF(Q96="","",VLOOKUP(Q96,Mapping!AT:AU,2,FALSE))</f>
        <v>4</v>
      </c>
      <c r="Q96" s="13" t="s">
        <v>436</v>
      </c>
    </row>
    <row r="97" spans="1:17" hidden="1">
      <c r="A97" s="116" t="s">
        <v>147</v>
      </c>
      <c r="B97" s="116" t="s">
        <v>2421</v>
      </c>
      <c r="C97" s="55">
        <v>44364</v>
      </c>
      <c r="D97" s="23" t="str">
        <f>IFERROR(VLOOKUP(E97,Mapping!AW:BA,5,FALSE),"")</f>
        <v/>
      </c>
      <c r="E97" s="116" t="s">
        <v>2418</v>
      </c>
      <c r="F97" s="26" t="s">
        <v>147</v>
      </c>
      <c r="G97" s="26" t="s">
        <v>147</v>
      </c>
      <c r="H97" s="26" t="s">
        <v>147</v>
      </c>
      <c r="I97" s="26" t="s">
        <v>147</v>
      </c>
      <c r="J97" s="23" t="str">
        <f t="shared" si="2"/>
        <v>UREN Room 709 N/A N/A N/A N/A</v>
      </c>
      <c r="K97" s="23" t="str">
        <f t="shared" si="3"/>
        <v>N/A N/A N/A N/A</v>
      </c>
      <c r="L97" s="26"/>
      <c r="M97" s="306"/>
      <c r="N97" s="26" t="s">
        <v>2325</v>
      </c>
      <c r="O97" s="26"/>
      <c r="P97" s="24">
        <f>IF(Q97="","",VLOOKUP(Q97,Mapping!AT:AU,2,FALSE))</f>
        <v>4</v>
      </c>
      <c r="Q97" s="13" t="s">
        <v>436</v>
      </c>
    </row>
    <row r="98" spans="1:17" hidden="1">
      <c r="A98" s="116" t="s">
        <v>147</v>
      </c>
      <c r="B98" s="116" t="s">
        <v>2422</v>
      </c>
      <c r="C98" s="55">
        <v>44364</v>
      </c>
      <c r="D98" s="23" t="str">
        <f>IFERROR(VLOOKUP(E98,Mapping!AW:BA,5,FALSE),"")</f>
        <v/>
      </c>
      <c r="E98" s="116" t="s">
        <v>2418</v>
      </c>
      <c r="F98" s="26" t="s">
        <v>147</v>
      </c>
      <c r="G98" s="26" t="s">
        <v>147</v>
      </c>
      <c r="H98" s="26" t="s">
        <v>147</v>
      </c>
      <c r="I98" s="26" t="s">
        <v>147</v>
      </c>
      <c r="J98" s="23" t="str">
        <f t="shared" si="2"/>
        <v>UREN Room 709 N/A N/A N/A N/A</v>
      </c>
      <c r="K98" s="23" t="str">
        <f t="shared" si="3"/>
        <v>N/A N/A N/A N/A</v>
      </c>
      <c r="L98" s="26"/>
      <c r="M98" s="306"/>
      <c r="N98" s="26" t="s">
        <v>2325</v>
      </c>
      <c r="O98" s="26"/>
      <c r="P98" s="24">
        <f>IF(Q98="","",VLOOKUP(Q98,Mapping!AT:AU,2,FALSE))</f>
        <v>4</v>
      </c>
      <c r="Q98" s="13" t="s">
        <v>436</v>
      </c>
    </row>
    <row r="99" spans="1:17" hidden="1">
      <c r="A99" s="116" t="s">
        <v>147</v>
      </c>
      <c r="B99" s="116" t="s">
        <v>2423</v>
      </c>
      <c r="C99" s="55">
        <v>44364</v>
      </c>
      <c r="D99" s="23" t="str">
        <f>IFERROR(VLOOKUP(E99,Mapping!AW:BA,5,FALSE),"")</f>
        <v/>
      </c>
      <c r="E99" s="116" t="s">
        <v>2418</v>
      </c>
      <c r="F99" s="26" t="s">
        <v>147</v>
      </c>
      <c r="G99" s="26" t="s">
        <v>147</v>
      </c>
      <c r="H99" s="26" t="s">
        <v>147</v>
      </c>
      <c r="I99" s="26" t="s">
        <v>147</v>
      </c>
      <c r="J99" s="23" t="str">
        <f t="shared" si="2"/>
        <v>UREN Room 709 N/A N/A N/A N/A</v>
      </c>
      <c r="K99" s="23" t="str">
        <f t="shared" si="3"/>
        <v>N/A N/A N/A N/A</v>
      </c>
      <c r="L99" s="26"/>
      <c r="M99" s="306"/>
      <c r="N99" s="26" t="s">
        <v>2325</v>
      </c>
      <c r="O99" s="26"/>
      <c r="P99" s="24">
        <f>IF(Q99="","",VLOOKUP(Q99,Mapping!AT:AU,2,FALSE))</f>
        <v>4</v>
      </c>
      <c r="Q99" s="13" t="s">
        <v>436</v>
      </c>
    </row>
    <row r="100" spans="1:17" hidden="1">
      <c r="A100" s="116" t="s">
        <v>147</v>
      </c>
      <c r="B100" s="116" t="s">
        <v>2424</v>
      </c>
      <c r="C100" s="55">
        <v>44364</v>
      </c>
      <c r="D100" s="23" t="str">
        <f>IFERROR(VLOOKUP(E100,Mapping!AW:BA,5,FALSE),"")</f>
        <v/>
      </c>
      <c r="E100" s="116" t="s">
        <v>2418</v>
      </c>
      <c r="F100" s="26" t="s">
        <v>147</v>
      </c>
      <c r="G100" s="26" t="s">
        <v>147</v>
      </c>
      <c r="H100" s="26" t="s">
        <v>147</v>
      </c>
      <c r="I100" s="26" t="s">
        <v>147</v>
      </c>
      <c r="J100" s="23" t="str">
        <f t="shared" si="2"/>
        <v>UREN Room 709 N/A N/A N/A N/A</v>
      </c>
      <c r="K100" s="23" t="str">
        <f t="shared" si="3"/>
        <v>N/A N/A N/A N/A</v>
      </c>
      <c r="L100" s="26"/>
      <c r="M100" s="306"/>
      <c r="N100" s="26" t="s">
        <v>2325</v>
      </c>
      <c r="O100" s="26"/>
      <c r="P100" s="24">
        <f>IF(Q100="","",VLOOKUP(Q100,Mapping!AT:AU,2,FALSE))</f>
        <v>4</v>
      </c>
      <c r="Q100" s="13" t="s">
        <v>436</v>
      </c>
    </row>
    <row r="101" spans="1:17" hidden="1">
      <c r="A101" s="116" t="s">
        <v>147</v>
      </c>
      <c r="B101" s="116" t="s">
        <v>2425</v>
      </c>
      <c r="C101" s="55">
        <v>44364</v>
      </c>
      <c r="D101" s="23" t="str">
        <f>IFERROR(VLOOKUP(E101,Mapping!AW:BA,5,FALSE),"")</f>
        <v/>
      </c>
      <c r="E101" s="116" t="s">
        <v>2376</v>
      </c>
      <c r="F101" s="26" t="s">
        <v>147</v>
      </c>
      <c r="G101" s="26" t="s">
        <v>147</v>
      </c>
      <c r="H101" s="26" t="s">
        <v>147</v>
      </c>
      <c r="I101" s="26" t="s">
        <v>147</v>
      </c>
      <c r="J101" s="23" t="str">
        <f t="shared" si="2"/>
        <v>UREN Room 709 N/A N/A N/A N/A</v>
      </c>
      <c r="K101" s="23" t="str">
        <f t="shared" si="3"/>
        <v>N/A N/A N/A N/A</v>
      </c>
      <c r="L101" s="26"/>
      <c r="M101" s="306"/>
      <c r="N101" s="26" t="s">
        <v>2325</v>
      </c>
      <c r="O101" s="26"/>
      <c r="P101" s="24">
        <f>IF(Q101="","",VLOOKUP(Q101,Mapping!AT:AU,2,FALSE))</f>
        <v>4</v>
      </c>
      <c r="Q101" s="13" t="s">
        <v>436</v>
      </c>
    </row>
    <row r="102" spans="1:17" hidden="1">
      <c r="A102" s="116" t="s">
        <v>147</v>
      </c>
      <c r="B102" s="116" t="s">
        <v>2426</v>
      </c>
      <c r="C102" s="55">
        <v>44364</v>
      </c>
      <c r="D102" s="23" t="str">
        <f>IFERROR(VLOOKUP(E102,Mapping!AW:BA,5,FALSE),"")</f>
        <v/>
      </c>
      <c r="E102" s="116" t="s">
        <v>2376</v>
      </c>
      <c r="F102" s="26" t="s">
        <v>147</v>
      </c>
      <c r="G102" s="26" t="s">
        <v>147</v>
      </c>
      <c r="H102" s="26" t="s">
        <v>147</v>
      </c>
      <c r="I102" s="26" t="s">
        <v>147</v>
      </c>
      <c r="J102" s="23" t="str">
        <f t="shared" si="2"/>
        <v>UREN Room 709 N/A N/A N/A N/A</v>
      </c>
      <c r="K102" s="23" t="str">
        <f t="shared" si="3"/>
        <v>N/A N/A N/A N/A</v>
      </c>
      <c r="L102" s="26"/>
      <c r="M102" s="306"/>
      <c r="N102" s="26" t="s">
        <v>2325</v>
      </c>
      <c r="O102" s="26"/>
      <c r="P102" s="24">
        <f>IF(Q102="","",VLOOKUP(Q102,Mapping!AT:AU,2,FALSE))</f>
        <v>4</v>
      </c>
      <c r="Q102" s="13" t="s">
        <v>436</v>
      </c>
    </row>
    <row r="103" spans="1:17" hidden="1">
      <c r="A103" s="116" t="s">
        <v>147</v>
      </c>
      <c r="B103" s="116" t="s">
        <v>2427</v>
      </c>
      <c r="C103" s="55">
        <v>44364</v>
      </c>
      <c r="D103" s="23" t="str">
        <f>IFERROR(VLOOKUP(E103,Mapping!AW:BA,5,FALSE),"")</f>
        <v/>
      </c>
      <c r="E103" s="116" t="s">
        <v>2376</v>
      </c>
      <c r="F103" s="26" t="s">
        <v>147</v>
      </c>
      <c r="G103" s="26" t="s">
        <v>147</v>
      </c>
      <c r="H103" s="26" t="s">
        <v>147</v>
      </c>
      <c r="I103" s="26" t="s">
        <v>147</v>
      </c>
      <c r="J103" s="23" t="str">
        <f t="shared" si="2"/>
        <v>UREN Room 709 N/A N/A N/A N/A</v>
      </c>
      <c r="K103" s="23" t="str">
        <f t="shared" si="3"/>
        <v>N/A N/A N/A N/A</v>
      </c>
      <c r="L103" s="26"/>
      <c r="M103" s="306"/>
      <c r="N103" s="26" t="s">
        <v>2325</v>
      </c>
      <c r="O103" s="26"/>
      <c r="P103" s="24">
        <f>IF(Q103="","",VLOOKUP(Q103,Mapping!AT:AU,2,FALSE))</f>
        <v>4</v>
      </c>
      <c r="Q103" s="13" t="s">
        <v>436</v>
      </c>
    </row>
    <row r="104" spans="1:17" hidden="1">
      <c r="A104" s="116" t="s">
        <v>147</v>
      </c>
      <c r="B104" s="116" t="s">
        <v>2428</v>
      </c>
      <c r="C104" s="55">
        <v>44364</v>
      </c>
      <c r="D104" s="23" t="str">
        <f>IFERROR(VLOOKUP(E104,Mapping!AW:BA,5,FALSE),"")</f>
        <v/>
      </c>
      <c r="E104" s="116" t="s">
        <v>2376</v>
      </c>
      <c r="F104" s="26" t="s">
        <v>147</v>
      </c>
      <c r="G104" s="26" t="s">
        <v>147</v>
      </c>
      <c r="H104" s="26" t="s">
        <v>147</v>
      </c>
      <c r="I104" s="26" t="s">
        <v>147</v>
      </c>
      <c r="J104" s="23" t="str">
        <f t="shared" si="2"/>
        <v>UREN Room 709 N/A N/A N/A N/A</v>
      </c>
      <c r="K104" s="23" t="str">
        <f t="shared" si="3"/>
        <v>N/A N/A N/A N/A</v>
      </c>
      <c r="L104" s="26"/>
      <c r="M104" s="306"/>
      <c r="N104" s="26" t="s">
        <v>2325</v>
      </c>
      <c r="O104" s="26"/>
      <c r="P104" s="24">
        <f>IF(Q104="","",VLOOKUP(Q104,Mapping!AT:AU,2,FALSE))</f>
        <v>4</v>
      </c>
      <c r="Q104" s="13" t="s">
        <v>436</v>
      </c>
    </row>
    <row r="105" spans="1:17" hidden="1">
      <c r="A105" s="116" t="s">
        <v>147</v>
      </c>
      <c r="B105" s="116" t="s">
        <v>2429</v>
      </c>
      <c r="C105" s="55">
        <v>44364</v>
      </c>
      <c r="D105" s="23" t="str">
        <f>IFERROR(VLOOKUP(E105,Mapping!AW:BA,5,FALSE),"")</f>
        <v/>
      </c>
      <c r="E105" s="116" t="s">
        <v>2376</v>
      </c>
      <c r="F105" s="26" t="s">
        <v>147</v>
      </c>
      <c r="G105" s="26" t="s">
        <v>147</v>
      </c>
      <c r="H105" s="26" t="s">
        <v>147</v>
      </c>
      <c r="I105" s="26" t="s">
        <v>147</v>
      </c>
      <c r="J105" s="23" t="str">
        <f t="shared" si="2"/>
        <v>UREN Room 709 N/A N/A N/A N/A</v>
      </c>
      <c r="K105" s="23" t="str">
        <f t="shared" si="3"/>
        <v>N/A N/A N/A N/A</v>
      </c>
      <c r="L105" s="26"/>
      <c r="M105" s="306"/>
      <c r="N105" s="26" t="s">
        <v>2325</v>
      </c>
      <c r="O105" s="26"/>
      <c r="P105" s="24">
        <f>IF(Q105="","",VLOOKUP(Q105,Mapping!AT:AU,2,FALSE))</f>
        <v>4</v>
      </c>
      <c r="Q105" s="13" t="s">
        <v>436</v>
      </c>
    </row>
    <row r="106" spans="1:17" hidden="1">
      <c r="A106" s="116" t="s">
        <v>147</v>
      </c>
      <c r="B106" s="116" t="s">
        <v>2430</v>
      </c>
      <c r="C106" s="55">
        <v>44364</v>
      </c>
      <c r="D106" s="23" t="str">
        <f>IFERROR(VLOOKUP(E106,Mapping!AW:BA,5,FALSE),"")</f>
        <v/>
      </c>
      <c r="E106" s="116" t="s">
        <v>2376</v>
      </c>
      <c r="F106" s="26" t="s">
        <v>147</v>
      </c>
      <c r="G106" s="26" t="s">
        <v>147</v>
      </c>
      <c r="H106" s="26" t="s">
        <v>147</v>
      </c>
      <c r="I106" s="26" t="s">
        <v>147</v>
      </c>
      <c r="J106" s="23" t="str">
        <f t="shared" si="2"/>
        <v>UREN Room 709 N/A N/A N/A N/A</v>
      </c>
      <c r="K106" s="23" t="str">
        <f t="shared" si="3"/>
        <v>N/A N/A N/A N/A</v>
      </c>
      <c r="L106" s="26"/>
      <c r="M106" s="306"/>
      <c r="N106" s="26" t="s">
        <v>2325</v>
      </c>
      <c r="O106" s="26"/>
      <c r="P106" s="24">
        <f>IF(Q106="","",VLOOKUP(Q106,Mapping!AT:AU,2,FALSE))</f>
        <v>4</v>
      </c>
      <c r="Q106" s="13" t="s">
        <v>436</v>
      </c>
    </row>
    <row r="107" spans="1:17" hidden="1">
      <c r="A107" s="116" t="s">
        <v>147</v>
      </c>
      <c r="B107" s="116" t="s">
        <v>2431</v>
      </c>
      <c r="C107" s="55">
        <v>44364</v>
      </c>
      <c r="D107" s="23" t="str">
        <f>IFERROR(VLOOKUP(E107,Mapping!AW:BA,5,FALSE),"")</f>
        <v/>
      </c>
      <c r="E107" s="116" t="s">
        <v>2376</v>
      </c>
      <c r="F107" s="26" t="s">
        <v>147</v>
      </c>
      <c r="G107" s="26" t="s">
        <v>147</v>
      </c>
      <c r="H107" s="26" t="s">
        <v>147</v>
      </c>
      <c r="I107" s="26" t="s">
        <v>147</v>
      </c>
      <c r="J107" s="23" t="str">
        <f t="shared" si="2"/>
        <v>UREN Room 709 N/A N/A N/A N/A</v>
      </c>
      <c r="K107" s="23" t="str">
        <f t="shared" si="3"/>
        <v>N/A N/A N/A N/A</v>
      </c>
      <c r="L107" s="26"/>
      <c r="M107" s="306"/>
      <c r="N107" s="26" t="s">
        <v>2325</v>
      </c>
      <c r="O107" s="26"/>
      <c r="P107" s="24">
        <f>IF(Q107="","",VLOOKUP(Q107,Mapping!AT:AU,2,FALSE))</f>
        <v>4</v>
      </c>
      <c r="Q107" s="13" t="s">
        <v>436</v>
      </c>
    </row>
    <row r="108" spans="1:17" hidden="1">
      <c r="A108" s="116" t="s">
        <v>147</v>
      </c>
      <c r="B108" s="116" t="s">
        <v>2432</v>
      </c>
      <c r="C108" s="55">
        <v>44364</v>
      </c>
      <c r="D108" s="23" t="str">
        <f>IFERROR(VLOOKUP(E108,Mapping!AW:BA,5,FALSE),"")</f>
        <v/>
      </c>
      <c r="E108" s="116" t="s">
        <v>2376</v>
      </c>
      <c r="F108" s="26" t="s">
        <v>147</v>
      </c>
      <c r="G108" s="26" t="s">
        <v>147</v>
      </c>
      <c r="H108" s="26" t="s">
        <v>147</v>
      </c>
      <c r="I108" s="26" t="s">
        <v>147</v>
      </c>
      <c r="J108" s="23" t="str">
        <f t="shared" si="2"/>
        <v>UREN Room 709 N/A N/A N/A N/A</v>
      </c>
      <c r="K108" s="23" t="str">
        <f t="shared" si="3"/>
        <v>N/A N/A N/A N/A</v>
      </c>
      <c r="L108" s="26"/>
      <c r="M108" s="306"/>
      <c r="N108" s="26" t="s">
        <v>2325</v>
      </c>
      <c r="O108" s="26"/>
      <c r="P108" s="24">
        <f>IF(Q108="","",VLOOKUP(Q108,Mapping!AT:AU,2,FALSE))</f>
        <v>4</v>
      </c>
      <c r="Q108" s="13" t="s">
        <v>436</v>
      </c>
    </row>
    <row r="109" spans="1:17" hidden="1">
      <c r="A109" s="116" t="s">
        <v>147</v>
      </c>
      <c r="B109" s="116" t="s">
        <v>2433</v>
      </c>
      <c r="C109" s="55">
        <v>44364</v>
      </c>
      <c r="D109" s="23" t="str">
        <f>IFERROR(VLOOKUP(E109,Mapping!AW:BA,5,FALSE),"")</f>
        <v/>
      </c>
      <c r="E109" s="116" t="s">
        <v>2376</v>
      </c>
      <c r="F109" s="26" t="s">
        <v>147</v>
      </c>
      <c r="G109" s="26" t="s">
        <v>147</v>
      </c>
      <c r="H109" s="26" t="s">
        <v>147</v>
      </c>
      <c r="I109" s="26" t="s">
        <v>147</v>
      </c>
      <c r="J109" s="23" t="str">
        <f t="shared" si="2"/>
        <v>UREN Room 709 N/A N/A N/A N/A</v>
      </c>
      <c r="K109" s="23" t="str">
        <f t="shared" si="3"/>
        <v>N/A N/A N/A N/A</v>
      </c>
      <c r="L109" s="26"/>
      <c r="M109" s="306"/>
      <c r="N109" s="26" t="s">
        <v>2325</v>
      </c>
      <c r="O109" s="26"/>
      <c r="P109" s="24">
        <f>IF(Q109="","",VLOOKUP(Q109,Mapping!AT:AU,2,FALSE))</f>
        <v>4</v>
      </c>
      <c r="Q109" s="13" t="s">
        <v>436</v>
      </c>
    </row>
    <row r="110" spans="1:17" hidden="1">
      <c r="A110" s="116" t="s">
        <v>147</v>
      </c>
      <c r="B110" s="116" t="s">
        <v>2434</v>
      </c>
      <c r="C110" s="55">
        <v>44364</v>
      </c>
      <c r="D110" s="23" t="str">
        <f>IFERROR(VLOOKUP(E110,Mapping!AW:BA,5,FALSE),"")</f>
        <v/>
      </c>
      <c r="E110" s="116" t="s">
        <v>2376</v>
      </c>
      <c r="F110" s="26" t="s">
        <v>147</v>
      </c>
      <c r="G110" s="26" t="s">
        <v>147</v>
      </c>
      <c r="H110" s="26" t="s">
        <v>147</v>
      </c>
      <c r="I110" s="26" t="s">
        <v>147</v>
      </c>
      <c r="J110" s="23" t="str">
        <f t="shared" si="2"/>
        <v>UREN Room 709 N/A N/A N/A N/A</v>
      </c>
      <c r="K110" s="23" t="str">
        <f t="shared" si="3"/>
        <v>N/A N/A N/A N/A</v>
      </c>
      <c r="L110" s="26"/>
      <c r="M110" s="306"/>
      <c r="N110" s="26" t="s">
        <v>2325</v>
      </c>
      <c r="O110" s="26"/>
      <c r="P110" s="24">
        <f>IF(Q110="","",VLOOKUP(Q110,Mapping!AT:AU,2,FALSE))</f>
        <v>4</v>
      </c>
      <c r="Q110" s="13" t="s">
        <v>436</v>
      </c>
    </row>
    <row r="111" spans="1:17" hidden="1">
      <c r="A111" s="116" t="s">
        <v>147</v>
      </c>
      <c r="B111" s="116" t="s">
        <v>2435</v>
      </c>
      <c r="C111" s="55">
        <v>44364</v>
      </c>
      <c r="D111" s="23" t="str">
        <f>IFERROR(VLOOKUP(E111,Mapping!AW:BA,5,FALSE),"")</f>
        <v/>
      </c>
      <c r="E111" s="116" t="s">
        <v>2376</v>
      </c>
      <c r="F111" s="26" t="s">
        <v>147</v>
      </c>
      <c r="G111" s="26" t="s">
        <v>147</v>
      </c>
      <c r="H111" s="26" t="s">
        <v>147</v>
      </c>
      <c r="I111" s="26" t="s">
        <v>147</v>
      </c>
      <c r="J111" s="23" t="str">
        <f t="shared" si="2"/>
        <v>UREN Room 709 N/A N/A N/A N/A</v>
      </c>
      <c r="K111" s="23" t="str">
        <f t="shared" si="3"/>
        <v>N/A N/A N/A N/A</v>
      </c>
      <c r="L111" s="26"/>
      <c r="M111" s="306"/>
      <c r="N111" s="26" t="s">
        <v>2325</v>
      </c>
      <c r="O111" s="26"/>
      <c r="P111" s="24">
        <f>IF(Q111="","",VLOOKUP(Q111,Mapping!AT:AU,2,FALSE))</f>
        <v>4</v>
      </c>
      <c r="Q111" s="13" t="s">
        <v>436</v>
      </c>
    </row>
    <row r="112" spans="1:17" hidden="1">
      <c r="A112" s="116" t="s">
        <v>147</v>
      </c>
      <c r="B112" s="116" t="s">
        <v>2436</v>
      </c>
      <c r="C112" s="55">
        <v>44364</v>
      </c>
      <c r="D112" s="23" t="str">
        <f>IFERROR(VLOOKUP(E112,Mapping!AW:BA,5,FALSE),"")</f>
        <v/>
      </c>
      <c r="E112" s="116" t="s">
        <v>2376</v>
      </c>
      <c r="F112" s="26" t="s">
        <v>147</v>
      </c>
      <c r="G112" s="26" t="s">
        <v>147</v>
      </c>
      <c r="H112" s="26" t="s">
        <v>147</v>
      </c>
      <c r="I112" s="26" t="s">
        <v>147</v>
      </c>
      <c r="J112" s="23" t="str">
        <f t="shared" si="2"/>
        <v>UREN Room 709 N/A N/A N/A N/A</v>
      </c>
      <c r="K112" s="23" t="str">
        <f t="shared" si="3"/>
        <v>N/A N/A N/A N/A</v>
      </c>
      <c r="L112" s="26"/>
      <c r="M112" s="306"/>
      <c r="N112" s="26" t="s">
        <v>2325</v>
      </c>
      <c r="O112" s="26"/>
      <c r="P112" s="24">
        <f>IF(Q112="","",VLOOKUP(Q112,Mapping!AT:AU,2,FALSE))</f>
        <v>4</v>
      </c>
      <c r="Q112" s="13" t="s">
        <v>436</v>
      </c>
    </row>
    <row r="113" spans="1:17" hidden="1">
      <c r="A113" s="116" t="s">
        <v>147</v>
      </c>
      <c r="B113" s="116" t="s">
        <v>2437</v>
      </c>
      <c r="C113" s="55">
        <v>44364</v>
      </c>
      <c r="D113" s="23" t="str">
        <f>IFERROR(VLOOKUP(E113,Mapping!AW:BA,5,FALSE),"")</f>
        <v/>
      </c>
      <c r="E113" s="116" t="s">
        <v>2376</v>
      </c>
      <c r="F113" s="26" t="s">
        <v>147</v>
      </c>
      <c r="G113" s="26" t="s">
        <v>147</v>
      </c>
      <c r="H113" s="26" t="s">
        <v>147</v>
      </c>
      <c r="I113" s="26" t="s">
        <v>147</v>
      </c>
      <c r="J113" s="23" t="str">
        <f t="shared" si="2"/>
        <v>UREN Room 709 N/A N/A N/A N/A</v>
      </c>
      <c r="K113" s="23" t="str">
        <f t="shared" si="3"/>
        <v>N/A N/A N/A N/A</v>
      </c>
      <c r="L113" s="26"/>
      <c r="M113" s="306"/>
      <c r="N113" s="26" t="s">
        <v>2325</v>
      </c>
      <c r="O113" s="26"/>
      <c r="P113" s="24">
        <f>IF(Q113="","",VLOOKUP(Q113,Mapping!AT:AU,2,FALSE))</f>
        <v>4</v>
      </c>
      <c r="Q113" s="13" t="s">
        <v>436</v>
      </c>
    </row>
    <row r="114" spans="1:17" hidden="1">
      <c r="A114" s="116" t="s">
        <v>147</v>
      </c>
      <c r="B114" s="116" t="s">
        <v>2438</v>
      </c>
      <c r="C114" s="55">
        <v>44364</v>
      </c>
      <c r="D114" s="23" t="str">
        <f>IFERROR(VLOOKUP(E114,Mapping!AW:BA,5,FALSE),"")</f>
        <v/>
      </c>
      <c r="E114" s="116" t="s">
        <v>2376</v>
      </c>
      <c r="F114" s="26" t="s">
        <v>147</v>
      </c>
      <c r="G114" s="26" t="s">
        <v>147</v>
      </c>
      <c r="H114" s="26" t="s">
        <v>147</v>
      </c>
      <c r="I114" s="26" t="s">
        <v>147</v>
      </c>
      <c r="J114" s="23" t="str">
        <f t="shared" si="2"/>
        <v>UREN Room 709 N/A N/A N/A N/A</v>
      </c>
      <c r="K114" s="23" t="str">
        <f t="shared" si="3"/>
        <v>N/A N/A N/A N/A</v>
      </c>
      <c r="L114" s="26"/>
      <c r="M114" s="306"/>
      <c r="N114" s="26" t="s">
        <v>2325</v>
      </c>
      <c r="O114" s="26"/>
      <c r="P114" s="24">
        <f>IF(Q114="","",VLOOKUP(Q114,Mapping!AT:AU,2,FALSE))</f>
        <v>4</v>
      </c>
      <c r="Q114" s="13" t="s">
        <v>436</v>
      </c>
    </row>
    <row r="115" spans="1:17" hidden="1">
      <c r="A115" s="116" t="s">
        <v>850</v>
      </c>
      <c r="B115" s="116" t="s">
        <v>1876</v>
      </c>
      <c r="C115" s="55">
        <v>44818</v>
      </c>
      <c r="D115" s="23">
        <f>IFERROR(VLOOKUP(E115,Mapping!AW:BA,5,FALSE),"")</f>
        <v>1</v>
      </c>
      <c r="E115" s="116" t="s">
        <v>905</v>
      </c>
      <c r="F115" s="26">
        <v>18</v>
      </c>
      <c r="G115" s="26">
        <v>29</v>
      </c>
      <c r="H115" s="26" t="s">
        <v>1209</v>
      </c>
      <c r="I115" s="26"/>
      <c r="J115" s="23" t="str">
        <f t="shared" si="2"/>
        <v xml:space="preserve">UREN Room 709 18 29 A1 </v>
      </c>
      <c r="K115" s="23" t="str">
        <f t="shared" si="3"/>
        <v xml:space="preserve">18 29 A1 </v>
      </c>
      <c r="L115" s="26"/>
      <c r="M115" s="306">
        <v>1.736</v>
      </c>
      <c r="N115" s="26" t="s">
        <v>2439</v>
      </c>
      <c r="O115" s="26"/>
      <c r="P115" s="24" t="e">
        <f>IF(Q115="","",VLOOKUP(Q115,Mapping!AT:AU,2,FALSE))</f>
        <v>#N/A</v>
      </c>
      <c r="Q115" s="26" t="s">
        <v>372</v>
      </c>
    </row>
    <row r="116" spans="1:17" hidden="1">
      <c r="A116" s="116" t="s">
        <v>850</v>
      </c>
      <c r="B116" s="116" t="s">
        <v>1876</v>
      </c>
      <c r="C116" s="55">
        <v>44818</v>
      </c>
      <c r="D116" s="23">
        <f>IFERROR(VLOOKUP(E116,Mapping!AW:BA,5,FALSE),"")</f>
        <v>2</v>
      </c>
      <c r="E116" s="116" t="s">
        <v>925</v>
      </c>
      <c r="F116" s="26">
        <v>18</v>
      </c>
      <c r="G116" s="26">
        <v>29</v>
      </c>
      <c r="H116" s="26" t="s">
        <v>2440</v>
      </c>
      <c r="I116" s="26"/>
      <c r="J116" s="23" t="str">
        <f t="shared" si="2"/>
        <v xml:space="preserve">UREN Room 709 18 29 A2 </v>
      </c>
      <c r="K116" s="23" t="str">
        <f t="shared" si="3"/>
        <v xml:space="preserve">18 29 A2 </v>
      </c>
      <c r="L116" s="26"/>
      <c r="M116" s="306">
        <v>1.823</v>
      </c>
      <c r="N116" s="26" t="s">
        <v>2439</v>
      </c>
      <c r="O116" s="26"/>
      <c r="P116" s="24" t="e">
        <f>IF(Q116="","",VLOOKUP(Q116,Mapping!AT:AU,2,FALSE))</f>
        <v>#N/A</v>
      </c>
      <c r="Q116" s="26" t="s">
        <v>372</v>
      </c>
    </row>
    <row r="117" spans="1:17" hidden="1">
      <c r="A117" s="116" t="s">
        <v>850</v>
      </c>
      <c r="B117" s="116" t="s">
        <v>1876</v>
      </c>
      <c r="C117" s="55">
        <v>44818</v>
      </c>
      <c r="D117" s="23">
        <f>IFERROR(VLOOKUP(E117,Mapping!AW:BA,5,FALSE),"")</f>
        <v>3</v>
      </c>
      <c r="E117" s="116" t="s">
        <v>943</v>
      </c>
      <c r="F117" s="26">
        <v>18</v>
      </c>
      <c r="G117" s="26">
        <v>29</v>
      </c>
      <c r="H117" s="26" t="s">
        <v>2441</v>
      </c>
      <c r="I117" s="26"/>
      <c r="J117" s="23" t="str">
        <f t="shared" si="2"/>
        <v xml:space="preserve">UREN Room 709 18 29 A3 </v>
      </c>
      <c r="K117" s="23" t="str">
        <f t="shared" si="3"/>
        <v xml:space="preserve">18 29 A3 </v>
      </c>
      <c r="L117" s="26"/>
      <c r="M117" s="306">
        <v>2.153</v>
      </c>
      <c r="N117" s="26" t="s">
        <v>2439</v>
      </c>
      <c r="O117" s="26"/>
      <c r="P117" s="24" t="e">
        <f>IF(Q117="","",VLOOKUP(Q117,Mapping!AT:AU,2,FALSE))</f>
        <v>#N/A</v>
      </c>
      <c r="Q117" s="26" t="s">
        <v>372</v>
      </c>
    </row>
    <row r="118" spans="1:17" hidden="1">
      <c r="A118" s="116" t="s">
        <v>818</v>
      </c>
      <c r="B118" s="116" t="s">
        <v>1882</v>
      </c>
      <c r="C118" s="55">
        <v>44818</v>
      </c>
      <c r="D118" s="23">
        <f>IFERROR(VLOOKUP(E118,Mapping!AW:BA,5,FALSE),"")</f>
        <v>1</v>
      </c>
      <c r="E118" s="116" t="s">
        <v>905</v>
      </c>
      <c r="F118" s="26">
        <v>18</v>
      </c>
      <c r="G118" s="26">
        <v>29</v>
      </c>
      <c r="H118" s="26" t="s">
        <v>2320</v>
      </c>
      <c r="I118" s="26"/>
      <c r="J118" s="23" t="str">
        <f t="shared" si="2"/>
        <v xml:space="preserve">UREN Room 709 18 29 A4 </v>
      </c>
      <c r="K118" s="23" t="str">
        <f t="shared" si="3"/>
        <v xml:space="preserve">18 29 A4 </v>
      </c>
      <c r="L118" s="26"/>
      <c r="M118" s="306">
        <v>0.96499999999999997</v>
      </c>
      <c r="N118" s="26" t="s">
        <v>2439</v>
      </c>
      <c r="O118" s="26"/>
      <c r="P118" s="24" t="e">
        <f>IF(Q118="","",VLOOKUP(Q118,Mapping!AT:AU,2,FALSE))</f>
        <v>#N/A</v>
      </c>
      <c r="Q118" s="26" t="s">
        <v>372</v>
      </c>
    </row>
    <row r="119" spans="1:17" hidden="1">
      <c r="A119" s="116" t="s">
        <v>818</v>
      </c>
      <c r="B119" s="116" t="s">
        <v>1882</v>
      </c>
      <c r="C119" s="55">
        <v>44818</v>
      </c>
      <c r="D119" s="23">
        <f>IFERROR(VLOOKUP(E119,Mapping!AW:BA,5,FALSE),"")</f>
        <v>2</v>
      </c>
      <c r="E119" s="116" t="s">
        <v>925</v>
      </c>
      <c r="F119" s="26">
        <v>18</v>
      </c>
      <c r="G119" s="26">
        <v>29</v>
      </c>
      <c r="H119" s="26" t="s">
        <v>2322</v>
      </c>
      <c r="I119" s="26"/>
      <c r="J119" s="23" t="str">
        <f t="shared" si="2"/>
        <v xml:space="preserve">UREN Room 709 18 29 A5 </v>
      </c>
      <c r="K119" s="23" t="str">
        <f t="shared" si="3"/>
        <v xml:space="preserve">18 29 A5 </v>
      </c>
      <c r="L119" s="26"/>
      <c r="M119" s="306">
        <v>1.6719999999999999</v>
      </c>
      <c r="N119" s="26" t="s">
        <v>2439</v>
      </c>
      <c r="O119" s="26"/>
      <c r="P119" s="24" t="e">
        <f>IF(Q119="","",VLOOKUP(Q119,Mapping!AT:AU,2,FALSE))</f>
        <v>#N/A</v>
      </c>
      <c r="Q119" s="26" t="s">
        <v>372</v>
      </c>
    </row>
    <row r="120" spans="1:17" hidden="1">
      <c r="A120" s="116" t="s">
        <v>818</v>
      </c>
      <c r="B120" s="116" t="s">
        <v>1882</v>
      </c>
      <c r="C120" s="55">
        <v>44818</v>
      </c>
      <c r="D120" s="23">
        <f>IFERROR(VLOOKUP(E120,Mapping!AW:BA,5,FALSE),"")</f>
        <v>3</v>
      </c>
      <c r="E120" s="116" t="s">
        <v>943</v>
      </c>
      <c r="F120" s="26">
        <v>18</v>
      </c>
      <c r="G120" s="26">
        <v>29</v>
      </c>
      <c r="H120" s="26" t="s">
        <v>2323</v>
      </c>
      <c r="I120" s="26"/>
      <c r="J120" s="23" t="str">
        <f t="shared" si="2"/>
        <v xml:space="preserve">UREN Room 709 18 29 A6 </v>
      </c>
      <c r="K120" s="23" t="str">
        <f t="shared" si="3"/>
        <v xml:space="preserve">18 29 A6 </v>
      </c>
      <c r="L120" s="26"/>
      <c r="M120" s="306">
        <v>1.4950000000000001</v>
      </c>
      <c r="N120" s="26" t="s">
        <v>2439</v>
      </c>
      <c r="O120" s="26"/>
      <c r="P120" s="24" t="e">
        <f>IF(Q120="","",VLOOKUP(Q120,Mapping!AT:AU,2,FALSE))</f>
        <v>#N/A</v>
      </c>
      <c r="Q120" s="26" t="s">
        <v>372</v>
      </c>
    </row>
    <row r="121" spans="1:17" hidden="1">
      <c r="A121" s="116" t="s">
        <v>823</v>
      </c>
      <c r="B121" s="116" t="s">
        <v>2442</v>
      </c>
      <c r="C121" s="55">
        <v>44818</v>
      </c>
      <c r="D121" s="23">
        <f>IFERROR(VLOOKUP(E121,Mapping!AW:BA,5,FALSE),"")</f>
        <v>2</v>
      </c>
      <c r="E121" s="116" t="s">
        <v>925</v>
      </c>
      <c r="F121" s="26">
        <v>18</v>
      </c>
      <c r="G121" s="26">
        <v>29</v>
      </c>
      <c r="H121" s="26" t="s">
        <v>1353</v>
      </c>
      <c r="I121" s="26"/>
      <c r="J121" s="23" t="str">
        <f t="shared" si="2"/>
        <v xml:space="preserve">UREN Room 709 18 29 B1 </v>
      </c>
      <c r="K121" s="23" t="str">
        <f t="shared" si="3"/>
        <v xml:space="preserve">18 29 B1 </v>
      </c>
      <c r="L121" s="26"/>
      <c r="M121" s="306">
        <v>3.0939999999999999</v>
      </c>
      <c r="N121" s="26" t="s">
        <v>2439</v>
      </c>
      <c r="O121" s="26"/>
      <c r="P121" s="24" t="e">
        <f>IF(Q121="","",VLOOKUP(Q121,Mapping!AT:AU,2,FALSE))</f>
        <v>#N/A</v>
      </c>
      <c r="Q121" s="26" t="s">
        <v>372</v>
      </c>
    </row>
    <row r="122" spans="1:17" hidden="1">
      <c r="A122" s="116" t="s">
        <v>823</v>
      </c>
      <c r="B122" s="116" t="s">
        <v>2442</v>
      </c>
      <c r="C122" s="55">
        <v>44818</v>
      </c>
      <c r="D122" s="23">
        <f>IFERROR(VLOOKUP(E122,Mapping!AW:BA,5,FALSE),"")</f>
        <v>3</v>
      </c>
      <c r="E122" s="116" t="s">
        <v>943</v>
      </c>
      <c r="F122" s="26">
        <v>18</v>
      </c>
      <c r="G122" s="26">
        <v>29</v>
      </c>
      <c r="H122" s="26" t="s">
        <v>1391</v>
      </c>
      <c r="I122" s="26"/>
      <c r="J122" s="23" t="str">
        <f t="shared" si="2"/>
        <v xml:space="preserve">UREN Room 709 18 29 B2 </v>
      </c>
      <c r="K122" s="23" t="str">
        <f t="shared" si="3"/>
        <v xml:space="preserve">18 29 B2 </v>
      </c>
      <c r="L122" s="26"/>
      <c r="M122" s="306">
        <v>2.1230000000000002</v>
      </c>
      <c r="N122" s="26" t="s">
        <v>2439</v>
      </c>
      <c r="O122" s="26"/>
      <c r="P122" s="24" t="e">
        <f>IF(Q122="","",VLOOKUP(Q122,Mapping!AT:AU,2,FALSE))</f>
        <v>#N/A</v>
      </c>
      <c r="Q122" s="26" t="s">
        <v>372</v>
      </c>
    </row>
    <row r="123" spans="1:17" hidden="1">
      <c r="A123" s="116" t="s">
        <v>835</v>
      </c>
      <c r="B123" s="116" t="s">
        <v>2443</v>
      </c>
      <c r="C123" s="55">
        <v>44818</v>
      </c>
      <c r="D123" s="23">
        <f>IFERROR(VLOOKUP(E123,Mapping!AW:BA,5,FALSE),"")</f>
        <v>2</v>
      </c>
      <c r="E123" s="116" t="s">
        <v>925</v>
      </c>
      <c r="F123" s="26">
        <v>18</v>
      </c>
      <c r="G123" s="26">
        <v>29</v>
      </c>
      <c r="H123" s="26" t="s">
        <v>1957</v>
      </c>
      <c r="I123" s="26"/>
      <c r="J123" s="23" t="str">
        <f t="shared" si="2"/>
        <v xml:space="preserve">UREN Room 709 18 29 B3 </v>
      </c>
      <c r="K123" s="23" t="str">
        <f t="shared" si="3"/>
        <v xml:space="preserve">18 29 B3 </v>
      </c>
      <c r="L123" s="26"/>
      <c r="M123" s="306">
        <v>2.0819999999999999</v>
      </c>
      <c r="N123" s="26" t="s">
        <v>2439</v>
      </c>
      <c r="O123" s="26"/>
      <c r="P123" s="24" t="e">
        <f>IF(Q123="","",VLOOKUP(Q123,Mapping!AT:AU,2,FALSE))</f>
        <v>#N/A</v>
      </c>
      <c r="Q123" s="26" t="s">
        <v>372</v>
      </c>
    </row>
    <row r="124" spans="1:17" hidden="1">
      <c r="A124" s="116" t="s">
        <v>835</v>
      </c>
      <c r="B124" s="116" t="s">
        <v>2443</v>
      </c>
      <c r="C124" s="55">
        <v>44818</v>
      </c>
      <c r="D124" s="23">
        <f>IFERROR(VLOOKUP(E124,Mapping!AW:BA,5,FALSE),"")</f>
        <v>3</v>
      </c>
      <c r="E124" s="116" t="s">
        <v>943</v>
      </c>
      <c r="F124" s="26">
        <v>18</v>
      </c>
      <c r="G124" s="26">
        <v>29</v>
      </c>
      <c r="H124" s="26" t="s">
        <v>1960</v>
      </c>
      <c r="I124" s="26"/>
      <c r="J124" s="23" t="str">
        <f t="shared" si="2"/>
        <v xml:space="preserve">UREN Room 709 18 29 B4 </v>
      </c>
      <c r="K124" s="23" t="str">
        <f t="shared" si="3"/>
        <v xml:space="preserve">18 29 B4 </v>
      </c>
      <c r="L124" s="26"/>
      <c r="M124" s="306">
        <v>4.258</v>
      </c>
      <c r="N124" s="26" t="s">
        <v>2439</v>
      </c>
      <c r="O124" s="26"/>
      <c r="P124" s="24" t="e">
        <f>IF(Q124="","",VLOOKUP(Q124,Mapping!AT:AU,2,FALSE))</f>
        <v>#N/A</v>
      </c>
      <c r="Q124" s="26" t="s">
        <v>372</v>
      </c>
    </row>
    <row r="125" spans="1:17" hidden="1">
      <c r="A125" s="116" t="s">
        <v>842</v>
      </c>
      <c r="B125" s="116" t="s">
        <v>1912</v>
      </c>
      <c r="C125" s="55">
        <v>44818</v>
      </c>
      <c r="D125" s="23">
        <f>IFERROR(VLOOKUP(E125,Mapping!AW:BA,5,FALSE),"")</f>
        <v>1</v>
      </c>
      <c r="E125" s="116" t="s">
        <v>905</v>
      </c>
      <c r="F125" s="26">
        <v>18</v>
      </c>
      <c r="G125" s="26">
        <v>30</v>
      </c>
      <c r="H125" s="26" t="s">
        <v>2440</v>
      </c>
      <c r="I125" s="26"/>
      <c r="J125" s="23" t="str">
        <f t="shared" si="2"/>
        <v xml:space="preserve">UREN Room 709 18 30 A2 </v>
      </c>
      <c r="K125" s="23" t="str">
        <f t="shared" si="3"/>
        <v xml:space="preserve">18 30 A2 </v>
      </c>
      <c r="L125" s="26"/>
      <c r="M125" s="306">
        <v>1.087</v>
      </c>
      <c r="N125" s="26" t="s">
        <v>2439</v>
      </c>
      <c r="O125" s="26"/>
      <c r="P125" s="24" t="e">
        <f>IF(Q125="","",VLOOKUP(Q125,Mapping!AT:AU,2,FALSE))</f>
        <v>#N/A</v>
      </c>
      <c r="Q125" s="26" t="s">
        <v>372</v>
      </c>
    </row>
    <row r="126" spans="1:17" hidden="1">
      <c r="A126" s="116" t="s">
        <v>842</v>
      </c>
      <c r="B126" s="116" t="s">
        <v>1912</v>
      </c>
      <c r="C126" s="55">
        <v>44818</v>
      </c>
      <c r="D126" s="23">
        <f>IFERROR(VLOOKUP(E126,Mapping!AW:BA,5,FALSE),"")</f>
        <v>2</v>
      </c>
      <c r="E126" s="116" t="s">
        <v>925</v>
      </c>
      <c r="F126" s="26">
        <v>18</v>
      </c>
      <c r="G126" s="26">
        <v>30</v>
      </c>
      <c r="H126" s="26" t="s">
        <v>2441</v>
      </c>
      <c r="I126" s="26"/>
      <c r="J126" s="23" t="str">
        <f t="shared" si="2"/>
        <v xml:space="preserve">UREN Room 709 18 30 A3 </v>
      </c>
      <c r="K126" s="23" t="str">
        <f t="shared" si="3"/>
        <v xml:space="preserve">18 30 A3 </v>
      </c>
      <c r="L126" s="26"/>
      <c r="M126" s="306">
        <v>2.0539999999999998</v>
      </c>
      <c r="N126" s="26" t="s">
        <v>2439</v>
      </c>
      <c r="O126" s="26"/>
      <c r="P126" s="24" t="e">
        <f>IF(Q126="","",VLOOKUP(Q126,Mapping!AT:AU,2,FALSE))</f>
        <v>#N/A</v>
      </c>
      <c r="Q126" s="26" t="s">
        <v>372</v>
      </c>
    </row>
    <row r="127" spans="1:17" hidden="1">
      <c r="A127" s="116" t="s">
        <v>842</v>
      </c>
      <c r="B127" s="116" t="s">
        <v>1912</v>
      </c>
      <c r="C127" s="55">
        <v>44818</v>
      </c>
      <c r="D127" s="23">
        <f>IFERROR(VLOOKUP(E127,Mapping!AW:BA,5,FALSE),"")</f>
        <v>3</v>
      </c>
      <c r="E127" s="116" t="s">
        <v>943</v>
      </c>
      <c r="F127" s="26">
        <v>18</v>
      </c>
      <c r="G127" s="26">
        <v>30</v>
      </c>
      <c r="H127" s="26" t="s">
        <v>2320</v>
      </c>
      <c r="I127" s="26"/>
      <c r="J127" s="23" t="str">
        <f t="shared" si="2"/>
        <v xml:space="preserve">UREN Room 709 18 30 A4 </v>
      </c>
      <c r="K127" s="23" t="str">
        <f t="shared" si="3"/>
        <v xml:space="preserve">18 30 A4 </v>
      </c>
      <c r="L127" s="26"/>
      <c r="M127" s="306">
        <v>1.147</v>
      </c>
      <c r="N127" s="26" t="s">
        <v>2439</v>
      </c>
      <c r="O127" s="26"/>
      <c r="P127" s="24" t="e">
        <f>IF(Q127="","",VLOOKUP(Q127,Mapping!AT:AU,2,FALSE))</f>
        <v>#N/A</v>
      </c>
      <c r="Q127" s="26" t="s">
        <v>372</v>
      </c>
    </row>
    <row r="128" spans="1:17" hidden="1">
      <c r="A128" s="116" t="s">
        <v>832</v>
      </c>
      <c r="B128" s="116" t="s">
        <v>1897</v>
      </c>
      <c r="C128" s="55">
        <v>44818</v>
      </c>
      <c r="D128" s="23">
        <f>IFERROR(VLOOKUP(E128,Mapping!AW:BA,5,FALSE),"")</f>
        <v>1</v>
      </c>
      <c r="E128" s="116" t="s">
        <v>905</v>
      </c>
      <c r="F128" s="26">
        <v>18</v>
      </c>
      <c r="G128" s="26">
        <v>30</v>
      </c>
      <c r="H128" s="26" t="s">
        <v>2322</v>
      </c>
      <c r="I128" s="26"/>
      <c r="J128" s="23" t="str">
        <f t="shared" si="2"/>
        <v xml:space="preserve">UREN Room 709 18 30 A5 </v>
      </c>
      <c r="K128" s="23" t="str">
        <f t="shared" si="3"/>
        <v xml:space="preserve">18 30 A5 </v>
      </c>
      <c r="L128" s="26"/>
      <c r="M128" s="306">
        <v>0.91100000000000003</v>
      </c>
      <c r="N128" s="26" t="s">
        <v>2439</v>
      </c>
      <c r="O128" s="26"/>
      <c r="P128" s="24" t="e">
        <f>IF(Q128="","",VLOOKUP(Q128,Mapping!AT:AU,2,FALSE))</f>
        <v>#N/A</v>
      </c>
      <c r="Q128" s="26" t="s">
        <v>372</v>
      </c>
    </row>
    <row r="129" spans="1:17" hidden="1">
      <c r="A129" s="116" t="s">
        <v>832</v>
      </c>
      <c r="B129" s="116" t="s">
        <v>1897</v>
      </c>
      <c r="C129" s="55">
        <v>44818</v>
      </c>
      <c r="D129" s="23">
        <f>IFERROR(VLOOKUP(E129,Mapping!AW:BA,5,FALSE),"")</f>
        <v>2</v>
      </c>
      <c r="E129" s="116" t="s">
        <v>925</v>
      </c>
      <c r="F129" s="26">
        <v>18</v>
      </c>
      <c r="G129" s="26">
        <v>30</v>
      </c>
      <c r="H129" s="26" t="s">
        <v>2323</v>
      </c>
      <c r="I129" s="26"/>
      <c r="J129" s="23" t="str">
        <f t="shared" si="2"/>
        <v xml:space="preserve">UREN Room 709 18 30 A6 </v>
      </c>
      <c r="K129" s="23" t="str">
        <f t="shared" si="3"/>
        <v xml:space="preserve">18 30 A6 </v>
      </c>
      <c r="L129" s="26"/>
      <c r="M129" s="306">
        <v>1.2110000000000001</v>
      </c>
      <c r="N129" s="26" t="s">
        <v>2439</v>
      </c>
      <c r="O129" s="26"/>
      <c r="P129" s="24" t="e">
        <f>IF(Q129="","",VLOOKUP(Q129,Mapping!AT:AU,2,FALSE))</f>
        <v>#N/A</v>
      </c>
      <c r="Q129" s="26" t="s">
        <v>372</v>
      </c>
    </row>
    <row r="130" spans="1:17" hidden="1">
      <c r="A130" s="116" t="s">
        <v>832</v>
      </c>
      <c r="B130" s="116" t="s">
        <v>1897</v>
      </c>
      <c r="C130" s="55">
        <v>44818</v>
      </c>
      <c r="D130" s="23">
        <f>IFERROR(VLOOKUP(E130,Mapping!AW:BA,5,FALSE),"")</f>
        <v>3</v>
      </c>
      <c r="E130" s="116" t="s">
        <v>943</v>
      </c>
      <c r="F130" s="26">
        <v>18</v>
      </c>
      <c r="G130" s="26">
        <v>30</v>
      </c>
      <c r="H130" s="26" t="s">
        <v>1353</v>
      </c>
      <c r="I130" s="26"/>
      <c r="J130" s="23" t="str">
        <f t="shared" ref="J130:J150" si="4">"UREN Room 709"&amp;" "&amp;F130&amp;" "&amp;G130&amp;" "&amp;H130&amp;" "&amp;I130</f>
        <v xml:space="preserve">UREN Room 709 18 30 B1 </v>
      </c>
      <c r="K130" s="23" t="str">
        <f t="shared" ref="K130:K150" si="5">F130&amp;" "&amp;G130&amp;" "&amp;H130&amp;" "&amp;I130</f>
        <v xml:space="preserve">18 30 B1 </v>
      </c>
      <c r="L130" s="26"/>
      <c r="M130" s="306">
        <v>1.5860000000000001</v>
      </c>
      <c r="N130" s="26" t="s">
        <v>2439</v>
      </c>
      <c r="O130" s="26"/>
      <c r="P130" s="24" t="e">
        <f>IF(Q130="","",VLOOKUP(Q130,Mapping!AT:AU,2,FALSE))</f>
        <v>#N/A</v>
      </c>
      <c r="Q130" s="26" t="s">
        <v>372</v>
      </c>
    </row>
    <row r="131" spans="1:17" hidden="1">
      <c r="A131" s="116" t="s">
        <v>828</v>
      </c>
      <c r="B131" s="116" t="s">
        <v>2444</v>
      </c>
      <c r="C131" s="55">
        <v>44818</v>
      </c>
      <c r="D131" s="23">
        <f>IFERROR(VLOOKUP(E131,Mapping!AW:BA,5,FALSE),"")</f>
        <v>1</v>
      </c>
      <c r="E131" s="116" t="s">
        <v>905</v>
      </c>
      <c r="F131" s="26">
        <v>18</v>
      </c>
      <c r="G131" s="26">
        <v>30</v>
      </c>
      <c r="H131" s="26" t="s">
        <v>1391</v>
      </c>
      <c r="I131" s="26"/>
      <c r="J131" s="23" t="str">
        <f t="shared" si="4"/>
        <v xml:space="preserve">UREN Room 709 18 30 B2 </v>
      </c>
      <c r="K131" s="23" t="str">
        <f t="shared" si="5"/>
        <v xml:space="preserve">18 30 B2 </v>
      </c>
      <c r="L131" s="26"/>
      <c r="M131" s="306">
        <v>1.5649999999999999</v>
      </c>
      <c r="N131" s="26" t="s">
        <v>2439</v>
      </c>
      <c r="O131" s="26"/>
      <c r="P131" s="24" t="e">
        <f>IF(Q131="","",VLOOKUP(Q131,Mapping!AT:AU,2,FALSE))</f>
        <v>#N/A</v>
      </c>
      <c r="Q131" s="26" t="s">
        <v>372</v>
      </c>
    </row>
    <row r="132" spans="1:17" hidden="1">
      <c r="A132" s="116" t="s">
        <v>828</v>
      </c>
      <c r="B132" s="116" t="s">
        <v>2444</v>
      </c>
      <c r="C132" s="55">
        <v>44818</v>
      </c>
      <c r="D132" s="23">
        <f>IFERROR(VLOOKUP(E132,Mapping!AW:BA,5,FALSE),"")</f>
        <v>2</v>
      </c>
      <c r="E132" s="116" t="s">
        <v>925</v>
      </c>
      <c r="F132" s="26">
        <v>18</v>
      </c>
      <c r="G132" s="26">
        <v>30</v>
      </c>
      <c r="H132" s="26" t="s">
        <v>1957</v>
      </c>
      <c r="I132" s="26"/>
      <c r="J132" s="23" t="str">
        <f t="shared" si="4"/>
        <v xml:space="preserve">UREN Room 709 18 30 B3 </v>
      </c>
      <c r="K132" s="23" t="str">
        <f t="shared" si="5"/>
        <v xml:space="preserve">18 30 B3 </v>
      </c>
      <c r="L132" s="26"/>
      <c r="M132" s="306">
        <v>1.5289999999999999</v>
      </c>
      <c r="N132" s="26" t="s">
        <v>2439</v>
      </c>
      <c r="O132" s="26"/>
      <c r="P132" s="24" t="e">
        <f>IF(Q132="","",VLOOKUP(Q132,Mapping!AT:AU,2,FALSE))</f>
        <v>#N/A</v>
      </c>
      <c r="Q132" s="26" t="s">
        <v>372</v>
      </c>
    </row>
    <row r="133" spans="1:17" hidden="1">
      <c r="A133" s="116" t="s">
        <v>828</v>
      </c>
      <c r="B133" s="116" t="s">
        <v>2444</v>
      </c>
      <c r="C133" s="55">
        <v>44818</v>
      </c>
      <c r="D133" s="23">
        <f>IFERROR(VLOOKUP(E133,Mapping!AW:BA,5,FALSE),"")</f>
        <v>3</v>
      </c>
      <c r="E133" s="116" t="s">
        <v>943</v>
      </c>
      <c r="F133" s="26">
        <v>18</v>
      </c>
      <c r="G133" s="26">
        <v>30</v>
      </c>
      <c r="H133" s="26" t="s">
        <v>1960</v>
      </c>
      <c r="I133" s="26"/>
      <c r="J133" s="23" t="str">
        <f t="shared" si="4"/>
        <v xml:space="preserve">UREN Room 709 18 30 B4 </v>
      </c>
      <c r="K133" s="23" t="str">
        <f t="shared" si="5"/>
        <v xml:space="preserve">18 30 B4 </v>
      </c>
      <c r="L133" s="26"/>
      <c r="M133" s="306">
        <v>1.5920000000000001</v>
      </c>
      <c r="N133" s="26" t="s">
        <v>2439</v>
      </c>
      <c r="O133" s="26"/>
      <c r="P133" s="24" t="e">
        <f>IF(Q133="","",VLOOKUP(Q133,Mapping!AT:AU,2,FALSE))</f>
        <v>#N/A</v>
      </c>
      <c r="Q133" s="26" t="s">
        <v>372</v>
      </c>
    </row>
    <row r="134" spans="1:17" hidden="1">
      <c r="A134" s="116" t="s">
        <v>846</v>
      </c>
      <c r="B134" s="116" t="s">
        <v>1917</v>
      </c>
      <c r="C134" s="55">
        <v>44818</v>
      </c>
      <c r="D134" s="23">
        <f>IFERROR(VLOOKUP(E134,Mapping!AW:BA,5,FALSE),"")</f>
        <v>1</v>
      </c>
      <c r="E134" s="116" t="s">
        <v>905</v>
      </c>
      <c r="F134" s="26">
        <v>18</v>
      </c>
      <c r="G134" s="26">
        <v>29</v>
      </c>
      <c r="H134" s="26" t="s">
        <v>1963</v>
      </c>
      <c r="I134" s="26"/>
      <c r="J134" s="23" t="str">
        <f t="shared" si="4"/>
        <v xml:space="preserve">UREN Room 709 18 29 B5 </v>
      </c>
      <c r="K134" s="23" t="str">
        <f t="shared" si="5"/>
        <v xml:space="preserve">18 29 B5 </v>
      </c>
      <c r="L134" s="26"/>
      <c r="M134" s="306">
        <v>1.1719999999999999</v>
      </c>
      <c r="N134" s="26" t="s">
        <v>2445</v>
      </c>
      <c r="O134" s="26"/>
      <c r="P134" s="24" t="e">
        <f>IF(Q134="","",VLOOKUP(Q134,Mapping!AT:AU,2,FALSE))</f>
        <v>#N/A</v>
      </c>
      <c r="Q134" s="26" t="s">
        <v>372</v>
      </c>
    </row>
    <row r="135" spans="1:17" hidden="1">
      <c r="A135" s="116" t="s">
        <v>846</v>
      </c>
      <c r="B135" s="116" t="s">
        <v>1917</v>
      </c>
      <c r="C135" s="55">
        <v>44818</v>
      </c>
      <c r="D135" s="23">
        <f>IFERROR(VLOOKUP(E135,Mapping!AW:BA,5,FALSE),"")</f>
        <v>2</v>
      </c>
      <c r="E135" s="116" t="s">
        <v>925</v>
      </c>
      <c r="F135" s="26">
        <v>18</v>
      </c>
      <c r="G135" s="26">
        <v>29</v>
      </c>
      <c r="H135" s="26" t="s">
        <v>1967</v>
      </c>
      <c r="I135" s="26"/>
      <c r="J135" s="23" t="str">
        <f t="shared" si="4"/>
        <v xml:space="preserve">UREN Room 709 18 29 B6 </v>
      </c>
      <c r="K135" s="23" t="str">
        <f t="shared" si="5"/>
        <v xml:space="preserve">18 29 B6 </v>
      </c>
      <c r="L135" s="26"/>
      <c r="M135" s="306">
        <v>1.452</v>
      </c>
      <c r="N135" s="26" t="s">
        <v>2445</v>
      </c>
      <c r="O135" s="26"/>
      <c r="P135" s="24" t="e">
        <f>IF(Q135="","",VLOOKUP(Q135,Mapping!AT:AU,2,FALSE))</f>
        <v>#N/A</v>
      </c>
      <c r="Q135" s="26" t="s">
        <v>372</v>
      </c>
    </row>
    <row r="136" spans="1:17" hidden="1">
      <c r="A136" s="116" t="s">
        <v>846</v>
      </c>
      <c r="B136" s="116" t="s">
        <v>1917</v>
      </c>
      <c r="C136" s="55">
        <v>44818</v>
      </c>
      <c r="D136" s="23">
        <f>IFERROR(VLOOKUP(E136,Mapping!AW:BA,5,FALSE),"")</f>
        <v>3</v>
      </c>
      <c r="E136" s="116" t="s">
        <v>943</v>
      </c>
      <c r="F136" s="26">
        <v>18</v>
      </c>
      <c r="G136" s="26">
        <v>29</v>
      </c>
      <c r="H136" s="26" t="s">
        <v>1411</v>
      </c>
      <c r="I136" s="26"/>
      <c r="J136" s="23" t="str">
        <f t="shared" si="4"/>
        <v xml:space="preserve">UREN Room 709 18 29 C1 </v>
      </c>
      <c r="K136" s="23" t="str">
        <f t="shared" si="5"/>
        <v xml:space="preserve">18 29 C1 </v>
      </c>
      <c r="L136" s="26"/>
      <c r="M136" s="306">
        <v>1.669</v>
      </c>
      <c r="N136" s="26" t="s">
        <v>2445</v>
      </c>
      <c r="O136" s="26"/>
      <c r="P136" s="24" t="e">
        <f>IF(Q136="","",VLOOKUP(Q136,Mapping!AT:AU,2,FALSE))</f>
        <v>#N/A</v>
      </c>
      <c r="Q136" s="26" t="s">
        <v>372</v>
      </c>
    </row>
    <row r="137" spans="1:17" hidden="1">
      <c r="A137" s="116" t="s">
        <v>853</v>
      </c>
      <c r="B137" s="116" t="s">
        <v>1922</v>
      </c>
      <c r="C137" s="55">
        <v>44818</v>
      </c>
      <c r="D137" s="23">
        <f>IFERROR(VLOOKUP(E137,Mapping!AW:BA,5,FALSE),"")</f>
        <v>1</v>
      </c>
      <c r="E137" s="116" t="s">
        <v>905</v>
      </c>
      <c r="F137" s="26">
        <v>18</v>
      </c>
      <c r="G137" s="26">
        <v>29</v>
      </c>
      <c r="H137" s="26" t="s">
        <v>2324</v>
      </c>
      <c r="I137" s="26"/>
      <c r="J137" s="23" t="str">
        <f t="shared" si="4"/>
        <v xml:space="preserve">UREN Room 709 18 29 C2 </v>
      </c>
      <c r="K137" s="23" t="str">
        <f t="shared" si="5"/>
        <v xml:space="preserve">18 29 C2 </v>
      </c>
      <c r="L137" s="26"/>
      <c r="M137" s="306">
        <v>0.98499999999999999</v>
      </c>
      <c r="N137" s="26" t="s">
        <v>2445</v>
      </c>
      <c r="O137" s="26"/>
      <c r="P137" s="24" t="e">
        <f>IF(Q137="","",VLOOKUP(Q137,Mapping!AT:AU,2,FALSE))</f>
        <v>#N/A</v>
      </c>
      <c r="Q137" s="26" t="s">
        <v>372</v>
      </c>
    </row>
    <row r="138" spans="1:17" hidden="1">
      <c r="A138" s="116" t="s">
        <v>853</v>
      </c>
      <c r="B138" s="116" t="s">
        <v>1922</v>
      </c>
      <c r="C138" s="55">
        <v>44818</v>
      </c>
      <c r="D138" s="23">
        <f>IFERROR(VLOOKUP(E138,Mapping!AW:BA,5,FALSE),"")</f>
        <v>2</v>
      </c>
      <c r="E138" s="85" t="s">
        <v>925</v>
      </c>
      <c r="F138" s="26">
        <v>18</v>
      </c>
      <c r="G138" s="26">
        <v>29</v>
      </c>
      <c r="H138" s="26" t="s">
        <v>2446</v>
      </c>
      <c r="I138" s="26"/>
      <c r="J138" s="23" t="str">
        <f t="shared" si="4"/>
        <v xml:space="preserve">UREN Room 709 18 29 C3 </v>
      </c>
      <c r="K138" s="23" t="str">
        <f t="shared" si="5"/>
        <v xml:space="preserve">18 29 C3 </v>
      </c>
      <c r="L138" s="26"/>
      <c r="M138" s="306">
        <v>1.925</v>
      </c>
      <c r="N138" s="26" t="s">
        <v>2445</v>
      </c>
      <c r="O138" s="26"/>
      <c r="P138" s="24" t="e">
        <f>IF(Q138="","",VLOOKUP(Q138,Mapping!AT:AU,2,FALSE))</f>
        <v>#N/A</v>
      </c>
      <c r="Q138" s="26" t="s">
        <v>372</v>
      </c>
    </row>
    <row r="139" spans="1:17" hidden="1">
      <c r="A139" s="116" t="s">
        <v>853</v>
      </c>
      <c r="B139" s="116" t="s">
        <v>1922</v>
      </c>
      <c r="C139" s="55">
        <v>44818</v>
      </c>
      <c r="D139" s="23">
        <f>IFERROR(VLOOKUP(E139,Mapping!AW:BA,5,FALSE),"")</f>
        <v>3</v>
      </c>
      <c r="E139" s="116" t="s">
        <v>943</v>
      </c>
      <c r="F139" s="26">
        <v>18</v>
      </c>
      <c r="G139" s="26">
        <v>29</v>
      </c>
      <c r="H139" s="26" t="s">
        <v>2447</v>
      </c>
      <c r="I139" s="26"/>
      <c r="J139" s="23" t="str">
        <f t="shared" si="4"/>
        <v xml:space="preserve">UREN Room 709 18 29 C4 </v>
      </c>
      <c r="K139" s="23" t="str">
        <f t="shared" si="5"/>
        <v xml:space="preserve">18 29 C4 </v>
      </c>
      <c r="L139" s="26"/>
      <c r="M139" s="306">
        <v>1.7749999999999999</v>
      </c>
      <c r="N139" s="26" t="s">
        <v>2445</v>
      </c>
      <c r="O139" s="26"/>
      <c r="P139" s="24" t="e">
        <f>IF(Q139="","",VLOOKUP(Q139,Mapping!AT:AU,2,FALSE))</f>
        <v>#N/A</v>
      </c>
      <c r="Q139" s="26" t="s">
        <v>372</v>
      </c>
    </row>
    <row r="140" spans="1:17" hidden="1">
      <c r="A140" s="116" t="s">
        <v>839</v>
      </c>
      <c r="B140" s="116" t="s">
        <v>1907</v>
      </c>
      <c r="C140" s="55">
        <v>44818</v>
      </c>
      <c r="D140" s="23">
        <f>IFERROR(VLOOKUP(E140,Mapping!AW:BA,5,FALSE),"")</f>
        <v>1</v>
      </c>
      <c r="E140" s="116" t="s">
        <v>905</v>
      </c>
      <c r="F140" s="26">
        <v>18</v>
      </c>
      <c r="G140" s="26">
        <v>29</v>
      </c>
      <c r="H140" s="26" t="s">
        <v>2448</v>
      </c>
      <c r="I140" s="26"/>
      <c r="J140" s="23" t="str">
        <f t="shared" si="4"/>
        <v xml:space="preserve">UREN Room 709 18 29 C5 </v>
      </c>
      <c r="K140" s="23" t="str">
        <f t="shared" si="5"/>
        <v xml:space="preserve">18 29 C5 </v>
      </c>
      <c r="L140" s="26"/>
      <c r="M140" s="306">
        <v>1.5780000000000001</v>
      </c>
      <c r="N140" s="26" t="s">
        <v>2445</v>
      </c>
      <c r="O140" s="26"/>
      <c r="P140" s="24" t="e">
        <f>IF(Q140="","",VLOOKUP(Q140,Mapping!AT:AU,2,FALSE))</f>
        <v>#N/A</v>
      </c>
      <c r="Q140" s="26" t="s">
        <v>372</v>
      </c>
    </row>
    <row r="141" spans="1:17" hidden="1">
      <c r="A141" s="116" t="s">
        <v>839</v>
      </c>
      <c r="B141" s="116" t="s">
        <v>1907</v>
      </c>
      <c r="C141" s="55">
        <v>44818</v>
      </c>
      <c r="D141" s="23">
        <f>IFERROR(VLOOKUP(E141,Mapping!AW:BA,5,FALSE),"")</f>
        <v>2</v>
      </c>
      <c r="E141" s="116" t="s">
        <v>925</v>
      </c>
      <c r="F141" s="26">
        <v>18</v>
      </c>
      <c r="G141" s="26">
        <v>29</v>
      </c>
      <c r="H141" s="26" t="s">
        <v>2449</v>
      </c>
      <c r="I141" s="26"/>
      <c r="J141" s="23" t="str">
        <f t="shared" si="4"/>
        <v xml:space="preserve">UREN Room 709 18 29 C6 </v>
      </c>
      <c r="K141" s="23" t="str">
        <f t="shared" si="5"/>
        <v xml:space="preserve">18 29 C6 </v>
      </c>
      <c r="L141" s="26"/>
      <c r="M141" s="306">
        <v>1.784</v>
      </c>
      <c r="N141" s="26" t="s">
        <v>2445</v>
      </c>
      <c r="O141" s="26"/>
      <c r="P141" s="24" t="e">
        <f>IF(Q141="","",VLOOKUP(Q141,Mapping!AT:AU,2,FALSE))</f>
        <v>#N/A</v>
      </c>
      <c r="Q141" s="26" t="s">
        <v>372</v>
      </c>
    </row>
    <row r="142" spans="1:17" hidden="1">
      <c r="A142" s="116" t="s">
        <v>839</v>
      </c>
      <c r="B142" s="116" t="s">
        <v>1907</v>
      </c>
      <c r="C142" s="55">
        <v>44818</v>
      </c>
      <c r="D142" s="23">
        <f>IFERROR(VLOOKUP(E142,Mapping!AW:BA,5,FALSE),"")</f>
        <v>3</v>
      </c>
      <c r="E142" s="116" t="s">
        <v>943</v>
      </c>
      <c r="F142" s="26">
        <v>18</v>
      </c>
      <c r="G142" s="26">
        <v>30</v>
      </c>
      <c r="H142" s="26" t="s">
        <v>1209</v>
      </c>
      <c r="I142" s="26"/>
      <c r="J142" s="23" t="str">
        <f t="shared" si="4"/>
        <v xml:space="preserve">UREN Room 709 18 30 A1 </v>
      </c>
      <c r="K142" s="23" t="str">
        <f t="shared" si="5"/>
        <v xml:space="preserve">18 30 A1 </v>
      </c>
      <c r="L142" s="26"/>
      <c r="M142" s="306">
        <v>1.609</v>
      </c>
      <c r="N142" s="26" t="s">
        <v>2445</v>
      </c>
      <c r="O142" s="26"/>
      <c r="P142" s="24" t="e">
        <f>IF(Q142="","",VLOOKUP(Q142,Mapping!AT:AU,2,FALSE))</f>
        <v>#N/A</v>
      </c>
      <c r="Q142" s="26" t="s">
        <v>372</v>
      </c>
    </row>
    <row r="143" spans="1:17">
      <c r="A143" s="116" t="s">
        <v>461</v>
      </c>
      <c r="B143" s="116" t="s">
        <v>2450</v>
      </c>
      <c r="C143" s="55">
        <v>44398</v>
      </c>
      <c r="D143" s="23">
        <f>IFERROR(VLOOKUP(E143,Mapping!AW:BA,5,FALSE),"")</f>
        <v>5</v>
      </c>
      <c r="E143" s="116" t="s">
        <v>975</v>
      </c>
      <c r="F143" s="26">
        <v>2</v>
      </c>
      <c r="G143" s="26">
        <v>5</v>
      </c>
      <c r="H143" s="26" t="s">
        <v>2451</v>
      </c>
      <c r="I143" s="26" t="s">
        <v>2452</v>
      </c>
      <c r="J143" s="23" t="str">
        <f t="shared" si="4"/>
        <v>UREN Room 709 2 5 H8 SD0419BA9_1</v>
      </c>
      <c r="K143" s="23" t="str">
        <f t="shared" si="5"/>
        <v>2 5 H8 SD0419BA9_1</v>
      </c>
      <c r="L143" s="26">
        <v>0.63</v>
      </c>
      <c r="M143" s="306">
        <f>L143-0.562</f>
        <v>6.7999999999999949E-2</v>
      </c>
      <c r="N143" s="26" t="s">
        <v>2453</v>
      </c>
      <c r="O143" s="26"/>
      <c r="P143" s="24">
        <f>IF(Q143="","",VLOOKUP(Q143,Mapping!AT:AU,2,FALSE))</f>
        <v>3</v>
      </c>
      <c r="Q143" s="13" t="s">
        <v>148</v>
      </c>
    </row>
    <row r="144" spans="1:17" hidden="1">
      <c r="A144" s="116" t="s">
        <v>461</v>
      </c>
      <c r="B144" s="116" t="s">
        <v>2450</v>
      </c>
      <c r="C144" s="55">
        <v>44398</v>
      </c>
      <c r="D144" s="23">
        <f>IFERROR(VLOOKUP(E144,Mapping!AW:BA,5,FALSE),"")</f>
        <v>2</v>
      </c>
      <c r="E144" s="116" t="s">
        <v>925</v>
      </c>
      <c r="F144" s="26">
        <v>2</v>
      </c>
      <c r="G144" s="26">
        <v>5</v>
      </c>
      <c r="H144" s="26" t="s">
        <v>2454</v>
      </c>
      <c r="I144" s="26" t="s">
        <v>2455</v>
      </c>
      <c r="J144" s="23" t="str">
        <f t="shared" si="4"/>
        <v>UREN Room 709 2 5 H9 SD0419BA2021_2</v>
      </c>
      <c r="K144" s="23" t="str">
        <f t="shared" si="5"/>
        <v>2 5 H9 SD0419BA2021_2</v>
      </c>
      <c r="L144" s="26">
        <v>0.63100000000000001</v>
      </c>
      <c r="M144" s="306">
        <f>L144-0.562</f>
        <v>6.899999999999995E-2</v>
      </c>
      <c r="N144" s="26" t="s">
        <v>2453</v>
      </c>
      <c r="O144" s="26"/>
      <c r="P144" s="24">
        <f>IF(Q144="","",VLOOKUP(Q144,Mapping!AT:AU,2,FALSE))</f>
        <v>3</v>
      </c>
      <c r="Q144" s="13" t="s">
        <v>148</v>
      </c>
    </row>
    <row r="145" spans="1:17" hidden="1">
      <c r="A145" s="116">
        <v>19910318</v>
      </c>
      <c r="B145" s="116" t="s">
        <v>213</v>
      </c>
      <c r="C145" s="55"/>
      <c r="D145" s="23">
        <f>IFERROR(VLOOKUP(E145,Mapping!AW:BA,5,FALSE),"")</f>
        <v>1</v>
      </c>
      <c r="E145" s="116" t="s">
        <v>905</v>
      </c>
      <c r="F145" s="26">
        <v>16</v>
      </c>
      <c r="G145" s="36">
        <v>8</v>
      </c>
      <c r="H145" s="26" t="s">
        <v>1411</v>
      </c>
      <c r="I145" s="26"/>
      <c r="J145" s="23" t="str">
        <f t="shared" ref="J145" si="6">"UREN Room 709"&amp;" "&amp;F145&amp;" "&amp;G145&amp;" "&amp;H145&amp;" "&amp;I145</f>
        <v xml:space="preserve">UREN Room 709 16 8 C1 </v>
      </c>
      <c r="K145" s="23" t="str">
        <f t="shared" ref="K145" si="7">F145&amp;" "&amp;G145&amp;" "&amp;H145&amp;" "&amp;I145</f>
        <v xml:space="preserve">16 8 C1 </v>
      </c>
      <c r="L145" s="26"/>
      <c r="M145" s="306"/>
      <c r="N145" s="26" t="s">
        <v>2456</v>
      </c>
      <c r="O145" s="26"/>
      <c r="P145" s="24">
        <f>IF(Q145="","",VLOOKUP(Q145,Mapping!AT:AU,2,FALSE))</f>
        <v>2</v>
      </c>
      <c r="Q145" s="13" t="s">
        <v>1</v>
      </c>
    </row>
    <row r="146" spans="1:17" hidden="1">
      <c r="A146" s="116">
        <v>19910318</v>
      </c>
      <c r="B146" s="116" t="s">
        <v>213</v>
      </c>
      <c r="C146" s="55"/>
      <c r="D146" s="23">
        <f>IFERROR(VLOOKUP(E146,Mapping!AW:BA,5,FALSE),"")</f>
        <v>2</v>
      </c>
      <c r="E146" s="116" t="s">
        <v>925</v>
      </c>
      <c r="F146" s="26">
        <v>16</v>
      </c>
      <c r="G146" s="36">
        <v>8</v>
      </c>
      <c r="H146" s="26" t="s">
        <v>2324</v>
      </c>
      <c r="I146" s="26"/>
      <c r="J146" s="23" t="str">
        <f t="shared" si="4"/>
        <v xml:space="preserve">UREN Room 709 16 8 C2 </v>
      </c>
      <c r="K146" s="23" t="str">
        <f t="shared" si="5"/>
        <v xml:space="preserve">16 8 C2 </v>
      </c>
      <c r="L146" s="26"/>
      <c r="M146" s="306"/>
      <c r="N146" s="26" t="s">
        <v>2456</v>
      </c>
      <c r="O146" s="26"/>
      <c r="P146" s="24">
        <f>IF(Q146="","",VLOOKUP(Q146,Mapping!AT:AU,2,FALSE))</f>
        <v>2</v>
      </c>
      <c r="Q146" s="13" t="s">
        <v>1</v>
      </c>
    </row>
    <row r="147" spans="1:17" hidden="1">
      <c r="A147" s="116">
        <v>19910318</v>
      </c>
      <c r="B147" s="116" t="s">
        <v>213</v>
      </c>
      <c r="C147" s="55"/>
      <c r="D147" s="23">
        <f>IFERROR(VLOOKUP(E147,Mapping!AW:BA,5,FALSE),"")</f>
        <v>3</v>
      </c>
      <c r="E147" s="116" t="s">
        <v>943</v>
      </c>
      <c r="F147" s="26">
        <v>16</v>
      </c>
      <c r="G147" s="36">
        <v>8</v>
      </c>
      <c r="H147" s="26" t="s">
        <v>2446</v>
      </c>
      <c r="I147" s="26"/>
      <c r="J147" s="23" t="str">
        <f t="shared" ref="J147" si="8">"UREN Room 709"&amp;" "&amp;F147&amp;" "&amp;G147&amp;" "&amp;H147&amp;" "&amp;I147</f>
        <v xml:space="preserve">UREN Room 709 16 8 C3 </v>
      </c>
      <c r="K147" s="23" t="str">
        <f t="shared" ref="K147" si="9">F147&amp;" "&amp;G147&amp;" "&amp;H147&amp;" "&amp;I147</f>
        <v xml:space="preserve">16 8 C3 </v>
      </c>
      <c r="L147" s="26"/>
      <c r="M147" s="306"/>
      <c r="N147" s="26" t="s">
        <v>2456</v>
      </c>
      <c r="O147" s="26"/>
      <c r="P147" s="24">
        <f>IF(Q147="","",VLOOKUP(Q147,Mapping!AT:AU,2,FALSE))</f>
        <v>2</v>
      </c>
      <c r="Q147" s="13" t="s">
        <v>1</v>
      </c>
    </row>
    <row r="148" spans="1:17" hidden="1">
      <c r="A148" s="116">
        <v>19920035</v>
      </c>
      <c r="B148" s="116" t="s">
        <v>218</v>
      </c>
      <c r="C148" s="55"/>
      <c r="D148" s="23">
        <f>IFERROR(VLOOKUP(E148,Mapping!AW:BA,5,FALSE),"")</f>
        <v>2</v>
      </c>
      <c r="E148" s="116" t="s">
        <v>925</v>
      </c>
      <c r="F148" s="26">
        <v>16</v>
      </c>
      <c r="G148" s="36">
        <v>2</v>
      </c>
      <c r="H148" s="26" t="s">
        <v>2322</v>
      </c>
      <c r="I148" s="26"/>
      <c r="J148" s="23" t="str">
        <f t="shared" si="4"/>
        <v xml:space="preserve">UREN Room 709 16 2 A5 </v>
      </c>
      <c r="K148" s="23" t="str">
        <f t="shared" si="5"/>
        <v xml:space="preserve">16 2 A5 </v>
      </c>
      <c r="L148" s="26"/>
      <c r="M148" s="306"/>
      <c r="N148" s="26" t="s">
        <v>2456</v>
      </c>
      <c r="O148" s="26"/>
      <c r="P148" s="24">
        <f>IF(Q148="","",VLOOKUP(Q148,Mapping!AT:AU,2,FALSE))</f>
        <v>2</v>
      </c>
      <c r="Q148" s="13" t="s">
        <v>1</v>
      </c>
    </row>
    <row r="149" spans="1:17" hidden="1">
      <c r="A149" s="116">
        <v>19930148</v>
      </c>
      <c r="B149" s="116" t="s">
        <v>227</v>
      </c>
      <c r="C149" s="55"/>
      <c r="D149" s="23">
        <f>IFERROR(VLOOKUP(E149,Mapping!AW:BA,5,FALSE),"")</f>
        <v>2</v>
      </c>
      <c r="E149" s="116" t="s">
        <v>925</v>
      </c>
      <c r="F149" s="26">
        <v>16</v>
      </c>
      <c r="G149" s="36">
        <v>8</v>
      </c>
      <c r="H149" s="26" t="s">
        <v>2322</v>
      </c>
      <c r="I149" s="26"/>
      <c r="J149" s="23" t="str">
        <f t="shared" si="4"/>
        <v xml:space="preserve">UREN Room 709 16 8 A5 </v>
      </c>
      <c r="K149" s="23" t="str">
        <f t="shared" si="5"/>
        <v xml:space="preserve">16 8 A5 </v>
      </c>
      <c r="L149" s="26"/>
      <c r="M149" s="306"/>
      <c r="N149" s="26" t="s">
        <v>2456</v>
      </c>
      <c r="O149" s="26"/>
      <c r="P149" s="24">
        <f>IF(Q149="","",VLOOKUP(Q149,Mapping!AT:AU,2,FALSE))</f>
        <v>2</v>
      </c>
      <c r="Q149" s="13" t="s">
        <v>1</v>
      </c>
    </row>
    <row r="150" spans="1:17" hidden="1">
      <c r="A150" s="116">
        <v>20050033</v>
      </c>
      <c r="B150" s="116" t="s">
        <v>243</v>
      </c>
      <c r="C150" s="55"/>
      <c r="D150" s="23">
        <f>IFERROR(VLOOKUP(E150,Mapping!AW:BA,5,FALSE),"")</f>
        <v>1</v>
      </c>
      <c r="E150" s="116" t="s">
        <v>905</v>
      </c>
      <c r="F150" s="26">
        <v>16</v>
      </c>
      <c r="G150" s="36">
        <v>6</v>
      </c>
      <c r="H150" s="26" t="s">
        <v>2320</v>
      </c>
      <c r="I150" s="26"/>
      <c r="J150" s="23" t="str">
        <f t="shared" si="4"/>
        <v xml:space="preserve">UREN Room 709 16 6 A4 </v>
      </c>
      <c r="K150" s="23" t="str">
        <f t="shared" si="5"/>
        <v xml:space="preserve">16 6 A4 </v>
      </c>
      <c r="L150" s="26"/>
      <c r="M150" s="306"/>
      <c r="N150" s="26" t="s">
        <v>2456</v>
      </c>
      <c r="O150" s="26"/>
      <c r="P150" s="24">
        <f>IF(Q150="","",VLOOKUP(Q150,Mapping!AT:AU,2,FALSE))</f>
        <v>2</v>
      </c>
      <c r="Q150" s="13" t="s">
        <v>1</v>
      </c>
    </row>
    <row r="151" spans="1:17" hidden="1">
      <c r="A151" s="527" t="s">
        <v>355</v>
      </c>
      <c r="B151" s="520" t="s">
        <v>356</v>
      </c>
      <c r="C151" s="55"/>
      <c r="D151" s="23">
        <f>IFERROR(VLOOKUP(E151,Mapping!AW:BA,5,FALSE),"")</f>
        <v>1</v>
      </c>
      <c r="E151" s="116" t="s">
        <v>905</v>
      </c>
      <c r="F151" s="26">
        <v>17</v>
      </c>
      <c r="G151" s="36">
        <v>16</v>
      </c>
      <c r="H151" s="26" t="s">
        <v>1209</v>
      </c>
      <c r="I151" s="26"/>
      <c r="J151" s="23" t="str">
        <f t="shared" ref="J151:J215" si="10">"UREN Room 709"&amp;" "&amp;F151&amp;" "&amp;G151&amp;" "&amp;H151&amp;" "&amp;I151</f>
        <v xml:space="preserve">UREN Room 709 17 16 A1 </v>
      </c>
      <c r="K151" s="23" t="str">
        <f t="shared" ref="K151:K215" si="11">F151&amp;" "&amp;G151&amp;" "&amp;H151&amp;" "&amp;I151</f>
        <v xml:space="preserve">17 16 A1 </v>
      </c>
      <c r="L151" s="26"/>
      <c r="M151" s="306"/>
      <c r="N151" s="26"/>
      <c r="O151" s="26"/>
      <c r="P151" s="24">
        <f>IF(Q151="","",VLOOKUP(Q151,Mapping!AT:AU,2,FALSE))</f>
        <v>2</v>
      </c>
      <c r="Q151" s="13" t="s">
        <v>1</v>
      </c>
    </row>
    <row r="152" spans="1:17" hidden="1">
      <c r="A152" s="116" t="s">
        <v>360</v>
      </c>
      <c r="B152" s="116" t="s">
        <v>361</v>
      </c>
      <c r="C152" s="55"/>
      <c r="D152" s="23">
        <f>IFERROR(VLOOKUP(E152,Mapping!AW:BA,5,FALSE),"")</f>
        <v>2</v>
      </c>
      <c r="E152" s="116" t="s">
        <v>925</v>
      </c>
      <c r="F152" s="26">
        <v>17</v>
      </c>
      <c r="G152" s="36">
        <v>15</v>
      </c>
      <c r="H152" s="26" t="s">
        <v>2323</v>
      </c>
      <c r="I152" s="26"/>
      <c r="J152" s="23" t="str">
        <f t="shared" si="10"/>
        <v xml:space="preserve">UREN Room 709 17 15 A6 </v>
      </c>
      <c r="K152" s="23" t="str">
        <f t="shared" si="11"/>
        <v xml:space="preserve">17 15 A6 </v>
      </c>
      <c r="L152" s="26"/>
      <c r="M152" s="306"/>
      <c r="N152" s="26" t="s">
        <v>2456</v>
      </c>
      <c r="O152" s="26"/>
      <c r="P152" s="24">
        <f>IF(Q152="","",VLOOKUP(Q152,Mapping!AT:AU,2,FALSE))</f>
        <v>2</v>
      </c>
      <c r="Q152" s="13" t="s">
        <v>1</v>
      </c>
    </row>
    <row r="153" spans="1:17" hidden="1">
      <c r="A153" s="116" t="s">
        <v>396</v>
      </c>
      <c r="B153" s="116" t="s">
        <v>397</v>
      </c>
      <c r="C153" s="55"/>
      <c r="D153" s="23">
        <f>IFERROR(VLOOKUP(E153,Mapping!AW:BA,5,FALSE),"")</f>
        <v>2</v>
      </c>
      <c r="E153" s="116" t="s">
        <v>925</v>
      </c>
      <c r="F153" s="26">
        <v>17</v>
      </c>
      <c r="G153" s="36">
        <v>15</v>
      </c>
      <c r="H153" s="26" t="s">
        <v>2324</v>
      </c>
      <c r="I153" s="26"/>
      <c r="J153" s="23" t="str">
        <f t="shared" si="10"/>
        <v xml:space="preserve">UREN Room 709 17 15 C2 </v>
      </c>
      <c r="K153" s="23" t="str">
        <f t="shared" si="11"/>
        <v xml:space="preserve">17 15 C2 </v>
      </c>
      <c r="L153" s="26"/>
      <c r="M153" s="306"/>
      <c r="N153" s="26" t="s">
        <v>2456</v>
      </c>
      <c r="O153" s="26"/>
      <c r="P153" s="24">
        <f>IF(Q153="","",VLOOKUP(Q153,Mapping!AT:AU,2,FALSE))</f>
        <v>2</v>
      </c>
      <c r="Q153" s="13" t="s">
        <v>1</v>
      </c>
    </row>
    <row r="154" spans="1:17" hidden="1">
      <c r="A154" s="116" t="s">
        <v>400</v>
      </c>
      <c r="B154" s="116" t="s">
        <v>401</v>
      </c>
      <c r="C154" s="55"/>
      <c r="D154" s="23">
        <f>IFERROR(VLOOKUP(E154,Mapping!AW:BA,5,FALSE),"")</f>
        <v>2</v>
      </c>
      <c r="E154" s="116" t="s">
        <v>925</v>
      </c>
      <c r="F154" s="26">
        <v>17</v>
      </c>
      <c r="G154" s="36">
        <v>15</v>
      </c>
      <c r="H154" s="26" t="s">
        <v>1960</v>
      </c>
      <c r="I154" s="26"/>
      <c r="J154" s="23" t="str">
        <f t="shared" si="10"/>
        <v xml:space="preserve">UREN Room 709 17 15 B4 </v>
      </c>
      <c r="K154" s="23" t="str">
        <f t="shared" si="11"/>
        <v xml:space="preserve">17 15 B4 </v>
      </c>
      <c r="L154" s="26"/>
      <c r="M154" s="306"/>
      <c r="N154" s="26" t="s">
        <v>2456</v>
      </c>
      <c r="O154" s="26"/>
      <c r="P154" s="24">
        <f>IF(Q154="","",VLOOKUP(Q154,Mapping!AT:AU,2,FALSE))</f>
        <v>2</v>
      </c>
      <c r="Q154" s="13" t="s">
        <v>1</v>
      </c>
    </row>
    <row r="155" spans="1:17" hidden="1">
      <c r="A155" s="526" t="s">
        <v>627</v>
      </c>
      <c r="B155" s="526" t="s">
        <v>626</v>
      </c>
      <c r="C155" s="55">
        <v>44490</v>
      </c>
      <c r="D155" s="23">
        <v>5</v>
      </c>
      <c r="E155" s="116" t="s">
        <v>2457</v>
      </c>
      <c r="F155" s="26">
        <v>3</v>
      </c>
      <c r="G155" s="26">
        <v>11</v>
      </c>
      <c r="H155" s="26" t="s">
        <v>2458</v>
      </c>
      <c r="I155" s="26">
        <v>5.3</v>
      </c>
      <c r="J155" s="23" t="str">
        <f t="shared" si="10"/>
        <v>UREN Room 709 3 11 F6 5.3</v>
      </c>
      <c r="K155" s="23" t="str">
        <f t="shared" si="11"/>
        <v>3 11 F6 5.3</v>
      </c>
      <c r="L155" s="26"/>
      <c r="M155" s="306">
        <v>0.06</v>
      </c>
      <c r="N155" s="26" t="s">
        <v>2456</v>
      </c>
      <c r="O155" s="26"/>
      <c r="P155" s="24">
        <f>IF(Q155="","",VLOOKUP(Q155,Mapping!AT:AU,2,FALSE))</f>
        <v>3</v>
      </c>
      <c r="Q155" s="13" t="s">
        <v>148</v>
      </c>
    </row>
    <row r="156" spans="1:17">
      <c r="A156" s="526" t="s">
        <v>603</v>
      </c>
      <c r="B156" s="526" t="s">
        <v>602</v>
      </c>
      <c r="C156" s="55">
        <v>44490</v>
      </c>
      <c r="D156" s="23">
        <f>IFERROR(VLOOKUP(E156,Mapping!AW:BA,5,FALSE),"")</f>
        <v>5</v>
      </c>
      <c r="E156" s="435" t="s">
        <v>975</v>
      </c>
      <c r="F156" s="26">
        <v>3</v>
      </c>
      <c r="G156" s="26">
        <v>10</v>
      </c>
      <c r="H156" s="26" t="s">
        <v>1209</v>
      </c>
      <c r="I156" s="26">
        <v>1.1000000000000001</v>
      </c>
      <c r="J156" s="23" t="str">
        <f t="shared" si="10"/>
        <v>UREN Room 709 3 10 A1 1.1</v>
      </c>
      <c r="K156" s="23" t="str">
        <f t="shared" si="11"/>
        <v>3 10 A1 1.1</v>
      </c>
      <c r="L156" s="26"/>
      <c r="M156" s="306">
        <v>0.109</v>
      </c>
      <c r="N156" s="26" t="s">
        <v>2453</v>
      </c>
      <c r="O156" s="26"/>
      <c r="P156" s="24">
        <f>IF(Q156="","",VLOOKUP(Q156,Mapping!AT:AU,2,FALSE))</f>
        <v>3</v>
      </c>
      <c r="Q156" s="13" t="s">
        <v>148</v>
      </c>
    </row>
    <row r="157" spans="1:17">
      <c r="A157" s="526" t="s">
        <v>630</v>
      </c>
      <c r="B157" s="526" t="s">
        <v>629</v>
      </c>
      <c r="C157" s="55">
        <v>44490</v>
      </c>
      <c r="D157" s="23">
        <f>IFERROR(VLOOKUP(E157,Mapping!AW:BA,5,FALSE),"")</f>
        <v>5</v>
      </c>
      <c r="E157" s="435" t="s">
        <v>975</v>
      </c>
      <c r="F157" s="26">
        <v>3</v>
      </c>
      <c r="G157" s="26">
        <v>9</v>
      </c>
      <c r="H157" s="26" t="s">
        <v>1209</v>
      </c>
      <c r="I157" s="26">
        <v>1.1000000000000001</v>
      </c>
      <c r="J157" s="23" t="str">
        <f t="shared" si="10"/>
        <v>UREN Room 709 3 9 A1 1.1</v>
      </c>
      <c r="K157" s="23" t="str">
        <f t="shared" si="11"/>
        <v>3 9 A1 1.1</v>
      </c>
      <c r="L157" s="26"/>
      <c r="M157" s="306">
        <v>5.8000000000000003E-2</v>
      </c>
      <c r="N157" s="26" t="s">
        <v>2453</v>
      </c>
      <c r="O157" s="26"/>
      <c r="P157" s="24">
        <f>IF(Q157="","",VLOOKUP(Q157,Mapping!AT:AU,2,FALSE))</f>
        <v>3</v>
      </c>
      <c r="Q157" s="13" t="s">
        <v>148</v>
      </c>
    </row>
    <row r="158" spans="1:17" hidden="1">
      <c r="A158" s="116"/>
      <c r="B158" s="116" t="s">
        <v>647</v>
      </c>
      <c r="C158" s="47"/>
      <c r="D158" s="26"/>
      <c r="E158" s="36" t="s">
        <v>2459</v>
      </c>
      <c r="F158" s="26">
        <v>16</v>
      </c>
      <c r="G158" s="26">
        <v>1</v>
      </c>
      <c r="H158" s="26" t="s">
        <v>2448</v>
      </c>
      <c r="I158" s="537"/>
      <c r="J158" s="23" t="str">
        <f t="shared" si="10"/>
        <v xml:space="preserve">UREN Room 709 16 1 C5 </v>
      </c>
      <c r="K158" s="23" t="str">
        <f t="shared" si="11"/>
        <v xml:space="preserve">16 1 C5 </v>
      </c>
      <c r="L158" s="26"/>
      <c r="M158" s="538"/>
      <c r="N158" s="26" t="s">
        <v>2460</v>
      </c>
      <c r="O158" s="36"/>
      <c r="P158" s="24" t="str">
        <f>IF(Q158="","",VLOOKUP(Q158,Mapping!AT:AU,2,FALSE))</f>
        <v/>
      </c>
      <c r="Q158" s="36"/>
    </row>
    <row r="159" spans="1:17" hidden="1">
      <c r="A159" s="116"/>
      <c r="B159" s="116" t="s">
        <v>2461</v>
      </c>
      <c r="C159" s="47"/>
      <c r="D159" s="26"/>
      <c r="E159" s="116"/>
      <c r="F159" s="26">
        <v>16</v>
      </c>
      <c r="G159" s="26">
        <v>1</v>
      </c>
      <c r="H159" s="26" t="s">
        <v>2447</v>
      </c>
      <c r="I159" s="26"/>
      <c r="J159" s="23" t="str">
        <f t="shared" si="10"/>
        <v xml:space="preserve">UREN Room 709 16 1 C4 </v>
      </c>
      <c r="K159" s="23" t="str">
        <f t="shared" si="11"/>
        <v xml:space="preserve">16 1 C4 </v>
      </c>
      <c r="L159" s="26"/>
      <c r="M159" s="538"/>
      <c r="N159" s="26" t="s">
        <v>2460</v>
      </c>
      <c r="O159" s="36"/>
      <c r="P159" s="24" t="str">
        <f>IF(Q159="","",VLOOKUP(Q159,Mapping!AT:AU,2,FALSE))</f>
        <v/>
      </c>
      <c r="Q159" s="36"/>
    </row>
    <row r="160" spans="1:17" hidden="1">
      <c r="A160" s="116"/>
      <c r="B160" s="116" t="s">
        <v>2462</v>
      </c>
      <c r="C160" s="47"/>
      <c r="D160" s="26"/>
      <c r="E160" s="116"/>
      <c r="F160" s="26">
        <v>16</v>
      </c>
      <c r="G160" s="26">
        <v>1</v>
      </c>
      <c r="H160" s="26" t="s">
        <v>1963</v>
      </c>
      <c r="I160" s="26"/>
      <c r="J160" s="23" t="str">
        <f t="shared" si="10"/>
        <v xml:space="preserve">UREN Room 709 16 1 B5 </v>
      </c>
      <c r="K160" s="23" t="str">
        <f t="shared" si="11"/>
        <v xml:space="preserve">16 1 B5 </v>
      </c>
      <c r="L160" s="26"/>
      <c r="M160" s="538">
        <v>0.1</v>
      </c>
      <c r="N160" s="26" t="s">
        <v>2463</v>
      </c>
      <c r="O160" s="36"/>
      <c r="P160" s="24" t="str">
        <f>IF(Q160="","",VLOOKUP(Q160,Mapping!AT:AU,2,FALSE))</f>
        <v/>
      </c>
      <c r="Q160" s="36"/>
    </row>
    <row r="161" spans="1:17" hidden="1">
      <c r="A161" s="116"/>
      <c r="B161" s="116" t="s">
        <v>2462</v>
      </c>
      <c r="C161" s="47"/>
      <c r="D161" s="26"/>
      <c r="E161" s="116"/>
      <c r="F161" s="26">
        <v>16</v>
      </c>
      <c r="G161" s="26">
        <v>1</v>
      </c>
      <c r="H161" s="26" t="s">
        <v>1967</v>
      </c>
      <c r="I161" s="26"/>
      <c r="J161" s="23" t="str">
        <f t="shared" si="10"/>
        <v xml:space="preserve">UREN Room 709 16 1 B6 </v>
      </c>
      <c r="K161" s="23" t="str">
        <f t="shared" si="11"/>
        <v xml:space="preserve">16 1 B6 </v>
      </c>
      <c r="L161" s="26"/>
      <c r="M161" s="538">
        <v>0.1</v>
      </c>
      <c r="N161" s="26" t="s">
        <v>2463</v>
      </c>
      <c r="O161" s="36"/>
      <c r="P161" s="24" t="str">
        <f>IF(Q161="","",VLOOKUP(Q161,Mapping!AT:AU,2,FALSE))</f>
        <v/>
      </c>
      <c r="Q161" s="36"/>
    </row>
    <row r="162" spans="1:17" hidden="1">
      <c r="A162" s="116"/>
      <c r="B162" s="116" t="s">
        <v>2462</v>
      </c>
      <c r="C162" s="47"/>
      <c r="D162" s="26"/>
      <c r="E162" s="116"/>
      <c r="F162" s="26">
        <v>16</v>
      </c>
      <c r="G162" s="26">
        <v>1</v>
      </c>
      <c r="H162" s="26" t="s">
        <v>2449</v>
      </c>
      <c r="I162" s="26"/>
      <c r="J162" s="23" t="str">
        <f t="shared" si="10"/>
        <v xml:space="preserve">UREN Room 709 16 1 C6 </v>
      </c>
      <c r="K162" s="23" t="str">
        <f t="shared" si="11"/>
        <v xml:space="preserve">16 1 C6 </v>
      </c>
      <c r="L162" s="26"/>
      <c r="M162" s="538">
        <v>0.1</v>
      </c>
      <c r="N162" s="26" t="s">
        <v>2463</v>
      </c>
      <c r="O162" s="36"/>
      <c r="P162" s="24" t="str">
        <f>IF(Q162="","",VLOOKUP(Q162,Mapping!AT:AU,2,FALSE))</f>
        <v/>
      </c>
      <c r="Q162" s="36"/>
    </row>
    <row r="163" spans="1:17">
      <c r="A163" s="526" t="s">
        <v>608</v>
      </c>
      <c r="B163" s="526" t="s">
        <v>607</v>
      </c>
      <c r="C163" s="55">
        <v>44491</v>
      </c>
      <c r="D163" s="23">
        <f>IFERROR(VLOOKUP(E163,Mapping!AW:BA,5,FALSE),"")</f>
        <v>5</v>
      </c>
      <c r="E163" s="116" t="s">
        <v>975</v>
      </c>
      <c r="F163" s="26">
        <v>2</v>
      </c>
      <c r="G163" s="26">
        <v>8</v>
      </c>
      <c r="H163" s="26" t="s">
        <v>1209</v>
      </c>
      <c r="I163" s="26">
        <v>1.1000000000000001</v>
      </c>
      <c r="J163" s="23" t="str">
        <f t="shared" si="10"/>
        <v>UREN Room 709 2 8 A1 1.1</v>
      </c>
      <c r="K163" s="23" t="str">
        <f t="shared" si="11"/>
        <v>2 8 A1 1.1</v>
      </c>
      <c r="L163" s="26"/>
      <c r="M163" s="306">
        <v>0.108</v>
      </c>
      <c r="N163" s="26"/>
      <c r="O163" s="26"/>
      <c r="P163" s="24">
        <f>IF(Q163="","",VLOOKUP(Q163,Mapping!AT:AU,2,FALSE))</f>
        <v>3</v>
      </c>
      <c r="Q163" s="13" t="s">
        <v>148</v>
      </c>
    </row>
    <row r="164" spans="1:17" hidden="1">
      <c r="A164" s="116" t="s">
        <v>506</v>
      </c>
      <c r="B164" s="116" t="s">
        <v>507</v>
      </c>
      <c r="C164" s="55">
        <v>44446</v>
      </c>
      <c r="D164" s="26">
        <f>IFERROR(VLOOKUP(E164,Mapping!AW:BA,5,FALSE),"")</f>
        <v>2</v>
      </c>
      <c r="E164" s="116" t="s">
        <v>925</v>
      </c>
      <c r="F164" s="26">
        <v>17</v>
      </c>
      <c r="G164" s="26">
        <v>18</v>
      </c>
      <c r="H164" s="26" t="s">
        <v>1209</v>
      </c>
      <c r="I164" s="26" t="s">
        <v>507</v>
      </c>
      <c r="J164" s="26" t="str">
        <f t="shared" ref="J164:J175" si="12">"UREN Room 709"&amp;" "&amp;F164&amp;" "&amp;G164&amp;" "&amp;H164&amp;" "&amp;I164</f>
        <v>UREN Room 709 17 18 A1 S97/004</v>
      </c>
      <c r="K164" s="26" t="str">
        <f t="shared" ref="K164:K175" si="13">F164&amp;" "&amp;G164&amp;" "&amp;H164&amp;" "&amp;I164</f>
        <v>17 18 A1 S97/004</v>
      </c>
      <c r="L164" s="26" t="s">
        <v>146</v>
      </c>
      <c r="M164" s="538">
        <v>1.5529999999999999</v>
      </c>
      <c r="N164" s="26" t="s">
        <v>2464</v>
      </c>
      <c r="O164" s="26"/>
      <c r="P164" s="26" t="str">
        <f>IF(Q164="","",VLOOKUP(Q164,Mapping!AT:AU,2,FALSE))</f>
        <v/>
      </c>
      <c r="Q164" s="26"/>
    </row>
    <row r="165" spans="1:17" hidden="1">
      <c r="A165" s="116" t="s">
        <v>565</v>
      </c>
      <c r="B165" s="116" t="s">
        <v>566</v>
      </c>
      <c r="C165" s="55">
        <v>44446</v>
      </c>
      <c r="D165" s="26">
        <f>IFERROR(VLOOKUP(E165,Mapping!AW:BA,5,FALSE),"")</f>
        <v>2</v>
      </c>
      <c r="E165" s="116" t="s">
        <v>925</v>
      </c>
      <c r="F165" s="26">
        <v>17</v>
      </c>
      <c r="G165" s="26">
        <v>18</v>
      </c>
      <c r="H165" s="26" t="s">
        <v>2440</v>
      </c>
      <c r="I165" s="26" t="s">
        <v>566</v>
      </c>
      <c r="J165" s="26" t="str">
        <f t="shared" si="12"/>
        <v>UREN Room 709 17 18 A2 S15/074</v>
      </c>
      <c r="K165" s="26" t="str">
        <f t="shared" si="13"/>
        <v>17 18 A2 S15/074</v>
      </c>
      <c r="L165" s="26"/>
      <c r="M165" s="538">
        <v>3.9180000000000001</v>
      </c>
      <c r="N165" s="26" t="s">
        <v>2464</v>
      </c>
      <c r="O165" s="26"/>
      <c r="P165" s="26" t="str">
        <f>IF(Q165="","",VLOOKUP(Q165,Mapping!AT:AU,2,FALSE))</f>
        <v/>
      </c>
      <c r="Q165" s="26"/>
    </row>
    <row r="166" spans="1:17" hidden="1">
      <c r="A166" s="116" t="s">
        <v>555</v>
      </c>
      <c r="B166" s="116" t="s">
        <v>556</v>
      </c>
      <c r="C166" s="55">
        <v>44446</v>
      </c>
      <c r="D166" s="26">
        <f>IFERROR(VLOOKUP(E166,Mapping!AW:BA,5,FALSE),"")</f>
        <v>2</v>
      </c>
      <c r="E166" s="116" t="s">
        <v>925</v>
      </c>
      <c r="F166" s="26">
        <v>17</v>
      </c>
      <c r="G166" s="26">
        <v>18</v>
      </c>
      <c r="H166" s="26" t="s">
        <v>2441</v>
      </c>
      <c r="I166" s="26" t="s">
        <v>556</v>
      </c>
      <c r="J166" s="26" t="str">
        <f t="shared" si="12"/>
        <v>UREN Room 709 17 18 A3 S15/033</v>
      </c>
      <c r="K166" s="26" t="str">
        <f t="shared" si="13"/>
        <v>17 18 A3 S15/033</v>
      </c>
      <c r="L166" s="26"/>
      <c r="M166" s="538">
        <v>2.2839999999999998</v>
      </c>
      <c r="N166" s="26" t="s">
        <v>2464</v>
      </c>
      <c r="O166" s="26"/>
      <c r="P166" s="26" t="str">
        <f>IF(Q166="","",VLOOKUP(Q166,Mapping!AT:AU,2,FALSE))</f>
        <v/>
      </c>
      <c r="Q166" s="26"/>
    </row>
    <row r="167" spans="1:17" hidden="1">
      <c r="A167" s="116" t="s">
        <v>582</v>
      </c>
      <c r="B167" s="116" t="s">
        <v>583</v>
      </c>
      <c r="C167" s="55">
        <v>44446</v>
      </c>
      <c r="D167" s="26">
        <f>IFERROR(VLOOKUP(E167,Mapping!AW:BA,5,FALSE),"")</f>
        <v>2</v>
      </c>
      <c r="E167" s="116" t="s">
        <v>925</v>
      </c>
      <c r="F167" s="26">
        <v>17</v>
      </c>
      <c r="G167" s="26">
        <v>18</v>
      </c>
      <c r="H167" s="26" t="s">
        <v>2320</v>
      </c>
      <c r="I167" s="26" t="s">
        <v>583</v>
      </c>
      <c r="J167" s="26" t="str">
        <f t="shared" si="12"/>
        <v>UREN Room 709 17 18 A4 S15/016</v>
      </c>
      <c r="K167" s="26" t="str">
        <f t="shared" si="13"/>
        <v>17 18 A4 S15/016</v>
      </c>
      <c r="L167" s="26"/>
      <c r="M167" s="538">
        <v>2.6019999999999999</v>
      </c>
      <c r="N167" s="26" t="s">
        <v>2464</v>
      </c>
      <c r="O167" s="26"/>
      <c r="P167" s="26" t="str">
        <f>IF(Q167="","",VLOOKUP(Q167,Mapping!AT:AU,2,FALSE))</f>
        <v/>
      </c>
      <c r="Q167" s="26"/>
    </row>
    <row r="168" spans="1:17" hidden="1">
      <c r="A168" s="434" t="s">
        <v>543</v>
      </c>
      <c r="B168" s="116" t="s">
        <v>2465</v>
      </c>
      <c r="C168" s="55">
        <v>44446</v>
      </c>
      <c r="D168" s="26">
        <f>IFERROR(VLOOKUP(E168,Mapping!AW:BA,5,FALSE),"")</f>
        <v>2</v>
      </c>
      <c r="E168" s="116" t="s">
        <v>925</v>
      </c>
      <c r="F168" s="26">
        <v>17</v>
      </c>
      <c r="G168" s="26">
        <v>18</v>
      </c>
      <c r="H168" s="26" t="s">
        <v>2322</v>
      </c>
      <c r="I168" s="26" t="s">
        <v>2465</v>
      </c>
      <c r="J168" s="26" t="str">
        <f t="shared" si="12"/>
        <v>UREN Room 709 17 18 A5 18/123</v>
      </c>
      <c r="K168" s="26" t="str">
        <f t="shared" si="13"/>
        <v>17 18 A5 18/123</v>
      </c>
      <c r="L168" s="26"/>
      <c r="M168" s="538">
        <v>3.5459999999999998</v>
      </c>
      <c r="N168" s="26" t="s">
        <v>2464</v>
      </c>
      <c r="O168" s="26"/>
      <c r="P168" s="26" t="str">
        <f>IF(Q168="","",VLOOKUP(Q168,Mapping!AT:AU,2,FALSE))</f>
        <v/>
      </c>
      <c r="Q168" s="26"/>
    </row>
    <row r="169" spans="1:17" hidden="1">
      <c r="A169" s="116" t="s">
        <v>537</v>
      </c>
      <c r="B169" s="116" t="s">
        <v>538</v>
      </c>
      <c r="C169" s="55">
        <v>44446</v>
      </c>
      <c r="D169" s="26">
        <f>IFERROR(VLOOKUP(E169,Mapping!AW:BA,5,FALSE),"")</f>
        <v>2</v>
      </c>
      <c r="E169" s="116" t="s">
        <v>925</v>
      </c>
      <c r="F169" s="26">
        <v>17</v>
      </c>
      <c r="G169" s="26">
        <v>18</v>
      </c>
      <c r="H169" s="26" t="s">
        <v>2323</v>
      </c>
      <c r="I169" s="26" t="s">
        <v>538</v>
      </c>
      <c r="J169" s="26" t="str">
        <f t="shared" si="12"/>
        <v>UREN Room 709 17 18 A6 S17/016</v>
      </c>
      <c r="K169" s="26" t="str">
        <f t="shared" si="13"/>
        <v>17 18 A6 S17/016</v>
      </c>
      <c r="L169" s="26"/>
      <c r="M169" s="538">
        <v>4.8120000000000003</v>
      </c>
      <c r="N169" s="26" t="s">
        <v>2464</v>
      </c>
      <c r="O169" s="26"/>
      <c r="P169" s="26" t="str">
        <f>IF(Q169="","",VLOOKUP(Q169,Mapping!AT:AU,2,FALSE))</f>
        <v/>
      </c>
      <c r="Q169" s="26"/>
    </row>
    <row r="170" spans="1:17" hidden="1">
      <c r="A170" s="434" t="s">
        <v>561</v>
      </c>
      <c r="B170" s="116" t="s">
        <v>2466</v>
      </c>
      <c r="C170" s="55">
        <v>44446</v>
      </c>
      <c r="D170" s="26">
        <f>IFERROR(VLOOKUP(E170,Mapping!AW:BA,5,FALSE),"")</f>
        <v>2</v>
      </c>
      <c r="E170" s="116" t="s">
        <v>925</v>
      </c>
      <c r="F170" s="26">
        <v>17</v>
      </c>
      <c r="G170" s="26">
        <v>18</v>
      </c>
      <c r="H170" s="26" t="s">
        <v>1353</v>
      </c>
      <c r="I170" s="26" t="s">
        <v>2466</v>
      </c>
      <c r="J170" s="26" t="str">
        <f t="shared" si="12"/>
        <v>UREN Room 709 17 18 B1 18/112</v>
      </c>
      <c r="K170" s="26" t="str">
        <f t="shared" si="13"/>
        <v>17 18 B1 18/112</v>
      </c>
      <c r="L170" s="26"/>
      <c r="M170" s="538">
        <v>3.169</v>
      </c>
      <c r="N170" s="26" t="s">
        <v>2464</v>
      </c>
      <c r="O170" s="26"/>
      <c r="P170" s="26" t="str">
        <f>IF(Q170="","",VLOOKUP(Q170,Mapping!AT:AU,2,FALSE))</f>
        <v/>
      </c>
      <c r="Q170" s="26"/>
    </row>
    <row r="171" spans="1:17" hidden="1">
      <c r="A171" s="116" t="s">
        <v>549</v>
      </c>
      <c r="B171" s="116" t="s">
        <v>2467</v>
      </c>
      <c r="C171" s="55">
        <v>44446</v>
      </c>
      <c r="D171" s="26">
        <f>IFERROR(VLOOKUP(E171,Mapping!AW:BA,5,FALSE),"")</f>
        <v>2</v>
      </c>
      <c r="E171" s="116" t="s">
        <v>925</v>
      </c>
      <c r="F171" s="26">
        <v>17</v>
      </c>
      <c r="G171" s="26">
        <v>18</v>
      </c>
      <c r="H171" s="26" t="s">
        <v>1391</v>
      </c>
      <c r="I171" s="26" t="s">
        <v>2467</v>
      </c>
      <c r="J171" s="26" t="str">
        <f t="shared" si="12"/>
        <v>UREN Room 709 17 18 B2 18/105</v>
      </c>
      <c r="K171" s="26" t="str">
        <f t="shared" si="13"/>
        <v>17 18 B2 18/105</v>
      </c>
      <c r="L171" s="26"/>
      <c r="M171" s="538">
        <v>5.0049999999999999</v>
      </c>
      <c r="N171" s="26" t="s">
        <v>2464</v>
      </c>
      <c r="O171" s="26"/>
      <c r="P171" s="26" t="str">
        <f>IF(Q171="","",VLOOKUP(Q171,Mapping!AT:AU,2,FALSE))</f>
        <v/>
      </c>
      <c r="Q171" s="26"/>
    </row>
    <row r="172" spans="1:17" hidden="1">
      <c r="A172" s="116" t="s">
        <v>512</v>
      </c>
      <c r="B172" s="116" t="s">
        <v>2468</v>
      </c>
      <c r="C172" s="55">
        <v>44446</v>
      </c>
      <c r="D172" s="26">
        <f>IFERROR(VLOOKUP(E172,Mapping!AW:BA,5,FALSE),"")</f>
        <v>2</v>
      </c>
      <c r="E172" s="116" t="s">
        <v>925</v>
      </c>
      <c r="F172" s="26">
        <v>17</v>
      </c>
      <c r="G172" s="26">
        <v>18</v>
      </c>
      <c r="H172" s="26" t="s">
        <v>1957</v>
      </c>
      <c r="I172" s="26" t="s">
        <v>2468</v>
      </c>
      <c r="J172" s="26" t="str">
        <f t="shared" si="12"/>
        <v>UREN Room 709 17 18 B3 19/029</v>
      </c>
      <c r="K172" s="26" t="str">
        <f t="shared" si="13"/>
        <v>17 18 B3 19/029</v>
      </c>
      <c r="L172" s="26"/>
      <c r="M172" s="538"/>
      <c r="N172" s="26" t="s">
        <v>2464</v>
      </c>
      <c r="O172" s="26"/>
      <c r="P172" s="26" t="str">
        <f>IF(Q172="","",VLOOKUP(Q172,Mapping!AT:AU,2,FALSE))</f>
        <v/>
      </c>
      <c r="Q172" s="26"/>
    </row>
    <row r="173" spans="1:17" hidden="1">
      <c r="A173" s="116" t="s">
        <v>531</v>
      </c>
      <c r="B173" s="116" t="s">
        <v>2469</v>
      </c>
      <c r="C173" s="55">
        <v>44446</v>
      </c>
      <c r="D173" s="26">
        <f>IFERROR(VLOOKUP(E173,Mapping!AW:BA,5,FALSE),"")</f>
        <v>2</v>
      </c>
      <c r="E173" s="116" t="s">
        <v>925</v>
      </c>
      <c r="F173" s="26">
        <v>17</v>
      </c>
      <c r="G173" s="26">
        <v>18</v>
      </c>
      <c r="H173" s="26" t="s">
        <v>1960</v>
      </c>
      <c r="I173" s="26" t="s">
        <v>2469</v>
      </c>
      <c r="J173" s="26" t="str">
        <f t="shared" si="12"/>
        <v>UREN Room 709 17 18 B4 17/109</v>
      </c>
      <c r="K173" s="26" t="str">
        <f t="shared" si="13"/>
        <v>17 18 B4 17/109</v>
      </c>
      <c r="L173" s="26"/>
      <c r="M173" s="538"/>
      <c r="N173" s="26" t="s">
        <v>2464</v>
      </c>
      <c r="O173" s="26"/>
      <c r="P173" s="26" t="str">
        <f>IF(Q173="","",VLOOKUP(Q173,Mapping!AT:AU,2,FALSE))</f>
        <v/>
      </c>
      <c r="Q173" s="26"/>
    </row>
    <row r="174" spans="1:17" hidden="1">
      <c r="A174" s="116" t="s">
        <v>576</v>
      </c>
      <c r="B174" s="116" t="s">
        <v>2470</v>
      </c>
      <c r="C174" s="55">
        <v>44446</v>
      </c>
      <c r="D174" s="26">
        <f>IFERROR(VLOOKUP(E174,Mapping!AW:BA,5,FALSE),"")</f>
        <v>2</v>
      </c>
      <c r="E174" s="116" t="s">
        <v>925</v>
      </c>
      <c r="F174" s="26">
        <v>17</v>
      </c>
      <c r="G174" s="26">
        <v>18</v>
      </c>
      <c r="H174" s="26" t="s">
        <v>1963</v>
      </c>
      <c r="I174" s="26" t="s">
        <v>2470</v>
      </c>
      <c r="J174" s="26" t="str">
        <f t="shared" si="12"/>
        <v>UREN Room 709 17 18 B5 18/030</v>
      </c>
      <c r="K174" s="26" t="str">
        <f t="shared" si="13"/>
        <v>17 18 B5 18/030</v>
      </c>
      <c r="L174" s="26"/>
      <c r="M174" s="538"/>
      <c r="N174" s="26" t="s">
        <v>2464</v>
      </c>
      <c r="O174" s="26"/>
      <c r="P174" s="26" t="str">
        <f>IF(Q174="","",VLOOKUP(Q174,Mapping!AT:AU,2,FALSE))</f>
        <v/>
      </c>
      <c r="Q174" s="26"/>
    </row>
    <row r="175" spans="1:17" hidden="1">
      <c r="A175" s="116" t="s">
        <v>517</v>
      </c>
      <c r="B175" s="116" t="s">
        <v>2471</v>
      </c>
      <c r="C175" s="55">
        <v>44446</v>
      </c>
      <c r="D175" s="26">
        <f>IFERROR(VLOOKUP(E175,Mapping!AW:BA,5,FALSE),"")</f>
        <v>2</v>
      </c>
      <c r="E175" s="116" t="s">
        <v>925</v>
      </c>
      <c r="F175" s="26">
        <v>17</v>
      </c>
      <c r="G175" s="26">
        <v>18</v>
      </c>
      <c r="H175" s="26" t="s">
        <v>1967</v>
      </c>
      <c r="I175" s="26" t="s">
        <v>2471</v>
      </c>
      <c r="J175" s="26" t="str">
        <f t="shared" si="12"/>
        <v>UREN Room 709 17 18 B6 18/072</v>
      </c>
      <c r="K175" s="26" t="str">
        <f t="shared" si="13"/>
        <v>17 18 B6 18/072</v>
      </c>
      <c r="L175" s="26"/>
      <c r="M175" s="538"/>
      <c r="N175" s="26" t="s">
        <v>2464</v>
      </c>
      <c r="O175" s="26"/>
      <c r="P175" s="26" t="str">
        <f>IF(Q175="","",VLOOKUP(Q175,Mapping!AT:AU,2,FALSE))</f>
        <v/>
      </c>
      <c r="Q175" s="26"/>
    </row>
    <row r="176" spans="1:17">
      <c r="A176" s="116" t="s">
        <v>466</v>
      </c>
      <c r="B176" s="116" t="s">
        <v>465</v>
      </c>
      <c r="C176" s="55">
        <v>44398</v>
      </c>
      <c r="D176" s="23">
        <f>IFERROR(VLOOKUP(E176,Mapping!AW:BA,5,FALSE),"")</f>
        <v>5</v>
      </c>
      <c r="E176" s="116" t="s">
        <v>975</v>
      </c>
      <c r="F176" s="26">
        <v>2</v>
      </c>
      <c r="G176" s="26">
        <v>6</v>
      </c>
      <c r="H176" s="26" t="s">
        <v>2472</v>
      </c>
      <c r="I176" s="26" t="s">
        <v>2473</v>
      </c>
      <c r="J176" s="23" t="str">
        <f t="shared" si="10"/>
        <v>UREN Room 709 2 6 A7 SD00514BA9_1</v>
      </c>
      <c r="K176" s="23" t="str">
        <f t="shared" si="11"/>
        <v>2 6 A7 SD00514BA9_1</v>
      </c>
      <c r="L176" s="26">
        <v>0.63100000000000001</v>
      </c>
      <c r="M176" s="306">
        <f>L176-0.562</f>
        <v>6.899999999999995E-2</v>
      </c>
      <c r="N176" s="26" t="s">
        <v>2474</v>
      </c>
      <c r="O176" s="26"/>
      <c r="P176" s="24">
        <f>IF(Q176="","",VLOOKUP(Q176,Mapping!AT:AU,2,FALSE))</f>
        <v>3</v>
      </c>
      <c r="Q176" s="13" t="s">
        <v>148</v>
      </c>
    </row>
    <row r="177" spans="1:17">
      <c r="A177" s="526" t="s">
        <v>332</v>
      </c>
      <c r="B177" s="526" t="s">
        <v>331</v>
      </c>
      <c r="C177" s="55">
        <v>44490</v>
      </c>
      <c r="D177" s="23">
        <f>IFERROR(VLOOKUP(E177,Mapping!AW:BA,5,FALSE),"")</f>
        <v>5</v>
      </c>
      <c r="E177" s="435" t="s">
        <v>975</v>
      </c>
      <c r="F177" s="26">
        <v>3</v>
      </c>
      <c r="G177" s="26">
        <v>9</v>
      </c>
      <c r="H177" s="26" t="s">
        <v>1418</v>
      </c>
      <c r="I177" s="26">
        <v>1.1000000000000001</v>
      </c>
      <c r="J177" s="23" t="str">
        <f t="shared" si="10"/>
        <v>UREN Room 709 3 9 E1 1.1</v>
      </c>
      <c r="K177" s="23" t="str">
        <f t="shared" si="11"/>
        <v>3 9 E1 1.1</v>
      </c>
      <c r="L177" s="26"/>
      <c r="M177" s="306">
        <v>0.14000000000000001</v>
      </c>
      <c r="N177" s="26" t="s">
        <v>2474</v>
      </c>
      <c r="O177" s="26"/>
      <c r="P177" s="24">
        <f>IF(Q177="","",VLOOKUP(Q177,Mapping!AT:AU,2,FALSE))</f>
        <v>3</v>
      </c>
      <c r="Q177" s="13" t="s">
        <v>148</v>
      </c>
    </row>
    <row r="178" spans="1:17" hidden="1">
      <c r="A178" s="116" t="s">
        <v>149</v>
      </c>
      <c r="B178" s="116">
        <v>1072</v>
      </c>
      <c r="C178" s="55">
        <v>44224</v>
      </c>
      <c r="D178" s="23">
        <f>IFERROR(VLOOKUP(E178,Mapping!AW:BA,5,FALSE),"")</f>
        <v>1</v>
      </c>
      <c r="E178" s="116" t="s">
        <v>905</v>
      </c>
      <c r="F178" s="26">
        <v>1</v>
      </c>
      <c r="G178" s="26">
        <v>2</v>
      </c>
      <c r="H178" s="26" t="s">
        <v>2475</v>
      </c>
      <c r="I178" s="26">
        <v>1723153</v>
      </c>
      <c r="J178" s="23" t="str">
        <f t="shared" si="10"/>
        <v>UREN Room 709 1 2 D8 1723153</v>
      </c>
      <c r="K178" s="23" t="str">
        <f t="shared" si="11"/>
        <v>1 2 D8 1723153</v>
      </c>
      <c r="L178" s="26">
        <v>1.855</v>
      </c>
      <c r="M178" s="306">
        <f t="shared" ref="M178:M241" si="14">L178-1.6</f>
        <v>0.25499999999999989</v>
      </c>
      <c r="N178" s="26"/>
      <c r="O178" s="26"/>
      <c r="P178" s="24">
        <f>IF(Q178="","",VLOOKUP(Q178,Mapping!AT:AU,2,FALSE))</f>
        <v>3</v>
      </c>
      <c r="Q178" s="13" t="s">
        <v>0</v>
      </c>
    </row>
    <row r="179" spans="1:17" hidden="1">
      <c r="A179" s="116" t="s">
        <v>149</v>
      </c>
      <c r="B179" s="116">
        <v>1072</v>
      </c>
      <c r="C179" s="55">
        <v>44224</v>
      </c>
      <c r="D179" s="23">
        <f>IFERROR(VLOOKUP(E179,Mapping!AW:BA,5,FALSE),"")</f>
        <v>1</v>
      </c>
      <c r="E179" s="116" t="s">
        <v>905</v>
      </c>
      <c r="F179" s="26">
        <v>1</v>
      </c>
      <c r="G179" s="26">
        <v>2</v>
      </c>
      <c r="H179" s="26" t="s">
        <v>2476</v>
      </c>
      <c r="I179" s="26">
        <v>1723138</v>
      </c>
      <c r="J179" s="23" t="str">
        <f t="shared" si="10"/>
        <v>UREN Room 709 1 2 D9 1723138</v>
      </c>
      <c r="K179" s="23" t="str">
        <f t="shared" si="11"/>
        <v>1 2 D9 1723138</v>
      </c>
      <c r="L179" s="26">
        <v>1.7929999999999999</v>
      </c>
      <c r="M179" s="306">
        <f t="shared" si="14"/>
        <v>0.19299999999999984</v>
      </c>
      <c r="N179" s="26"/>
      <c r="O179" s="26"/>
      <c r="P179" s="24">
        <f>IF(Q179="","",VLOOKUP(Q179,Mapping!AT:AU,2,FALSE))</f>
        <v>3</v>
      </c>
      <c r="Q179" s="13" t="s">
        <v>0</v>
      </c>
    </row>
    <row r="180" spans="1:17" hidden="1">
      <c r="A180" s="116" t="s">
        <v>149</v>
      </c>
      <c r="B180" s="116">
        <v>1072</v>
      </c>
      <c r="C180" s="55">
        <v>44224</v>
      </c>
      <c r="D180" s="23">
        <f>IFERROR(VLOOKUP(E180,Mapping!AW:BA,5,FALSE),"")</f>
        <v>1</v>
      </c>
      <c r="E180" s="116" t="s">
        <v>905</v>
      </c>
      <c r="F180" s="26">
        <v>1</v>
      </c>
      <c r="G180" s="26">
        <v>2</v>
      </c>
      <c r="H180" s="26" t="s">
        <v>1411</v>
      </c>
      <c r="I180" s="26">
        <v>1723140</v>
      </c>
      <c r="J180" s="23" t="str">
        <f t="shared" si="10"/>
        <v>UREN Room 709 1 2 C1 1723140</v>
      </c>
      <c r="K180" s="23" t="str">
        <f t="shared" si="11"/>
        <v>1 2 C1 1723140</v>
      </c>
      <c r="L180" s="26">
        <v>1.897</v>
      </c>
      <c r="M180" s="306">
        <f t="shared" si="14"/>
        <v>0.29699999999999993</v>
      </c>
      <c r="N180" s="26"/>
      <c r="O180" s="26"/>
      <c r="P180" s="24">
        <f>IF(Q180="","",VLOOKUP(Q180,Mapping!AT:AU,2,FALSE))</f>
        <v>3</v>
      </c>
      <c r="Q180" s="13" t="s">
        <v>0</v>
      </c>
    </row>
    <row r="181" spans="1:17" hidden="1">
      <c r="A181" s="116" t="s">
        <v>149</v>
      </c>
      <c r="B181" s="116">
        <v>1072</v>
      </c>
      <c r="C181" s="55">
        <v>44224</v>
      </c>
      <c r="D181" s="23">
        <f>IFERROR(VLOOKUP(E181,Mapping!AW:BA,5,FALSE),"")</f>
        <v>1</v>
      </c>
      <c r="E181" s="116" t="s">
        <v>905</v>
      </c>
      <c r="F181" s="26">
        <v>1</v>
      </c>
      <c r="G181" s="26">
        <v>2</v>
      </c>
      <c r="H181" s="26" t="s">
        <v>2324</v>
      </c>
      <c r="I181" s="26">
        <v>1723139</v>
      </c>
      <c r="J181" s="23" t="str">
        <f t="shared" si="10"/>
        <v>UREN Room 709 1 2 C2 1723139</v>
      </c>
      <c r="K181" s="23" t="str">
        <f t="shared" si="11"/>
        <v>1 2 C2 1723139</v>
      </c>
      <c r="L181" s="26">
        <v>1.8120000000000001</v>
      </c>
      <c r="M181" s="306">
        <f t="shared" si="14"/>
        <v>0.21199999999999997</v>
      </c>
      <c r="N181" s="26"/>
      <c r="O181" s="26"/>
      <c r="P181" s="24">
        <f>IF(Q181="","",VLOOKUP(Q181,Mapping!AT:AU,2,FALSE))</f>
        <v>3</v>
      </c>
      <c r="Q181" s="13" t="s">
        <v>0</v>
      </c>
    </row>
    <row r="182" spans="1:17" hidden="1">
      <c r="A182" s="116" t="s">
        <v>149</v>
      </c>
      <c r="B182" s="116">
        <v>1072</v>
      </c>
      <c r="C182" s="55">
        <v>44224</v>
      </c>
      <c r="D182" s="23">
        <f>IFERROR(VLOOKUP(E182,Mapping!AW:BA,5,FALSE),"")</f>
        <v>2</v>
      </c>
      <c r="E182" s="116" t="s">
        <v>925</v>
      </c>
      <c r="F182" s="26">
        <v>1</v>
      </c>
      <c r="G182" s="26">
        <v>2</v>
      </c>
      <c r="H182" s="26" t="s">
        <v>1391</v>
      </c>
      <c r="I182" s="26">
        <v>1723168</v>
      </c>
      <c r="J182" s="23" t="str">
        <f t="shared" si="10"/>
        <v>UREN Room 709 1 2 B2 1723168</v>
      </c>
      <c r="K182" s="23" t="str">
        <f t="shared" si="11"/>
        <v>1 2 B2 1723168</v>
      </c>
      <c r="L182" s="26">
        <v>1.825</v>
      </c>
      <c r="M182" s="306">
        <f t="shared" si="14"/>
        <v>0.22499999999999987</v>
      </c>
      <c r="N182" s="26" t="s">
        <v>2477</v>
      </c>
      <c r="O182" s="26"/>
      <c r="P182" s="24">
        <f>IF(Q182="","",VLOOKUP(Q182,Mapping!AT:AU,2,FALSE))</f>
        <v>3</v>
      </c>
      <c r="Q182" s="13" t="s">
        <v>0</v>
      </c>
    </row>
    <row r="183" spans="1:17" hidden="1">
      <c r="A183" s="116" t="s">
        <v>149</v>
      </c>
      <c r="B183" s="116">
        <v>1072</v>
      </c>
      <c r="C183" s="55">
        <v>44224</v>
      </c>
      <c r="D183" s="23">
        <f>IFERROR(VLOOKUP(E183,Mapping!AW:BA,5,FALSE),"")</f>
        <v>2</v>
      </c>
      <c r="E183" s="116" t="s">
        <v>925</v>
      </c>
      <c r="F183" s="26">
        <v>1</v>
      </c>
      <c r="G183" s="26">
        <v>2</v>
      </c>
      <c r="H183" s="26" t="s">
        <v>1957</v>
      </c>
      <c r="I183" s="26">
        <v>1723167</v>
      </c>
      <c r="J183" s="23" t="str">
        <f t="shared" si="10"/>
        <v>UREN Room 709 1 2 B3 1723167</v>
      </c>
      <c r="K183" s="23" t="str">
        <f t="shared" si="11"/>
        <v>1 2 B3 1723167</v>
      </c>
      <c r="L183" s="26">
        <v>1.7669999999999999</v>
      </c>
      <c r="M183" s="306">
        <f t="shared" si="14"/>
        <v>0.16699999999999982</v>
      </c>
      <c r="N183" s="26"/>
      <c r="O183" s="26"/>
      <c r="P183" s="24">
        <f>IF(Q183="","",VLOOKUP(Q183,Mapping!AT:AU,2,FALSE))</f>
        <v>3</v>
      </c>
      <c r="Q183" s="13" t="s">
        <v>0</v>
      </c>
    </row>
    <row r="184" spans="1:17" hidden="1">
      <c r="A184" s="116" t="s">
        <v>149</v>
      </c>
      <c r="B184" s="116">
        <v>1072</v>
      </c>
      <c r="C184" s="55">
        <v>44224</v>
      </c>
      <c r="D184" s="23">
        <f>IFERROR(VLOOKUP(E184,Mapping!AW:BA,5,FALSE),"")</f>
        <v>2</v>
      </c>
      <c r="E184" s="116" t="s">
        <v>925</v>
      </c>
      <c r="F184" s="26">
        <v>1</v>
      </c>
      <c r="G184" s="26">
        <v>2</v>
      </c>
      <c r="H184" s="26" t="s">
        <v>1960</v>
      </c>
      <c r="I184" s="26">
        <v>1723166</v>
      </c>
      <c r="J184" s="23" t="str">
        <f t="shared" si="10"/>
        <v>UREN Room 709 1 2 B4 1723166</v>
      </c>
      <c r="K184" s="23" t="str">
        <f t="shared" si="11"/>
        <v>1 2 B4 1723166</v>
      </c>
      <c r="L184" s="26">
        <v>1.833</v>
      </c>
      <c r="M184" s="306">
        <f t="shared" si="14"/>
        <v>0.23299999999999987</v>
      </c>
      <c r="N184" s="26"/>
      <c r="O184" s="26"/>
      <c r="P184" s="24">
        <f>IF(Q184="","",VLOOKUP(Q184,Mapping!AT:AU,2,FALSE))</f>
        <v>3</v>
      </c>
      <c r="Q184" s="13" t="s">
        <v>0</v>
      </c>
    </row>
    <row r="185" spans="1:17" hidden="1">
      <c r="A185" s="116" t="s">
        <v>149</v>
      </c>
      <c r="B185" s="116">
        <v>1072</v>
      </c>
      <c r="C185" s="55">
        <v>44224</v>
      </c>
      <c r="D185" s="23">
        <f>IFERROR(VLOOKUP(E185,Mapping!AW:BA,5,FALSE),"")</f>
        <v>2</v>
      </c>
      <c r="E185" s="116" t="s">
        <v>925</v>
      </c>
      <c r="F185" s="26">
        <v>1</v>
      </c>
      <c r="G185" s="26">
        <v>2</v>
      </c>
      <c r="H185" s="26" t="s">
        <v>1963</v>
      </c>
      <c r="I185" s="26">
        <v>1723165</v>
      </c>
      <c r="J185" s="23" t="str">
        <f t="shared" si="10"/>
        <v>UREN Room 709 1 2 B5 1723165</v>
      </c>
      <c r="K185" s="23" t="str">
        <f t="shared" si="11"/>
        <v>1 2 B5 1723165</v>
      </c>
      <c r="L185" s="26">
        <v>1.86</v>
      </c>
      <c r="M185" s="306">
        <f t="shared" si="14"/>
        <v>0.26</v>
      </c>
      <c r="N185" s="26"/>
      <c r="O185" s="26"/>
      <c r="P185" s="24">
        <f>IF(Q185="","",VLOOKUP(Q185,Mapping!AT:AU,2,FALSE))</f>
        <v>3</v>
      </c>
      <c r="Q185" s="13" t="s">
        <v>0</v>
      </c>
    </row>
    <row r="186" spans="1:17" hidden="1">
      <c r="A186" s="116" t="s">
        <v>149</v>
      </c>
      <c r="B186" s="116">
        <v>1072</v>
      </c>
      <c r="C186" s="55">
        <v>44224</v>
      </c>
      <c r="D186" s="23">
        <f>IFERROR(VLOOKUP(E186,Mapping!AW:BA,5,FALSE),"")</f>
        <v>8</v>
      </c>
      <c r="E186" s="116" t="s">
        <v>1009</v>
      </c>
      <c r="F186" s="26">
        <v>1</v>
      </c>
      <c r="G186" s="26">
        <v>2</v>
      </c>
      <c r="H186" s="26" t="s">
        <v>2478</v>
      </c>
      <c r="I186" s="26">
        <v>1723169</v>
      </c>
      <c r="J186" s="23" t="str">
        <f t="shared" si="10"/>
        <v>UREN Room 709 1 2 C7 1723169</v>
      </c>
      <c r="K186" s="23" t="str">
        <f t="shared" si="11"/>
        <v>1 2 C7 1723169</v>
      </c>
      <c r="L186" s="26">
        <v>1.849</v>
      </c>
      <c r="M186" s="306">
        <f t="shared" si="14"/>
        <v>0.24899999999999989</v>
      </c>
      <c r="N186" s="26"/>
      <c r="O186" s="26"/>
      <c r="P186" s="24">
        <f>IF(Q186="","",VLOOKUP(Q186,Mapping!AT:AU,2,FALSE))</f>
        <v>3</v>
      </c>
      <c r="Q186" s="13" t="s">
        <v>0</v>
      </c>
    </row>
    <row r="187" spans="1:17" hidden="1">
      <c r="A187" s="116" t="s">
        <v>149</v>
      </c>
      <c r="B187" s="116">
        <v>1072</v>
      </c>
      <c r="C187" s="55">
        <v>44224</v>
      </c>
      <c r="D187" s="23">
        <f>IFERROR(VLOOKUP(E187,Mapping!AW:BA,5,FALSE),"")</f>
        <v>8</v>
      </c>
      <c r="E187" s="116" t="s">
        <v>1009</v>
      </c>
      <c r="F187" s="26">
        <v>1</v>
      </c>
      <c r="G187" s="26">
        <v>2</v>
      </c>
      <c r="H187" s="26" t="s">
        <v>2479</v>
      </c>
      <c r="I187" s="26">
        <v>1723170</v>
      </c>
      <c r="J187" s="23" t="str">
        <f t="shared" si="10"/>
        <v>UREN Room 709 1 2 C8 1723170</v>
      </c>
      <c r="K187" s="23" t="str">
        <f t="shared" si="11"/>
        <v>1 2 C8 1723170</v>
      </c>
      <c r="L187" s="26">
        <v>1.8169999999999999</v>
      </c>
      <c r="M187" s="306">
        <f t="shared" si="14"/>
        <v>0.21699999999999986</v>
      </c>
      <c r="N187" s="26"/>
      <c r="O187" s="26"/>
      <c r="P187" s="24">
        <f>IF(Q187="","",VLOOKUP(Q187,Mapping!AT:AU,2,FALSE))</f>
        <v>3</v>
      </c>
      <c r="Q187" s="13" t="s">
        <v>0</v>
      </c>
    </row>
    <row r="188" spans="1:17" hidden="1">
      <c r="A188" s="116" t="s">
        <v>149</v>
      </c>
      <c r="B188" s="116">
        <v>1072</v>
      </c>
      <c r="C188" s="55">
        <v>44224</v>
      </c>
      <c r="D188" s="23">
        <f>IFERROR(VLOOKUP(E188,Mapping!AW:BA,5,FALSE),"")</f>
        <v>8</v>
      </c>
      <c r="E188" s="116" t="s">
        <v>1009</v>
      </c>
      <c r="F188" s="26">
        <v>1</v>
      </c>
      <c r="G188" s="26">
        <v>2</v>
      </c>
      <c r="H188" s="26" t="s">
        <v>2480</v>
      </c>
      <c r="I188" s="26">
        <v>1723172</v>
      </c>
      <c r="J188" s="23" t="str">
        <f t="shared" si="10"/>
        <v>UREN Room 709 1 2 C9 1723172</v>
      </c>
      <c r="K188" s="23" t="str">
        <f t="shared" si="11"/>
        <v>1 2 C9 1723172</v>
      </c>
      <c r="L188" s="26">
        <v>1.8069999999999999</v>
      </c>
      <c r="M188" s="306">
        <f t="shared" si="14"/>
        <v>0.20699999999999985</v>
      </c>
      <c r="N188" s="26"/>
      <c r="O188" s="26"/>
      <c r="P188" s="24">
        <f>IF(Q188="","",VLOOKUP(Q188,Mapping!AT:AU,2,FALSE))</f>
        <v>3</v>
      </c>
      <c r="Q188" s="13" t="s">
        <v>0</v>
      </c>
    </row>
    <row r="189" spans="1:17" hidden="1">
      <c r="A189" s="116" t="s">
        <v>149</v>
      </c>
      <c r="B189" s="116">
        <v>1072</v>
      </c>
      <c r="C189" s="55">
        <v>44224</v>
      </c>
      <c r="D189" s="23">
        <f>IFERROR(VLOOKUP(E189,Mapping!AW:BA,5,FALSE),"")</f>
        <v>8</v>
      </c>
      <c r="E189" s="116" t="s">
        <v>1009</v>
      </c>
      <c r="F189" s="26">
        <v>1</v>
      </c>
      <c r="G189" s="26">
        <v>2</v>
      </c>
      <c r="H189" s="26" t="s">
        <v>1353</v>
      </c>
      <c r="I189" s="26">
        <v>1732171</v>
      </c>
      <c r="J189" s="23" t="str">
        <f t="shared" si="10"/>
        <v>UREN Room 709 1 2 B1 1732171</v>
      </c>
      <c r="K189" s="23" t="str">
        <f t="shared" si="11"/>
        <v>1 2 B1 1732171</v>
      </c>
      <c r="L189" s="26">
        <v>1.798</v>
      </c>
      <c r="M189" s="306">
        <f t="shared" si="14"/>
        <v>0.19799999999999995</v>
      </c>
      <c r="N189" s="26"/>
      <c r="O189" s="26"/>
      <c r="P189" s="24">
        <f>IF(Q189="","",VLOOKUP(Q189,Mapping!AT:AU,2,FALSE))</f>
        <v>3</v>
      </c>
      <c r="Q189" s="13" t="s">
        <v>0</v>
      </c>
    </row>
    <row r="190" spans="1:17">
      <c r="A190" s="116" t="s">
        <v>149</v>
      </c>
      <c r="B190" s="116">
        <v>1072</v>
      </c>
      <c r="C190" s="55">
        <v>44224</v>
      </c>
      <c r="D190" s="23">
        <f>IFERROR(VLOOKUP(E190,Mapping!AW:BA,5,FALSE),"")</f>
        <v>5</v>
      </c>
      <c r="E190" s="116" t="s">
        <v>975</v>
      </c>
      <c r="F190" s="26">
        <v>1</v>
      </c>
      <c r="G190" s="26">
        <v>2</v>
      </c>
      <c r="H190" s="26" t="s">
        <v>1987</v>
      </c>
      <c r="I190" s="26">
        <v>1723128</v>
      </c>
      <c r="J190" s="23" t="str">
        <f t="shared" si="10"/>
        <v>UREN Room 709 1 2 E9 1723128</v>
      </c>
      <c r="K190" s="23" t="str">
        <f t="shared" si="11"/>
        <v>1 2 E9 1723128</v>
      </c>
      <c r="L190" s="26">
        <v>1.8009999999999999</v>
      </c>
      <c r="M190" s="306">
        <f t="shared" si="14"/>
        <v>0.20099999999999985</v>
      </c>
      <c r="N190" s="26"/>
      <c r="O190" s="26"/>
      <c r="P190" s="24">
        <f>IF(Q190="","",VLOOKUP(Q190,Mapping!AT:AU,2,FALSE))</f>
        <v>3</v>
      </c>
      <c r="Q190" s="13" t="s">
        <v>0</v>
      </c>
    </row>
    <row r="191" spans="1:17">
      <c r="A191" s="116" t="s">
        <v>149</v>
      </c>
      <c r="B191" s="116">
        <v>1072</v>
      </c>
      <c r="C191" s="55">
        <v>44224</v>
      </c>
      <c r="D191" s="23">
        <f>IFERROR(VLOOKUP(E191,Mapping!AW:BA,5,FALSE),"")</f>
        <v>5</v>
      </c>
      <c r="E191" s="116" t="s">
        <v>975</v>
      </c>
      <c r="F191" s="26">
        <v>1</v>
      </c>
      <c r="G191" s="26">
        <v>2</v>
      </c>
      <c r="H191" s="26" t="s">
        <v>2481</v>
      </c>
      <c r="I191" s="26">
        <v>1723129</v>
      </c>
      <c r="J191" s="23" t="str">
        <f t="shared" si="10"/>
        <v>UREN Room 709 1 2 D1 1723129</v>
      </c>
      <c r="K191" s="23" t="str">
        <f t="shared" si="11"/>
        <v>1 2 D1 1723129</v>
      </c>
      <c r="L191" s="26">
        <v>1.84</v>
      </c>
      <c r="M191" s="306">
        <f t="shared" si="14"/>
        <v>0.24</v>
      </c>
      <c r="N191" s="26"/>
      <c r="O191" s="26"/>
      <c r="P191" s="24">
        <f>IF(Q191="","",VLOOKUP(Q191,Mapping!AT:AU,2,FALSE))</f>
        <v>3</v>
      </c>
      <c r="Q191" s="13" t="s">
        <v>0</v>
      </c>
    </row>
    <row r="192" spans="1:17">
      <c r="A192" s="116" t="s">
        <v>149</v>
      </c>
      <c r="B192" s="116">
        <v>1072</v>
      </c>
      <c r="C192" s="55">
        <v>44224</v>
      </c>
      <c r="D192" s="23">
        <f>IFERROR(VLOOKUP(E192,Mapping!AW:BA,5,FALSE),"")</f>
        <v>5</v>
      </c>
      <c r="E192" s="116" t="s">
        <v>975</v>
      </c>
      <c r="F192" s="26">
        <v>1</v>
      </c>
      <c r="G192" s="26">
        <v>2</v>
      </c>
      <c r="H192" s="26" t="s">
        <v>2482</v>
      </c>
      <c r="I192" s="26">
        <v>1723130</v>
      </c>
      <c r="J192" s="23" t="str">
        <f t="shared" si="10"/>
        <v>UREN Room 709 1 2 D2 1723130</v>
      </c>
      <c r="K192" s="23" t="str">
        <f t="shared" si="11"/>
        <v>1 2 D2 1723130</v>
      </c>
      <c r="L192" s="26">
        <v>1.8879999999999999</v>
      </c>
      <c r="M192" s="306">
        <f t="shared" si="14"/>
        <v>0.28799999999999981</v>
      </c>
      <c r="N192" s="26"/>
      <c r="O192" s="26"/>
      <c r="P192" s="24">
        <f>IF(Q192="","",VLOOKUP(Q192,Mapping!AT:AU,2,FALSE))</f>
        <v>3</v>
      </c>
      <c r="Q192" s="13" t="s">
        <v>0</v>
      </c>
    </row>
    <row r="193" spans="1:17">
      <c r="A193" s="116" t="s">
        <v>149</v>
      </c>
      <c r="B193" s="116">
        <v>1072</v>
      </c>
      <c r="C193" s="55">
        <v>44224</v>
      </c>
      <c r="D193" s="23">
        <f>IFERROR(VLOOKUP(E193,Mapping!AW:BA,5,FALSE),"")</f>
        <v>5</v>
      </c>
      <c r="E193" s="116" t="s">
        <v>975</v>
      </c>
      <c r="F193" s="26">
        <v>1</v>
      </c>
      <c r="G193" s="26">
        <v>2</v>
      </c>
      <c r="H193" s="26" t="s">
        <v>2483</v>
      </c>
      <c r="I193" s="26">
        <v>1723127</v>
      </c>
      <c r="J193" s="23" t="str">
        <f t="shared" si="10"/>
        <v>UREN Room 709 1 2 D3 1723127</v>
      </c>
      <c r="K193" s="23" t="str">
        <f t="shared" si="11"/>
        <v>1 2 D3 1723127</v>
      </c>
      <c r="L193" s="26">
        <v>1.873</v>
      </c>
      <c r="M193" s="306">
        <f t="shared" si="14"/>
        <v>0.27299999999999991</v>
      </c>
      <c r="N193" s="26"/>
      <c r="O193" s="26"/>
      <c r="P193" s="24">
        <f>IF(Q193="","",VLOOKUP(Q193,Mapping!AT:AU,2,FALSE))</f>
        <v>3</v>
      </c>
      <c r="Q193" s="13" t="s">
        <v>0</v>
      </c>
    </row>
    <row r="194" spans="1:17" hidden="1">
      <c r="A194" s="116" t="s">
        <v>149</v>
      </c>
      <c r="B194" s="116">
        <v>1072</v>
      </c>
      <c r="C194" s="55">
        <v>44224</v>
      </c>
      <c r="D194" s="23">
        <f>IFERROR(VLOOKUP(E194,Mapping!AW:BA,5,FALSE),"")</f>
        <v>4</v>
      </c>
      <c r="E194" s="116" t="s">
        <v>962</v>
      </c>
      <c r="F194" s="26">
        <v>1</v>
      </c>
      <c r="G194" s="26">
        <v>2</v>
      </c>
      <c r="H194" s="26" t="s">
        <v>2484</v>
      </c>
      <c r="I194" s="26">
        <v>1723127</v>
      </c>
      <c r="J194" s="23" t="str">
        <f t="shared" si="10"/>
        <v>UREN Room 709 1 2 D4 1723127</v>
      </c>
      <c r="K194" s="23" t="str">
        <f t="shared" si="11"/>
        <v>1 2 D4 1723127</v>
      </c>
      <c r="L194" s="26">
        <v>1.873</v>
      </c>
      <c r="M194" s="306">
        <f t="shared" si="14"/>
        <v>0.27299999999999991</v>
      </c>
      <c r="N194" s="26"/>
      <c r="O194" s="26"/>
      <c r="P194" s="24">
        <f>IF(Q194="","",VLOOKUP(Q194,Mapping!AT:AU,2,FALSE))</f>
        <v>3</v>
      </c>
      <c r="Q194" s="13" t="s">
        <v>0</v>
      </c>
    </row>
    <row r="195" spans="1:17" hidden="1">
      <c r="A195" s="116" t="s">
        <v>149</v>
      </c>
      <c r="B195" s="116">
        <v>1072</v>
      </c>
      <c r="C195" s="55">
        <v>44224</v>
      </c>
      <c r="D195" s="23">
        <f>IFERROR(VLOOKUP(E195,Mapping!AW:BA,5,FALSE),"")</f>
        <v>4</v>
      </c>
      <c r="E195" s="116" t="s">
        <v>962</v>
      </c>
      <c r="F195" s="26">
        <v>1</v>
      </c>
      <c r="G195" s="26">
        <v>2</v>
      </c>
      <c r="H195" s="26" t="s">
        <v>2485</v>
      </c>
      <c r="I195" s="26">
        <v>1723128</v>
      </c>
      <c r="J195" s="23" t="str">
        <f t="shared" si="10"/>
        <v>UREN Room 709 1 2 D5 1723128</v>
      </c>
      <c r="K195" s="23" t="str">
        <f t="shared" si="11"/>
        <v>1 2 D5 1723128</v>
      </c>
      <c r="L195" s="26">
        <v>1.8009999999999999</v>
      </c>
      <c r="M195" s="306">
        <f t="shared" si="14"/>
        <v>0.20099999999999985</v>
      </c>
      <c r="N195" s="26"/>
      <c r="O195" s="26"/>
      <c r="P195" s="24">
        <f>IF(Q195="","",VLOOKUP(Q195,Mapping!AT:AU,2,FALSE))</f>
        <v>3</v>
      </c>
      <c r="Q195" s="13" t="s">
        <v>0</v>
      </c>
    </row>
    <row r="196" spans="1:17" hidden="1">
      <c r="A196" s="116" t="s">
        <v>149</v>
      </c>
      <c r="B196" s="116">
        <v>1072</v>
      </c>
      <c r="C196" s="55">
        <v>44224</v>
      </c>
      <c r="D196" s="23">
        <f>IFERROR(VLOOKUP(E196,Mapping!AW:BA,5,FALSE),"")</f>
        <v>4</v>
      </c>
      <c r="E196" s="116" t="s">
        <v>962</v>
      </c>
      <c r="F196" s="26">
        <v>1</v>
      </c>
      <c r="G196" s="26">
        <v>2</v>
      </c>
      <c r="H196" s="26" t="s">
        <v>2486</v>
      </c>
      <c r="I196" s="26">
        <v>1723129</v>
      </c>
      <c r="J196" s="23" t="str">
        <f t="shared" si="10"/>
        <v>UREN Room 709 1 2 D6 1723129</v>
      </c>
      <c r="K196" s="23" t="str">
        <f t="shared" si="11"/>
        <v>1 2 D6 1723129</v>
      </c>
      <c r="L196" s="26">
        <v>1.84</v>
      </c>
      <c r="M196" s="306">
        <f t="shared" si="14"/>
        <v>0.24</v>
      </c>
      <c r="N196" s="26"/>
      <c r="O196" s="26"/>
      <c r="P196" s="24">
        <f>IF(Q196="","",VLOOKUP(Q196,Mapping!AT:AU,2,FALSE))</f>
        <v>3</v>
      </c>
      <c r="Q196" s="13" t="s">
        <v>0</v>
      </c>
    </row>
    <row r="197" spans="1:17" hidden="1">
      <c r="A197" s="116" t="s">
        <v>149</v>
      </c>
      <c r="B197" s="116">
        <v>1072</v>
      </c>
      <c r="C197" s="55">
        <v>44224</v>
      </c>
      <c r="D197" s="23">
        <f>IFERROR(VLOOKUP(E197,Mapping!AW:BA,5,FALSE),"")</f>
        <v>4</v>
      </c>
      <c r="E197" s="116" t="s">
        <v>962</v>
      </c>
      <c r="F197" s="26">
        <v>1</v>
      </c>
      <c r="G197" s="26">
        <v>2</v>
      </c>
      <c r="H197" s="26" t="s">
        <v>2487</v>
      </c>
      <c r="I197" s="26">
        <v>1723130</v>
      </c>
      <c r="J197" s="23" t="str">
        <f t="shared" si="10"/>
        <v>UREN Room 709 1 2 D7 1723130</v>
      </c>
      <c r="K197" s="23" t="str">
        <f t="shared" si="11"/>
        <v>1 2 D7 1723130</v>
      </c>
      <c r="L197" s="26">
        <v>1.8879999999999999</v>
      </c>
      <c r="M197" s="306">
        <f t="shared" si="14"/>
        <v>0.28799999999999981</v>
      </c>
      <c r="N197" s="26"/>
      <c r="O197" s="26"/>
      <c r="P197" s="24">
        <f>IF(Q197="","",VLOOKUP(Q197,Mapping!AT:AU,2,FALSE))</f>
        <v>3</v>
      </c>
      <c r="Q197" s="13" t="s">
        <v>0</v>
      </c>
    </row>
    <row r="198" spans="1:17" hidden="1">
      <c r="A198" s="116" t="s">
        <v>149</v>
      </c>
      <c r="B198" s="116">
        <v>1072</v>
      </c>
      <c r="C198" s="55">
        <v>44224</v>
      </c>
      <c r="D198" s="23">
        <f>IFERROR(VLOOKUP(E198,Mapping!AW:BA,5,FALSE),"")</f>
        <v>9</v>
      </c>
      <c r="E198" s="116" t="s">
        <v>1018</v>
      </c>
      <c r="F198" s="26">
        <v>1</v>
      </c>
      <c r="G198" s="26">
        <v>2</v>
      </c>
      <c r="H198" s="26" t="s">
        <v>1209</v>
      </c>
      <c r="I198" s="26">
        <v>1723201</v>
      </c>
      <c r="J198" s="23" t="str">
        <f t="shared" si="10"/>
        <v>UREN Room 709 1 2 A1 1723201</v>
      </c>
      <c r="K198" s="23" t="str">
        <f t="shared" si="11"/>
        <v>1 2 A1 1723201</v>
      </c>
      <c r="L198" s="26">
        <v>1.764</v>
      </c>
      <c r="M198" s="306">
        <f t="shared" si="14"/>
        <v>0.16399999999999992</v>
      </c>
      <c r="N198" s="26"/>
      <c r="O198" s="26"/>
      <c r="P198" s="24">
        <f>IF(Q198="","",VLOOKUP(Q198,Mapping!AT:AU,2,FALSE))</f>
        <v>3</v>
      </c>
      <c r="Q198" s="13" t="s">
        <v>0</v>
      </c>
    </row>
    <row r="199" spans="1:17" hidden="1">
      <c r="A199" s="116" t="s">
        <v>149</v>
      </c>
      <c r="B199" s="116">
        <v>1072</v>
      </c>
      <c r="C199" s="55">
        <v>44224</v>
      </c>
      <c r="D199" s="23">
        <f>IFERROR(VLOOKUP(E199,Mapping!AW:BA,5,FALSE),"")</f>
        <v>9</v>
      </c>
      <c r="E199" s="116" t="s">
        <v>1018</v>
      </c>
      <c r="F199" s="26">
        <v>1</v>
      </c>
      <c r="G199" s="26">
        <v>2</v>
      </c>
      <c r="H199" s="26" t="s">
        <v>2440</v>
      </c>
      <c r="I199" s="26">
        <v>1723200</v>
      </c>
      <c r="J199" s="23" t="str">
        <f t="shared" si="10"/>
        <v>UREN Room 709 1 2 A2 1723200</v>
      </c>
      <c r="K199" s="23" t="str">
        <f t="shared" si="11"/>
        <v>1 2 A2 1723200</v>
      </c>
      <c r="L199" s="26">
        <v>1.8640000000000001</v>
      </c>
      <c r="M199" s="306">
        <f t="shared" si="14"/>
        <v>0.26400000000000001</v>
      </c>
      <c r="N199" s="26"/>
      <c r="O199" s="26"/>
      <c r="P199" s="24">
        <f>IF(Q199="","",VLOOKUP(Q199,Mapping!AT:AU,2,FALSE))</f>
        <v>3</v>
      </c>
      <c r="Q199" s="13" t="s">
        <v>0</v>
      </c>
    </row>
    <row r="200" spans="1:17" hidden="1">
      <c r="A200" s="116" t="s">
        <v>149</v>
      </c>
      <c r="B200" s="116">
        <v>1072</v>
      </c>
      <c r="C200" s="55">
        <v>44224</v>
      </c>
      <c r="D200" s="23">
        <f>IFERROR(VLOOKUP(E200,Mapping!AW:BA,5,FALSE),"")</f>
        <v>9</v>
      </c>
      <c r="E200" s="116" t="s">
        <v>1018</v>
      </c>
      <c r="F200" s="26">
        <v>1</v>
      </c>
      <c r="G200" s="26">
        <v>2</v>
      </c>
      <c r="H200" s="26" t="s">
        <v>2441</v>
      </c>
      <c r="I200" s="26">
        <v>1723199</v>
      </c>
      <c r="J200" s="23" t="str">
        <f t="shared" si="10"/>
        <v>UREN Room 709 1 2 A3 1723199</v>
      </c>
      <c r="K200" s="23" t="str">
        <f t="shared" si="11"/>
        <v>1 2 A3 1723199</v>
      </c>
      <c r="L200" s="26">
        <v>1.8280000000000001</v>
      </c>
      <c r="M200" s="306">
        <f t="shared" si="14"/>
        <v>0.22799999999999998</v>
      </c>
      <c r="N200" s="26"/>
      <c r="O200" s="26"/>
      <c r="P200" s="24">
        <f>IF(Q200="","",VLOOKUP(Q200,Mapping!AT:AU,2,FALSE))</f>
        <v>3</v>
      </c>
      <c r="Q200" s="13" t="s">
        <v>0</v>
      </c>
    </row>
    <row r="201" spans="1:17" hidden="1">
      <c r="A201" s="116" t="s">
        <v>149</v>
      </c>
      <c r="B201" s="116">
        <v>1072</v>
      </c>
      <c r="C201" s="55">
        <v>44224</v>
      </c>
      <c r="D201" s="23">
        <f>IFERROR(VLOOKUP(E201,Mapping!AW:BA,5,FALSE),"")</f>
        <v>9</v>
      </c>
      <c r="E201" s="116" t="s">
        <v>1018</v>
      </c>
      <c r="F201" s="26">
        <v>1</v>
      </c>
      <c r="G201" s="26">
        <v>2</v>
      </c>
      <c r="H201" s="26" t="s">
        <v>2320</v>
      </c>
      <c r="I201" s="26">
        <v>1723198</v>
      </c>
      <c r="J201" s="23" t="str">
        <f t="shared" si="10"/>
        <v>UREN Room 709 1 2 A4 1723198</v>
      </c>
      <c r="K201" s="23" t="str">
        <f t="shared" si="11"/>
        <v>1 2 A4 1723198</v>
      </c>
      <c r="L201" s="26">
        <v>1.8169999999999999</v>
      </c>
      <c r="M201" s="306">
        <f t="shared" si="14"/>
        <v>0.21699999999999986</v>
      </c>
      <c r="N201" s="26"/>
      <c r="O201" s="26"/>
      <c r="P201" s="24">
        <f>IF(Q201="","",VLOOKUP(Q201,Mapping!AT:AU,2,FALSE))</f>
        <v>3</v>
      </c>
      <c r="Q201" s="13" t="s">
        <v>0</v>
      </c>
    </row>
    <row r="202" spans="1:17" hidden="1">
      <c r="A202" s="116" t="s">
        <v>149</v>
      </c>
      <c r="B202" s="116">
        <v>1072</v>
      </c>
      <c r="C202" s="55">
        <v>44224</v>
      </c>
      <c r="D202" s="23">
        <f>IFERROR(VLOOKUP(E202,Mapping!AW:BA,5,FALSE),"")</f>
        <v>7</v>
      </c>
      <c r="E202" s="116" t="s">
        <v>998</v>
      </c>
      <c r="F202" s="26">
        <v>1</v>
      </c>
      <c r="G202" s="26">
        <v>2</v>
      </c>
      <c r="H202" s="26" t="s">
        <v>2446</v>
      </c>
      <c r="I202" s="26">
        <v>1723147</v>
      </c>
      <c r="J202" s="23" t="str">
        <f t="shared" si="10"/>
        <v>UREN Room 709 1 2 C3 1723147</v>
      </c>
      <c r="K202" s="23" t="str">
        <f t="shared" si="11"/>
        <v>1 2 C3 1723147</v>
      </c>
      <c r="L202" s="26">
        <v>1.8680000000000001</v>
      </c>
      <c r="M202" s="306">
        <f t="shared" si="14"/>
        <v>0.26800000000000002</v>
      </c>
      <c r="N202" s="26"/>
      <c r="O202" s="26"/>
      <c r="P202" s="24">
        <f>IF(Q202="","",VLOOKUP(Q202,Mapping!AT:AU,2,FALSE))</f>
        <v>3</v>
      </c>
      <c r="Q202" s="13" t="s">
        <v>0</v>
      </c>
    </row>
    <row r="203" spans="1:17" hidden="1">
      <c r="A203" s="116" t="s">
        <v>149</v>
      </c>
      <c r="B203" s="116">
        <v>1072</v>
      </c>
      <c r="C203" s="55">
        <v>44224</v>
      </c>
      <c r="D203" s="23">
        <f>IFERROR(VLOOKUP(E203,Mapping!AW:BA,5,FALSE),"")</f>
        <v>7</v>
      </c>
      <c r="E203" s="116" t="s">
        <v>998</v>
      </c>
      <c r="F203" s="26">
        <v>1</v>
      </c>
      <c r="G203" s="26">
        <v>2</v>
      </c>
      <c r="H203" s="26" t="s">
        <v>2447</v>
      </c>
      <c r="I203" s="26">
        <v>1723148</v>
      </c>
      <c r="J203" s="23" t="str">
        <f t="shared" si="10"/>
        <v>UREN Room 709 1 2 C4 1723148</v>
      </c>
      <c r="K203" s="23" t="str">
        <f t="shared" si="11"/>
        <v>1 2 C4 1723148</v>
      </c>
      <c r="L203" s="26">
        <v>1.839</v>
      </c>
      <c r="M203" s="306">
        <f t="shared" si="14"/>
        <v>0.23899999999999988</v>
      </c>
      <c r="N203" s="26"/>
      <c r="O203" s="26"/>
      <c r="P203" s="24">
        <f>IF(Q203="","",VLOOKUP(Q203,Mapping!AT:AU,2,FALSE))</f>
        <v>3</v>
      </c>
      <c r="Q203" s="13" t="s">
        <v>0</v>
      </c>
    </row>
    <row r="204" spans="1:17" hidden="1">
      <c r="A204" s="116" t="s">
        <v>149</v>
      </c>
      <c r="B204" s="116">
        <v>1072</v>
      </c>
      <c r="C204" s="55">
        <v>44224</v>
      </c>
      <c r="D204" s="23">
        <f>IFERROR(VLOOKUP(E204,Mapping!AW:BA,5,FALSE),"")</f>
        <v>7</v>
      </c>
      <c r="E204" s="116" t="s">
        <v>998</v>
      </c>
      <c r="F204" s="26">
        <v>1</v>
      </c>
      <c r="G204" s="26">
        <v>2</v>
      </c>
      <c r="H204" s="26" t="s">
        <v>2448</v>
      </c>
      <c r="I204" s="26">
        <v>1723149</v>
      </c>
      <c r="J204" s="23" t="str">
        <f t="shared" si="10"/>
        <v>UREN Room 709 1 2 C5 1723149</v>
      </c>
      <c r="K204" s="23" t="str">
        <f t="shared" si="11"/>
        <v>1 2 C5 1723149</v>
      </c>
      <c r="L204" s="26">
        <v>1.8240000000000001</v>
      </c>
      <c r="M204" s="306">
        <f t="shared" si="14"/>
        <v>0.22399999999999998</v>
      </c>
      <c r="N204" s="26"/>
      <c r="O204" s="26"/>
      <c r="P204" s="24">
        <f>IF(Q204="","",VLOOKUP(Q204,Mapping!AT:AU,2,FALSE))</f>
        <v>3</v>
      </c>
      <c r="Q204" s="13" t="s">
        <v>0</v>
      </c>
    </row>
    <row r="205" spans="1:17" hidden="1">
      <c r="A205" s="116" t="s">
        <v>149</v>
      </c>
      <c r="B205" s="116">
        <v>1072</v>
      </c>
      <c r="C205" s="55">
        <v>44224</v>
      </c>
      <c r="D205" s="23">
        <f>IFERROR(VLOOKUP(E205,Mapping!AW:BA,5,FALSE),"")</f>
        <v>7</v>
      </c>
      <c r="E205" s="116" t="s">
        <v>998</v>
      </c>
      <c r="F205" s="26">
        <v>1</v>
      </c>
      <c r="G205" s="26">
        <v>2</v>
      </c>
      <c r="H205" s="26" t="s">
        <v>2449</v>
      </c>
      <c r="I205" s="26">
        <v>1723150</v>
      </c>
      <c r="J205" s="23" t="str">
        <f t="shared" si="10"/>
        <v>UREN Room 709 1 2 C6 1723150</v>
      </c>
      <c r="K205" s="23" t="str">
        <f t="shared" si="11"/>
        <v>1 2 C6 1723150</v>
      </c>
      <c r="L205" s="26">
        <v>1.788</v>
      </c>
      <c r="M205" s="306">
        <f t="shared" si="14"/>
        <v>0.18799999999999994</v>
      </c>
      <c r="N205" s="26"/>
      <c r="O205" s="26"/>
      <c r="P205" s="24">
        <f>IF(Q205="","",VLOOKUP(Q205,Mapping!AT:AU,2,FALSE))</f>
        <v>3</v>
      </c>
      <c r="Q205" s="13" t="s">
        <v>0</v>
      </c>
    </row>
    <row r="206" spans="1:17" hidden="1">
      <c r="A206" s="116" t="s">
        <v>149</v>
      </c>
      <c r="B206" s="116">
        <v>1072</v>
      </c>
      <c r="C206" s="55">
        <v>44224</v>
      </c>
      <c r="D206" s="23">
        <f>IFERROR(VLOOKUP(E206,Mapping!AW:BA,5,FALSE),"")</f>
        <v>6</v>
      </c>
      <c r="E206" s="116" t="s">
        <v>986</v>
      </c>
      <c r="F206" s="26">
        <v>1</v>
      </c>
      <c r="G206" s="26">
        <v>2</v>
      </c>
      <c r="H206" s="26" t="s">
        <v>1967</v>
      </c>
      <c r="I206" s="26">
        <v>1723184</v>
      </c>
      <c r="J206" s="23" t="str">
        <f t="shared" si="10"/>
        <v>UREN Room 709 1 2 B6 1723184</v>
      </c>
      <c r="K206" s="23" t="str">
        <f t="shared" si="11"/>
        <v>1 2 B6 1723184</v>
      </c>
      <c r="L206" s="26">
        <v>1.875</v>
      </c>
      <c r="M206" s="306">
        <f t="shared" si="14"/>
        <v>0.27499999999999991</v>
      </c>
      <c r="N206" s="26"/>
      <c r="O206" s="26"/>
      <c r="P206" s="24">
        <f>IF(Q206="","",VLOOKUP(Q206,Mapping!AT:AU,2,FALSE))</f>
        <v>3</v>
      </c>
      <c r="Q206" s="13" t="s">
        <v>0</v>
      </c>
    </row>
    <row r="207" spans="1:17" hidden="1">
      <c r="A207" s="116" t="s">
        <v>149</v>
      </c>
      <c r="B207" s="116">
        <v>1072</v>
      </c>
      <c r="C207" s="55">
        <v>44224</v>
      </c>
      <c r="D207" s="23">
        <f>IFERROR(VLOOKUP(E207,Mapping!AW:BA,5,FALSE),"")</f>
        <v>6</v>
      </c>
      <c r="E207" s="116" t="s">
        <v>986</v>
      </c>
      <c r="F207" s="26">
        <v>1</v>
      </c>
      <c r="G207" s="26">
        <v>2</v>
      </c>
      <c r="H207" s="26" t="s">
        <v>1971</v>
      </c>
      <c r="I207" s="26">
        <v>1723185</v>
      </c>
      <c r="J207" s="23" t="str">
        <f t="shared" si="10"/>
        <v>UREN Room 709 1 2 B7 1723185</v>
      </c>
      <c r="K207" s="23" t="str">
        <f t="shared" si="11"/>
        <v>1 2 B7 1723185</v>
      </c>
      <c r="L207" s="26">
        <v>1.746</v>
      </c>
      <c r="M207" s="306">
        <f t="shared" si="14"/>
        <v>0.14599999999999991</v>
      </c>
      <c r="N207" s="26"/>
      <c r="O207" s="26"/>
      <c r="P207" s="24">
        <f>IF(Q207="","",VLOOKUP(Q207,Mapping!AT:AU,2,FALSE))</f>
        <v>3</v>
      </c>
      <c r="Q207" s="13" t="s">
        <v>0</v>
      </c>
    </row>
    <row r="208" spans="1:17" hidden="1">
      <c r="A208" s="116" t="s">
        <v>149</v>
      </c>
      <c r="B208" s="116">
        <v>1072</v>
      </c>
      <c r="C208" s="55">
        <v>44224</v>
      </c>
      <c r="D208" s="23">
        <f>IFERROR(VLOOKUP(E208,Mapping!AW:BA,5,FALSE),"")</f>
        <v>6</v>
      </c>
      <c r="E208" s="116" t="s">
        <v>986</v>
      </c>
      <c r="F208" s="26">
        <v>1</v>
      </c>
      <c r="G208" s="26">
        <v>2</v>
      </c>
      <c r="H208" s="26" t="s">
        <v>1975</v>
      </c>
      <c r="I208" s="26">
        <v>1723186</v>
      </c>
      <c r="J208" s="23" t="str">
        <f t="shared" si="10"/>
        <v>UREN Room 709 1 2 B8 1723186</v>
      </c>
      <c r="K208" s="23" t="str">
        <f t="shared" si="11"/>
        <v>1 2 B8 1723186</v>
      </c>
      <c r="L208" s="26">
        <v>1.7649999999999999</v>
      </c>
      <c r="M208" s="306">
        <f t="shared" si="14"/>
        <v>0.16499999999999981</v>
      </c>
      <c r="N208" s="26"/>
      <c r="O208" s="26"/>
      <c r="P208" s="24">
        <f>IF(Q208="","",VLOOKUP(Q208,Mapping!AT:AU,2,FALSE))</f>
        <v>3</v>
      </c>
      <c r="Q208" s="13" t="s">
        <v>0</v>
      </c>
    </row>
    <row r="209" spans="1:17" hidden="1">
      <c r="A209" s="116" t="s">
        <v>149</v>
      </c>
      <c r="B209" s="116">
        <v>1072</v>
      </c>
      <c r="C209" s="55">
        <v>44224</v>
      </c>
      <c r="D209" s="23">
        <f>IFERROR(VLOOKUP(E209,Mapping!AW:BA,5,FALSE),"")</f>
        <v>6</v>
      </c>
      <c r="E209" s="116" t="s">
        <v>986</v>
      </c>
      <c r="F209" s="26">
        <v>1</v>
      </c>
      <c r="G209" s="26">
        <v>2</v>
      </c>
      <c r="H209" s="26" t="s">
        <v>1979</v>
      </c>
      <c r="I209" s="26">
        <v>1723187</v>
      </c>
      <c r="J209" s="23" t="str">
        <f t="shared" si="10"/>
        <v>UREN Room 709 1 2 B9 1723187</v>
      </c>
      <c r="K209" s="23" t="str">
        <f t="shared" si="11"/>
        <v>1 2 B9 1723187</v>
      </c>
      <c r="L209" s="26">
        <v>1.919</v>
      </c>
      <c r="M209" s="306">
        <f t="shared" si="14"/>
        <v>0.31899999999999995</v>
      </c>
      <c r="N209" s="26"/>
      <c r="O209" s="26"/>
      <c r="P209" s="24">
        <f>IF(Q209="","",VLOOKUP(Q209,Mapping!AT:AU,2,FALSE))</f>
        <v>3</v>
      </c>
      <c r="Q209" s="13" t="s">
        <v>0</v>
      </c>
    </row>
    <row r="210" spans="1:17" hidden="1">
      <c r="A210" s="116" t="s">
        <v>164</v>
      </c>
      <c r="B210" s="116">
        <v>1122</v>
      </c>
      <c r="C210" s="55">
        <v>44224</v>
      </c>
      <c r="D210" s="23">
        <f>IFERROR(VLOOKUP(E210,Mapping!AW:BA,5,FALSE),"")</f>
        <v>1</v>
      </c>
      <c r="E210" s="116" t="s">
        <v>905</v>
      </c>
      <c r="F210" s="26">
        <v>1</v>
      </c>
      <c r="G210" s="26">
        <v>1</v>
      </c>
      <c r="H210" s="26" t="s">
        <v>1445</v>
      </c>
      <c r="I210" s="26">
        <v>1708756</v>
      </c>
      <c r="J210" s="23" t="str">
        <f t="shared" si="10"/>
        <v>UREN Room 709 1 1 E5 1708756</v>
      </c>
      <c r="K210" s="23" t="str">
        <f t="shared" si="11"/>
        <v>1 1 E5 1708756</v>
      </c>
      <c r="L210" s="26">
        <v>1.83</v>
      </c>
      <c r="M210" s="306">
        <f t="shared" si="14"/>
        <v>0.22999999999999998</v>
      </c>
      <c r="N210" s="26"/>
      <c r="O210" s="26"/>
      <c r="P210" s="24">
        <f>IF(Q210="","",VLOOKUP(Q210,Mapping!AT:AU,2,FALSE))</f>
        <v>3</v>
      </c>
      <c r="Q210" s="13" t="s">
        <v>0</v>
      </c>
    </row>
    <row r="211" spans="1:17" hidden="1">
      <c r="A211" s="116" t="s">
        <v>164</v>
      </c>
      <c r="B211" s="116">
        <v>1122</v>
      </c>
      <c r="C211" s="55">
        <v>44224</v>
      </c>
      <c r="D211" s="23">
        <f>IFERROR(VLOOKUP(E211,Mapping!AW:BA,5,FALSE),"")</f>
        <v>1</v>
      </c>
      <c r="E211" s="116" t="s">
        <v>905</v>
      </c>
      <c r="F211" s="26">
        <v>1</v>
      </c>
      <c r="G211" s="26">
        <v>1</v>
      </c>
      <c r="H211" s="26" t="s">
        <v>2485</v>
      </c>
      <c r="I211" s="26">
        <v>1708757</v>
      </c>
      <c r="J211" s="23" t="str">
        <f t="shared" si="10"/>
        <v>UREN Room 709 1 1 D5 1708757</v>
      </c>
      <c r="K211" s="23" t="str">
        <f t="shared" si="11"/>
        <v>1 1 D5 1708757</v>
      </c>
      <c r="L211" s="26">
        <v>1.7629999999999999</v>
      </c>
      <c r="M211" s="306">
        <f t="shared" si="14"/>
        <v>0.16299999999999981</v>
      </c>
      <c r="N211" s="26"/>
      <c r="O211" s="26"/>
      <c r="P211" s="24">
        <f>IF(Q211="","",VLOOKUP(Q211,Mapping!AT:AU,2,FALSE))</f>
        <v>3</v>
      </c>
      <c r="Q211" s="13" t="s">
        <v>0</v>
      </c>
    </row>
    <row r="212" spans="1:17" hidden="1">
      <c r="A212" s="116" t="s">
        <v>164</v>
      </c>
      <c r="B212" s="116">
        <v>1122</v>
      </c>
      <c r="C212" s="55">
        <v>44224</v>
      </c>
      <c r="D212" s="23">
        <f>IFERROR(VLOOKUP(E212,Mapping!AW:BA,5,FALSE),"")</f>
        <v>1</v>
      </c>
      <c r="E212" s="116" t="s">
        <v>905</v>
      </c>
      <c r="F212" s="26">
        <v>1</v>
      </c>
      <c r="G212" s="26">
        <v>1</v>
      </c>
      <c r="H212" s="26" t="s">
        <v>2448</v>
      </c>
      <c r="I212" s="26">
        <v>1708758</v>
      </c>
      <c r="J212" s="23" t="str">
        <f t="shared" si="10"/>
        <v>UREN Room 709 1 1 C5 1708758</v>
      </c>
      <c r="K212" s="23" t="str">
        <f t="shared" si="11"/>
        <v>1 1 C5 1708758</v>
      </c>
      <c r="L212" s="26">
        <v>1.7410000000000001</v>
      </c>
      <c r="M212" s="306">
        <f t="shared" si="14"/>
        <v>0.14100000000000001</v>
      </c>
      <c r="N212" s="26"/>
      <c r="O212" s="26"/>
      <c r="P212" s="24">
        <f>IF(Q212="","",VLOOKUP(Q212,Mapping!AT:AU,2,FALSE))</f>
        <v>3</v>
      </c>
      <c r="Q212" s="13" t="s">
        <v>0</v>
      </c>
    </row>
    <row r="213" spans="1:17" hidden="1">
      <c r="A213" s="116" t="s">
        <v>164</v>
      </c>
      <c r="B213" s="116">
        <v>1122</v>
      </c>
      <c r="C213" s="55">
        <v>44224</v>
      </c>
      <c r="D213" s="23">
        <f>IFERROR(VLOOKUP(E213,Mapping!AW:BA,5,FALSE),"")</f>
        <v>1</v>
      </c>
      <c r="E213" s="116" t="s">
        <v>905</v>
      </c>
      <c r="F213" s="26">
        <v>1</v>
      </c>
      <c r="G213" s="26">
        <v>1</v>
      </c>
      <c r="H213" s="26" t="s">
        <v>1963</v>
      </c>
      <c r="I213" s="26">
        <v>1708759</v>
      </c>
      <c r="J213" s="23" t="str">
        <f t="shared" si="10"/>
        <v>UREN Room 709 1 1 B5 1708759</v>
      </c>
      <c r="K213" s="23" t="str">
        <f t="shared" si="11"/>
        <v>1 1 B5 1708759</v>
      </c>
      <c r="L213" s="26">
        <v>1.8360000000000001</v>
      </c>
      <c r="M213" s="306">
        <f t="shared" si="14"/>
        <v>0.23599999999999999</v>
      </c>
      <c r="N213" s="26"/>
      <c r="O213" s="26"/>
      <c r="P213" s="24">
        <f>IF(Q213="","",VLOOKUP(Q213,Mapping!AT:AU,2,FALSE))</f>
        <v>3</v>
      </c>
      <c r="Q213" s="13" t="s">
        <v>0</v>
      </c>
    </row>
    <row r="214" spans="1:17" hidden="1">
      <c r="A214" s="116" t="s">
        <v>164</v>
      </c>
      <c r="B214" s="116">
        <v>1122</v>
      </c>
      <c r="C214" s="55">
        <v>44224</v>
      </c>
      <c r="D214" s="23">
        <f>IFERROR(VLOOKUP(E214,Mapping!AW:BA,5,FALSE),"")</f>
        <v>2</v>
      </c>
      <c r="E214" s="116" t="s">
        <v>925</v>
      </c>
      <c r="F214" s="26">
        <v>1</v>
      </c>
      <c r="G214" s="26">
        <v>1</v>
      </c>
      <c r="H214" s="26" t="s">
        <v>2488</v>
      </c>
      <c r="I214" s="26">
        <v>1708772</v>
      </c>
      <c r="J214" s="23" t="str">
        <f t="shared" si="10"/>
        <v>UREN Room 709 1 1 F4 1708772</v>
      </c>
      <c r="K214" s="23" t="str">
        <f t="shared" si="11"/>
        <v>1 1 F4 1708772</v>
      </c>
      <c r="L214" s="26">
        <v>1.804</v>
      </c>
      <c r="M214" s="306">
        <f t="shared" si="14"/>
        <v>0.20399999999999996</v>
      </c>
      <c r="N214" s="26"/>
      <c r="O214" s="26"/>
      <c r="P214" s="24">
        <f>IF(Q214="","",VLOOKUP(Q214,Mapping!AT:AU,2,FALSE))</f>
        <v>3</v>
      </c>
      <c r="Q214" s="13" t="s">
        <v>0</v>
      </c>
    </row>
    <row r="215" spans="1:17" hidden="1">
      <c r="A215" s="116" t="s">
        <v>164</v>
      </c>
      <c r="B215" s="116">
        <v>1122</v>
      </c>
      <c r="C215" s="55">
        <v>44224</v>
      </c>
      <c r="D215" s="23">
        <f>IFERROR(VLOOKUP(E215,Mapping!AW:BA,5,FALSE),"")</f>
        <v>2</v>
      </c>
      <c r="E215" s="116" t="s">
        <v>925</v>
      </c>
      <c r="F215" s="26">
        <v>1</v>
      </c>
      <c r="G215" s="26">
        <v>1</v>
      </c>
      <c r="H215" s="26" t="s">
        <v>1440</v>
      </c>
      <c r="I215" s="26">
        <v>1708773</v>
      </c>
      <c r="J215" s="23" t="str">
        <f t="shared" si="10"/>
        <v>UREN Room 709 1 1 E4 1708773</v>
      </c>
      <c r="K215" s="23" t="str">
        <f t="shared" si="11"/>
        <v>1 1 E4 1708773</v>
      </c>
      <c r="L215" s="26">
        <v>1.7450000000000001</v>
      </c>
      <c r="M215" s="306">
        <f t="shared" si="14"/>
        <v>0.14500000000000002</v>
      </c>
      <c r="N215" s="26"/>
      <c r="O215" s="26"/>
      <c r="P215" s="24">
        <f>IF(Q215="","",VLOOKUP(Q215,Mapping!AT:AU,2,FALSE))</f>
        <v>3</v>
      </c>
      <c r="Q215" s="13" t="s">
        <v>0</v>
      </c>
    </row>
    <row r="216" spans="1:17" hidden="1">
      <c r="A216" s="116" t="s">
        <v>164</v>
      </c>
      <c r="B216" s="116">
        <v>1122</v>
      </c>
      <c r="C216" s="55">
        <v>44224</v>
      </c>
      <c r="D216" s="23">
        <f>IFERROR(VLOOKUP(E216,Mapping!AW:BA,5,FALSE),"")</f>
        <v>2</v>
      </c>
      <c r="E216" s="116" t="s">
        <v>925</v>
      </c>
      <c r="F216" s="26">
        <v>1</v>
      </c>
      <c r="G216" s="26">
        <v>1</v>
      </c>
      <c r="H216" s="26" t="s">
        <v>2484</v>
      </c>
      <c r="I216" s="26">
        <v>1708774</v>
      </c>
      <c r="J216" s="23" t="str">
        <f t="shared" ref="J216:J279" si="15">"UREN Room 709"&amp;" "&amp;F216&amp;" "&amp;G216&amp;" "&amp;H216&amp;" "&amp;I216</f>
        <v>UREN Room 709 1 1 D4 1708774</v>
      </c>
      <c r="K216" s="23" t="str">
        <f t="shared" ref="K216:K279" si="16">F216&amp;" "&amp;G216&amp;" "&amp;H216&amp;" "&amp;I216</f>
        <v>1 1 D4 1708774</v>
      </c>
      <c r="L216" s="26">
        <v>1.881</v>
      </c>
      <c r="M216" s="306">
        <f t="shared" si="14"/>
        <v>0.28099999999999992</v>
      </c>
      <c r="N216" s="26"/>
      <c r="O216" s="26"/>
      <c r="P216" s="24">
        <f>IF(Q216="","",VLOOKUP(Q216,Mapping!AT:AU,2,FALSE))</f>
        <v>3</v>
      </c>
      <c r="Q216" s="13" t="s">
        <v>0</v>
      </c>
    </row>
    <row r="217" spans="1:17" hidden="1">
      <c r="A217" s="116" t="s">
        <v>164</v>
      </c>
      <c r="B217" s="116">
        <v>1122</v>
      </c>
      <c r="C217" s="55">
        <v>44224</v>
      </c>
      <c r="D217" s="23">
        <f>IFERROR(VLOOKUP(E217,Mapping!AW:BA,5,FALSE),"")</f>
        <v>2</v>
      </c>
      <c r="E217" s="116" t="s">
        <v>925</v>
      </c>
      <c r="F217" s="26">
        <v>1</v>
      </c>
      <c r="G217" s="26">
        <v>1</v>
      </c>
      <c r="H217" s="26" t="s">
        <v>2447</v>
      </c>
      <c r="I217" s="26">
        <v>1708775</v>
      </c>
      <c r="J217" s="23" t="str">
        <f t="shared" si="15"/>
        <v>UREN Room 709 1 1 C4 1708775</v>
      </c>
      <c r="K217" s="23" t="str">
        <f t="shared" si="16"/>
        <v>1 1 C4 1708775</v>
      </c>
      <c r="L217" s="26">
        <v>1.7969999999999999</v>
      </c>
      <c r="M217" s="306">
        <f t="shared" si="14"/>
        <v>0.19699999999999984</v>
      </c>
      <c r="N217" s="26"/>
      <c r="O217" s="26"/>
      <c r="P217" s="24">
        <f>IF(Q217="","",VLOOKUP(Q217,Mapping!AT:AU,2,FALSE))</f>
        <v>3</v>
      </c>
      <c r="Q217" s="13" t="s">
        <v>0</v>
      </c>
    </row>
    <row r="218" spans="1:17" hidden="1">
      <c r="A218" s="116" t="s">
        <v>164</v>
      </c>
      <c r="B218" s="116">
        <v>1122</v>
      </c>
      <c r="C218" s="55">
        <v>44224</v>
      </c>
      <c r="D218" s="23">
        <f>IFERROR(VLOOKUP(E218,Mapping!AW:BA,5,FALSE),"")</f>
        <v>8</v>
      </c>
      <c r="E218" s="116" t="s">
        <v>1009</v>
      </c>
      <c r="F218" s="26">
        <v>1</v>
      </c>
      <c r="G218" s="26">
        <v>1</v>
      </c>
      <c r="H218" s="26" t="s">
        <v>1960</v>
      </c>
      <c r="I218" s="26">
        <v>1708792</v>
      </c>
      <c r="J218" s="23" t="str">
        <f t="shared" si="15"/>
        <v>UREN Room 709 1 1 B4 1708792</v>
      </c>
      <c r="K218" s="23" t="str">
        <f t="shared" si="16"/>
        <v>1 1 B4 1708792</v>
      </c>
      <c r="L218" s="26">
        <v>1.85</v>
      </c>
      <c r="M218" s="306">
        <f t="shared" si="14"/>
        <v>0.25</v>
      </c>
      <c r="N218" s="26"/>
      <c r="O218" s="26"/>
      <c r="P218" s="24">
        <f>IF(Q218="","",VLOOKUP(Q218,Mapping!AT:AU,2,FALSE))</f>
        <v>3</v>
      </c>
      <c r="Q218" s="13" t="s">
        <v>0</v>
      </c>
    </row>
    <row r="219" spans="1:17" hidden="1">
      <c r="A219" s="116" t="s">
        <v>164</v>
      </c>
      <c r="B219" s="116">
        <v>1122</v>
      </c>
      <c r="C219" s="55">
        <v>44224</v>
      </c>
      <c r="D219" s="23">
        <f>IFERROR(VLOOKUP(E219,Mapping!AW:BA,5,FALSE),"")</f>
        <v>8</v>
      </c>
      <c r="E219" s="116" t="s">
        <v>1009</v>
      </c>
      <c r="F219" s="26">
        <v>1</v>
      </c>
      <c r="G219" s="26">
        <v>1</v>
      </c>
      <c r="H219" s="26" t="s">
        <v>2320</v>
      </c>
      <c r="I219" s="26">
        <v>1708793</v>
      </c>
      <c r="J219" s="23" t="str">
        <f t="shared" si="15"/>
        <v>UREN Room 709 1 1 A4 1708793</v>
      </c>
      <c r="K219" s="23" t="str">
        <f t="shared" si="16"/>
        <v>1 1 A4 1708793</v>
      </c>
      <c r="L219" s="26">
        <v>1.8680000000000001</v>
      </c>
      <c r="M219" s="306">
        <f t="shared" si="14"/>
        <v>0.26800000000000002</v>
      </c>
      <c r="N219" s="26"/>
      <c r="O219" s="26"/>
      <c r="P219" s="24">
        <f>IF(Q219="","",VLOOKUP(Q219,Mapping!AT:AU,2,FALSE))</f>
        <v>3</v>
      </c>
      <c r="Q219" s="13" t="s">
        <v>0</v>
      </c>
    </row>
    <row r="220" spans="1:17" hidden="1">
      <c r="A220" s="116" t="s">
        <v>164</v>
      </c>
      <c r="B220" s="116">
        <v>1122</v>
      </c>
      <c r="C220" s="55">
        <v>44224</v>
      </c>
      <c r="D220" s="23">
        <f>IFERROR(VLOOKUP(E220,Mapping!AW:BA,5,FALSE),"")</f>
        <v>8</v>
      </c>
      <c r="E220" s="116" t="s">
        <v>1009</v>
      </c>
      <c r="F220" s="26">
        <v>1</v>
      </c>
      <c r="G220" s="26">
        <v>1</v>
      </c>
      <c r="H220" s="26" t="s">
        <v>1462</v>
      </c>
      <c r="I220" s="26">
        <v>1708794</v>
      </c>
      <c r="J220" s="23" t="str">
        <f t="shared" si="15"/>
        <v>UREN Room 709 1 1 I3 1708794</v>
      </c>
      <c r="K220" s="23" t="str">
        <f t="shared" si="16"/>
        <v>1 1 I3 1708794</v>
      </c>
      <c r="L220" s="26">
        <v>1.869</v>
      </c>
      <c r="M220" s="306">
        <f t="shared" si="14"/>
        <v>0.26899999999999991</v>
      </c>
      <c r="N220" s="26"/>
      <c r="O220" s="26"/>
      <c r="P220" s="24">
        <f>IF(Q220="","",VLOOKUP(Q220,Mapping!AT:AU,2,FALSE))</f>
        <v>3</v>
      </c>
      <c r="Q220" s="13" t="s">
        <v>0</v>
      </c>
    </row>
    <row r="221" spans="1:17" hidden="1">
      <c r="A221" s="116" t="s">
        <v>164</v>
      </c>
      <c r="B221" s="116">
        <v>1122</v>
      </c>
      <c r="C221" s="55">
        <v>44224</v>
      </c>
      <c r="D221" s="23">
        <f>IFERROR(VLOOKUP(E221,Mapping!AW:BA,5,FALSE),"")</f>
        <v>8</v>
      </c>
      <c r="E221" s="116" t="s">
        <v>1009</v>
      </c>
      <c r="F221" s="26">
        <v>1</v>
      </c>
      <c r="G221" s="26">
        <v>1</v>
      </c>
      <c r="H221" s="26" t="s">
        <v>2489</v>
      </c>
      <c r="I221" s="26">
        <v>1708795</v>
      </c>
      <c r="J221" s="23" t="str">
        <f t="shared" si="15"/>
        <v>UREN Room 709 1 1 H3 1708795</v>
      </c>
      <c r="K221" s="23" t="str">
        <f t="shared" si="16"/>
        <v>1 1 H3 1708795</v>
      </c>
      <c r="L221" s="26">
        <v>1.8520000000000001</v>
      </c>
      <c r="M221" s="306">
        <f t="shared" si="14"/>
        <v>0.252</v>
      </c>
      <c r="N221" s="26"/>
      <c r="O221" s="26"/>
      <c r="P221" s="24">
        <f>IF(Q221="","",VLOOKUP(Q221,Mapping!AT:AU,2,FALSE))</f>
        <v>3</v>
      </c>
      <c r="Q221" s="13" t="s">
        <v>0</v>
      </c>
    </row>
    <row r="222" spans="1:17">
      <c r="A222" s="116" t="s">
        <v>164</v>
      </c>
      <c r="B222" s="116">
        <v>1122</v>
      </c>
      <c r="C222" s="55">
        <v>44224</v>
      </c>
      <c r="D222" s="23">
        <f>IFERROR(VLOOKUP(E222,Mapping!AW:BA,5,FALSE),"")</f>
        <v>5</v>
      </c>
      <c r="E222" s="116" t="s">
        <v>975</v>
      </c>
      <c r="F222" s="26">
        <v>1</v>
      </c>
      <c r="G222" s="26">
        <v>1</v>
      </c>
      <c r="H222" s="26" t="s">
        <v>2486</v>
      </c>
      <c r="I222" s="26">
        <v>1708739</v>
      </c>
      <c r="J222" s="23" t="str">
        <f t="shared" si="15"/>
        <v>UREN Room 709 1 1 D6 1708739</v>
      </c>
      <c r="K222" s="23" t="str">
        <f t="shared" si="16"/>
        <v>1 1 D6 1708739</v>
      </c>
      <c r="L222" s="26">
        <v>1.8480000000000001</v>
      </c>
      <c r="M222" s="306">
        <f t="shared" si="14"/>
        <v>0.248</v>
      </c>
      <c r="N222" s="26"/>
      <c r="O222" s="26"/>
      <c r="P222" s="24">
        <f>IF(Q222="","",VLOOKUP(Q222,Mapping!AT:AU,2,FALSE))</f>
        <v>3</v>
      </c>
      <c r="Q222" s="13" t="s">
        <v>0</v>
      </c>
    </row>
    <row r="223" spans="1:17">
      <c r="A223" s="116" t="s">
        <v>164</v>
      </c>
      <c r="B223" s="116">
        <v>1122</v>
      </c>
      <c r="C223" s="55">
        <v>44224</v>
      </c>
      <c r="D223" s="23">
        <f>IFERROR(VLOOKUP(E223,Mapping!AW:BA,5,FALSE),"")</f>
        <v>5</v>
      </c>
      <c r="E223" s="116" t="s">
        <v>975</v>
      </c>
      <c r="F223" s="26">
        <v>1</v>
      </c>
      <c r="G223" s="26">
        <v>1</v>
      </c>
      <c r="H223" s="26" t="s">
        <v>2449</v>
      </c>
      <c r="I223" s="26">
        <v>1708738</v>
      </c>
      <c r="J223" s="23" t="str">
        <f t="shared" si="15"/>
        <v>UREN Room 709 1 1 C6 1708738</v>
      </c>
      <c r="K223" s="23" t="str">
        <f t="shared" si="16"/>
        <v>1 1 C6 1708738</v>
      </c>
      <c r="L223" s="26">
        <v>1.9079999999999999</v>
      </c>
      <c r="M223" s="306">
        <f t="shared" si="14"/>
        <v>0.30799999999999983</v>
      </c>
      <c r="N223" s="26"/>
      <c r="O223" s="26"/>
      <c r="P223" s="24">
        <f>IF(Q223="","",VLOOKUP(Q223,Mapping!AT:AU,2,FALSE))</f>
        <v>3</v>
      </c>
      <c r="Q223" s="13" t="s">
        <v>0</v>
      </c>
    </row>
    <row r="224" spans="1:17">
      <c r="A224" s="116" t="s">
        <v>164</v>
      </c>
      <c r="B224" s="116">
        <v>1122</v>
      </c>
      <c r="C224" s="55">
        <v>44224</v>
      </c>
      <c r="D224" s="23">
        <f>IFERROR(VLOOKUP(E224,Mapping!AW:BA,5,FALSE),"")</f>
        <v>5</v>
      </c>
      <c r="E224" s="116" t="s">
        <v>975</v>
      </c>
      <c r="F224" s="26">
        <v>1</v>
      </c>
      <c r="G224" s="26">
        <v>1</v>
      </c>
      <c r="H224" s="26" t="s">
        <v>1967</v>
      </c>
      <c r="I224" s="26">
        <v>1708737</v>
      </c>
      <c r="J224" s="23" t="str">
        <f t="shared" si="15"/>
        <v>UREN Room 709 1 1 B6 1708737</v>
      </c>
      <c r="K224" s="23" t="str">
        <f t="shared" si="16"/>
        <v>1 1 B6 1708737</v>
      </c>
      <c r="L224" s="26">
        <v>1.8089999999999999</v>
      </c>
      <c r="M224" s="306">
        <f t="shared" si="14"/>
        <v>0.20899999999999985</v>
      </c>
      <c r="N224" s="26"/>
      <c r="O224" s="26"/>
      <c r="P224" s="24">
        <f>IF(Q224="","",VLOOKUP(Q224,Mapping!AT:AU,2,FALSE))</f>
        <v>3</v>
      </c>
      <c r="Q224" s="13" t="s">
        <v>0</v>
      </c>
    </row>
    <row r="225" spans="1:17">
      <c r="A225" s="116" t="s">
        <v>164</v>
      </c>
      <c r="B225" s="116">
        <v>1122</v>
      </c>
      <c r="C225" s="55">
        <v>44224</v>
      </c>
      <c r="D225" s="23">
        <f>IFERROR(VLOOKUP(E225,Mapping!AW:BA,5,FALSE),"")</f>
        <v>5</v>
      </c>
      <c r="E225" s="116" t="s">
        <v>975</v>
      </c>
      <c r="F225" s="26">
        <v>1</v>
      </c>
      <c r="G225" s="26">
        <v>1</v>
      </c>
      <c r="H225" s="26" t="s">
        <v>2323</v>
      </c>
      <c r="I225" s="26">
        <v>1708736</v>
      </c>
      <c r="J225" s="23" t="str">
        <f t="shared" si="15"/>
        <v>UREN Room 709 1 1 A6 1708736</v>
      </c>
      <c r="K225" s="23" t="str">
        <f t="shared" si="16"/>
        <v>1 1 A6 1708736</v>
      </c>
      <c r="L225" s="26">
        <v>1.8120000000000001</v>
      </c>
      <c r="M225" s="306">
        <f t="shared" si="14"/>
        <v>0.21199999999999997</v>
      </c>
      <c r="N225" s="26"/>
      <c r="O225" s="26"/>
      <c r="P225" s="24">
        <f>IF(Q225="","",VLOOKUP(Q225,Mapping!AT:AU,2,FALSE))</f>
        <v>3</v>
      </c>
      <c r="Q225" s="13" t="s">
        <v>0</v>
      </c>
    </row>
    <row r="226" spans="1:17" hidden="1">
      <c r="A226" s="116" t="s">
        <v>164</v>
      </c>
      <c r="B226" s="116">
        <v>1122</v>
      </c>
      <c r="C226" s="55">
        <v>44224</v>
      </c>
      <c r="D226" s="23">
        <f>IFERROR(VLOOKUP(E226,Mapping!AW:BA,5,FALSE),"")</f>
        <v>4</v>
      </c>
      <c r="E226" s="116" t="s">
        <v>962</v>
      </c>
      <c r="F226" s="26">
        <v>1</v>
      </c>
      <c r="G226" s="26">
        <v>1</v>
      </c>
      <c r="H226" s="26" t="s">
        <v>1466</v>
      </c>
      <c r="I226" s="26">
        <v>1708746</v>
      </c>
      <c r="J226" s="23" t="str">
        <f t="shared" si="15"/>
        <v>UREN Room 709 1 1 I5 1708746</v>
      </c>
      <c r="K226" s="23" t="str">
        <f t="shared" si="16"/>
        <v>1 1 I5 1708746</v>
      </c>
      <c r="L226" s="26">
        <v>1.954</v>
      </c>
      <c r="M226" s="306">
        <f t="shared" si="14"/>
        <v>0.35399999999999987</v>
      </c>
      <c r="N226" s="26"/>
      <c r="O226" s="26"/>
      <c r="P226" s="24">
        <f>IF(Q226="","",VLOOKUP(Q226,Mapping!AT:AU,2,FALSE))</f>
        <v>3</v>
      </c>
      <c r="Q226" s="13" t="s">
        <v>0</v>
      </c>
    </row>
    <row r="227" spans="1:17" hidden="1">
      <c r="A227" s="116" t="s">
        <v>164</v>
      </c>
      <c r="B227" s="116">
        <v>1122</v>
      </c>
      <c r="C227" s="55">
        <v>44224</v>
      </c>
      <c r="D227" s="23">
        <f>IFERROR(VLOOKUP(E227,Mapping!AW:BA,5,FALSE),"")</f>
        <v>4</v>
      </c>
      <c r="E227" s="116" t="s">
        <v>962</v>
      </c>
      <c r="F227" s="26">
        <v>1</v>
      </c>
      <c r="G227" s="26">
        <v>1</v>
      </c>
      <c r="H227" s="26" t="s">
        <v>2490</v>
      </c>
      <c r="I227" s="26">
        <v>1708747</v>
      </c>
      <c r="J227" s="23" t="str">
        <f t="shared" si="15"/>
        <v>UREN Room 709 1 1 H5 1708747</v>
      </c>
      <c r="K227" s="23" t="str">
        <f t="shared" si="16"/>
        <v>1 1 H5 1708747</v>
      </c>
      <c r="L227" s="26">
        <v>1.9059999999999999</v>
      </c>
      <c r="M227" s="306">
        <f t="shared" si="14"/>
        <v>0.30599999999999983</v>
      </c>
      <c r="N227" s="26"/>
      <c r="O227" s="26"/>
      <c r="P227" s="24">
        <f>IF(Q227="","",VLOOKUP(Q227,Mapping!AT:AU,2,FALSE))</f>
        <v>3</v>
      </c>
      <c r="Q227" s="13" t="s">
        <v>0</v>
      </c>
    </row>
    <row r="228" spans="1:17" hidden="1">
      <c r="A228" s="116" t="s">
        <v>164</v>
      </c>
      <c r="B228" s="116">
        <v>1122</v>
      </c>
      <c r="C228" s="55">
        <v>44224</v>
      </c>
      <c r="D228" s="23">
        <f>IFERROR(VLOOKUP(E228,Mapping!AW:BA,5,FALSE),"")</f>
        <v>4</v>
      </c>
      <c r="E228" s="116" t="s">
        <v>962</v>
      </c>
      <c r="F228" s="26">
        <v>1</v>
      </c>
      <c r="G228" s="26">
        <v>1</v>
      </c>
      <c r="H228" s="26" t="s">
        <v>2491</v>
      </c>
      <c r="I228" s="26">
        <v>1708748</v>
      </c>
      <c r="J228" s="23" t="str">
        <f t="shared" si="15"/>
        <v>UREN Room 709 1 1 G5 1708748</v>
      </c>
      <c r="K228" s="23" t="str">
        <f t="shared" si="16"/>
        <v>1 1 G5 1708748</v>
      </c>
      <c r="L228" s="26">
        <v>1.88</v>
      </c>
      <c r="M228" s="306">
        <f t="shared" si="14"/>
        <v>0.2799999999999998</v>
      </c>
      <c r="N228" s="26"/>
      <c r="O228" s="26"/>
      <c r="P228" s="24">
        <f>IF(Q228="","",VLOOKUP(Q228,Mapping!AT:AU,2,FALSE))</f>
        <v>3</v>
      </c>
      <c r="Q228" s="13" t="s">
        <v>0</v>
      </c>
    </row>
    <row r="229" spans="1:17" hidden="1">
      <c r="A229" s="116" t="s">
        <v>164</v>
      </c>
      <c r="B229" s="116">
        <v>1122</v>
      </c>
      <c r="C229" s="55">
        <v>44224</v>
      </c>
      <c r="D229" s="23">
        <f>IFERROR(VLOOKUP(E229,Mapping!AW:BA,5,FALSE),"")</f>
        <v>4</v>
      </c>
      <c r="E229" s="116" t="s">
        <v>962</v>
      </c>
      <c r="F229" s="26">
        <v>1</v>
      </c>
      <c r="G229" s="26">
        <v>1</v>
      </c>
      <c r="H229" s="26" t="s">
        <v>2492</v>
      </c>
      <c r="I229" s="26">
        <v>1708749</v>
      </c>
      <c r="J229" s="23" t="str">
        <f t="shared" si="15"/>
        <v>UREN Room 709 1 1 F5 1708749</v>
      </c>
      <c r="K229" s="23" t="str">
        <f t="shared" si="16"/>
        <v>1 1 F5 1708749</v>
      </c>
      <c r="L229" s="26">
        <v>1.873</v>
      </c>
      <c r="M229" s="306">
        <f t="shared" si="14"/>
        <v>0.27299999999999991</v>
      </c>
      <c r="N229" s="26"/>
      <c r="O229" s="26"/>
      <c r="P229" s="24">
        <f>IF(Q229="","",VLOOKUP(Q229,Mapping!AT:AU,2,FALSE))</f>
        <v>3</v>
      </c>
      <c r="Q229" s="13" t="s">
        <v>0</v>
      </c>
    </row>
    <row r="230" spans="1:17" hidden="1">
      <c r="A230" s="116" t="s">
        <v>164</v>
      </c>
      <c r="B230" s="116">
        <v>1122</v>
      </c>
      <c r="C230" s="55">
        <v>44224</v>
      </c>
      <c r="D230" s="23">
        <f>IFERROR(VLOOKUP(E230,Mapping!AW:BA,5,FALSE),"")</f>
        <v>9</v>
      </c>
      <c r="E230" s="116" t="s">
        <v>1018</v>
      </c>
      <c r="F230" s="26">
        <v>1</v>
      </c>
      <c r="G230" s="26">
        <v>1</v>
      </c>
      <c r="H230" s="26" t="s">
        <v>2446</v>
      </c>
      <c r="I230" s="26">
        <v>1708845</v>
      </c>
      <c r="J230" s="23" t="str">
        <f t="shared" si="15"/>
        <v>UREN Room 709 1 1 C3 1708845</v>
      </c>
      <c r="K230" s="23" t="str">
        <f t="shared" si="16"/>
        <v>1 1 C3 1708845</v>
      </c>
      <c r="L230" s="26">
        <v>1.792</v>
      </c>
      <c r="M230" s="306">
        <f t="shared" si="14"/>
        <v>0.19199999999999995</v>
      </c>
      <c r="N230" s="26"/>
      <c r="O230" s="26"/>
      <c r="P230" s="24">
        <f>IF(Q230="","",VLOOKUP(Q230,Mapping!AT:AU,2,FALSE))</f>
        <v>3</v>
      </c>
      <c r="Q230" s="13" t="s">
        <v>0</v>
      </c>
    </row>
    <row r="231" spans="1:17" hidden="1">
      <c r="A231" s="116" t="s">
        <v>164</v>
      </c>
      <c r="B231" s="116">
        <v>1122</v>
      </c>
      <c r="C231" s="55">
        <v>44224</v>
      </c>
      <c r="D231" s="23">
        <f>IFERROR(VLOOKUP(E231,Mapping!AW:BA,5,FALSE),"")</f>
        <v>9</v>
      </c>
      <c r="E231" s="116" t="s">
        <v>1018</v>
      </c>
      <c r="F231" s="26">
        <v>1</v>
      </c>
      <c r="G231" s="26">
        <v>1</v>
      </c>
      <c r="H231" s="26" t="s">
        <v>2324</v>
      </c>
      <c r="I231" s="26">
        <v>1708846</v>
      </c>
      <c r="J231" s="23" t="str">
        <f t="shared" si="15"/>
        <v>UREN Room 709 1 1 C2 1708846</v>
      </c>
      <c r="K231" s="23" t="str">
        <f t="shared" si="16"/>
        <v>1 1 C2 1708846</v>
      </c>
      <c r="L231" s="26">
        <v>1.8460000000000001</v>
      </c>
      <c r="M231" s="306">
        <f t="shared" si="14"/>
        <v>0.246</v>
      </c>
      <c r="N231" s="26"/>
      <c r="O231" s="26"/>
      <c r="P231" s="24">
        <f>IF(Q231="","",VLOOKUP(Q231,Mapping!AT:AU,2,FALSE))</f>
        <v>3</v>
      </c>
      <c r="Q231" s="13" t="s">
        <v>0</v>
      </c>
    </row>
    <row r="232" spans="1:17" hidden="1">
      <c r="A232" s="116" t="s">
        <v>164</v>
      </c>
      <c r="B232" s="116">
        <v>1122</v>
      </c>
      <c r="C232" s="55">
        <v>44224</v>
      </c>
      <c r="D232" s="23">
        <f>IFERROR(VLOOKUP(E232,Mapping!AW:BA,5,FALSE),"")</f>
        <v>9</v>
      </c>
      <c r="E232" s="116" t="s">
        <v>1018</v>
      </c>
      <c r="F232" s="26">
        <v>1</v>
      </c>
      <c r="G232" s="26">
        <v>1</v>
      </c>
      <c r="H232" s="26" t="s">
        <v>1411</v>
      </c>
      <c r="I232" s="26">
        <v>1708847</v>
      </c>
      <c r="J232" s="23" t="str">
        <f t="shared" si="15"/>
        <v>UREN Room 709 1 1 C1 1708847</v>
      </c>
      <c r="K232" s="23" t="str">
        <f t="shared" si="16"/>
        <v>1 1 C1 1708847</v>
      </c>
      <c r="L232" s="26">
        <v>1.764</v>
      </c>
      <c r="M232" s="306">
        <f t="shared" si="14"/>
        <v>0.16399999999999992</v>
      </c>
      <c r="N232" s="26"/>
      <c r="O232" s="26"/>
      <c r="P232" s="24">
        <f>IF(Q232="","",VLOOKUP(Q232,Mapping!AT:AU,2,FALSE))</f>
        <v>3</v>
      </c>
      <c r="Q232" s="13" t="s">
        <v>0</v>
      </c>
    </row>
    <row r="233" spans="1:17" hidden="1">
      <c r="A233" s="116" t="s">
        <v>164</v>
      </c>
      <c r="B233" s="116">
        <v>1122</v>
      </c>
      <c r="C233" s="55">
        <v>44224</v>
      </c>
      <c r="D233" s="23">
        <f>IFERROR(VLOOKUP(E233,Mapping!AW:BA,5,FALSE),"")</f>
        <v>9</v>
      </c>
      <c r="E233" s="116" t="s">
        <v>1018</v>
      </c>
      <c r="F233" s="26">
        <v>1</v>
      </c>
      <c r="G233" s="26">
        <v>1</v>
      </c>
      <c r="H233" s="26" t="s">
        <v>1458</v>
      </c>
      <c r="I233" s="26">
        <v>1708848</v>
      </c>
      <c r="J233" s="23" t="str">
        <f t="shared" si="15"/>
        <v>UREN Room 709 1 1 I2 1708848</v>
      </c>
      <c r="K233" s="23" t="str">
        <f t="shared" si="16"/>
        <v>1 1 I2 1708848</v>
      </c>
      <c r="L233" s="26">
        <v>1.77</v>
      </c>
      <c r="M233" s="306">
        <f t="shared" si="14"/>
        <v>0.16999999999999993</v>
      </c>
      <c r="N233" s="26"/>
      <c r="O233" s="26"/>
      <c r="P233" s="24">
        <f>IF(Q233="","",VLOOKUP(Q233,Mapping!AT:AU,2,FALSE))</f>
        <v>3</v>
      </c>
      <c r="Q233" s="13" t="s">
        <v>0</v>
      </c>
    </row>
    <row r="234" spans="1:17" hidden="1">
      <c r="A234" s="116" t="s">
        <v>164</v>
      </c>
      <c r="B234" s="116">
        <v>1122</v>
      </c>
      <c r="C234" s="55">
        <v>44224</v>
      </c>
      <c r="D234" s="23">
        <f>IFERROR(VLOOKUP(E234,Mapping!AW:BA,5,FALSE),"")</f>
        <v>7</v>
      </c>
      <c r="E234" s="116" t="s">
        <v>998</v>
      </c>
      <c r="F234" s="26">
        <v>1</v>
      </c>
      <c r="G234" s="26">
        <v>1</v>
      </c>
      <c r="H234" s="26" t="s">
        <v>2322</v>
      </c>
      <c r="I234" s="26">
        <v>1708762</v>
      </c>
      <c r="J234" s="23" t="str">
        <f t="shared" si="15"/>
        <v>UREN Room 709 1 1 A5 1708762</v>
      </c>
      <c r="K234" s="23" t="str">
        <f t="shared" si="16"/>
        <v>1 1 A5 1708762</v>
      </c>
      <c r="L234" s="26">
        <v>1.7529999999999999</v>
      </c>
      <c r="M234" s="306">
        <f t="shared" si="14"/>
        <v>0.1529999999999998</v>
      </c>
      <c r="N234" s="26"/>
      <c r="O234" s="26"/>
      <c r="P234" s="24">
        <f>IF(Q234="","",VLOOKUP(Q234,Mapping!AT:AU,2,FALSE))</f>
        <v>3</v>
      </c>
      <c r="Q234" s="13" t="s">
        <v>0</v>
      </c>
    </row>
    <row r="235" spans="1:17" hidden="1">
      <c r="A235" s="116" t="s">
        <v>164</v>
      </c>
      <c r="B235" s="116">
        <v>1122</v>
      </c>
      <c r="C235" s="55">
        <v>44224</v>
      </c>
      <c r="D235" s="23">
        <f>IFERROR(VLOOKUP(E235,Mapping!AW:BA,5,FALSE),"")</f>
        <v>7</v>
      </c>
      <c r="E235" s="116" t="s">
        <v>998</v>
      </c>
      <c r="F235" s="26">
        <v>1</v>
      </c>
      <c r="G235" s="26">
        <v>1</v>
      </c>
      <c r="H235" s="26" t="s">
        <v>1464</v>
      </c>
      <c r="I235" s="26">
        <v>1708763</v>
      </c>
      <c r="J235" s="23" t="str">
        <f t="shared" si="15"/>
        <v>UREN Room 709 1 1 I4 1708763</v>
      </c>
      <c r="K235" s="23" t="str">
        <f t="shared" si="16"/>
        <v>1 1 I4 1708763</v>
      </c>
      <c r="L235" s="26">
        <v>1.871</v>
      </c>
      <c r="M235" s="306">
        <f t="shared" si="14"/>
        <v>0.27099999999999991</v>
      </c>
      <c r="N235" s="26"/>
      <c r="O235" s="26"/>
      <c r="P235" s="24">
        <f>IF(Q235="","",VLOOKUP(Q235,Mapping!AT:AU,2,FALSE))</f>
        <v>3</v>
      </c>
      <c r="Q235" s="13" t="s">
        <v>0</v>
      </c>
    </row>
    <row r="236" spans="1:17" hidden="1">
      <c r="A236" s="116" t="s">
        <v>164</v>
      </c>
      <c r="B236" s="116">
        <v>1122</v>
      </c>
      <c r="C236" s="55">
        <v>44224</v>
      </c>
      <c r="D236" s="23">
        <f>IFERROR(VLOOKUP(E236,Mapping!AW:BA,5,FALSE),"")</f>
        <v>7</v>
      </c>
      <c r="E236" s="116" t="s">
        <v>998</v>
      </c>
      <c r="F236" s="26">
        <v>1</v>
      </c>
      <c r="G236" s="26">
        <v>1</v>
      </c>
      <c r="H236" s="26" t="s">
        <v>2493</v>
      </c>
      <c r="I236" s="26">
        <v>1708764</v>
      </c>
      <c r="J236" s="23" t="str">
        <f t="shared" si="15"/>
        <v>UREN Room 709 1 1 H4 1708764</v>
      </c>
      <c r="K236" s="23" t="str">
        <f t="shared" si="16"/>
        <v>1 1 H4 1708764</v>
      </c>
      <c r="L236" s="26">
        <v>1.86</v>
      </c>
      <c r="M236" s="306">
        <f t="shared" si="14"/>
        <v>0.26</v>
      </c>
      <c r="N236" s="26"/>
      <c r="O236" s="26"/>
      <c r="P236" s="24">
        <f>IF(Q236="","",VLOOKUP(Q236,Mapping!AT:AU,2,FALSE))</f>
        <v>3</v>
      </c>
      <c r="Q236" s="13" t="s">
        <v>0</v>
      </c>
    </row>
    <row r="237" spans="1:17" hidden="1">
      <c r="A237" s="116" t="s">
        <v>164</v>
      </c>
      <c r="B237" s="116">
        <v>1122</v>
      </c>
      <c r="C237" s="55">
        <v>44224</v>
      </c>
      <c r="D237" s="23">
        <f>IFERROR(VLOOKUP(E237,Mapping!AW:BA,5,FALSE),"")</f>
        <v>7</v>
      </c>
      <c r="E237" s="116" t="s">
        <v>998</v>
      </c>
      <c r="F237" s="26">
        <v>1</v>
      </c>
      <c r="G237" s="26">
        <v>1</v>
      </c>
      <c r="H237" s="26" t="s">
        <v>2494</v>
      </c>
      <c r="I237" s="26">
        <v>1708765</v>
      </c>
      <c r="J237" s="23" t="str">
        <f t="shared" si="15"/>
        <v>UREN Room 709 1 1 G4 1708765</v>
      </c>
      <c r="K237" s="23" t="str">
        <f t="shared" si="16"/>
        <v>1 1 G4 1708765</v>
      </c>
      <c r="L237" s="26">
        <v>1.788</v>
      </c>
      <c r="M237" s="306">
        <f t="shared" si="14"/>
        <v>0.18799999999999994</v>
      </c>
      <c r="N237" s="26"/>
      <c r="O237" s="26"/>
      <c r="P237" s="24">
        <f>IF(Q237="","",VLOOKUP(Q237,Mapping!AT:AU,2,FALSE))</f>
        <v>3</v>
      </c>
      <c r="Q237" s="13" t="s">
        <v>0</v>
      </c>
    </row>
    <row r="238" spans="1:17" hidden="1">
      <c r="A238" s="116" t="s">
        <v>164</v>
      </c>
      <c r="B238" s="116">
        <v>1122</v>
      </c>
      <c r="C238" s="55">
        <v>44224</v>
      </c>
      <c r="D238" s="23">
        <f>IFERROR(VLOOKUP(E238,Mapping!AW:BA,5,FALSE),"")</f>
        <v>6</v>
      </c>
      <c r="E238" s="116" t="s">
        <v>986</v>
      </c>
      <c r="F238" s="26">
        <v>1</v>
      </c>
      <c r="G238" s="26">
        <v>1</v>
      </c>
      <c r="H238" s="26" t="s">
        <v>2495</v>
      </c>
      <c r="I238" s="26">
        <v>1708783</v>
      </c>
      <c r="J238" s="23" t="str">
        <f t="shared" si="15"/>
        <v>UREN Room 709 1 1 G3 1708783</v>
      </c>
      <c r="K238" s="23" t="str">
        <f t="shared" si="16"/>
        <v>1 1 G3 1708783</v>
      </c>
      <c r="L238" s="26">
        <v>1.85</v>
      </c>
      <c r="M238" s="306">
        <f t="shared" si="14"/>
        <v>0.25</v>
      </c>
      <c r="N238" s="26"/>
      <c r="O238" s="26"/>
      <c r="P238" s="24">
        <f>IF(Q238="","",VLOOKUP(Q238,Mapping!AT:AU,2,FALSE))</f>
        <v>3</v>
      </c>
      <c r="Q238" s="13" t="s">
        <v>0</v>
      </c>
    </row>
    <row r="239" spans="1:17" hidden="1">
      <c r="A239" s="116" t="s">
        <v>164</v>
      </c>
      <c r="B239" s="116">
        <v>1122</v>
      </c>
      <c r="C239" s="55">
        <v>44224</v>
      </c>
      <c r="D239" s="23">
        <f>IFERROR(VLOOKUP(E239,Mapping!AW:BA,5,FALSE),"")</f>
        <v>6</v>
      </c>
      <c r="E239" s="116" t="s">
        <v>986</v>
      </c>
      <c r="F239" s="26">
        <v>1</v>
      </c>
      <c r="G239" s="26">
        <v>1</v>
      </c>
      <c r="H239" s="26" t="s">
        <v>2496</v>
      </c>
      <c r="I239" s="26">
        <v>1708782</v>
      </c>
      <c r="J239" s="23" t="str">
        <f t="shared" si="15"/>
        <v>UREN Room 709 1 1 F3 1708782</v>
      </c>
      <c r="K239" s="23" t="str">
        <f t="shared" si="16"/>
        <v>1 1 F3 1708782</v>
      </c>
      <c r="L239" s="26">
        <v>1.796</v>
      </c>
      <c r="M239" s="306">
        <f t="shared" si="14"/>
        <v>0.19599999999999995</v>
      </c>
      <c r="N239" s="26"/>
      <c r="O239" s="26"/>
      <c r="P239" s="24">
        <f>IF(Q239="","",VLOOKUP(Q239,Mapping!AT:AU,2,FALSE))</f>
        <v>3</v>
      </c>
      <c r="Q239" s="13" t="s">
        <v>0</v>
      </c>
    </row>
    <row r="240" spans="1:17" hidden="1">
      <c r="A240" s="116" t="s">
        <v>164</v>
      </c>
      <c r="B240" s="116">
        <v>1122</v>
      </c>
      <c r="C240" s="55">
        <v>44224</v>
      </c>
      <c r="D240" s="23">
        <f>IFERROR(VLOOKUP(E240,Mapping!AW:BA,5,FALSE),"")</f>
        <v>6</v>
      </c>
      <c r="E240" s="116" t="s">
        <v>986</v>
      </c>
      <c r="F240" s="26">
        <v>1</v>
      </c>
      <c r="G240" s="26">
        <v>1</v>
      </c>
      <c r="H240" s="26" t="s">
        <v>1436</v>
      </c>
      <c r="I240" s="26">
        <v>1708785</v>
      </c>
      <c r="J240" s="23" t="str">
        <f t="shared" si="15"/>
        <v>UREN Room 709 1 1 E3 1708785</v>
      </c>
      <c r="K240" s="23" t="str">
        <f t="shared" si="16"/>
        <v>1 1 E3 1708785</v>
      </c>
      <c r="L240" s="26">
        <v>1.825</v>
      </c>
      <c r="M240" s="306">
        <f t="shared" si="14"/>
        <v>0.22499999999999987</v>
      </c>
      <c r="N240" s="26"/>
      <c r="O240" s="26"/>
      <c r="P240" s="24">
        <f>IF(Q240="","",VLOOKUP(Q240,Mapping!AT:AU,2,FALSE))</f>
        <v>3</v>
      </c>
      <c r="Q240" s="13" t="s">
        <v>0</v>
      </c>
    </row>
    <row r="241" spans="1:17" hidden="1">
      <c r="A241" s="116" t="s">
        <v>164</v>
      </c>
      <c r="B241" s="116">
        <v>1122</v>
      </c>
      <c r="C241" s="55">
        <v>44224</v>
      </c>
      <c r="D241" s="23">
        <f>IFERROR(VLOOKUP(E241,Mapping!AW:BA,5,FALSE),"")</f>
        <v>6</v>
      </c>
      <c r="E241" s="116" t="s">
        <v>986</v>
      </c>
      <c r="F241" s="26">
        <v>1</v>
      </c>
      <c r="G241" s="26">
        <v>1</v>
      </c>
      <c r="H241" s="26" t="s">
        <v>2483</v>
      </c>
      <c r="I241" s="26">
        <v>1708784</v>
      </c>
      <c r="J241" s="23" t="str">
        <f t="shared" si="15"/>
        <v>UREN Room 709 1 1 D3 1708784</v>
      </c>
      <c r="K241" s="23" t="str">
        <f t="shared" si="16"/>
        <v>1 1 D3 1708784</v>
      </c>
      <c r="L241" s="26">
        <v>1.8540000000000001</v>
      </c>
      <c r="M241" s="306">
        <f t="shared" si="14"/>
        <v>0.254</v>
      </c>
      <c r="N241" s="26"/>
      <c r="O241" s="26"/>
      <c r="P241" s="24">
        <f>IF(Q241="","",VLOOKUP(Q241,Mapping!AT:AU,2,FALSE))</f>
        <v>3</v>
      </c>
      <c r="Q241" s="13" t="s">
        <v>0</v>
      </c>
    </row>
    <row r="242" spans="1:17" hidden="1">
      <c r="A242" s="116" t="s">
        <v>170</v>
      </c>
      <c r="B242" s="116">
        <v>1149</v>
      </c>
      <c r="C242" s="55">
        <v>44224</v>
      </c>
      <c r="D242" s="23">
        <f>IFERROR(VLOOKUP(E242,Mapping!AW:BA,5,FALSE),"")</f>
        <v>1</v>
      </c>
      <c r="E242" s="116" t="s">
        <v>905</v>
      </c>
      <c r="F242" s="26">
        <v>1</v>
      </c>
      <c r="G242" s="26">
        <v>1</v>
      </c>
      <c r="H242" s="26" t="s">
        <v>2482</v>
      </c>
      <c r="I242" s="26">
        <v>1708875</v>
      </c>
      <c r="J242" s="23" t="str">
        <f t="shared" si="15"/>
        <v>UREN Room 709 1 1 D2 1708875</v>
      </c>
      <c r="K242" s="23" t="str">
        <f t="shared" si="16"/>
        <v>1 1 D2 1708875</v>
      </c>
      <c r="L242" s="26">
        <v>1.8260000000000001</v>
      </c>
      <c r="M242" s="306">
        <f t="shared" ref="M242:M305" si="17">L242-1.6</f>
        <v>0.22599999999999998</v>
      </c>
      <c r="N242" s="26"/>
      <c r="O242" s="26"/>
      <c r="P242" s="24">
        <f>IF(Q242="","",VLOOKUP(Q242,Mapping!AT:AU,2,FALSE))</f>
        <v>3</v>
      </c>
      <c r="Q242" s="13" t="s">
        <v>0</v>
      </c>
    </row>
    <row r="243" spans="1:17" hidden="1">
      <c r="A243" s="116" t="s">
        <v>170</v>
      </c>
      <c r="B243" s="116">
        <v>1149</v>
      </c>
      <c r="C243" s="55">
        <v>44224</v>
      </c>
      <c r="D243" s="23">
        <f>IFERROR(VLOOKUP(E243,Mapping!AW:BA,5,FALSE),"")</f>
        <v>1</v>
      </c>
      <c r="E243" s="116" t="s">
        <v>905</v>
      </c>
      <c r="F243" s="26">
        <v>1</v>
      </c>
      <c r="G243" s="26">
        <v>1</v>
      </c>
      <c r="H243" s="26" t="s">
        <v>2324</v>
      </c>
      <c r="I243" s="26">
        <v>1708876</v>
      </c>
      <c r="J243" s="23" t="str">
        <f t="shared" si="15"/>
        <v>UREN Room 709 1 1 C2 1708876</v>
      </c>
      <c r="K243" s="23" t="str">
        <f t="shared" si="16"/>
        <v>1 1 C2 1708876</v>
      </c>
      <c r="L243" s="26">
        <v>1.825</v>
      </c>
      <c r="M243" s="306">
        <f t="shared" si="17"/>
        <v>0.22499999999999987</v>
      </c>
      <c r="N243" s="26"/>
      <c r="O243" s="26"/>
      <c r="P243" s="24">
        <f>IF(Q243="","",VLOOKUP(Q243,Mapping!AT:AU,2,FALSE))</f>
        <v>3</v>
      </c>
      <c r="Q243" s="13" t="s">
        <v>0</v>
      </c>
    </row>
    <row r="244" spans="1:17" hidden="1">
      <c r="A244" s="116" t="s">
        <v>170</v>
      </c>
      <c r="B244" s="116">
        <v>1149</v>
      </c>
      <c r="C244" s="55">
        <v>44224</v>
      </c>
      <c r="D244" s="23">
        <f>IFERROR(VLOOKUP(E244,Mapping!AW:BA,5,FALSE),"")</f>
        <v>1</v>
      </c>
      <c r="E244" s="116" t="s">
        <v>905</v>
      </c>
      <c r="F244" s="26">
        <v>1</v>
      </c>
      <c r="G244" s="26">
        <v>1</v>
      </c>
      <c r="H244" s="26" t="s">
        <v>1391</v>
      </c>
      <c r="I244" s="26">
        <v>1708877</v>
      </c>
      <c r="J244" s="23" t="str">
        <f t="shared" si="15"/>
        <v>UREN Room 709 1 1 B2 1708877</v>
      </c>
      <c r="K244" s="23" t="str">
        <f t="shared" si="16"/>
        <v>1 1 B2 1708877</v>
      </c>
      <c r="L244" s="26">
        <v>1.819</v>
      </c>
      <c r="M244" s="306">
        <f t="shared" si="17"/>
        <v>0.21899999999999986</v>
      </c>
      <c r="N244" s="26"/>
      <c r="O244" s="26"/>
      <c r="P244" s="24">
        <f>IF(Q244="","",VLOOKUP(Q244,Mapping!AT:AU,2,FALSE))</f>
        <v>3</v>
      </c>
      <c r="Q244" s="13" t="s">
        <v>0</v>
      </c>
    </row>
    <row r="245" spans="1:17" hidden="1">
      <c r="A245" s="116" t="s">
        <v>170</v>
      </c>
      <c r="B245" s="116">
        <v>1149</v>
      </c>
      <c r="C245" s="55">
        <v>44224</v>
      </c>
      <c r="D245" s="23">
        <f>IFERROR(VLOOKUP(E245,Mapping!AW:BA,5,FALSE),"")</f>
        <v>1</v>
      </c>
      <c r="E245" s="116" t="s">
        <v>905</v>
      </c>
      <c r="F245" s="26">
        <v>1</v>
      </c>
      <c r="G245" s="26">
        <v>1</v>
      </c>
      <c r="H245" s="26" t="s">
        <v>2440</v>
      </c>
      <c r="I245" s="26">
        <v>1708878</v>
      </c>
      <c r="J245" s="23" t="str">
        <f t="shared" si="15"/>
        <v>UREN Room 709 1 1 A2 1708878</v>
      </c>
      <c r="K245" s="23" t="str">
        <f t="shared" si="16"/>
        <v>1 1 A2 1708878</v>
      </c>
      <c r="L245" s="26">
        <v>1.772</v>
      </c>
      <c r="M245" s="306">
        <f t="shared" si="17"/>
        <v>0.17199999999999993</v>
      </c>
      <c r="N245" s="26"/>
      <c r="O245" s="26"/>
      <c r="P245" s="24">
        <f>IF(Q245="","",VLOOKUP(Q245,Mapping!AT:AU,2,FALSE))</f>
        <v>3</v>
      </c>
      <c r="Q245" s="13" t="s">
        <v>0</v>
      </c>
    </row>
    <row r="246" spans="1:17" hidden="1">
      <c r="A246" s="116" t="s">
        <v>170</v>
      </c>
      <c r="B246" s="116">
        <v>1149</v>
      </c>
      <c r="C246" s="55">
        <v>44224</v>
      </c>
      <c r="D246" s="23">
        <f>IFERROR(VLOOKUP(E246,Mapping!AW:BA,5,FALSE),"")</f>
        <v>2</v>
      </c>
      <c r="E246" s="116" t="s">
        <v>925</v>
      </c>
      <c r="F246" s="26">
        <v>1</v>
      </c>
      <c r="G246" s="26">
        <v>1</v>
      </c>
      <c r="H246" s="26" t="s">
        <v>1418</v>
      </c>
      <c r="I246" s="26">
        <v>1708894</v>
      </c>
      <c r="J246" s="23" t="str">
        <f t="shared" si="15"/>
        <v>UREN Room 709 1 1 E1 1708894</v>
      </c>
      <c r="K246" s="23" t="str">
        <f t="shared" si="16"/>
        <v>1 1 E1 1708894</v>
      </c>
      <c r="L246" s="26">
        <v>1.7829999999999999</v>
      </c>
      <c r="M246" s="306">
        <f t="shared" si="17"/>
        <v>0.18299999999999983</v>
      </c>
      <c r="N246" s="26"/>
      <c r="O246" s="26"/>
      <c r="P246" s="24">
        <f>IF(Q246="","",VLOOKUP(Q246,Mapping!AT:AU,2,FALSE))</f>
        <v>3</v>
      </c>
      <c r="Q246" s="13" t="s">
        <v>0</v>
      </c>
    </row>
    <row r="247" spans="1:17" hidden="1">
      <c r="A247" s="116" t="s">
        <v>170</v>
      </c>
      <c r="B247" s="116">
        <v>1149</v>
      </c>
      <c r="C247" s="55">
        <v>44224</v>
      </c>
      <c r="D247" s="23">
        <f>IFERROR(VLOOKUP(E247,Mapping!AW:BA,5,FALSE),"")</f>
        <v>2</v>
      </c>
      <c r="E247" s="116" t="s">
        <v>925</v>
      </c>
      <c r="F247" s="26">
        <v>1</v>
      </c>
      <c r="G247" s="26">
        <v>1</v>
      </c>
      <c r="H247" s="26" t="s">
        <v>2481</v>
      </c>
      <c r="I247" s="26">
        <v>1708895</v>
      </c>
      <c r="J247" s="23" t="str">
        <f t="shared" si="15"/>
        <v>UREN Room 709 1 1 D1 1708895</v>
      </c>
      <c r="K247" s="23" t="str">
        <f t="shared" si="16"/>
        <v>1 1 D1 1708895</v>
      </c>
      <c r="L247" s="26">
        <v>1.819</v>
      </c>
      <c r="M247" s="306">
        <f t="shared" si="17"/>
        <v>0.21899999999999986</v>
      </c>
      <c r="N247" s="26"/>
      <c r="O247" s="26"/>
      <c r="P247" s="24">
        <f>IF(Q247="","",VLOOKUP(Q247,Mapping!AT:AU,2,FALSE))</f>
        <v>3</v>
      </c>
      <c r="Q247" s="13" t="s">
        <v>0</v>
      </c>
    </row>
    <row r="248" spans="1:17" hidden="1">
      <c r="A248" s="116" t="s">
        <v>170</v>
      </c>
      <c r="B248" s="116">
        <v>1149</v>
      </c>
      <c r="C248" s="55">
        <v>44224</v>
      </c>
      <c r="D248" s="23">
        <f>IFERROR(VLOOKUP(E248,Mapping!AW:BA,5,FALSE),"")</f>
        <v>2</v>
      </c>
      <c r="E248" s="116" t="s">
        <v>925</v>
      </c>
      <c r="F248" s="26">
        <v>1</v>
      </c>
      <c r="G248" s="26">
        <v>1</v>
      </c>
      <c r="H248" s="26" t="s">
        <v>1411</v>
      </c>
      <c r="I248" s="26">
        <v>1708896</v>
      </c>
      <c r="J248" s="23" t="str">
        <f t="shared" si="15"/>
        <v>UREN Room 709 1 1 C1 1708896</v>
      </c>
      <c r="K248" s="23" t="str">
        <f t="shared" si="16"/>
        <v>1 1 C1 1708896</v>
      </c>
      <c r="L248" s="26">
        <v>1.8</v>
      </c>
      <c r="M248" s="306">
        <f t="shared" si="17"/>
        <v>0.19999999999999996</v>
      </c>
      <c r="N248" s="26"/>
      <c r="O248" s="26"/>
      <c r="P248" s="24">
        <f>IF(Q248="","",VLOOKUP(Q248,Mapping!AT:AU,2,FALSE))</f>
        <v>3</v>
      </c>
      <c r="Q248" s="13" t="s">
        <v>0</v>
      </c>
    </row>
    <row r="249" spans="1:17" hidden="1">
      <c r="A249" s="116" t="s">
        <v>170</v>
      </c>
      <c r="B249" s="116">
        <v>1149</v>
      </c>
      <c r="C249" s="55">
        <v>44224</v>
      </c>
      <c r="D249" s="23">
        <f>IFERROR(VLOOKUP(E249,Mapping!AW:BA,5,FALSE),"")</f>
        <v>2</v>
      </c>
      <c r="E249" s="116" t="s">
        <v>925</v>
      </c>
      <c r="F249" s="26">
        <v>1</v>
      </c>
      <c r="G249" s="26">
        <v>1</v>
      </c>
      <c r="H249" s="26" t="s">
        <v>1353</v>
      </c>
      <c r="I249" s="26">
        <v>1708897</v>
      </c>
      <c r="J249" s="23" t="str">
        <f t="shared" si="15"/>
        <v>UREN Room 709 1 1 B1 1708897</v>
      </c>
      <c r="K249" s="23" t="str">
        <f t="shared" si="16"/>
        <v>1 1 B1 1708897</v>
      </c>
      <c r="L249" s="26">
        <v>1.8819999999999999</v>
      </c>
      <c r="M249" s="306">
        <f t="shared" si="17"/>
        <v>0.28199999999999981</v>
      </c>
      <c r="N249" s="26"/>
      <c r="O249" s="26"/>
      <c r="P249" s="24">
        <f>IF(Q249="","",VLOOKUP(Q249,Mapping!AT:AU,2,FALSE))</f>
        <v>3</v>
      </c>
      <c r="Q249" s="13" t="s">
        <v>0</v>
      </c>
    </row>
    <row r="250" spans="1:17" hidden="1">
      <c r="A250" s="116" t="s">
        <v>170</v>
      </c>
      <c r="B250" s="116">
        <v>1149</v>
      </c>
      <c r="C250" s="55">
        <v>44224</v>
      </c>
      <c r="D250" s="23">
        <f>IFERROR(VLOOKUP(E250,Mapping!AW:BA,5,FALSE),"")</f>
        <v>8</v>
      </c>
      <c r="E250" s="116" t="s">
        <v>1009</v>
      </c>
      <c r="F250" s="26">
        <v>1</v>
      </c>
      <c r="G250" s="26">
        <v>2</v>
      </c>
      <c r="H250" s="26" t="s">
        <v>1455</v>
      </c>
      <c r="I250" s="26">
        <v>1708914</v>
      </c>
      <c r="J250" s="23" t="str">
        <f t="shared" si="15"/>
        <v>UREN Room 709 1 2 I1 1708914</v>
      </c>
      <c r="K250" s="23" t="str">
        <f t="shared" si="16"/>
        <v>1 2 I1 1708914</v>
      </c>
      <c r="L250" s="26">
        <v>1.887</v>
      </c>
      <c r="M250" s="306">
        <f t="shared" si="17"/>
        <v>0.28699999999999992</v>
      </c>
      <c r="N250" s="26"/>
      <c r="O250" s="26"/>
      <c r="P250" s="24">
        <f>IF(Q250="","",VLOOKUP(Q250,Mapping!AT:AU,2,FALSE))</f>
        <v>3</v>
      </c>
      <c r="Q250" s="13" t="s">
        <v>0</v>
      </c>
    </row>
    <row r="251" spans="1:17" hidden="1">
      <c r="A251" s="116" t="s">
        <v>170</v>
      </c>
      <c r="B251" s="116">
        <v>1149</v>
      </c>
      <c r="C251" s="55">
        <v>44224</v>
      </c>
      <c r="D251" s="23">
        <f>IFERROR(VLOOKUP(E251,Mapping!AW:BA,5,FALSE),"")</f>
        <v>8</v>
      </c>
      <c r="E251" s="116" t="s">
        <v>1009</v>
      </c>
      <c r="F251" s="26">
        <v>1</v>
      </c>
      <c r="G251" s="26">
        <v>2</v>
      </c>
      <c r="H251" s="26" t="s">
        <v>1458</v>
      </c>
      <c r="I251" s="26">
        <v>1708915</v>
      </c>
      <c r="J251" s="23" t="str">
        <f t="shared" si="15"/>
        <v>UREN Room 709 1 2 I2 1708915</v>
      </c>
      <c r="K251" s="23" t="str">
        <f t="shared" si="16"/>
        <v>1 2 I2 1708915</v>
      </c>
      <c r="L251" s="26">
        <v>1.7450000000000001</v>
      </c>
      <c r="M251" s="306">
        <f t="shared" si="17"/>
        <v>0.14500000000000002</v>
      </c>
      <c r="N251" s="26"/>
      <c r="O251" s="26"/>
      <c r="P251" s="24">
        <f>IF(Q251="","",VLOOKUP(Q251,Mapping!AT:AU,2,FALSE))</f>
        <v>3</v>
      </c>
      <c r="Q251" s="13" t="s">
        <v>0</v>
      </c>
    </row>
    <row r="252" spans="1:17" hidden="1">
      <c r="A252" s="116" t="s">
        <v>170</v>
      </c>
      <c r="B252" s="116">
        <v>1149</v>
      </c>
      <c r="C252" s="55">
        <v>44224</v>
      </c>
      <c r="D252" s="23">
        <f>IFERROR(VLOOKUP(E252,Mapping!AW:BA,5,FALSE),"")</f>
        <v>8</v>
      </c>
      <c r="E252" s="116" t="s">
        <v>1009</v>
      </c>
      <c r="F252" s="26">
        <v>1</v>
      </c>
      <c r="G252" s="26">
        <v>2</v>
      </c>
      <c r="H252" s="26" t="s">
        <v>1462</v>
      </c>
      <c r="I252" s="26">
        <v>1708917</v>
      </c>
      <c r="J252" s="23" t="str">
        <f t="shared" si="15"/>
        <v>UREN Room 709 1 2 I3 1708917</v>
      </c>
      <c r="K252" s="23" t="str">
        <f t="shared" si="16"/>
        <v>1 2 I3 1708917</v>
      </c>
      <c r="L252" s="26">
        <v>1.825</v>
      </c>
      <c r="M252" s="306">
        <f t="shared" si="17"/>
        <v>0.22499999999999987</v>
      </c>
      <c r="N252" s="26"/>
      <c r="O252" s="26"/>
      <c r="P252" s="24">
        <f>IF(Q252="","",VLOOKUP(Q252,Mapping!AT:AU,2,FALSE))</f>
        <v>3</v>
      </c>
      <c r="Q252" s="13" t="s">
        <v>0</v>
      </c>
    </row>
    <row r="253" spans="1:17" hidden="1">
      <c r="A253" s="116" t="s">
        <v>170</v>
      </c>
      <c r="B253" s="116">
        <v>1149</v>
      </c>
      <c r="C253" s="55">
        <v>44224</v>
      </c>
      <c r="D253" s="23">
        <f>IFERROR(VLOOKUP(E253,Mapping!AW:BA,5,FALSE),"")</f>
        <v>8</v>
      </c>
      <c r="E253" s="116" t="s">
        <v>1009</v>
      </c>
      <c r="F253" s="26">
        <v>1</v>
      </c>
      <c r="G253" s="26">
        <v>2</v>
      </c>
      <c r="H253" s="26" t="s">
        <v>1464</v>
      </c>
      <c r="I253" s="26">
        <v>1708916</v>
      </c>
      <c r="J253" s="23" t="str">
        <f t="shared" si="15"/>
        <v>UREN Room 709 1 2 I4 1708916</v>
      </c>
      <c r="K253" s="23" t="str">
        <f t="shared" si="16"/>
        <v>1 2 I4 1708916</v>
      </c>
      <c r="L253" s="26">
        <v>1.8440000000000001</v>
      </c>
      <c r="M253" s="306">
        <f t="shared" si="17"/>
        <v>0.24399999999999999</v>
      </c>
      <c r="N253" s="26"/>
      <c r="O253" s="26"/>
      <c r="P253" s="24">
        <f>IF(Q253="","",VLOOKUP(Q253,Mapping!AT:AU,2,FALSE))</f>
        <v>3</v>
      </c>
      <c r="Q253" s="13" t="s">
        <v>0</v>
      </c>
    </row>
    <row r="254" spans="1:17">
      <c r="A254" s="116" t="s">
        <v>170</v>
      </c>
      <c r="B254" s="116">
        <v>1149</v>
      </c>
      <c r="C254" s="55">
        <v>44224</v>
      </c>
      <c r="D254" s="23">
        <f>IFERROR(VLOOKUP(E254,Mapping!AW:BA,5,FALSE),"")</f>
        <v>5</v>
      </c>
      <c r="E254" s="116" t="s">
        <v>975</v>
      </c>
      <c r="F254" s="26">
        <v>1</v>
      </c>
      <c r="G254" s="26">
        <v>1</v>
      </c>
      <c r="H254" s="26" t="s">
        <v>2497</v>
      </c>
      <c r="I254" s="26">
        <v>1708855</v>
      </c>
      <c r="J254" s="23" t="str">
        <f t="shared" si="15"/>
        <v>UREN Room 709 1 1 H2 1708855</v>
      </c>
      <c r="K254" s="23" t="str">
        <f t="shared" si="16"/>
        <v>1 1 H2 1708855</v>
      </c>
      <c r="L254" s="26">
        <v>1.8580000000000001</v>
      </c>
      <c r="M254" s="306">
        <f t="shared" si="17"/>
        <v>0.25800000000000001</v>
      </c>
      <c r="N254" s="26"/>
      <c r="O254" s="26"/>
      <c r="P254" s="24">
        <f>IF(Q254="","",VLOOKUP(Q254,Mapping!AT:AU,2,FALSE))</f>
        <v>3</v>
      </c>
      <c r="Q254" s="13" t="s">
        <v>0</v>
      </c>
    </row>
    <row r="255" spans="1:17">
      <c r="A255" s="116" t="s">
        <v>170</v>
      </c>
      <c r="B255" s="116">
        <v>1149</v>
      </c>
      <c r="C255" s="55">
        <v>44224</v>
      </c>
      <c r="D255" s="23">
        <f>IFERROR(VLOOKUP(E255,Mapping!AW:BA,5,FALSE),"")</f>
        <v>5</v>
      </c>
      <c r="E255" s="116" t="s">
        <v>975</v>
      </c>
      <c r="F255" s="26">
        <v>1</v>
      </c>
      <c r="G255" s="26">
        <v>1</v>
      </c>
      <c r="H255" s="26" t="s">
        <v>2498</v>
      </c>
      <c r="I255" s="26">
        <v>1708856</v>
      </c>
      <c r="J255" s="23" t="str">
        <f t="shared" si="15"/>
        <v>UREN Room 709 1 1 G2 1708856</v>
      </c>
      <c r="K255" s="23" t="str">
        <f t="shared" si="16"/>
        <v>1 1 G2 1708856</v>
      </c>
      <c r="L255" s="26">
        <v>1.833</v>
      </c>
      <c r="M255" s="306">
        <f t="shared" si="17"/>
        <v>0.23299999999999987</v>
      </c>
      <c r="N255" s="26"/>
      <c r="O255" s="26"/>
      <c r="P255" s="24">
        <f>IF(Q255="","",VLOOKUP(Q255,Mapping!AT:AU,2,FALSE))</f>
        <v>3</v>
      </c>
      <c r="Q255" s="13" t="s">
        <v>0</v>
      </c>
    </row>
    <row r="256" spans="1:17">
      <c r="A256" s="116" t="s">
        <v>170</v>
      </c>
      <c r="B256" s="116">
        <v>1149</v>
      </c>
      <c r="C256" s="55">
        <v>44224</v>
      </c>
      <c r="D256" s="23">
        <f>IFERROR(VLOOKUP(E256,Mapping!AW:BA,5,FALSE),"")</f>
        <v>5</v>
      </c>
      <c r="E256" s="116" t="s">
        <v>975</v>
      </c>
      <c r="F256" s="26">
        <v>1</v>
      </c>
      <c r="G256" s="26">
        <v>1</v>
      </c>
      <c r="H256" s="26" t="s">
        <v>2499</v>
      </c>
      <c r="I256" s="26">
        <v>1708857</v>
      </c>
      <c r="J256" s="23" t="str">
        <f t="shared" si="15"/>
        <v>UREN Room 709 1 1 F2 1708857</v>
      </c>
      <c r="K256" s="23" t="str">
        <f t="shared" si="16"/>
        <v>1 1 F2 1708857</v>
      </c>
      <c r="L256" s="26">
        <v>1.831</v>
      </c>
      <c r="M256" s="306">
        <f t="shared" si="17"/>
        <v>0.23099999999999987</v>
      </c>
      <c r="N256" s="26"/>
      <c r="O256" s="26"/>
      <c r="P256" s="24">
        <f>IF(Q256="","",VLOOKUP(Q256,Mapping!AT:AU,2,FALSE))</f>
        <v>3</v>
      </c>
      <c r="Q256" s="13" t="s">
        <v>0</v>
      </c>
    </row>
    <row r="257" spans="1:17">
      <c r="A257" s="116" t="s">
        <v>170</v>
      </c>
      <c r="B257" s="116">
        <v>1149</v>
      </c>
      <c r="C257" s="55">
        <v>44224</v>
      </c>
      <c r="D257" s="23">
        <f>IFERROR(VLOOKUP(E257,Mapping!AW:BA,5,FALSE),"")</f>
        <v>5</v>
      </c>
      <c r="E257" s="116" t="s">
        <v>975</v>
      </c>
      <c r="F257" s="26">
        <v>1</v>
      </c>
      <c r="G257" s="26">
        <v>1</v>
      </c>
      <c r="H257" s="26" t="s">
        <v>1434</v>
      </c>
      <c r="I257" s="26">
        <v>1708858</v>
      </c>
      <c r="J257" s="23" t="str">
        <f t="shared" si="15"/>
        <v>UREN Room 709 1 1 E2 1708858</v>
      </c>
      <c r="K257" s="23" t="str">
        <f t="shared" si="16"/>
        <v>1 1 E2 1708858</v>
      </c>
      <c r="L257" s="26">
        <v>1.873</v>
      </c>
      <c r="M257" s="306">
        <f t="shared" si="17"/>
        <v>0.27299999999999991</v>
      </c>
      <c r="N257" s="26"/>
      <c r="O257" s="26"/>
      <c r="P257" s="24">
        <f>IF(Q257="","",VLOOKUP(Q257,Mapping!AT:AU,2,FALSE))</f>
        <v>3</v>
      </c>
      <c r="Q257" s="13" t="s">
        <v>0</v>
      </c>
    </row>
    <row r="258" spans="1:17" hidden="1">
      <c r="A258" s="116" t="s">
        <v>170</v>
      </c>
      <c r="B258" s="116">
        <v>1149</v>
      </c>
      <c r="C258" s="55">
        <v>44224</v>
      </c>
      <c r="D258" s="23">
        <f>IFERROR(VLOOKUP(E258,Mapping!AW:BA,5,FALSE),"")</f>
        <v>4</v>
      </c>
      <c r="E258" s="116" t="s">
        <v>962</v>
      </c>
      <c r="F258" s="26">
        <v>1</v>
      </c>
      <c r="G258" s="26">
        <v>2</v>
      </c>
      <c r="H258" s="26" t="s">
        <v>2322</v>
      </c>
      <c r="I258" s="26">
        <v>1708868</v>
      </c>
      <c r="J258" s="23" t="str">
        <f t="shared" si="15"/>
        <v>UREN Room 709 1 2 A5 1708868</v>
      </c>
      <c r="K258" s="23" t="str">
        <f t="shared" si="16"/>
        <v>1 2 A5 1708868</v>
      </c>
      <c r="L258" s="26">
        <v>1.8540000000000001</v>
      </c>
      <c r="M258" s="306">
        <f t="shared" si="17"/>
        <v>0.254</v>
      </c>
      <c r="N258" s="26"/>
      <c r="O258" s="26"/>
      <c r="P258" s="24">
        <f>IF(Q258="","",VLOOKUP(Q258,Mapping!AT:AU,2,FALSE))</f>
        <v>3</v>
      </c>
      <c r="Q258" s="13" t="s">
        <v>0</v>
      </c>
    </row>
    <row r="259" spans="1:17" hidden="1">
      <c r="A259" s="116" t="s">
        <v>170</v>
      </c>
      <c r="B259" s="116">
        <v>1149</v>
      </c>
      <c r="C259" s="55">
        <v>44224</v>
      </c>
      <c r="D259" s="23">
        <f>IFERROR(VLOOKUP(E259,Mapping!AW:BA,5,FALSE),"")</f>
        <v>4</v>
      </c>
      <c r="E259" s="116" t="s">
        <v>962</v>
      </c>
      <c r="F259" s="26">
        <v>1</v>
      </c>
      <c r="G259" s="26">
        <v>2</v>
      </c>
      <c r="H259" s="26" t="s">
        <v>2323</v>
      </c>
      <c r="I259" s="26">
        <v>1708867</v>
      </c>
      <c r="J259" s="23" t="str">
        <f t="shared" si="15"/>
        <v>UREN Room 709 1 2 A6 1708867</v>
      </c>
      <c r="K259" s="23" t="str">
        <f t="shared" si="16"/>
        <v>1 2 A6 1708867</v>
      </c>
      <c r="L259" s="26">
        <v>1.7869999999999999</v>
      </c>
      <c r="M259" s="306">
        <f t="shared" si="17"/>
        <v>0.18699999999999983</v>
      </c>
      <c r="N259" s="26"/>
      <c r="O259" s="26"/>
      <c r="P259" s="24">
        <f>IF(Q259="","",VLOOKUP(Q259,Mapping!AT:AU,2,FALSE))</f>
        <v>3</v>
      </c>
      <c r="Q259" s="13" t="s">
        <v>0</v>
      </c>
    </row>
    <row r="260" spans="1:17" hidden="1">
      <c r="A260" s="116" t="s">
        <v>170</v>
      </c>
      <c r="B260" s="116">
        <v>1149</v>
      </c>
      <c r="C260" s="55">
        <v>44224</v>
      </c>
      <c r="D260" s="23">
        <f>IFERROR(VLOOKUP(E260,Mapping!AW:BA,5,FALSE),"")</f>
        <v>4</v>
      </c>
      <c r="E260" s="116" t="s">
        <v>962</v>
      </c>
      <c r="F260" s="26">
        <v>1</v>
      </c>
      <c r="G260" s="26">
        <v>2</v>
      </c>
      <c r="H260" s="26" t="s">
        <v>2472</v>
      </c>
      <c r="I260" s="26">
        <v>1708865</v>
      </c>
      <c r="J260" s="23" t="str">
        <f t="shared" si="15"/>
        <v>UREN Room 709 1 2 A7 1708865</v>
      </c>
      <c r="K260" s="23" t="str">
        <f t="shared" si="16"/>
        <v>1 2 A7 1708865</v>
      </c>
      <c r="L260" s="26">
        <v>1.7450000000000001</v>
      </c>
      <c r="M260" s="306">
        <f t="shared" si="17"/>
        <v>0.14500000000000002</v>
      </c>
      <c r="N260" s="26"/>
      <c r="O260" s="26"/>
      <c r="P260" s="24">
        <f>IF(Q260="","",VLOOKUP(Q260,Mapping!AT:AU,2,FALSE))</f>
        <v>3</v>
      </c>
      <c r="Q260" s="13" t="s">
        <v>0</v>
      </c>
    </row>
    <row r="261" spans="1:17" hidden="1">
      <c r="A261" s="116" t="s">
        <v>170</v>
      </c>
      <c r="B261" s="116">
        <v>1149</v>
      </c>
      <c r="C261" s="55">
        <v>44224</v>
      </c>
      <c r="D261" s="23">
        <f>IFERROR(VLOOKUP(E261,Mapping!AW:BA,5,FALSE),"")</f>
        <v>4</v>
      </c>
      <c r="E261" s="116" t="s">
        <v>962</v>
      </c>
      <c r="F261" s="26">
        <v>1</v>
      </c>
      <c r="G261" s="26">
        <v>2</v>
      </c>
      <c r="H261" s="26" t="s">
        <v>2500</v>
      </c>
      <c r="I261" s="26">
        <v>1708866</v>
      </c>
      <c r="J261" s="23" t="str">
        <f t="shared" si="15"/>
        <v>UREN Room 709 1 2 A8 1708866</v>
      </c>
      <c r="K261" s="23" t="str">
        <f t="shared" si="16"/>
        <v>1 2 A8 1708866</v>
      </c>
      <c r="L261" s="26">
        <v>1.774</v>
      </c>
      <c r="M261" s="306">
        <f t="shared" si="17"/>
        <v>0.17399999999999993</v>
      </c>
      <c r="N261" s="26"/>
      <c r="O261" s="26"/>
      <c r="P261" s="24">
        <f>IF(Q261="","",VLOOKUP(Q261,Mapping!AT:AU,2,FALSE))</f>
        <v>3</v>
      </c>
      <c r="Q261" s="13" t="s">
        <v>0</v>
      </c>
    </row>
    <row r="262" spans="1:17" hidden="1">
      <c r="A262" s="116" t="s">
        <v>170</v>
      </c>
      <c r="B262" s="116">
        <v>1149</v>
      </c>
      <c r="C262" s="55">
        <v>44224</v>
      </c>
      <c r="D262" s="23">
        <f>IFERROR(VLOOKUP(E262,Mapping!AW:BA,5,FALSE),"")</f>
        <v>9</v>
      </c>
      <c r="E262" s="116" t="s">
        <v>1018</v>
      </c>
      <c r="F262" s="26">
        <v>1</v>
      </c>
      <c r="G262" s="26">
        <v>2</v>
      </c>
      <c r="H262" s="26" t="s">
        <v>2501</v>
      </c>
      <c r="I262" s="26">
        <v>1708922</v>
      </c>
      <c r="J262" s="23" t="str">
        <f t="shared" si="15"/>
        <v>UREN Room 709 1 2 I9 1708922</v>
      </c>
      <c r="K262" s="23" t="str">
        <f t="shared" si="16"/>
        <v>1 2 I9 1708922</v>
      </c>
      <c r="L262" s="26">
        <v>1.764</v>
      </c>
      <c r="M262" s="306">
        <f t="shared" si="17"/>
        <v>0.16399999999999992</v>
      </c>
      <c r="N262" s="26"/>
      <c r="O262" s="26"/>
      <c r="P262" s="24">
        <f>IF(Q262="","",VLOOKUP(Q262,Mapping!AT:AU,2,FALSE))</f>
        <v>3</v>
      </c>
      <c r="Q262" s="13" t="s">
        <v>0</v>
      </c>
    </row>
    <row r="263" spans="1:17" hidden="1">
      <c r="A263" s="116" t="s">
        <v>170</v>
      </c>
      <c r="B263" s="116">
        <v>1149</v>
      </c>
      <c r="C263" s="55">
        <v>44224</v>
      </c>
      <c r="D263" s="23">
        <f>IFERROR(VLOOKUP(E263,Mapping!AW:BA,5,FALSE),"")</f>
        <v>9</v>
      </c>
      <c r="E263" s="116" t="s">
        <v>1018</v>
      </c>
      <c r="F263" s="26">
        <v>1</v>
      </c>
      <c r="G263" s="26">
        <v>2</v>
      </c>
      <c r="H263" s="26" t="s">
        <v>2502</v>
      </c>
      <c r="I263" s="26">
        <v>1708923</v>
      </c>
      <c r="J263" s="23" t="str">
        <f t="shared" si="15"/>
        <v>UREN Room 709 1 2 H1 1708923</v>
      </c>
      <c r="K263" s="23" t="str">
        <f t="shared" si="16"/>
        <v>1 2 H1 1708923</v>
      </c>
      <c r="L263" s="26">
        <v>1.7509999999999999</v>
      </c>
      <c r="M263" s="306">
        <f t="shared" si="17"/>
        <v>0.1509999999999998</v>
      </c>
      <c r="N263" s="26"/>
      <c r="O263" s="26"/>
      <c r="P263" s="24">
        <f>IF(Q263="","",VLOOKUP(Q263,Mapping!AT:AU,2,FALSE))</f>
        <v>3</v>
      </c>
      <c r="Q263" s="13" t="s">
        <v>0</v>
      </c>
    </row>
    <row r="264" spans="1:17" hidden="1">
      <c r="A264" s="116" t="s">
        <v>170</v>
      </c>
      <c r="B264" s="116">
        <v>1149</v>
      </c>
      <c r="C264" s="55">
        <v>44224</v>
      </c>
      <c r="D264" s="23">
        <f>IFERROR(VLOOKUP(E264,Mapping!AW:BA,5,FALSE),"")</f>
        <v>9</v>
      </c>
      <c r="E264" s="116" t="s">
        <v>1018</v>
      </c>
      <c r="F264" s="26">
        <v>1</v>
      </c>
      <c r="G264" s="26">
        <v>2</v>
      </c>
      <c r="H264" s="26" t="s">
        <v>2497</v>
      </c>
      <c r="I264" s="26">
        <v>1708924</v>
      </c>
      <c r="J264" s="23" t="str">
        <f t="shared" si="15"/>
        <v>UREN Room 709 1 2 H2 1708924</v>
      </c>
      <c r="K264" s="23" t="str">
        <f t="shared" si="16"/>
        <v>1 2 H2 1708924</v>
      </c>
      <c r="L264" s="26">
        <v>1.8140000000000001</v>
      </c>
      <c r="M264" s="306">
        <f t="shared" si="17"/>
        <v>0.21399999999999997</v>
      </c>
      <c r="N264" s="26"/>
      <c r="O264" s="26"/>
      <c r="P264" s="24">
        <f>IF(Q264="","",VLOOKUP(Q264,Mapping!AT:AU,2,FALSE))</f>
        <v>3</v>
      </c>
      <c r="Q264" s="13" t="s">
        <v>0</v>
      </c>
    </row>
    <row r="265" spans="1:17" hidden="1">
      <c r="A265" s="116" t="s">
        <v>170</v>
      </c>
      <c r="B265" s="116">
        <v>1149</v>
      </c>
      <c r="C265" s="55">
        <v>44224</v>
      </c>
      <c r="D265" s="23">
        <f>IFERROR(VLOOKUP(E265,Mapping!AW:BA,5,FALSE),"")</f>
        <v>9</v>
      </c>
      <c r="E265" s="116" t="s">
        <v>1018</v>
      </c>
      <c r="F265" s="26">
        <v>1</v>
      </c>
      <c r="G265" s="26">
        <v>2</v>
      </c>
      <c r="H265" s="26" t="s">
        <v>2489</v>
      </c>
      <c r="I265" s="26">
        <v>1708925</v>
      </c>
      <c r="J265" s="23" t="str">
        <f t="shared" si="15"/>
        <v>UREN Room 709 1 2 H3 1708925</v>
      </c>
      <c r="K265" s="23" t="str">
        <f t="shared" si="16"/>
        <v>1 2 H3 1708925</v>
      </c>
      <c r="L265" s="26">
        <v>1.746</v>
      </c>
      <c r="M265" s="306">
        <f t="shared" si="17"/>
        <v>0.14599999999999991</v>
      </c>
      <c r="N265" s="26"/>
      <c r="O265" s="26"/>
      <c r="P265" s="24">
        <f>IF(Q265="","",VLOOKUP(Q265,Mapping!AT:AU,2,FALSE))</f>
        <v>3</v>
      </c>
      <c r="Q265" s="13" t="s">
        <v>0</v>
      </c>
    </row>
    <row r="266" spans="1:17" hidden="1">
      <c r="A266" s="116" t="s">
        <v>170</v>
      </c>
      <c r="B266" s="116">
        <v>1149</v>
      </c>
      <c r="C266" s="55">
        <v>44224</v>
      </c>
      <c r="D266" s="23">
        <f>IFERROR(VLOOKUP(E266,Mapping!AW:BA,5,FALSE),"")</f>
        <v>7</v>
      </c>
      <c r="E266" s="116" t="s">
        <v>998</v>
      </c>
      <c r="F266" s="26">
        <v>1</v>
      </c>
      <c r="G266" s="26">
        <v>1</v>
      </c>
      <c r="H266" s="26" t="s">
        <v>2503</v>
      </c>
      <c r="I266" s="26">
        <v>1708885</v>
      </c>
      <c r="J266" s="23" t="str">
        <f t="shared" si="15"/>
        <v>UREN Room 709 1 1 F1 1708885</v>
      </c>
      <c r="K266" s="23" t="str">
        <f t="shared" si="16"/>
        <v>1 1 F1 1708885</v>
      </c>
      <c r="L266" s="26">
        <v>1.7509999999999999</v>
      </c>
      <c r="M266" s="306">
        <f t="shared" si="17"/>
        <v>0.1509999999999998</v>
      </c>
      <c r="N266" s="26"/>
      <c r="O266" s="26"/>
      <c r="P266" s="24">
        <f>IF(Q266="","",VLOOKUP(Q266,Mapping!AT:AU,2,FALSE))</f>
        <v>3</v>
      </c>
      <c r="Q266" s="13" t="s">
        <v>0</v>
      </c>
    </row>
    <row r="267" spans="1:17" hidden="1">
      <c r="A267" s="116" t="s">
        <v>170</v>
      </c>
      <c r="B267" s="116">
        <v>1149</v>
      </c>
      <c r="C267" s="55">
        <v>44224</v>
      </c>
      <c r="D267" s="23">
        <f>IFERROR(VLOOKUP(E267,Mapping!AW:BA,5,FALSE),"")</f>
        <v>7</v>
      </c>
      <c r="E267" s="116" t="s">
        <v>998</v>
      </c>
      <c r="F267" s="26">
        <v>1</v>
      </c>
      <c r="G267" s="26">
        <v>1</v>
      </c>
      <c r="H267" s="26" t="s">
        <v>2504</v>
      </c>
      <c r="I267" s="26">
        <v>1708886</v>
      </c>
      <c r="J267" s="23" t="str">
        <f t="shared" si="15"/>
        <v>UREN Room 709 1 1 G1 1708886</v>
      </c>
      <c r="K267" s="23" t="str">
        <f t="shared" si="16"/>
        <v>1 1 G1 1708886</v>
      </c>
      <c r="L267" s="26">
        <v>1.8580000000000001</v>
      </c>
      <c r="M267" s="306">
        <f t="shared" si="17"/>
        <v>0.25800000000000001</v>
      </c>
      <c r="N267" s="26"/>
      <c r="O267" s="26"/>
      <c r="P267" s="24">
        <f>IF(Q267="","",VLOOKUP(Q267,Mapping!AT:AU,2,FALSE))</f>
        <v>3</v>
      </c>
      <c r="Q267" s="13" t="s">
        <v>0</v>
      </c>
    </row>
    <row r="268" spans="1:17" hidden="1">
      <c r="A268" s="116" t="s">
        <v>170</v>
      </c>
      <c r="B268" s="116">
        <v>1149</v>
      </c>
      <c r="C268" s="55">
        <v>44224</v>
      </c>
      <c r="D268" s="23">
        <f>IFERROR(VLOOKUP(E268,Mapping!AW:BA,5,FALSE),"")</f>
        <v>7</v>
      </c>
      <c r="E268" s="116" t="s">
        <v>998</v>
      </c>
      <c r="F268" s="26">
        <v>1</v>
      </c>
      <c r="G268" s="26">
        <v>1</v>
      </c>
      <c r="H268" s="26" t="s">
        <v>2502</v>
      </c>
      <c r="I268" s="26">
        <v>1708887</v>
      </c>
      <c r="J268" s="23" t="str">
        <f t="shared" si="15"/>
        <v>UREN Room 709 1 1 H1 1708887</v>
      </c>
      <c r="K268" s="23" t="str">
        <f t="shared" si="16"/>
        <v>1 1 H1 1708887</v>
      </c>
      <c r="L268" s="26">
        <v>1.8320000000000001</v>
      </c>
      <c r="M268" s="306">
        <f t="shared" si="17"/>
        <v>0.23199999999999998</v>
      </c>
      <c r="N268" s="26"/>
      <c r="O268" s="26"/>
      <c r="P268" s="24">
        <f>IF(Q268="","",VLOOKUP(Q268,Mapping!AT:AU,2,FALSE))</f>
        <v>3</v>
      </c>
      <c r="Q268" s="13" t="s">
        <v>0</v>
      </c>
    </row>
    <row r="269" spans="1:17" hidden="1">
      <c r="A269" s="116" t="s">
        <v>170</v>
      </c>
      <c r="B269" s="116">
        <v>1149</v>
      </c>
      <c r="C269" s="55">
        <v>44224</v>
      </c>
      <c r="D269" s="23">
        <f>IFERROR(VLOOKUP(E269,Mapping!AW:BA,5,FALSE),"")</f>
        <v>7</v>
      </c>
      <c r="E269" s="116" t="s">
        <v>998</v>
      </c>
      <c r="F269" s="26">
        <v>1</v>
      </c>
      <c r="G269" s="26">
        <v>1</v>
      </c>
      <c r="H269" s="26" t="s">
        <v>1455</v>
      </c>
      <c r="I269" s="26">
        <v>1708888</v>
      </c>
      <c r="J269" s="23" t="str">
        <f t="shared" si="15"/>
        <v>UREN Room 709 1 1 I1 1708888</v>
      </c>
      <c r="K269" s="23" t="str">
        <f t="shared" si="16"/>
        <v>1 1 I1 1708888</v>
      </c>
      <c r="L269" s="26">
        <v>1.7470000000000001</v>
      </c>
      <c r="M269" s="306">
        <f t="shared" si="17"/>
        <v>0.14700000000000002</v>
      </c>
      <c r="N269" s="26"/>
      <c r="O269" s="26"/>
      <c r="P269" s="24">
        <f>IF(Q269="","",VLOOKUP(Q269,Mapping!AT:AU,2,FALSE))</f>
        <v>3</v>
      </c>
      <c r="Q269" s="13" t="s">
        <v>0</v>
      </c>
    </row>
    <row r="270" spans="1:17" hidden="1">
      <c r="A270" s="116" t="s">
        <v>170</v>
      </c>
      <c r="B270" s="116">
        <v>1149</v>
      </c>
      <c r="C270" s="55">
        <v>44224</v>
      </c>
      <c r="D270" s="23">
        <f>IFERROR(VLOOKUP(E270,Mapping!AW:BA,5,FALSE),"")</f>
        <v>6</v>
      </c>
      <c r="E270" s="116" t="s">
        <v>986</v>
      </c>
      <c r="F270" s="26">
        <v>1</v>
      </c>
      <c r="G270" s="26">
        <v>2</v>
      </c>
      <c r="H270" s="26" t="s">
        <v>1466</v>
      </c>
      <c r="I270" s="26">
        <v>1708907</v>
      </c>
      <c r="J270" s="23" t="str">
        <f t="shared" si="15"/>
        <v>UREN Room 709 1 2 I5 1708907</v>
      </c>
      <c r="K270" s="23" t="str">
        <f t="shared" si="16"/>
        <v>1 2 I5 1708907</v>
      </c>
      <c r="L270" s="26">
        <v>2.032</v>
      </c>
      <c r="M270" s="306">
        <f t="shared" si="17"/>
        <v>0.43199999999999994</v>
      </c>
      <c r="N270" s="26"/>
      <c r="O270" s="26"/>
      <c r="P270" s="24">
        <f>IF(Q270="","",VLOOKUP(Q270,Mapping!AT:AU,2,FALSE))</f>
        <v>3</v>
      </c>
      <c r="Q270" s="13" t="s">
        <v>0</v>
      </c>
    </row>
    <row r="271" spans="1:17" hidden="1">
      <c r="A271" s="116" t="s">
        <v>170</v>
      </c>
      <c r="B271" s="116">
        <v>1149</v>
      </c>
      <c r="C271" s="55">
        <v>44224</v>
      </c>
      <c r="D271" s="23">
        <f>IFERROR(VLOOKUP(E271,Mapping!AW:BA,5,FALSE),"")</f>
        <v>6</v>
      </c>
      <c r="E271" s="116" t="s">
        <v>986</v>
      </c>
      <c r="F271" s="26">
        <v>1</v>
      </c>
      <c r="G271" s="26">
        <v>2</v>
      </c>
      <c r="H271" s="26" t="s">
        <v>2505</v>
      </c>
      <c r="I271" s="26">
        <v>1708906</v>
      </c>
      <c r="J271" s="23" t="str">
        <f t="shared" si="15"/>
        <v>UREN Room 709 1 2 I6 1708906</v>
      </c>
      <c r="K271" s="23" t="str">
        <f t="shared" si="16"/>
        <v>1 2 I6 1708906</v>
      </c>
      <c r="L271" s="26">
        <v>2.052</v>
      </c>
      <c r="M271" s="306">
        <f t="shared" si="17"/>
        <v>0.45199999999999996</v>
      </c>
      <c r="N271" s="26"/>
      <c r="O271" s="26"/>
      <c r="P271" s="24">
        <f>IF(Q271="","",VLOOKUP(Q271,Mapping!AT:AU,2,FALSE))</f>
        <v>3</v>
      </c>
      <c r="Q271" s="13" t="s">
        <v>0</v>
      </c>
    </row>
    <row r="272" spans="1:17" hidden="1">
      <c r="A272" s="116" t="s">
        <v>170</v>
      </c>
      <c r="B272" s="116">
        <v>1149</v>
      </c>
      <c r="C272" s="55">
        <v>44224</v>
      </c>
      <c r="D272" s="23">
        <f>IFERROR(VLOOKUP(E272,Mapping!AW:BA,5,FALSE),"")</f>
        <v>6</v>
      </c>
      <c r="E272" s="116" t="s">
        <v>986</v>
      </c>
      <c r="F272" s="26">
        <v>1</v>
      </c>
      <c r="G272" s="26">
        <v>2</v>
      </c>
      <c r="H272" s="26" t="s">
        <v>2506</v>
      </c>
      <c r="I272" s="26">
        <v>1708904</v>
      </c>
      <c r="J272" s="23" t="str">
        <f t="shared" si="15"/>
        <v>UREN Room 709 1 2 I7 1708904</v>
      </c>
      <c r="K272" s="23" t="str">
        <f t="shared" si="16"/>
        <v>1 2 I7 1708904</v>
      </c>
      <c r="L272" s="26">
        <v>2.0259999999999998</v>
      </c>
      <c r="M272" s="306">
        <f t="shared" si="17"/>
        <v>0.42599999999999971</v>
      </c>
      <c r="N272" s="26"/>
      <c r="O272" s="26"/>
      <c r="P272" s="24">
        <f>IF(Q272="","",VLOOKUP(Q272,Mapping!AT:AU,2,FALSE))</f>
        <v>3</v>
      </c>
      <c r="Q272" s="13" t="s">
        <v>0</v>
      </c>
    </row>
    <row r="273" spans="1:17" hidden="1">
      <c r="A273" s="116" t="s">
        <v>170</v>
      </c>
      <c r="B273" s="116">
        <v>1149</v>
      </c>
      <c r="C273" s="55">
        <v>44224</v>
      </c>
      <c r="D273" s="23">
        <f>IFERROR(VLOOKUP(E273,Mapping!AW:BA,5,FALSE),"")</f>
        <v>6</v>
      </c>
      <c r="E273" s="116" t="s">
        <v>986</v>
      </c>
      <c r="F273" s="26">
        <v>1</v>
      </c>
      <c r="G273" s="26">
        <v>2</v>
      </c>
      <c r="H273" s="26" t="s">
        <v>2507</v>
      </c>
      <c r="I273" s="26">
        <v>1708905</v>
      </c>
      <c r="J273" s="23" t="str">
        <f t="shared" si="15"/>
        <v>UREN Room 709 1 2 I8 1708905</v>
      </c>
      <c r="K273" s="23" t="str">
        <f t="shared" si="16"/>
        <v>1 2 I8 1708905</v>
      </c>
      <c r="L273" s="26">
        <v>1.9339999999999999</v>
      </c>
      <c r="M273" s="306">
        <f t="shared" si="17"/>
        <v>0.33399999999999985</v>
      </c>
      <c r="N273" s="26"/>
      <c r="O273" s="26"/>
      <c r="P273" s="24">
        <f>IF(Q273="","",VLOOKUP(Q273,Mapping!AT:AU,2,FALSE))</f>
        <v>3</v>
      </c>
      <c r="Q273" s="13" t="s">
        <v>0</v>
      </c>
    </row>
    <row r="274" spans="1:17" hidden="1">
      <c r="A274" s="116" t="s">
        <v>189</v>
      </c>
      <c r="B274" s="116">
        <v>1190</v>
      </c>
      <c r="C274" s="55">
        <v>44224</v>
      </c>
      <c r="D274" s="23">
        <f>IFERROR(VLOOKUP(E274,Mapping!AW:BA,5,FALSE),"")</f>
        <v>6</v>
      </c>
      <c r="E274" s="116" t="s">
        <v>986</v>
      </c>
      <c r="F274" s="26">
        <v>1</v>
      </c>
      <c r="G274" s="26">
        <v>4</v>
      </c>
      <c r="H274" s="26" t="s">
        <v>1209</v>
      </c>
      <c r="I274" s="26">
        <v>1582574</v>
      </c>
      <c r="J274" s="23" t="str">
        <f t="shared" si="15"/>
        <v>UREN Room 709 1 4 A1 1582574</v>
      </c>
      <c r="K274" s="23" t="str">
        <f t="shared" si="16"/>
        <v>1 4 A1 1582574</v>
      </c>
      <c r="L274" s="26">
        <v>1.905</v>
      </c>
      <c r="M274" s="306">
        <f t="shared" si="17"/>
        <v>0.30499999999999994</v>
      </c>
      <c r="N274" s="26"/>
      <c r="O274" s="26"/>
      <c r="P274" s="24">
        <f>IF(Q274="","",VLOOKUP(Q274,Mapping!AT:AU,2,FALSE))</f>
        <v>3</v>
      </c>
      <c r="Q274" s="13" t="s">
        <v>0</v>
      </c>
    </row>
    <row r="275" spans="1:17" hidden="1">
      <c r="A275" s="116" t="s">
        <v>189</v>
      </c>
      <c r="B275" s="116">
        <v>1190</v>
      </c>
      <c r="C275" s="55">
        <v>44224</v>
      </c>
      <c r="D275" s="23">
        <f>IFERROR(VLOOKUP(E275,Mapping!AW:BA,5,FALSE),"")</f>
        <v>8</v>
      </c>
      <c r="E275" s="116" t="s">
        <v>1009</v>
      </c>
      <c r="F275" s="26">
        <v>1</v>
      </c>
      <c r="G275" s="26">
        <v>4</v>
      </c>
      <c r="H275" s="26" t="s">
        <v>2440</v>
      </c>
      <c r="I275" s="26">
        <v>1582590</v>
      </c>
      <c r="J275" s="23" t="str">
        <f t="shared" si="15"/>
        <v>UREN Room 709 1 4 A2 1582590</v>
      </c>
      <c r="K275" s="23" t="str">
        <f t="shared" si="16"/>
        <v>1 4 A2 1582590</v>
      </c>
      <c r="L275" s="26">
        <v>1.79</v>
      </c>
      <c r="M275" s="306">
        <f t="shared" si="17"/>
        <v>0.18999999999999995</v>
      </c>
      <c r="N275" s="26"/>
      <c r="O275" s="26"/>
      <c r="P275" s="24">
        <f>IF(Q275="","",VLOOKUP(Q275,Mapping!AT:AU,2,FALSE))</f>
        <v>3</v>
      </c>
      <c r="Q275" s="13" t="s">
        <v>0</v>
      </c>
    </row>
    <row r="276" spans="1:17" hidden="1">
      <c r="A276" s="116" t="s">
        <v>189</v>
      </c>
      <c r="B276" s="116">
        <v>1190</v>
      </c>
      <c r="C276" s="55">
        <v>44224</v>
      </c>
      <c r="D276" s="23">
        <f>IFERROR(VLOOKUP(E276,Mapping!AW:BA,5,FALSE),"")</f>
        <v>8</v>
      </c>
      <c r="E276" s="116" t="s">
        <v>1009</v>
      </c>
      <c r="F276" s="26">
        <v>1</v>
      </c>
      <c r="G276" s="26">
        <v>4</v>
      </c>
      <c r="H276" s="26" t="s">
        <v>2441</v>
      </c>
      <c r="I276" s="26">
        <v>1582589</v>
      </c>
      <c r="J276" s="23" t="str">
        <f t="shared" si="15"/>
        <v>UREN Room 709 1 4 A3 1582589</v>
      </c>
      <c r="K276" s="23" t="str">
        <f t="shared" si="16"/>
        <v>1 4 A3 1582589</v>
      </c>
      <c r="L276" s="26">
        <v>1.7749999999999999</v>
      </c>
      <c r="M276" s="306">
        <f t="shared" si="17"/>
        <v>0.17499999999999982</v>
      </c>
      <c r="N276" s="26"/>
      <c r="O276" s="26"/>
      <c r="P276" s="24">
        <f>IF(Q276="","",VLOOKUP(Q276,Mapping!AT:AU,2,FALSE))</f>
        <v>3</v>
      </c>
      <c r="Q276" s="13" t="s">
        <v>0</v>
      </c>
    </row>
    <row r="277" spans="1:17" hidden="1">
      <c r="A277" s="116" t="s">
        <v>189</v>
      </c>
      <c r="B277" s="116">
        <v>1190</v>
      </c>
      <c r="C277" s="55">
        <v>44224</v>
      </c>
      <c r="D277" s="23">
        <f>IFERROR(VLOOKUP(E277,Mapping!AW:BA,5,FALSE),"")</f>
        <v>8</v>
      </c>
      <c r="E277" s="116" t="s">
        <v>1009</v>
      </c>
      <c r="F277" s="26">
        <v>1</v>
      </c>
      <c r="G277" s="26">
        <v>4</v>
      </c>
      <c r="H277" s="26" t="s">
        <v>2320</v>
      </c>
      <c r="I277" s="26">
        <v>1582588</v>
      </c>
      <c r="J277" s="23" t="str">
        <f t="shared" si="15"/>
        <v>UREN Room 709 1 4 A4 1582588</v>
      </c>
      <c r="K277" s="23" t="str">
        <f t="shared" si="16"/>
        <v>1 4 A4 1582588</v>
      </c>
      <c r="L277" s="26">
        <v>1.8420000000000001</v>
      </c>
      <c r="M277" s="306">
        <f t="shared" si="17"/>
        <v>0.24199999999999999</v>
      </c>
      <c r="N277" s="26"/>
      <c r="O277" s="26"/>
      <c r="P277" s="24">
        <f>IF(Q277="","",VLOOKUP(Q277,Mapping!AT:AU,2,FALSE))</f>
        <v>3</v>
      </c>
      <c r="Q277" s="13" t="s">
        <v>0</v>
      </c>
    </row>
    <row r="278" spans="1:17" hidden="1">
      <c r="A278" s="116" t="s">
        <v>189</v>
      </c>
      <c r="B278" s="116">
        <v>1190</v>
      </c>
      <c r="C278" s="55">
        <v>44224</v>
      </c>
      <c r="D278" s="23">
        <f>IFERROR(VLOOKUP(E278,Mapping!AW:BA,5,FALSE),"")</f>
        <v>8</v>
      </c>
      <c r="E278" s="116" t="s">
        <v>1009</v>
      </c>
      <c r="F278" s="26">
        <v>1</v>
      </c>
      <c r="G278" s="26">
        <v>4</v>
      </c>
      <c r="H278" s="26" t="s">
        <v>2322</v>
      </c>
      <c r="I278" s="26">
        <v>1582587</v>
      </c>
      <c r="J278" s="23" t="str">
        <f t="shared" si="15"/>
        <v>UREN Room 709 1 4 A5 1582587</v>
      </c>
      <c r="K278" s="23" t="str">
        <f t="shared" si="16"/>
        <v>1 4 A5 1582587</v>
      </c>
      <c r="L278" s="26">
        <v>1.8460000000000001</v>
      </c>
      <c r="M278" s="306">
        <f t="shared" si="17"/>
        <v>0.246</v>
      </c>
      <c r="N278" s="26"/>
      <c r="O278" s="26"/>
      <c r="P278" s="24">
        <f>IF(Q278="","",VLOOKUP(Q278,Mapping!AT:AU,2,FALSE))</f>
        <v>3</v>
      </c>
      <c r="Q278" s="13" t="s">
        <v>0</v>
      </c>
    </row>
    <row r="279" spans="1:17" hidden="1">
      <c r="A279" s="116" t="s">
        <v>189</v>
      </c>
      <c r="B279" s="116">
        <v>1190</v>
      </c>
      <c r="C279" s="55">
        <v>44224</v>
      </c>
      <c r="D279" s="23">
        <f>IFERROR(VLOOKUP(E279,Mapping!AW:BA,5,FALSE),"")</f>
        <v>2</v>
      </c>
      <c r="E279" s="116" t="s">
        <v>925</v>
      </c>
      <c r="F279" s="26">
        <v>1</v>
      </c>
      <c r="G279" s="26">
        <v>4</v>
      </c>
      <c r="H279" s="26" t="s">
        <v>2323</v>
      </c>
      <c r="I279" s="26">
        <v>1582558</v>
      </c>
      <c r="J279" s="23" t="str">
        <f t="shared" si="15"/>
        <v>UREN Room 709 1 4 A6 1582558</v>
      </c>
      <c r="K279" s="23" t="str">
        <f t="shared" si="16"/>
        <v>1 4 A6 1582558</v>
      </c>
      <c r="L279" s="26">
        <v>1.9370000000000001</v>
      </c>
      <c r="M279" s="306">
        <f t="shared" si="17"/>
        <v>0.33699999999999997</v>
      </c>
      <c r="N279" s="26"/>
      <c r="O279" s="26"/>
      <c r="P279" s="24">
        <f>IF(Q279="","",VLOOKUP(Q279,Mapping!AT:AU,2,FALSE))</f>
        <v>3</v>
      </c>
      <c r="Q279" s="13" t="s">
        <v>0</v>
      </c>
    </row>
    <row r="280" spans="1:17" hidden="1">
      <c r="A280" s="116" t="s">
        <v>189</v>
      </c>
      <c r="B280" s="116">
        <v>1190</v>
      </c>
      <c r="C280" s="55">
        <v>44224</v>
      </c>
      <c r="D280" s="23">
        <f>IFERROR(VLOOKUP(E280,Mapping!AW:BA,5,FALSE),"")</f>
        <v>2</v>
      </c>
      <c r="E280" s="116" t="s">
        <v>925</v>
      </c>
      <c r="F280" s="26">
        <v>1</v>
      </c>
      <c r="G280" s="26">
        <v>4</v>
      </c>
      <c r="H280" s="26" t="s">
        <v>2472</v>
      </c>
      <c r="I280" s="26">
        <v>1582559</v>
      </c>
      <c r="J280" s="23" t="str">
        <f t="shared" ref="J280:J343" si="18">"UREN Room 709"&amp;" "&amp;F280&amp;" "&amp;G280&amp;" "&amp;H280&amp;" "&amp;I280</f>
        <v>UREN Room 709 1 4 A7 1582559</v>
      </c>
      <c r="K280" s="23" t="str">
        <f t="shared" ref="K280:K343" si="19">F280&amp;" "&amp;G280&amp;" "&amp;H280&amp;" "&amp;I280</f>
        <v>1 4 A7 1582559</v>
      </c>
      <c r="L280" s="26">
        <v>1.8480000000000001</v>
      </c>
      <c r="M280" s="306">
        <f t="shared" si="17"/>
        <v>0.248</v>
      </c>
      <c r="N280" s="26"/>
      <c r="O280" s="26"/>
      <c r="P280" s="24">
        <f>IF(Q280="","",VLOOKUP(Q280,Mapping!AT:AU,2,FALSE))</f>
        <v>3</v>
      </c>
      <c r="Q280" s="13" t="s">
        <v>0</v>
      </c>
    </row>
    <row r="281" spans="1:17" hidden="1">
      <c r="A281" s="116" t="s">
        <v>189</v>
      </c>
      <c r="B281" s="116">
        <v>1190</v>
      </c>
      <c r="C281" s="55">
        <v>44224</v>
      </c>
      <c r="D281" s="23">
        <f>IFERROR(VLOOKUP(E281,Mapping!AW:BA,5,FALSE),"")</f>
        <v>2</v>
      </c>
      <c r="E281" s="116" t="s">
        <v>925</v>
      </c>
      <c r="F281" s="26">
        <v>1</v>
      </c>
      <c r="G281" s="26">
        <v>4</v>
      </c>
      <c r="H281" s="26" t="s">
        <v>2500</v>
      </c>
      <c r="I281" s="26">
        <v>1582560</v>
      </c>
      <c r="J281" s="23" t="str">
        <f t="shared" si="18"/>
        <v>UREN Room 709 1 4 A8 1582560</v>
      </c>
      <c r="K281" s="23" t="str">
        <f t="shared" si="19"/>
        <v>1 4 A8 1582560</v>
      </c>
      <c r="L281" s="26">
        <v>1.8280000000000001</v>
      </c>
      <c r="M281" s="306">
        <f t="shared" si="17"/>
        <v>0.22799999999999998</v>
      </c>
      <c r="N281" s="26"/>
      <c r="O281" s="26"/>
      <c r="P281" s="24">
        <f>IF(Q281="","",VLOOKUP(Q281,Mapping!AT:AU,2,FALSE))</f>
        <v>3</v>
      </c>
      <c r="Q281" s="13" t="s">
        <v>0</v>
      </c>
    </row>
    <row r="282" spans="1:17" hidden="1">
      <c r="A282" s="116" t="s">
        <v>189</v>
      </c>
      <c r="B282" s="116">
        <v>1190</v>
      </c>
      <c r="C282" s="55">
        <v>44224</v>
      </c>
      <c r="D282" s="23">
        <f>IFERROR(VLOOKUP(E282,Mapping!AW:BA,5,FALSE),"")</f>
        <v>2</v>
      </c>
      <c r="E282" s="116" t="s">
        <v>925</v>
      </c>
      <c r="F282" s="26">
        <v>1</v>
      </c>
      <c r="G282" s="26">
        <v>4</v>
      </c>
      <c r="H282" s="26" t="s">
        <v>2508</v>
      </c>
      <c r="I282" s="26">
        <v>1582561</v>
      </c>
      <c r="J282" s="23" t="str">
        <f t="shared" si="18"/>
        <v>UREN Room 709 1 4 A9 1582561</v>
      </c>
      <c r="K282" s="23" t="str">
        <f t="shared" si="19"/>
        <v>1 4 A9 1582561</v>
      </c>
      <c r="L282" s="26">
        <v>1.9379999999999999</v>
      </c>
      <c r="M282" s="306">
        <f t="shared" si="17"/>
        <v>0.33799999999999986</v>
      </c>
      <c r="N282" s="26"/>
      <c r="O282" s="26"/>
      <c r="P282" s="24">
        <f>IF(Q282="","",VLOOKUP(Q282,Mapping!AT:AU,2,FALSE))</f>
        <v>3</v>
      </c>
      <c r="Q282" s="13" t="s">
        <v>0</v>
      </c>
    </row>
    <row r="283" spans="1:17">
      <c r="A283" s="116" t="s">
        <v>2509</v>
      </c>
      <c r="B283" s="116">
        <v>1201</v>
      </c>
      <c r="C283" s="55">
        <v>44224</v>
      </c>
      <c r="D283" s="23">
        <f>IFERROR(VLOOKUP(E283,Mapping!AW:BA,5,FALSE),"")</f>
        <v>5</v>
      </c>
      <c r="E283" s="116" t="s">
        <v>975</v>
      </c>
      <c r="F283" s="26">
        <v>1</v>
      </c>
      <c r="G283" s="26">
        <v>4</v>
      </c>
      <c r="H283" s="26" t="s">
        <v>1353</v>
      </c>
      <c r="I283" s="26">
        <v>1697435</v>
      </c>
      <c r="J283" s="23" t="str">
        <f t="shared" si="18"/>
        <v>UREN Room 709 1 4 B1 1697435</v>
      </c>
      <c r="K283" s="23" t="str">
        <f t="shared" si="19"/>
        <v>1 4 B1 1697435</v>
      </c>
      <c r="L283" s="26">
        <v>1.905</v>
      </c>
      <c r="M283" s="306">
        <f t="shared" si="17"/>
        <v>0.30499999999999994</v>
      </c>
      <c r="N283" s="26" t="s">
        <v>2510</v>
      </c>
      <c r="O283" s="26"/>
      <c r="P283" s="24">
        <f>IF(Q283="","",VLOOKUP(Q283,Mapping!AT:AU,2,FALSE))</f>
        <v>3</v>
      </c>
      <c r="Q283" s="13" t="s">
        <v>0</v>
      </c>
    </row>
    <row r="284" spans="1:17">
      <c r="A284" s="116" t="s">
        <v>2509</v>
      </c>
      <c r="B284" s="116">
        <v>1201</v>
      </c>
      <c r="C284" s="55">
        <v>44224</v>
      </c>
      <c r="D284" s="23">
        <f>IFERROR(VLOOKUP(E284,Mapping!AW:BA,5,FALSE),"")</f>
        <v>5</v>
      </c>
      <c r="E284" s="116" t="s">
        <v>975</v>
      </c>
      <c r="F284" s="26">
        <v>1</v>
      </c>
      <c r="G284" s="26">
        <v>4</v>
      </c>
      <c r="H284" s="26" t="s">
        <v>1391</v>
      </c>
      <c r="I284" s="26">
        <v>1697434</v>
      </c>
      <c r="J284" s="23" t="str">
        <f t="shared" si="18"/>
        <v>UREN Room 709 1 4 B2 1697434</v>
      </c>
      <c r="K284" s="23" t="str">
        <f t="shared" si="19"/>
        <v>1 4 B2 1697434</v>
      </c>
      <c r="L284" s="26">
        <v>1.885</v>
      </c>
      <c r="M284" s="306">
        <f t="shared" si="17"/>
        <v>0.28499999999999992</v>
      </c>
      <c r="N284" s="26" t="s">
        <v>2510</v>
      </c>
      <c r="O284" s="26"/>
      <c r="P284" s="24">
        <f>IF(Q284="","",VLOOKUP(Q284,Mapping!AT:AU,2,FALSE))</f>
        <v>3</v>
      </c>
      <c r="Q284" s="13" t="s">
        <v>0</v>
      </c>
    </row>
    <row r="285" spans="1:17" hidden="1">
      <c r="A285" s="116" t="s">
        <v>189</v>
      </c>
      <c r="B285" s="116">
        <v>1190</v>
      </c>
      <c r="C285" s="55">
        <v>44224</v>
      </c>
      <c r="D285" s="23">
        <f>IFERROR(VLOOKUP(E285,Mapping!AW:BA,5,FALSE),"")</f>
        <v>9</v>
      </c>
      <c r="E285" s="116" t="s">
        <v>1018</v>
      </c>
      <c r="F285" s="26">
        <v>1</v>
      </c>
      <c r="G285" s="26">
        <v>4</v>
      </c>
      <c r="H285" s="26" t="s">
        <v>1957</v>
      </c>
      <c r="I285" s="26">
        <v>1582599</v>
      </c>
      <c r="J285" s="23" t="str">
        <f t="shared" si="18"/>
        <v>UREN Room 709 1 4 B3 1582599</v>
      </c>
      <c r="K285" s="23" t="str">
        <f t="shared" si="19"/>
        <v>1 4 B3 1582599</v>
      </c>
      <c r="L285" s="26">
        <v>1.8160000000000001</v>
      </c>
      <c r="M285" s="306">
        <f t="shared" si="17"/>
        <v>0.21599999999999997</v>
      </c>
      <c r="N285" s="26"/>
      <c r="O285" s="26"/>
      <c r="P285" s="24">
        <f>IF(Q285="","",VLOOKUP(Q285,Mapping!AT:AU,2,FALSE))</f>
        <v>3</v>
      </c>
      <c r="Q285" s="13" t="s">
        <v>0</v>
      </c>
    </row>
    <row r="286" spans="1:17" hidden="1">
      <c r="A286" s="116" t="s">
        <v>189</v>
      </c>
      <c r="B286" s="116">
        <v>1190</v>
      </c>
      <c r="C286" s="55">
        <v>44224</v>
      </c>
      <c r="D286" s="23">
        <f>IFERROR(VLOOKUP(E286,Mapping!AW:BA,5,FALSE),"")</f>
        <v>9</v>
      </c>
      <c r="E286" s="116" t="s">
        <v>1018</v>
      </c>
      <c r="F286" s="26">
        <v>1</v>
      </c>
      <c r="G286" s="26">
        <v>4</v>
      </c>
      <c r="H286" s="26" t="s">
        <v>1960</v>
      </c>
      <c r="I286" s="26">
        <v>1582600</v>
      </c>
      <c r="J286" s="23" t="str">
        <f t="shared" si="18"/>
        <v>UREN Room 709 1 4 B4 1582600</v>
      </c>
      <c r="K286" s="23" t="str">
        <f t="shared" si="19"/>
        <v>1 4 B4 1582600</v>
      </c>
      <c r="L286" s="26">
        <v>1.921</v>
      </c>
      <c r="M286" s="306">
        <f t="shared" si="17"/>
        <v>0.32099999999999995</v>
      </c>
      <c r="N286" s="26"/>
      <c r="O286" s="26"/>
      <c r="P286" s="24">
        <f>IF(Q286="","",VLOOKUP(Q286,Mapping!AT:AU,2,FALSE))</f>
        <v>3</v>
      </c>
      <c r="Q286" s="13" t="s">
        <v>0</v>
      </c>
    </row>
    <row r="287" spans="1:17" hidden="1">
      <c r="A287" s="116" t="s">
        <v>189</v>
      </c>
      <c r="B287" s="116">
        <v>1190</v>
      </c>
      <c r="C287" s="55">
        <v>44224</v>
      </c>
      <c r="D287" s="23">
        <f>IFERROR(VLOOKUP(E287,Mapping!AW:BA,5,FALSE),"")</f>
        <v>9</v>
      </c>
      <c r="E287" s="116" t="s">
        <v>1018</v>
      </c>
      <c r="F287" s="26">
        <v>1</v>
      </c>
      <c r="G287" s="26">
        <v>4</v>
      </c>
      <c r="H287" s="26" t="s">
        <v>1963</v>
      </c>
      <c r="I287" s="26">
        <v>1582598</v>
      </c>
      <c r="J287" s="23" t="str">
        <f t="shared" si="18"/>
        <v>UREN Room 709 1 4 B5 1582598</v>
      </c>
      <c r="K287" s="23" t="str">
        <f t="shared" si="19"/>
        <v>1 4 B5 1582598</v>
      </c>
      <c r="L287" s="26">
        <v>1.893</v>
      </c>
      <c r="M287" s="306">
        <f t="shared" si="17"/>
        <v>0.29299999999999993</v>
      </c>
      <c r="N287" s="26"/>
      <c r="O287" s="26"/>
      <c r="P287" s="24">
        <f>IF(Q287="","",VLOOKUP(Q287,Mapping!AT:AU,2,FALSE))</f>
        <v>3</v>
      </c>
      <c r="Q287" s="13" t="s">
        <v>0</v>
      </c>
    </row>
    <row r="288" spans="1:17" hidden="1">
      <c r="A288" s="116" t="s">
        <v>189</v>
      </c>
      <c r="B288" s="116">
        <v>1190</v>
      </c>
      <c r="C288" s="55">
        <v>44224</v>
      </c>
      <c r="D288" s="23">
        <f>IFERROR(VLOOKUP(E288,Mapping!AW:BA,5,FALSE),"")</f>
        <v>9</v>
      </c>
      <c r="E288" s="116" t="s">
        <v>1018</v>
      </c>
      <c r="F288" s="26">
        <v>1</v>
      </c>
      <c r="G288" s="26">
        <v>4</v>
      </c>
      <c r="H288" s="26" t="s">
        <v>1967</v>
      </c>
      <c r="I288" s="26">
        <v>1582597</v>
      </c>
      <c r="J288" s="23" t="str">
        <f t="shared" si="18"/>
        <v>UREN Room 709 1 4 B6 1582597</v>
      </c>
      <c r="K288" s="23" t="str">
        <f t="shared" si="19"/>
        <v>1 4 B6 1582597</v>
      </c>
      <c r="L288" s="26">
        <v>1.82</v>
      </c>
      <c r="M288" s="306">
        <f t="shared" si="17"/>
        <v>0.21999999999999997</v>
      </c>
      <c r="N288" s="26"/>
      <c r="O288" s="26"/>
      <c r="P288" s="24">
        <f>IF(Q288="","",VLOOKUP(Q288,Mapping!AT:AU,2,FALSE))</f>
        <v>3</v>
      </c>
      <c r="Q288" s="13" t="s">
        <v>0</v>
      </c>
    </row>
    <row r="289" spans="1:17" hidden="1">
      <c r="A289" s="116" t="s">
        <v>189</v>
      </c>
      <c r="B289" s="116">
        <v>1190</v>
      </c>
      <c r="C289" s="55">
        <v>44224</v>
      </c>
      <c r="D289" s="23">
        <f>IFERROR(VLOOKUP(E289,Mapping!AW:BA,5,FALSE),"")</f>
        <v>6</v>
      </c>
      <c r="E289" s="116" t="s">
        <v>986</v>
      </c>
      <c r="F289" s="26">
        <v>1</v>
      </c>
      <c r="G289" s="26">
        <v>4</v>
      </c>
      <c r="H289" s="26" t="s">
        <v>1971</v>
      </c>
      <c r="I289" s="26">
        <v>1582571</v>
      </c>
      <c r="J289" s="23" t="str">
        <f t="shared" si="18"/>
        <v>UREN Room 709 1 4 B7 1582571</v>
      </c>
      <c r="K289" s="23" t="str">
        <f t="shared" si="19"/>
        <v>1 4 B7 1582571</v>
      </c>
      <c r="L289" s="26">
        <v>1.84</v>
      </c>
      <c r="M289" s="306">
        <f t="shared" si="17"/>
        <v>0.24</v>
      </c>
      <c r="N289" s="26"/>
      <c r="O289" s="26"/>
      <c r="P289" s="24">
        <f>IF(Q289="","",VLOOKUP(Q289,Mapping!AT:AU,2,FALSE))</f>
        <v>3</v>
      </c>
      <c r="Q289" s="13" t="s">
        <v>0</v>
      </c>
    </row>
    <row r="290" spans="1:17" hidden="1">
      <c r="A290" s="116" t="s">
        <v>189</v>
      </c>
      <c r="B290" s="116">
        <v>1190</v>
      </c>
      <c r="C290" s="55">
        <v>44224</v>
      </c>
      <c r="D290" s="23">
        <f>IFERROR(VLOOKUP(E290,Mapping!AW:BA,5,FALSE),"")</f>
        <v>6</v>
      </c>
      <c r="E290" s="116" t="s">
        <v>986</v>
      </c>
      <c r="F290" s="26">
        <v>1</v>
      </c>
      <c r="G290" s="26">
        <v>4</v>
      </c>
      <c r="H290" s="26" t="s">
        <v>1975</v>
      </c>
      <c r="I290" s="26">
        <v>1582572</v>
      </c>
      <c r="J290" s="23" t="str">
        <f t="shared" si="18"/>
        <v>UREN Room 709 1 4 B8 1582572</v>
      </c>
      <c r="K290" s="23" t="str">
        <f t="shared" si="19"/>
        <v>1 4 B8 1582572</v>
      </c>
      <c r="L290" s="26">
        <v>1.952</v>
      </c>
      <c r="M290" s="306">
        <f t="shared" si="17"/>
        <v>0.35199999999999987</v>
      </c>
      <c r="N290" s="26"/>
      <c r="O290" s="26"/>
      <c r="P290" s="24">
        <f>IF(Q290="","",VLOOKUP(Q290,Mapping!AT:AU,2,FALSE))</f>
        <v>3</v>
      </c>
      <c r="Q290" s="13" t="s">
        <v>0</v>
      </c>
    </row>
    <row r="291" spans="1:17" hidden="1">
      <c r="A291" s="116" t="s">
        <v>189</v>
      </c>
      <c r="B291" s="116">
        <v>1190</v>
      </c>
      <c r="C291" s="55">
        <v>44224</v>
      </c>
      <c r="D291" s="23">
        <f>IFERROR(VLOOKUP(E291,Mapping!AW:BA,5,FALSE),"")</f>
        <v>6</v>
      </c>
      <c r="E291" s="116" t="s">
        <v>986</v>
      </c>
      <c r="F291" s="26">
        <v>1</v>
      </c>
      <c r="G291" s="26">
        <v>4</v>
      </c>
      <c r="H291" s="26" t="s">
        <v>1979</v>
      </c>
      <c r="I291" s="26">
        <v>1582573</v>
      </c>
      <c r="J291" s="23" t="str">
        <f t="shared" si="18"/>
        <v>UREN Room 709 1 4 B9 1582573</v>
      </c>
      <c r="K291" s="23" t="str">
        <f t="shared" si="19"/>
        <v>1 4 B9 1582573</v>
      </c>
      <c r="L291" s="26">
        <v>1.891</v>
      </c>
      <c r="M291" s="306">
        <f t="shared" si="17"/>
        <v>0.29099999999999993</v>
      </c>
      <c r="N291" s="26" t="s">
        <v>2510</v>
      </c>
      <c r="O291" s="26"/>
      <c r="P291" s="24">
        <f>IF(Q291="","",VLOOKUP(Q291,Mapping!AT:AU,2,FALSE))</f>
        <v>3</v>
      </c>
      <c r="Q291" s="13" t="s">
        <v>0</v>
      </c>
    </row>
    <row r="292" spans="1:17" hidden="1">
      <c r="A292" s="116" t="s">
        <v>2509</v>
      </c>
      <c r="B292" s="116">
        <v>1201</v>
      </c>
      <c r="C292" s="55">
        <v>44224</v>
      </c>
      <c r="D292" s="23">
        <f>IFERROR(VLOOKUP(E292,Mapping!AW:BA,5,FALSE),"")</f>
        <v>1</v>
      </c>
      <c r="E292" s="116" t="s">
        <v>905</v>
      </c>
      <c r="F292" s="26">
        <v>1</v>
      </c>
      <c r="G292" s="26">
        <v>4</v>
      </c>
      <c r="H292" s="26" t="s">
        <v>1411</v>
      </c>
      <c r="I292" s="26">
        <v>1697500</v>
      </c>
      <c r="J292" s="23" t="str">
        <f t="shared" si="18"/>
        <v>UREN Room 709 1 4 C1 1697500</v>
      </c>
      <c r="K292" s="23" t="str">
        <f t="shared" si="19"/>
        <v>1 4 C1 1697500</v>
      </c>
      <c r="L292" s="26">
        <v>1.8380000000000001</v>
      </c>
      <c r="M292" s="306">
        <f t="shared" si="17"/>
        <v>0.23799999999999999</v>
      </c>
      <c r="N292" s="26" t="s">
        <v>2510</v>
      </c>
      <c r="O292" s="26"/>
      <c r="P292" s="24">
        <f>IF(Q292="","",VLOOKUP(Q292,Mapping!AT:AU,2,FALSE))</f>
        <v>3</v>
      </c>
      <c r="Q292" s="13" t="s">
        <v>0</v>
      </c>
    </row>
    <row r="293" spans="1:17" hidden="1">
      <c r="A293" s="116" t="s">
        <v>2509</v>
      </c>
      <c r="B293" s="116">
        <v>1201</v>
      </c>
      <c r="C293" s="55">
        <v>44224</v>
      </c>
      <c r="D293" s="23">
        <f>IFERROR(VLOOKUP(E293,Mapping!AW:BA,5,FALSE),"")</f>
        <v>1</v>
      </c>
      <c r="E293" s="116" t="s">
        <v>905</v>
      </c>
      <c r="F293" s="26">
        <v>1</v>
      </c>
      <c r="G293" s="26">
        <v>4</v>
      </c>
      <c r="H293" s="26" t="s">
        <v>2324</v>
      </c>
      <c r="I293" s="26">
        <v>1697501</v>
      </c>
      <c r="J293" s="23" t="str">
        <f t="shared" si="18"/>
        <v>UREN Room 709 1 4 C2 1697501</v>
      </c>
      <c r="K293" s="23" t="str">
        <f t="shared" si="19"/>
        <v>1 4 C2 1697501</v>
      </c>
      <c r="L293" s="26">
        <v>1.8220000000000001</v>
      </c>
      <c r="M293" s="306">
        <f t="shared" si="17"/>
        <v>0.22199999999999998</v>
      </c>
      <c r="N293" s="26" t="s">
        <v>2510</v>
      </c>
      <c r="O293" s="26"/>
      <c r="P293" s="24">
        <f>IF(Q293="","",VLOOKUP(Q293,Mapping!AT:AU,2,FALSE))</f>
        <v>3</v>
      </c>
      <c r="Q293" s="13" t="s">
        <v>0</v>
      </c>
    </row>
    <row r="294" spans="1:17" hidden="1">
      <c r="A294" s="116" t="s">
        <v>2509</v>
      </c>
      <c r="B294" s="116">
        <v>1201</v>
      </c>
      <c r="C294" s="55">
        <v>44224</v>
      </c>
      <c r="D294" s="23">
        <f>IFERROR(VLOOKUP(E294,Mapping!AW:BA,5,FALSE),"")</f>
        <v>1</v>
      </c>
      <c r="E294" s="116" t="s">
        <v>905</v>
      </c>
      <c r="F294" s="26">
        <v>1</v>
      </c>
      <c r="G294" s="26">
        <v>4</v>
      </c>
      <c r="H294" s="26" t="s">
        <v>2446</v>
      </c>
      <c r="I294" s="26">
        <v>1697502</v>
      </c>
      <c r="J294" s="23" t="str">
        <f t="shared" si="18"/>
        <v>UREN Room 709 1 4 C3 1697502</v>
      </c>
      <c r="K294" s="23" t="str">
        <f t="shared" si="19"/>
        <v>1 4 C3 1697502</v>
      </c>
      <c r="L294" s="26">
        <v>1.9330000000000001</v>
      </c>
      <c r="M294" s="306">
        <f t="shared" si="17"/>
        <v>0.33299999999999996</v>
      </c>
      <c r="N294" s="26" t="s">
        <v>2510</v>
      </c>
      <c r="O294" s="26"/>
      <c r="P294" s="24">
        <f>IF(Q294="","",VLOOKUP(Q294,Mapping!AT:AU,2,FALSE))</f>
        <v>3</v>
      </c>
      <c r="Q294" s="13" t="s">
        <v>0</v>
      </c>
    </row>
    <row r="295" spans="1:17" hidden="1">
      <c r="A295" s="116" t="s">
        <v>2509</v>
      </c>
      <c r="B295" s="116">
        <v>1201</v>
      </c>
      <c r="C295" s="55">
        <v>44224</v>
      </c>
      <c r="D295" s="23">
        <f>IFERROR(VLOOKUP(E295,Mapping!AW:BA,5,FALSE),"")</f>
        <v>4</v>
      </c>
      <c r="E295" s="116" t="s">
        <v>962</v>
      </c>
      <c r="F295" s="26">
        <v>1</v>
      </c>
      <c r="G295" s="26">
        <v>4</v>
      </c>
      <c r="H295" s="26" t="s">
        <v>2447</v>
      </c>
      <c r="I295" s="26">
        <v>1697438</v>
      </c>
      <c r="J295" s="23" t="str">
        <f t="shared" si="18"/>
        <v>UREN Room 709 1 4 C4 1697438</v>
      </c>
      <c r="K295" s="23" t="str">
        <f t="shared" si="19"/>
        <v>1 4 C4 1697438</v>
      </c>
      <c r="L295" s="26">
        <v>1.8560000000000001</v>
      </c>
      <c r="M295" s="306">
        <f t="shared" si="17"/>
        <v>0.25600000000000001</v>
      </c>
      <c r="N295" s="26" t="s">
        <v>2510</v>
      </c>
      <c r="O295" s="26"/>
      <c r="P295" s="24">
        <f>IF(Q295="","",VLOOKUP(Q295,Mapping!AT:AU,2,FALSE))</f>
        <v>3</v>
      </c>
      <c r="Q295" s="13" t="s">
        <v>0</v>
      </c>
    </row>
    <row r="296" spans="1:17" hidden="1">
      <c r="A296" s="116" t="s">
        <v>2509</v>
      </c>
      <c r="B296" s="116">
        <v>1201</v>
      </c>
      <c r="C296" s="55">
        <v>44224</v>
      </c>
      <c r="D296" s="23">
        <f>IFERROR(VLOOKUP(E296,Mapping!AW:BA,5,FALSE),"")</f>
        <v>4</v>
      </c>
      <c r="E296" s="116" t="s">
        <v>962</v>
      </c>
      <c r="F296" s="26">
        <v>1</v>
      </c>
      <c r="G296" s="26">
        <v>4</v>
      </c>
      <c r="H296" s="26" t="s">
        <v>2448</v>
      </c>
      <c r="I296" s="26">
        <v>1697439</v>
      </c>
      <c r="J296" s="23" t="str">
        <f t="shared" si="18"/>
        <v>UREN Room 709 1 4 C5 1697439</v>
      </c>
      <c r="K296" s="23" t="str">
        <f t="shared" si="19"/>
        <v>1 4 C5 1697439</v>
      </c>
      <c r="L296" s="26">
        <v>1.8460000000000001</v>
      </c>
      <c r="M296" s="306">
        <f t="shared" si="17"/>
        <v>0.246</v>
      </c>
      <c r="N296" s="26" t="s">
        <v>2510</v>
      </c>
      <c r="O296" s="26"/>
      <c r="P296" s="24">
        <f>IF(Q296="","",VLOOKUP(Q296,Mapping!AT:AU,2,FALSE))</f>
        <v>3</v>
      </c>
      <c r="Q296" s="13" t="s">
        <v>0</v>
      </c>
    </row>
    <row r="297" spans="1:17" hidden="1">
      <c r="A297" s="116" t="s">
        <v>2509</v>
      </c>
      <c r="B297" s="116">
        <v>1201</v>
      </c>
      <c r="C297" s="55">
        <v>44224</v>
      </c>
      <c r="D297" s="23">
        <f>IFERROR(VLOOKUP(E297,Mapping!AW:BA,5,FALSE),"")</f>
        <v>4</v>
      </c>
      <c r="E297" s="116" t="s">
        <v>962</v>
      </c>
      <c r="F297" s="26">
        <v>1</v>
      </c>
      <c r="G297" s="26">
        <v>4</v>
      </c>
      <c r="H297" s="26" t="s">
        <v>2449</v>
      </c>
      <c r="I297" s="26">
        <v>1697440</v>
      </c>
      <c r="J297" s="23" t="str">
        <f t="shared" si="18"/>
        <v>UREN Room 709 1 4 C6 1697440</v>
      </c>
      <c r="K297" s="23" t="str">
        <f t="shared" si="19"/>
        <v>1 4 C6 1697440</v>
      </c>
      <c r="L297" s="26">
        <v>1.8759999999999999</v>
      </c>
      <c r="M297" s="306">
        <f t="shared" si="17"/>
        <v>0.2759999999999998</v>
      </c>
      <c r="N297" s="26" t="s">
        <v>2510</v>
      </c>
      <c r="O297" s="26"/>
      <c r="P297" s="24">
        <f>IF(Q297="","",VLOOKUP(Q297,Mapping!AT:AU,2,FALSE))</f>
        <v>3</v>
      </c>
      <c r="Q297" s="13" t="s">
        <v>0</v>
      </c>
    </row>
    <row r="298" spans="1:17" hidden="1">
      <c r="A298" s="116" t="s">
        <v>2509</v>
      </c>
      <c r="B298" s="116">
        <v>1201</v>
      </c>
      <c r="C298" s="55">
        <v>44224</v>
      </c>
      <c r="D298" s="23">
        <f>IFERROR(VLOOKUP(E298,Mapping!AW:BA,5,FALSE),"")</f>
        <v>4</v>
      </c>
      <c r="E298" s="116" t="s">
        <v>962</v>
      </c>
      <c r="F298" s="26">
        <v>1</v>
      </c>
      <c r="G298" s="26">
        <v>4</v>
      </c>
      <c r="H298" s="26" t="s">
        <v>2478</v>
      </c>
      <c r="I298" s="26">
        <v>1697441</v>
      </c>
      <c r="J298" s="23" t="str">
        <f t="shared" si="18"/>
        <v>UREN Room 709 1 4 C7 1697441</v>
      </c>
      <c r="K298" s="23" t="str">
        <f t="shared" si="19"/>
        <v>1 4 C7 1697441</v>
      </c>
      <c r="L298" s="26">
        <v>1.8260000000000001</v>
      </c>
      <c r="M298" s="306">
        <f t="shared" si="17"/>
        <v>0.22599999999999998</v>
      </c>
      <c r="N298" s="26" t="s">
        <v>2510</v>
      </c>
      <c r="O298" s="26"/>
      <c r="P298" s="24">
        <f>IF(Q298="","",VLOOKUP(Q298,Mapping!AT:AU,2,FALSE))</f>
        <v>3</v>
      </c>
      <c r="Q298" s="13" t="s">
        <v>0</v>
      </c>
    </row>
    <row r="299" spans="1:17">
      <c r="A299" s="116" t="s">
        <v>2509</v>
      </c>
      <c r="B299" s="116">
        <v>1201</v>
      </c>
      <c r="C299" s="55">
        <v>44224</v>
      </c>
      <c r="D299" s="23">
        <f>IFERROR(VLOOKUP(E299,Mapping!AW:BA,5,FALSE),"")</f>
        <v>5</v>
      </c>
      <c r="E299" s="116" t="s">
        <v>975</v>
      </c>
      <c r="F299" s="26">
        <v>1</v>
      </c>
      <c r="G299" s="26">
        <v>4</v>
      </c>
      <c r="H299" s="26" t="s">
        <v>2479</v>
      </c>
      <c r="I299" s="26">
        <v>1697437</v>
      </c>
      <c r="J299" s="23" t="str">
        <f t="shared" si="18"/>
        <v>UREN Room 709 1 4 C8 1697437</v>
      </c>
      <c r="K299" s="23" t="str">
        <f t="shared" si="19"/>
        <v>1 4 C8 1697437</v>
      </c>
      <c r="L299" s="26">
        <v>1.875</v>
      </c>
      <c r="M299" s="306">
        <f t="shared" si="17"/>
        <v>0.27499999999999991</v>
      </c>
      <c r="N299" s="26" t="s">
        <v>2510</v>
      </c>
      <c r="O299" s="26"/>
      <c r="P299" s="24">
        <f>IF(Q299="","",VLOOKUP(Q299,Mapping!AT:AU,2,FALSE))</f>
        <v>3</v>
      </c>
      <c r="Q299" s="13" t="s">
        <v>0</v>
      </c>
    </row>
    <row r="300" spans="1:17">
      <c r="A300" s="116" t="s">
        <v>2509</v>
      </c>
      <c r="B300" s="116">
        <v>1201</v>
      </c>
      <c r="C300" s="55">
        <v>44224</v>
      </c>
      <c r="D300" s="23">
        <f>IFERROR(VLOOKUP(E300,Mapping!AW:BA,5,FALSE),"")</f>
        <v>5</v>
      </c>
      <c r="E300" s="116" t="s">
        <v>975</v>
      </c>
      <c r="F300" s="26">
        <v>1</v>
      </c>
      <c r="G300" s="26">
        <v>4</v>
      </c>
      <c r="H300" s="26" t="s">
        <v>2480</v>
      </c>
      <c r="I300" s="26">
        <v>1697436</v>
      </c>
      <c r="J300" s="23" t="str">
        <f t="shared" si="18"/>
        <v>UREN Room 709 1 4 C9 1697436</v>
      </c>
      <c r="K300" s="23" t="str">
        <f t="shared" si="19"/>
        <v>1 4 C9 1697436</v>
      </c>
      <c r="L300" s="26">
        <v>1.8049999999999999</v>
      </c>
      <c r="M300" s="306">
        <f t="shared" si="17"/>
        <v>0.20499999999999985</v>
      </c>
      <c r="N300" s="26" t="s">
        <v>2510</v>
      </c>
      <c r="O300" s="26"/>
      <c r="P300" s="24">
        <f>IF(Q300="","",VLOOKUP(Q300,Mapping!AT:AU,2,FALSE))</f>
        <v>3</v>
      </c>
      <c r="Q300" s="13" t="s">
        <v>0</v>
      </c>
    </row>
    <row r="301" spans="1:17" hidden="1">
      <c r="A301" s="116" t="s">
        <v>2509</v>
      </c>
      <c r="B301" s="116">
        <v>1201</v>
      </c>
      <c r="C301" s="55">
        <v>44224</v>
      </c>
      <c r="D301" s="23">
        <f>IFERROR(VLOOKUP(E301,Mapping!AW:BA,5,FALSE),"")</f>
        <v>8</v>
      </c>
      <c r="E301" s="116" t="s">
        <v>1009</v>
      </c>
      <c r="F301" s="26">
        <v>1</v>
      </c>
      <c r="G301" s="26">
        <v>4</v>
      </c>
      <c r="H301" s="26" t="s">
        <v>2481</v>
      </c>
      <c r="I301" s="26">
        <v>1697478</v>
      </c>
      <c r="J301" s="23" t="str">
        <f t="shared" si="18"/>
        <v>UREN Room 709 1 4 D1 1697478</v>
      </c>
      <c r="K301" s="23" t="str">
        <f t="shared" si="19"/>
        <v>1 4 D1 1697478</v>
      </c>
      <c r="L301" s="26">
        <v>1.9159999999999999</v>
      </c>
      <c r="M301" s="306">
        <f t="shared" si="17"/>
        <v>0.31599999999999984</v>
      </c>
      <c r="N301" s="26" t="s">
        <v>2510</v>
      </c>
      <c r="O301" s="26"/>
      <c r="P301" s="24">
        <f>IF(Q301="","",VLOOKUP(Q301,Mapping!AT:AU,2,FALSE))</f>
        <v>3</v>
      </c>
      <c r="Q301" s="13" t="s">
        <v>0</v>
      </c>
    </row>
    <row r="302" spans="1:17" hidden="1">
      <c r="A302" s="116" t="s">
        <v>2509</v>
      </c>
      <c r="B302" s="116">
        <v>1201</v>
      </c>
      <c r="C302" s="55">
        <v>44224</v>
      </c>
      <c r="D302" s="23">
        <f>IFERROR(VLOOKUP(E302,Mapping!AW:BA,5,FALSE),"")</f>
        <v>8</v>
      </c>
      <c r="E302" s="116" t="s">
        <v>1009</v>
      </c>
      <c r="F302" s="26">
        <v>1</v>
      </c>
      <c r="G302" s="26">
        <v>4</v>
      </c>
      <c r="H302" s="26" t="s">
        <v>2482</v>
      </c>
      <c r="I302" s="26">
        <v>1697477</v>
      </c>
      <c r="J302" s="23" t="str">
        <f t="shared" si="18"/>
        <v>UREN Room 709 1 4 D2 1697477</v>
      </c>
      <c r="K302" s="23" t="str">
        <f t="shared" si="19"/>
        <v>1 4 D2 1697477</v>
      </c>
      <c r="L302" s="26">
        <v>1.788</v>
      </c>
      <c r="M302" s="306">
        <f t="shared" si="17"/>
        <v>0.18799999999999994</v>
      </c>
      <c r="N302" s="26" t="s">
        <v>2510</v>
      </c>
      <c r="O302" s="26"/>
      <c r="P302" s="24">
        <f>IF(Q302="","",VLOOKUP(Q302,Mapping!AT:AU,2,FALSE))</f>
        <v>3</v>
      </c>
      <c r="Q302" s="13" t="s">
        <v>0</v>
      </c>
    </row>
    <row r="303" spans="1:17" hidden="1">
      <c r="A303" s="116" t="s">
        <v>2509</v>
      </c>
      <c r="B303" s="116">
        <v>1201</v>
      </c>
      <c r="C303" s="55">
        <v>44224</v>
      </c>
      <c r="D303" s="23">
        <f>IFERROR(VLOOKUP(E303,Mapping!AW:BA,5,FALSE),"")</f>
        <v>8</v>
      </c>
      <c r="E303" s="116" t="s">
        <v>1009</v>
      </c>
      <c r="F303" s="26">
        <v>1</v>
      </c>
      <c r="G303" s="26">
        <v>4</v>
      </c>
      <c r="H303" s="26" t="s">
        <v>2483</v>
      </c>
      <c r="I303" s="26">
        <v>1697476</v>
      </c>
      <c r="J303" s="23" t="str">
        <f t="shared" si="18"/>
        <v>UREN Room 709 1 4 D3 1697476</v>
      </c>
      <c r="K303" s="23" t="str">
        <f t="shared" si="19"/>
        <v>1 4 D3 1697476</v>
      </c>
      <c r="L303" s="26">
        <v>1.883</v>
      </c>
      <c r="M303" s="306">
        <f t="shared" si="17"/>
        <v>0.28299999999999992</v>
      </c>
      <c r="N303" s="26" t="s">
        <v>2510</v>
      </c>
      <c r="O303" s="26"/>
      <c r="P303" s="24">
        <f>IF(Q303="","",VLOOKUP(Q303,Mapping!AT:AU,2,FALSE))</f>
        <v>3</v>
      </c>
      <c r="Q303" s="13" t="s">
        <v>0</v>
      </c>
    </row>
    <row r="304" spans="1:17" hidden="1">
      <c r="A304" s="116" t="s">
        <v>2509</v>
      </c>
      <c r="B304" s="116">
        <v>1201</v>
      </c>
      <c r="C304" s="55">
        <v>44224</v>
      </c>
      <c r="D304" s="23">
        <f>IFERROR(VLOOKUP(E304,Mapping!AW:BA,5,FALSE),"")</f>
        <v>8</v>
      </c>
      <c r="E304" s="116" t="s">
        <v>1009</v>
      </c>
      <c r="F304" s="26">
        <v>1</v>
      </c>
      <c r="G304" s="26">
        <v>4</v>
      </c>
      <c r="H304" s="26" t="s">
        <v>2484</v>
      </c>
      <c r="I304" s="26">
        <v>1697475</v>
      </c>
      <c r="J304" s="23" t="str">
        <f t="shared" si="18"/>
        <v>UREN Room 709 1 4 D4 1697475</v>
      </c>
      <c r="K304" s="23" t="str">
        <f t="shared" si="19"/>
        <v>1 4 D4 1697475</v>
      </c>
      <c r="L304" s="26">
        <v>1.7490000000000001</v>
      </c>
      <c r="M304" s="306">
        <f t="shared" si="17"/>
        <v>0.14900000000000002</v>
      </c>
      <c r="N304" s="26" t="s">
        <v>2510</v>
      </c>
      <c r="O304" s="26"/>
      <c r="P304" s="24">
        <f>IF(Q304="","",VLOOKUP(Q304,Mapping!AT:AU,2,FALSE))</f>
        <v>3</v>
      </c>
      <c r="Q304" s="13" t="s">
        <v>0</v>
      </c>
    </row>
    <row r="305" spans="1:17" hidden="1">
      <c r="A305" s="116" t="s">
        <v>2509</v>
      </c>
      <c r="B305" s="116">
        <v>1201</v>
      </c>
      <c r="C305" s="55">
        <v>44224</v>
      </c>
      <c r="D305" s="23">
        <f>IFERROR(VLOOKUP(E305,Mapping!AW:BA,5,FALSE),"")</f>
        <v>7</v>
      </c>
      <c r="E305" s="116" t="s">
        <v>998</v>
      </c>
      <c r="F305" s="26">
        <v>1</v>
      </c>
      <c r="G305" s="26">
        <v>4</v>
      </c>
      <c r="H305" s="26" t="s">
        <v>2485</v>
      </c>
      <c r="I305" s="26">
        <v>1697449</v>
      </c>
      <c r="J305" s="23" t="str">
        <f t="shared" si="18"/>
        <v>UREN Room 709 1 4 D5 1697449</v>
      </c>
      <c r="K305" s="23" t="str">
        <f t="shared" si="19"/>
        <v>1 4 D5 1697449</v>
      </c>
      <c r="L305" s="26">
        <v>1.9530000000000001</v>
      </c>
      <c r="M305" s="306">
        <f t="shared" si="17"/>
        <v>0.35299999999999998</v>
      </c>
      <c r="N305" s="26" t="s">
        <v>2510</v>
      </c>
      <c r="O305" s="26"/>
      <c r="P305" s="24">
        <f>IF(Q305="","",VLOOKUP(Q305,Mapping!AT:AU,2,FALSE))</f>
        <v>3</v>
      </c>
      <c r="Q305" s="13" t="s">
        <v>0</v>
      </c>
    </row>
    <row r="306" spans="1:17" hidden="1">
      <c r="A306" s="116" t="s">
        <v>180</v>
      </c>
      <c r="B306" s="116">
        <v>1160</v>
      </c>
      <c r="C306" s="55">
        <v>44224</v>
      </c>
      <c r="D306" s="23">
        <f>IFERROR(VLOOKUP(E306,Mapping!AW:BA,5,FALSE),"")</f>
        <v>1</v>
      </c>
      <c r="E306" s="116" t="s">
        <v>905</v>
      </c>
      <c r="F306" s="26">
        <v>1</v>
      </c>
      <c r="G306" s="26">
        <v>2</v>
      </c>
      <c r="H306" s="26" t="s">
        <v>2495</v>
      </c>
      <c r="I306" s="26">
        <v>1708960</v>
      </c>
      <c r="J306" s="23" t="str">
        <f t="shared" si="18"/>
        <v>UREN Room 709 1 2 G3 1708960</v>
      </c>
      <c r="K306" s="23" t="str">
        <f t="shared" si="19"/>
        <v>1 2 G3 1708960</v>
      </c>
      <c r="L306" s="26">
        <v>1.8280000000000001</v>
      </c>
      <c r="M306" s="306">
        <f t="shared" ref="M306:M369" si="20">L306-1.6</f>
        <v>0.22799999999999998</v>
      </c>
      <c r="N306" s="26"/>
      <c r="O306" s="26"/>
      <c r="P306" s="24">
        <f>IF(Q306="","",VLOOKUP(Q306,Mapping!AT:AU,2,FALSE))</f>
        <v>3</v>
      </c>
      <c r="Q306" s="13" t="s">
        <v>0</v>
      </c>
    </row>
    <row r="307" spans="1:17" hidden="1">
      <c r="A307" s="116" t="s">
        <v>180</v>
      </c>
      <c r="B307" s="116">
        <v>1160</v>
      </c>
      <c r="C307" s="55">
        <v>44224</v>
      </c>
      <c r="D307" s="23">
        <f>IFERROR(VLOOKUP(E307,Mapping!AW:BA,5,FALSE),"")</f>
        <v>1</v>
      </c>
      <c r="E307" s="116" t="s">
        <v>905</v>
      </c>
      <c r="F307" s="26">
        <v>1</v>
      </c>
      <c r="G307" s="26">
        <v>2</v>
      </c>
      <c r="H307" s="26" t="s">
        <v>2494</v>
      </c>
      <c r="I307" s="26">
        <v>1708961</v>
      </c>
      <c r="J307" s="23" t="str">
        <f t="shared" si="18"/>
        <v>UREN Room 709 1 2 G4 1708961</v>
      </c>
      <c r="K307" s="23" t="str">
        <f t="shared" si="19"/>
        <v>1 2 G4 1708961</v>
      </c>
      <c r="L307" s="26">
        <v>1.804</v>
      </c>
      <c r="M307" s="306">
        <f t="shared" si="20"/>
        <v>0.20399999999999996</v>
      </c>
      <c r="N307" s="26"/>
      <c r="O307" s="26"/>
      <c r="P307" s="24">
        <f>IF(Q307="","",VLOOKUP(Q307,Mapping!AT:AU,2,FALSE))</f>
        <v>3</v>
      </c>
      <c r="Q307" s="13" t="s">
        <v>0</v>
      </c>
    </row>
    <row r="308" spans="1:17" hidden="1">
      <c r="A308" s="116" t="s">
        <v>180</v>
      </c>
      <c r="B308" s="116">
        <v>1160</v>
      </c>
      <c r="C308" s="55">
        <v>44224</v>
      </c>
      <c r="D308" s="23">
        <f>IFERROR(VLOOKUP(E308,Mapping!AW:BA,5,FALSE),"")</f>
        <v>1</v>
      </c>
      <c r="E308" s="116" t="s">
        <v>905</v>
      </c>
      <c r="F308" s="26">
        <v>1</v>
      </c>
      <c r="G308" s="26">
        <v>2</v>
      </c>
      <c r="H308" s="26" t="s">
        <v>2491</v>
      </c>
      <c r="I308" s="26">
        <v>1708962</v>
      </c>
      <c r="J308" s="23" t="str">
        <f t="shared" si="18"/>
        <v>UREN Room 709 1 2 G5 1708962</v>
      </c>
      <c r="K308" s="23" t="str">
        <f t="shared" si="19"/>
        <v>1 2 G5 1708962</v>
      </c>
      <c r="L308" s="26">
        <v>1.75</v>
      </c>
      <c r="M308" s="306">
        <f t="shared" si="20"/>
        <v>0.14999999999999991</v>
      </c>
      <c r="N308" s="26"/>
      <c r="O308" s="26"/>
      <c r="P308" s="24">
        <f>IF(Q308="","",VLOOKUP(Q308,Mapping!AT:AU,2,FALSE))</f>
        <v>3</v>
      </c>
      <c r="Q308" s="13" t="s">
        <v>0</v>
      </c>
    </row>
    <row r="309" spans="1:17" hidden="1">
      <c r="A309" s="116" t="s">
        <v>180</v>
      </c>
      <c r="B309" s="116">
        <v>1160</v>
      </c>
      <c r="C309" s="55">
        <v>44224</v>
      </c>
      <c r="D309" s="23">
        <f>IFERROR(VLOOKUP(E309,Mapping!AW:BA,5,FALSE),"")</f>
        <v>1</v>
      </c>
      <c r="E309" s="116" t="s">
        <v>905</v>
      </c>
      <c r="F309" s="26">
        <v>1</v>
      </c>
      <c r="G309" s="26">
        <v>2</v>
      </c>
      <c r="H309" s="26" t="s">
        <v>2511</v>
      </c>
      <c r="I309" s="26">
        <v>1708963</v>
      </c>
      <c r="J309" s="23" t="str">
        <f t="shared" si="18"/>
        <v>UREN Room 709 1 2 G6 1708963</v>
      </c>
      <c r="K309" s="23" t="str">
        <f t="shared" si="19"/>
        <v>1 2 G6 1708963</v>
      </c>
      <c r="L309" s="26">
        <v>1.821</v>
      </c>
      <c r="M309" s="306">
        <f t="shared" si="20"/>
        <v>0.22099999999999986</v>
      </c>
      <c r="N309" s="26"/>
      <c r="O309" s="26"/>
      <c r="P309" s="24">
        <f>IF(Q309="","",VLOOKUP(Q309,Mapping!AT:AU,2,FALSE))</f>
        <v>3</v>
      </c>
      <c r="Q309" s="13" t="s">
        <v>0</v>
      </c>
    </row>
    <row r="310" spans="1:17" hidden="1">
      <c r="A310" s="116" t="s">
        <v>180</v>
      </c>
      <c r="B310" s="116">
        <v>1160</v>
      </c>
      <c r="C310" s="55">
        <v>44224</v>
      </c>
      <c r="D310" s="23">
        <f>IFERROR(VLOOKUP(E310,Mapping!AW:BA,5,FALSE),"")</f>
        <v>2</v>
      </c>
      <c r="E310" s="116" t="s">
        <v>925</v>
      </c>
      <c r="F310" s="26">
        <v>1</v>
      </c>
      <c r="G310" s="26">
        <v>2</v>
      </c>
      <c r="H310" s="26" t="s">
        <v>2499</v>
      </c>
      <c r="I310" s="26">
        <v>1708991</v>
      </c>
      <c r="J310" s="23" t="str">
        <f t="shared" si="18"/>
        <v>UREN Room 709 1 2 F2 1708991</v>
      </c>
      <c r="K310" s="23" t="str">
        <f t="shared" si="19"/>
        <v>1 2 F2 1708991</v>
      </c>
      <c r="L310" s="26">
        <v>1.8129999999999999</v>
      </c>
      <c r="M310" s="306">
        <f t="shared" si="20"/>
        <v>0.21299999999999986</v>
      </c>
      <c r="N310" s="26" t="s">
        <v>2477</v>
      </c>
      <c r="O310" s="26"/>
      <c r="P310" s="24">
        <f>IF(Q310="","",VLOOKUP(Q310,Mapping!AT:AU,2,FALSE))</f>
        <v>3</v>
      </c>
      <c r="Q310" s="13" t="s">
        <v>0</v>
      </c>
    </row>
    <row r="311" spans="1:17" hidden="1">
      <c r="A311" s="116" t="s">
        <v>180</v>
      </c>
      <c r="B311" s="116">
        <v>1160</v>
      </c>
      <c r="C311" s="55">
        <v>44224</v>
      </c>
      <c r="D311" s="23">
        <f>IFERROR(VLOOKUP(E311,Mapping!AW:BA,5,FALSE),"")</f>
        <v>2</v>
      </c>
      <c r="E311" s="116" t="s">
        <v>925</v>
      </c>
      <c r="F311" s="26">
        <v>1</v>
      </c>
      <c r="G311" s="26">
        <v>2</v>
      </c>
      <c r="H311" s="26" t="s">
        <v>2496</v>
      </c>
      <c r="I311" s="26">
        <v>1708990</v>
      </c>
      <c r="J311" s="23" t="str">
        <f t="shared" si="18"/>
        <v>UREN Room 709 1 2 F3 1708990</v>
      </c>
      <c r="K311" s="23" t="str">
        <f t="shared" si="19"/>
        <v>1 2 F3 1708990</v>
      </c>
      <c r="L311" s="26">
        <v>1.796</v>
      </c>
      <c r="M311" s="306">
        <f t="shared" si="20"/>
        <v>0.19599999999999995</v>
      </c>
      <c r="N311" s="26"/>
      <c r="O311" s="26"/>
      <c r="P311" s="24">
        <f>IF(Q311="","",VLOOKUP(Q311,Mapping!AT:AU,2,FALSE))</f>
        <v>3</v>
      </c>
      <c r="Q311" s="13" t="s">
        <v>0</v>
      </c>
    </row>
    <row r="312" spans="1:17" hidden="1">
      <c r="A312" s="116" t="s">
        <v>180</v>
      </c>
      <c r="B312" s="116">
        <v>1160</v>
      </c>
      <c r="C312" s="55">
        <v>44224</v>
      </c>
      <c r="D312" s="23">
        <f>IFERROR(VLOOKUP(E312,Mapping!AW:BA,5,FALSE),"")</f>
        <v>2</v>
      </c>
      <c r="E312" s="116" t="s">
        <v>925</v>
      </c>
      <c r="F312" s="26">
        <v>1</v>
      </c>
      <c r="G312" s="26">
        <v>2</v>
      </c>
      <c r="H312" s="26" t="s">
        <v>2488</v>
      </c>
      <c r="I312" s="26">
        <v>1708989</v>
      </c>
      <c r="J312" s="23" t="str">
        <f t="shared" si="18"/>
        <v>UREN Room 709 1 2 F4 1708989</v>
      </c>
      <c r="K312" s="23" t="str">
        <f t="shared" si="19"/>
        <v>1 2 F4 1708989</v>
      </c>
      <c r="L312" s="26">
        <v>1.8740000000000001</v>
      </c>
      <c r="M312" s="306">
        <f t="shared" si="20"/>
        <v>0.27400000000000002</v>
      </c>
      <c r="N312" s="26"/>
      <c r="O312" s="26"/>
      <c r="P312" s="24">
        <f>IF(Q312="","",VLOOKUP(Q312,Mapping!AT:AU,2,FALSE))</f>
        <v>3</v>
      </c>
      <c r="Q312" s="13" t="s">
        <v>0</v>
      </c>
    </row>
    <row r="313" spans="1:17" hidden="1">
      <c r="A313" s="116" t="s">
        <v>180</v>
      </c>
      <c r="B313" s="116">
        <v>1160</v>
      </c>
      <c r="C313" s="55">
        <v>44224</v>
      </c>
      <c r="D313" s="23">
        <f>IFERROR(VLOOKUP(E313,Mapping!AW:BA,5,FALSE),"")</f>
        <v>2</v>
      </c>
      <c r="E313" s="116" t="s">
        <v>925</v>
      </c>
      <c r="F313" s="26">
        <v>1</v>
      </c>
      <c r="G313" s="26">
        <v>2</v>
      </c>
      <c r="H313" s="26" t="s">
        <v>2492</v>
      </c>
      <c r="I313" s="26">
        <v>1708988</v>
      </c>
      <c r="J313" s="23" t="str">
        <f t="shared" si="18"/>
        <v>UREN Room 709 1 2 F5 1708988</v>
      </c>
      <c r="K313" s="23" t="str">
        <f t="shared" si="19"/>
        <v>1 2 F5 1708988</v>
      </c>
      <c r="L313" s="26">
        <v>1.8340000000000001</v>
      </c>
      <c r="M313" s="306">
        <f t="shared" si="20"/>
        <v>0.23399999999999999</v>
      </c>
      <c r="N313" s="26"/>
      <c r="O313" s="26"/>
      <c r="P313" s="24">
        <f>IF(Q313="","",VLOOKUP(Q313,Mapping!AT:AU,2,FALSE))</f>
        <v>3</v>
      </c>
      <c r="Q313" s="13" t="s">
        <v>0</v>
      </c>
    </row>
    <row r="314" spans="1:17" hidden="1">
      <c r="A314" s="116" t="s">
        <v>180</v>
      </c>
      <c r="B314" s="116">
        <v>1160</v>
      </c>
      <c r="C314" s="55">
        <v>44224</v>
      </c>
      <c r="D314" s="23">
        <f>IFERROR(VLOOKUP(E314,Mapping!AW:BA,5,FALSE),"")</f>
        <v>8</v>
      </c>
      <c r="E314" s="435" t="s">
        <v>1009</v>
      </c>
      <c r="F314" s="26">
        <v>1</v>
      </c>
      <c r="G314" s="26">
        <v>2</v>
      </c>
      <c r="H314" s="26" t="s">
        <v>2458</v>
      </c>
      <c r="I314" s="26">
        <v>1412620</v>
      </c>
      <c r="J314" s="23" t="str">
        <f t="shared" si="18"/>
        <v>UREN Room 709 1 2 F6 1412620</v>
      </c>
      <c r="K314" s="23" t="str">
        <f t="shared" si="19"/>
        <v>1 2 F6 1412620</v>
      </c>
      <c r="L314" s="26">
        <v>2.1030000000000002</v>
      </c>
      <c r="M314" s="306">
        <f t="shared" si="20"/>
        <v>0.50300000000000011</v>
      </c>
      <c r="N314" s="26"/>
      <c r="O314" s="26"/>
      <c r="P314" s="24">
        <f>IF(Q314="","",VLOOKUP(Q314,Mapping!AT:AU,2,FALSE))</f>
        <v>3</v>
      </c>
      <c r="Q314" s="13" t="s">
        <v>0</v>
      </c>
    </row>
    <row r="315" spans="1:17" hidden="1">
      <c r="A315" s="116" t="s">
        <v>180</v>
      </c>
      <c r="B315" s="116">
        <v>1160</v>
      </c>
      <c r="C315" s="55">
        <v>44224</v>
      </c>
      <c r="D315" s="23">
        <f>IFERROR(VLOOKUP(E315,Mapping!AW:BA,5,FALSE),"")</f>
        <v>8</v>
      </c>
      <c r="E315" s="116" t="s">
        <v>1009</v>
      </c>
      <c r="F315" s="26">
        <v>1</v>
      </c>
      <c r="G315" s="26">
        <v>2</v>
      </c>
      <c r="H315" s="26" t="s">
        <v>2512</v>
      </c>
      <c r="I315" s="26">
        <v>1708977</v>
      </c>
      <c r="J315" s="23" t="str">
        <f t="shared" si="18"/>
        <v>UREN Room 709 1 2 F7 1708977</v>
      </c>
      <c r="K315" s="23" t="str">
        <f t="shared" si="19"/>
        <v>1 2 F7 1708977</v>
      </c>
      <c r="L315" s="26">
        <v>1.7629999999999999</v>
      </c>
      <c r="M315" s="306">
        <f t="shared" si="20"/>
        <v>0.16299999999999981</v>
      </c>
      <c r="N315" s="26"/>
      <c r="O315" s="26"/>
      <c r="P315" s="24">
        <f>IF(Q315="","",VLOOKUP(Q315,Mapping!AT:AU,2,FALSE))</f>
        <v>3</v>
      </c>
      <c r="Q315" s="13" t="s">
        <v>0</v>
      </c>
    </row>
    <row r="316" spans="1:17" hidden="1">
      <c r="A316" s="116" t="s">
        <v>180</v>
      </c>
      <c r="B316" s="116">
        <v>1160</v>
      </c>
      <c r="C316" s="55">
        <v>44224</v>
      </c>
      <c r="D316" s="23">
        <f>IFERROR(VLOOKUP(E316,Mapping!AW:BA,5,FALSE),"")</f>
        <v>8</v>
      </c>
      <c r="E316" s="116" t="s">
        <v>1009</v>
      </c>
      <c r="F316" s="26">
        <v>1</v>
      </c>
      <c r="G316" s="26">
        <v>2</v>
      </c>
      <c r="H316" s="26" t="s">
        <v>2513</v>
      </c>
      <c r="I316" s="26">
        <v>1708978</v>
      </c>
      <c r="J316" s="23" t="str">
        <f t="shared" si="18"/>
        <v>UREN Room 709 1 2 F8 1708978</v>
      </c>
      <c r="K316" s="23" t="str">
        <f t="shared" si="19"/>
        <v>1 2 F8 1708978</v>
      </c>
      <c r="L316" s="26">
        <v>1.8089999999999999</v>
      </c>
      <c r="M316" s="306">
        <f t="shared" si="20"/>
        <v>0.20899999999999985</v>
      </c>
      <c r="N316" s="26"/>
      <c r="O316" s="26"/>
      <c r="P316" s="24">
        <f>IF(Q316="","",VLOOKUP(Q316,Mapping!AT:AU,2,FALSE))</f>
        <v>3</v>
      </c>
      <c r="Q316" s="13" t="s">
        <v>0</v>
      </c>
    </row>
    <row r="317" spans="1:17" hidden="1">
      <c r="A317" s="116" t="s">
        <v>180</v>
      </c>
      <c r="B317" s="116">
        <v>1160</v>
      </c>
      <c r="C317" s="55">
        <v>44224</v>
      </c>
      <c r="D317" s="23">
        <f>IFERROR(VLOOKUP(E317,Mapping!AW:BA,5,FALSE),"")</f>
        <v>8</v>
      </c>
      <c r="E317" s="116" t="s">
        <v>1009</v>
      </c>
      <c r="F317" s="26">
        <v>1</v>
      </c>
      <c r="G317" s="26">
        <v>2</v>
      </c>
      <c r="H317" s="26" t="s">
        <v>2514</v>
      </c>
      <c r="I317" s="26">
        <v>1708979</v>
      </c>
      <c r="J317" s="23" t="str">
        <f t="shared" si="18"/>
        <v>UREN Room 709 1 2 F9 1708979</v>
      </c>
      <c r="K317" s="23" t="str">
        <f t="shared" si="19"/>
        <v>1 2 F9 1708979</v>
      </c>
      <c r="L317" s="26">
        <v>1.8779999999999999</v>
      </c>
      <c r="M317" s="306">
        <f t="shared" si="20"/>
        <v>0.2779999999999998</v>
      </c>
      <c r="N317" s="26"/>
      <c r="O317" s="26"/>
      <c r="P317" s="24">
        <f>IF(Q317="","",VLOOKUP(Q317,Mapping!AT:AU,2,FALSE))</f>
        <v>3</v>
      </c>
      <c r="Q317" s="13" t="s">
        <v>0</v>
      </c>
    </row>
    <row r="318" spans="1:17">
      <c r="A318" s="116" t="s">
        <v>180</v>
      </c>
      <c r="B318" s="116">
        <v>1160</v>
      </c>
      <c r="C318" s="55">
        <v>44224</v>
      </c>
      <c r="D318" s="23">
        <f>IFERROR(VLOOKUP(E318,Mapping!AW:BA,5,FALSE),"")</f>
        <v>5</v>
      </c>
      <c r="E318" s="116" t="s">
        <v>975</v>
      </c>
      <c r="F318" s="26">
        <v>1</v>
      </c>
      <c r="G318" s="26">
        <v>2</v>
      </c>
      <c r="H318" s="26" t="s">
        <v>2493</v>
      </c>
      <c r="I318" s="26">
        <v>1708950</v>
      </c>
      <c r="J318" s="23" t="str">
        <f t="shared" si="18"/>
        <v>UREN Room 709 1 2 H4 1708950</v>
      </c>
      <c r="K318" s="23" t="str">
        <f t="shared" si="19"/>
        <v>1 2 H4 1708950</v>
      </c>
      <c r="L318" s="26">
        <v>1.776</v>
      </c>
      <c r="M318" s="306">
        <f t="shared" si="20"/>
        <v>0.17599999999999993</v>
      </c>
      <c r="N318" s="26"/>
      <c r="O318" s="26"/>
      <c r="P318" s="24">
        <f>IF(Q318="","",VLOOKUP(Q318,Mapping!AT:AU,2,FALSE))</f>
        <v>3</v>
      </c>
      <c r="Q318" s="13" t="s">
        <v>0</v>
      </c>
    </row>
    <row r="319" spans="1:17">
      <c r="A319" s="116" t="s">
        <v>180</v>
      </c>
      <c r="B319" s="116">
        <v>1160</v>
      </c>
      <c r="C319" s="55">
        <v>44224</v>
      </c>
      <c r="D319" s="23">
        <f>IFERROR(VLOOKUP(E319,Mapping!AW:BA,5,FALSE),"")</f>
        <v>5</v>
      </c>
      <c r="E319" s="116" t="s">
        <v>975</v>
      </c>
      <c r="F319" s="26">
        <v>1</v>
      </c>
      <c r="G319" s="26">
        <v>2</v>
      </c>
      <c r="H319" s="26" t="s">
        <v>2490</v>
      </c>
      <c r="I319" s="26">
        <v>1708949</v>
      </c>
      <c r="J319" s="23" t="str">
        <f t="shared" si="18"/>
        <v>UREN Room 709 1 2 H5 1708949</v>
      </c>
      <c r="K319" s="23" t="str">
        <f t="shared" si="19"/>
        <v>1 2 H5 1708949</v>
      </c>
      <c r="L319" s="26">
        <v>1.7430000000000001</v>
      </c>
      <c r="M319" s="306">
        <f t="shared" si="20"/>
        <v>0.14300000000000002</v>
      </c>
      <c r="N319" s="26"/>
      <c r="O319" s="26"/>
      <c r="P319" s="24">
        <f>IF(Q319="","",VLOOKUP(Q319,Mapping!AT:AU,2,FALSE))</f>
        <v>3</v>
      </c>
      <c r="Q319" s="13" t="s">
        <v>0</v>
      </c>
    </row>
    <row r="320" spans="1:17">
      <c r="A320" s="116" t="s">
        <v>180</v>
      </c>
      <c r="B320" s="116">
        <v>1160</v>
      </c>
      <c r="C320" s="55">
        <v>44224</v>
      </c>
      <c r="D320" s="23">
        <f>IFERROR(VLOOKUP(E320,Mapping!AW:BA,5,FALSE),"")</f>
        <v>5</v>
      </c>
      <c r="E320" s="116" t="s">
        <v>975</v>
      </c>
      <c r="F320" s="26">
        <v>1</v>
      </c>
      <c r="G320" s="26">
        <v>2</v>
      </c>
      <c r="H320" s="26" t="s">
        <v>2515</v>
      </c>
      <c r="I320" s="26">
        <v>1708948</v>
      </c>
      <c r="J320" s="23" t="str">
        <f t="shared" si="18"/>
        <v>UREN Room 709 1 2 H6 1708948</v>
      </c>
      <c r="K320" s="23" t="str">
        <f t="shared" si="19"/>
        <v>1 2 H6 1708948</v>
      </c>
      <c r="L320" s="26">
        <v>1.7310000000000001</v>
      </c>
      <c r="M320" s="306">
        <f t="shared" si="20"/>
        <v>0.13100000000000001</v>
      </c>
      <c r="N320" s="26"/>
      <c r="O320" s="26"/>
      <c r="P320" s="24">
        <f>IF(Q320="","",VLOOKUP(Q320,Mapping!AT:AU,2,FALSE))</f>
        <v>3</v>
      </c>
      <c r="Q320" s="13" t="s">
        <v>0</v>
      </c>
    </row>
    <row r="321" spans="1:17">
      <c r="A321" s="116" t="s">
        <v>180</v>
      </c>
      <c r="B321" s="116">
        <v>1160</v>
      </c>
      <c r="C321" s="55">
        <v>44224</v>
      </c>
      <c r="D321" s="23">
        <f>IFERROR(VLOOKUP(E321,Mapping!AW:BA,5,FALSE),"")</f>
        <v>5</v>
      </c>
      <c r="E321" s="116" t="s">
        <v>975</v>
      </c>
      <c r="F321" s="26">
        <v>1</v>
      </c>
      <c r="G321" s="26">
        <v>2</v>
      </c>
      <c r="H321" s="26" t="s">
        <v>2516</v>
      </c>
      <c r="I321" s="26">
        <v>1708947</v>
      </c>
      <c r="J321" s="23" t="str">
        <f t="shared" si="18"/>
        <v>UREN Room 709 1 2 H7 1708947</v>
      </c>
      <c r="K321" s="23" t="str">
        <f t="shared" si="19"/>
        <v>1 2 H7 1708947</v>
      </c>
      <c r="L321" s="26">
        <v>1.825</v>
      </c>
      <c r="M321" s="306">
        <f t="shared" si="20"/>
        <v>0.22499999999999987</v>
      </c>
      <c r="N321" s="26"/>
      <c r="O321" s="26"/>
      <c r="P321" s="24">
        <f>IF(Q321="","",VLOOKUP(Q321,Mapping!AT:AU,2,FALSE))</f>
        <v>3</v>
      </c>
      <c r="Q321" s="13" t="s">
        <v>0</v>
      </c>
    </row>
    <row r="322" spans="1:17" hidden="1">
      <c r="A322" s="116" t="s">
        <v>180</v>
      </c>
      <c r="B322" s="116">
        <v>1160</v>
      </c>
      <c r="C322" s="55">
        <v>44224</v>
      </c>
      <c r="D322" s="23">
        <f>IFERROR(VLOOKUP(E322,Mapping!AW:BA,5,FALSE),"")</f>
        <v>4</v>
      </c>
      <c r="E322" s="116" t="s">
        <v>962</v>
      </c>
      <c r="F322" s="26">
        <v>1</v>
      </c>
      <c r="G322" s="26">
        <v>2</v>
      </c>
      <c r="H322" s="26" t="s">
        <v>2451</v>
      </c>
      <c r="I322" s="26">
        <v>1708953</v>
      </c>
      <c r="J322" s="23" t="str">
        <f t="shared" si="18"/>
        <v>UREN Room 709 1 2 H8 1708953</v>
      </c>
      <c r="K322" s="23" t="str">
        <f t="shared" si="19"/>
        <v>1 2 H8 1708953</v>
      </c>
      <c r="L322" s="26">
        <v>1.8380000000000001</v>
      </c>
      <c r="M322" s="306">
        <f t="shared" si="20"/>
        <v>0.23799999999999999</v>
      </c>
      <c r="N322" s="26"/>
      <c r="O322" s="26"/>
      <c r="P322" s="24">
        <f>IF(Q322="","",VLOOKUP(Q322,Mapping!AT:AU,2,FALSE))</f>
        <v>3</v>
      </c>
      <c r="Q322" s="13" t="s">
        <v>0</v>
      </c>
    </row>
    <row r="323" spans="1:17" hidden="1">
      <c r="A323" s="116" t="s">
        <v>180</v>
      </c>
      <c r="B323" s="116">
        <v>1160</v>
      </c>
      <c r="C323" s="55">
        <v>44224</v>
      </c>
      <c r="D323" s="23">
        <f>IFERROR(VLOOKUP(E323,Mapping!AW:BA,5,FALSE),"")</f>
        <v>4</v>
      </c>
      <c r="E323" s="116" t="s">
        <v>962</v>
      </c>
      <c r="F323" s="26">
        <v>1</v>
      </c>
      <c r="G323" s="26">
        <v>2</v>
      </c>
      <c r="H323" s="26" t="s">
        <v>2454</v>
      </c>
      <c r="I323" s="26">
        <v>1708952</v>
      </c>
      <c r="J323" s="23" t="str">
        <f t="shared" si="18"/>
        <v>UREN Room 709 1 2 H9 1708952</v>
      </c>
      <c r="K323" s="23" t="str">
        <f t="shared" si="19"/>
        <v>1 2 H9 1708952</v>
      </c>
      <c r="L323" s="26">
        <v>1.833</v>
      </c>
      <c r="M323" s="306">
        <f t="shared" si="20"/>
        <v>0.23299999999999987</v>
      </c>
      <c r="N323" s="26"/>
      <c r="O323" s="26"/>
      <c r="P323" s="24">
        <f>IF(Q323="","",VLOOKUP(Q323,Mapping!AT:AU,2,FALSE))</f>
        <v>3</v>
      </c>
      <c r="Q323" s="13" t="s">
        <v>0</v>
      </c>
    </row>
    <row r="324" spans="1:17" hidden="1">
      <c r="A324" s="116" t="s">
        <v>180</v>
      </c>
      <c r="B324" s="116">
        <v>1160</v>
      </c>
      <c r="C324" s="55">
        <v>44224</v>
      </c>
      <c r="D324" s="23">
        <f>IFERROR(VLOOKUP(E324,Mapping!AW:BA,5,FALSE),"")</f>
        <v>4</v>
      </c>
      <c r="E324" s="116" t="s">
        <v>962</v>
      </c>
      <c r="F324" s="26">
        <v>1</v>
      </c>
      <c r="G324" s="26">
        <v>2</v>
      </c>
      <c r="H324" s="26" t="s">
        <v>2504</v>
      </c>
      <c r="I324" s="26">
        <v>1708954</v>
      </c>
      <c r="J324" s="23" t="str">
        <f t="shared" si="18"/>
        <v>UREN Room 709 1 2 G1 1708954</v>
      </c>
      <c r="K324" s="23" t="str">
        <f t="shared" si="19"/>
        <v>1 2 G1 1708954</v>
      </c>
      <c r="L324" s="26">
        <v>1.776</v>
      </c>
      <c r="M324" s="306">
        <f t="shared" si="20"/>
        <v>0.17599999999999993</v>
      </c>
      <c r="N324" s="26"/>
      <c r="O324" s="26"/>
      <c r="P324" s="24">
        <f>IF(Q324="","",VLOOKUP(Q324,Mapping!AT:AU,2,FALSE))</f>
        <v>3</v>
      </c>
      <c r="Q324" s="13" t="s">
        <v>0</v>
      </c>
    </row>
    <row r="325" spans="1:17" hidden="1">
      <c r="A325" s="116" t="s">
        <v>180</v>
      </c>
      <c r="B325" s="116">
        <v>1160</v>
      </c>
      <c r="C325" s="55">
        <v>44224</v>
      </c>
      <c r="D325" s="23">
        <f>IFERROR(VLOOKUP(E325,Mapping!AW:BA,5,FALSE),"")</f>
        <v>4</v>
      </c>
      <c r="E325" s="116" t="s">
        <v>962</v>
      </c>
      <c r="F325" s="26">
        <v>1</v>
      </c>
      <c r="G325" s="26">
        <v>2</v>
      </c>
      <c r="H325" s="26" t="s">
        <v>2498</v>
      </c>
      <c r="I325" s="26">
        <v>1708955</v>
      </c>
      <c r="J325" s="23" t="str">
        <f t="shared" si="18"/>
        <v>UREN Room 709 1 2 G2 1708955</v>
      </c>
      <c r="K325" s="23" t="str">
        <f t="shared" si="19"/>
        <v>1 2 G2 1708955</v>
      </c>
      <c r="L325" s="26">
        <v>1.8080000000000001</v>
      </c>
      <c r="M325" s="306">
        <f t="shared" si="20"/>
        <v>0.20799999999999996</v>
      </c>
      <c r="N325" s="26"/>
      <c r="O325" s="26"/>
      <c r="P325" s="24">
        <f>IF(Q325="","",VLOOKUP(Q325,Mapping!AT:AU,2,FALSE))</f>
        <v>3</v>
      </c>
      <c r="Q325" s="13" t="s">
        <v>0</v>
      </c>
    </row>
    <row r="326" spans="1:17" hidden="1">
      <c r="A326" s="116" t="s">
        <v>180</v>
      </c>
      <c r="B326" s="116">
        <v>1160</v>
      </c>
      <c r="C326" s="55">
        <v>44224</v>
      </c>
      <c r="D326" s="23">
        <f>IFERROR(VLOOKUP(E326,Mapping!AW:BA,5,FALSE),"")</f>
        <v>9</v>
      </c>
      <c r="E326" s="116" t="s">
        <v>1018</v>
      </c>
      <c r="F326" s="26">
        <v>1</v>
      </c>
      <c r="G326" s="26">
        <v>2</v>
      </c>
      <c r="H326" s="26" t="s">
        <v>1445</v>
      </c>
      <c r="I326" s="26">
        <v>1708936</v>
      </c>
      <c r="J326" s="23" t="str">
        <f t="shared" si="18"/>
        <v>UREN Room 709 1 2 E5 1708936</v>
      </c>
      <c r="K326" s="23" t="str">
        <f t="shared" si="19"/>
        <v>1 2 E5 1708936</v>
      </c>
      <c r="L326" s="26">
        <v>1.7649999999999999</v>
      </c>
      <c r="M326" s="306">
        <f t="shared" si="20"/>
        <v>0.16499999999999981</v>
      </c>
      <c r="N326" s="26"/>
      <c r="O326" s="26"/>
      <c r="P326" s="24">
        <f>IF(Q326="","",VLOOKUP(Q326,Mapping!AT:AU,2,FALSE))</f>
        <v>3</v>
      </c>
      <c r="Q326" s="13" t="s">
        <v>0</v>
      </c>
    </row>
    <row r="327" spans="1:17" hidden="1">
      <c r="A327" s="116" t="s">
        <v>180</v>
      </c>
      <c r="B327" s="116">
        <v>1160</v>
      </c>
      <c r="C327" s="55">
        <v>44224</v>
      </c>
      <c r="D327" s="23">
        <f>IFERROR(VLOOKUP(E327,Mapping!AW:BA,5,FALSE),"")</f>
        <v>9</v>
      </c>
      <c r="E327" s="116" t="s">
        <v>1018</v>
      </c>
      <c r="F327" s="26">
        <v>1</v>
      </c>
      <c r="G327" s="26">
        <v>2</v>
      </c>
      <c r="H327" s="26" t="s">
        <v>1448</v>
      </c>
      <c r="I327" s="26">
        <v>1708938</v>
      </c>
      <c r="J327" s="23" t="str">
        <f t="shared" si="18"/>
        <v>UREN Room 709 1 2 E6 1708938</v>
      </c>
      <c r="K327" s="23" t="str">
        <f t="shared" si="19"/>
        <v>1 2 E6 1708938</v>
      </c>
      <c r="L327" s="26">
        <v>1.738</v>
      </c>
      <c r="M327" s="306">
        <f t="shared" si="20"/>
        <v>0.1379999999999999</v>
      </c>
      <c r="N327" s="26"/>
      <c r="O327" s="26"/>
      <c r="P327" s="24">
        <f>IF(Q327="","",VLOOKUP(Q327,Mapping!AT:AU,2,FALSE))</f>
        <v>3</v>
      </c>
      <c r="Q327" s="13" t="s">
        <v>0</v>
      </c>
    </row>
    <row r="328" spans="1:17" hidden="1">
      <c r="A328" s="116" t="s">
        <v>180</v>
      </c>
      <c r="B328" s="116">
        <v>1160</v>
      </c>
      <c r="C328" s="55">
        <v>44224</v>
      </c>
      <c r="D328" s="23">
        <f>IFERROR(VLOOKUP(E328,Mapping!AW:BA,5,FALSE),"")</f>
        <v>9</v>
      </c>
      <c r="E328" s="116" t="s">
        <v>1018</v>
      </c>
      <c r="F328" s="26">
        <v>1</v>
      </c>
      <c r="G328" s="26">
        <v>2</v>
      </c>
      <c r="H328" s="26" t="s">
        <v>1452</v>
      </c>
      <c r="I328" s="26">
        <v>1708937</v>
      </c>
      <c r="J328" s="23" t="str">
        <f t="shared" si="18"/>
        <v>UREN Room 709 1 2 E7 1708937</v>
      </c>
      <c r="K328" s="23" t="str">
        <f t="shared" si="19"/>
        <v>1 2 E7 1708937</v>
      </c>
      <c r="L328" s="26">
        <v>1.7929999999999999</v>
      </c>
      <c r="M328" s="306">
        <f t="shared" si="20"/>
        <v>0.19299999999999984</v>
      </c>
      <c r="N328" s="26"/>
      <c r="O328" s="26"/>
      <c r="P328" s="24">
        <f>IF(Q328="","",VLOOKUP(Q328,Mapping!AT:AU,2,FALSE))</f>
        <v>3</v>
      </c>
      <c r="Q328" s="13" t="s">
        <v>0</v>
      </c>
    </row>
    <row r="329" spans="1:17" hidden="1">
      <c r="A329" s="116" t="s">
        <v>180</v>
      </c>
      <c r="B329" s="116">
        <v>1160</v>
      </c>
      <c r="C329" s="55">
        <v>44224</v>
      </c>
      <c r="D329" s="23">
        <f>IFERROR(VLOOKUP(E329,Mapping!AW:BA,5,FALSE),"")</f>
        <v>9</v>
      </c>
      <c r="E329" s="116" t="s">
        <v>1018</v>
      </c>
      <c r="F329" s="26">
        <v>1</v>
      </c>
      <c r="G329" s="26">
        <v>2</v>
      </c>
      <c r="H329" s="26" t="s">
        <v>1985</v>
      </c>
      <c r="I329" s="26">
        <v>1708939</v>
      </c>
      <c r="J329" s="23" t="str">
        <f t="shared" si="18"/>
        <v>UREN Room 709 1 2 E8 1708939</v>
      </c>
      <c r="K329" s="23" t="str">
        <f t="shared" si="19"/>
        <v>1 2 E8 1708939</v>
      </c>
      <c r="L329" s="26">
        <v>1.8169999999999999</v>
      </c>
      <c r="M329" s="306">
        <f t="shared" si="20"/>
        <v>0.21699999999999986</v>
      </c>
      <c r="N329" s="26"/>
      <c r="O329" s="26"/>
      <c r="P329" s="24">
        <f>IF(Q329="","",VLOOKUP(Q329,Mapping!AT:AU,2,FALSE))</f>
        <v>3</v>
      </c>
      <c r="Q329" s="13" t="s">
        <v>0</v>
      </c>
    </row>
    <row r="330" spans="1:17" hidden="1">
      <c r="A330" s="116" t="s">
        <v>180</v>
      </c>
      <c r="B330" s="116">
        <v>1160</v>
      </c>
      <c r="C330" s="55">
        <v>44224</v>
      </c>
      <c r="D330" s="23">
        <f>IFERROR(VLOOKUP(E330,Mapping!AW:BA,5,FALSE),"")</f>
        <v>7</v>
      </c>
      <c r="E330" s="116" t="s">
        <v>998</v>
      </c>
      <c r="F330" s="26">
        <v>1</v>
      </c>
      <c r="G330" s="26">
        <v>2</v>
      </c>
      <c r="H330" s="26" t="s">
        <v>2517</v>
      </c>
      <c r="I330" s="26">
        <v>1427414</v>
      </c>
      <c r="J330" s="23" t="str">
        <f t="shared" si="18"/>
        <v>UREN Room 709 1 2 G7 1427414</v>
      </c>
      <c r="K330" s="23" t="str">
        <f t="shared" si="19"/>
        <v>1 2 G7 1427414</v>
      </c>
      <c r="L330" s="26">
        <v>1.9750000000000001</v>
      </c>
      <c r="M330" s="306">
        <f t="shared" si="20"/>
        <v>0.375</v>
      </c>
      <c r="N330" s="26"/>
      <c r="O330" s="26"/>
      <c r="P330" s="24">
        <f>IF(Q330="","",VLOOKUP(Q330,Mapping!AT:AU,2,FALSE))</f>
        <v>3</v>
      </c>
      <c r="Q330" s="13" t="s">
        <v>0</v>
      </c>
    </row>
    <row r="331" spans="1:17" hidden="1">
      <c r="A331" s="116" t="s">
        <v>180</v>
      </c>
      <c r="B331" s="116">
        <v>1160</v>
      </c>
      <c r="C331" s="55">
        <v>44224</v>
      </c>
      <c r="D331" s="23">
        <f>IFERROR(VLOOKUP(E331,Mapping!AW:BA,5,FALSE),"")</f>
        <v>7</v>
      </c>
      <c r="E331" s="116" t="s">
        <v>998</v>
      </c>
      <c r="F331" s="26">
        <v>1</v>
      </c>
      <c r="G331" s="26">
        <v>2</v>
      </c>
      <c r="H331" s="26" t="s">
        <v>2518</v>
      </c>
      <c r="I331" s="26">
        <v>1708968</v>
      </c>
      <c r="J331" s="23" t="str">
        <f t="shared" si="18"/>
        <v>UREN Room 709 1 2 G8 1708968</v>
      </c>
      <c r="K331" s="23" t="str">
        <f t="shared" si="19"/>
        <v>1 2 G8 1708968</v>
      </c>
      <c r="L331" s="26">
        <v>1.82</v>
      </c>
      <c r="M331" s="306">
        <f t="shared" si="20"/>
        <v>0.21999999999999997</v>
      </c>
      <c r="N331" s="26"/>
      <c r="O331" s="26"/>
      <c r="P331" s="24">
        <f>IF(Q331="","",VLOOKUP(Q331,Mapping!AT:AU,2,FALSE))</f>
        <v>3</v>
      </c>
      <c r="Q331" s="13" t="s">
        <v>0</v>
      </c>
    </row>
    <row r="332" spans="1:17" hidden="1">
      <c r="A332" s="116" t="s">
        <v>180</v>
      </c>
      <c r="B332" s="116">
        <v>1160</v>
      </c>
      <c r="C332" s="55">
        <v>44224</v>
      </c>
      <c r="D332" s="23">
        <f>IFERROR(VLOOKUP(E332,Mapping!AW:BA,5,FALSE),"")</f>
        <v>7</v>
      </c>
      <c r="E332" s="116" t="s">
        <v>998</v>
      </c>
      <c r="F332" s="26">
        <v>1</v>
      </c>
      <c r="G332" s="26">
        <v>2</v>
      </c>
      <c r="H332" s="26" t="s">
        <v>2519</v>
      </c>
      <c r="I332" s="26">
        <v>1708970</v>
      </c>
      <c r="J332" s="23" t="str">
        <f t="shared" si="18"/>
        <v>UREN Room 709 1 2 G9 1708970</v>
      </c>
      <c r="K332" s="23" t="str">
        <f t="shared" si="19"/>
        <v>1 2 G9 1708970</v>
      </c>
      <c r="L332" s="26">
        <v>1.79</v>
      </c>
      <c r="M332" s="306">
        <f t="shared" si="20"/>
        <v>0.18999999999999995</v>
      </c>
      <c r="N332" s="26"/>
      <c r="O332" s="26"/>
      <c r="P332" s="24">
        <f>IF(Q332="","",VLOOKUP(Q332,Mapping!AT:AU,2,FALSE))</f>
        <v>3</v>
      </c>
      <c r="Q332" s="13" t="s">
        <v>0</v>
      </c>
    </row>
    <row r="333" spans="1:17" hidden="1">
      <c r="A333" s="116" t="s">
        <v>180</v>
      </c>
      <c r="B333" s="116">
        <v>1160</v>
      </c>
      <c r="C333" s="55">
        <v>44224</v>
      </c>
      <c r="D333" s="23">
        <f>IFERROR(VLOOKUP(E333,Mapping!AW:BA,5,FALSE),"")</f>
        <v>7</v>
      </c>
      <c r="E333" s="116" t="s">
        <v>998</v>
      </c>
      <c r="F333" s="26">
        <v>1</v>
      </c>
      <c r="G333" s="26">
        <v>2</v>
      </c>
      <c r="H333" s="26" t="s">
        <v>2503</v>
      </c>
      <c r="I333" s="26">
        <v>1708969</v>
      </c>
      <c r="J333" s="23" t="str">
        <f t="shared" si="18"/>
        <v>UREN Room 709 1 2 F1 1708969</v>
      </c>
      <c r="K333" s="23" t="str">
        <f t="shared" si="19"/>
        <v>1 2 F1 1708969</v>
      </c>
      <c r="L333" s="26">
        <v>1.829</v>
      </c>
      <c r="M333" s="306">
        <f t="shared" si="20"/>
        <v>0.22899999999999987</v>
      </c>
      <c r="N333" s="26"/>
      <c r="O333" s="26"/>
      <c r="P333" s="24">
        <f>IF(Q333="","",VLOOKUP(Q333,Mapping!AT:AU,2,FALSE))</f>
        <v>3</v>
      </c>
      <c r="Q333" s="13" t="s">
        <v>0</v>
      </c>
    </row>
    <row r="334" spans="1:17" hidden="1">
      <c r="A334" s="116" t="s">
        <v>180</v>
      </c>
      <c r="B334" s="116">
        <v>1160</v>
      </c>
      <c r="C334" s="55">
        <v>44224</v>
      </c>
      <c r="D334" s="23">
        <f>IFERROR(VLOOKUP(E334,Mapping!AW:BA,5,FALSE),"")</f>
        <v>6</v>
      </c>
      <c r="E334" s="116" t="s">
        <v>986</v>
      </c>
      <c r="F334" s="26">
        <v>1</v>
      </c>
      <c r="G334" s="26">
        <v>2</v>
      </c>
      <c r="H334" s="26" t="s">
        <v>1418</v>
      </c>
      <c r="I334" s="26">
        <v>1709000</v>
      </c>
      <c r="J334" s="23" t="str">
        <f t="shared" si="18"/>
        <v>UREN Room 709 1 2 E1 1709000</v>
      </c>
      <c r="K334" s="23" t="str">
        <f t="shared" si="19"/>
        <v>1 2 E1 1709000</v>
      </c>
      <c r="L334" s="26">
        <v>1.8640000000000001</v>
      </c>
      <c r="M334" s="306">
        <f t="shared" si="20"/>
        <v>0.26400000000000001</v>
      </c>
      <c r="N334" s="26"/>
      <c r="O334" s="26"/>
      <c r="P334" s="24">
        <f>IF(Q334="","",VLOOKUP(Q334,Mapping!AT:AU,2,FALSE))</f>
        <v>3</v>
      </c>
      <c r="Q334" s="13" t="s">
        <v>0</v>
      </c>
    </row>
    <row r="335" spans="1:17" hidden="1">
      <c r="A335" s="116" t="s">
        <v>180</v>
      </c>
      <c r="B335" s="116">
        <v>1160</v>
      </c>
      <c r="C335" s="55">
        <v>44224</v>
      </c>
      <c r="D335" s="23">
        <f>IFERROR(VLOOKUP(E335,Mapping!AW:BA,5,FALSE),"")</f>
        <v>6</v>
      </c>
      <c r="E335" s="116" t="s">
        <v>986</v>
      </c>
      <c r="F335" s="26">
        <v>1</v>
      </c>
      <c r="G335" s="26">
        <v>2</v>
      </c>
      <c r="H335" s="26" t="s">
        <v>1434</v>
      </c>
      <c r="I335" s="26">
        <v>1708999</v>
      </c>
      <c r="J335" s="23" t="str">
        <f t="shared" si="18"/>
        <v>UREN Room 709 1 2 E2 1708999</v>
      </c>
      <c r="K335" s="23" t="str">
        <f t="shared" si="19"/>
        <v>1 2 E2 1708999</v>
      </c>
      <c r="L335" s="26">
        <v>1.8360000000000001</v>
      </c>
      <c r="M335" s="306">
        <f t="shared" si="20"/>
        <v>0.23599999999999999</v>
      </c>
      <c r="N335" s="26"/>
      <c r="O335" s="26"/>
      <c r="P335" s="24">
        <f>IF(Q335="","",VLOOKUP(Q335,Mapping!AT:AU,2,FALSE))</f>
        <v>3</v>
      </c>
      <c r="Q335" s="13" t="s">
        <v>0</v>
      </c>
    </row>
    <row r="336" spans="1:17" hidden="1">
      <c r="A336" s="116" t="s">
        <v>180</v>
      </c>
      <c r="B336" s="116">
        <v>1160</v>
      </c>
      <c r="C336" s="55">
        <v>44224</v>
      </c>
      <c r="D336" s="23">
        <f>IFERROR(VLOOKUP(E336,Mapping!AW:BA,5,FALSE),"")</f>
        <v>6</v>
      </c>
      <c r="E336" s="116" t="s">
        <v>986</v>
      </c>
      <c r="F336" s="26">
        <v>1</v>
      </c>
      <c r="G336" s="26">
        <v>2</v>
      </c>
      <c r="H336" s="26" t="s">
        <v>1436</v>
      </c>
      <c r="I336" s="26">
        <v>1708997</v>
      </c>
      <c r="J336" s="23" t="str">
        <f t="shared" si="18"/>
        <v>UREN Room 709 1 2 E3 1708997</v>
      </c>
      <c r="K336" s="23" t="str">
        <f t="shared" si="19"/>
        <v>1 2 E3 1708997</v>
      </c>
      <c r="L336" s="26">
        <v>1.883</v>
      </c>
      <c r="M336" s="306">
        <f t="shared" si="20"/>
        <v>0.28299999999999992</v>
      </c>
      <c r="N336" s="26"/>
      <c r="O336" s="26"/>
      <c r="P336" s="24">
        <f>IF(Q336="","",VLOOKUP(Q336,Mapping!AT:AU,2,FALSE))</f>
        <v>3</v>
      </c>
      <c r="Q336" s="13" t="s">
        <v>0</v>
      </c>
    </row>
    <row r="337" spans="1:17" hidden="1">
      <c r="A337" s="116" t="s">
        <v>180</v>
      </c>
      <c r="B337" s="116">
        <v>1160</v>
      </c>
      <c r="C337" s="55">
        <v>44224</v>
      </c>
      <c r="D337" s="23">
        <f>IFERROR(VLOOKUP(E337,Mapping!AW:BA,5,FALSE),"")</f>
        <v>6</v>
      </c>
      <c r="E337" s="116" t="s">
        <v>986</v>
      </c>
      <c r="F337" s="26">
        <v>1</v>
      </c>
      <c r="G337" s="26">
        <v>2</v>
      </c>
      <c r="H337" s="26" t="s">
        <v>1440</v>
      </c>
      <c r="I337" s="26">
        <v>1708998</v>
      </c>
      <c r="J337" s="23" t="str">
        <f t="shared" si="18"/>
        <v>UREN Room 709 1 2 E4 1708998</v>
      </c>
      <c r="K337" s="23" t="str">
        <f t="shared" si="19"/>
        <v>1 2 E4 1708998</v>
      </c>
      <c r="L337" s="26">
        <v>1.89</v>
      </c>
      <c r="M337" s="306">
        <f t="shared" si="20"/>
        <v>0.28999999999999981</v>
      </c>
      <c r="N337" s="26"/>
      <c r="O337" s="26"/>
      <c r="P337" s="24">
        <f>IF(Q337="","",VLOOKUP(Q337,Mapping!AT:AU,2,FALSE))</f>
        <v>3</v>
      </c>
      <c r="Q337" s="13" t="s">
        <v>0</v>
      </c>
    </row>
    <row r="338" spans="1:17" hidden="1">
      <c r="A338" s="116" t="s">
        <v>184</v>
      </c>
      <c r="B338" s="116">
        <v>1165</v>
      </c>
      <c r="C338" s="55">
        <v>44224</v>
      </c>
      <c r="D338" s="23">
        <f>IFERROR(VLOOKUP(E338,Mapping!AW:BA,5,FALSE),"")</f>
        <v>1</v>
      </c>
      <c r="E338" s="116" t="s">
        <v>905</v>
      </c>
      <c r="F338" s="26">
        <v>1</v>
      </c>
      <c r="G338" s="26">
        <v>1</v>
      </c>
      <c r="H338" s="26" t="s">
        <v>2508</v>
      </c>
      <c r="I338" s="26">
        <v>1709643</v>
      </c>
      <c r="J338" s="23" t="str">
        <f t="shared" si="18"/>
        <v>UREN Room 709 1 1 A9 1709643</v>
      </c>
      <c r="K338" s="23" t="str">
        <f t="shared" si="19"/>
        <v>1 1 A9 1709643</v>
      </c>
      <c r="L338" s="26">
        <v>1.86</v>
      </c>
      <c r="M338" s="306">
        <f t="shared" si="20"/>
        <v>0.26</v>
      </c>
      <c r="N338" s="26"/>
      <c r="O338" s="26"/>
      <c r="P338" s="24">
        <f>IF(Q338="","",VLOOKUP(Q338,Mapping!AT:AU,2,FALSE))</f>
        <v>3</v>
      </c>
      <c r="Q338" s="13" t="s">
        <v>0</v>
      </c>
    </row>
    <row r="339" spans="1:17" hidden="1">
      <c r="A339" s="116" t="s">
        <v>184</v>
      </c>
      <c r="B339" s="116">
        <v>1165</v>
      </c>
      <c r="C339" s="55">
        <v>44224</v>
      </c>
      <c r="D339" s="23">
        <f>IFERROR(VLOOKUP(E339,Mapping!AW:BA,5,FALSE),"")</f>
        <v>1</v>
      </c>
      <c r="E339" s="116" t="s">
        <v>905</v>
      </c>
      <c r="F339" s="26">
        <v>1</v>
      </c>
      <c r="G339" s="26">
        <v>1</v>
      </c>
      <c r="H339" s="26" t="s">
        <v>2507</v>
      </c>
      <c r="I339" s="26">
        <v>1709644</v>
      </c>
      <c r="J339" s="23" t="str">
        <f t="shared" si="18"/>
        <v>UREN Room 709 1 1 I8 1709644</v>
      </c>
      <c r="K339" s="23" t="str">
        <f t="shared" si="19"/>
        <v>1 1 I8 1709644</v>
      </c>
      <c r="L339" s="26">
        <v>1.8160000000000001</v>
      </c>
      <c r="M339" s="306">
        <f t="shared" si="20"/>
        <v>0.21599999999999997</v>
      </c>
      <c r="N339" s="26"/>
      <c r="O339" s="26"/>
      <c r="P339" s="24">
        <f>IF(Q339="","",VLOOKUP(Q339,Mapping!AT:AU,2,FALSE))</f>
        <v>3</v>
      </c>
      <c r="Q339" s="13" t="s">
        <v>0</v>
      </c>
    </row>
    <row r="340" spans="1:17" hidden="1">
      <c r="A340" s="116" t="s">
        <v>184</v>
      </c>
      <c r="B340" s="116">
        <v>1165</v>
      </c>
      <c r="C340" s="55">
        <v>44224</v>
      </c>
      <c r="D340" s="23">
        <f>IFERROR(VLOOKUP(E340,Mapping!AW:BA,5,FALSE),"")</f>
        <v>1</v>
      </c>
      <c r="E340" s="116" t="s">
        <v>905</v>
      </c>
      <c r="F340" s="26">
        <v>1</v>
      </c>
      <c r="G340" s="26">
        <v>1</v>
      </c>
      <c r="H340" s="26" t="s">
        <v>2451</v>
      </c>
      <c r="I340" s="26">
        <v>1709646</v>
      </c>
      <c r="J340" s="23" t="str">
        <f t="shared" si="18"/>
        <v>UREN Room 709 1 1 H8 1709646</v>
      </c>
      <c r="K340" s="23" t="str">
        <f t="shared" si="19"/>
        <v>1 1 H8 1709646</v>
      </c>
      <c r="L340" s="26">
        <v>1.8640000000000001</v>
      </c>
      <c r="M340" s="306">
        <f t="shared" si="20"/>
        <v>0.26400000000000001</v>
      </c>
      <c r="N340" s="26"/>
      <c r="O340" s="26"/>
      <c r="P340" s="24">
        <f>IF(Q340="","",VLOOKUP(Q340,Mapping!AT:AU,2,FALSE))</f>
        <v>3</v>
      </c>
      <c r="Q340" s="13" t="s">
        <v>0</v>
      </c>
    </row>
    <row r="341" spans="1:17" hidden="1">
      <c r="A341" s="116" t="s">
        <v>184</v>
      </c>
      <c r="B341" s="116">
        <v>1165</v>
      </c>
      <c r="C341" s="55">
        <v>44224</v>
      </c>
      <c r="D341" s="23">
        <f>IFERROR(VLOOKUP(E341,Mapping!AW:BA,5,FALSE),"")</f>
        <v>1</v>
      </c>
      <c r="E341" s="116" t="s">
        <v>905</v>
      </c>
      <c r="F341" s="26">
        <v>1</v>
      </c>
      <c r="G341" s="26">
        <v>1</v>
      </c>
      <c r="H341" s="26" t="s">
        <v>2518</v>
      </c>
      <c r="I341" s="26">
        <v>1709645</v>
      </c>
      <c r="J341" s="23" t="str">
        <f t="shared" si="18"/>
        <v>UREN Room 709 1 1 G8 1709645</v>
      </c>
      <c r="K341" s="23" t="str">
        <f t="shared" si="19"/>
        <v>1 1 G8 1709645</v>
      </c>
      <c r="L341" s="26">
        <v>1.915</v>
      </c>
      <c r="M341" s="306">
        <f t="shared" si="20"/>
        <v>0.31499999999999995</v>
      </c>
      <c r="N341" s="26"/>
      <c r="O341" s="26"/>
      <c r="P341" s="24">
        <f>IF(Q341="","",VLOOKUP(Q341,Mapping!AT:AU,2,FALSE))</f>
        <v>3</v>
      </c>
      <c r="Q341" s="13" t="s">
        <v>0</v>
      </c>
    </row>
    <row r="342" spans="1:17" hidden="1">
      <c r="A342" s="116" t="s">
        <v>184</v>
      </c>
      <c r="B342" s="116">
        <v>1165</v>
      </c>
      <c r="C342" s="55">
        <v>44224</v>
      </c>
      <c r="D342" s="23">
        <f>IFERROR(VLOOKUP(E342,Mapping!AW:BA,5,FALSE),"")</f>
        <v>2</v>
      </c>
      <c r="E342" s="116" t="s">
        <v>925</v>
      </c>
      <c r="F342" s="26">
        <v>1</v>
      </c>
      <c r="G342" s="26">
        <v>1</v>
      </c>
      <c r="H342" s="26" t="s">
        <v>2513</v>
      </c>
      <c r="I342" s="26">
        <v>1709662</v>
      </c>
      <c r="J342" s="23" t="str">
        <f t="shared" si="18"/>
        <v>UREN Room 709 1 1 F8 1709662</v>
      </c>
      <c r="K342" s="23" t="str">
        <f t="shared" si="19"/>
        <v>1 1 F8 1709662</v>
      </c>
      <c r="L342" s="26">
        <v>1.875</v>
      </c>
      <c r="M342" s="306">
        <f t="shared" si="20"/>
        <v>0.27499999999999991</v>
      </c>
      <c r="N342" s="26"/>
      <c r="O342" s="26"/>
      <c r="P342" s="24">
        <f>IF(Q342="","",VLOOKUP(Q342,Mapping!AT:AU,2,FALSE))</f>
        <v>3</v>
      </c>
      <c r="Q342" s="13" t="s">
        <v>0</v>
      </c>
    </row>
    <row r="343" spans="1:17" hidden="1">
      <c r="A343" s="116" t="s">
        <v>184</v>
      </c>
      <c r="B343" s="116">
        <v>1165</v>
      </c>
      <c r="C343" s="55">
        <v>44224</v>
      </c>
      <c r="D343" s="23">
        <f>IFERROR(VLOOKUP(E343,Mapping!AW:BA,5,FALSE),"")</f>
        <v>2</v>
      </c>
      <c r="E343" s="116" t="s">
        <v>925</v>
      </c>
      <c r="F343" s="26">
        <v>1</v>
      </c>
      <c r="G343" s="26">
        <v>1</v>
      </c>
      <c r="H343" s="26" t="s">
        <v>1985</v>
      </c>
      <c r="I343" s="26">
        <v>1709661</v>
      </c>
      <c r="J343" s="23" t="str">
        <f t="shared" si="18"/>
        <v>UREN Room 709 1 1 E8 1709661</v>
      </c>
      <c r="K343" s="23" t="str">
        <f t="shared" si="19"/>
        <v>1 1 E8 1709661</v>
      </c>
      <c r="L343" s="26">
        <v>1.8919999999999999</v>
      </c>
      <c r="M343" s="306">
        <f t="shared" si="20"/>
        <v>0.29199999999999982</v>
      </c>
      <c r="N343" s="26"/>
      <c r="O343" s="26"/>
      <c r="P343" s="24">
        <f>IF(Q343="","",VLOOKUP(Q343,Mapping!AT:AU,2,FALSE))</f>
        <v>3</v>
      </c>
      <c r="Q343" s="13" t="s">
        <v>0</v>
      </c>
    </row>
    <row r="344" spans="1:17" hidden="1">
      <c r="A344" s="116" t="s">
        <v>184</v>
      </c>
      <c r="B344" s="116">
        <v>1165</v>
      </c>
      <c r="C344" s="55">
        <v>44224</v>
      </c>
      <c r="D344" s="23">
        <f>IFERROR(VLOOKUP(E344,Mapping!AW:BA,5,FALSE),"")</f>
        <v>2</v>
      </c>
      <c r="E344" s="116" t="s">
        <v>925</v>
      </c>
      <c r="F344" s="26">
        <v>1</v>
      </c>
      <c r="G344" s="26">
        <v>1</v>
      </c>
      <c r="H344" s="26" t="s">
        <v>2475</v>
      </c>
      <c r="I344" s="26">
        <v>1709660</v>
      </c>
      <c r="J344" s="23" t="str">
        <f t="shared" ref="J344:J407" si="21">"UREN Room 709"&amp;" "&amp;F344&amp;" "&amp;G344&amp;" "&amp;H344&amp;" "&amp;I344</f>
        <v>UREN Room 709 1 1 D8 1709660</v>
      </c>
      <c r="K344" s="23" t="str">
        <f t="shared" ref="K344:K407" si="22">F344&amp;" "&amp;G344&amp;" "&amp;H344&amp;" "&amp;I344</f>
        <v>1 1 D8 1709660</v>
      </c>
      <c r="L344" s="26">
        <v>1.8620000000000001</v>
      </c>
      <c r="M344" s="306">
        <f t="shared" si="20"/>
        <v>0.26200000000000001</v>
      </c>
      <c r="N344" s="26"/>
      <c r="O344" s="26"/>
      <c r="P344" s="24">
        <f>IF(Q344="","",VLOOKUP(Q344,Mapping!AT:AU,2,FALSE))</f>
        <v>3</v>
      </c>
      <c r="Q344" s="13" t="s">
        <v>0</v>
      </c>
    </row>
    <row r="345" spans="1:17" hidden="1">
      <c r="A345" s="116" t="s">
        <v>184</v>
      </c>
      <c r="B345" s="116">
        <v>1165</v>
      </c>
      <c r="C345" s="55">
        <v>44224</v>
      </c>
      <c r="D345" s="23">
        <f>IFERROR(VLOOKUP(E345,Mapping!AW:BA,5,FALSE),"")</f>
        <v>2</v>
      </c>
      <c r="E345" s="116" t="s">
        <v>925</v>
      </c>
      <c r="F345" s="26">
        <v>1</v>
      </c>
      <c r="G345" s="26">
        <v>1</v>
      </c>
      <c r="H345" s="26" t="s">
        <v>2479</v>
      </c>
      <c r="I345" s="26">
        <v>1709659</v>
      </c>
      <c r="J345" s="23" t="str">
        <f t="shared" si="21"/>
        <v>UREN Room 709 1 1 C8 1709659</v>
      </c>
      <c r="K345" s="23" t="str">
        <f t="shared" si="22"/>
        <v>1 1 C8 1709659</v>
      </c>
      <c r="L345" s="26">
        <v>1.827</v>
      </c>
      <c r="M345" s="306">
        <f t="shared" si="20"/>
        <v>0.22699999999999987</v>
      </c>
      <c r="N345" s="26"/>
      <c r="O345" s="26"/>
      <c r="P345" s="24">
        <f>IF(Q345="","",VLOOKUP(Q345,Mapping!AT:AU,2,FALSE))</f>
        <v>3</v>
      </c>
      <c r="Q345" s="13" t="s">
        <v>0</v>
      </c>
    </row>
    <row r="346" spans="1:17" hidden="1">
      <c r="A346" s="116" t="s">
        <v>184</v>
      </c>
      <c r="B346" s="116">
        <v>1165</v>
      </c>
      <c r="C346" s="55">
        <v>44224</v>
      </c>
      <c r="D346" s="23">
        <f>IFERROR(VLOOKUP(E346,Mapping!AW:BA,5,FALSE),"")</f>
        <v>8</v>
      </c>
      <c r="E346" s="116" t="s">
        <v>1009</v>
      </c>
      <c r="F346" s="26">
        <v>1</v>
      </c>
      <c r="G346" s="26">
        <v>1</v>
      </c>
      <c r="H346" s="26" t="s">
        <v>2478</v>
      </c>
      <c r="I346" s="26">
        <v>1709673</v>
      </c>
      <c r="J346" s="23" t="str">
        <f t="shared" si="21"/>
        <v>UREN Room 709 1 1 C7 1709673</v>
      </c>
      <c r="K346" s="23" t="str">
        <f t="shared" si="22"/>
        <v>1 1 C7 1709673</v>
      </c>
      <c r="L346" s="26">
        <v>1.766</v>
      </c>
      <c r="M346" s="306">
        <f t="shared" si="20"/>
        <v>0.16599999999999993</v>
      </c>
      <c r="N346" s="26"/>
      <c r="O346" s="26"/>
      <c r="P346" s="24">
        <f>IF(Q346="","",VLOOKUP(Q346,Mapping!AT:AU,2,FALSE))</f>
        <v>3</v>
      </c>
      <c r="Q346" s="13" t="s">
        <v>0</v>
      </c>
    </row>
    <row r="347" spans="1:17" hidden="1">
      <c r="A347" s="116" t="s">
        <v>184</v>
      </c>
      <c r="B347" s="116">
        <v>1165</v>
      </c>
      <c r="C347" s="55">
        <v>44224</v>
      </c>
      <c r="D347" s="23">
        <f>IFERROR(VLOOKUP(E347,Mapping!AW:BA,5,FALSE),"")</f>
        <v>8</v>
      </c>
      <c r="E347" s="116" t="s">
        <v>1009</v>
      </c>
      <c r="F347" s="26">
        <v>1</v>
      </c>
      <c r="G347" s="26">
        <v>1</v>
      </c>
      <c r="H347" s="26" t="s">
        <v>1971</v>
      </c>
      <c r="I347" s="26">
        <v>1709674</v>
      </c>
      <c r="J347" s="23" t="str">
        <f t="shared" si="21"/>
        <v>UREN Room 709 1 1 B7 1709674</v>
      </c>
      <c r="K347" s="23" t="str">
        <f t="shared" si="22"/>
        <v>1 1 B7 1709674</v>
      </c>
      <c r="L347" s="26">
        <v>1.855</v>
      </c>
      <c r="M347" s="306">
        <f t="shared" si="20"/>
        <v>0.25499999999999989</v>
      </c>
      <c r="N347" s="26"/>
      <c r="O347" s="26"/>
      <c r="P347" s="24">
        <f>IF(Q347="","",VLOOKUP(Q347,Mapping!AT:AU,2,FALSE))</f>
        <v>3</v>
      </c>
      <c r="Q347" s="13" t="s">
        <v>0</v>
      </c>
    </row>
    <row r="348" spans="1:17" hidden="1">
      <c r="A348" s="116" t="s">
        <v>184</v>
      </c>
      <c r="B348" s="116">
        <v>1165</v>
      </c>
      <c r="C348" s="55">
        <v>44224</v>
      </c>
      <c r="D348" s="23">
        <f>IFERROR(VLOOKUP(E348,Mapping!AW:BA,5,FALSE),"")</f>
        <v>8</v>
      </c>
      <c r="E348" s="116" t="s">
        <v>1009</v>
      </c>
      <c r="F348" s="26">
        <v>1</v>
      </c>
      <c r="G348" s="26">
        <v>1</v>
      </c>
      <c r="H348" s="26" t="s">
        <v>2472</v>
      </c>
      <c r="I348" s="26">
        <v>1709675</v>
      </c>
      <c r="J348" s="23" t="str">
        <f t="shared" si="21"/>
        <v>UREN Room 709 1 1 A7 1709675</v>
      </c>
      <c r="K348" s="23" t="str">
        <f t="shared" si="22"/>
        <v>1 1 A7 1709675</v>
      </c>
      <c r="L348" s="26">
        <v>1.8280000000000001</v>
      </c>
      <c r="M348" s="306">
        <f t="shared" si="20"/>
        <v>0.22799999999999998</v>
      </c>
      <c r="N348" s="26"/>
      <c r="O348" s="26"/>
      <c r="P348" s="24">
        <f>IF(Q348="","",VLOOKUP(Q348,Mapping!AT:AU,2,FALSE))</f>
        <v>3</v>
      </c>
      <c r="Q348" s="13" t="s">
        <v>0</v>
      </c>
    </row>
    <row r="349" spans="1:17" hidden="1">
      <c r="A349" s="116" t="s">
        <v>184</v>
      </c>
      <c r="B349" s="116">
        <v>1165</v>
      </c>
      <c r="C349" s="55">
        <v>44224</v>
      </c>
      <c r="D349" s="23">
        <f>IFERROR(VLOOKUP(E349,Mapping!AW:BA,5,FALSE),"")</f>
        <v>8</v>
      </c>
      <c r="E349" s="116" t="s">
        <v>1009</v>
      </c>
      <c r="F349" s="26">
        <v>1</v>
      </c>
      <c r="G349" s="26">
        <v>1</v>
      </c>
      <c r="H349" s="26" t="s">
        <v>2505</v>
      </c>
      <c r="I349" s="26">
        <v>1709676</v>
      </c>
      <c r="J349" s="23" t="str">
        <f t="shared" si="21"/>
        <v>UREN Room 709 1 1 I6 1709676</v>
      </c>
      <c r="K349" s="23" t="str">
        <f t="shared" si="22"/>
        <v>1 1 I6 1709676</v>
      </c>
      <c r="L349" s="26">
        <v>1.857</v>
      </c>
      <c r="M349" s="306">
        <f t="shared" si="20"/>
        <v>0.2569999999999999</v>
      </c>
      <c r="N349" s="26"/>
      <c r="O349" s="26"/>
      <c r="P349" s="24">
        <f>IF(Q349="","",VLOOKUP(Q349,Mapping!AT:AU,2,FALSE))</f>
        <v>3</v>
      </c>
      <c r="Q349" s="13" t="s">
        <v>0</v>
      </c>
    </row>
    <row r="350" spans="1:17">
      <c r="A350" s="116" t="s">
        <v>184</v>
      </c>
      <c r="B350" s="116">
        <v>1165</v>
      </c>
      <c r="C350" s="55">
        <v>44224</v>
      </c>
      <c r="D350" s="23">
        <f>IFERROR(VLOOKUP(E350,Mapping!AW:BA,5,FALSE),"")</f>
        <v>5</v>
      </c>
      <c r="E350" s="116" t="s">
        <v>975</v>
      </c>
      <c r="F350" s="26">
        <v>1</v>
      </c>
      <c r="G350" s="26">
        <v>1</v>
      </c>
      <c r="H350" s="26" t="s">
        <v>2501</v>
      </c>
      <c r="I350" s="26">
        <v>1709613</v>
      </c>
      <c r="J350" s="23" t="str">
        <f t="shared" si="21"/>
        <v>UREN Room 709 1 1 I9 1709613</v>
      </c>
      <c r="K350" s="23" t="str">
        <f t="shared" si="22"/>
        <v>1 1 I9 1709613</v>
      </c>
      <c r="L350" s="26">
        <v>1.8260000000000001</v>
      </c>
      <c r="M350" s="306">
        <f t="shared" si="20"/>
        <v>0.22599999999999998</v>
      </c>
      <c r="N350" s="26"/>
      <c r="O350" s="26"/>
      <c r="P350" s="24">
        <f>IF(Q350="","",VLOOKUP(Q350,Mapping!AT:AU,2,FALSE))</f>
        <v>3</v>
      </c>
      <c r="Q350" s="13" t="s">
        <v>0</v>
      </c>
    </row>
    <row r="351" spans="1:17">
      <c r="A351" s="116" t="s">
        <v>184</v>
      </c>
      <c r="B351" s="116">
        <v>1165</v>
      </c>
      <c r="C351" s="55">
        <v>44224</v>
      </c>
      <c r="D351" s="23">
        <f>IFERROR(VLOOKUP(E351,Mapping!AW:BA,5,FALSE),"")</f>
        <v>5</v>
      </c>
      <c r="E351" s="116" t="s">
        <v>975</v>
      </c>
      <c r="F351" s="26">
        <v>1</v>
      </c>
      <c r="G351" s="26">
        <v>1</v>
      </c>
      <c r="H351" s="26" t="s">
        <v>2454</v>
      </c>
      <c r="I351" s="26">
        <v>1709614</v>
      </c>
      <c r="J351" s="23" t="str">
        <f t="shared" si="21"/>
        <v>UREN Room 709 1 1 H9 1709614</v>
      </c>
      <c r="K351" s="23" t="str">
        <f t="shared" si="22"/>
        <v>1 1 H9 1709614</v>
      </c>
      <c r="L351" s="26">
        <v>1.849</v>
      </c>
      <c r="M351" s="306">
        <f t="shared" si="20"/>
        <v>0.24899999999999989</v>
      </c>
      <c r="N351" s="26"/>
      <c r="O351" s="26"/>
      <c r="P351" s="24">
        <f>IF(Q351="","",VLOOKUP(Q351,Mapping!AT:AU,2,FALSE))</f>
        <v>3</v>
      </c>
      <c r="Q351" s="13" t="s">
        <v>0</v>
      </c>
    </row>
    <row r="352" spans="1:17">
      <c r="A352" s="116" t="s">
        <v>184</v>
      </c>
      <c r="B352" s="116">
        <v>1165</v>
      </c>
      <c r="C352" s="55">
        <v>44224</v>
      </c>
      <c r="D352" s="23">
        <f>IFERROR(VLOOKUP(E352,Mapping!AW:BA,5,FALSE),"")</f>
        <v>5</v>
      </c>
      <c r="E352" s="116" t="s">
        <v>975</v>
      </c>
      <c r="F352" s="26">
        <v>1</v>
      </c>
      <c r="G352" s="26">
        <v>1</v>
      </c>
      <c r="H352" s="26" t="s">
        <v>2519</v>
      </c>
      <c r="I352" s="26">
        <v>1709615</v>
      </c>
      <c r="J352" s="23" t="str">
        <f t="shared" si="21"/>
        <v>UREN Room 709 1 1 G9 1709615</v>
      </c>
      <c r="K352" s="23" t="str">
        <f t="shared" si="22"/>
        <v>1 1 G9 1709615</v>
      </c>
      <c r="L352" s="26">
        <v>1.903</v>
      </c>
      <c r="M352" s="306">
        <f t="shared" si="20"/>
        <v>0.30299999999999994</v>
      </c>
      <c r="N352" s="26"/>
      <c r="O352" s="26"/>
      <c r="P352" s="24">
        <f>IF(Q352="","",VLOOKUP(Q352,Mapping!AT:AU,2,FALSE))</f>
        <v>3</v>
      </c>
      <c r="Q352" s="13" t="s">
        <v>0</v>
      </c>
    </row>
    <row r="353" spans="1:17">
      <c r="A353" s="116" t="s">
        <v>184</v>
      </c>
      <c r="B353" s="116">
        <v>1165</v>
      </c>
      <c r="C353" s="55">
        <v>44224</v>
      </c>
      <c r="D353" s="23">
        <f>IFERROR(VLOOKUP(E353,Mapping!AW:BA,5,FALSE),"")</f>
        <v>5</v>
      </c>
      <c r="E353" s="116" t="s">
        <v>975</v>
      </c>
      <c r="F353" s="26">
        <v>1</v>
      </c>
      <c r="G353" s="26">
        <v>1</v>
      </c>
      <c r="H353" s="26" t="s">
        <v>2514</v>
      </c>
      <c r="I353" s="26">
        <v>1709616</v>
      </c>
      <c r="J353" s="23" t="str">
        <f t="shared" si="21"/>
        <v>UREN Room 709 1 1 F9 1709616</v>
      </c>
      <c r="K353" s="23" t="str">
        <f t="shared" si="22"/>
        <v>1 1 F9 1709616</v>
      </c>
      <c r="L353" s="26">
        <v>1.8480000000000001</v>
      </c>
      <c r="M353" s="306">
        <f t="shared" si="20"/>
        <v>0.248</v>
      </c>
      <c r="N353" s="26"/>
      <c r="O353" s="26"/>
      <c r="P353" s="24">
        <f>IF(Q353="","",VLOOKUP(Q353,Mapping!AT:AU,2,FALSE))</f>
        <v>3</v>
      </c>
      <c r="Q353" s="13" t="s">
        <v>0</v>
      </c>
    </row>
    <row r="354" spans="1:17" hidden="1">
      <c r="A354" s="116" t="s">
        <v>184</v>
      </c>
      <c r="B354" s="116">
        <v>1165</v>
      </c>
      <c r="C354" s="55">
        <v>44224</v>
      </c>
      <c r="D354" s="23">
        <f>IFERROR(VLOOKUP(E354,Mapping!AW:BA,5,FALSE),"")</f>
        <v>4</v>
      </c>
      <c r="E354" s="116" t="s">
        <v>962</v>
      </c>
      <c r="F354" s="26">
        <v>1</v>
      </c>
      <c r="G354" s="26">
        <v>1</v>
      </c>
      <c r="H354" s="26" t="s">
        <v>1987</v>
      </c>
      <c r="I354" s="26">
        <v>1709633</v>
      </c>
      <c r="J354" s="23" t="str">
        <f t="shared" si="21"/>
        <v>UREN Room 709 1 1 E9 1709633</v>
      </c>
      <c r="K354" s="23" t="str">
        <f t="shared" si="22"/>
        <v>1 1 E9 1709633</v>
      </c>
      <c r="L354" s="26">
        <v>1.8140000000000001</v>
      </c>
      <c r="M354" s="306">
        <f t="shared" si="20"/>
        <v>0.21399999999999997</v>
      </c>
      <c r="N354" s="26"/>
      <c r="O354" s="26"/>
      <c r="P354" s="24">
        <f>IF(Q354="","",VLOOKUP(Q354,Mapping!AT:AU,2,FALSE))</f>
        <v>3</v>
      </c>
      <c r="Q354" s="13" t="s">
        <v>0</v>
      </c>
    </row>
    <row r="355" spans="1:17" hidden="1">
      <c r="A355" s="116" t="s">
        <v>184</v>
      </c>
      <c r="B355" s="116">
        <v>1165</v>
      </c>
      <c r="C355" s="55">
        <v>44224</v>
      </c>
      <c r="D355" s="23">
        <f>IFERROR(VLOOKUP(E355,Mapping!AW:BA,5,FALSE),"")</f>
        <v>4</v>
      </c>
      <c r="E355" s="116" t="s">
        <v>962</v>
      </c>
      <c r="F355" s="26">
        <v>1</v>
      </c>
      <c r="G355" s="26">
        <v>1</v>
      </c>
      <c r="H355" s="26" t="s">
        <v>2476</v>
      </c>
      <c r="I355" s="26">
        <v>1709634</v>
      </c>
      <c r="J355" s="23" t="str">
        <f t="shared" si="21"/>
        <v>UREN Room 709 1 1 D9 1709634</v>
      </c>
      <c r="K355" s="23" t="str">
        <f t="shared" si="22"/>
        <v>1 1 D9 1709634</v>
      </c>
      <c r="L355" s="26">
        <v>1.7589999999999999</v>
      </c>
      <c r="M355" s="306">
        <f t="shared" si="20"/>
        <v>0.15899999999999981</v>
      </c>
      <c r="N355" s="26"/>
      <c r="O355" s="26"/>
      <c r="P355" s="24">
        <f>IF(Q355="","",VLOOKUP(Q355,Mapping!AT:AU,2,FALSE))</f>
        <v>3</v>
      </c>
      <c r="Q355" s="13" t="s">
        <v>0</v>
      </c>
    </row>
    <row r="356" spans="1:17" hidden="1">
      <c r="A356" s="116" t="s">
        <v>184</v>
      </c>
      <c r="B356" s="116">
        <v>1165</v>
      </c>
      <c r="C356" s="55">
        <v>44224</v>
      </c>
      <c r="D356" s="23">
        <f>IFERROR(VLOOKUP(E356,Mapping!AW:BA,5,FALSE),"")</f>
        <v>4</v>
      </c>
      <c r="E356" s="116" t="s">
        <v>962</v>
      </c>
      <c r="F356" s="26">
        <v>1</v>
      </c>
      <c r="G356" s="26">
        <v>1</v>
      </c>
      <c r="H356" s="26" t="s">
        <v>2480</v>
      </c>
      <c r="I356" s="26">
        <v>1709635</v>
      </c>
      <c r="J356" s="23" t="str">
        <f t="shared" si="21"/>
        <v>UREN Room 709 1 1 C9 1709635</v>
      </c>
      <c r="K356" s="23" t="str">
        <f t="shared" si="22"/>
        <v>1 1 C9 1709635</v>
      </c>
      <c r="L356" s="26">
        <v>1.827</v>
      </c>
      <c r="M356" s="306">
        <f t="shared" si="20"/>
        <v>0.22699999999999987</v>
      </c>
      <c r="N356" s="26"/>
      <c r="O356" s="26"/>
      <c r="P356" s="24">
        <f>IF(Q356="","",VLOOKUP(Q356,Mapping!AT:AU,2,FALSE))</f>
        <v>3</v>
      </c>
      <c r="Q356" s="13" t="s">
        <v>0</v>
      </c>
    </row>
    <row r="357" spans="1:17" hidden="1">
      <c r="A357" s="116" t="s">
        <v>184</v>
      </c>
      <c r="B357" s="116">
        <v>1165</v>
      </c>
      <c r="C357" s="55">
        <v>44224</v>
      </c>
      <c r="D357" s="23">
        <f>IFERROR(VLOOKUP(E357,Mapping!AW:BA,5,FALSE),"")</f>
        <v>4</v>
      </c>
      <c r="E357" s="116" t="s">
        <v>962</v>
      </c>
      <c r="F357" s="26">
        <v>1</v>
      </c>
      <c r="G357" s="26">
        <v>1</v>
      </c>
      <c r="H357" s="26" t="s">
        <v>1979</v>
      </c>
      <c r="I357" s="26">
        <v>1709636</v>
      </c>
      <c r="J357" s="23" t="str">
        <f t="shared" si="21"/>
        <v>UREN Room 709 1 1 B9 1709636</v>
      </c>
      <c r="K357" s="23" t="str">
        <f t="shared" si="22"/>
        <v>1 1 B9 1709636</v>
      </c>
      <c r="L357" s="26">
        <v>1.7749999999999999</v>
      </c>
      <c r="M357" s="306">
        <f t="shared" si="20"/>
        <v>0.17499999999999982</v>
      </c>
      <c r="N357" s="26"/>
      <c r="O357" s="26"/>
      <c r="P357" s="24">
        <f>IF(Q357="","",VLOOKUP(Q357,Mapping!AT:AU,2,FALSE))</f>
        <v>3</v>
      </c>
      <c r="Q357" s="13" t="s">
        <v>0</v>
      </c>
    </row>
    <row r="358" spans="1:17" hidden="1">
      <c r="A358" s="116" t="s">
        <v>184</v>
      </c>
      <c r="B358" s="116">
        <v>1165</v>
      </c>
      <c r="C358" s="55">
        <v>44224</v>
      </c>
      <c r="D358" s="23">
        <f>IFERROR(VLOOKUP(E358,Mapping!AW:BA,5,FALSE),"")</f>
        <v>9</v>
      </c>
      <c r="E358" s="116" t="s">
        <v>1018</v>
      </c>
      <c r="F358" s="26">
        <v>1</v>
      </c>
      <c r="G358" s="26">
        <v>1</v>
      </c>
      <c r="H358" s="26" t="s">
        <v>2515</v>
      </c>
      <c r="I358" s="26">
        <v>1709663</v>
      </c>
      <c r="J358" s="23" t="str">
        <f t="shared" si="21"/>
        <v>UREN Room 709 1 1 H6 1709663</v>
      </c>
      <c r="K358" s="23" t="str">
        <f t="shared" si="22"/>
        <v>1 1 H6 1709663</v>
      </c>
      <c r="L358" s="26">
        <v>1.7310000000000001</v>
      </c>
      <c r="M358" s="306">
        <f t="shared" si="20"/>
        <v>0.13100000000000001</v>
      </c>
      <c r="N358" s="26"/>
      <c r="O358" s="26"/>
      <c r="P358" s="24">
        <f>IF(Q358="","",VLOOKUP(Q358,Mapping!AT:AU,2,FALSE))</f>
        <v>3</v>
      </c>
      <c r="Q358" s="13" t="s">
        <v>0</v>
      </c>
    </row>
    <row r="359" spans="1:17" hidden="1">
      <c r="A359" s="116" t="s">
        <v>184</v>
      </c>
      <c r="B359" s="116">
        <v>1165</v>
      </c>
      <c r="C359" s="55">
        <v>44224</v>
      </c>
      <c r="D359" s="23">
        <f>IFERROR(VLOOKUP(E359,Mapping!AW:BA,5,FALSE),"")</f>
        <v>9</v>
      </c>
      <c r="E359" s="116" t="s">
        <v>1018</v>
      </c>
      <c r="F359" s="26">
        <v>1</v>
      </c>
      <c r="G359" s="26">
        <v>1</v>
      </c>
      <c r="H359" s="26" t="s">
        <v>2511</v>
      </c>
      <c r="I359" s="26">
        <v>1709664</v>
      </c>
      <c r="J359" s="23" t="str">
        <f t="shared" si="21"/>
        <v>UREN Room 709 1 1 G6 1709664</v>
      </c>
      <c r="K359" s="23" t="str">
        <f t="shared" si="22"/>
        <v>1 1 G6 1709664</v>
      </c>
      <c r="L359" s="26">
        <v>1.75</v>
      </c>
      <c r="M359" s="306">
        <f t="shared" si="20"/>
        <v>0.14999999999999991</v>
      </c>
      <c r="N359" s="26"/>
      <c r="O359" s="26"/>
      <c r="P359" s="24">
        <f>IF(Q359="","",VLOOKUP(Q359,Mapping!AT:AU,2,FALSE))</f>
        <v>3</v>
      </c>
      <c r="Q359" s="13" t="s">
        <v>0</v>
      </c>
    </row>
    <row r="360" spans="1:17" hidden="1">
      <c r="A360" s="116" t="s">
        <v>184</v>
      </c>
      <c r="B360" s="116">
        <v>1165</v>
      </c>
      <c r="C360" s="55">
        <v>44224</v>
      </c>
      <c r="D360" s="23">
        <f>IFERROR(VLOOKUP(E360,Mapping!AW:BA,5,FALSE),"")</f>
        <v>9</v>
      </c>
      <c r="E360" s="116" t="s">
        <v>1018</v>
      </c>
      <c r="F360" s="26">
        <v>1</v>
      </c>
      <c r="G360" s="26">
        <v>1</v>
      </c>
      <c r="H360" s="26" t="s">
        <v>2458</v>
      </c>
      <c r="I360" s="26">
        <v>1709665</v>
      </c>
      <c r="J360" s="23" t="str">
        <f t="shared" si="21"/>
        <v>UREN Room 709 1 1 F6 1709665</v>
      </c>
      <c r="K360" s="23" t="str">
        <f t="shared" si="22"/>
        <v>1 1 F6 1709665</v>
      </c>
      <c r="L360" s="26">
        <v>1.8759999999999999</v>
      </c>
      <c r="M360" s="306">
        <f t="shared" si="20"/>
        <v>0.2759999999999998</v>
      </c>
      <c r="N360" s="26"/>
      <c r="O360" s="26"/>
      <c r="P360" s="24">
        <f>IF(Q360="","",VLOOKUP(Q360,Mapping!AT:AU,2,FALSE))</f>
        <v>3</v>
      </c>
      <c r="Q360" s="13" t="s">
        <v>0</v>
      </c>
    </row>
    <row r="361" spans="1:17" hidden="1">
      <c r="A361" s="116" t="s">
        <v>184</v>
      </c>
      <c r="B361" s="116">
        <v>1165</v>
      </c>
      <c r="C361" s="55">
        <v>44224</v>
      </c>
      <c r="D361" s="23">
        <f>IFERROR(VLOOKUP(E361,Mapping!AW:BA,5,FALSE),"")</f>
        <v>9</v>
      </c>
      <c r="E361" s="116" t="s">
        <v>1018</v>
      </c>
      <c r="F361" s="26">
        <v>1</v>
      </c>
      <c r="G361" s="26">
        <v>1</v>
      </c>
      <c r="H361" s="26" t="s">
        <v>1448</v>
      </c>
      <c r="I361" s="26">
        <v>1709666</v>
      </c>
      <c r="J361" s="23" t="str">
        <f t="shared" si="21"/>
        <v>UREN Room 709 1 1 E6 1709666</v>
      </c>
      <c r="K361" s="23" t="str">
        <f t="shared" si="22"/>
        <v>1 1 E6 1709666</v>
      </c>
      <c r="L361" s="26">
        <v>1.806</v>
      </c>
      <c r="M361" s="306">
        <f t="shared" si="20"/>
        <v>0.20599999999999996</v>
      </c>
      <c r="N361" s="26"/>
      <c r="O361" s="26"/>
      <c r="P361" s="24">
        <f>IF(Q361="","",VLOOKUP(Q361,Mapping!AT:AU,2,FALSE))</f>
        <v>3</v>
      </c>
      <c r="Q361" s="13" t="s">
        <v>0</v>
      </c>
    </row>
    <row r="362" spans="1:17" hidden="1">
      <c r="A362" s="116" t="s">
        <v>184</v>
      </c>
      <c r="B362" s="116">
        <v>1165</v>
      </c>
      <c r="C362" s="55">
        <v>44224</v>
      </c>
      <c r="D362" s="23">
        <f>IFERROR(VLOOKUP(E362,Mapping!AW:BA,5,FALSE),"")</f>
        <v>7</v>
      </c>
      <c r="E362" s="116" t="s">
        <v>998</v>
      </c>
      <c r="F362" s="26">
        <v>1</v>
      </c>
      <c r="G362" s="26">
        <v>1</v>
      </c>
      <c r="H362" s="26" t="s">
        <v>1975</v>
      </c>
      <c r="I362" s="26">
        <v>1709623</v>
      </c>
      <c r="J362" s="23" t="str">
        <f t="shared" si="21"/>
        <v>UREN Room 709 1 1 B8 1709623</v>
      </c>
      <c r="K362" s="23" t="str">
        <f t="shared" si="22"/>
        <v>1 1 B8 1709623</v>
      </c>
      <c r="L362" s="26">
        <v>1.804</v>
      </c>
      <c r="M362" s="306">
        <f t="shared" si="20"/>
        <v>0.20399999999999996</v>
      </c>
      <c r="N362" s="26"/>
      <c r="O362" s="26"/>
      <c r="P362" s="24">
        <f>IF(Q362="","",VLOOKUP(Q362,Mapping!AT:AU,2,FALSE))</f>
        <v>3</v>
      </c>
      <c r="Q362" s="13" t="s">
        <v>0</v>
      </c>
    </row>
    <row r="363" spans="1:17" hidden="1">
      <c r="A363" s="116" t="s">
        <v>184</v>
      </c>
      <c r="B363" s="116">
        <v>1165</v>
      </c>
      <c r="C363" s="55">
        <v>44224</v>
      </c>
      <c r="D363" s="23">
        <f>IFERROR(VLOOKUP(E363,Mapping!AW:BA,5,FALSE),"")</f>
        <v>7</v>
      </c>
      <c r="E363" s="116" t="s">
        <v>998</v>
      </c>
      <c r="F363" s="26">
        <v>1</v>
      </c>
      <c r="G363" s="26">
        <v>1</v>
      </c>
      <c r="H363" s="26" t="s">
        <v>2500</v>
      </c>
      <c r="I363" s="26">
        <v>1709624</v>
      </c>
      <c r="J363" s="23" t="str">
        <f t="shared" si="21"/>
        <v>UREN Room 709 1 1 A8 1709624</v>
      </c>
      <c r="K363" s="23" t="str">
        <f t="shared" si="22"/>
        <v>1 1 A8 1709624</v>
      </c>
      <c r="L363" s="26">
        <v>1.8169999999999999</v>
      </c>
      <c r="M363" s="306">
        <f t="shared" si="20"/>
        <v>0.21699999999999986</v>
      </c>
      <c r="N363" s="26"/>
      <c r="O363" s="26"/>
      <c r="P363" s="24">
        <f>IF(Q363="","",VLOOKUP(Q363,Mapping!AT:AU,2,FALSE))</f>
        <v>3</v>
      </c>
      <c r="Q363" s="13" t="s">
        <v>0</v>
      </c>
    </row>
    <row r="364" spans="1:17" hidden="1">
      <c r="A364" s="116" t="s">
        <v>184</v>
      </c>
      <c r="B364" s="116">
        <v>1165</v>
      </c>
      <c r="C364" s="55">
        <v>44224</v>
      </c>
      <c r="D364" s="23">
        <f>IFERROR(VLOOKUP(E364,Mapping!AW:BA,5,FALSE),"")</f>
        <v>7</v>
      </c>
      <c r="E364" s="116" t="s">
        <v>998</v>
      </c>
      <c r="F364" s="26">
        <v>1</v>
      </c>
      <c r="G364" s="26">
        <v>1</v>
      </c>
      <c r="H364" s="26" t="s">
        <v>2506</v>
      </c>
      <c r="I364" s="26">
        <v>1709625</v>
      </c>
      <c r="J364" s="23" t="str">
        <f t="shared" si="21"/>
        <v>UREN Room 709 1 1 I7 1709625</v>
      </c>
      <c r="K364" s="23" t="str">
        <f t="shared" si="22"/>
        <v>1 1 I7 1709625</v>
      </c>
      <c r="L364" s="26">
        <v>1.849</v>
      </c>
      <c r="M364" s="306">
        <f t="shared" si="20"/>
        <v>0.24899999999999989</v>
      </c>
      <c r="N364" s="26"/>
      <c r="O364" s="26"/>
      <c r="P364" s="24">
        <f>IF(Q364="","",VLOOKUP(Q364,Mapping!AT:AU,2,FALSE))</f>
        <v>3</v>
      </c>
      <c r="Q364" s="13" t="s">
        <v>0</v>
      </c>
    </row>
    <row r="365" spans="1:17" hidden="1">
      <c r="A365" s="116" t="s">
        <v>184</v>
      </c>
      <c r="B365" s="116">
        <v>1165</v>
      </c>
      <c r="C365" s="55">
        <v>44224</v>
      </c>
      <c r="D365" s="23">
        <f>IFERROR(VLOOKUP(E365,Mapping!AW:BA,5,FALSE),"")</f>
        <v>7</v>
      </c>
      <c r="E365" s="116" t="s">
        <v>998</v>
      </c>
      <c r="F365" s="26">
        <v>1</v>
      </c>
      <c r="G365" s="26">
        <v>1</v>
      </c>
      <c r="H365" s="26" t="s">
        <v>2516</v>
      </c>
      <c r="I365" s="26">
        <v>1709626</v>
      </c>
      <c r="J365" s="23" t="str">
        <f t="shared" si="21"/>
        <v>UREN Room 709 1 1 H7 1709626</v>
      </c>
      <c r="K365" s="23" t="str">
        <f t="shared" si="22"/>
        <v>1 1 H7 1709626</v>
      </c>
      <c r="L365" s="26">
        <v>1.8049999999999999</v>
      </c>
      <c r="M365" s="306">
        <f t="shared" si="20"/>
        <v>0.20499999999999985</v>
      </c>
      <c r="N365" s="26"/>
      <c r="O365" s="26"/>
      <c r="P365" s="24">
        <f>IF(Q365="","",VLOOKUP(Q365,Mapping!AT:AU,2,FALSE))</f>
        <v>3</v>
      </c>
      <c r="Q365" s="13" t="s">
        <v>0</v>
      </c>
    </row>
    <row r="366" spans="1:17" hidden="1">
      <c r="A366" s="116" t="s">
        <v>184</v>
      </c>
      <c r="B366" s="116">
        <v>1165</v>
      </c>
      <c r="C366" s="55">
        <v>44224</v>
      </c>
      <c r="D366" s="23">
        <f>IFERROR(VLOOKUP(E366,Mapping!AW:BA,5,FALSE),"")</f>
        <v>6</v>
      </c>
      <c r="E366" s="116" t="s">
        <v>986</v>
      </c>
      <c r="F366" s="26">
        <v>1</v>
      </c>
      <c r="G366" s="26">
        <v>1</v>
      </c>
      <c r="H366" s="26" t="s">
        <v>2517</v>
      </c>
      <c r="I366" s="26">
        <v>1709684</v>
      </c>
      <c r="J366" s="23" t="str">
        <f t="shared" si="21"/>
        <v>UREN Room 709 1 1 G7 1709684</v>
      </c>
      <c r="K366" s="23" t="str">
        <f t="shared" si="22"/>
        <v>1 1 G7 1709684</v>
      </c>
      <c r="L366" s="26">
        <v>1.804</v>
      </c>
      <c r="M366" s="306">
        <f t="shared" si="20"/>
        <v>0.20399999999999996</v>
      </c>
      <c r="N366" s="26"/>
      <c r="O366" s="26"/>
      <c r="P366" s="24">
        <f>IF(Q366="","",VLOOKUP(Q366,Mapping!AT:AU,2,FALSE))</f>
        <v>3</v>
      </c>
      <c r="Q366" s="13" t="s">
        <v>0</v>
      </c>
    </row>
    <row r="367" spans="1:17" hidden="1">
      <c r="A367" s="116" t="s">
        <v>184</v>
      </c>
      <c r="B367" s="116">
        <v>1165</v>
      </c>
      <c r="C367" s="55">
        <v>44224</v>
      </c>
      <c r="D367" s="23">
        <f>IFERROR(VLOOKUP(E367,Mapping!AW:BA,5,FALSE),"")</f>
        <v>6</v>
      </c>
      <c r="E367" s="116" t="s">
        <v>986</v>
      </c>
      <c r="F367" s="26">
        <v>1</v>
      </c>
      <c r="G367" s="26">
        <v>1</v>
      </c>
      <c r="H367" s="26" t="s">
        <v>2512</v>
      </c>
      <c r="I367" s="26">
        <v>1709685</v>
      </c>
      <c r="J367" s="23" t="str">
        <f t="shared" si="21"/>
        <v>UREN Room 709 1 1 F7 1709685</v>
      </c>
      <c r="K367" s="23" t="str">
        <f t="shared" si="22"/>
        <v>1 1 F7 1709685</v>
      </c>
      <c r="L367" s="26">
        <v>1.8480000000000001</v>
      </c>
      <c r="M367" s="306">
        <f t="shared" si="20"/>
        <v>0.248</v>
      </c>
      <c r="N367" s="26"/>
      <c r="O367" s="26"/>
      <c r="P367" s="24">
        <f>IF(Q367="","",VLOOKUP(Q367,Mapping!AT:AU,2,FALSE))</f>
        <v>3</v>
      </c>
      <c r="Q367" s="13" t="s">
        <v>0</v>
      </c>
    </row>
    <row r="368" spans="1:17" hidden="1">
      <c r="A368" s="116" t="s">
        <v>184</v>
      </c>
      <c r="B368" s="116">
        <v>1165</v>
      </c>
      <c r="C368" s="55">
        <v>44224</v>
      </c>
      <c r="D368" s="23">
        <f>IFERROR(VLOOKUP(E368,Mapping!AW:BA,5,FALSE),"")</f>
        <v>6</v>
      </c>
      <c r="E368" s="116" t="s">
        <v>986</v>
      </c>
      <c r="F368" s="26">
        <v>1</v>
      </c>
      <c r="G368" s="26">
        <v>1</v>
      </c>
      <c r="H368" s="26" t="s">
        <v>1452</v>
      </c>
      <c r="I368" s="26">
        <v>1709686</v>
      </c>
      <c r="J368" s="23" t="str">
        <f t="shared" si="21"/>
        <v>UREN Room 709 1 1 E7 1709686</v>
      </c>
      <c r="K368" s="23" t="str">
        <f t="shared" si="22"/>
        <v>1 1 E7 1709686</v>
      </c>
      <c r="L368" s="26">
        <v>1.825</v>
      </c>
      <c r="M368" s="306">
        <f t="shared" si="20"/>
        <v>0.22499999999999987</v>
      </c>
      <c r="N368" s="26"/>
      <c r="O368" s="26"/>
      <c r="P368" s="24">
        <f>IF(Q368="","",VLOOKUP(Q368,Mapping!AT:AU,2,FALSE))</f>
        <v>3</v>
      </c>
      <c r="Q368" s="13" t="s">
        <v>0</v>
      </c>
    </row>
    <row r="369" spans="1:17" hidden="1">
      <c r="A369" s="116" t="s">
        <v>184</v>
      </c>
      <c r="B369" s="116">
        <v>1165</v>
      </c>
      <c r="C369" s="55">
        <v>44224</v>
      </c>
      <c r="D369" s="23">
        <f>IFERROR(VLOOKUP(E369,Mapping!AW:BA,5,FALSE),"")</f>
        <v>6</v>
      </c>
      <c r="E369" s="116" t="s">
        <v>986</v>
      </c>
      <c r="F369" s="26">
        <v>1</v>
      </c>
      <c r="G369" s="26">
        <v>1</v>
      </c>
      <c r="H369" s="26" t="s">
        <v>2487</v>
      </c>
      <c r="I369" s="26">
        <v>1709687</v>
      </c>
      <c r="J369" s="23" t="str">
        <f t="shared" si="21"/>
        <v>UREN Room 709 1 1 D7 1709687</v>
      </c>
      <c r="K369" s="23" t="str">
        <f t="shared" si="22"/>
        <v>1 1 D7 1709687</v>
      </c>
      <c r="L369" s="26">
        <v>1.7889999999999999</v>
      </c>
      <c r="M369" s="306">
        <f t="shared" si="20"/>
        <v>0.18899999999999983</v>
      </c>
      <c r="N369" s="26"/>
      <c r="O369" s="26"/>
      <c r="P369" s="24">
        <f>IF(Q369="","",VLOOKUP(Q369,Mapping!AT:AU,2,FALSE))</f>
        <v>3</v>
      </c>
      <c r="Q369" s="13" t="s">
        <v>0</v>
      </c>
    </row>
    <row r="370" spans="1:17" hidden="1">
      <c r="A370" s="116" t="s">
        <v>197</v>
      </c>
      <c r="B370" s="116">
        <v>1194</v>
      </c>
      <c r="C370" s="55">
        <v>44224</v>
      </c>
      <c r="D370" s="23">
        <f>IFERROR(VLOOKUP(E370,Mapping!AW:BA,5,FALSE),"")</f>
        <v>1</v>
      </c>
      <c r="E370" s="116" t="s">
        <v>905</v>
      </c>
      <c r="F370" s="26">
        <v>1</v>
      </c>
      <c r="G370" s="26">
        <v>3</v>
      </c>
      <c r="H370" s="26" t="s">
        <v>2501</v>
      </c>
      <c r="I370" s="26">
        <v>1690866</v>
      </c>
      <c r="J370" s="23" t="str">
        <f t="shared" si="21"/>
        <v>UREN Room 709 1 3 I9 1690866</v>
      </c>
      <c r="K370" s="23" t="str">
        <f t="shared" si="22"/>
        <v>1 3 I9 1690866</v>
      </c>
      <c r="L370" s="26">
        <v>1.7869999999999999</v>
      </c>
      <c r="M370" s="306">
        <f t="shared" ref="M370:M433" si="23">L370-1.6</f>
        <v>0.18699999999999983</v>
      </c>
      <c r="N370" s="26"/>
      <c r="O370" s="26"/>
      <c r="P370" s="24">
        <f>IF(Q370="","",VLOOKUP(Q370,Mapping!AT:AU,2,FALSE))</f>
        <v>3</v>
      </c>
      <c r="Q370" s="13" t="s">
        <v>0</v>
      </c>
    </row>
    <row r="371" spans="1:17" hidden="1">
      <c r="A371" s="116" t="s">
        <v>197</v>
      </c>
      <c r="B371" s="116">
        <v>1194</v>
      </c>
      <c r="C371" s="55">
        <v>44224</v>
      </c>
      <c r="D371" s="23">
        <f>IFERROR(VLOOKUP(E371,Mapping!AW:BA,5,FALSE),"")</f>
        <v>1</v>
      </c>
      <c r="E371" s="116" t="s">
        <v>905</v>
      </c>
      <c r="F371" s="26">
        <v>1</v>
      </c>
      <c r="G371" s="26">
        <v>3</v>
      </c>
      <c r="H371" s="26" t="s">
        <v>2502</v>
      </c>
      <c r="I371" s="26">
        <v>1690867</v>
      </c>
      <c r="J371" s="23" t="str">
        <f t="shared" si="21"/>
        <v>UREN Room 709 1 3 H1 1690867</v>
      </c>
      <c r="K371" s="23" t="str">
        <f t="shared" si="22"/>
        <v>1 3 H1 1690867</v>
      </c>
      <c r="L371" s="26">
        <v>1.839</v>
      </c>
      <c r="M371" s="306">
        <f t="shared" si="23"/>
        <v>0.23899999999999988</v>
      </c>
      <c r="N371" s="26"/>
      <c r="O371" s="26"/>
      <c r="P371" s="24">
        <f>IF(Q371="","",VLOOKUP(Q371,Mapping!AT:AU,2,FALSE))</f>
        <v>3</v>
      </c>
      <c r="Q371" s="13" t="s">
        <v>0</v>
      </c>
    </row>
    <row r="372" spans="1:17" hidden="1">
      <c r="A372" s="116" t="s">
        <v>197</v>
      </c>
      <c r="B372" s="116">
        <v>1194</v>
      </c>
      <c r="C372" s="55">
        <v>44224</v>
      </c>
      <c r="D372" s="23">
        <f>IFERROR(VLOOKUP(E372,Mapping!AW:BA,5,FALSE),"")</f>
        <v>1</v>
      </c>
      <c r="E372" s="116" t="s">
        <v>905</v>
      </c>
      <c r="F372" s="26">
        <v>1</v>
      </c>
      <c r="G372" s="26">
        <v>3</v>
      </c>
      <c r="H372" s="26" t="s">
        <v>2497</v>
      </c>
      <c r="I372" s="26">
        <v>1690868</v>
      </c>
      <c r="J372" s="23" t="str">
        <f t="shared" si="21"/>
        <v>UREN Room 709 1 3 H2 1690868</v>
      </c>
      <c r="K372" s="23" t="str">
        <f t="shared" si="22"/>
        <v>1 3 H2 1690868</v>
      </c>
      <c r="L372" s="26">
        <v>1.8360000000000001</v>
      </c>
      <c r="M372" s="306">
        <f t="shared" si="23"/>
        <v>0.23599999999999999</v>
      </c>
      <c r="N372" s="26"/>
      <c r="O372" s="26"/>
      <c r="P372" s="24">
        <f>IF(Q372="","",VLOOKUP(Q372,Mapping!AT:AU,2,FALSE))</f>
        <v>3</v>
      </c>
      <c r="Q372" s="13" t="s">
        <v>0</v>
      </c>
    </row>
    <row r="373" spans="1:17" hidden="1">
      <c r="A373" s="116" t="s">
        <v>197</v>
      </c>
      <c r="B373" s="116">
        <v>1194</v>
      </c>
      <c r="C373" s="55">
        <v>44224</v>
      </c>
      <c r="D373" s="23">
        <f>IFERROR(VLOOKUP(E373,Mapping!AW:BA,5,FALSE),"")</f>
        <v>1</v>
      </c>
      <c r="E373" s="116" t="s">
        <v>905</v>
      </c>
      <c r="F373" s="26">
        <v>1</v>
      </c>
      <c r="G373" s="26">
        <v>3</v>
      </c>
      <c r="H373" s="26" t="s">
        <v>2489</v>
      </c>
      <c r="I373" s="26">
        <v>1690869</v>
      </c>
      <c r="J373" s="23" t="str">
        <f t="shared" si="21"/>
        <v>UREN Room 709 1 3 H3 1690869</v>
      </c>
      <c r="K373" s="23" t="str">
        <f t="shared" si="22"/>
        <v>1 3 H3 1690869</v>
      </c>
      <c r="L373" s="26">
        <v>1.86</v>
      </c>
      <c r="M373" s="306">
        <f t="shared" si="23"/>
        <v>0.26</v>
      </c>
      <c r="N373" s="26"/>
      <c r="O373" s="26"/>
      <c r="P373" s="24">
        <f>IF(Q373="","",VLOOKUP(Q373,Mapping!AT:AU,2,FALSE))</f>
        <v>3</v>
      </c>
      <c r="Q373" s="13" t="s">
        <v>0</v>
      </c>
    </row>
    <row r="374" spans="1:17" hidden="1">
      <c r="A374" s="116" t="s">
        <v>197</v>
      </c>
      <c r="B374" s="116">
        <v>1194</v>
      </c>
      <c r="C374" s="55">
        <v>44224</v>
      </c>
      <c r="D374" s="23">
        <f>IFERROR(VLOOKUP(E374,Mapping!AW:BA,5,FALSE),"")</f>
        <v>2</v>
      </c>
      <c r="E374" s="116" t="s">
        <v>925</v>
      </c>
      <c r="F374" s="26">
        <v>1</v>
      </c>
      <c r="G374" s="26">
        <v>3</v>
      </c>
      <c r="H374" s="26" t="s">
        <v>2451</v>
      </c>
      <c r="I374" s="26">
        <v>1690886</v>
      </c>
      <c r="J374" s="23" t="str">
        <f t="shared" si="21"/>
        <v>UREN Room 709 1 3 H8 1690886</v>
      </c>
      <c r="K374" s="23" t="str">
        <f t="shared" si="22"/>
        <v>1 3 H8 1690886</v>
      </c>
      <c r="L374" s="26">
        <v>1.863</v>
      </c>
      <c r="M374" s="306">
        <f t="shared" si="23"/>
        <v>0.2629999999999999</v>
      </c>
      <c r="N374" s="26"/>
      <c r="O374" s="26"/>
      <c r="P374" s="24">
        <f>IF(Q374="","",VLOOKUP(Q374,Mapping!AT:AU,2,FALSE))</f>
        <v>3</v>
      </c>
      <c r="Q374" s="13" t="s">
        <v>0</v>
      </c>
    </row>
    <row r="375" spans="1:17" hidden="1">
      <c r="A375" s="116" t="s">
        <v>197</v>
      </c>
      <c r="B375" s="116">
        <v>1194</v>
      </c>
      <c r="C375" s="55">
        <v>44224</v>
      </c>
      <c r="D375" s="23">
        <f>IFERROR(VLOOKUP(E375,Mapping!AW:BA,5,FALSE),"")</f>
        <v>2</v>
      </c>
      <c r="E375" s="116" t="s">
        <v>925</v>
      </c>
      <c r="F375" s="26">
        <v>1</v>
      </c>
      <c r="G375" s="26">
        <v>3</v>
      </c>
      <c r="H375" s="26" t="s">
        <v>2454</v>
      </c>
      <c r="I375" s="26">
        <v>1690887</v>
      </c>
      <c r="J375" s="23" t="str">
        <f t="shared" si="21"/>
        <v>UREN Room 709 1 3 H9 1690887</v>
      </c>
      <c r="K375" s="23" t="str">
        <f t="shared" si="22"/>
        <v>1 3 H9 1690887</v>
      </c>
      <c r="L375" s="26">
        <v>1.948</v>
      </c>
      <c r="M375" s="306">
        <f t="shared" si="23"/>
        <v>0.34799999999999986</v>
      </c>
      <c r="N375" s="26"/>
      <c r="O375" s="26"/>
      <c r="P375" s="24">
        <f>IF(Q375="","",VLOOKUP(Q375,Mapping!AT:AU,2,FALSE))</f>
        <v>3</v>
      </c>
      <c r="Q375" s="13" t="s">
        <v>0</v>
      </c>
    </row>
    <row r="376" spans="1:17" hidden="1">
      <c r="A376" s="116" t="s">
        <v>197</v>
      </c>
      <c r="B376" s="116">
        <v>1194</v>
      </c>
      <c r="C376" s="55">
        <v>44224</v>
      </c>
      <c r="D376" s="23">
        <f>IFERROR(VLOOKUP(E376,Mapping!AW:BA,5,FALSE),"")</f>
        <v>2</v>
      </c>
      <c r="E376" s="116" t="s">
        <v>925</v>
      </c>
      <c r="F376" s="26">
        <v>1</v>
      </c>
      <c r="G376" s="26">
        <v>3</v>
      </c>
      <c r="H376" s="26" t="s">
        <v>2504</v>
      </c>
      <c r="I376" s="26">
        <v>1690888</v>
      </c>
      <c r="J376" s="23" t="str">
        <f t="shared" si="21"/>
        <v>UREN Room 709 1 3 G1 1690888</v>
      </c>
      <c r="K376" s="23" t="str">
        <f t="shared" si="22"/>
        <v>1 3 G1 1690888</v>
      </c>
      <c r="L376" s="26">
        <v>1.992</v>
      </c>
      <c r="M376" s="306">
        <f t="shared" si="23"/>
        <v>0.3919999999999999</v>
      </c>
      <c r="N376" s="26"/>
      <c r="O376" s="26"/>
      <c r="P376" s="24">
        <f>IF(Q376="","",VLOOKUP(Q376,Mapping!AT:AU,2,FALSE))</f>
        <v>3</v>
      </c>
      <c r="Q376" s="13" t="s">
        <v>0</v>
      </c>
    </row>
    <row r="377" spans="1:17" hidden="1">
      <c r="A377" s="116" t="s">
        <v>197</v>
      </c>
      <c r="B377" s="116">
        <v>1194</v>
      </c>
      <c r="C377" s="55">
        <v>44224</v>
      </c>
      <c r="D377" s="23">
        <f>IFERROR(VLOOKUP(E377,Mapping!AW:BA,5,FALSE),"")</f>
        <v>2</v>
      </c>
      <c r="E377" s="116" t="s">
        <v>925</v>
      </c>
      <c r="F377" s="26">
        <v>1</v>
      </c>
      <c r="G377" s="26">
        <v>3</v>
      </c>
      <c r="H377" s="26" t="s">
        <v>2498</v>
      </c>
      <c r="I377" s="26">
        <v>1690889</v>
      </c>
      <c r="J377" s="23" t="str">
        <f t="shared" si="21"/>
        <v>UREN Room 709 1 3 G2 1690889</v>
      </c>
      <c r="K377" s="23" t="str">
        <f t="shared" si="22"/>
        <v>1 3 G2 1690889</v>
      </c>
      <c r="L377" s="26">
        <v>1.855</v>
      </c>
      <c r="M377" s="306">
        <f t="shared" si="23"/>
        <v>0.25499999999999989</v>
      </c>
      <c r="N377" s="26"/>
      <c r="O377" s="26"/>
      <c r="P377" s="24">
        <f>IF(Q377="","",VLOOKUP(Q377,Mapping!AT:AU,2,FALSE))</f>
        <v>3</v>
      </c>
      <c r="Q377" s="13" t="s">
        <v>0</v>
      </c>
    </row>
    <row r="378" spans="1:17" hidden="1">
      <c r="A378" s="116" t="s">
        <v>197</v>
      </c>
      <c r="B378" s="116">
        <v>1194</v>
      </c>
      <c r="C378" s="55">
        <v>44224</v>
      </c>
      <c r="D378" s="23">
        <f>IFERROR(VLOOKUP(E378,Mapping!AW:BA,5,FALSE),"")</f>
        <v>8</v>
      </c>
      <c r="E378" s="116" t="s">
        <v>1009</v>
      </c>
      <c r="F378" s="26">
        <v>1</v>
      </c>
      <c r="G378" s="26">
        <v>3</v>
      </c>
      <c r="H378" s="26" t="s">
        <v>2495</v>
      </c>
      <c r="I378" s="26">
        <v>1690906</v>
      </c>
      <c r="J378" s="23" t="str">
        <f t="shared" si="21"/>
        <v>UREN Room 709 1 3 G3 1690906</v>
      </c>
      <c r="K378" s="23" t="str">
        <f t="shared" si="22"/>
        <v>1 3 G3 1690906</v>
      </c>
      <c r="L378" s="26">
        <v>1.8320000000000001</v>
      </c>
      <c r="M378" s="306">
        <f t="shared" si="23"/>
        <v>0.23199999999999998</v>
      </c>
      <c r="N378" s="26"/>
      <c r="O378" s="26"/>
      <c r="P378" s="24">
        <f>IF(Q378="","",VLOOKUP(Q378,Mapping!AT:AU,2,FALSE))</f>
        <v>3</v>
      </c>
      <c r="Q378" s="13" t="s">
        <v>0</v>
      </c>
    </row>
    <row r="379" spans="1:17" hidden="1">
      <c r="A379" s="116" t="s">
        <v>197</v>
      </c>
      <c r="B379" s="116">
        <v>1194</v>
      </c>
      <c r="C379" s="55">
        <v>44224</v>
      </c>
      <c r="D379" s="23">
        <f>IFERROR(VLOOKUP(E379,Mapping!AW:BA,5,FALSE),"")</f>
        <v>8</v>
      </c>
      <c r="E379" s="116" t="s">
        <v>1009</v>
      </c>
      <c r="F379" s="26">
        <v>1</v>
      </c>
      <c r="G379" s="26">
        <v>3</v>
      </c>
      <c r="H379" s="26" t="s">
        <v>2494</v>
      </c>
      <c r="I379" s="26">
        <v>1690907</v>
      </c>
      <c r="J379" s="23" t="str">
        <f t="shared" si="21"/>
        <v>UREN Room 709 1 3 G4 1690907</v>
      </c>
      <c r="K379" s="23" t="str">
        <f t="shared" si="22"/>
        <v>1 3 G4 1690907</v>
      </c>
      <c r="L379" s="26">
        <v>1.8560000000000001</v>
      </c>
      <c r="M379" s="306">
        <f t="shared" si="23"/>
        <v>0.25600000000000001</v>
      </c>
      <c r="N379" s="26"/>
      <c r="O379" s="26"/>
      <c r="P379" s="24">
        <f>IF(Q379="","",VLOOKUP(Q379,Mapping!AT:AU,2,FALSE))</f>
        <v>3</v>
      </c>
      <c r="Q379" s="13" t="s">
        <v>0</v>
      </c>
    </row>
    <row r="380" spans="1:17" hidden="1">
      <c r="A380" s="116" t="s">
        <v>197</v>
      </c>
      <c r="B380" s="116">
        <v>1194</v>
      </c>
      <c r="C380" s="55">
        <v>44224</v>
      </c>
      <c r="D380" s="23">
        <f>IFERROR(VLOOKUP(E380,Mapping!AW:BA,5,FALSE),"")</f>
        <v>8</v>
      </c>
      <c r="E380" s="116" t="s">
        <v>1009</v>
      </c>
      <c r="F380" s="26">
        <v>1</v>
      </c>
      <c r="G380" s="26">
        <v>3</v>
      </c>
      <c r="H380" s="26" t="s">
        <v>2491</v>
      </c>
      <c r="I380" s="26">
        <v>1690908</v>
      </c>
      <c r="J380" s="23" t="str">
        <f t="shared" si="21"/>
        <v>UREN Room 709 1 3 G5 1690908</v>
      </c>
      <c r="K380" s="23" t="str">
        <f t="shared" si="22"/>
        <v>1 3 G5 1690908</v>
      </c>
      <c r="L380" s="26">
        <v>1.7869999999999999</v>
      </c>
      <c r="M380" s="306">
        <f t="shared" si="23"/>
        <v>0.18699999999999983</v>
      </c>
      <c r="N380" s="26"/>
      <c r="O380" s="26"/>
      <c r="P380" s="24">
        <f>IF(Q380="","",VLOOKUP(Q380,Mapping!AT:AU,2,FALSE))</f>
        <v>3</v>
      </c>
      <c r="Q380" s="13" t="s">
        <v>0</v>
      </c>
    </row>
    <row r="381" spans="1:17" hidden="1">
      <c r="A381" s="116" t="s">
        <v>197</v>
      </c>
      <c r="B381" s="116">
        <v>1194</v>
      </c>
      <c r="C381" s="55">
        <v>44224</v>
      </c>
      <c r="D381" s="23">
        <f>IFERROR(VLOOKUP(E381,Mapping!AW:BA,5,FALSE),"")</f>
        <v>8</v>
      </c>
      <c r="E381" s="116" t="s">
        <v>1009</v>
      </c>
      <c r="F381" s="26">
        <v>1</v>
      </c>
      <c r="G381" s="26">
        <v>3</v>
      </c>
      <c r="H381" s="26" t="s">
        <v>2511</v>
      </c>
      <c r="I381" s="26">
        <v>1690909</v>
      </c>
      <c r="J381" s="23" t="str">
        <f t="shared" si="21"/>
        <v>UREN Room 709 1 3 G6 1690909</v>
      </c>
      <c r="K381" s="23" t="str">
        <f t="shared" si="22"/>
        <v>1 3 G6 1690909</v>
      </c>
      <c r="L381" s="26">
        <v>1.8069999999999999</v>
      </c>
      <c r="M381" s="306">
        <f t="shared" si="23"/>
        <v>0.20699999999999985</v>
      </c>
      <c r="N381" s="26"/>
      <c r="O381" s="26"/>
      <c r="P381" s="24">
        <f>IF(Q381="","",VLOOKUP(Q381,Mapping!AT:AU,2,FALSE))</f>
        <v>3</v>
      </c>
      <c r="Q381" s="13" t="s">
        <v>0</v>
      </c>
    </row>
    <row r="382" spans="1:17">
      <c r="A382" s="116" t="s">
        <v>197</v>
      </c>
      <c r="B382" s="116">
        <v>1194</v>
      </c>
      <c r="C382" s="55">
        <v>44224</v>
      </c>
      <c r="D382" s="23">
        <f>IFERROR(VLOOKUP(E382,Mapping!AW:BA,5,FALSE),"")</f>
        <v>5</v>
      </c>
      <c r="E382" s="116" t="s">
        <v>975</v>
      </c>
      <c r="F382" s="26">
        <v>1</v>
      </c>
      <c r="G382" s="26">
        <v>3</v>
      </c>
      <c r="H382" s="26" t="s">
        <v>1455</v>
      </c>
      <c r="I382" s="26">
        <v>1690846</v>
      </c>
      <c r="J382" s="23" t="str">
        <f t="shared" si="21"/>
        <v>UREN Room 709 1 3 I1 1690846</v>
      </c>
      <c r="K382" s="23" t="str">
        <f t="shared" si="22"/>
        <v>1 3 I1 1690846</v>
      </c>
      <c r="L382" s="26">
        <v>1.8360000000000001</v>
      </c>
      <c r="M382" s="306">
        <f t="shared" si="23"/>
        <v>0.23599999999999999</v>
      </c>
      <c r="N382" s="26"/>
      <c r="O382" s="26"/>
      <c r="P382" s="24">
        <f>IF(Q382="","",VLOOKUP(Q382,Mapping!AT:AU,2,FALSE))</f>
        <v>3</v>
      </c>
      <c r="Q382" s="13" t="s">
        <v>0</v>
      </c>
    </row>
    <row r="383" spans="1:17">
      <c r="A383" s="116" t="s">
        <v>197</v>
      </c>
      <c r="B383" s="116">
        <v>1194</v>
      </c>
      <c r="C383" s="55">
        <v>44224</v>
      </c>
      <c r="D383" s="23">
        <f>IFERROR(VLOOKUP(E383,Mapping!AW:BA,5,FALSE),"")</f>
        <v>5</v>
      </c>
      <c r="E383" s="116" t="s">
        <v>975</v>
      </c>
      <c r="F383" s="26">
        <v>1</v>
      </c>
      <c r="G383" s="26">
        <v>3</v>
      </c>
      <c r="H383" s="26" t="s">
        <v>1458</v>
      </c>
      <c r="I383" s="26">
        <v>1690847</v>
      </c>
      <c r="J383" s="23" t="str">
        <f t="shared" si="21"/>
        <v>UREN Room 709 1 3 I2 1690847</v>
      </c>
      <c r="K383" s="23" t="str">
        <f t="shared" si="22"/>
        <v>1 3 I2 1690847</v>
      </c>
      <c r="L383" s="26">
        <v>1.895</v>
      </c>
      <c r="M383" s="306">
        <f t="shared" si="23"/>
        <v>0.29499999999999993</v>
      </c>
      <c r="N383" s="26"/>
      <c r="O383" s="26"/>
      <c r="P383" s="24">
        <f>IF(Q383="","",VLOOKUP(Q383,Mapping!AT:AU,2,FALSE))</f>
        <v>3</v>
      </c>
      <c r="Q383" s="13" t="s">
        <v>0</v>
      </c>
    </row>
    <row r="384" spans="1:17">
      <c r="A384" s="116" t="s">
        <v>197</v>
      </c>
      <c r="B384" s="116">
        <v>1194</v>
      </c>
      <c r="C384" s="55">
        <v>44224</v>
      </c>
      <c r="D384" s="23">
        <f>IFERROR(VLOOKUP(E384,Mapping!AW:BA,5,FALSE),"")</f>
        <v>5</v>
      </c>
      <c r="E384" s="116" t="s">
        <v>975</v>
      </c>
      <c r="F384" s="26">
        <v>1</v>
      </c>
      <c r="G384" s="26">
        <v>3</v>
      </c>
      <c r="H384" s="26" t="s">
        <v>1462</v>
      </c>
      <c r="I384" s="26">
        <v>1690848</v>
      </c>
      <c r="J384" s="23" t="str">
        <f t="shared" si="21"/>
        <v>UREN Room 709 1 3 I3 1690848</v>
      </c>
      <c r="K384" s="23" t="str">
        <f t="shared" si="22"/>
        <v>1 3 I3 1690848</v>
      </c>
      <c r="L384" s="26">
        <v>1.8680000000000001</v>
      </c>
      <c r="M384" s="306">
        <f t="shared" si="23"/>
        <v>0.26800000000000002</v>
      </c>
      <c r="N384" s="26"/>
      <c r="O384" s="26"/>
      <c r="P384" s="24">
        <f>IF(Q384="","",VLOOKUP(Q384,Mapping!AT:AU,2,FALSE))</f>
        <v>3</v>
      </c>
      <c r="Q384" s="13" t="s">
        <v>0</v>
      </c>
    </row>
    <row r="385" spans="1:17">
      <c r="A385" s="116" t="s">
        <v>197</v>
      </c>
      <c r="B385" s="116">
        <v>1194</v>
      </c>
      <c r="C385" s="55">
        <v>44224</v>
      </c>
      <c r="D385" s="23">
        <f>IFERROR(VLOOKUP(E385,Mapping!AW:BA,5,FALSE),"")</f>
        <v>5</v>
      </c>
      <c r="E385" s="116" t="s">
        <v>975</v>
      </c>
      <c r="F385" s="26">
        <v>1</v>
      </c>
      <c r="G385" s="26">
        <v>3</v>
      </c>
      <c r="H385" s="26" t="s">
        <v>1464</v>
      </c>
      <c r="I385" s="26">
        <v>1690849</v>
      </c>
      <c r="J385" s="23" t="str">
        <f t="shared" si="21"/>
        <v>UREN Room 709 1 3 I4 1690849</v>
      </c>
      <c r="K385" s="23" t="str">
        <f t="shared" si="22"/>
        <v>1 3 I4 1690849</v>
      </c>
      <c r="L385" s="26">
        <v>1.901</v>
      </c>
      <c r="M385" s="306">
        <f t="shared" si="23"/>
        <v>0.30099999999999993</v>
      </c>
      <c r="N385" s="26"/>
      <c r="O385" s="26"/>
      <c r="P385" s="24">
        <f>IF(Q385="","",VLOOKUP(Q385,Mapping!AT:AU,2,FALSE))</f>
        <v>3</v>
      </c>
      <c r="Q385" s="13" t="s">
        <v>0</v>
      </c>
    </row>
    <row r="386" spans="1:17" hidden="1">
      <c r="A386" s="116" t="s">
        <v>197</v>
      </c>
      <c r="B386" s="116">
        <v>1194</v>
      </c>
      <c r="C386" s="55">
        <v>44224</v>
      </c>
      <c r="D386" s="23">
        <f>IFERROR(VLOOKUP(E386,Mapping!AW:BA,5,FALSE),"")</f>
        <v>4</v>
      </c>
      <c r="E386" s="116" t="s">
        <v>962</v>
      </c>
      <c r="F386" s="26">
        <v>1</v>
      </c>
      <c r="G386" s="26">
        <v>3</v>
      </c>
      <c r="H386" s="26" t="s">
        <v>1466</v>
      </c>
      <c r="I386" s="26">
        <v>1690856</v>
      </c>
      <c r="J386" s="23" t="str">
        <f t="shared" si="21"/>
        <v>UREN Room 709 1 3 I5 1690856</v>
      </c>
      <c r="K386" s="23" t="str">
        <f t="shared" si="22"/>
        <v>1 3 I5 1690856</v>
      </c>
      <c r="L386" s="26">
        <v>1.8120000000000001</v>
      </c>
      <c r="M386" s="306">
        <f t="shared" si="23"/>
        <v>0.21199999999999997</v>
      </c>
      <c r="N386" s="26"/>
      <c r="O386" s="26"/>
      <c r="P386" s="24">
        <f>IF(Q386="","",VLOOKUP(Q386,Mapping!AT:AU,2,FALSE))</f>
        <v>3</v>
      </c>
      <c r="Q386" s="13" t="s">
        <v>0</v>
      </c>
    </row>
    <row r="387" spans="1:17" hidden="1">
      <c r="A387" s="116" t="s">
        <v>197</v>
      </c>
      <c r="B387" s="116">
        <v>1194</v>
      </c>
      <c r="C387" s="55">
        <v>44224</v>
      </c>
      <c r="D387" s="23">
        <f>IFERROR(VLOOKUP(E387,Mapping!AW:BA,5,FALSE),"")</f>
        <v>4</v>
      </c>
      <c r="E387" s="116" t="s">
        <v>962</v>
      </c>
      <c r="F387" s="26">
        <v>1</v>
      </c>
      <c r="G387" s="26">
        <v>3</v>
      </c>
      <c r="H387" s="26" t="s">
        <v>2505</v>
      </c>
      <c r="I387" s="26">
        <v>1690865</v>
      </c>
      <c r="J387" s="23" t="str">
        <f t="shared" si="21"/>
        <v>UREN Room 709 1 3 I6 1690865</v>
      </c>
      <c r="K387" s="23" t="str">
        <f t="shared" si="22"/>
        <v>1 3 I6 1690865</v>
      </c>
      <c r="L387" s="26">
        <v>1.7649999999999999</v>
      </c>
      <c r="M387" s="306">
        <f t="shared" si="23"/>
        <v>0.16499999999999981</v>
      </c>
      <c r="N387" s="26"/>
      <c r="O387" s="26"/>
      <c r="P387" s="24">
        <f>IF(Q387="","",VLOOKUP(Q387,Mapping!AT:AU,2,FALSE))</f>
        <v>3</v>
      </c>
      <c r="Q387" s="13" t="s">
        <v>0</v>
      </c>
    </row>
    <row r="388" spans="1:17" hidden="1">
      <c r="A388" s="116" t="s">
        <v>197</v>
      </c>
      <c r="B388" s="116">
        <v>1194</v>
      </c>
      <c r="C388" s="55">
        <v>44224</v>
      </c>
      <c r="D388" s="23">
        <f>IFERROR(VLOOKUP(E388,Mapping!AW:BA,5,FALSE),"")</f>
        <v>4</v>
      </c>
      <c r="E388" s="116" t="s">
        <v>962</v>
      </c>
      <c r="F388" s="26">
        <v>1</v>
      </c>
      <c r="G388" s="26">
        <v>3</v>
      </c>
      <c r="H388" s="26" t="s">
        <v>2506</v>
      </c>
      <c r="I388" s="26">
        <v>1690857</v>
      </c>
      <c r="J388" s="23" t="str">
        <f t="shared" si="21"/>
        <v>UREN Room 709 1 3 I7 1690857</v>
      </c>
      <c r="K388" s="23" t="str">
        <f t="shared" si="22"/>
        <v>1 3 I7 1690857</v>
      </c>
      <c r="L388" s="26">
        <v>1.917</v>
      </c>
      <c r="M388" s="306">
        <f t="shared" si="23"/>
        <v>0.31699999999999995</v>
      </c>
      <c r="N388" s="26"/>
      <c r="O388" s="26"/>
      <c r="P388" s="24">
        <f>IF(Q388="","",VLOOKUP(Q388,Mapping!AT:AU,2,FALSE))</f>
        <v>3</v>
      </c>
      <c r="Q388" s="13" t="s">
        <v>0</v>
      </c>
    </row>
    <row r="389" spans="1:17" hidden="1">
      <c r="A389" s="116" t="s">
        <v>197</v>
      </c>
      <c r="B389" s="116">
        <v>1194</v>
      </c>
      <c r="C389" s="55">
        <v>44224</v>
      </c>
      <c r="D389" s="23">
        <f>IFERROR(VLOOKUP(E389,Mapping!AW:BA,5,FALSE),"")</f>
        <v>4</v>
      </c>
      <c r="E389" s="116" t="s">
        <v>962</v>
      </c>
      <c r="F389" s="26">
        <v>1</v>
      </c>
      <c r="G389" s="26">
        <v>3</v>
      </c>
      <c r="H389" s="26" t="s">
        <v>2507</v>
      </c>
      <c r="I389" s="26">
        <v>1690858</v>
      </c>
      <c r="J389" s="23" t="str">
        <f t="shared" si="21"/>
        <v>UREN Room 709 1 3 I8 1690858</v>
      </c>
      <c r="K389" s="23" t="str">
        <f t="shared" si="22"/>
        <v>1 3 I8 1690858</v>
      </c>
      <c r="L389" s="26">
        <v>1.847</v>
      </c>
      <c r="M389" s="306">
        <f t="shared" si="23"/>
        <v>0.24699999999999989</v>
      </c>
      <c r="N389" s="26"/>
      <c r="O389" s="26"/>
      <c r="P389" s="24">
        <f>IF(Q389="","",VLOOKUP(Q389,Mapping!AT:AU,2,FALSE))</f>
        <v>3</v>
      </c>
      <c r="Q389" s="13" t="s">
        <v>0</v>
      </c>
    </row>
    <row r="390" spans="1:17" hidden="1">
      <c r="A390" s="116" t="s">
        <v>197</v>
      </c>
      <c r="B390" s="116">
        <v>1194</v>
      </c>
      <c r="C390" s="55">
        <v>44224</v>
      </c>
      <c r="D390" s="23">
        <f>IFERROR(VLOOKUP(E390,Mapping!AW:BA,5,FALSE),"")</f>
        <v>9</v>
      </c>
      <c r="E390" s="116" t="s">
        <v>1018</v>
      </c>
      <c r="F390" s="26">
        <v>1</v>
      </c>
      <c r="G390" s="26">
        <v>3</v>
      </c>
      <c r="H390" s="26" t="s">
        <v>2499</v>
      </c>
      <c r="I390" s="26">
        <v>1690922</v>
      </c>
      <c r="J390" s="23" t="str">
        <f t="shared" si="21"/>
        <v>UREN Room 709 1 3 F2 1690922</v>
      </c>
      <c r="K390" s="23" t="str">
        <f t="shared" si="22"/>
        <v>1 3 F2 1690922</v>
      </c>
      <c r="L390" s="26">
        <v>1.8460000000000001</v>
      </c>
      <c r="M390" s="306">
        <f t="shared" si="23"/>
        <v>0.246</v>
      </c>
      <c r="N390" s="26"/>
      <c r="O390" s="26"/>
      <c r="P390" s="24">
        <f>IF(Q390="","",VLOOKUP(Q390,Mapping!AT:AU,2,FALSE))</f>
        <v>3</v>
      </c>
      <c r="Q390" s="13" t="s">
        <v>0</v>
      </c>
    </row>
    <row r="391" spans="1:17" hidden="1">
      <c r="A391" s="116" t="s">
        <v>197</v>
      </c>
      <c r="B391" s="116">
        <v>1194</v>
      </c>
      <c r="C391" s="55">
        <v>44224</v>
      </c>
      <c r="D391" s="23">
        <f>IFERROR(VLOOKUP(E391,Mapping!AW:BA,5,FALSE),"")</f>
        <v>9</v>
      </c>
      <c r="E391" s="116" t="s">
        <v>1018</v>
      </c>
      <c r="F391" s="26">
        <v>1</v>
      </c>
      <c r="G391" s="26">
        <v>3</v>
      </c>
      <c r="H391" s="26" t="s">
        <v>2496</v>
      </c>
      <c r="I391" s="26">
        <v>1690923</v>
      </c>
      <c r="J391" s="23" t="str">
        <f t="shared" si="21"/>
        <v>UREN Room 709 1 3 F3 1690923</v>
      </c>
      <c r="K391" s="23" t="str">
        <f t="shared" si="22"/>
        <v>1 3 F3 1690923</v>
      </c>
      <c r="L391" s="26">
        <v>1.9059999999999999</v>
      </c>
      <c r="M391" s="306">
        <f t="shared" si="23"/>
        <v>0.30599999999999983</v>
      </c>
      <c r="N391" s="26"/>
      <c r="O391" s="26"/>
      <c r="P391" s="24">
        <f>IF(Q391="","",VLOOKUP(Q391,Mapping!AT:AU,2,FALSE))</f>
        <v>3</v>
      </c>
      <c r="Q391" s="13" t="s">
        <v>0</v>
      </c>
    </row>
    <row r="392" spans="1:17" hidden="1">
      <c r="A392" s="116" t="s">
        <v>197</v>
      </c>
      <c r="B392" s="116">
        <v>1194</v>
      </c>
      <c r="C392" s="55">
        <v>44224</v>
      </c>
      <c r="D392" s="23">
        <f>IFERROR(VLOOKUP(E392,Mapping!AW:BA,5,FALSE),"")</f>
        <v>9</v>
      </c>
      <c r="E392" s="116" t="s">
        <v>1018</v>
      </c>
      <c r="F392" s="26">
        <v>1</v>
      </c>
      <c r="G392" s="26">
        <v>3</v>
      </c>
      <c r="H392" s="26" t="s">
        <v>2488</v>
      </c>
      <c r="I392" s="26">
        <v>1690924</v>
      </c>
      <c r="J392" s="23" t="str">
        <f t="shared" si="21"/>
        <v>UREN Room 709 1 3 F4 1690924</v>
      </c>
      <c r="K392" s="23" t="str">
        <f t="shared" si="22"/>
        <v>1 3 F4 1690924</v>
      </c>
      <c r="L392" s="26">
        <v>1.8120000000000001</v>
      </c>
      <c r="M392" s="306">
        <f t="shared" si="23"/>
        <v>0.21199999999999997</v>
      </c>
      <c r="N392" s="26"/>
      <c r="O392" s="26"/>
      <c r="P392" s="24">
        <f>IF(Q392="","",VLOOKUP(Q392,Mapping!AT:AU,2,FALSE))</f>
        <v>3</v>
      </c>
      <c r="Q392" s="13" t="s">
        <v>0</v>
      </c>
    </row>
    <row r="393" spans="1:17" hidden="1">
      <c r="A393" s="116" t="s">
        <v>197</v>
      </c>
      <c r="B393" s="116">
        <v>1194</v>
      </c>
      <c r="C393" s="55">
        <v>44224</v>
      </c>
      <c r="D393" s="23">
        <f>IFERROR(VLOOKUP(E393,Mapping!AW:BA,5,FALSE),"")</f>
        <v>9</v>
      </c>
      <c r="E393" s="116" t="s">
        <v>1018</v>
      </c>
      <c r="F393" s="26">
        <v>1</v>
      </c>
      <c r="G393" s="26">
        <v>3</v>
      </c>
      <c r="H393" s="26" t="s">
        <v>2492</v>
      </c>
      <c r="I393" s="26">
        <v>1690925</v>
      </c>
      <c r="J393" s="23" t="str">
        <f t="shared" si="21"/>
        <v>UREN Room 709 1 3 F5 1690925</v>
      </c>
      <c r="K393" s="23" t="str">
        <f t="shared" si="22"/>
        <v>1 3 F5 1690925</v>
      </c>
      <c r="L393" s="26">
        <v>1.89</v>
      </c>
      <c r="M393" s="306">
        <f t="shared" si="23"/>
        <v>0.28999999999999981</v>
      </c>
      <c r="N393" s="26"/>
      <c r="O393" s="26"/>
      <c r="P393" s="24">
        <f>IF(Q393="","",VLOOKUP(Q393,Mapping!AT:AU,2,FALSE))</f>
        <v>3</v>
      </c>
      <c r="Q393" s="13" t="s">
        <v>0</v>
      </c>
    </row>
    <row r="394" spans="1:17" hidden="1">
      <c r="A394" s="116" t="s">
        <v>197</v>
      </c>
      <c r="B394" s="116">
        <v>1194</v>
      </c>
      <c r="C394" s="55">
        <v>44224</v>
      </c>
      <c r="D394" s="23">
        <f>IFERROR(VLOOKUP(E394,Mapping!AW:BA,5,FALSE),"")</f>
        <v>7</v>
      </c>
      <c r="E394" s="116" t="s">
        <v>998</v>
      </c>
      <c r="F394" s="26">
        <v>1</v>
      </c>
      <c r="G394" s="26">
        <v>3</v>
      </c>
      <c r="H394" s="26" t="s">
        <v>2493</v>
      </c>
      <c r="I394" s="26">
        <v>1690883</v>
      </c>
      <c r="J394" s="23" t="str">
        <f t="shared" si="21"/>
        <v>UREN Room 709 1 3 H4 1690883</v>
      </c>
      <c r="K394" s="23" t="str">
        <f t="shared" si="22"/>
        <v>1 3 H4 1690883</v>
      </c>
      <c r="L394" s="26">
        <v>1.7709999999999999</v>
      </c>
      <c r="M394" s="306">
        <f t="shared" si="23"/>
        <v>0.17099999999999982</v>
      </c>
      <c r="N394" s="26"/>
      <c r="O394" s="26"/>
      <c r="P394" s="24">
        <f>IF(Q394="","",VLOOKUP(Q394,Mapping!AT:AU,2,FALSE))</f>
        <v>3</v>
      </c>
      <c r="Q394" s="13" t="s">
        <v>0</v>
      </c>
    </row>
    <row r="395" spans="1:17" hidden="1">
      <c r="A395" s="116" t="s">
        <v>197</v>
      </c>
      <c r="B395" s="116">
        <v>1194</v>
      </c>
      <c r="C395" s="55">
        <v>44224</v>
      </c>
      <c r="D395" s="23">
        <f>IFERROR(VLOOKUP(E395,Mapping!AW:BA,5,FALSE),"")</f>
        <v>7</v>
      </c>
      <c r="E395" s="116" t="s">
        <v>998</v>
      </c>
      <c r="F395" s="26">
        <v>1</v>
      </c>
      <c r="G395" s="26">
        <v>3</v>
      </c>
      <c r="H395" s="26" t="s">
        <v>2490</v>
      </c>
      <c r="I395" s="26">
        <v>1690884</v>
      </c>
      <c r="J395" s="23" t="str">
        <f t="shared" si="21"/>
        <v>UREN Room 709 1 3 H5 1690884</v>
      </c>
      <c r="K395" s="23" t="str">
        <f t="shared" si="22"/>
        <v>1 3 H5 1690884</v>
      </c>
      <c r="L395" s="26">
        <v>1.8049999999999999</v>
      </c>
      <c r="M395" s="306">
        <f t="shared" si="23"/>
        <v>0.20499999999999985</v>
      </c>
      <c r="N395" s="26"/>
      <c r="O395" s="26"/>
      <c r="P395" s="24">
        <f>IF(Q395="","",VLOOKUP(Q395,Mapping!AT:AU,2,FALSE))</f>
        <v>3</v>
      </c>
      <c r="Q395" s="13" t="s">
        <v>0</v>
      </c>
    </row>
    <row r="396" spans="1:17" hidden="1">
      <c r="A396" s="116" t="s">
        <v>197</v>
      </c>
      <c r="B396" s="116">
        <v>1194</v>
      </c>
      <c r="C396" s="55">
        <v>44224</v>
      </c>
      <c r="D396" s="23">
        <f>IFERROR(VLOOKUP(E396,Mapping!AW:BA,5,FALSE),"")</f>
        <v>7</v>
      </c>
      <c r="E396" s="116" t="s">
        <v>998</v>
      </c>
      <c r="F396" s="26">
        <v>1</v>
      </c>
      <c r="G396" s="26">
        <v>3</v>
      </c>
      <c r="H396" s="26" t="s">
        <v>2515</v>
      </c>
      <c r="I396" s="26">
        <v>1690885</v>
      </c>
      <c r="J396" s="23" t="str">
        <f t="shared" si="21"/>
        <v>UREN Room 709 1 3 H6 1690885</v>
      </c>
      <c r="K396" s="23" t="str">
        <f t="shared" si="22"/>
        <v>1 3 H6 1690885</v>
      </c>
      <c r="L396" s="26">
        <v>1.8779999999999999</v>
      </c>
      <c r="M396" s="306">
        <f t="shared" si="23"/>
        <v>0.2779999999999998</v>
      </c>
      <c r="N396" s="26"/>
      <c r="O396" s="26"/>
      <c r="P396" s="24">
        <f>IF(Q396="","",VLOOKUP(Q396,Mapping!AT:AU,2,FALSE))</f>
        <v>3</v>
      </c>
      <c r="Q396" s="13" t="s">
        <v>0</v>
      </c>
    </row>
    <row r="397" spans="1:17" hidden="1">
      <c r="A397" s="116" t="s">
        <v>197</v>
      </c>
      <c r="B397" s="116">
        <v>1194</v>
      </c>
      <c r="C397" s="55">
        <v>44224</v>
      </c>
      <c r="D397" s="23">
        <f>IFERROR(VLOOKUP(E397,Mapping!AW:BA,5,FALSE),"")</f>
        <v>7</v>
      </c>
      <c r="E397" s="116" t="s">
        <v>998</v>
      </c>
      <c r="F397" s="26">
        <v>1</v>
      </c>
      <c r="G397" s="26">
        <v>3</v>
      </c>
      <c r="H397" s="26" t="s">
        <v>2516</v>
      </c>
      <c r="I397" s="26">
        <v>1690876</v>
      </c>
      <c r="J397" s="23" t="str">
        <f t="shared" si="21"/>
        <v>UREN Room 709 1 3 H7 1690876</v>
      </c>
      <c r="K397" s="23" t="str">
        <f t="shared" si="22"/>
        <v>1 3 H7 1690876</v>
      </c>
      <c r="L397" s="26">
        <v>1.9370000000000001</v>
      </c>
      <c r="M397" s="306">
        <f t="shared" si="23"/>
        <v>0.33699999999999997</v>
      </c>
      <c r="N397" s="26"/>
      <c r="O397" s="26"/>
      <c r="P397" s="24">
        <f>IF(Q397="","",VLOOKUP(Q397,Mapping!AT:AU,2,FALSE))</f>
        <v>3</v>
      </c>
      <c r="Q397" s="13" t="s">
        <v>0</v>
      </c>
    </row>
    <row r="398" spans="1:17" hidden="1">
      <c r="A398" s="116" t="s">
        <v>197</v>
      </c>
      <c r="B398" s="116">
        <v>1194</v>
      </c>
      <c r="C398" s="55">
        <v>44224</v>
      </c>
      <c r="D398" s="23">
        <f>IFERROR(VLOOKUP(E398,Mapping!AW:BA,5,FALSE),"")</f>
        <v>6</v>
      </c>
      <c r="E398" s="116" t="s">
        <v>986</v>
      </c>
      <c r="F398" s="26">
        <v>1</v>
      </c>
      <c r="G398" s="26">
        <v>3</v>
      </c>
      <c r="H398" s="26" t="s">
        <v>2517</v>
      </c>
      <c r="I398" s="26">
        <v>1690896</v>
      </c>
      <c r="J398" s="23" t="str">
        <f t="shared" si="21"/>
        <v>UREN Room 709 1 3 G7 1690896</v>
      </c>
      <c r="K398" s="23" t="str">
        <f t="shared" si="22"/>
        <v>1 3 G7 1690896</v>
      </c>
      <c r="L398" s="26">
        <v>1.839</v>
      </c>
      <c r="M398" s="306">
        <f t="shared" si="23"/>
        <v>0.23899999999999988</v>
      </c>
      <c r="N398" s="26"/>
      <c r="O398" s="26"/>
      <c r="P398" s="24">
        <f>IF(Q398="","",VLOOKUP(Q398,Mapping!AT:AU,2,FALSE))</f>
        <v>3</v>
      </c>
      <c r="Q398" s="13" t="s">
        <v>0</v>
      </c>
    </row>
    <row r="399" spans="1:17" hidden="1">
      <c r="A399" s="116" t="s">
        <v>197</v>
      </c>
      <c r="B399" s="116">
        <v>1194</v>
      </c>
      <c r="C399" s="55">
        <v>44224</v>
      </c>
      <c r="D399" s="23">
        <f>IFERROR(VLOOKUP(E399,Mapping!AW:BA,5,FALSE),"")</f>
        <v>6</v>
      </c>
      <c r="E399" s="116" t="s">
        <v>986</v>
      </c>
      <c r="F399" s="26">
        <v>1</v>
      </c>
      <c r="G399" s="26">
        <v>3</v>
      </c>
      <c r="H399" s="26" t="s">
        <v>2518</v>
      </c>
      <c r="I399" s="26">
        <v>1690897</v>
      </c>
      <c r="J399" s="23" t="str">
        <f t="shared" si="21"/>
        <v>UREN Room 709 1 3 G8 1690897</v>
      </c>
      <c r="K399" s="23" t="str">
        <f t="shared" si="22"/>
        <v>1 3 G8 1690897</v>
      </c>
      <c r="L399" s="26">
        <v>1.833</v>
      </c>
      <c r="M399" s="306">
        <f t="shared" si="23"/>
        <v>0.23299999999999987</v>
      </c>
      <c r="N399" s="26"/>
      <c r="O399" s="26"/>
      <c r="P399" s="24">
        <f>IF(Q399="","",VLOOKUP(Q399,Mapping!AT:AU,2,FALSE))</f>
        <v>3</v>
      </c>
      <c r="Q399" s="13" t="s">
        <v>0</v>
      </c>
    </row>
    <row r="400" spans="1:17" hidden="1">
      <c r="A400" s="116" t="s">
        <v>197</v>
      </c>
      <c r="B400" s="116">
        <v>1194</v>
      </c>
      <c r="C400" s="55">
        <v>44224</v>
      </c>
      <c r="D400" s="23">
        <f>IFERROR(VLOOKUP(E400,Mapping!AW:BA,5,FALSE),"")</f>
        <v>6</v>
      </c>
      <c r="E400" s="116" t="s">
        <v>986</v>
      </c>
      <c r="F400" s="26">
        <v>1</v>
      </c>
      <c r="G400" s="26">
        <v>3</v>
      </c>
      <c r="H400" s="26" t="s">
        <v>2519</v>
      </c>
      <c r="I400" s="26">
        <v>1690898</v>
      </c>
      <c r="J400" s="23" t="str">
        <f t="shared" si="21"/>
        <v>UREN Room 709 1 3 G9 1690898</v>
      </c>
      <c r="K400" s="23" t="str">
        <f t="shared" si="22"/>
        <v>1 3 G9 1690898</v>
      </c>
      <c r="L400" s="26">
        <v>1.8640000000000001</v>
      </c>
      <c r="M400" s="306">
        <f t="shared" si="23"/>
        <v>0.26400000000000001</v>
      </c>
      <c r="N400" s="26"/>
      <c r="O400" s="26"/>
      <c r="P400" s="24">
        <f>IF(Q400="","",VLOOKUP(Q400,Mapping!AT:AU,2,FALSE))</f>
        <v>3</v>
      </c>
      <c r="Q400" s="13" t="s">
        <v>0</v>
      </c>
    </row>
    <row r="401" spans="1:17" hidden="1">
      <c r="A401" s="116" t="s">
        <v>197</v>
      </c>
      <c r="B401" s="116">
        <v>1194</v>
      </c>
      <c r="C401" s="55">
        <v>44224</v>
      </c>
      <c r="D401" s="23">
        <f>IFERROR(VLOOKUP(E401,Mapping!AW:BA,5,FALSE),"")</f>
        <v>6</v>
      </c>
      <c r="E401" s="116" t="s">
        <v>986</v>
      </c>
      <c r="F401" s="26">
        <v>1</v>
      </c>
      <c r="G401" s="26">
        <v>3</v>
      </c>
      <c r="H401" s="26" t="s">
        <v>2503</v>
      </c>
      <c r="I401" s="26">
        <v>1690899</v>
      </c>
      <c r="J401" s="23" t="str">
        <f t="shared" si="21"/>
        <v>UREN Room 709 1 3 F1 1690899</v>
      </c>
      <c r="K401" s="23" t="str">
        <f t="shared" si="22"/>
        <v>1 3 F1 1690899</v>
      </c>
      <c r="L401" s="26">
        <v>1.94</v>
      </c>
      <c r="M401" s="306">
        <f t="shared" si="23"/>
        <v>0.33999999999999986</v>
      </c>
      <c r="N401" s="26"/>
      <c r="O401" s="26"/>
      <c r="P401" s="24">
        <f>IF(Q401="","",VLOOKUP(Q401,Mapping!AT:AU,2,FALSE))</f>
        <v>3</v>
      </c>
      <c r="Q401" s="13" t="s">
        <v>0</v>
      </c>
    </row>
    <row r="402" spans="1:17" hidden="1">
      <c r="A402" s="116" t="s">
        <v>194</v>
      </c>
      <c r="B402" s="116">
        <v>1191</v>
      </c>
      <c r="C402" s="55">
        <v>44224</v>
      </c>
      <c r="D402" s="23">
        <f>IFERROR(VLOOKUP(E402,Mapping!AW:BA,5,FALSE),"")</f>
        <v>1</v>
      </c>
      <c r="E402" s="116" t="s">
        <v>905</v>
      </c>
      <c r="F402" s="26">
        <v>1</v>
      </c>
      <c r="G402" s="26">
        <v>3</v>
      </c>
      <c r="H402" s="26" t="s">
        <v>1445</v>
      </c>
      <c r="I402" s="26">
        <v>1585986</v>
      </c>
      <c r="J402" s="23" t="str">
        <f t="shared" si="21"/>
        <v>UREN Room 709 1 3 E5 1585986</v>
      </c>
      <c r="K402" s="23" t="str">
        <f t="shared" si="22"/>
        <v>1 3 E5 1585986</v>
      </c>
      <c r="L402" s="26">
        <v>1.879</v>
      </c>
      <c r="M402" s="306">
        <f t="shared" si="23"/>
        <v>0.27899999999999991</v>
      </c>
      <c r="N402" s="26"/>
      <c r="O402" s="26"/>
      <c r="P402" s="24">
        <f>IF(Q402="","",VLOOKUP(Q402,Mapping!AT:AU,2,FALSE))</f>
        <v>3</v>
      </c>
      <c r="Q402" s="13" t="s">
        <v>0</v>
      </c>
    </row>
    <row r="403" spans="1:17" hidden="1">
      <c r="A403" s="116" t="s">
        <v>194</v>
      </c>
      <c r="B403" s="116">
        <v>1191</v>
      </c>
      <c r="C403" s="55">
        <v>44224</v>
      </c>
      <c r="D403" s="23">
        <f>IFERROR(VLOOKUP(E403,Mapping!AW:BA,5,FALSE),"")</f>
        <v>1</v>
      </c>
      <c r="E403" s="116" t="s">
        <v>905</v>
      </c>
      <c r="F403" s="26">
        <v>1</v>
      </c>
      <c r="G403" s="26">
        <v>3</v>
      </c>
      <c r="H403" s="26" t="s">
        <v>1448</v>
      </c>
      <c r="I403" s="26">
        <v>1585987</v>
      </c>
      <c r="J403" s="23" t="str">
        <f t="shared" si="21"/>
        <v>UREN Room 709 1 3 E6 1585987</v>
      </c>
      <c r="K403" s="23" t="str">
        <f t="shared" si="22"/>
        <v>1 3 E6 1585987</v>
      </c>
      <c r="L403" s="26">
        <v>1.8120000000000001</v>
      </c>
      <c r="M403" s="306">
        <f t="shared" si="23"/>
        <v>0.21199999999999997</v>
      </c>
      <c r="N403" s="26"/>
      <c r="O403" s="26"/>
      <c r="P403" s="24">
        <f>IF(Q403="","",VLOOKUP(Q403,Mapping!AT:AU,2,FALSE))</f>
        <v>3</v>
      </c>
      <c r="Q403" s="13" t="s">
        <v>0</v>
      </c>
    </row>
    <row r="404" spans="1:17" hidden="1">
      <c r="A404" s="116" t="s">
        <v>194</v>
      </c>
      <c r="B404" s="116">
        <v>1191</v>
      </c>
      <c r="C404" s="55">
        <v>44224</v>
      </c>
      <c r="D404" s="23">
        <f>IFERROR(VLOOKUP(E404,Mapping!AW:BA,5,FALSE),"")</f>
        <v>1</v>
      </c>
      <c r="E404" s="116" t="s">
        <v>905</v>
      </c>
      <c r="F404" s="26">
        <v>1</v>
      </c>
      <c r="G404" s="26">
        <v>3</v>
      </c>
      <c r="H404" s="26" t="s">
        <v>1452</v>
      </c>
      <c r="I404" s="26">
        <v>1585988</v>
      </c>
      <c r="J404" s="23" t="str">
        <f t="shared" si="21"/>
        <v>UREN Room 709 1 3 E7 1585988</v>
      </c>
      <c r="K404" s="23" t="str">
        <f t="shared" si="22"/>
        <v>1 3 E7 1585988</v>
      </c>
      <c r="L404" s="26">
        <v>1.8220000000000001</v>
      </c>
      <c r="M404" s="306">
        <f t="shared" si="23"/>
        <v>0.22199999999999998</v>
      </c>
      <c r="N404" s="26"/>
      <c r="O404" s="26"/>
      <c r="P404" s="24">
        <f>IF(Q404="","",VLOOKUP(Q404,Mapping!AT:AU,2,FALSE))</f>
        <v>3</v>
      </c>
      <c r="Q404" s="13" t="s">
        <v>0</v>
      </c>
    </row>
    <row r="405" spans="1:17" hidden="1">
      <c r="A405" s="116" t="s">
        <v>194</v>
      </c>
      <c r="B405" s="116">
        <v>1191</v>
      </c>
      <c r="C405" s="55">
        <v>44224</v>
      </c>
      <c r="D405" s="23">
        <f>IFERROR(VLOOKUP(E405,Mapping!AW:BA,5,FALSE),"")</f>
        <v>1</v>
      </c>
      <c r="E405" s="116" t="s">
        <v>905</v>
      </c>
      <c r="F405" s="26">
        <v>1</v>
      </c>
      <c r="G405" s="26">
        <v>3</v>
      </c>
      <c r="H405" s="26" t="s">
        <v>1985</v>
      </c>
      <c r="I405" s="26">
        <v>1585990</v>
      </c>
      <c r="J405" s="23" t="str">
        <f t="shared" si="21"/>
        <v>UREN Room 709 1 3 E8 1585990</v>
      </c>
      <c r="K405" s="23" t="str">
        <f t="shared" si="22"/>
        <v>1 3 E8 1585990</v>
      </c>
      <c r="L405" s="26">
        <v>1.85</v>
      </c>
      <c r="M405" s="306">
        <f t="shared" si="23"/>
        <v>0.25</v>
      </c>
      <c r="N405" s="26"/>
      <c r="O405" s="26"/>
      <c r="P405" s="24">
        <f>IF(Q405="","",VLOOKUP(Q405,Mapping!AT:AU,2,FALSE))</f>
        <v>3</v>
      </c>
      <c r="Q405" s="13" t="s">
        <v>0</v>
      </c>
    </row>
    <row r="406" spans="1:17" hidden="1">
      <c r="A406" s="116" t="s">
        <v>194</v>
      </c>
      <c r="B406" s="116">
        <v>1191</v>
      </c>
      <c r="C406" s="55">
        <v>44224</v>
      </c>
      <c r="D406" s="23">
        <f>IFERROR(VLOOKUP(E406,Mapping!AW:BA,5,FALSE),"")</f>
        <v>2</v>
      </c>
      <c r="E406" s="116" t="s">
        <v>925</v>
      </c>
      <c r="F406" s="26">
        <v>1</v>
      </c>
      <c r="G406" s="26">
        <v>3</v>
      </c>
      <c r="H406" s="26" t="s">
        <v>2484</v>
      </c>
      <c r="I406" s="26">
        <v>1586005</v>
      </c>
      <c r="J406" s="23" t="str">
        <f t="shared" si="21"/>
        <v>UREN Room 709 1 3 D4 1586005</v>
      </c>
      <c r="K406" s="23" t="str">
        <f t="shared" si="22"/>
        <v>1 3 D4 1586005</v>
      </c>
      <c r="L406" s="26">
        <v>1.901</v>
      </c>
      <c r="M406" s="306">
        <f t="shared" si="23"/>
        <v>0.30099999999999993</v>
      </c>
      <c r="N406" s="26"/>
      <c r="O406" s="26"/>
      <c r="P406" s="24">
        <f>IF(Q406="","",VLOOKUP(Q406,Mapping!AT:AU,2,FALSE))</f>
        <v>3</v>
      </c>
      <c r="Q406" s="13" t="s">
        <v>0</v>
      </c>
    </row>
    <row r="407" spans="1:17" hidden="1">
      <c r="A407" s="116" t="s">
        <v>194</v>
      </c>
      <c r="B407" s="116">
        <v>1191</v>
      </c>
      <c r="C407" s="55">
        <v>44224</v>
      </c>
      <c r="D407" s="23">
        <f>IFERROR(VLOOKUP(E407,Mapping!AW:BA,5,FALSE),"")</f>
        <v>2</v>
      </c>
      <c r="E407" s="116" t="s">
        <v>925</v>
      </c>
      <c r="F407" s="26">
        <v>1</v>
      </c>
      <c r="G407" s="26">
        <v>3</v>
      </c>
      <c r="H407" s="26" t="s">
        <v>2485</v>
      </c>
      <c r="I407" s="26">
        <v>1586004</v>
      </c>
      <c r="J407" s="23" t="str">
        <f t="shared" si="21"/>
        <v>UREN Room 709 1 3 D5 1586004</v>
      </c>
      <c r="K407" s="23" t="str">
        <f t="shared" si="22"/>
        <v>1 3 D5 1586004</v>
      </c>
      <c r="L407" s="26">
        <v>1.871</v>
      </c>
      <c r="M407" s="306">
        <f t="shared" si="23"/>
        <v>0.27099999999999991</v>
      </c>
      <c r="N407" s="26"/>
      <c r="O407" s="26"/>
      <c r="P407" s="24">
        <f>IF(Q407="","",VLOOKUP(Q407,Mapping!AT:AU,2,FALSE))</f>
        <v>3</v>
      </c>
      <c r="Q407" s="13" t="s">
        <v>0</v>
      </c>
    </row>
    <row r="408" spans="1:17" hidden="1">
      <c r="A408" s="116" t="s">
        <v>194</v>
      </c>
      <c r="B408" s="116">
        <v>1191</v>
      </c>
      <c r="C408" s="55">
        <v>44224</v>
      </c>
      <c r="D408" s="23">
        <f>IFERROR(VLOOKUP(E408,Mapping!AW:BA,5,FALSE),"")</f>
        <v>2</v>
      </c>
      <c r="E408" s="116" t="s">
        <v>925</v>
      </c>
      <c r="F408" s="26">
        <v>1</v>
      </c>
      <c r="G408" s="26">
        <v>3</v>
      </c>
      <c r="H408" s="26" t="s">
        <v>2486</v>
      </c>
      <c r="I408" s="26">
        <v>1586003</v>
      </c>
      <c r="J408" s="23" t="str">
        <f t="shared" ref="J408:J471" si="24">"UREN Room 709"&amp;" "&amp;F408&amp;" "&amp;G408&amp;" "&amp;H408&amp;" "&amp;I408</f>
        <v>UREN Room 709 1 3 D6 1586003</v>
      </c>
      <c r="K408" s="23" t="str">
        <f t="shared" ref="K408:K471" si="25">F408&amp;" "&amp;G408&amp;" "&amp;H408&amp;" "&amp;I408</f>
        <v>1 3 D6 1586003</v>
      </c>
      <c r="L408" s="26">
        <v>1.8740000000000001</v>
      </c>
      <c r="M408" s="306">
        <f t="shared" si="23"/>
        <v>0.27400000000000002</v>
      </c>
      <c r="N408" s="26"/>
      <c r="O408" s="26"/>
      <c r="P408" s="24">
        <f>IF(Q408="","",VLOOKUP(Q408,Mapping!AT:AU,2,FALSE))</f>
        <v>3</v>
      </c>
      <c r="Q408" s="13" t="s">
        <v>0</v>
      </c>
    </row>
    <row r="409" spans="1:17" hidden="1">
      <c r="A409" s="116" t="s">
        <v>194</v>
      </c>
      <c r="B409" s="116">
        <v>1191</v>
      </c>
      <c r="C409" s="55">
        <v>44224</v>
      </c>
      <c r="D409" s="23">
        <f>IFERROR(VLOOKUP(E409,Mapping!AW:BA,5,FALSE),"")</f>
        <v>2</v>
      </c>
      <c r="E409" s="116" t="s">
        <v>925</v>
      </c>
      <c r="F409" s="26">
        <v>1</v>
      </c>
      <c r="G409" s="26">
        <v>3</v>
      </c>
      <c r="H409" s="26" t="s">
        <v>2487</v>
      </c>
      <c r="I409" s="26">
        <v>1586002</v>
      </c>
      <c r="J409" s="23" t="str">
        <f t="shared" si="24"/>
        <v>UREN Room 709 1 3 D7 1586002</v>
      </c>
      <c r="K409" s="23" t="str">
        <f t="shared" si="25"/>
        <v>1 3 D7 1586002</v>
      </c>
      <c r="L409" s="26">
        <v>1.8089999999999999</v>
      </c>
      <c r="M409" s="306">
        <f t="shared" si="23"/>
        <v>0.20899999999999985</v>
      </c>
      <c r="N409" s="26"/>
      <c r="O409" s="26"/>
      <c r="P409" s="24">
        <f>IF(Q409="","",VLOOKUP(Q409,Mapping!AT:AU,2,FALSE))</f>
        <v>3</v>
      </c>
      <c r="Q409" s="13" t="s">
        <v>0</v>
      </c>
    </row>
    <row r="410" spans="1:17" hidden="1">
      <c r="A410" s="116" t="s">
        <v>194</v>
      </c>
      <c r="B410" s="116">
        <v>1191</v>
      </c>
      <c r="C410" s="55">
        <v>44224</v>
      </c>
      <c r="D410" s="23">
        <f>IFERROR(VLOOKUP(E410,Mapping!AW:BA,5,FALSE),"")</f>
        <v>8</v>
      </c>
      <c r="E410" s="116" t="s">
        <v>1009</v>
      </c>
      <c r="F410" s="26">
        <v>1</v>
      </c>
      <c r="G410" s="26">
        <v>3</v>
      </c>
      <c r="H410" s="26" t="s">
        <v>2475</v>
      </c>
      <c r="I410" s="26">
        <v>1586025</v>
      </c>
      <c r="J410" s="23" t="str">
        <f t="shared" si="24"/>
        <v>UREN Room 709 1 3 D8 1586025</v>
      </c>
      <c r="K410" s="23" t="str">
        <f t="shared" si="25"/>
        <v>1 3 D8 1586025</v>
      </c>
      <c r="L410" s="26">
        <v>1.8660000000000001</v>
      </c>
      <c r="M410" s="306">
        <f t="shared" si="23"/>
        <v>0.26600000000000001</v>
      </c>
      <c r="N410" s="26"/>
      <c r="O410" s="26"/>
      <c r="P410" s="24">
        <f>IF(Q410="","",VLOOKUP(Q410,Mapping!AT:AU,2,FALSE))</f>
        <v>3</v>
      </c>
      <c r="Q410" s="13" t="s">
        <v>0</v>
      </c>
    </row>
    <row r="411" spans="1:17" hidden="1">
      <c r="A411" s="116" t="s">
        <v>194</v>
      </c>
      <c r="B411" s="116">
        <v>1191</v>
      </c>
      <c r="C411" s="55">
        <v>44224</v>
      </c>
      <c r="D411" s="23">
        <f>IFERROR(VLOOKUP(E411,Mapping!AW:BA,5,FALSE),"")</f>
        <v>8</v>
      </c>
      <c r="E411" s="116" t="s">
        <v>1009</v>
      </c>
      <c r="F411" s="26">
        <v>1</v>
      </c>
      <c r="G411" s="26">
        <v>3</v>
      </c>
      <c r="H411" s="26" t="s">
        <v>2476</v>
      </c>
      <c r="I411" s="26">
        <v>1586024</v>
      </c>
      <c r="J411" s="23" t="str">
        <f t="shared" si="24"/>
        <v>UREN Room 709 1 3 D9 1586024</v>
      </c>
      <c r="K411" s="23" t="str">
        <f t="shared" si="25"/>
        <v>1 3 D9 1586024</v>
      </c>
      <c r="L411" s="26">
        <v>1.9570000000000001</v>
      </c>
      <c r="M411" s="306">
        <f t="shared" si="23"/>
        <v>0.35699999999999998</v>
      </c>
      <c r="N411" s="26"/>
      <c r="O411" s="26"/>
      <c r="P411" s="24">
        <f>IF(Q411="","",VLOOKUP(Q411,Mapping!AT:AU,2,FALSE))</f>
        <v>3</v>
      </c>
      <c r="Q411" s="13" t="s">
        <v>0</v>
      </c>
    </row>
    <row r="412" spans="1:17" hidden="1">
      <c r="A412" s="116" t="s">
        <v>194</v>
      </c>
      <c r="B412" s="116">
        <v>1191</v>
      </c>
      <c r="C412" s="55">
        <v>44224</v>
      </c>
      <c r="D412" s="23">
        <f>IFERROR(VLOOKUP(E412,Mapping!AW:BA,5,FALSE),"")</f>
        <v>8</v>
      </c>
      <c r="E412" s="116" t="s">
        <v>1009</v>
      </c>
      <c r="F412" s="26">
        <v>1</v>
      </c>
      <c r="G412" s="26">
        <v>3</v>
      </c>
      <c r="H412" s="26" t="s">
        <v>1411</v>
      </c>
      <c r="I412" s="26">
        <v>1586023</v>
      </c>
      <c r="J412" s="23" t="str">
        <f t="shared" si="24"/>
        <v>UREN Room 709 1 3 C1 1586023</v>
      </c>
      <c r="K412" s="23" t="str">
        <f t="shared" si="25"/>
        <v>1 3 C1 1586023</v>
      </c>
      <c r="L412" s="26">
        <v>1.8979999999999999</v>
      </c>
      <c r="M412" s="306">
        <f t="shared" si="23"/>
        <v>0.29799999999999982</v>
      </c>
      <c r="N412" s="26"/>
      <c r="O412" s="26"/>
      <c r="P412" s="24">
        <f>IF(Q412="","",VLOOKUP(Q412,Mapping!AT:AU,2,FALSE))</f>
        <v>3</v>
      </c>
      <c r="Q412" s="13" t="s">
        <v>0</v>
      </c>
    </row>
    <row r="413" spans="1:17" hidden="1">
      <c r="A413" s="116" t="s">
        <v>194</v>
      </c>
      <c r="B413" s="116">
        <v>1191</v>
      </c>
      <c r="C413" s="55">
        <v>44224</v>
      </c>
      <c r="D413" s="23">
        <f>IFERROR(VLOOKUP(E413,Mapping!AW:BA,5,FALSE),"")</f>
        <v>8</v>
      </c>
      <c r="E413" s="116" t="s">
        <v>1009</v>
      </c>
      <c r="F413" s="26">
        <v>1</v>
      </c>
      <c r="G413" s="26">
        <v>3</v>
      </c>
      <c r="H413" s="26" t="s">
        <v>2324</v>
      </c>
      <c r="I413" s="26">
        <v>1586022</v>
      </c>
      <c r="J413" s="23" t="str">
        <f t="shared" si="24"/>
        <v>UREN Room 709 1 3 C2 1586022</v>
      </c>
      <c r="K413" s="23" t="str">
        <f t="shared" si="25"/>
        <v>1 3 C2 1586022</v>
      </c>
      <c r="L413" s="26">
        <v>1.913</v>
      </c>
      <c r="M413" s="306">
        <f t="shared" si="23"/>
        <v>0.31299999999999994</v>
      </c>
      <c r="N413" s="26"/>
      <c r="O413" s="26"/>
      <c r="P413" s="24">
        <f>IF(Q413="","",VLOOKUP(Q413,Mapping!AT:AU,2,FALSE))</f>
        <v>3</v>
      </c>
      <c r="Q413" s="13" t="s">
        <v>0</v>
      </c>
    </row>
    <row r="414" spans="1:17">
      <c r="A414" s="116" t="s">
        <v>194</v>
      </c>
      <c r="B414" s="116">
        <v>1191</v>
      </c>
      <c r="C414" s="55">
        <v>44224</v>
      </c>
      <c r="D414" s="23">
        <f>IFERROR(VLOOKUP(E414,Mapping!AW:BA,5,FALSE),"")</f>
        <v>5</v>
      </c>
      <c r="E414" s="116" t="s">
        <v>975</v>
      </c>
      <c r="F414" s="26">
        <v>1</v>
      </c>
      <c r="G414" s="26">
        <v>3</v>
      </c>
      <c r="H414" s="26" t="s">
        <v>2458</v>
      </c>
      <c r="I414" s="26">
        <v>1585956</v>
      </c>
      <c r="J414" s="23" t="str">
        <f t="shared" si="24"/>
        <v>UREN Room 709 1 3 F6 1585956</v>
      </c>
      <c r="K414" s="23" t="str">
        <f t="shared" si="25"/>
        <v>1 3 F6 1585956</v>
      </c>
      <c r="L414" s="26">
        <v>1.83</v>
      </c>
      <c r="M414" s="306">
        <f t="shared" si="23"/>
        <v>0.22999999999999998</v>
      </c>
      <c r="N414" s="26"/>
      <c r="O414" s="26"/>
      <c r="P414" s="24">
        <f>IF(Q414="","",VLOOKUP(Q414,Mapping!AT:AU,2,FALSE))</f>
        <v>3</v>
      </c>
      <c r="Q414" s="13" t="s">
        <v>0</v>
      </c>
    </row>
    <row r="415" spans="1:17">
      <c r="A415" s="116" t="s">
        <v>194</v>
      </c>
      <c r="B415" s="116">
        <v>1191</v>
      </c>
      <c r="C415" s="55">
        <v>44224</v>
      </c>
      <c r="D415" s="23">
        <f>IFERROR(VLOOKUP(E415,Mapping!AW:BA,5,FALSE),"")</f>
        <v>5</v>
      </c>
      <c r="E415" s="116" t="s">
        <v>975</v>
      </c>
      <c r="F415" s="26">
        <v>1</v>
      </c>
      <c r="G415" s="26">
        <v>3</v>
      </c>
      <c r="H415" s="26" t="s">
        <v>2512</v>
      </c>
      <c r="I415" s="26">
        <v>1585957</v>
      </c>
      <c r="J415" s="23" t="str">
        <f t="shared" si="24"/>
        <v>UREN Room 709 1 3 F7 1585957</v>
      </c>
      <c r="K415" s="23" t="str">
        <f t="shared" si="25"/>
        <v>1 3 F7 1585957</v>
      </c>
      <c r="L415" s="26">
        <v>1.774</v>
      </c>
      <c r="M415" s="306">
        <f t="shared" si="23"/>
        <v>0.17399999999999993</v>
      </c>
      <c r="N415" s="26"/>
      <c r="O415" s="26"/>
      <c r="P415" s="24">
        <f>IF(Q415="","",VLOOKUP(Q415,Mapping!AT:AU,2,FALSE))</f>
        <v>3</v>
      </c>
      <c r="Q415" s="13" t="s">
        <v>0</v>
      </c>
    </row>
    <row r="416" spans="1:17">
      <c r="A416" s="116" t="s">
        <v>194</v>
      </c>
      <c r="B416" s="116">
        <v>1191</v>
      </c>
      <c r="C416" s="55">
        <v>44224</v>
      </c>
      <c r="D416" s="23">
        <f>IFERROR(VLOOKUP(E416,Mapping!AW:BA,5,FALSE),"")</f>
        <v>5</v>
      </c>
      <c r="E416" s="116" t="s">
        <v>975</v>
      </c>
      <c r="F416" s="26">
        <v>1</v>
      </c>
      <c r="G416" s="26">
        <v>3</v>
      </c>
      <c r="H416" s="26" t="s">
        <v>2513</v>
      </c>
      <c r="I416" s="26">
        <v>1585959</v>
      </c>
      <c r="J416" s="23" t="str">
        <f t="shared" si="24"/>
        <v>UREN Room 709 1 3 F8 1585959</v>
      </c>
      <c r="K416" s="23" t="str">
        <f t="shared" si="25"/>
        <v>1 3 F8 1585959</v>
      </c>
      <c r="L416" s="26">
        <v>1.83</v>
      </c>
      <c r="M416" s="306">
        <f t="shared" si="23"/>
        <v>0.22999999999999998</v>
      </c>
      <c r="N416" s="26"/>
      <c r="O416" s="26"/>
      <c r="P416" s="24">
        <f>IF(Q416="","",VLOOKUP(Q416,Mapping!AT:AU,2,FALSE))</f>
        <v>3</v>
      </c>
      <c r="Q416" s="13" t="s">
        <v>0</v>
      </c>
    </row>
    <row r="417" spans="1:17">
      <c r="A417" s="116" t="s">
        <v>194</v>
      </c>
      <c r="B417" s="116">
        <v>1191</v>
      </c>
      <c r="C417" s="55">
        <v>44224</v>
      </c>
      <c r="D417" s="23">
        <f>IFERROR(VLOOKUP(E417,Mapping!AW:BA,5,FALSE),"")</f>
        <v>5</v>
      </c>
      <c r="E417" s="116" t="s">
        <v>975</v>
      </c>
      <c r="F417" s="26">
        <v>1</v>
      </c>
      <c r="G417" s="26">
        <v>3</v>
      </c>
      <c r="H417" s="26" t="s">
        <v>2514</v>
      </c>
      <c r="I417" s="26">
        <v>1585958</v>
      </c>
      <c r="J417" s="23" t="str">
        <f t="shared" si="24"/>
        <v>UREN Room 709 1 3 F9 1585958</v>
      </c>
      <c r="K417" s="23" t="str">
        <f t="shared" si="25"/>
        <v>1 3 F9 1585958</v>
      </c>
      <c r="L417" s="26">
        <v>1.879</v>
      </c>
      <c r="M417" s="306">
        <f t="shared" si="23"/>
        <v>0.27899999999999991</v>
      </c>
      <c r="N417" s="26"/>
      <c r="O417" s="26"/>
      <c r="P417" s="24">
        <f>IF(Q417="","",VLOOKUP(Q417,Mapping!AT:AU,2,FALSE))</f>
        <v>3</v>
      </c>
      <c r="Q417" s="13" t="s">
        <v>0</v>
      </c>
    </row>
    <row r="418" spans="1:17" hidden="1">
      <c r="A418" s="116" t="s">
        <v>194</v>
      </c>
      <c r="B418" s="116">
        <v>1191</v>
      </c>
      <c r="C418" s="55">
        <v>44224</v>
      </c>
      <c r="D418" s="23">
        <f>IFERROR(VLOOKUP(E418,Mapping!AW:BA,5,FALSE),"")</f>
        <v>4</v>
      </c>
      <c r="E418" s="116" t="s">
        <v>962</v>
      </c>
      <c r="F418" s="26">
        <v>1</v>
      </c>
      <c r="G418" s="26">
        <v>3</v>
      </c>
      <c r="H418" s="26" t="s">
        <v>1418</v>
      </c>
      <c r="I418" s="26">
        <v>1585966</v>
      </c>
      <c r="J418" s="23" t="str">
        <f t="shared" si="24"/>
        <v>UREN Room 709 1 3 E1 1585966</v>
      </c>
      <c r="K418" s="23" t="str">
        <f t="shared" si="25"/>
        <v>1 3 E1 1585966</v>
      </c>
      <c r="L418" s="26">
        <v>1.7869999999999999</v>
      </c>
      <c r="M418" s="306">
        <f t="shared" si="23"/>
        <v>0.18699999999999983</v>
      </c>
      <c r="N418" s="26"/>
      <c r="O418" s="26"/>
      <c r="P418" s="24">
        <f>IF(Q418="","",VLOOKUP(Q418,Mapping!AT:AU,2,FALSE))</f>
        <v>3</v>
      </c>
      <c r="Q418" s="13" t="s">
        <v>0</v>
      </c>
    </row>
    <row r="419" spans="1:17" hidden="1">
      <c r="A419" s="116" t="s">
        <v>194</v>
      </c>
      <c r="B419" s="116">
        <v>1191</v>
      </c>
      <c r="C419" s="55">
        <v>44224</v>
      </c>
      <c r="D419" s="23">
        <f>IFERROR(VLOOKUP(E419,Mapping!AW:BA,5,FALSE),"")</f>
        <v>4</v>
      </c>
      <c r="E419" s="116" t="s">
        <v>962</v>
      </c>
      <c r="F419" s="26">
        <v>1</v>
      </c>
      <c r="G419" s="26">
        <v>3</v>
      </c>
      <c r="H419" s="26" t="s">
        <v>1434</v>
      </c>
      <c r="I419" s="26">
        <v>1585967</v>
      </c>
      <c r="J419" s="23" t="str">
        <f t="shared" si="24"/>
        <v>UREN Room 709 1 3 E2 1585967</v>
      </c>
      <c r="K419" s="23" t="str">
        <f t="shared" si="25"/>
        <v>1 3 E2 1585967</v>
      </c>
      <c r="L419" s="26">
        <v>1.798</v>
      </c>
      <c r="M419" s="306">
        <f t="shared" si="23"/>
        <v>0.19799999999999995</v>
      </c>
      <c r="N419" s="26"/>
      <c r="O419" s="26"/>
      <c r="P419" s="24">
        <f>IF(Q419="","",VLOOKUP(Q419,Mapping!AT:AU,2,FALSE))</f>
        <v>3</v>
      </c>
      <c r="Q419" s="13" t="s">
        <v>0</v>
      </c>
    </row>
    <row r="420" spans="1:17" hidden="1">
      <c r="A420" s="116" t="s">
        <v>194</v>
      </c>
      <c r="B420" s="116">
        <v>1191</v>
      </c>
      <c r="C420" s="55">
        <v>44224</v>
      </c>
      <c r="D420" s="23">
        <f>IFERROR(VLOOKUP(E420,Mapping!AW:BA,5,FALSE),"")</f>
        <v>4</v>
      </c>
      <c r="E420" s="116" t="s">
        <v>962</v>
      </c>
      <c r="F420" s="26">
        <v>1</v>
      </c>
      <c r="G420" s="26">
        <v>3</v>
      </c>
      <c r="H420" s="26" t="s">
        <v>1436</v>
      </c>
      <c r="I420" s="26">
        <v>1585968</v>
      </c>
      <c r="J420" s="23" t="str">
        <f t="shared" si="24"/>
        <v>UREN Room 709 1 3 E3 1585968</v>
      </c>
      <c r="K420" s="23" t="str">
        <f t="shared" si="25"/>
        <v>1 3 E3 1585968</v>
      </c>
      <c r="L420" s="26">
        <v>1.8779999999999999</v>
      </c>
      <c r="M420" s="306">
        <f t="shared" si="23"/>
        <v>0.2779999999999998</v>
      </c>
      <c r="N420" s="26"/>
      <c r="O420" s="26"/>
      <c r="P420" s="24">
        <f>IF(Q420="","",VLOOKUP(Q420,Mapping!AT:AU,2,FALSE))</f>
        <v>3</v>
      </c>
      <c r="Q420" s="13" t="s">
        <v>0</v>
      </c>
    </row>
    <row r="421" spans="1:17" hidden="1">
      <c r="A421" s="116" t="s">
        <v>194</v>
      </c>
      <c r="B421" s="116">
        <v>1191</v>
      </c>
      <c r="C421" s="55">
        <v>44224</v>
      </c>
      <c r="D421" s="23">
        <f>IFERROR(VLOOKUP(E421,Mapping!AW:BA,5,FALSE),"")</f>
        <v>4</v>
      </c>
      <c r="E421" s="116" t="s">
        <v>962</v>
      </c>
      <c r="F421" s="26">
        <v>1</v>
      </c>
      <c r="G421" s="26">
        <v>3</v>
      </c>
      <c r="H421" s="26" t="s">
        <v>1440</v>
      </c>
      <c r="I421" s="26">
        <v>1585969</v>
      </c>
      <c r="J421" s="23" t="str">
        <f t="shared" si="24"/>
        <v>UREN Room 709 1 3 E4 1585969</v>
      </c>
      <c r="K421" s="23" t="str">
        <f t="shared" si="25"/>
        <v>1 3 E4 1585969</v>
      </c>
      <c r="L421" s="26">
        <v>1.8540000000000001</v>
      </c>
      <c r="M421" s="306">
        <f t="shared" si="23"/>
        <v>0.254</v>
      </c>
      <c r="N421" s="26"/>
      <c r="O421" s="26"/>
      <c r="P421" s="24">
        <f>IF(Q421="","",VLOOKUP(Q421,Mapping!AT:AU,2,FALSE))</f>
        <v>3</v>
      </c>
      <c r="Q421" s="13" t="s">
        <v>0</v>
      </c>
    </row>
    <row r="422" spans="1:17" hidden="1">
      <c r="A422" s="116" t="s">
        <v>194</v>
      </c>
      <c r="B422" s="116">
        <v>1191</v>
      </c>
      <c r="C422" s="55">
        <v>44224</v>
      </c>
      <c r="D422" s="23">
        <f>IFERROR(VLOOKUP(E422,Mapping!AW:BA,5,FALSE),"")</f>
        <v>9</v>
      </c>
      <c r="E422" s="116" t="s">
        <v>1018</v>
      </c>
      <c r="F422" s="26">
        <v>1</v>
      </c>
      <c r="G422" s="26">
        <v>3</v>
      </c>
      <c r="H422" s="26" t="s">
        <v>2478</v>
      </c>
      <c r="I422" s="26">
        <v>1586026</v>
      </c>
      <c r="J422" s="23" t="str">
        <f t="shared" si="24"/>
        <v>UREN Room 709 1 3 C7 1586026</v>
      </c>
      <c r="K422" s="23" t="str">
        <f t="shared" si="25"/>
        <v>1 3 C7 1586026</v>
      </c>
      <c r="L422" s="26">
        <v>1.83</v>
      </c>
      <c r="M422" s="306">
        <f t="shared" si="23"/>
        <v>0.22999999999999998</v>
      </c>
      <c r="N422" s="26"/>
      <c r="O422" s="26"/>
      <c r="P422" s="24">
        <f>IF(Q422="","",VLOOKUP(Q422,Mapping!AT:AU,2,FALSE))</f>
        <v>3</v>
      </c>
      <c r="Q422" s="13" t="s">
        <v>0</v>
      </c>
    </row>
    <row r="423" spans="1:17" hidden="1">
      <c r="A423" s="116" t="s">
        <v>194</v>
      </c>
      <c r="B423" s="116">
        <v>1191</v>
      </c>
      <c r="C423" s="55">
        <v>44224</v>
      </c>
      <c r="D423" s="23">
        <f>IFERROR(VLOOKUP(E423,Mapping!AW:BA,5,FALSE),"")</f>
        <v>9</v>
      </c>
      <c r="E423" s="116" t="s">
        <v>1018</v>
      </c>
      <c r="F423" s="26">
        <v>1</v>
      </c>
      <c r="G423" s="26">
        <v>3</v>
      </c>
      <c r="H423" s="26" t="s">
        <v>2479</v>
      </c>
      <c r="I423" s="26">
        <v>1586027</v>
      </c>
      <c r="J423" s="23" t="str">
        <f t="shared" si="24"/>
        <v>UREN Room 709 1 3 C8 1586027</v>
      </c>
      <c r="K423" s="23" t="str">
        <f t="shared" si="25"/>
        <v>1 3 C8 1586027</v>
      </c>
      <c r="L423" s="26">
        <v>1.913</v>
      </c>
      <c r="M423" s="306">
        <f t="shared" si="23"/>
        <v>0.31299999999999994</v>
      </c>
      <c r="N423" s="26"/>
      <c r="O423" s="26"/>
      <c r="P423" s="24">
        <f>IF(Q423="","",VLOOKUP(Q423,Mapping!AT:AU,2,FALSE))</f>
        <v>3</v>
      </c>
      <c r="Q423" s="13" t="s">
        <v>0</v>
      </c>
    </row>
    <row r="424" spans="1:17" hidden="1">
      <c r="A424" s="116" t="s">
        <v>194</v>
      </c>
      <c r="B424" s="116">
        <v>1191</v>
      </c>
      <c r="C424" s="55">
        <v>44224</v>
      </c>
      <c r="D424" s="23">
        <f>IFERROR(VLOOKUP(E424,Mapping!AW:BA,5,FALSE),"")</f>
        <v>9</v>
      </c>
      <c r="E424" s="116" t="s">
        <v>1018</v>
      </c>
      <c r="F424" s="26">
        <v>1</v>
      </c>
      <c r="G424" s="26">
        <v>3</v>
      </c>
      <c r="H424" s="26" t="s">
        <v>2480</v>
      </c>
      <c r="I424" s="26">
        <v>1586028</v>
      </c>
      <c r="J424" s="23" t="str">
        <f t="shared" si="24"/>
        <v>UREN Room 709 1 3 C9 1586028</v>
      </c>
      <c r="K424" s="23" t="str">
        <f t="shared" si="25"/>
        <v>1 3 C9 1586028</v>
      </c>
      <c r="L424" s="26">
        <v>1.925</v>
      </c>
      <c r="M424" s="306">
        <f t="shared" si="23"/>
        <v>0.32499999999999996</v>
      </c>
      <c r="N424" s="26"/>
      <c r="O424" s="26"/>
      <c r="P424" s="24">
        <f>IF(Q424="","",VLOOKUP(Q424,Mapping!AT:AU,2,FALSE))</f>
        <v>3</v>
      </c>
      <c r="Q424" s="13" t="s">
        <v>0</v>
      </c>
    </row>
    <row r="425" spans="1:17" hidden="1">
      <c r="A425" s="116" t="s">
        <v>194</v>
      </c>
      <c r="B425" s="116">
        <v>1191</v>
      </c>
      <c r="C425" s="55">
        <v>44224</v>
      </c>
      <c r="D425" s="23">
        <f>IFERROR(VLOOKUP(E425,Mapping!AW:BA,5,FALSE),"")</f>
        <v>9</v>
      </c>
      <c r="E425" s="116" t="s">
        <v>1018</v>
      </c>
      <c r="F425" s="26">
        <v>1</v>
      </c>
      <c r="G425" s="26">
        <v>3</v>
      </c>
      <c r="H425" s="26" t="s">
        <v>1353</v>
      </c>
      <c r="I425" s="26">
        <v>1586029</v>
      </c>
      <c r="J425" s="23" t="str">
        <f t="shared" si="24"/>
        <v>UREN Room 709 1 3 B1 1586029</v>
      </c>
      <c r="K425" s="23" t="str">
        <f t="shared" si="25"/>
        <v>1 3 B1 1586029</v>
      </c>
      <c r="L425" s="26">
        <v>1.9359999999999999</v>
      </c>
      <c r="M425" s="306">
        <f t="shared" si="23"/>
        <v>0.33599999999999985</v>
      </c>
      <c r="N425" s="26"/>
      <c r="O425" s="26"/>
      <c r="P425" s="24">
        <f>IF(Q425="","",VLOOKUP(Q425,Mapping!AT:AU,2,FALSE))</f>
        <v>3</v>
      </c>
      <c r="Q425" s="13" t="s">
        <v>0</v>
      </c>
    </row>
    <row r="426" spans="1:17" hidden="1">
      <c r="A426" s="116" t="s">
        <v>194</v>
      </c>
      <c r="B426" s="116">
        <v>1191</v>
      </c>
      <c r="C426" s="55">
        <v>44224</v>
      </c>
      <c r="D426" s="23">
        <f>IFERROR(VLOOKUP(E426,Mapping!AW:BA,5,FALSE),"")</f>
        <v>7</v>
      </c>
      <c r="E426" s="116" t="s">
        <v>998</v>
      </c>
      <c r="F426" s="26">
        <v>1</v>
      </c>
      <c r="G426" s="26">
        <v>3</v>
      </c>
      <c r="H426" s="26" t="s">
        <v>1987</v>
      </c>
      <c r="I426" s="26">
        <v>1585976</v>
      </c>
      <c r="J426" s="23" t="str">
        <f t="shared" si="24"/>
        <v>UREN Room 709 1 3 E9 1585976</v>
      </c>
      <c r="K426" s="23" t="str">
        <f t="shared" si="25"/>
        <v>1 3 E9 1585976</v>
      </c>
      <c r="L426" s="26">
        <v>1.8109999999999999</v>
      </c>
      <c r="M426" s="306">
        <f t="shared" si="23"/>
        <v>0.21099999999999985</v>
      </c>
      <c r="N426" s="26"/>
      <c r="O426" s="26"/>
      <c r="P426" s="24">
        <f>IF(Q426="","",VLOOKUP(Q426,Mapping!AT:AU,2,FALSE))</f>
        <v>3</v>
      </c>
      <c r="Q426" s="13" t="s">
        <v>0</v>
      </c>
    </row>
    <row r="427" spans="1:17" hidden="1">
      <c r="A427" s="116" t="s">
        <v>194</v>
      </c>
      <c r="B427" s="116">
        <v>1191</v>
      </c>
      <c r="C427" s="55">
        <v>44224</v>
      </c>
      <c r="D427" s="23">
        <f>IFERROR(VLOOKUP(E427,Mapping!AW:BA,5,FALSE),"")</f>
        <v>7</v>
      </c>
      <c r="E427" s="116" t="s">
        <v>998</v>
      </c>
      <c r="F427" s="26">
        <v>1</v>
      </c>
      <c r="G427" s="26">
        <v>3</v>
      </c>
      <c r="H427" s="26" t="s">
        <v>2481</v>
      </c>
      <c r="I427" s="26">
        <v>1585977</v>
      </c>
      <c r="J427" s="23" t="str">
        <f t="shared" si="24"/>
        <v>UREN Room 709 1 3 D1 1585977</v>
      </c>
      <c r="K427" s="23" t="str">
        <f t="shared" si="25"/>
        <v>1 3 D1 1585977</v>
      </c>
      <c r="L427" s="26">
        <v>1.873</v>
      </c>
      <c r="M427" s="306">
        <f t="shared" si="23"/>
        <v>0.27299999999999991</v>
      </c>
      <c r="N427" s="26"/>
      <c r="O427" s="26"/>
      <c r="P427" s="24">
        <f>IF(Q427="","",VLOOKUP(Q427,Mapping!AT:AU,2,FALSE))</f>
        <v>3</v>
      </c>
      <c r="Q427" s="13" t="s">
        <v>0</v>
      </c>
    </row>
    <row r="428" spans="1:17" hidden="1">
      <c r="A428" s="116" t="s">
        <v>194</v>
      </c>
      <c r="B428" s="116">
        <v>1191</v>
      </c>
      <c r="C428" s="55">
        <v>44224</v>
      </c>
      <c r="D428" s="23">
        <f>IFERROR(VLOOKUP(E428,Mapping!AW:BA,5,FALSE),"")</f>
        <v>7</v>
      </c>
      <c r="E428" s="116" t="s">
        <v>998</v>
      </c>
      <c r="F428" s="26">
        <v>1</v>
      </c>
      <c r="G428" s="26">
        <v>3</v>
      </c>
      <c r="H428" s="26" t="s">
        <v>2482</v>
      </c>
      <c r="I428" s="26">
        <v>1585978</v>
      </c>
      <c r="J428" s="23" t="str">
        <f t="shared" si="24"/>
        <v>UREN Room 709 1 3 D2 1585978</v>
      </c>
      <c r="K428" s="23" t="str">
        <f t="shared" si="25"/>
        <v>1 3 D2 1585978</v>
      </c>
      <c r="L428" s="26">
        <v>1.889</v>
      </c>
      <c r="M428" s="306">
        <f t="shared" si="23"/>
        <v>0.28899999999999992</v>
      </c>
      <c r="N428" s="26"/>
      <c r="O428" s="26"/>
      <c r="P428" s="24">
        <f>IF(Q428="","",VLOOKUP(Q428,Mapping!AT:AU,2,FALSE))</f>
        <v>3</v>
      </c>
      <c r="Q428" s="13" t="s">
        <v>0</v>
      </c>
    </row>
    <row r="429" spans="1:17" hidden="1">
      <c r="A429" s="116" t="s">
        <v>194</v>
      </c>
      <c r="B429" s="116">
        <v>1191</v>
      </c>
      <c r="C429" s="55">
        <v>44224</v>
      </c>
      <c r="D429" s="23">
        <f>IFERROR(VLOOKUP(E429,Mapping!AW:BA,5,FALSE),"")</f>
        <v>7</v>
      </c>
      <c r="E429" s="116" t="s">
        <v>998</v>
      </c>
      <c r="F429" s="26">
        <v>1</v>
      </c>
      <c r="G429" s="26">
        <v>3</v>
      </c>
      <c r="H429" s="26" t="s">
        <v>2483</v>
      </c>
      <c r="I429" s="26">
        <v>1585979</v>
      </c>
      <c r="J429" s="23" t="str">
        <f t="shared" si="24"/>
        <v>UREN Room 709 1 3 D3 1585979</v>
      </c>
      <c r="K429" s="23" t="str">
        <f t="shared" si="25"/>
        <v>1 3 D3 1585979</v>
      </c>
      <c r="L429" s="26">
        <v>1.9039999999999999</v>
      </c>
      <c r="M429" s="306">
        <f t="shared" si="23"/>
        <v>0.30399999999999983</v>
      </c>
      <c r="N429" s="26"/>
      <c r="O429" s="26"/>
      <c r="P429" s="24">
        <f>IF(Q429="","",VLOOKUP(Q429,Mapping!AT:AU,2,FALSE))</f>
        <v>3</v>
      </c>
      <c r="Q429" s="13" t="s">
        <v>0</v>
      </c>
    </row>
    <row r="430" spans="1:17" hidden="1">
      <c r="A430" s="116" t="s">
        <v>194</v>
      </c>
      <c r="B430" s="116">
        <v>1191</v>
      </c>
      <c r="C430" s="55">
        <v>44224</v>
      </c>
      <c r="D430" s="23">
        <f>IFERROR(VLOOKUP(E430,Mapping!AW:BA,5,FALSE),"")</f>
        <v>6</v>
      </c>
      <c r="E430" s="116" t="s">
        <v>986</v>
      </c>
      <c r="F430" s="26">
        <v>1</v>
      </c>
      <c r="G430" s="26">
        <v>3</v>
      </c>
      <c r="H430" s="26" t="s">
        <v>2446</v>
      </c>
      <c r="I430" s="26">
        <v>1586015</v>
      </c>
      <c r="J430" s="23" t="str">
        <f t="shared" si="24"/>
        <v>UREN Room 709 1 3 C3 1586015</v>
      </c>
      <c r="K430" s="23" t="str">
        <f t="shared" si="25"/>
        <v>1 3 C3 1586015</v>
      </c>
      <c r="L430" s="26">
        <v>1.8460000000000001</v>
      </c>
      <c r="M430" s="306">
        <f t="shared" si="23"/>
        <v>0.246</v>
      </c>
      <c r="N430" s="26"/>
      <c r="O430" s="26"/>
      <c r="P430" s="24">
        <f>IF(Q430="","",VLOOKUP(Q430,Mapping!AT:AU,2,FALSE))</f>
        <v>3</v>
      </c>
      <c r="Q430" s="13" t="s">
        <v>0</v>
      </c>
    </row>
    <row r="431" spans="1:17" hidden="1">
      <c r="A431" s="116" t="s">
        <v>194</v>
      </c>
      <c r="B431" s="116">
        <v>1191</v>
      </c>
      <c r="C431" s="55">
        <v>44224</v>
      </c>
      <c r="D431" s="23">
        <f>IFERROR(VLOOKUP(E431,Mapping!AW:BA,5,FALSE),"")</f>
        <v>6</v>
      </c>
      <c r="E431" s="116" t="s">
        <v>986</v>
      </c>
      <c r="F431" s="26">
        <v>1</v>
      </c>
      <c r="G431" s="26">
        <v>3</v>
      </c>
      <c r="H431" s="26" t="s">
        <v>2447</v>
      </c>
      <c r="I431" s="26">
        <v>1586014</v>
      </c>
      <c r="J431" s="23" t="str">
        <f t="shared" si="24"/>
        <v>UREN Room 709 1 3 C4 1586014</v>
      </c>
      <c r="K431" s="23" t="str">
        <f t="shared" si="25"/>
        <v>1 3 C4 1586014</v>
      </c>
      <c r="L431" s="26">
        <v>1.843</v>
      </c>
      <c r="M431" s="306">
        <f t="shared" si="23"/>
        <v>0.24299999999999988</v>
      </c>
      <c r="N431" s="26"/>
      <c r="O431" s="26"/>
      <c r="P431" s="24">
        <f>IF(Q431="","",VLOOKUP(Q431,Mapping!AT:AU,2,FALSE))</f>
        <v>3</v>
      </c>
      <c r="Q431" s="13" t="s">
        <v>0</v>
      </c>
    </row>
    <row r="432" spans="1:17" hidden="1">
      <c r="A432" s="116" t="s">
        <v>194</v>
      </c>
      <c r="B432" s="116">
        <v>1191</v>
      </c>
      <c r="C432" s="55">
        <v>44224</v>
      </c>
      <c r="D432" s="23">
        <f>IFERROR(VLOOKUP(E432,Mapping!AW:BA,5,FALSE),"")</f>
        <v>6</v>
      </c>
      <c r="E432" s="116" t="s">
        <v>986</v>
      </c>
      <c r="F432" s="26">
        <v>1</v>
      </c>
      <c r="G432" s="26">
        <v>3</v>
      </c>
      <c r="H432" s="26" t="s">
        <v>2448</v>
      </c>
      <c r="I432" s="26">
        <v>1586013</v>
      </c>
      <c r="J432" s="23" t="str">
        <f t="shared" si="24"/>
        <v>UREN Room 709 1 3 C5 1586013</v>
      </c>
      <c r="K432" s="23" t="str">
        <f t="shared" si="25"/>
        <v>1 3 C5 1586013</v>
      </c>
      <c r="L432" s="26">
        <v>1.9079999999999999</v>
      </c>
      <c r="M432" s="306">
        <f t="shared" si="23"/>
        <v>0.30799999999999983</v>
      </c>
      <c r="N432" s="26"/>
      <c r="O432" s="26"/>
      <c r="P432" s="24">
        <f>IF(Q432="","",VLOOKUP(Q432,Mapping!AT:AU,2,FALSE))</f>
        <v>3</v>
      </c>
      <c r="Q432" s="13" t="s">
        <v>0</v>
      </c>
    </row>
    <row r="433" spans="1:17" hidden="1">
      <c r="A433" s="116" t="s">
        <v>194</v>
      </c>
      <c r="B433" s="116">
        <v>1191</v>
      </c>
      <c r="C433" s="55">
        <v>44224</v>
      </c>
      <c r="D433" s="23">
        <f>IFERROR(VLOOKUP(E433,Mapping!AW:BA,5,FALSE),"")</f>
        <v>6</v>
      </c>
      <c r="E433" s="116" t="s">
        <v>986</v>
      </c>
      <c r="F433" s="26">
        <v>1</v>
      </c>
      <c r="G433" s="26">
        <v>3</v>
      </c>
      <c r="H433" s="26" t="s">
        <v>2449</v>
      </c>
      <c r="I433" s="26">
        <v>1586012</v>
      </c>
      <c r="J433" s="23" t="str">
        <f t="shared" si="24"/>
        <v>UREN Room 709 1 3 C6 1586012</v>
      </c>
      <c r="K433" s="23" t="str">
        <f t="shared" si="25"/>
        <v>1 3 C6 1586012</v>
      </c>
      <c r="L433" s="26">
        <v>1.804</v>
      </c>
      <c r="M433" s="306">
        <f t="shared" si="23"/>
        <v>0.20399999999999996</v>
      </c>
      <c r="N433" s="26"/>
      <c r="O433" s="26"/>
      <c r="P433" s="24">
        <f>IF(Q433="","",VLOOKUP(Q433,Mapping!AT:AU,2,FALSE))</f>
        <v>3</v>
      </c>
      <c r="Q433" s="13" t="s">
        <v>0</v>
      </c>
    </row>
    <row r="434" spans="1:17" hidden="1">
      <c r="A434" s="116" t="s">
        <v>189</v>
      </c>
      <c r="B434" s="116">
        <v>1190</v>
      </c>
      <c r="C434" s="55">
        <v>44224</v>
      </c>
      <c r="D434" s="23">
        <f>IFERROR(VLOOKUP(E434,Mapping!AW:BA,5,FALSE),"")</f>
        <v>1</v>
      </c>
      <c r="E434" s="116" t="s">
        <v>905</v>
      </c>
      <c r="F434" s="26">
        <v>1</v>
      </c>
      <c r="G434" s="26">
        <v>3</v>
      </c>
      <c r="H434" s="26" t="s">
        <v>2322</v>
      </c>
      <c r="I434" s="26">
        <v>1582553</v>
      </c>
      <c r="J434" s="23" t="str">
        <f t="shared" si="24"/>
        <v>UREN Room 709 1 3 A5 1582553</v>
      </c>
      <c r="K434" s="23" t="str">
        <f t="shared" si="25"/>
        <v>1 3 A5 1582553</v>
      </c>
      <c r="L434" s="26">
        <v>1.833</v>
      </c>
      <c r="M434" s="306">
        <f t="shared" ref="M434:M497" si="26">L434-1.6</f>
        <v>0.23299999999999987</v>
      </c>
      <c r="N434" s="26"/>
      <c r="O434" s="26"/>
      <c r="P434" s="24">
        <f>IF(Q434="","",VLOOKUP(Q434,Mapping!AT:AU,2,FALSE))</f>
        <v>3</v>
      </c>
      <c r="Q434" s="13" t="s">
        <v>0</v>
      </c>
    </row>
    <row r="435" spans="1:17" hidden="1">
      <c r="A435" s="116" t="s">
        <v>189</v>
      </c>
      <c r="B435" s="116">
        <v>1190</v>
      </c>
      <c r="C435" s="55">
        <v>44224</v>
      </c>
      <c r="D435" s="23">
        <f>IFERROR(VLOOKUP(E435,Mapping!AW:BA,5,FALSE),"")</f>
        <v>1</v>
      </c>
      <c r="E435" s="116" t="s">
        <v>905</v>
      </c>
      <c r="F435" s="26">
        <v>1</v>
      </c>
      <c r="G435" s="26">
        <v>3</v>
      </c>
      <c r="H435" s="26" t="s">
        <v>2323</v>
      </c>
      <c r="I435" s="26">
        <v>1582554</v>
      </c>
      <c r="J435" s="23" t="str">
        <f t="shared" si="24"/>
        <v>UREN Room 709 1 3 A6 1582554</v>
      </c>
      <c r="K435" s="23" t="str">
        <f t="shared" si="25"/>
        <v>1 3 A6 1582554</v>
      </c>
      <c r="L435" s="26">
        <v>1.7969999999999999</v>
      </c>
      <c r="M435" s="306">
        <f t="shared" si="26"/>
        <v>0.19699999999999984</v>
      </c>
      <c r="N435" s="26"/>
      <c r="O435" s="26"/>
      <c r="P435" s="24">
        <f>IF(Q435="","",VLOOKUP(Q435,Mapping!AT:AU,2,FALSE))</f>
        <v>3</v>
      </c>
      <c r="Q435" s="13" t="s">
        <v>0</v>
      </c>
    </row>
    <row r="436" spans="1:17" hidden="1">
      <c r="A436" s="116" t="s">
        <v>189</v>
      </c>
      <c r="B436" s="116">
        <v>1190</v>
      </c>
      <c r="C436" s="55">
        <v>44224</v>
      </c>
      <c r="D436" s="23">
        <f>IFERROR(VLOOKUP(E436,Mapping!AW:BA,5,FALSE),"")</f>
        <v>1</v>
      </c>
      <c r="E436" s="116" t="s">
        <v>905</v>
      </c>
      <c r="F436" s="26">
        <v>1</v>
      </c>
      <c r="G436" s="26">
        <v>3</v>
      </c>
      <c r="H436" s="26" t="s">
        <v>2472</v>
      </c>
      <c r="I436" s="26">
        <v>1582555</v>
      </c>
      <c r="J436" s="23" t="str">
        <f t="shared" si="24"/>
        <v>UREN Room 709 1 3 A7 1582555</v>
      </c>
      <c r="K436" s="23" t="str">
        <f t="shared" si="25"/>
        <v>1 3 A7 1582555</v>
      </c>
      <c r="L436" s="26">
        <v>1.887</v>
      </c>
      <c r="M436" s="306">
        <f t="shared" si="26"/>
        <v>0.28699999999999992</v>
      </c>
      <c r="N436" s="26"/>
      <c r="O436" s="26"/>
      <c r="P436" s="24">
        <f>IF(Q436="","",VLOOKUP(Q436,Mapping!AT:AU,2,FALSE))</f>
        <v>3</v>
      </c>
      <c r="Q436" s="13" t="s">
        <v>0</v>
      </c>
    </row>
    <row r="437" spans="1:17" hidden="1">
      <c r="A437" s="116" t="s">
        <v>189</v>
      </c>
      <c r="B437" s="116">
        <v>1190</v>
      </c>
      <c r="C437" s="55">
        <v>44224</v>
      </c>
      <c r="D437" s="23">
        <f>IFERROR(VLOOKUP(E437,Mapping!AW:BA,5,FALSE),"")</f>
        <v>1</v>
      </c>
      <c r="E437" s="116" t="s">
        <v>905</v>
      </c>
      <c r="F437" s="26">
        <v>1</v>
      </c>
      <c r="G437" s="26">
        <v>3</v>
      </c>
      <c r="H437" s="26" t="s">
        <v>2500</v>
      </c>
      <c r="I437" s="26">
        <v>1582556</v>
      </c>
      <c r="J437" s="23" t="str">
        <f t="shared" si="24"/>
        <v>UREN Room 709 1 3 A8 1582556</v>
      </c>
      <c r="K437" s="23" t="str">
        <f t="shared" si="25"/>
        <v>1 3 A8 1582556</v>
      </c>
      <c r="L437" s="26">
        <v>1.798</v>
      </c>
      <c r="M437" s="306">
        <f t="shared" si="26"/>
        <v>0.19799999999999995</v>
      </c>
      <c r="N437" s="26"/>
      <c r="O437" s="26"/>
      <c r="P437" s="24">
        <f>IF(Q437="","",VLOOKUP(Q437,Mapping!AT:AU,2,FALSE))</f>
        <v>3</v>
      </c>
      <c r="Q437" s="13" t="s">
        <v>0</v>
      </c>
    </row>
    <row r="438" spans="1:17" hidden="1">
      <c r="A438" s="116" t="s">
        <v>2509</v>
      </c>
      <c r="B438" s="116">
        <v>1201</v>
      </c>
      <c r="C438" s="55">
        <v>44224</v>
      </c>
      <c r="D438" s="23">
        <f>IFERROR(VLOOKUP(E438,Mapping!AW:BA,5,FALSE),"")</f>
        <v>7</v>
      </c>
      <c r="E438" s="116" t="s">
        <v>998</v>
      </c>
      <c r="F438" s="26">
        <v>1</v>
      </c>
      <c r="G438" s="26">
        <v>4</v>
      </c>
      <c r="H438" s="26" t="s">
        <v>2486</v>
      </c>
      <c r="I438" s="26">
        <v>1697450</v>
      </c>
      <c r="J438" s="23" t="str">
        <f t="shared" si="24"/>
        <v>UREN Room 709 1 4 D6 1697450</v>
      </c>
      <c r="K438" s="23" t="str">
        <f t="shared" si="25"/>
        <v>1 4 D6 1697450</v>
      </c>
      <c r="L438" s="26">
        <v>1.8919999999999999</v>
      </c>
      <c r="M438" s="306">
        <f t="shared" si="26"/>
        <v>0.29199999999999982</v>
      </c>
      <c r="N438" s="26" t="s">
        <v>2510</v>
      </c>
      <c r="O438" s="26"/>
      <c r="P438" s="24">
        <f>IF(Q438="","",VLOOKUP(Q438,Mapping!AT:AU,2,FALSE))</f>
        <v>3</v>
      </c>
      <c r="Q438" s="13" t="s">
        <v>0</v>
      </c>
    </row>
    <row r="439" spans="1:17" hidden="1">
      <c r="A439" s="116" t="s">
        <v>2509</v>
      </c>
      <c r="B439" s="116">
        <v>1201</v>
      </c>
      <c r="C439" s="55">
        <v>44224</v>
      </c>
      <c r="D439" s="23">
        <f>IFERROR(VLOOKUP(E439,Mapping!AW:BA,5,FALSE),"")</f>
        <v>7</v>
      </c>
      <c r="E439" s="116" t="s">
        <v>998</v>
      </c>
      <c r="F439" s="26">
        <v>1</v>
      </c>
      <c r="G439" s="26">
        <v>4</v>
      </c>
      <c r="H439" s="26" t="s">
        <v>2487</v>
      </c>
      <c r="I439" s="26">
        <v>1697451</v>
      </c>
      <c r="J439" s="23" t="str">
        <f t="shared" si="24"/>
        <v>UREN Room 709 1 4 D7 1697451</v>
      </c>
      <c r="K439" s="23" t="str">
        <f t="shared" si="25"/>
        <v>1 4 D7 1697451</v>
      </c>
      <c r="L439" s="26">
        <v>1.8380000000000001</v>
      </c>
      <c r="M439" s="306">
        <f t="shared" si="26"/>
        <v>0.23799999999999999</v>
      </c>
      <c r="N439" s="26" t="s">
        <v>2510</v>
      </c>
      <c r="O439" s="26"/>
      <c r="P439" s="24">
        <f>IF(Q439="","",VLOOKUP(Q439,Mapping!AT:AU,2,FALSE))</f>
        <v>3</v>
      </c>
      <c r="Q439" s="13" t="s">
        <v>0</v>
      </c>
    </row>
    <row r="440" spans="1:17" hidden="1">
      <c r="A440" s="116" t="s">
        <v>2509</v>
      </c>
      <c r="B440" s="116">
        <v>1201</v>
      </c>
      <c r="C440" s="55">
        <v>44224</v>
      </c>
      <c r="D440" s="23">
        <f>IFERROR(VLOOKUP(E440,Mapping!AW:BA,5,FALSE),"")</f>
        <v>7</v>
      </c>
      <c r="E440" s="116" t="s">
        <v>998</v>
      </c>
      <c r="F440" s="26">
        <v>1</v>
      </c>
      <c r="G440" s="26">
        <v>4</v>
      </c>
      <c r="H440" s="26" t="s">
        <v>2475</v>
      </c>
      <c r="I440" s="26">
        <v>1697452</v>
      </c>
      <c r="J440" s="23" t="str">
        <f t="shared" si="24"/>
        <v>UREN Room 709 1 4 D8 1697452</v>
      </c>
      <c r="K440" s="23" t="str">
        <f t="shared" si="25"/>
        <v>1 4 D8 1697452</v>
      </c>
      <c r="L440" s="26">
        <v>1.8879999999999999</v>
      </c>
      <c r="M440" s="306">
        <f t="shared" si="26"/>
        <v>0.28799999999999981</v>
      </c>
      <c r="N440" s="26" t="s">
        <v>2510</v>
      </c>
      <c r="O440" s="26"/>
      <c r="P440" s="24">
        <f>IF(Q440="","",VLOOKUP(Q440,Mapping!AT:AU,2,FALSE))</f>
        <v>3</v>
      </c>
      <c r="Q440" s="13" t="s">
        <v>0</v>
      </c>
    </row>
    <row r="441" spans="1:17" hidden="1">
      <c r="A441" s="116" t="s">
        <v>2509</v>
      </c>
      <c r="B441" s="116">
        <v>1201</v>
      </c>
      <c r="C441" s="55">
        <v>44224</v>
      </c>
      <c r="D441" s="23">
        <f>IFERROR(VLOOKUP(E441,Mapping!AW:BA,5,FALSE),"")</f>
        <v>1</v>
      </c>
      <c r="E441" s="116" t="s">
        <v>905</v>
      </c>
      <c r="F441" s="26">
        <v>1</v>
      </c>
      <c r="G441" s="26">
        <v>4</v>
      </c>
      <c r="H441" s="26" t="s">
        <v>2476</v>
      </c>
      <c r="I441" s="26">
        <v>1697499</v>
      </c>
      <c r="J441" s="23" t="str">
        <f t="shared" si="24"/>
        <v>UREN Room 709 1 4 D9 1697499</v>
      </c>
      <c r="K441" s="23" t="str">
        <f t="shared" si="25"/>
        <v>1 4 D9 1697499</v>
      </c>
      <c r="L441" s="26">
        <v>1.8779999999999999</v>
      </c>
      <c r="M441" s="306">
        <f t="shared" si="26"/>
        <v>0.2779999999999998</v>
      </c>
      <c r="N441" s="26" t="s">
        <v>2510</v>
      </c>
      <c r="O441" s="26"/>
      <c r="P441" s="24">
        <f>IF(Q441="","",VLOOKUP(Q441,Mapping!AT:AU,2,FALSE))</f>
        <v>3</v>
      </c>
      <c r="Q441" s="13" t="s">
        <v>0</v>
      </c>
    </row>
    <row r="442" spans="1:17" hidden="1">
      <c r="A442" s="116" t="s">
        <v>2509</v>
      </c>
      <c r="B442" s="116">
        <v>1201</v>
      </c>
      <c r="C442" s="55">
        <v>44224</v>
      </c>
      <c r="D442" s="23">
        <f>IFERROR(VLOOKUP(E442,Mapping!AW:BA,5,FALSE),"")</f>
        <v>9</v>
      </c>
      <c r="E442" s="116" t="s">
        <v>1018</v>
      </c>
      <c r="F442" s="26">
        <v>1</v>
      </c>
      <c r="G442" s="26">
        <v>4</v>
      </c>
      <c r="H442" s="26" t="s">
        <v>1418</v>
      </c>
      <c r="I442" s="26">
        <v>1697495</v>
      </c>
      <c r="J442" s="23" t="str">
        <f t="shared" si="24"/>
        <v>UREN Room 709 1 4 E1 1697495</v>
      </c>
      <c r="K442" s="23" t="str">
        <f t="shared" si="25"/>
        <v>1 4 E1 1697495</v>
      </c>
      <c r="L442" s="26">
        <v>1.9179999999999999</v>
      </c>
      <c r="M442" s="306">
        <f t="shared" si="26"/>
        <v>0.31799999999999984</v>
      </c>
      <c r="N442" s="26" t="s">
        <v>2510</v>
      </c>
      <c r="O442" s="26"/>
      <c r="P442" s="24">
        <f>IF(Q442="","",VLOOKUP(Q442,Mapping!AT:AU,2,FALSE))</f>
        <v>3</v>
      </c>
      <c r="Q442" s="13" t="s">
        <v>0</v>
      </c>
    </row>
    <row r="443" spans="1:17" hidden="1">
      <c r="A443" s="116" t="s">
        <v>2509</v>
      </c>
      <c r="B443" s="116">
        <v>1201</v>
      </c>
      <c r="C443" s="55">
        <v>44224</v>
      </c>
      <c r="D443" s="23">
        <f>IFERROR(VLOOKUP(E443,Mapping!AW:BA,5,FALSE),"")</f>
        <v>6</v>
      </c>
      <c r="E443" s="116" t="s">
        <v>986</v>
      </c>
      <c r="F443" s="26">
        <v>1</v>
      </c>
      <c r="G443" s="26">
        <v>4</v>
      </c>
      <c r="H443" s="26" t="s">
        <v>1434</v>
      </c>
      <c r="I443" s="26">
        <v>1697488</v>
      </c>
      <c r="J443" s="23" t="str">
        <f t="shared" si="24"/>
        <v>UREN Room 709 1 4 E2 1697488</v>
      </c>
      <c r="K443" s="23" t="str">
        <f t="shared" si="25"/>
        <v>1 4 E2 1697488</v>
      </c>
      <c r="L443" s="26">
        <v>1.9279999999999999</v>
      </c>
      <c r="M443" s="306">
        <f t="shared" si="26"/>
        <v>0.32799999999999985</v>
      </c>
      <c r="N443" s="26" t="s">
        <v>2510</v>
      </c>
      <c r="O443" s="26"/>
      <c r="P443" s="24">
        <f>IF(Q443="","",VLOOKUP(Q443,Mapping!AT:AU,2,FALSE))</f>
        <v>3</v>
      </c>
      <c r="Q443" s="13" t="s">
        <v>0</v>
      </c>
    </row>
    <row r="444" spans="1:17" hidden="1">
      <c r="A444" s="116" t="s">
        <v>2509</v>
      </c>
      <c r="B444" s="116">
        <v>1201</v>
      </c>
      <c r="C444" s="55">
        <v>44224</v>
      </c>
      <c r="D444" s="23">
        <f>IFERROR(VLOOKUP(E444,Mapping!AW:BA,5,FALSE),"")</f>
        <v>6</v>
      </c>
      <c r="E444" s="116" t="s">
        <v>986</v>
      </c>
      <c r="F444" s="26">
        <v>1</v>
      </c>
      <c r="G444" s="26">
        <v>4</v>
      </c>
      <c r="H444" s="26" t="s">
        <v>1436</v>
      </c>
      <c r="I444" s="26">
        <v>1697487</v>
      </c>
      <c r="J444" s="23" t="str">
        <f t="shared" si="24"/>
        <v>UREN Room 709 1 4 E3 1697487</v>
      </c>
      <c r="K444" s="23" t="str">
        <f t="shared" si="25"/>
        <v>1 4 E3 1697487</v>
      </c>
      <c r="L444" s="26">
        <v>2.0019999999999998</v>
      </c>
      <c r="M444" s="306">
        <f t="shared" si="26"/>
        <v>0.40199999999999969</v>
      </c>
      <c r="N444" s="26" t="s">
        <v>2510</v>
      </c>
      <c r="O444" s="26"/>
      <c r="P444" s="24">
        <f>IF(Q444="","",VLOOKUP(Q444,Mapping!AT:AU,2,FALSE))</f>
        <v>3</v>
      </c>
      <c r="Q444" s="13" t="s">
        <v>0</v>
      </c>
    </row>
    <row r="445" spans="1:17" hidden="1">
      <c r="A445" s="116" t="s">
        <v>2509</v>
      </c>
      <c r="B445" s="116">
        <v>1201</v>
      </c>
      <c r="C445" s="55">
        <v>44224</v>
      </c>
      <c r="D445" s="23">
        <f>IFERROR(VLOOKUP(E445,Mapping!AW:BA,5,FALSE),"")</f>
        <v>6</v>
      </c>
      <c r="E445" s="116" t="s">
        <v>986</v>
      </c>
      <c r="F445" s="26">
        <v>1</v>
      </c>
      <c r="G445" s="26">
        <v>4</v>
      </c>
      <c r="H445" s="26" t="s">
        <v>1440</v>
      </c>
      <c r="I445" s="26">
        <v>1697486</v>
      </c>
      <c r="J445" s="23" t="str">
        <f t="shared" si="24"/>
        <v>UREN Room 709 1 4 E4 1697486</v>
      </c>
      <c r="K445" s="23" t="str">
        <f t="shared" si="25"/>
        <v>1 4 E4 1697486</v>
      </c>
      <c r="L445" s="26">
        <v>1.948</v>
      </c>
      <c r="M445" s="306">
        <f t="shared" si="26"/>
        <v>0.34799999999999986</v>
      </c>
      <c r="N445" s="26" t="s">
        <v>2510</v>
      </c>
      <c r="O445" s="26"/>
      <c r="P445" s="24">
        <f>IF(Q445="","",VLOOKUP(Q445,Mapping!AT:AU,2,FALSE))</f>
        <v>3</v>
      </c>
      <c r="Q445" s="13" t="s">
        <v>0</v>
      </c>
    </row>
    <row r="446" spans="1:17">
      <c r="A446" s="116" t="s">
        <v>189</v>
      </c>
      <c r="B446" s="116">
        <v>1190</v>
      </c>
      <c r="C446" s="55">
        <v>44224</v>
      </c>
      <c r="D446" s="23">
        <f>IFERROR(VLOOKUP(E446,Mapping!AW:BA,5,FALSE),"")</f>
        <v>5</v>
      </c>
      <c r="E446" s="116" t="s">
        <v>975</v>
      </c>
      <c r="F446" s="26">
        <v>1</v>
      </c>
      <c r="G446" s="26">
        <v>3</v>
      </c>
      <c r="H446" s="26" t="s">
        <v>1391</v>
      </c>
      <c r="I446" s="26">
        <v>1582521</v>
      </c>
      <c r="J446" s="23" t="str">
        <f t="shared" si="24"/>
        <v>UREN Room 709 1 3 B2 1582521</v>
      </c>
      <c r="K446" s="23" t="str">
        <f t="shared" si="25"/>
        <v>1 3 B2 1582521</v>
      </c>
      <c r="L446" s="26">
        <v>1.95</v>
      </c>
      <c r="M446" s="306">
        <f t="shared" si="26"/>
        <v>0.34999999999999987</v>
      </c>
      <c r="N446" s="26"/>
      <c r="O446" s="26"/>
      <c r="P446" s="24">
        <f>IF(Q446="","",VLOOKUP(Q446,Mapping!AT:AU,2,FALSE))</f>
        <v>3</v>
      </c>
      <c r="Q446" s="13" t="s">
        <v>0</v>
      </c>
    </row>
    <row r="447" spans="1:17">
      <c r="A447" s="116" t="s">
        <v>189</v>
      </c>
      <c r="B447" s="116">
        <v>1190</v>
      </c>
      <c r="C447" s="55">
        <v>44224</v>
      </c>
      <c r="D447" s="23">
        <f>IFERROR(VLOOKUP(E447,Mapping!AW:BA,5,FALSE),"")</f>
        <v>5</v>
      </c>
      <c r="E447" s="116" t="s">
        <v>975</v>
      </c>
      <c r="F447" s="26">
        <v>1</v>
      </c>
      <c r="G447" s="26">
        <v>3</v>
      </c>
      <c r="H447" s="26" t="s">
        <v>1957</v>
      </c>
      <c r="I447" s="26">
        <v>1582522</v>
      </c>
      <c r="J447" s="23" t="str">
        <f t="shared" si="24"/>
        <v>UREN Room 709 1 3 B3 1582522</v>
      </c>
      <c r="K447" s="23" t="str">
        <f t="shared" si="25"/>
        <v>1 3 B3 1582522</v>
      </c>
      <c r="L447" s="26">
        <v>1.798</v>
      </c>
      <c r="M447" s="306">
        <f t="shared" si="26"/>
        <v>0.19799999999999995</v>
      </c>
      <c r="N447" s="26"/>
      <c r="O447" s="26"/>
      <c r="P447" s="24">
        <f>IF(Q447="","",VLOOKUP(Q447,Mapping!AT:AU,2,FALSE))</f>
        <v>3</v>
      </c>
      <c r="Q447" s="13" t="s">
        <v>0</v>
      </c>
    </row>
    <row r="448" spans="1:17">
      <c r="A448" s="116" t="s">
        <v>189</v>
      </c>
      <c r="B448" s="116">
        <v>1190</v>
      </c>
      <c r="C448" s="55">
        <v>44224</v>
      </c>
      <c r="D448" s="23">
        <f>IFERROR(VLOOKUP(E448,Mapping!AW:BA,5,FALSE),"")</f>
        <v>5</v>
      </c>
      <c r="E448" s="116" t="s">
        <v>975</v>
      </c>
      <c r="F448" s="26">
        <v>1</v>
      </c>
      <c r="G448" s="26">
        <v>3</v>
      </c>
      <c r="H448" s="26" t="s">
        <v>1960</v>
      </c>
      <c r="I448" s="26">
        <v>1582523</v>
      </c>
      <c r="J448" s="23" t="str">
        <f t="shared" si="24"/>
        <v>UREN Room 709 1 3 B4 1582523</v>
      </c>
      <c r="K448" s="23" t="str">
        <f t="shared" si="25"/>
        <v>1 3 B4 1582523</v>
      </c>
      <c r="L448" s="26">
        <v>1.8740000000000001</v>
      </c>
      <c r="M448" s="306">
        <f t="shared" si="26"/>
        <v>0.27400000000000002</v>
      </c>
      <c r="N448" s="26"/>
      <c r="O448" s="26"/>
      <c r="P448" s="24">
        <f>IF(Q448="","",VLOOKUP(Q448,Mapping!AT:AU,2,FALSE))</f>
        <v>3</v>
      </c>
      <c r="Q448" s="13" t="s">
        <v>0</v>
      </c>
    </row>
    <row r="449" spans="1:17">
      <c r="A449" s="116" t="s">
        <v>189</v>
      </c>
      <c r="B449" s="116">
        <v>1190</v>
      </c>
      <c r="C449" s="55">
        <v>44224</v>
      </c>
      <c r="D449" s="23">
        <f>IFERROR(VLOOKUP(E449,Mapping!AW:BA,5,FALSE),"")</f>
        <v>5</v>
      </c>
      <c r="E449" s="116" t="s">
        <v>975</v>
      </c>
      <c r="F449" s="26">
        <v>1</v>
      </c>
      <c r="G449" s="26">
        <v>3</v>
      </c>
      <c r="H449" s="26" t="s">
        <v>1963</v>
      </c>
      <c r="I449" s="26">
        <v>1582524</v>
      </c>
      <c r="J449" s="23" t="str">
        <f t="shared" si="24"/>
        <v>UREN Room 709 1 3 B5 1582524</v>
      </c>
      <c r="K449" s="23" t="str">
        <f t="shared" si="25"/>
        <v>1 3 B5 1582524</v>
      </c>
      <c r="L449" s="26">
        <v>1.8120000000000001</v>
      </c>
      <c r="M449" s="306">
        <f t="shared" si="26"/>
        <v>0.21199999999999997</v>
      </c>
      <c r="N449" s="26"/>
      <c r="O449" s="26"/>
      <c r="P449" s="24">
        <f>IF(Q449="","",VLOOKUP(Q449,Mapping!AT:AU,2,FALSE))</f>
        <v>3</v>
      </c>
      <c r="Q449" s="13" t="s">
        <v>0</v>
      </c>
    </row>
    <row r="450" spans="1:17" hidden="1">
      <c r="A450" s="116" t="s">
        <v>189</v>
      </c>
      <c r="B450" s="116">
        <v>1190</v>
      </c>
      <c r="C450" s="55">
        <v>44224</v>
      </c>
      <c r="D450" s="23">
        <f>IFERROR(VLOOKUP(E450,Mapping!AW:BA,5,FALSE),"")</f>
        <v>4</v>
      </c>
      <c r="E450" s="116" t="s">
        <v>962</v>
      </c>
      <c r="F450" s="26">
        <v>1</v>
      </c>
      <c r="G450" s="26">
        <v>3</v>
      </c>
      <c r="H450" s="26" t="s">
        <v>1967</v>
      </c>
      <c r="I450" s="26">
        <v>1582531</v>
      </c>
      <c r="J450" s="23" t="str">
        <f t="shared" si="24"/>
        <v>UREN Room 709 1 3 B6 1582531</v>
      </c>
      <c r="K450" s="23" t="str">
        <f t="shared" si="25"/>
        <v>1 3 B6 1582531</v>
      </c>
      <c r="L450" s="26">
        <v>1.8140000000000001</v>
      </c>
      <c r="M450" s="306">
        <f t="shared" si="26"/>
        <v>0.21399999999999997</v>
      </c>
      <c r="N450" s="26"/>
      <c r="O450" s="26"/>
      <c r="P450" s="24">
        <f>IF(Q450="","",VLOOKUP(Q450,Mapping!AT:AU,2,FALSE))</f>
        <v>3</v>
      </c>
      <c r="Q450" s="13" t="s">
        <v>0</v>
      </c>
    </row>
    <row r="451" spans="1:17" hidden="1">
      <c r="A451" s="116" t="s">
        <v>189</v>
      </c>
      <c r="B451" s="116">
        <v>1190</v>
      </c>
      <c r="C451" s="55">
        <v>44224</v>
      </c>
      <c r="D451" s="23">
        <f>IFERROR(VLOOKUP(E451,Mapping!AW:BA,5,FALSE),"")</f>
        <v>4</v>
      </c>
      <c r="E451" s="116" t="s">
        <v>962</v>
      </c>
      <c r="F451" s="26">
        <v>1</v>
      </c>
      <c r="G451" s="26">
        <v>3</v>
      </c>
      <c r="H451" s="26" t="s">
        <v>1971</v>
      </c>
      <c r="I451" s="26">
        <v>1582532</v>
      </c>
      <c r="J451" s="23" t="str">
        <f t="shared" si="24"/>
        <v>UREN Room 709 1 3 B7 1582532</v>
      </c>
      <c r="K451" s="23" t="str">
        <f t="shared" si="25"/>
        <v>1 3 B7 1582532</v>
      </c>
      <c r="L451" s="26">
        <v>1.748</v>
      </c>
      <c r="M451" s="306">
        <f t="shared" si="26"/>
        <v>0.14799999999999991</v>
      </c>
      <c r="N451" s="26"/>
      <c r="O451" s="26"/>
      <c r="P451" s="24">
        <f>IF(Q451="","",VLOOKUP(Q451,Mapping!AT:AU,2,FALSE))</f>
        <v>3</v>
      </c>
      <c r="Q451" s="13" t="s">
        <v>0</v>
      </c>
    </row>
    <row r="452" spans="1:17" hidden="1">
      <c r="A452" s="116" t="s">
        <v>189</v>
      </c>
      <c r="B452" s="116">
        <v>1190</v>
      </c>
      <c r="C452" s="55">
        <v>44224</v>
      </c>
      <c r="D452" s="23">
        <f>IFERROR(VLOOKUP(E452,Mapping!AW:BA,5,FALSE),"")</f>
        <v>4</v>
      </c>
      <c r="E452" s="116" t="s">
        <v>962</v>
      </c>
      <c r="F452" s="26">
        <v>1</v>
      </c>
      <c r="G452" s="26">
        <v>3</v>
      </c>
      <c r="H452" s="26" t="s">
        <v>1975</v>
      </c>
      <c r="I452" s="26">
        <v>1582533</v>
      </c>
      <c r="J452" s="23" t="str">
        <f t="shared" si="24"/>
        <v>UREN Room 709 1 3 B8 1582533</v>
      </c>
      <c r="K452" s="23" t="str">
        <f t="shared" si="25"/>
        <v>1 3 B8 1582533</v>
      </c>
      <c r="L452" s="26">
        <v>1.819</v>
      </c>
      <c r="M452" s="306">
        <f t="shared" si="26"/>
        <v>0.21899999999999986</v>
      </c>
      <c r="N452" s="26"/>
      <c r="O452" s="26"/>
      <c r="P452" s="24">
        <f>IF(Q452="","",VLOOKUP(Q452,Mapping!AT:AU,2,FALSE))</f>
        <v>3</v>
      </c>
      <c r="Q452" s="13" t="s">
        <v>0</v>
      </c>
    </row>
    <row r="453" spans="1:17" hidden="1">
      <c r="A453" s="116" t="s">
        <v>189</v>
      </c>
      <c r="B453" s="116">
        <v>1190</v>
      </c>
      <c r="C453" s="55">
        <v>44224</v>
      </c>
      <c r="D453" s="23">
        <f>IFERROR(VLOOKUP(E453,Mapping!AW:BA,5,FALSE),"")</f>
        <v>4</v>
      </c>
      <c r="E453" s="116" t="s">
        <v>962</v>
      </c>
      <c r="F453" s="26">
        <v>1</v>
      </c>
      <c r="G453" s="26">
        <v>3</v>
      </c>
      <c r="H453" s="26" t="s">
        <v>1979</v>
      </c>
      <c r="I453" s="26">
        <v>1582534</v>
      </c>
      <c r="J453" s="23" t="str">
        <f t="shared" si="24"/>
        <v>UREN Room 709 1 3 B9 1582534</v>
      </c>
      <c r="K453" s="23" t="str">
        <f t="shared" si="25"/>
        <v>1 3 B9 1582534</v>
      </c>
      <c r="L453" s="26">
        <v>1.8640000000000001</v>
      </c>
      <c r="M453" s="306">
        <f t="shared" si="26"/>
        <v>0.26400000000000001</v>
      </c>
      <c r="N453" s="26"/>
      <c r="O453" s="26"/>
      <c r="P453" s="24">
        <f>IF(Q453="","",VLOOKUP(Q453,Mapping!AT:AU,2,FALSE))</f>
        <v>3</v>
      </c>
      <c r="Q453" s="13" t="s">
        <v>0</v>
      </c>
    </row>
    <row r="454" spans="1:17" hidden="1">
      <c r="A454" s="116" t="s">
        <v>2509</v>
      </c>
      <c r="B454" s="116">
        <v>1201</v>
      </c>
      <c r="C454" s="55">
        <v>44224</v>
      </c>
      <c r="D454" s="23">
        <f>IFERROR(VLOOKUP(E454,Mapping!AW:BA,5,FALSE),"")</f>
        <v>6</v>
      </c>
      <c r="E454" s="116" t="s">
        <v>986</v>
      </c>
      <c r="F454" s="26">
        <v>1</v>
      </c>
      <c r="G454" s="26">
        <v>4</v>
      </c>
      <c r="H454" s="26" t="s">
        <v>1445</v>
      </c>
      <c r="I454" s="26">
        <v>1697485</v>
      </c>
      <c r="J454" s="23" t="str">
        <f t="shared" si="24"/>
        <v>UREN Room 709 1 4 E5 1697485</v>
      </c>
      <c r="K454" s="23" t="str">
        <f t="shared" si="25"/>
        <v>1 4 E5 1697485</v>
      </c>
      <c r="L454" s="26">
        <v>1.99</v>
      </c>
      <c r="M454" s="306">
        <f t="shared" si="26"/>
        <v>0.3899999999999999</v>
      </c>
      <c r="N454" s="26" t="s">
        <v>2510</v>
      </c>
      <c r="O454" s="26"/>
      <c r="P454" s="24">
        <f>IF(Q454="","",VLOOKUP(Q454,Mapping!AT:AU,2,FALSE))</f>
        <v>3</v>
      </c>
      <c r="Q454" s="13" t="s">
        <v>0</v>
      </c>
    </row>
    <row r="455" spans="1:17" hidden="1">
      <c r="A455" s="116" t="s">
        <v>2509</v>
      </c>
      <c r="B455" s="116">
        <v>1201</v>
      </c>
      <c r="C455" s="55">
        <v>44224</v>
      </c>
      <c r="D455" s="23">
        <f>IFERROR(VLOOKUP(E455,Mapping!AW:BA,5,FALSE),"")</f>
        <v>2</v>
      </c>
      <c r="E455" s="116" t="s">
        <v>925</v>
      </c>
      <c r="F455" s="26">
        <v>1</v>
      </c>
      <c r="G455" s="26">
        <v>4</v>
      </c>
      <c r="H455" s="26" t="s">
        <v>1448</v>
      </c>
      <c r="I455" s="26">
        <v>1697461</v>
      </c>
      <c r="J455" s="23" t="str">
        <f t="shared" si="24"/>
        <v>UREN Room 709 1 4 E6 1697461</v>
      </c>
      <c r="K455" s="23" t="str">
        <f t="shared" si="25"/>
        <v>1 4 E6 1697461</v>
      </c>
      <c r="L455" s="26">
        <v>1.768</v>
      </c>
      <c r="M455" s="306">
        <f t="shared" si="26"/>
        <v>0.16799999999999993</v>
      </c>
      <c r="N455" s="26" t="s">
        <v>2510</v>
      </c>
      <c r="O455" s="26"/>
      <c r="P455" s="24">
        <f>IF(Q455="","",VLOOKUP(Q455,Mapping!AT:AU,2,FALSE))</f>
        <v>3</v>
      </c>
      <c r="Q455" s="13" t="s">
        <v>0</v>
      </c>
    </row>
    <row r="456" spans="1:17" hidden="1">
      <c r="A456" s="116" t="s">
        <v>2509</v>
      </c>
      <c r="B456" s="116">
        <v>1201</v>
      </c>
      <c r="C456" s="55">
        <v>44224</v>
      </c>
      <c r="D456" s="23">
        <f>IFERROR(VLOOKUP(E456,Mapping!AW:BA,5,FALSE),"")</f>
        <v>2</v>
      </c>
      <c r="E456" s="116" t="s">
        <v>925</v>
      </c>
      <c r="F456" s="26">
        <v>1</v>
      </c>
      <c r="G456" s="26">
        <v>4</v>
      </c>
      <c r="H456" s="26" t="s">
        <v>1452</v>
      </c>
      <c r="I456" s="26">
        <v>1697460</v>
      </c>
      <c r="J456" s="23" t="str">
        <f t="shared" si="24"/>
        <v>UREN Room 709 1 4 E7 1697460</v>
      </c>
      <c r="K456" s="23" t="str">
        <f t="shared" si="25"/>
        <v>1 4 E7 1697460</v>
      </c>
      <c r="L456" s="26">
        <v>1.78</v>
      </c>
      <c r="M456" s="306">
        <f t="shared" si="26"/>
        <v>0.17999999999999994</v>
      </c>
      <c r="N456" s="26" t="s">
        <v>2510</v>
      </c>
      <c r="O456" s="26"/>
      <c r="P456" s="24">
        <f>IF(Q456="","",VLOOKUP(Q456,Mapping!AT:AU,2,FALSE))</f>
        <v>3</v>
      </c>
      <c r="Q456" s="13" t="s">
        <v>0</v>
      </c>
    </row>
    <row r="457" spans="1:17" hidden="1">
      <c r="A457" s="116" t="s">
        <v>2509</v>
      </c>
      <c r="B457" s="116">
        <v>1201</v>
      </c>
      <c r="C457" s="55">
        <v>44224</v>
      </c>
      <c r="D457" s="23">
        <f>IFERROR(VLOOKUP(E457,Mapping!AW:BA,5,FALSE),"")</f>
        <v>2</v>
      </c>
      <c r="E457" s="116" t="s">
        <v>925</v>
      </c>
      <c r="F457" s="26">
        <v>1</v>
      </c>
      <c r="G457" s="26">
        <v>4</v>
      </c>
      <c r="H457" s="26" t="s">
        <v>1985</v>
      </c>
      <c r="I457" s="26">
        <v>1697459</v>
      </c>
      <c r="J457" s="23" t="str">
        <f t="shared" si="24"/>
        <v>UREN Room 709 1 4 E8 1697459</v>
      </c>
      <c r="K457" s="23" t="str">
        <f t="shared" si="25"/>
        <v>1 4 E8 1697459</v>
      </c>
      <c r="L457" s="26">
        <v>1.921</v>
      </c>
      <c r="M457" s="306">
        <f t="shared" si="26"/>
        <v>0.32099999999999995</v>
      </c>
      <c r="N457" s="26" t="s">
        <v>2510</v>
      </c>
      <c r="O457" s="26"/>
      <c r="P457" s="24">
        <f>IF(Q457="","",VLOOKUP(Q457,Mapping!AT:AU,2,FALSE))</f>
        <v>3</v>
      </c>
      <c r="Q457" s="13" t="s">
        <v>0</v>
      </c>
    </row>
    <row r="458" spans="1:17" hidden="1">
      <c r="A458" s="116" t="s">
        <v>189</v>
      </c>
      <c r="B458" s="116">
        <v>1190</v>
      </c>
      <c r="C458" s="55">
        <v>44224</v>
      </c>
      <c r="D458" s="23">
        <f>IFERROR(VLOOKUP(E458,Mapping!AW:BA,5,FALSE),"")</f>
        <v>7</v>
      </c>
      <c r="E458" s="116" t="s">
        <v>998</v>
      </c>
      <c r="F458" s="26">
        <v>1</v>
      </c>
      <c r="G458" s="26">
        <v>3</v>
      </c>
      <c r="H458" s="26" t="s">
        <v>1209</v>
      </c>
      <c r="I458" s="26">
        <v>1582541</v>
      </c>
      <c r="J458" s="23" t="str">
        <f t="shared" si="24"/>
        <v>UREN Room 709 1 3 A1 1582541</v>
      </c>
      <c r="K458" s="23" t="str">
        <f t="shared" si="25"/>
        <v>1 3 A1 1582541</v>
      </c>
      <c r="L458" s="26">
        <v>1.883</v>
      </c>
      <c r="M458" s="306">
        <f t="shared" si="26"/>
        <v>0.28299999999999992</v>
      </c>
      <c r="N458" s="26"/>
      <c r="O458" s="26"/>
      <c r="P458" s="24">
        <f>IF(Q458="","",VLOOKUP(Q458,Mapping!AT:AU,2,FALSE))</f>
        <v>3</v>
      </c>
      <c r="Q458" s="13" t="s">
        <v>0</v>
      </c>
    </row>
    <row r="459" spans="1:17" hidden="1">
      <c r="A459" s="116" t="s">
        <v>189</v>
      </c>
      <c r="B459" s="116">
        <v>1190</v>
      </c>
      <c r="C459" s="55">
        <v>44224</v>
      </c>
      <c r="D459" s="23">
        <f>IFERROR(VLOOKUP(E459,Mapping!AW:BA,5,FALSE),"")</f>
        <v>7</v>
      </c>
      <c r="E459" s="116" t="s">
        <v>998</v>
      </c>
      <c r="F459" s="26">
        <v>1</v>
      </c>
      <c r="G459" s="26">
        <v>3</v>
      </c>
      <c r="H459" s="26" t="s">
        <v>2440</v>
      </c>
      <c r="I459" s="26">
        <v>1582542</v>
      </c>
      <c r="J459" s="23" t="str">
        <f t="shared" si="24"/>
        <v>UREN Room 709 1 3 A2 1582542</v>
      </c>
      <c r="K459" s="23" t="str">
        <f t="shared" si="25"/>
        <v>1 3 A2 1582542</v>
      </c>
      <c r="L459" s="26">
        <v>1.774</v>
      </c>
      <c r="M459" s="306">
        <f t="shared" si="26"/>
        <v>0.17399999999999993</v>
      </c>
      <c r="N459" s="26"/>
      <c r="O459" s="26"/>
      <c r="P459" s="24">
        <f>IF(Q459="","",VLOOKUP(Q459,Mapping!AT:AU,2,FALSE))</f>
        <v>3</v>
      </c>
      <c r="Q459" s="13" t="s">
        <v>0</v>
      </c>
    </row>
    <row r="460" spans="1:17" hidden="1">
      <c r="A460" s="116" t="s">
        <v>189</v>
      </c>
      <c r="B460" s="116">
        <v>1190</v>
      </c>
      <c r="C460" s="55">
        <v>44224</v>
      </c>
      <c r="D460" s="23">
        <f>IFERROR(VLOOKUP(E460,Mapping!AW:BA,5,FALSE),"")</f>
        <v>7</v>
      </c>
      <c r="E460" s="116" t="s">
        <v>998</v>
      </c>
      <c r="F460" s="26">
        <v>1</v>
      </c>
      <c r="G460" s="26">
        <v>3</v>
      </c>
      <c r="H460" s="26" t="s">
        <v>2441</v>
      </c>
      <c r="I460" s="26">
        <v>1582543</v>
      </c>
      <c r="J460" s="23" t="str">
        <f t="shared" si="24"/>
        <v>UREN Room 709 1 3 A3 1582543</v>
      </c>
      <c r="K460" s="23" t="str">
        <f t="shared" si="25"/>
        <v>1 3 A3 1582543</v>
      </c>
      <c r="L460" s="26">
        <v>1.7470000000000001</v>
      </c>
      <c r="M460" s="306">
        <f t="shared" si="26"/>
        <v>0.14700000000000002</v>
      </c>
      <c r="N460" s="26"/>
      <c r="O460" s="26"/>
      <c r="P460" s="24">
        <f>IF(Q460="","",VLOOKUP(Q460,Mapping!AT:AU,2,FALSE))</f>
        <v>3</v>
      </c>
      <c r="Q460" s="13" t="s">
        <v>0</v>
      </c>
    </row>
    <row r="461" spans="1:17" hidden="1">
      <c r="A461" s="116" t="s">
        <v>189</v>
      </c>
      <c r="B461" s="116">
        <v>1190</v>
      </c>
      <c r="C461" s="55">
        <v>44224</v>
      </c>
      <c r="D461" s="23">
        <f>IFERROR(VLOOKUP(E461,Mapping!AW:BA,5,FALSE),"")</f>
        <v>7</v>
      </c>
      <c r="E461" s="116" t="s">
        <v>998</v>
      </c>
      <c r="F461" s="26">
        <v>1</v>
      </c>
      <c r="G461" s="26">
        <v>3</v>
      </c>
      <c r="H461" s="26" t="s">
        <v>2320</v>
      </c>
      <c r="I461" s="26">
        <v>1582546</v>
      </c>
      <c r="J461" s="23" t="str">
        <f t="shared" si="24"/>
        <v>UREN Room 709 1 3 A4 1582546</v>
      </c>
      <c r="K461" s="23" t="str">
        <f t="shared" si="25"/>
        <v>1 3 A4 1582546</v>
      </c>
      <c r="L461" s="26">
        <v>1.8640000000000001</v>
      </c>
      <c r="M461" s="306">
        <f t="shared" si="26"/>
        <v>0.26400000000000001</v>
      </c>
      <c r="N461" s="26"/>
      <c r="O461" s="26"/>
      <c r="P461" s="24">
        <f>IF(Q461="","",VLOOKUP(Q461,Mapping!AT:AU,2,FALSE))</f>
        <v>3</v>
      </c>
      <c r="Q461" s="13" t="s">
        <v>0</v>
      </c>
    </row>
    <row r="462" spans="1:17" hidden="1">
      <c r="A462" s="116" t="s">
        <v>2509</v>
      </c>
      <c r="B462" s="116">
        <v>1201</v>
      </c>
      <c r="C462" s="55">
        <v>44224</v>
      </c>
      <c r="D462" s="23">
        <f>IFERROR(VLOOKUP(E462,Mapping!AW:BA,5,FALSE),"")</f>
        <v>2</v>
      </c>
      <c r="E462" s="116" t="s">
        <v>925</v>
      </c>
      <c r="F462" s="26">
        <v>1</v>
      </c>
      <c r="G462" s="26">
        <v>4</v>
      </c>
      <c r="H462" s="26" t="s">
        <v>1987</v>
      </c>
      <c r="I462" s="26">
        <v>1697468</v>
      </c>
      <c r="J462" s="23" t="str">
        <f t="shared" si="24"/>
        <v>UREN Room 709 1 4 E9 1697468</v>
      </c>
      <c r="K462" s="23" t="str">
        <f t="shared" si="25"/>
        <v>1 4 E9 1697468</v>
      </c>
      <c r="L462" s="26">
        <v>1.8360000000000001</v>
      </c>
      <c r="M462" s="306">
        <f t="shared" si="26"/>
        <v>0.23599999999999999</v>
      </c>
      <c r="N462" s="26" t="s">
        <v>2510</v>
      </c>
      <c r="O462" s="26"/>
      <c r="P462" s="24">
        <f>IF(Q462="","",VLOOKUP(Q462,Mapping!AT:AU,2,FALSE))</f>
        <v>3</v>
      </c>
      <c r="Q462" s="13" t="s">
        <v>0</v>
      </c>
    </row>
    <row r="463" spans="1:17">
      <c r="A463" s="116" t="s">
        <v>176</v>
      </c>
      <c r="B463" s="116">
        <v>1152</v>
      </c>
      <c r="C463" s="55">
        <v>44224</v>
      </c>
      <c r="D463" s="23">
        <f>IFERROR(VLOOKUP(E463,Mapping!AW:BA,5,FALSE),"")</f>
        <v>5</v>
      </c>
      <c r="E463" s="116" t="s">
        <v>975</v>
      </c>
      <c r="F463" s="26">
        <v>1</v>
      </c>
      <c r="G463" s="26">
        <v>4</v>
      </c>
      <c r="H463" s="26" t="s">
        <v>2503</v>
      </c>
      <c r="I463" s="26">
        <v>1708525</v>
      </c>
      <c r="J463" s="23" t="str">
        <f t="shared" si="24"/>
        <v>UREN Room 709 1 4 F1 1708525</v>
      </c>
      <c r="K463" s="23" t="str">
        <f t="shared" si="25"/>
        <v>1 4 F1 1708525</v>
      </c>
      <c r="L463" s="26">
        <v>1.843</v>
      </c>
      <c r="M463" s="306">
        <f t="shared" si="26"/>
        <v>0.24299999999999988</v>
      </c>
      <c r="N463" s="26"/>
      <c r="O463" s="26"/>
      <c r="P463" s="24">
        <f>IF(Q463="","",VLOOKUP(Q463,Mapping!AT:AU,2,FALSE))</f>
        <v>3</v>
      </c>
      <c r="Q463" s="13" t="s">
        <v>0</v>
      </c>
    </row>
    <row r="464" spans="1:17">
      <c r="A464" s="116" t="s">
        <v>176</v>
      </c>
      <c r="B464" s="116">
        <v>1152</v>
      </c>
      <c r="C464" s="55">
        <v>44224</v>
      </c>
      <c r="D464" s="23">
        <f>IFERROR(VLOOKUP(E464,Mapping!AW:BA,5,FALSE),"")</f>
        <v>5</v>
      </c>
      <c r="E464" s="116" t="s">
        <v>975</v>
      </c>
      <c r="F464" s="26">
        <v>1</v>
      </c>
      <c r="G464" s="26">
        <v>4</v>
      </c>
      <c r="H464" s="26" t="s">
        <v>2499</v>
      </c>
      <c r="I464" s="26">
        <v>1708524</v>
      </c>
      <c r="J464" s="23" t="str">
        <f t="shared" si="24"/>
        <v>UREN Room 709 1 4 F2 1708524</v>
      </c>
      <c r="K464" s="23" t="str">
        <f t="shared" si="25"/>
        <v>1 4 F2 1708524</v>
      </c>
      <c r="L464" s="26">
        <v>1.851</v>
      </c>
      <c r="M464" s="306">
        <f t="shared" si="26"/>
        <v>0.25099999999999989</v>
      </c>
      <c r="N464" s="26"/>
      <c r="O464" s="26"/>
      <c r="P464" s="24">
        <f>IF(Q464="","",VLOOKUP(Q464,Mapping!AT:AU,2,FALSE))</f>
        <v>3</v>
      </c>
      <c r="Q464" s="13" t="s">
        <v>0</v>
      </c>
    </row>
    <row r="465" spans="1:17" hidden="1">
      <c r="A465" s="116" t="s">
        <v>176</v>
      </c>
      <c r="B465" s="116">
        <v>1152</v>
      </c>
      <c r="C465" s="55">
        <v>44224</v>
      </c>
      <c r="D465" s="23">
        <f>IFERROR(VLOOKUP(E465,Mapping!AW:BA,5,FALSE),"")</f>
        <v>9</v>
      </c>
      <c r="E465" s="116" t="s">
        <v>1018</v>
      </c>
      <c r="F465" s="26">
        <v>1</v>
      </c>
      <c r="G465" s="26">
        <v>4</v>
      </c>
      <c r="H465" s="26" t="s">
        <v>2496</v>
      </c>
      <c r="I465" s="26">
        <v>1708714</v>
      </c>
      <c r="J465" s="23" t="str">
        <f t="shared" si="24"/>
        <v>UREN Room 709 1 4 F3 1708714</v>
      </c>
      <c r="K465" s="23" t="str">
        <f t="shared" si="25"/>
        <v>1 4 F3 1708714</v>
      </c>
      <c r="L465" s="26">
        <v>1.8160000000000001</v>
      </c>
      <c r="M465" s="306">
        <f t="shared" si="26"/>
        <v>0.21599999999999997</v>
      </c>
      <c r="N465" s="26"/>
      <c r="O465" s="26"/>
      <c r="P465" s="24">
        <f>IF(Q465="","",VLOOKUP(Q465,Mapping!AT:AU,2,FALSE))</f>
        <v>3</v>
      </c>
      <c r="Q465" s="13" t="s">
        <v>0</v>
      </c>
    </row>
    <row r="466" spans="1:17" hidden="1">
      <c r="A466" s="116" t="s">
        <v>176</v>
      </c>
      <c r="B466" s="116">
        <v>1152</v>
      </c>
      <c r="C466" s="55">
        <v>44224</v>
      </c>
      <c r="D466" s="23">
        <f>IFERROR(VLOOKUP(E466,Mapping!AW:BA,5,FALSE),"")</f>
        <v>9</v>
      </c>
      <c r="E466" s="116" t="s">
        <v>1018</v>
      </c>
      <c r="F466" s="26">
        <v>1</v>
      </c>
      <c r="G466" s="26">
        <v>4</v>
      </c>
      <c r="H466" s="26" t="s">
        <v>2488</v>
      </c>
      <c r="I466" s="26">
        <v>1708712</v>
      </c>
      <c r="J466" s="23" t="str">
        <f t="shared" si="24"/>
        <v>UREN Room 709 1 4 F4 1708712</v>
      </c>
      <c r="K466" s="23" t="str">
        <f t="shared" si="25"/>
        <v>1 4 F4 1708712</v>
      </c>
      <c r="L466" s="26">
        <v>1.774</v>
      </c>
      <c r="M466" s="306">
        <f t="shared" si="26"/>
        <v>0.17399999999999993</v>
      </c>
      <c r="N466" s="26"/>
      <c r="O466" s="26"/>
      <c r="P466" s="24">
        <f>IF(Q466="","",VLOOKUP(Q466,Mapping!AT:AU,2,FALSE))</f>
        <v>3</v>
      </c>
      <c r="Q466" s="13" t="s">
        <v>0</v>
      </c>
    </row>
    <row r="467" spans="1:17" hidden="1">
      <c r="A467" s="116" t="s">
        <v>176</v>
      </c>
      <c r="B467" s="116">
        <v>1152</v>
      </c>
      <c r="C467" s="55">
        <v>44224</v>
      </c>
      <c r="D467" s="23">
        <f>IFERROR(VLOOKUP(E467,Mapping!AW:BA,5,FALSE),"")</f>
        <v>9</v>
      </c>
      <c r="E467" s="116" t="s">
        <v>1018</v>
      </c>
      <c r="F467" s="26">
        <v>1</v>
      </c>
      <c r="G467" s="26">
        <v>4</v>
      </c>
      <c r="H467" s="26" t="s">
        <v>2492</v>
      </c>
      <c r="I467" s="26">
        <v>1708713</v>
      </c>
      <c r="J467" s="23" t="str">
        <f t="shared" si="24"/>
        <v>UREN Room 709 1 4 F5 1708713</v>
      </c>
      <c r="K467" s="23" t="str">
        <f t="shared" si="25"/>
        <v>1 4 F5 1708713</v>
      </c>
      <c r="L467" s="26">
        <v>1.825</v>
      </c>
      <c r="M467" s="306">
        <f t="shared" si="26"/>
        <v>0.22499999999999987</v>
      </c>
      <c r="N467" s="26"/>
      <c r="O467" s="26"/>
      <c r="P467" s="24">
        <f>IF(Q467="","",VLOOKUP(Q467,Mapping!AT:AU,2,FALSE))</f>
        <v>3</v>
      </c>
      <c r="Q467" s="13" t="s">
        <v>0</v>
      </c>
    </row>
    <row r="468" spans="1:17" hidden="1">
      <c r="A468" s="116" t="s">
        <v>176</v>
      </c>
      <c r="B468" s="116">
        <v>1152</v>
      </c>
      <c r="C468" s="55">
        <v>44224</v>
      </c>
      <c r="D468" s="23">
        <f>IFERROR(VLOOKUP(E468,Mapping!AW:BA,5,FALSE),"")</f>
        <v>9</v>
      </c>
      <c r="E468" s="116" t="s">
        <v>1018</v>
      </c>
      <c r="F468" s="26">
        <v>1</v>
      </c>
      <c r="G468" s="26">
        <v>4</v>
      </c>
      <c r="H468" s="26" t="s">
        <v>2458</v>
      </c>
      <c r="I468" s="26">
        <v>1708715</v>
      </c>
      <c r="J468" s="23" t="str">
        <f t="shared" si="24"/>
        <v>UREN Room 709 1 4 F6 1708715</v>
      </c>
      <c r="K468" s="23" t="str">
        <f t="shared" si="25"/>
        <v>1 4 F6 1708715</v>
      </c>
      <c r="L468" s="26">
        <v>1.8779999999999999</v>
      </c>
      <c r="M468" s="306">
        <f t="shared" si="26"/>
        <v>0.2779999999999998</v>
      </c>
      <c r="N468" s="26"/>
      <c r="O468" s="26"/>
      <c r="P468" s="24">
        <f>IF(Q468="","",VLOOKUP(Q468,Mapping!AT:AU,2,FALSE))</f>
        <v>3</v>
      </c>
      <c r="Q468" s="13" t="s">
        <v>0</v>
      </c>
    </row>
    <row r="469" spans="1:17" hidden="1">
      <c r="A469" s="116" t="s">
        <v>176</v>
      </c>
      <c r="B469" s="116">
        <v>1152</v>
      </c>
      <c r="C469" s="55">
        <v>44224</v>
      </c>
      <c r="D469" s="23">
        <f>IFERROR(VLOOKUP(E469,Mapping!AW:BA,5,FALSE),"")</f>
        <v>7</v>
      </c>
      <c r="E469" s="116" t="s">
        <v>998</v>
      </c>
      <c r="F469" s="26">
        <v>1</v>
      </c>
      <c r="G469" s="26">
        <v>4</v>
      </c>
      <c r="H469" s="26" t="s">
        <v>2504</v>
      </c>
      <c r="I469" s="26">
        <v>1708673</v>
      </c>
      <c r="J469" s="23" t="str">
        <f t="shared" si="24"/>
        <v>UREN Room 709 1 4 G1 1708673</v>
      </c>
      <c r="K469" s="23" t="str">
        <f t="shared" si="25"/>
        <v>1 4 G1 1708673</v>
      </c>
      <c r="L469" s="26">
        <v>1.8140000000000001</v>
      </c>
      <c r="M469" s="306">
        <f t="shared" si="26"/>
        <v>0.21399999999999997</v>
      </c>
      <c r="N469" s="26"/>
      <c r="O469" s="26"/>
      <c r="P469" s="24">
        <f>IF(Q469="","",VLOOKUP(Q469,Mapping!AT:AU,2,FALSE))</f>
        <v>3</v>
      </c>
      <c r="Q469" s="13" t="s">
        <v>0</v>
      </c>
    </row>
    <row r="470" spans="1:17" hidden="1">
      <c r="A470" s="116" t="s">
        <v>176</v>
      </c>
      <c r="B470" s="116">
        <v>1152</v>
      </c>
      <c r="C470" s="55">
        <v>44224</v>
      </c>
      <c r="D470" s="23">
        <f>IFERROR(VLOOKUP(E470,Mapping!AW:BA,5,FALSE),"")</f>
        <v>7</v>
      </c>
      <c r="E470" s="116" t="s">
        <v>998</v>
      </c>
      <c r="F470" s="26">
        <v>1</v>
      </c>
      <c r="G470" s="26">
        <v>4</v>
      </c>
      <c r="H470" s="26" t="s">
        <v>2498</v>
      </c>
      <c r="I470" s="26">
        <v>1708675</v>
      </c>
      <c r="J470" s="23" t="str">
        <f t="shared" si="24"/>
        <v>UREN Room 709 1 4 G2 1708675</v>
      </c>
      <c r="K470" s="23" t="str">
        <f t="shared" si="25"/>
        <v>1 4 G2 1708675</v>
      </c>
      <c r="L470" s="26">
        <v>1.843</v>
      </c>
      <c r="M470" s="306">
        <f t="shared" si="26"/>
        <v>0.24299999999999988</v>
      </c>
      <c r="N470" s="26"/>
      <c r="O470" s="26"/>
      <c r="P470" s="24">
        <f>IF(Q470="","",VLOOKUP(Q470,Mapping!AT:AU,2,FALSE))</f>
        <v>3</v>
      </c>
      <c r="Q470" s="13" t="s">
        <v>0</v>
      </c>
    </row>
    <row r="471" spans="1:17" hidden="1">
      <c r="A471" s="116" t="s">
        <v>176</v>
      </c>
      <c r="B471" s="116">
        <v>1152</v>
      </c>
      <c r="C471" s="55">
        <v>44224</v>
      </c>
      <c r="D471" s="23">
        <f>IFERROR(VLOOKUP(E471,Mapping!AW:BA,5,FALSE),"")</f>
        <v>7</v>
      </c>
      <c r="E471" s="116" t="s">
        <v>998</v>
      </c>
      <c r="F471" s="26">
        <v>1</v>
      </c>
      <c r="G471" s="26">
        <v>4</v>
      </c>
      <c r="H471" s="26" t="s">
        <v>2495</v>
      </c>
      <c r="I471" s="26">
        <v>1708672</v>
      </c>
      <c r="J471" s="23" t="str">
        <f t="shared" si="24"/>
        <v>UREN Room 709 1 4 G3 1708672</v>
      </c>
      <c r="K471" s="23" t="str">
        <f t="shared" si="25"/>
        <v>1 4 G3 1708672</v>
      </c>
      <c r="L471" s="26">
        <v>1.8540000000000001</v>
      </c>
      <c r="M471" s="306">
        <f t="shared" si="26"/>
        <v>0.254</v>
      </c>
      <c r="N471" s="26"/>
      <c r="O471" s="26"/>
      <c r="P471" s="24">
        <f>IF(Q471="","",VLOOKUP(Q471,Mapping!AT:AU,2,FALSE))</f>
        <v>3</v>
      </c>
      <c r="Q471" s="13" t="s">
        <v>0</v>
      </c>
    </row>
    <row r="472" spans="1:17" hidden="1">
      <c r="A472" s="116" t="s">
        <v>2509</v>
      </c>
      <c r="B472" s="116">
        <v>1201</v>
      </c>
      <c r="C472" s="55">
        <v>44224</v>
      </c>
      <c r="D472" s="23">
        <f>IFERROR(VLOOKUP(E472,Mapping!AW:BA,5,FALSE),"")</f>
        <v>9</v>
      </c>
      <c r="E472" s="116" t="s">
        <v>1018</v>
      </c>
      <c r="F472" s="26">
        <v>1</v>
      </c>
      <c r="G472" s="26">
        <v>4</v>
      </c>
      <c r="H472" s="26" t="s">
        <v>2512</v>
      </c>
      <c r="I472" s="26">
        <v>1697498</v>
      </c>
      <c r="J472" s="23" t="str">
        <f t="shared" ref="J472:J535" si="27">"UREN Room 709"&amp;" "&amp;F472&amp;" "&amp;G472&amp;" "&amp;H472&amp;" "&amp;I472</f>
        <v>UREN Room 709 1 4 F7 1697498</v>
      </c>
      <c r="K472" s="23" t="str">
        <f t="shared" ref="K472:K535" si="28">F472&amp;" "&amp;G472&amp;" "&amp;H472&amp;" "&amp;I472</f>
        <v>1 4 F7 1697498</v>
      </c>
      <c r="L472" s="26">
        <v>1.925</v>
      </c>
      <c r="M472" s="306">
        <f t="shared" si="26"/>
        <v>0.32499999999999996</v>
      </c>
      <c r="N472" s="26" t="s">
        <v>2510</v>
      </c>
      <c r="O472" s="26"/>
      <c r="P472" s="24">
        <f>IF(Q472="","",VLOOKUP(Q472,Mapping!AT:AU,2,FALSE))</f>
        <v>3</v>
      </c>
      <c r="Q472" s="13" t="s">
        <v>0</v>
      </c>
    </row>
    <row r="473" spans="1:17" hidden="1">
      <c r="A473" s="116" t="s">
        <v>2509</v>
      </c>
      <c r="B473" s="116">
        <v>1201</v>
      </c>
      <c r="C473" s="55">
        <v>44224</v>
      </c>
      <c r="D473" s="23">
        <f>IFERROR(VLOOKUP(E473,Mapping!AW:BA,5,FALSE),"")</f>
        <v>9</v>
      </c>
      <c r="E473" s="116" t="s">
        <v>1018</v>
      </c>
      <c r="F473" s="26">
        <v>1</v>
      </c>
      <c r="G473" s="26">
        <v>4</v>
      </c>
      <c r="H473" s="26" t="s">
        <v>2513</v>
      </c>
      <c r="I473" s="26">
        <v>1697497</v>
      </c>
      <c r="J473" s="23" t="str">
        <f t="shared" si="27"/>
        <v>UREN Room 709 1 4 F8 1697497</v>
      </c>
      <c r="K473" s="23" t="str">
        <f t="shared" si="28"/>
        <v>1 4 F8 1697497</v>
      </c>
      <c r="L473" s="26">
        <v>1.9279999999999999</v>
      </c>
      <c r="M473" s="306">
        <f t="shared" si="26"/>
        <v>0.32799999999999985</v>
      </c>
      <c r="N473" s="26" t="s">
        <v>2510</v>
      </c>
      <c r="O473" s="26"/>
      <c r="P473" s="24">
        <f>IF(Q473="","",VLOOKUP(Q473,Mapping!AT:AU,2,FALSE))</f>
        <v>3</v>
      </c>
      <c r="Q473" s="13" t="s">
        <v>0</v>
      </c>
    </row>
    <row r="474" spans="1:17" hidden="1">
      <c r="A474" s="116" t="s">
        <v>2509</v>
      </c>
      <c r="B474" s="116">
        <v>1201</v>
      </c>
      <c r="C474" s="55">
        <v>44224</v>
      </c>
      <c r="D474" s="23">
        <f>IFERROR(VLOOKUP(E474,Mapping!AW:BA,5,FALSE),"")</f>
        <v>9</v>
      </c>
      <c r="E474" s="116" t="s">
        <v>1018</v>
      </c>
      <c r="F474" s="26">
        <v>1</v>
      </c>
      <c r="G474" s="26">
        <v>4</v>
      </c>
      <c r="H474" s="26" t="s">
        <v>2514</v>
      </c>
      <c r="I474" s="26">
        <v>1697496</v>
      </c>
      <c r="J474" s="23" t="str">
        <f t="shared" si="27"/>
        <v>UREN Room 709 1 4 F9 1697496</v>
      </c>
      <c r="K474" s="23" t="str">
        <f t="shared" si="28"/>
        <v>1 4 F9 1697496</v>
      </c>
      <c r="L474" s="26">
        <v>1.86</v>
      </c>
      <c r="M474" s="306">
        <f t="shared" si="26"/>
        <v>0.26</v>
      </c>
      <c r="N474" s="26" t="s">
        <v>2510</v>
      </c>
      <c r="O474" s="26"/>
      <c r="P474" s="24">
        <f>IF(Q474="","",VLOOKUP(Q474,Mapping!AT:AU,2,FALSE))</f>
        <v>3</v>
      </c>
      <c r="Q474" s="13" t="s">
        <v>0</v>
      </c>
    </row>
    <row r="475" spans="1:17" hidden="1">
      <c r="A475" s="116" t="s">
        <v>176</v>
      </c>
      <c r="B475" s="116">
        <v>1152</v>
      </c>
      <c r="C475" s="55">
        <v>44224</v>
      </c>
      <c r="D475" s="23">
        <f>IFERROR(VLOOKUP(E475,Mapping!AW:BA,5,FALSE),"")</f>
        <v>4</v>
      </c>
      <c r="E475" s="116" t="s">
        <v>962</v>
      </c>
      <c r="F475" s="26">
        <v>1</v>
      </c>
      <c r="G475" s="26">
        <v>4</v>
      </c>
      <c r="H475" s="26" t="s">
        <v>2494</v>
      </c>
      <c r="I475" s="26">
        <v>1708532</v>
      </c>
      <c r="J475" s="23" t="str">
        <f t="shared" si="27"/>
        <v>UREN Room 709 1 4 G4 1708532</v>
      </c>
      <c r="K475" s="23" t="str">
        <f t="shared" si="28"/>
        <v>1 4 G4 1708532</v>
      </c>
      <c r="L475" s="26">
        <v>1.8440000000000001</v>
      </c>
      <c r="M475" s="306">
        <f t="shared" si="26"/>
        <v>0.24399999999999999</v>
      </c>
      <c r="N475" s="26"/>
      <c r="O475" s="26"/>
      <c r="P475" s="24">
        <f>IF(Q475="","",VLOOKUP(Q475,Mapping!AT:AU,2,FALSE))</f>
        <v>3</v>
      </c>
      <c r="Q475" s="13" t="s">
        <v>0</v>
      </c>
    </row>
    <row r="476" spans="1:17" hidden="1">
      <c r="A476" s="116" t="s">
        <v>176</v>
      </c>
      <c r="B476" s="116">
        <v>1152</v>
      </c>
      <c r="C476" s="55">
        <v>44224</v>
      </c>
      <c r="D476" s="23">
        <f>IFERROR(VLOOKUP(E476,Mapping!AW:BA,5,FALSE),"")</f>
        <v>4</v>
      </c>
      <c r="E476" s="116" t="s">
        <v>962</v>
      </c>
      <c r="F476" s="26">
        <v>1</v>
      </c>
      <c r="G476" s="26">
        <v>4</v>
      </c>
      <c r="H476" s="26" t="s">
        <v>2491</v>
      </c>
      <c r="I476" s="26">
        <v>1708533</v>
      </c>
      <c r="J476" s="23" t="str">
        <f t="shared" si="27"/>
        <v>UREN Room 709 1 4 G5 1708533</v>
      </c>
      <c r="K476" s="23" t="str">
        <f t="shared" si="28"/>
        <v>1 4 G5 1708533</v>
      </c>
      <c r="L476" s="26">
        <v>1.8220000000000001</v>
      </c>
      <c r="M476" s="306">
        <f t="shared" si="26"/>
        <v>0.22199999999999998</v>
      </c>
      <c r="N476" s="26"/>
      <c r="O476" s="26"/>
      <c r="P476" s="24">
        <f>IF(Q476="","",VLOOKUP(Q476,Mapping!AT:AU,2,FALSE))</f>
        <v>3</v>
      </c>
      <c r="Q476" s="13" t="s">
        <v>0</v>
      </c>
    </row>
    <row r="477" spans="1:17" hidden="1">
      <c r="A477" s="116" t="s">
        <v>176</v>
      </c>
      <c r="B477" s="116">
        <v>1152</v>
      </c>
      <c r="C477" s="55">
        <v>44224</v>
      </c>
      <c r="D477" s="23">
        <f>IFERROR(VLOOKUP(E477,Mapping!AW:BA,5,FALSE),"")</f>
        <v>4</v>
      </c>
      <c r="E477" s="116" t="s">
        <v>962</v>
      </c>
      <c r="F477" s="26">
        <v>1</v>
      </c>
      <c r="G477" s="26">
        <v>4</v>
      </c>
      <c r="H477" s="26" t="s">
        <v>2511</v>
      </c>
      <c r="I477" s="26">
        <v>1708534</v>
      </c>
      <c r="J477" s="23" t="str">
        <f t="shared" si="27"/>
        <v>UREN Room 709 1 4 G6 1708534</v>
      </c>
      <c r="K477" s="23" t="str">
        <f t="shared" si="28"/>
        <v>1 4 G6 1708534</v>
      </c>
      <c r="L477" s="26">
        <v>1.79</v>
      </c>
      <c r="M477" s="306">
        <f t="shared" si="26"/>
        <v>0.18999999999999995</v>
      </c>
      <c r="N477" s="26"/>
      <c r="O477" s="26"/>
      <c r="P477" s="24">
        <f>IF(Q477="","",VLOOKUP(Q477,Mapping!AT:AU,2,FALSE))</f>
        <v>3</v>
      </c>
      <c r="Q477" s="13" t="s">
        <v>0</v>
      </c>
    </row>
    <row r="478" spans="1:17" hidden="1">
      <c r="A478" s="116" t="s">
        <v>176</v>
      </c>
      <c r="B478" s="116">
        <v>1152</v>
      </c>
      <c r="C478" s="55">
        <v>44224</v>
      </c>
      <c r="D478" s="23">
        <f>IFERROR(VLOOKUP(E478,Mapping!AW:BA,5,FALSE),"")</f>
        <v>4</v>
      </c>
      <c r="E478" s="116" t="s">
        <v>962</v>
      </c>
      <c r="F478" s="26">
        <v>1</v>
      </c>
      <c r="G478" s="26">
        <v>4</v>
      </c>
      <c r="H478" s="26" t="s">
        <v>2517</v>
      </c>
      <c r="I478" s="26">
        <v>1708535</v>
      </c>
      <c r="J478" s="23" t="str">
        <f t="shared" si="27"/>
        <v>UREN Room 709 1 4 G7 1708535</v>
      </c>
      <c r="K478" s="23" t="str">
        <f t="shared" si="28"/>
        <v>1 4 G7 1708535</v>
      </c>
      <c r="L478" s="26">
        <v>1.8360000000000001</v>
      </c>
      <c r="M478" s="306">
        <f t="shared" si="26"/>
        <v>0.23599999999999999</v>
      </c>
      <c r="N478" s="26"/>
      <c r="O478" s="26"/>
      <c r="P478" s="24">
        <f>IF(Q478="","",VLOOKUP(Q478,Mapping!AT:AU,2,FALSE))</f>
        <v>3</v>
      </c>
      <c r="Q478" s="13" t="s">
        <v>0</v>
      </c>
    </row>
    <row r="479" spans="1:17">
      <c r="A479" s="116" t="s">
        <v>176</v>
      </c>
      <c r="B479" s="116">
        <v>1152</v>
      </c>
      <c r="C479" s="55">
        <v>44224</v>
      </c>
      <c r="D479" s="23">
        <f>IFERROR(VLOOKUP(E479,Mapping!AW:BA,5,FALSE),"")</f>
        <v>5</v>
      </c>
      <c r="E479" s="116" t="s">
        <v>975</v>
      </c>
      <c r="F479" s="26">
        <v>1</v>
      </c>
      <c r="G479" s="26">
        <v>4</v>
      </c>
      <c r="H479" s="26" t="s">
        <v>2518</v>
      </c>
      <c r="I479" s="26">
        <v>1708522</v>
      </c>
      <c r="J479" s="23" t="str">
        <f t="shared" si="27"/>
        <v>UREN Room 709 1 4 G8 1708522</v>
      </c>
      <c r="K479" s="23" t="str">
        <f t="shared" si="28"/>
        <v>1 4 G8 1708522</v>
      </c>
      <c r="L479" s="26">
        <v>1.752</v>
      </c>
      <c r="M479" s="306">
        <f t="shared" si="26"/>
        <v>0.15199999999999991</v>
      </c>
      <c r="N479" s="26"/>
      <c r="O479" s="26"/>
      <c r="P479" s="24">
        <f>IF(Q479="","",VLOOKUP(Q479,Mapping!AT:AU,2,FALSE))</f>
        <v>3</v>
      </c>
      <c r="Q479" s="13" t="s">
        <v>0</v>
      </c>
    </row>
    <row r="480" spans="1:17">
      <c r="A480" s="116" t="s">
        <v>176</v>
      </c>
      <c r="B480" s="116">
        <v>1152</v>
      </c>
      <c r="C480" s="55">
        <v>44224</v>
      </c>
      <c r="D480" s="23">
        <f>IFERROR(VLOOKUP(E480,Mapping!AW:BA,5,FALSE),"")</f>
        <v>5</v>
      </c>
      <c r="E480" s="116" t="s">
        <v>975</v>
      </c>
      <c r="F480" s="26">
        <v>1</v>
      </c>
      <c r="G480" s="26">
        <v>4</v>
      </c>
      <c r="H480" s="26" t="s">
        <v>2519</v>
      </c>
      <c r="I480" s="26">
        <v>1708523</v>
      </c>
      <c r="J480" s="23" t="str">
        <f t="shared" si="27"/>
        <v>UREN Room 709 1 4 G9 1708523</v>
      </c>
      <c r="K480" s="23" t="str">
        <f t="shared" si="28"/>
        <v>1 4 G9 1708523</v>
      </c>
      <c r="L480" s="26">
        <v>1.8720000000000001</v>
      </c>
      <c r="M480" s="306">
        <f t="shared" si="26"/>
        <v>0.27200000000000002</v>
      </c>
      <c r="N480" s="26"/>
      <c r="O480" s="26"/>
      <c r="P480" s="24">
        <f>IF(Q480="","",VLOOKUP(Q480,Mapping!AT:AU,2,FALSE))</f>
        <v>3</v>
      </c>
      <c r="Q480" s="13" t="s">
        <v>0</v>
      </c>
    </row>
    <row r="481" spans="1:17" hidden="1">
      <c r="A481" s="116" t="s">
        <v>176</v>
      </c>
      <c r="B481" s="116">
        <v>1152</v>
      </c>
      <c r="C481" s="55">
        <v>44224</v>
      </c>
      <c r="D481" s="23">
        <f>IFERROR(VLOOKUP(E481,Mapping!AW:BA,5,FALSE),"")</f>
        <v>8</v>
      </c>
      <c r="E481" s="116" t="s">
        <v>1009</v>
      </c>
      <c r="F481" s="26">
        <v>1</v>
      </c>
      <c r="G481" s="26">
        <v>4</v>
      </c>
      <c r="H481" s="26" t="s">
        <v>2502</v>
      </c>
      <c r="I481" s="26">
        <v>1708692</v>
      </c>
      <c r="J481" s="23" t="str">
        <f t="shared" si="27"/>
        <v>UREN Room 709 1 4 H1 1708692</v>
      </c>
      <c r="K481" s="23" t="str">
        <f t="shared" si="28"/>
        <v>1 4 H1 1708692</v>
      </c>
      <c r="L481" s="26">
        <v>1.841</v>
      </c>
      <c r="M481" s="306">
        <f t="shared" si="26"/>
        <v>0.24099999999999988</v>
      </c>
      <c r="N481" s="26"/>
      <c r="O481" s="26"/>
      <c r="P481" s="24">
        <f>IF(Q481="","",VLOOKUP(Q481,Mapping!AT:AU,2,FALSE))</f>
        <v>3</v>
      </c>
      <c r="Q481" s="13" t="s">
        <v>0</v>
      </c>
    </row>
    <row r="482" spans="1:17" hidden="1">
      <c r="A482" s="116" t="s">
        <v>176</v>
      </c>
      <c r="B482" s="116">
        <v>1152</v>
      </c>
      <c r="C482" s="55">
        <v>44224</v>
      </c>
      <c r="D482" s="23">
        <f>IFERROR(VLOOKUP(E482,Mapping!AW:BA,5,FALSE),"")</f>
        <v>8</v>
      </c>
      <c r="E482" s="116" t="s">
        <v>1009</v>
      </c>
      <c r="F482" s="26">
        <v>1</v>
      </c>
      <c r="G482" s="26">
        <v>4</v>
      </c>
      <c r="H482" s="26" t="s">
        <v>2497</v>
      </c>
      <c r="I482" s="26">
        <v>1708695</v>
      </c>
      <c r="J482" s="23" t="str">
        <f t="shared" si="27"/>
        <v>UREN Room 709 1 4 H2 1708695</v>
      </c>
      <c r="K482" s="23" t="str">
        <f t="shared" si="28"/>
        <v>1 4 H2 1708695</v>
      </c>
      <c r="L482" s="26">
        <v>1.9370000000000001</v>
      </c>
      <c r="M482" s="306">
        <f t="shared" si="26"/>
        <v>0.33699999999999997</v>
      </c>
      <c r="N482" s="26"/>
      <c r="O482" s="26"/>
      <c r="P482" s="24">
        <f>IF(Q482="","",VLOOKUP(Q482,Mapping!AT:AU,2,FALSE))</f>
        <v>3</v>
      </c>
      <c r="Q482" s="13" t="s">
        <v>0</v>
      </c>
    </row>
    <row r="483" spans="1:17" hidden="1">
      <c r="A483" s="116" t="s">
        <v>176</v>
      </c>
      <c r="B483" s="116">
        <v>1152</v>
      </c>
      <c r="C483" s="55">
        <v>44224</v>
      </c>
      <c r="D483" s="23">
        <f>IFERROR(VLOOKUP(E483,Mapping!AW:BA,5,FALSE),"")</f>
        <v>8</v>
      </c>
      <c r="E483" s="116" t="s">
        <v>1009</v>
      </c>
      <c r="F483" s="26">
        <v>1</v>
      </c>
      <c r="G483" s="26">
        <v>4</v>
      </c>
      <c r="H483" s="26" t="s">
        <v>2489</v>
      </c>
      <c r="I483" s="26">
        <v>1708694</v>
      </c>
      <c r="J483" s="23" t="str">
        <f t="shared" si="27"/>
        <v>UREN Room 709 1 4 H3 1708694</v>
      </c>
      <c r="K483" s="23" t="str">
        <f t="shared" si="28"/>
        <v>1 4 H3 1708694</v>
      </c>
      <c r="L483" s="26">
        <v>1.825</v>
      </c>
      <c r="M483" s="306">
        <f t="shared" si="26"/>
        <v>0.22499999999999987</v>
      </c>
      <c r="N483" s="26"/>
      <c r="O483" s="26"/>
      <c r="P483" s="24">
        <f>IF(Q483="","",VLOOKUP(Q483,Mapping!AT:AU,2,FALSE))</f>
        <v>3</v>
      </c>
      <c r="Q483" s="13" t="s">
        <v>0</v>
      </c>
    </row>
    <row r="484" spans="1:17" hidden="1">
      <c r="A484" s="116" t="s">
        <v>176</v>
      </c>
      <c r="B484" s="116">
        <v>1152</v>
      </c>
      <c r="C484" s="55">
        <v>44224</v>
      </c>
      <c r="D484" s="23">
        <f>IFERROR(VLOOKUP(E484,Mapping!AW:BA,5,FALSE),"")</f>
        <v>8</v>
      </c>
      <c r="E484" s="116" t="s">
        <v>1009</v>
      </c>
      <c r="F484" s="26">
        <v>1</v>
      </c>
      <c r="G484" s="26">
        <v>4</v>
      </c>
      <c r="H484" s="26" t="s">
        <v>2493</v>
      </c>
      <c r="I484" s="26">
        <v>1708693</v>
      </c>
      <c r="J484" s="23" t="str">
        <f t="shared" si="27"/>
        <v>UREN Room 709 1 4 H4 1708693</v>
      </c>
      <c r="K484" s="23" t="str">
        <f t="shared" si="28"/>
        <v>1 4 H4 1708693</v>
      </c>
      <c r="L484" s="26">
        <v>1.798</v>
      </c>
      <c r="M484" s="306">
        <f t="shared" si="26"/>
        <v>0.19799999999999995</v>
      </c>
      <c r="N484" s="26"/>
      <c r="O484" s="26"/>
      <c r="P484" s="24">
        <f>IF(Q484="","",VLOOKUP(Q484,Mapping!AT:AU,2,FALSE))</f>
        <v>3</v>
      </c>
      <c r="Q484" s="13" t="s">
        <v>0</v>
      </c>
    </row>
    <row r="485" spans="1:17" hidden="1">
      <c r="A485" s="116" t="s">
        <v>176</v>
      </c>
      <c r="B485" s="116">
        <v>1152</v>
      </c>
      <c r="C485" s="55">
        <v>44224</v>
      </c>
      <c r="D485" s="23">
        <f>IFERROR(VLOOKUP(E485,Mapping!AW:BA,5,FALSE),"")</f>
        <v>6</v>
      </c>
      <c r="E485" s="116" t="s">
        <v>986</v>
      </c>
      <c r="F485" s="26">
        <v>1</v>
      </c>
      <c r="G485" s="26">
        <v>4</v>
      </c>
      <c r="H485" s="26" t="s">
        <v>2490</v>
      </c>
      <c r="I485" s="26">
        <v>1708698</v>
      </c>
      <c r="J485" s="23" t="str">
        <f t="shared" si="27"/>
        <v>UREN Room 709 1 4 H5 1708698</v>
      </c>
      <c r="K485" s="23" t="str">
        <f t="shared" si="28"/>
        <v>1 4 H5 1708698</v>
      </c>
      <c r="L485" s="26">
        <v>1.8340000000000001</v>
      </c>
      <c r="M485" s="306">
        <f t="shared" si="26"/>
        <v>0.23399999999999999</v>
      </c>
      <c r="N485" s="26"/>
      <c r="O485" s="26"/>
      <c r="P485" s="24">
        <f>IF(Q485="","",VLOOKUP(Q485,Mapping!AT:AU,2,FALSE))</f>
        <v>3</v>
      </c>
      <c r="Q485" s="13" t="s">
        <v>0</v>
      </c>
    </row>
    <row r="486" spans="1:17" hidden="1">
      <c r="A486" s="116" t="s">
        <v>176</v>
      </c>
      <c r="B486" s="116">
        <v>1152</v>
      </c>
      <c r="C486" s="55">
        <v>44224</v>
      </c>
      <c r="D486" s="23">
        <f>IFERROR(VLOOKUP(E486,Mapping!AW:BA,5,FALSE),"")</f>
        <v>6</v>
      </c>
      <c r="E486" s="116" t="s">
        <v>986</v>
      </c>
      <c r="F486" s="26">
        <v>1</v>
      </c>
      <c r="G486" s="26">
        <v>4</v>
      </c>
      <c r="H486" s="26" t="s">
        <v>2515</v>
      </c>
      <c r="I486" s="26">
        <v>1708699</v>
      </c>
      <c r="J486" s="23" t="str">
        <f t="shared" si="27"/>
        <v>UREN Room 709 1 4 H6 1708699</v>
      </c>
      <c r="K486" s="23" t="str">
        <f t="shared" si="28"/>
        <v>1 4 H6 1708699</v>
      </c>
      <c r="L486" s="26">
        <v>1.89</v>
      </c>
      <c r="M486" s="306">
        <f t="shared" si="26"/>
        <v>0.28999999999999981</v>
      </c>
      <c r="N486" s="26"/>
      <c r="O486" s="26"/>
      <c r="P486" s="24">
        <f>IF(Q486="","",VLOOKUP(Q486,Mapping!AT:AU,2,FALSE))</f>
        <v>3</v>
      </c>
      <c r="Q486" s="13" t="s">
        <v>0</v>
      </c>
    </row>
    <row r="487" spans="1:17" hidden="1">
      <c r="A487" s="116" t="s">
        <v>176</v>
      </c>
      <c r="B487" s="116">
        <v>1152</v>
      </c>
      <c r="C487" s="55">
        <v>44224</v>
      </c>
      <c r="D487" s="23">
        <f>IFERROR(VLOOKUP(E487,Mapping!AW:BA,5,FALSE),"")</f>
        <v>6</v>
      </c>
      <c r="E487" s="116" t="s">
        <v>986</v>
      </c>
      <c r="F487" s="26">
        <v>1</v>
      </c>
      <c r="G487" s="26">
        <v>4</v>
      </c>
      <c r="H487" s="26" t="s">
        <v>2516</v>
      </c>
      <c r="I487" s="26">
        <v>1708697</v>
      </c>
      <c r="J487" s="23" t="str">
        <f t="shared" si="27"/>
        <v>UREN Room 709 1 4 H7 1708697</v>
      </c>
      <c r="K487" s="23" t="str">
        <f t="shared" si="28"/>
        <v>1 4 H7 1708697</v>
      </c>
      <c r="L487" s="26">
        <v>1.8420000000000001</v>
      </c>
      <c r="M487" s="306">
        <f t="shared" si="26"/>
        <v>0.24199999999999999</v>
      </c>
      <c r="N487" s="26"/>
      <c r="O487" s="26"/>
      <c r="P487" s="24">
        <f>IF(Q487="","",VLOOKUP(Q487,Mapping!AT:AU,2,FALSE))</f>
        <v>3</v>
      </c>
      <c r="Q487" s="13" t="s">
        <v>0</v>
      </c>
    </row>
    <row r="488" spans="1:17" hidden="1">
      <c r="A488" s="117" t="s">
        <v>176</v>
      </c>
      <c r="B488" s="117">
        <v>1152</v>
      </c>
      <c r="C488" s="55">
        <v>44224</v>
      </c>
      <c r="D488" s="23">
        <f>IFERROR(VLOOKUP(E488,Mapping!AW:BA,5,FALSE),"")</f>
        <v>6</v>
      </c>
      <c r="E488" s="117" t="s">
        <v>986</v>
      </c>
      <c r="F488" s="63">
        <v>1</v>
      </c>
      <c r="G488" s="63">
        <v>4</v>
      </c>
      <c r="H488" s="63" t="s">
        <v>2451</v>
      </c>
      <c r="I488" s="63">
        <v>1708696</v>
      </c>
      <c r="J488" s="23" t="str">
        <f t="shared" si="27"/>
        <v>UREN Room 709 1 4 H8 1708696</v>
      </c>
      <c r="K488" s="23" t="str">
        <f t="shared" si="28"/>
        <v>1 4 H8 1708696</v>
      </c>
      <c r="L488" s="63">
        <v>1.865</v>
      </c>
      <c r="M488" s="307">
        <f t="shared" si="26"/>
        <v>0.2649999999999999</v>
      </c>
      <c r="N488" s="63"/>
      <c r="O488" s="63"/>
      <c r="P488" s="24">
        <f>IF(Q488="","",VLOOKUP(Q488,Mapping!AT:AU,2,FALSE))</f>
        <v>3</v>
      </c>
      <c r="Q488" s="13" t="s">
        <v>0</v>
      </c>
    </row>
    <row r="489" spans="1:17" hidden="1">
      <c r="A489" s="215" t="s">
        <v>176</v>
      </c>
      <c r="B489" s="215">
        <v>1152</v>
      </c>
      <c r="C489" s="98">
        <v>44224</v>
      </c>
      <c r="D489" s="23">
        <f>IFERROR(VLOOKUP(E489,Mapping!AW:BA,5,FALSE),"")</f>
        <v>7</v>
      </c>
      <c r="E489" s="215" t="s">
        <v>998</v>
      </c>
      <c r="F489" s="97">
        <v>1</v>
      </c>
      <c r="G489" s="97">
        <v>4</v>
      </c>
      <c r="H489" s="97" t="s">
        <v>2454</v>
      </c>
      <c r="I489" s="97">
        <v>1708674</v>
      </c>
      <c r="J489" s="23" t="str">
        <f t="shared" si="27"/>
        <v>UREN Room 709 1 4 H9 1708674</v>
      </c>
      <c r="K489" s="23" t="str">
        <f t="shared" si="28"/>
        <v>1 4 H9 1708674</v>
      </c>
      <c r="L489" s="97">
        <v>1.804</v>
      </c>
      <c r="M489" s="308">
        <f t="shared" si="26"/>
        <v>0.20399999999999996</v>
      </c>
      <c r="N489" s="97"/>
      <c r="O489" s="97"/>
      <c r="P489" s="24">
        <f>IF(Q489="","",VLOOKUP(Q489,Mapping!AT:AU,2,FALSE))</f>
        <v>3</v>
      </c>
      <c r="Q489" s="101" t="s">
        <v>0</v>
      </c>
    </row>
    <row r="490" spans="1:17" hidden="1">
      <c r="A490" s="215" t="s">
        <v>176</v>
      </c>
      <c r="B490" s="215">
        <v>1152</v>
      </c>
      <c r="C490" s="98">
        <v>44224</v>
      </c>
      <c r="D490" s="23">
        <f>IFERROR(VLOOKUP(E490,Mapping!AW:BA,5,FALSE),"")</f>
        <v>1</v>
      </c>
      <c r="E490" s="215" t="s">
        <v>905</v>
      </c>
      <c r="F490" s="97">
        <v>1</v>
      </c>
      <c r="G490" s="97">
        <v>4</v>
      </c>
      <c r="H490" s="97" t="s">
        <v>1458</v>
      </c>
      <c r="I490" s="97">
        <v>1708660</v>
      </c>
      <c r="J490" s="23" t="str">
        <f t="shared" si="27"/>
        <v>UREN Room 709 1 4 I2 1708660</v>
      </c>
      <c r="K490" s="23" t="str">
        <f t="shared" si="28"/>
        <v>1 4 I2 1708660</v>
      </c>
      <c r="L490" s="97">
        <v>1.8939999999999999</v>
      </c>
      <c r="M490" s="308">
        <f t="shared" si="26"/>
        <v>0.29399999999999982</v>
      </c>
      <c r="N490" s="97"/>
      <c r="O490" s="97"/>
      <c r="P490" s="24">
        <f>IF(Q490="","",VLOOKUP(Q490,Mapping!AT:AU,2,FALSE))</f>
        <v>3</v>
      </c>
      <c r="Q490" s="101" t="s">
        <v>0</v>
      </c>
    </row>
    <row r="491" spans="1:17" hidden="1">
      <c r="A491" s="215" t="s">
        <v>176</v>
      </c>
      <c r="B491" s="215">
        <v>1152</v>
      </c>
      <c r="C491" s="98">
        <v>44224</v>
      </c>
      <c r="D491" s="23">
        <f>IFERROR(VLOOKUP(E491,Mapping!AW:BA,5,FALSE),"")</f>
        <v>1</v>
      </c>
      <c r="E491" s="215" t="s">
        <v>905</v>
      </c>
      <c r="F491" s="97">
        <v>1</v>
      </c>
      <c r="G491" s="97">
        <v>4</v>
      </c>
      <c r="H491" s="97" t="s">
        <v>1462</v>
      </c>
      <c r="I491" s="97">
        <v>1708658</v>
      </c>
      <c r="J491" s="23" t="str">
        <f t="shared" si="27"/>
        <v>UREN Room 709 1 4 I3 1708658</v>
      </c>
      <c r="K491" s="23" t="str">
        <f t="shared" si="28"/>
        <v>1 4 I3 1708658</v>
      </c>
      <c r="L491" s="97">
        <v>1.9379999999999999</v>
      </c>
      <c r="M491" s="308">
        <f t="shared" si="26"/>
        <v>0.33799999999999986</v>
      </c>
      <c r="N491" s="97"/>
      <c r="O491" s="97"/>
      <c r="P491" s="24">
        <f>IF(Q491="","",VLOOKUP(Q491,Mapping!AT:AU,2,FALSE))</f>
        <v>3</v>
      </c>
      <c r="Q491" s="101" t="s">
        <v>0</v>
      </c>
    </row>
    <row r="492" spans="1:17" hidden="1">
      <c r="A492" s="215" t="s">
        <v>176</v>
      </c>
      <c r="B492" s="215">
        <v>1152</v>
      </c>
      <c r="C492" s="98">
        <v>44224</v>
      </c>
      <c r="D492" s="23">
        <f>IFERROR(VLOOKUP(E492,Mapping!AW:BA,5,FALSE),"")</f>
        <v>1</v>
      </c>
      <c r="E492" s="215" t="s">
        <v>905</v>
      </c>
      <c r="F492" s="97">
        <v>1</v>
      </c>
      <c r="G492" s="97">
        <v>4</v>
      </c>
      <c r="H492" s="97" t="s">
        <v>1464</v>
      </c>
      <c r="I492" s="97">
        <v>1708659</v>
      </c>
      <c r="J492" s="23" t="str">
        <f t="shared" si="27"/>
        <v>UREN Room 709 1 4 I4 1708659</v>
      </c>
      <c r="K492" s="23" t="str">
        <f t="shared" si="28"/>
        <v>1 4 I4 1708659</v>
      </c>
      <c r="L492" s="97">
        <v>1.8560000000000001</v>
      </c>
      <c r="M492" s="308">
        <f t="shared" si="26"/>
        <v>0.25600000000000001</v>
      </c>
      <c r="N492" s="97"/>
      <c r="O492" s="97"/>
      <c r="P492" s="24">
        <f>IF(Q492="","",VLOOKUP(Q492,Mapping!AT:AU,2,FALSE))</f>
        <v>3</v>
      </c>
      <c r="Q492" s="101" t="s">
        <v>0</v>
      </c>
    </row>
    <row r="493" spans="1:17" hidden="1">
      <c r="A493" s="215" t="s">
        <v>176</v>
      </c>
      <c r="B493" s="215">
        <v>1152</v>
      </c>
      <c r="C493" s="98">
        <v>44224</v>
      </c>
      <c r="D493" s="23">
        <f>IFERROR(VLOOKUP(E493,Mapping!AW:BA,5,FALSE),"")</f>
        <v>1</v>
      </c>
      <c r="E493" s="215" t="s">
        <v>905</v>
      </c>
      <c r="F493" s="97">
        <v>1</v>
      </c>
      <c r="G493" s="97">
        <v>4</v>
      </c>
      <c r="H493" s="97" t="s">
        <v>1466</v>
      </c>
      <c r="I493" s="97">
        <v>1708657</v>
      </c>
      <c r="J493" s="23" t="str">
        <f t="shared" si="27"/>
        <v>UREN Room 709 1 4 I5 1708657</v>
      </c>
      <c r="K493" s="23" t="str">
        <f t="shared" si="28"/>
        <v>1 4 I5 1708657</v>
      </c>
      <c r="L493" s="97">
        <v>1.95</v>
      </c>
      <c r="M493" s="308">
        <f t="shared" si="26"/>
        <v>0.34999999999999987</v>
      </c>
      <c r="N493" s="97"/>
      <c r="O493" s="97"/>
      <c r="P493" s="24">
        <f>IF(Q493="","",VLOOKUP(Q493,Mapping!AT:AU,2,FALSE))</f>
        <v>3</v>
      </c>
      <c r="Q493" s="101" t="s">
        <v>0</v>
      </c>
    </row>
    <row r="494" spans="1:17" hidden="1">
      <c r="A494" s="215" t="s">
        <v>176</v>
      </c>
      <c r="B494" s="215">
        <v>1152</v>
      </c>
      <c r="C494" s="98">
        <v>44224</v>
      </c>
      <c r="D494" s="23">
        <f>IFERROR(VLOOKUP(E494,Mapping!AW:BA,5,FALSE),"")</f>
        <v>2</v>
      </c>
      <c r="E494" s="215" t="s">
        <v>925</v>
      </c>
      <c r="F494" s="97">
        <v>1</v>
      </c>
      <c r="G494" s="97">
        <v>4</v>
      </c>
      <c r="H494" s="97" t="s">
        <v>2505</v>
      </c>
      <c r="I494" s="97">
        <v>1708684</v>
      </c>
      <c r="J494" s="23" t="str">
        <f t="shared" si="27"/>
        <v>UREN Room 709 1 4 I6 1708684</v>
      </c>
      <c r="K494" s="23" t="str">
        <f t="shared" si="28"/>
        <v>1 4 I6 1708684</v>
      </c>
      <c r="L494" s="97">
        <v>1.9710000000000001</v>
      </c>
      <c r="M494" s="308">
        <f t="shared" si="26"/>
        <v>0.371</v>
      </c>
      <c r="N494" s="97"/>
      <c r="O494" s="97"/>
      <c r="P494" s="24">
        <f>IF(Q494="","",VLOOKUP(Q494,Mapping!AT:AU,2,FALSE))</f>
        <v>3</v>
      </c>
      <c r="Q494" s="101" t="s">
        <v>0</v>
      </c>
    </row>
    <row r="495" spans="1:17" hidden="1">
      <c r="A495" s="215" t="s">
        <v>176</v>
      </c>
      <c r="B495" s="215">
        <v>1152</v>
      </c>
      <c r="C495" s="98">
        <v>44224</v>
      </c>
      <c r="D495" s="23">
        <f>IFERROR(VLOOKUP(E495,Mapping!AW:BA,5,FALSE),"")</f>
        <v>2</v>
      </c>
      <c r="E495" s="215" t="s">
        <v>925</v>
      </c>
      <c r="F495" s="97">
        <v>1</v>
      </c>
      <c r="G495" s="97">
        <v>4</v>
      </c>
      <c r="H495" s="97" t="s">
        <v>2506</v>
      </c>
      <c r="I495" s="97">
        <v>1708685</v>
      </c>
      <c r="J495" s="23" t="str">
        <f t="shared" si="27"/>
        <v>UREN Room 709 1 4 I7 1708685</v>
      </c>
      <c r="K495" s="23" t="str">
        <f t="shared" si="28"/>
        <v>1 4 I7 1708685</v>
      </c>
      <c r="L495" s="97">
        <v>1.9379999999999999</v>
      </c>
      <c r="M495" s="308">
        <f t="shared" si="26"/>
        <v>0.33799999999999986</v>
      </c>
      <c r="N495" s="97"/>
      <c r="O495" s="97"/>
      <c r="P495" s="24">
        <f>IF(Q495="","",VLOOKUP(Q495,Mapping!AT:AU,2,FALSE))</f>
        <v>3</v>
      </c>
      <c r="Q495" s="101" t="s">
        <v>0</v>
      </c>
    </row>
    <row r="496" spans="1:17" hidden="1">
      <c r="A496" s="215" t="s">
        <v>176</v>
      </c>
      <c r="B496" s="215">
        <v>1152</v>
      </c>
      <c r="C496" s="98">
        <v>44224</v>
      </c>
      <c r="D496" s="23">
        <f>IFERROR(VLOOKUP(E496,Mapping!AW:BA,5,FALSE),"")</f>
        <v>2</v>
      </c>
      <c r="E496" s="215" t="s">
        <v>925</v>
      </c>
      <c r="F496" s="97">
        <v>1</v>
      </c>
      <c r="G496" s="97">
        <v>4</v>
      </c>
      <c r="H496" s="97" t="s">
        <v>2507</v>
      </c>
      <c r="I496" s="97">
        <v>1708683</v>
      </c>
      <c r="J496" s="23" t="str">
        <f t="shared" si="27"/>
        <v>UREN Room 709 1 4 I8 1708683</v>
      </c>
      <c r="K496" s="23" t="str">
        <f t="shared" si="28"/>
        <v>1 4 I8 1708683</v>
      </c>
      <c r="L496" s="97">
        <v>1.8560000000000001</v>
      </c>
      <c r="M496" s="308">
        <f t="shared" si="26"/>
        <v>0.25600000000000001</v>
      </c>
      <c r="N496" s="97"/>
      <c r="O496" s="97"/>
      <c r="P496" s="24">
        <f>IF(Q496="","",VLOOKUP(Q496,Mapping!AT:AU,2,FALSE))</f>
        <v>3</v>
      </c>
      <c r="Q496" s="101" t="s">
        <v>0</v>
      </c>
    </row>
    <row r="497" spans="1:17" hidden="1">
      <c r="A497" s="215" t="s">
        <v>176</v>
      </c>
      <c r="B497" s="215">
        <v>1152</v>
      </c>
      <c r="C497" s="98">
        <v>44224</v>
      </c>
      <c r="D497" s="23">
        <f>IFERROR(VLOOKUP(E497,Mapping!AW:BA,5,FALSE),"")</f>
        <v>2</v>
      </c>
      <c r="E497" s="215" t="s">
        <v>925</v>
      </c>
      <c r="F497" s="97">
        <v>1</v>
      </c>
      <c r="G497" s="97">
        <v>4</v>
      </c>
      <c r="H497" s="97" t="s">
        <v>2501</v>
      </c>
      <c r="I497" s="97">
        <v>1708682</v>
      </c>
      <c r="J497" s="23" t="str">
        <f t="shared" si="27"/>
        <v>UREN Room 709 1 4 I9 1708682</v>
      </c>
      <c r="K497" s="23" t="str">
        <f t="shared" si="28"/>
        <v>1 4 I9 1708682</v>
      </c>
      <c r="L497" s="97">
        <v>1.95</v>
      </c>
      <c r="M497" s="308">
        <f t="shared" si="26"/>
        <v>0.34999999999999987</v>
      </c>
      <c r="N497" s="97"/>
      <c r="O497" s="97"/>
      <c r="P497" s="24">
        <f>IF(Q497="","",VLOOKUP(Q497,Mapping!AT:AU,2,FALSE))</f>
        <v>3</v>
      </c>
      <c r="Q497" s="101" t="s">
        <v>0</v>
      </c>
    </row>
    <row r="498" spans="1:17" hidden="1">
      <c r="A498" s="215" t="s">
        <v>129</v>
      </c>
      <c r="B498" s="215">
        <v>1066</v>
      </c>
      <c r="C498" s="98">
        <v>44266</v>
      </c>
      <c r="D498" s="23">
        <f>IFERROR(VLOOKUP(E498,Mapping!AW:BA,5,FALSE),"")</f>
        <v>1</v>
      </c>
      <c r="E498" s="215" t="s">
        <v>905</v>
      </c>
      <c r="F498" s="97">
        <v>2</v>
      </c>
      <c r="G498" s="97">
        <v>5</v>
      </c>
      <c r="H498" s="97" t="s">
        <v>1960</v>
      </c>
      <c r="I498" s="97">
        <v>1734865</v>
      </c>
      <c r="J498" s="23" t="str">
        <f t="shared" si="27"/>
        <v>UREN Room 709 2 5 B4 1734865</v>
      </c>
      <c r="K498" s="23" t="str">
        <f t="shared" si="28"/>
        <v>2 5 B4 1734865</v>
      </c>
      <c r="L498" s="97">
        <v>1.879</v>
      </c>
      <c r="M498" s="308">
        <f t="shared" ref="M498:M528" si="29">L498-1.6</f>
        <v>0.27899999999999991</v>
      </c>
      <c r="N498" s="97"/>
      <c r="O498" s="97"/>
      <c r="P498" s="24">
        <f>IF(Q498="","",VLOOKUP(Q498,Mapping!AT:AU,2,FALSE))</f>
        <v>3</v>
      </c>
      <c r="Q498" s="101" t="s">
        <v>0</v>
      </c>
    </row>
    <row r="499" spans="1:17" hidden="1">
      <c r="A499" s="215" t="s">
        <v>129</v>
      </c>
      <c r="B499" s="215">
        <v>1066</v>
      </c>
      <c r="C499" s="98">
        <v>44266</v>
      </c>
      <c r="D499" s="23">
        <f>IFERROR(VLOOKUP(E499,Mapping!AW:BA,5,FALSE),"")</f>
        <v>1</v>
      </c>
      <c r="E499" s="215" t="s">
        <v>905</v>
      </c>
      <c r="F499" s="97">
        <v>2</v>
      </c>
      <c r="G499" s="97">
        <v>5</v>
      </c>
      <c r="H499" s="97" t="s">
        <v>2447</v>
      </c>
      <c r="I499" s="97">
        <v>1734866</v>
      </c>
      <c r="J499" s="23" t="str">
        <f t="shared" si="27"/>
        <v>UREN Room 709 2 5 C4 1734866</v>
      </c>
      <c r="K499" s="23" t="str">
        <f t="shared" si="28"/>
        <v>2 5 C4 1734866</v>
      </c>
      <c r="L499" s="97">
        <v>1.792</v>
      </c>
      <c r="M499" s="308">
        <f t="shared" si="29"/>
        <v>0.19199999999999995</v>
      </c>
      <c r="N499" s="97"/>
      <c r="O499" s="97"/>
      <c r="P499" s="24">
        <f>IF(Q499="","",VLOOKUP(Q499,Mapping!AT:AU,2,FALSE))</f>
        <v>3</v>
      </c>
      <c r="Q499" s="101" t="s">
        <v>0</v>
      </c>
    </row>
    <row r="500" spans="1:17" hidden="1">
      <c r="A500" s="215" t="s">
        <v>129</v>
      </c>
      <c r="B500" s="215">
        <v>1066</v>
      </c>
      <c r="C500" s="98">
        <v>44266</v>
      </c>
      <c r="D500" s="23">
        <f>IFERROR(VLOOKUP(E500,Mapping!AW:BA,5,FALSE),"")</f>
        <v>1</v>
      </c>
      <c r="E500" s="215" t="s">
        <v>905</v>
      </c>
      <c r="F500" s="97">
        <v>2</v>
      </c>
      <c r="G500" s="97">
        <v>5</v>
      </c>
      <c r="H500" s="97" t="s">
        <v>2484</v>
      </c>
      <c r="I500" s="97">
        <v>1734867</v>
      </c>
      <c r="J500" s="23" t="str">
        <f t="shared" si="27"/>
        <v>UREN Room 709 2 5 D4 1734867</v>
      </c>
      <c r="K500" s="23" t="str">
        <f t="shared" si="28"/>
        <v>2 5 D4 1734867</v>
      </c>
      <c r="L500" s="97">
        <v>1.85</v>
      </c>
      <c r="M500" s="308">
        <f t="shared" si="29"/>
        <v>0.25</v>
      </c>
      <c r="N500" s="97"/>
      <c r="O500" s="97"/>
      <c r="P500" s="24">
        <f>IF(Q500="","",VLOOKUP(Q500,Mapping!AT:AU,2,FALSE))</f>
        <v>3</v>
      </c>
      <c r="Q500" s="101" t="s">
        <v>0</v>
      </c>
    </row>
    <row r="501" spans="1:17" hidden="1">
      <c r="A501" s="215" t="s">
        <v>129</v>
      </c>
      <c r="B501" s="215">
        <v>1066</v>
      </c>
      <c r="C501" s="98">
        <v>44266</v>
      </c>
      <c r="D501" s="23">
        <f>IFERROR(VLOOKUP(E501,Mapping!AW:BA,5,FALSE),"")</f>
        <v>1</v>
      </c>
      <c r="E501" s="215" t="s">
        <v>905</v>
      </c>
      <c r="F501" s="97">
        <v>2</v>
      </c>
      <c r="G501" s="97">
        <v>5</v>
      </c>
      <c r="H501" s="97" t="s">
        <v>1440</v>
      </c>
      <c r="I501" s="97">
        <v>1734868</v>
      </c>
      <c r="J501" s="23" t="str">
        <f t="shared" si="27"/>
        <v>UREN Room 709 2 5 E4 1734868</v>
      </c>
      <c r="K501" s="23" t="str">
        <f t="shared" si="28"/>
        <v>2 5 E4 1734868</v>
      </c>
      <c r="L501" s="97">
        <v>1.8109999999999999</v>
      </c>
      <c r="M501" s="308">
        <f t="shared" si="29"/>
        <v>0.21099999999999985</v>
      </c>
      <c r="N501" s="97"/>
      <c r="O501" s="97"/>
      <c r="P501" s="24">
        <f>IF(Q501="","",VLOOKUP(Q501,Mapping!AT:AU,2,FALSE))</f>
        <v>3</v>
      </c>
      <c r="Q501" s="101" t="s">
        <v>0</v>
      </c>
    </row>
    <row r="502" spans="1:17" hidden="1">
      <c r="A502" s="215" t="s">
        <v>129</v>
      </c>
      <c r="B502" s="215">
        <v>1066</v>
      </c>
      <c r="C502" s="98">
        <v>44266</v>
      </c>
      <c r="D502" s="23">
        <f>IFERROR(VLOOKUP(E502,Mapping!AW:BA,5,FALSE),"")</f>
        <v>2</v>
      </c>
      <c r="E502" s="215" t="s">
        <v>925</v>
      </c>
      <c r="F502" s="97">
        <v>2</v>
      </c>
      <c r="G502" s="97">
        <v>5</v>
      </c>
      <c r="H502" s="97" t="s">
        <v>2495</v>
      </c>
      <c r="I502" s="97">
        <v>1734887</v>
      </c>
      <c r="J502" s="23" t="str">
        <f t="shared" si="27"/>
        <v>UREN Room 709 2 5 G3 1734887</v>
      </c>
      <c r="K502" s="23" t="str">
        <f t="shared" si="28"/>
        <v>2 5 G3 1734887</v>
      </c>
      <c r="L502" s="97">
        <v>1.9079999999999999</v>
      </c>
      <c r="M502" s="308">
        <f t="shared" si="29"/>
        <v>0.30799999999999983</v>
      </c>
      <c r="N502" s="97"/>
      <c r="O502" s="97"/>
      <c r="P502" s="24">
        <f>IF(Q502="","",VLOOKUP(Q502,Mapping!AT:AU,2,FALSE))</f>
        <v>3</v>
      </c>
      <c r="Q502" s="101" t="s">
        <v>0</v>
      </c>
    </row>
    <row r="503" spans="1:17" hidden="1">
      <c r="A503" s="215" t="s">
        <v>129</v>
      </c>
      <c r="B503" s="215">
        <v>1066</v>
      </c>
      <c r="C503" s="98">
        <v>44266</v>
      </c>
      <c r="D503" s="23">
        <f>IFERROR(VLOOKUP(E503,Mapping!AW:BA,5,FALSE),"")</f>
        <v>2</v>
      </c>
      <c r="E503" s="215" t="s">
        <v>925</v>
      </c>
      <c r="F503" s="97">
        <v>2</v>
      </c>
      <c r="G503" s="97">
        <v>5</v>
      </c>
      <c r="H503" s="97" t="s">
        <v>2489</v>
      </c>
      <c r="I503" s="97">
        <v>1734888</v>
      </c>
      <c r="J503" s="23" t="str">
        <f t="shared" si="27"/>
        <v>UREN Room 709 2 5 H3 1734888</v>
      </c>
      <c r="K503" s="23" t="str">
        <f t="shared" si="28"/>
        <v>2 5 H3 1734888</v>
      </c>
      <c r="L503" s="97">
        <v>1.9359999999999999</v>
      </c>
      <c r="M503" s="308">
        <f t="shared" si="29"/>
        <v>0.33599999999999985</v>
      </c>
      <c r="N503" s="97"/>
      <c r="O503" s="97"/>
      <c r="P503" s="24">
        <f>IF(Q503="","",VLOOKUP(Q503,Mapping!AT:AU,2,FALSE))</f>
        <v>3</v>
      </c>
      <c r="Q503" s="101" t="s">
        <v>0</v>
      </c>
    </row>
    <row r="504" spans="1:17" hidden="1">
      <c r="A504" s="215" t="s">
        <v>129</v>
      </c>
      <c r="B504" s="215">
        <v>1066</v>
      </c>
      <c r="C504" s="98">
        <v>44266</v>
      </c>
      <c r="D504" s="23">
        <f>IFERROR(VLOOKUP(E504,Mapping!AW:BA,5,FALSE),"")</f>
        <v>2</v>
      </c>
      <c r="E504" s="215" t="s">
        <v>925</v>
      </c>
      <c r="F504" s="97">
        <v>2</v>
      </c>
      <c r="G504" s="97">
        <v>5</v>
      </c>
      <c r="H504" s="97" t="s">
        <v>1462</v>
      </c>
      <c r="I504" s="97">
        <v>1734889</v>
      </c>
      <c r="J504" s="23" t="str">
        <f t="shared" si="27"/>
        <v>UREN Room 709 2 5 I3 1734889</v>
      </c>
      <c r="K504" s="23" t="str">
        <f t="shared" si="28"/>
        <v>2 5 I3 1734889</v>
      </c>
      <c r="L504" s="97">
        <v>2.0329999999999999</v>
      </c>
      <c r="M504" s="308">
        <f t="shared" si="29"/>
        <v>0.43299999999999983</v>
      </c>
      <c r="N504" s="97"/>
      <c r="O504" s="97"/>
      <c r="P504" s="24">
        <f>IF(Q504="","",VLOOKUP(Q504,Mapping!AT:AU,2,FALSE))</f>
        <v>3</v>
      </c>
      <c r="Q504" s="101" t="s">
        <v>0</v>
      </c>
    </row>
    <row r="505" spans="1:17" hidden="1">
      <c r="A505" s="215" t="s">
        <v>129</v>
      </c>
      <c r="B505" s="215">
        <v>1066</v>
      </c>
      <c r="C505" s="98">
        <v>44266</v>
      </c>
      <c r="D505" s="23">
        <f>IFERROR(VLOOKUP(E505,Mapping!AW:BA,5,FALSE),"")</f>
        <v>2</v>
      </c>
      <c r="E505" s="215" t="s">
        <v>925</v>
      </c>
      <c r="F505" s="97">
        <v>2</v>
      </c>
      <c r="G505" s="97">
        <v>5</v>
      </c>
      <c r="H505" s="97" t="s">
        <v>2320</v>
      </c>
      <c r="I505" s="97">
        <v>1734890</v>
      </c>
      <c r="J505" s="23" t="str">
        <f t="shared" si="27"/>
        <v>UREN Room 709 2 5 A4 1734890</v>
      </c>
      <c r="K505" s="23" t="str">
        <f t="shared" si="28"/>
        <v>2 5 A4 1734890</v>
      </c>
      <c r="L505" s="97">
        <v>1.8440000000000001</v>
      </c>
      <c r="M505" s="308">
        <f t="shared" si="29"/>
        <v>0.24399999999999999</v>
      </c>
      <c r="N505" s="97"/>
      <c r="O505" s="97"/>
      <c r="P505" s="24">
        <f>IF(Q505="","",VLOOKUP(Q505,Mapping!AT:AU,2,FALSE))</f>
        <v>3</v>
      </c>
      <c r="Q505" s="101" t="s">
        <v>0</v>
      </c>
    </row>
    <row r="506" spans="1:17" hidden="1">
      <c r="A506" s="215" t="s">
        <v>129</v>
      </c>
      <c r="B506" s="215">
        <v>1066</v>
      </c>
      <c r="C506" s="98">
        <v>44266</v>
      </c>
      <c r="D506" s="23">
        <f>IFERROR(VLOOKUP(E506,Mapping!AW:BA,5,FALSE),"")</f>
        <v>8</v>
      </c>
      <c r="E506" s="215" t="s">
        <v>1009</v>
      </c>
      <c r="F506" s="97">
        <v>2</v>
      </c>
      <c r="G506" s="97">
        <v>5</v>
      </c>
      <c r="H506" s="97" t="s">
        <v>2497</v>
      </c>
      <c r="I506" s="97">
        <v>1734907</v>
      </c>
      <c r="J506" s="23" t="str">
        <f t="shared" si="27"/>
        <v>UREN Room 709 2 5 H2 1734907</v>
      </c>
      <c r="K506" s="23" t="str">
        <f t="shared" si="28"/>
        <v>2 5 H2 1734907</v>
      </c>
      <c r="L506" s="97">
        <v>1.849</v>
      </c>
      <c r="M506" s="308">
        <f t="shared" si="29"/>
        <v>0.24899999999999989</v>
      </c>
      <c r="N506" s="97"/>
      <c r="O506" s="97"/>
      <c r="P506" s="24">
        <f>IF(Q506="","",VLOOKUP(Q506,Mapping!AT:AU,2,FALSE))</f>
        <v>3</v>
      </c>
      <c r="Q506" s="101" t="s">
        <v>0</v>
      </c>
    </row>
    <row r="507" spans="1:17" hidden="1">
      <c r="A507" s="215" t="s">
        <v>129</v>
      </c>
      <c r="B507" s="215">
        <v>1066</v>
      </c>
      <c r="C507" s="98">
        <v>44266</v>
      </c>
      <c r="D507" s="23">
        <f>IFERROR(VLOOKUP(E507,Mapping!AW:BA,5,FALSE),"")</f>
        <v>8</v>
      </c>
      <c r="E507" s="215" t="s">
        <v>1009</v>
      </c>
      <c r="F507" s="97">
        <v>2</v>
      </c>
      <c r="G507" s="97">
        <v>5</v>
      </c>
      <c r="H507" s="97" t="s">
        <v>1458</v>
      </c>
      <c r="I507" s="97">
        <v>1734908</v>
      </c>
      <c r="J507" s="23" t="str">
        <f t="shared" si="27"/>
        <v>UREN Room 709 2 5 I2 1734908</v>
      </c>
      <c r="K507" s="23" t="str">
        <f t="shared" si="28"/>
        <v>2 5 I2 1734908</v>
      </c>
      <c r="L507" s="97">
        <v>1.798</v>
      </c>
      <c r="M507" s="308">
        <f t="shared" si="29"/>
        <v>0.19799999999999995</v>
      </c>
      <c r="N507" s="97"/>
      <c r="O507" s="97"/>
      <c r="P507" s="24">
        <f>IF(Q507="","",VLOOKUP(Q507,Mapping!AT:AU,2,FALSE))</f>
        <v>3</v>
      </c>
      <c r="Q507" s="101" t="s">
        <v>0</v>
      </c>
    </row>
    <row r="508" spans="1:17" hidden="1">
      <c r="A508" s="215" t="s">
        <v>129</v>
      </c>
      <c r="B508" s="215">
        <v>1066</v>
      </c>
      <c r="C508" s="98">
        <v>44266</v>
      </c>
      <c r="D508" s="23">
        <f>IFERROR(VLOOKUP(E508,Mapping!AW:BA,5,FALSE),"")</f>
        <v>8</v>
      </c>
      <c r="E508" s="215" t="s">
        <v>1009</v>
      </c>
      <c r="F508" s="97">
        <v>2</v>
      </c>
      <c r="G508" s="97">
        <v>5</v>
      </c>
      <c r="H508" s="97" t="s">
        <v>2441</v>
      </c>
      <c r="I508" s="97">
        <v>1734909</v>
      </c>
      <c r="J508" s="23" t="str">
        <f t="shared" si="27"/>
        <v>UREN Room 709 2 5 A3 1734909</v>
      </c>
      <c r="K508" s="23" t="str">
        <f t="shared" si="28"/>
        <v>2 5 A3 1734909</v>
      </c>
      <c r="L508" s="97">
        <v>1.895</v>
      </c>
      <c r="M508" s="308">
        <f t="shared" si="29"/>
        <v>0.29499999999999993</v>
      </c>
      <c r="N508" s="97"/>
      <c r="O508" s="97"/>
      <c r="P508" s="24">
        <f>IF(Q508="","",VLOOKUP(Q508,Mapping!AT:AU,2,FALSE))</f>
        <v>3</v>
      </c>
      <c r="Q508" s="101" t="s">
        <v>0</v>
      </c>
    </row>
    <row r="509" spans="1:17" hidden="1">
      <c r="A509" s="215" t="s">
        <v>129</v>
      </c>
      <c r="B509" s="215">
        <v>1066</v>
      </c>
      <c r="C509" s="98">
        <v>44266</v>
      </c>
      <c r="D509" s="23">
        <f>IFERROR(VLOOKUP(E509,Mapping!AW:BA,5,FALSE),"")</f>
        <v>8</v>
      </c>
      <c r="E509" s="215" t="s">
        <v>1009</v>
      </c>
      <c r="F509" s="97">
        <v>2</v>
      </c>
      <c r="G509" s="97">
        <v>5</v>
      </c>
      <c r="H509" s="97" t="s">
        <v>1957</v>
      </c>
      <c r="I509" s="97">
        <v>1734910</v>
      </c>
      <c r="J509" s="23" t="str">
        <f t="shared" si="27"/>
        <v>UREN Room 709 2 5 B3 1734910</v>
      </c>
      <c r="K509" s="23" t="str">
        <f t="shared" si="28"/>
        <v>2 5 B3 1734910</v>
      </c>
      <c r="L509" s="97">
        <v>1.8460000000000001</v>
      </c>
      <c r="M509" s="308">
        <f t="shared" si="29"/>
        <v>0.246</v>
      </c>
      <c r="N509" s="97"/>
      <c r="O509" s="97"/>
      <c r="P509" s="24">
        <f>IF(Q509="","",VLOOKUP(Q509,Mapping!AT:AU,2,FALSE))</f>
        <v>3</v>
      </c>
      <c r="Q509" s="101" t="s">
        <v>0</v>
      </c>
    </row>
    <row r="510" spans="1:17">
      <c r="A510" s="215" t="s">
        <v>129</v>
      </c>
      <c r="B510" s="215">
        <v>1066</v>
      </c>
      <c r="C510" s="98">
        <v>44266</v>
      </c>
      <c r="D510" s="23">
        <f>IFERROR(VLOOKUP(E510,Mapping!AW:BA,5,FALSE),"")</f>
        <v>5</v>
      </c>
      <c r="E510" s="215" t="s">
        <v>975</v>
      </c>
      <c r="F510" s="97">
        <v>2</v>
      </c>
      <c r="G510" s="97">
        <v>5</v>
      </c>
      <c r="H510" s="97" t="s">
        <v>2482</v>
      </c>
      <c r="I510" s="97">
        <v>1734849</v>
      </c>
      <c r="J510" s="23" t="str">
        <f t="shared" si="27"/>
        <v>UREN Room 709 2 5 D2 1734849</v>
      </c>
      <c r="K510" s="23" t="str">
        <f t="shared" si="28"/>
        <v>2 5 D2 1734849</v>
      </c>
      <c r="L510" s="97">
        <v>1.8560000000000001</v>
      </c>
      <c r="M510" s="308">
        <f t="shared" si="29"/>
        <v>0.25600000000000001</v>
      </c>
      <c r="N510" s="97"/>
      <c r="O510" s="97"/>
      <c r="P510" s="24">
        <f>IF(Q510="","",VLOOKUP(Q510,Mapping!AT:AU,2,FALSE))</f>
        <v>3</v>
      </c>
      <c r="Q510" s="101" t="s">
        <v>0</v>
      </c>
    </row>
    <row r="511" spans="1:17">
      <c r="A511" s="215" t="s">
        <v>129</v>
      </c>
      <c r="B511" s="215">
        <v>1066</v>
      </c>
      <c r="C511" s="98">
        <v>44266</v>
      </c>
      <c r="D511" s="23">
        <f>IFERROR(VLOOKUP(E511,Mapping!AW:BA,5,FALSE),"")</f>
        <v>5</v>
      </c>
      <c r="E511" s="215" t="s">
        <v>975</v>
      </c>
      <c r="F511" s="97">
        <v>2</v>
      </c>
      <c r="G511" s="97">
        <v>5</v>
      </c>
      <c r="H511" s="97" t="s">
        <v>1434</v>
      </c>
      <c r="I511" s="97">
        <v>1734850</v>
      </c>
      <c r="J511" s="23" t="str">
        <f t="shared" si="27"/>
        <v>UREN Room 709 2 5 E2 1734850</v>
      </c>
      <c r="K511" s="23" t="str">
        <f t="shared" si="28"/>
        <v>2 5 E2 1734850</v>
      </c>
      <c r="L511" s="97">
        <v>1.8240000000000001</v>
      </c>
      <c r="M511" s="308">
        <f t="shared" si="29"/>
        <v>0.22399999999999998</v>
      </c>
      <c r="N511" s="97"/>
      <c r="O511" s="97"/>
      <c r="P511" s="24">
        <f>IF(Q511="","",VLOOKUP(Q511,Mapping!AT:AU,2,FALSE))</f>
        <v>3</v>
      </c>
      <c r="Q511" s="101" t="s">
        <v>0</v>
      </c>
    </row>
    <row r="512" spans="1:17">
      <c r="A512" s="215" t="s">
        <v>129</v>
      </c>
      <c r="B512" s="215">
        <v>1066</v>
      </c>
      <c r="C512" s="98">
        <v>44266</v>
      </c>
      <c r="D512" s="23">
        <f>IFERROR(VLOOKUP(E512,Mapping!AW:BA,5,FALSE),"")</f>
        <v>5</v>
      </c>
      <c r="E512" s="215" t="s">
        <v>975</v>
      </c>
      <c r="F512" s="97">
        <v>2</v>
      </c>
      <c r="G512" s="97">
        <v>5</v>
      </c>
      <c r="H512" s="97" t="s">
        <v>2499</v>
      </c>
      <c r="I512" s="97">
        <v>1734851</v>
      </c>
      <c r="J512" s="23" t="str">
        <f t="shared" si="27"/>
        <v>UREN Room 709 2 5 F2 1734851</v>
      </c>
      <c r="K512" s="23" t="str">
        <f t="shared" si="28"/>
        <v>2 5 F2 1734851</v>
      </c>
      <c r="L512" s="97">
        <v>1.8320000000000001</v>
      </c>
      <c r="M512" s="308">
        <f t="shared" si="29"/>
        <v>0.23199999999999998</v>
      </c>
      <c r="N512" s="97"/>
      <c r="O512" s="97"/>
      <c r="P512" s="24">
        <f>IF(Q512="","",VLOOKUP(Q512,Mapping!AT:AU,2,FALSE))</f>
        <v>3</v>
      </c>
      <c r="Q512" s="101" t="s">
        <v>0</v>
      </c>
    </row>
    <row r="513" spans="1:17">
      <c r="A513" s="215" t="s">
        <v>129</v>
      </c>
      <c r="B513" s="215">
        <v>1066</v>
      </c>
      <c r="C513" s="98">
        <v>44266</v>
      </c>
      <c r="D513" s="23">
        <f>IFERROR(VLOOKUP(E513,Mapping!AW:BA,5,FALSE),"")</f>
        <v>5</v>
      </c>
      <c r="E513" s="215" t="s">
        <v>975</v>
      </c>
      <c r="F513" s="97">
        <v>2</v>
      </c>
      <c r="G513" s="97">
        <v>5</v>
      </c>
      <c r="H513" s="97" t="s">
        <v>2498</v>
      </c>
      <c r="I513" s="97">
        <v>1734852</v>
      </c>
      <c r="J513" s="23" t="str">
        <f t="shared" si="27"/>
        <v>UREN Room 709 2 5 G2 1734852</v>
      </c>
      <c r="K513" s="23" t="str">
        <f t="shared" si="28"/>
        <v>2 5 G2 1734852</v>
      </c>
      <c r="L513" s="97">
        <v>1.845</v>
      </c>
      <c r="M513" s="308">
        <f t="shared" si="29"/>
        <v>0.24499999999999988</v>
      </c>
      <c r="N513" s="97"/>
      <c r="O513" s="97"/>
      <c r="P513" s="24">
        <f>IF(Q513="","",VLOOKUP(Q513,Mapping!AT:AU,2,FALSE))</f>
        <v>3</v>
      </c>
      <c r="Q513" s="101" t="s">
        <v>0</v>
      </c>
    </row>
    <row r="514" spans="1:17" hidden="1">
      <c r="A514" s="215" t="s">
        <v>129</v>
      </c>
      <c r="B514" s="215">
        <v>1066</v>
      </c>
      <c r="C514" s="98">
        <v>44266</v>
      </c>
      <c r="D514" s="23">
        <f>IFERROR(VLOOKUP(E514,Mapping!AW:BA,5,FALSE),"")</f>
        <v>4</v>
      </c>
      <c r="E514" s="215" t="s">
        <v>962</v>
      </c>
      <c r="F514" s="97">
        <v>2</v>
      </c>
      <c r="G514" s="97">
        <v>5</v>
      </c>
      <c r="H514" s="97" t="s">
        <v>2446</v>
      </c>
      <c r="I514" s="97">
        <v>1734857</v>
      </c>
      <c r="J514" s="23" t="str">
        <f t="shared" si="27"/>
        <v>UREN Room 709 2 5 C3 1734857</v>
      </c>
      <c r="K514" s="23" t="str">
        <f t="shared" si="28"/>
        <v>2 5 C3 1734857</v>
      </c>
      <c r="L514" s="97">
        <v>1.9319999999999999</v>
      </c>
      <c r="M514" s="308">
        <f t="shared" si="29"/>
        <v>0.33199999999999985</v>
      </c>
      <c r="N514" s="97"/>
      <c r="O514" s="97"/>
      <c r="P514" s="24">
        <f>IF(Q514="","",VLOOKUP(Q514,Mapping!AT:AU,2,FALSE))</f>
        <v>3</v>
      </c>
      <c r="Q514" s="101" t="s">
        <v>0</v>
      </c>
    </row>
    <row r="515" spans="1:17" hidden="1">
      <c r="A515" s="215" t="s">
        <v>129</v>
      </c>
      <c r="B515" s="215">
        <v>1066</v>
      </c>
      <c r="C515" s="98">
        <v>44266</v>
      </c>
      <c r="D515" s="23">
        <f>IFERROR(VLOOKUP(E515,Mapping!AW:BA,5,FALSE),"")</f>
        <v>4</v>
      </c>
      <c r="E515" s="215" t="s">
        <v>962</v>
      </c>
      <c r="F515" s="97">
        <v>2</v>
      </c>
      <c r="G515" s="97">
        <v>5</v>
      </c>
      <c r="H515" s="97" t="s">
        <v>2483</v>
      </c>
      <c r="I515" s="97">
        <v>1734858</v>
      </c>
      <c r="J515" s="23" t="str">
        <f t="shared" si="27"/>
        <v>UREN Room 709 2 5 D3 1734858</v>
      </c>
      <c r="K515" s="23" t="str">
        <f t="shared" si="28"/>
        <v>2 5 D3 1734858</v>
      </c>
      <c r="L515" s="97">
        <v>1.8009999999999999</v>
      </c>
      <c r="M515" s="308">
        <f t="shared" si="29"/>
        <v>0.20099999999999985</v>
      </c>
      <c r="N515" s="97"/>
      <c r="O515" s="97"/>
      <c r="P515" s="24">
        <f>IF(Q515="","",VLOOKUP(Q515,Mapping!AT:AU,2,FALSE))</f>
        <v>3</v>
      </c>
      <c r="Q515" s="101" t="s">
        <v>0</v>
      </c>
    </row>
    <row r="516" spans="1:17" hidden="1">
      <c r="A516" s="215" t="s">
        <v>129</v>
      </c>
      <c r="B516" s="215">
        <v>1066</v>
      </c>
      <c r="C516" s="98">
        <v>44266</v>
      </c>
      <c r="D516" s="23">
        <f>IFERROR(VLOOKUP(E516,Mapping!AW:BA,5,FALSE),"")</f>
        <v>4</v>
      </c>
      <c r="E516" s="215" t="s">
        <v>962</v>
      </c>
      <c r="F516" s="97">
        <v>2</v>
      </c>
      <c r="G516" s="97">
        <v>5</v>
      </c>
      <c r="H516" s="97" t="s">
        <v>1436</v>
      </c>
      <c r="I516" s="97">
        <v>1734859</v>
      </c>
      <c r="J516" s="23" t="str">
        <f t="shared" si="27"/>
        <v>UREN Room 709 2 5 E3 1734859</v>
      </c>
      <c r="K516" s="23" t="str">
        <f t="shared" si="28"/>
        <v>2 5 E3 1734859</v>
      </c>
      <c r="L516" s="97">
        <v>1.782</v>
      </c>
      <c r="M516" s="308">
        <f t="shared" si="29"/>
        <v>0.18199999999999994</v>
      </c>
      <c r="N516" s="97"/>
      <c r="O516" s="97"/>
      <c r="P516" s="24">
        <f>IF(Q516="","",VLOOKUP(Q516,Mapping!AT:AU,2,FALSE))</f>
        <v>3</v>
      </c>
      <c r="Q516" s="101" t="s">
        <v>0</v>
      </c>
    </row>
    <row r="517" spans="1:17" hidden="1">
      <c r="A517" s="215" t="s">
        <v>129</v>
      </c>
      <c r="B517" s="215">
        <v>1066</v>
      </c>
      <c r="C517" s="98">
        <v>44266</v>
      </c>
      <c r="D517" s="23">
        <f>IFERROR(VLOOKUP(E517,Mapping!AW:BA,5,FALSE),"")</f>
        <v>4</v>
      </c>
      <c r="E517" s="215" t="s">
        <v>962</v>
      </c>
      <c r="F517" s="97">
        <v>2</v>
      </c>
      <c r="G517" s="97">
        <v>5</v>
      </c>
      <c r="H517" s="97" t="s">
        <v>2496</v>
      </c>
      <c r="I517" s="97">
        <v>1734860</v>
      </c>
      <c r="J517" s="23" t="str">
        <f t="shared" si="27"/>
        <v>UREN Room 709 2 5 F3 1734860</v>
      </c>
      <c r="K517" s="23" t="str">
        <f t="shared" si="28"/>
        <v>2 5 F3 1734860</v>
      </c>
      <c r="L517" s="97">
        <v>1.8260000000000001</v>
      </c>
      <c r="M517" s="308">
        <f t="shared" si="29"/>
        <v>0.22599999999999998</v>
      </c>
      <c r="N517" s="97"/>
      <c r="O517" s="97"/>
      <c r="P517" s="24">
        <f>IF(Q517="","",VLOOKUP(Q517,Mapping!AT:AU,2,FALSE))</f>
        <v>3</v>
      </c>
      <c r="Q517" s="101" t="s">
        <v>0</v>
      </c>
    </row>
    <row r="518" spans="1:17" hidden="1">
      <c r="A518" s="215" t="s">
        <v>129</v>
      </c>
      <c r="B518" s="215">
        <v>1066</v>
      </c>
      <c r="C518" s="98">
        <v>44266</v>
      </c>
      <c r="D518" s="23">
        <f>IFERROR(VLOOKUP(E518,Mapping!AW:BA,5,FALSE),"")</f>
        <v>9</v>
      </c>
      <c r="E518" s="215" t="s">
        <v>1018</v>
      </c>
      <c r="F518" s="97">
        <v>2</v>
      </c>
      <c r="G518" s="97">
        <v>5</v>
      </c>
      <c r="H518" s="97" t="s">
        <v>1418</v>
      </c>
      <c r="I518" s="97">
        <v>1734917</v>
      </c>
      <c r="J518" s="23" t="str">
        <f t="shared" si="27"/>
        <v>UREN Room 709 2 5 E1 1734917</v>
      </c>
      <c r="K518" s="23" t="str">
        <f t="shared" si="28"/>
        <v>2 5 E1 1734917</v>
      </c>
      <c r="L518" s="97">
        <v>1.897</v>
      </c>
      <c r="M518" s="308">
        <f t="shared" si="29"/>
        <v>0.29699999999999993</v>
      </c>
      <c r="N518" s="97"/>
      <c r="O518" s="97"/>
      <c r="P518" s="24">
        <f>IF(Q518="","",VLOOKUP(Q518,Mapping!AT:AU,2,FALSE))</f>
        <v>3</v>
      </c>
      <c r="Q518" s="101" t="s">
        <v>0</v>
      </c>
    </row>
    <row r="519" spans="1:17" hidden="1">
      <c r="A519" s="215" t="s">
        <v>129</v>
      </c>
      <c r="B519" s="215">
        <v>1066</v>
      </c>
      <c r="C519" s="98">
        <v>44266</v>
      </c>
      <c r="D519" s="23">
        <f>IFERROR(VLOOKUP(E519,Mapping!AW:BA,5,FALSE),"")</f>
        <v>9</v>
      </c>
      <c r="E519" s="215" t="s">
        <v>1018</v>
      </c>
      <c r="F519" s="97">
        <v>2</v>
      </c>
      <c r="G519" s="97">
        <v>5</v>
      </c>
      <c r="H519" s="97" t="s">
        <v>2503</v>
      </c>
      <c r="I519" s="97">
        <v>1734922</v>
      </c>
      <c r="J519" s="23" t="str">
        <f t="shared" si="27"/>
        <v>UREN Room 709 2 5 F1 1734922</v>
      </c>
      <c r="K519" s="23" t="str">
        <f t="shared" si="28"/>
        <v>2 5 F1 1734922</v>
      </c>
      <c r="L519" s="97">
        <v>1.887</v>
      </c>
      <c r="M519" s="308">
        <f t="shared" si="29"/>
        <v>0.28699999999999992</v>
      </c>
      <c r="N519" s="97"/>
      <c r="O519" s="97"/>
      <c r="P519" s="24">
        <f>IF(Q519="","",VLOOKUP(Q519,Mapping!AT:AU,2,FALSE))</f>
        <v>3</v>
      </c>
      <c r="Q519" s="101" t="s">
        <v>0</v>
      </c>
    </row>
    <row r="520" spans="1:17" hidden="1">
      <c r="A520" s="215" t="s">
        <v>129</v>
      </c>
      <c r="B520" s="215">
        <v>1066</v>
      </c>
      <c r="C520" s="98">
        <v>44266</v>
      </c>
      <c r="D520" s="23">
        <f>IFERROR(VLOOKUP(E520,Mapping!AW:BA,5,FALSE),"")</f>
        <v>9</v>
      </c>
      <c r="E520" s="215" t="s">
        <v>1018</v>
      </c>
      <c r="F520" s="97">
        <v>2</v>
      </c>
      <c r="G520" s="97">
        <v>5</v>
      </c>
      <c r="H520" s="97" t="s">
        <v>2504</v>
      </c>
      <c r="I520" s="97">
        <v>1734923</v>
      </c>
      <c r="J520" s="23" t="str">
        <f t="shared" si="27"/>
        <v>UREN Room 709 2 5 G1 1734923</v>
      </c>
      <c r="K520" s="23" t="str">
        <f t="shared" si="28"/>
        <v>2 5 G1 1734923</v>
      </c>
      <c r="L520" s="97">
        <v>1.91</v>
      </c>
      <c r="M520" s="308">
        <f t="shared" si="29"/>
        <v>0.30999999999999983</v>
      </c>
      <c r="N520" s="97"/>
      <c r="O520" s="97"/>
      <c r="P520" s="24">
        <f>IF(Q520="","",VLOOKUP(Q520,Mapping!AT:AU,2,FALSE))</f>
        <v>3</v>
      </c>
      <c r="Q520" s="101" t="s">
        <v>0</v>
      </c>
    </row>
    <row r="521" spans="1:17" hidden="1">
      <c r="A521" s="215" t="s">
        <v>129</v>
      </c>
      <c r="B521" s="215">
        <v>1066</v>
      </c>
      <c r="C521" s="98">
        <v>44266</v>
      </c>
      <c r="D521" s="23">
        <f>IFERROR(VLOOKUP(E521,Mapping!AW:BA,5,FALSE),"")</f>
        <v>9</v>
      </c>
      <c r="E521" s="215" t="s">
        <v>1018</v>
      </c>
      <c r="F521" s="97">
        <v>2</v>
      </c>
      <c r="G521" s="97">
        <v>5</v>
      </c>
      <c r="H521" s="97" t="s">
        <v>2502</v>
      </c>
      <c r="I521" s="97">
        <v>1734924</v>
      </c>
      <c r="J521" s="23" t="str">
        <f t="shared" si="27"/>
        <v>UREN Room 709 2 5 H1 1734924</v>
      </c>
      <c r="K521" s="23" t="str">
        <f t="shared" si="28"/>
        <v>2 5 H1 1734924</v>
      </c>
      <c r="L521" s="97">
        <v>1.94</v>
      </c>
      <c r="M521" s="308">
        <f t="shared" si="29"/>
        <v>0.33999999999999986</v>
      </c>
      <c r="N521" s="97"/>
      <c r="O521" s="97"/>
      <c r="P521" s="24">
        <f>IF(Q521="","",VLOOKUP(Q521,Mapping!AT:AU,2,FALSE))</f>
        <v>3</v>
      </c>
      <c r="Q521" s="101" t="s">
        <v>0</v>
      </c>
    </row>
    <row r="522" spans="1:17" hidden="1">
      <c r="A522" s="215" t="s">
        <v>129</v>
      </c>
      <c r="B522" s="215">
        <v>1066</v>
      </c>
      <c r="C522" s="98">
        <v>44266</v>
      </c>
      <c r="D522" s="23">
        <f>IFERROR(VLOOKUP(E522,Mapping!AW:BA,5,FALSE),"")</f>
        <v>7</v>
      </c>
      <c r="E522" s="215" t="s">
        <v>998</v>
      </c>
      <c r="F522" s="97">
        <v>2</v>
      </c>
      <c r="G522" s="97">
        <v>5</v>
      </c>
      <c r="H522" s="97" t="s">
        <v>1209</v>
      </c>
      <c r="I522" s="97">
        <v>1734877</v>
      </c>
      <c r="J522" s="23" t="str">
        <f t="shared" si="27"/>
        <v>UREN Room 709 2 5 A1 1734877</v>
      </c>
      <c r="K522" s="23" t="str">
        <f t="shared" si="28"/>
        <v>2 5 A1 1734877</v>
      </c>
      <c r="L522" s="97">
        <v>1.8540000000000001</v>
      </c>
      <c r="M522" s="308">
        <f t="shared" si="29"/>
        <v>0.254</v>
      </c>
      <c r="N522" s="97"/>
      <c r="O522" s="97"/>
      <c r="P522" s="24">
        <f>IF(Q522="","",VLOOKUP(Q522,Mapping!AT:AU,2,FALSE))</f>
        <v>3</v>
      </c>
      <c r="Q522" s="101" t="s">
        <v>0</v>
      </c>
    </row>
    <row r="523" spans="1:17" hidden="1">
      <c r="A523" s="215" t="s">
        <v>129</v>
      </c>
      <c r="B523" s="215">
        <v>1066</v>
      </c>
      <c r="C523" s="98">
        <v>44266</v>
      </c>
      <c r="D523" s="23">
        <f>IFERROR(VLOOKUP(E523,Mapping!AW:BA,5,FALSE),"")</f>
        <v>7</v>
      </c>
      <c r="E523" s="215" t="s">
        <v>998</v>
      </c>
      <c r="F523" s="97">
        <v>2</v>
      </c>
      <c r="G523" s="97">
        <v>5</v>
      </c>
      <c r="H523" s="97" t="s">
        <v>1353</v>
      </c>
      <c r="I523" s="97">
        <v>1734878</v>
      </c>
      <c r="J523" s="23" t="str">
        <f t="shared" si="27"/>
        <v>UREN Room 709 2 5 B1 1734878</v>
      </c>
      <c r="K523" s="23" t="str">
        <f t="shared" si="28"/>
        <v>2 5 B1 1734878</v>
      </c>
      <c r="L523" s="97">
        <v>1.831</v>
      </c>
      <c r="M523" s="308">
        <f t="shared" si="29"/>
        <v>0.23099999999999987</v>
      </c>
      <c r="N523" s="97"/>
      <c r="O523" s="97"/>
      <c r="P523" s="24">
        <f>IF(Q523="","",VLOOKUP(Q523,Mapping!AT:AU,2,FALSE))</f>
        <v>3</v>
      </c>
      <c r="Q523" s="101" t="s">
        <v>0</v>
      </c>
    </row>
    <row r="524" spans="1:17" hidden="1">
      <c r="A524" s="215" t="s">
        <v>129</v>
      </c>
      <c r="B524" s="215">
        <v>1066</v>
      </c>
      <c r="C524" s="98">
        <v>44266</v>
      </c>
      <c r="D524" s="23">
        <f>IFERROR(VLOOKUP(E524,Mapping!AW:BA,5,FALSE),"")</f>
        <v>7</v>
      </c>
      <c r="E524" s="215" t="s">
        <v>998</v>
      </c>
      <c r="F524" s="97">
        <v>2</v>
      </c>
      <c r="G524" s="97">
        <v>5</v>
      </c>
      <c r="H524" s="97" t="s">
        <v>1411</v>
      </c>
      <c r="I524" s="97">
        <v>1734879</v>
      </c>
      <c r="J524" s="23" t="str">
        <f t="shared" si="27"/>
        <v>UREN Room 709 2 5 C1 1734879</v>
      </c>
      <c r="K524" s="23" t="str">
        <f t="shared" si="28"/>
        <v>2 5 C1 1734879</v>
      </c>
      <c r="L524" s="97">
        <v>1.762</v>
      </c>
      <c r="M524" s="308">
        <f t="shared" si="29"/>
        <v>0.16199999999999992</v>
      </c>
      <c r="N524" s="97"/>
      <c r="O524" s="97"/>
      <c r="P524" s="24">
        <f>IF(Q524="","",VLOOKUP(Q524,Mapping!AT:AU,2,FALSE))</f>
        <v>3</v>
      </c>
      <c r="Q524" s="101" t="s">
        <v>0</v>
      </c>
    </row>
    <row r="525" spans="1:17" hidden="1">
      <c r="A525" s="215" t="s">
        <v>129</v>
      </c>
      <c r="B525" s="215">
        <v>1066</v>
      </c>
      <c r="C525" s="98">
        <v>44266</v>
      </c>
      <c r="D525" s="23">
        <f>IFERROR(VLOOKUP(E525,Mapping!AW:BA,5,FALSE),"")</f>
        <v>7</v>
      </c>
      <c r="E525" s="215" t="s">
        <v>998</v>
      </c>
      <c r="F525" s="97">
        <v>2</v>
      </c>
      <c r="G525" s="97">
        <v>5</v>
      </c>
      <c r="H525" s="97" t="s">
        <v>2481</v>
      </c>
      <c r="I525" s="97">
        <v>1734880</v>
      </c>
      <c r="J525" s="23" t="str">
        <f t="shared" si="27"/>
        <v>UREN Room 709 2 5 D1 1734880</v>
      </c>
      <c r="K525" s="23" t="str">
        <f t="shared" si="28"/>
        <v>2 5 D1 1734880</v>
      </c>
      <c r="L525" s="97">
        <v>1.754</v>
      </c>
      <c r="M525" s="308">
        <f t="shared" si="29"/>
        <v>0.15399999999999991</v>
      </c>
      <c r="N525" s="97"/>
      <c r="O525" s="97"/>
      <c r="P525" s="24">
        <f>IF(Q525="","",VLOOKUP(Q525,Mapping!AT:AU,2,FALSE))</f>
        <v>3</v>
      </c>
      <c r="Q525" s="101" t="s">
        <v>0</v>
      </c>
    </row>
    <row r="526" spans="1:17" hidden="1">
      <c r="A526" s="215" t="s">
        <v>129</v>
      </c>
      <c r="B526" s="215">
        <v>1066</v>
      </c>
      <c r="C526" s="98">
        <v>44266</v>
      </c>
      <c r="D526" s="23">
        <f>IFERROR(VLOOKUP(E526,Mapping!AW:BA,5,FALSE),"")</f>
        <v>6</v>
      </c>
      <c r="E526" s="215" t="s">
        <v>986</v>
      </c>
      <c r="F526" s="97">
        <v>2</v>
      </c>
      <c r="G526" s="97">
        <v>5</v>
      </c>
      <c r="H526" s="97" t="s">
        <v>1455</v>
      </c>
      <c r="I526" s="97">
        <v>1734899</v>
      </c>
      <c r="J526" s="23" t="str">
        <f t="shared" si="27"/>
        <v>UREN Room 709 2 5 I1 1734899</v>
      </c>
      <c r="K526" s="23" t="str">
        <f t="shared" si="28"/>
        <v>2 5 I1 1734899</v>
      </c>
      <c r="L526" s="97">
        <v>1.8340000000000001</v>
      </c>
      <c r="M526" s="308">
        <f t="shared" si="29"/>
        <v>0.23399999999999999</v>
      </c>
      <c r="N526" s="97"/>
      <c r="O526" s="97"/>
      <c r="P526" s="24">
        <f>IF(Q526="","",VLOOKUP(Q526,Mapping!AT:AU,2,FALSE))</f>
        <v>3</v>
      </c>
      <c r="Q526" s="101" t="s">
        <v>0</v>
      </c>
    </row>
    <row r="527" spans="1:17" hidden="1">
      <c r="A527" s="215" t="s">
        <v>129</v>
      </c>
      <c r="B527" s="215">
        <v>1066</v>
      </c>
      <c r="C527" s="98">
        <v>44266</v>
      </c>
      <c r="D527" s="23">
        <f>IFERROR(VLOOKUP(E527,Mapping!AW:BA,5,FALSE),"")</f>
        <v>6</v>
      </c>
      <c r="E527" s="215" t="s">
        <v>986</v>
      </c>
      <c r="F527" s="97">
        <v>2</v>
      </c>
      <c r="G527" s="97">
        <v>5</v>
      </c>
      <c r="H527" s="97" t="s">
        <v>2440</v>
      </c>
      <c r="I527" s="97">
        <v>1734900</v>
      </c>
      <c r="J527" s="23" t="str">
        <f t="shared" si="27"/>
        <v>UREN Room 709 2 5 A2 1734900</v>
      </c>
      <c r="K527" s="23" t="str">
        <f t="shared" si="28"/>
        <v>2 5 A2 1734900</v>
      </c>
      <c r="L527" s="97">
        <v>1.8779999999999999</v>
      </c>
      <c r="M527" s="308">
        <f t="shared" si="29"/>
        <v>0.2779999999999998</v>
      </c>
      <c r="N527" s="97"/>
      <c r="O527" s="97"/>
      <c r="P527" s="24">
        <f>IF(Q527="","",VLOOKUP(Q527,Mapping!AT:AU,2,FALSE))</f>
        <v>3</v>
      </c>
      <c r="Q527" s="101" t="s">
        <v>0</v>
      </c>
    </row>
    <row r="528" spans="1:17" hidden="1">
      <c r="A528" s="215" t="s">
        <v>129</v>
      </c>
      <c r="B528" s="215">
        <v>1066</v>
      </c>
      <c r="C528" s="98">
        <v>44266</v>
      </c>
      <c r="D528" s="23">
        <f>IFERROR(VLOOKUP(E528,Mapping!AW:BA,5,FALSE),"")</f>
        <v>6</v>
      </c>
      <c r="E528" s="215" t="s">
        <v>986</v>
      </c>
      <c r="F528" s="97">
        <v>2</v>
      </c>
      <c r="G528" s="97">
        <v>5</v>
      </c>
      <c r="H528" s="97" t="s">
        <v>1391</v>
      </c>
      <c r="I528" s="97">
        <v>1734901</v>
      </c>
      <c r="J528" s="23" t="str">
        <f t="shared" si="27"/>
        <v>UREN Room 709 2 5 B2 1734901</v>
      </c>
      <c r="K528" s="23" t="str">
        <f t="shared" si="28"/>
        <v>2 5 B2 1734901</v>
      </c>
      <c r="L528" s="97">
        <v>1.925</v>
      </c>
      <c r="M528" s="308">
        <f t="shared" si="29"/>
        <v>0.32499999999999996</v>
      </c>
      <c r="N528" s="97"/>
      <c r="O528" s="97"/>
      <c r="P528" s="24">
        <f>IF(Q528="","",VLOOKUP(Q528,Mapping!AT:AU,2,FALSE))</f>
        <v>3</v>
      </c>
      <c r="Q528" s="101" t="s">
        <v>0</v>
      </c>
    </row>
    <row r="529" spans="1:17" hidden="1">
      <c r="A529" s="215" t="s">
        <v>147</v>
      </c>
      <c r="B529" s="215" t="s">
        <v>2520</v>
      </c>
      <c r="C529" s="98">
        <v>44364</v>
      </c>
      <c r="D529" s="23" t="str">
        <f>IFERROR(VLOOKUP(E529,Mapping!AW:BA,5,FALSE),"")</f>
        <v/>
      </c>
      <c r="E529" s="215" t="s">
        <v>438</v>
      </c>
      <c r="F529" s="97">
        <v>9</v>
      </c>
      <c r="G529" s="97">
        <v>17</v>
      </c>
      <c r="H529" s="97" t="s">
        <v>1209</v>
      </c>
      <c r="I529" s="97"/>
      <c r="J529" s="23" t="str">
        <f t="shared" si="27"/>
        <v xml:space="preserve">UREN Room 709 9 17 A1 </v>
      </c>
      <c r="K529" s="23" t="str">
        <f t="shared" si="28"/>
        <v xml:space="preserve">9 17 A1 </v>
      </c>
      <c r="L529" s="97"/>
      <c r="M529" s="308">
        <v>0.06</v>
      </c>
      <c r="N529" s="97"/>
      <c r="O529" s="97"/>
      <c r="P529" s="24">
        <f>IF(Q529="","",VLOOKUP(Q529,Mapping!AT:AU,2,FALSE))</f>
        <v>4</v>
      </c>
      <c r="Q529" s="101" t="s">
        <v>436</v>
      </c>
    </row>
    <row r="530" spans="1:17" hidden="1">
      <c r="A530" s="215" t="s">
        <v>147</v>
      </c>
      <c r="B530" s="215" t="s">
        <v>2521</v>
      </c>
      <c r="C530" s="98">
        <v>44364</v>
      </c>
      <c r="D530" s="23" t="str">
        <f>IFERROR(VLOOKUP(E530,Mapping!AW:BA,5,FALSE),"")</f>
        <v/>
      </c>
      <c r="E530" s="215" t="s">
        <v>438</v>
      </c>
      <c r="F530" s="97">
        <v>9</v>
      </c>
      <c r="G530" s="97">
        <v>17</v>
      </c>
      <c r="H530" s="97" t="s">
        <v>1353</v>
      </c>
      <c r="I530" s="97"/>
      <c r="J530" s="23" t="str">
        <f t="shared" si="27"/>
        <v xml:space="preserve">UREN Room 709 9 17 B1 </v>
      </c>
      <c r="K530" s="23" t="str">
        <f t="shared" si="28"/>
        <v xml:space="preserve">9 17 B1 </v>
      </c>
      <c r="L530" s="97"/>
      <c r="M530" s="308">
        <v>0.05</v>
      </c>
      <c r="N530" s="97"/>
      <c r="O530" s="97"/>
      <c r="P530" s="24">
        <f>IF(Q530="","",VLOOKUP(Q530,Mapping!AT:AU,2,FALSE))</f>
        <v>4</v>
      </c>
      <c r="Q530" s="101" t="s">
        <v>436</v>
      </c>
    </row>
    <row r="531" spans="1:17" hidden="1">
      <c r="A531" s="215" t="s">
        <v>147</v>
      </c>
      <c r="B531" s="215" t="s">
        <v>2522</v>
      </c>
      <c r="C531" s="98">
        <v>44364</v>
      </c>
      <c r="D531" s="23" t="str">
        <f>IFERROR(VLOOKUP(E531,Mapping!AW:BA,5,FALSE),"")</f>
        <v/>
      </c>
      <c r="E531" s="215" t="s">
        <v>438</v>
      </c>
      <c r="F531" s="97">
        <v>9</v>
      </c>
      <c r="G531" s="97">
        <v>17</v>
      </c>
      <c r="H531" s="97" t="s">
        <v>1411</v>
      </c>
      <c r="I531" s="97"/>
      <c r="J531" s="23" t="str">
        <f t="shared" si="27"/>
        <v xml:space="preserve">UREN Room 709 9 17 C1 </v>
      </c>
      <c r="K531" s="23" t="str">
        <f t="shared" si="28"/>
        <v xml:space="preserve">9 17 C1 </v>
      </c>
      <c r="L531" s="97"/>
      <c r="M531" s="308">
        <v>0.06</v>
      </c>
      <c r="N531" s="97"/>
      <c r="O531" s="97"/>
      <c r="P531" s="24">
        <f>IF(Q531="","",VLOOKUP(Q531,Mapping!AT:AU,2,FALSE))</f>
        <v>4</v>
      </c>
      <c r="Q531" s="101" t="s">
        <v>436</v>
      </c>
    </row>
    <row r="532" spans="1:17" hidden="1">
      <c r="A532" s="215" t="s">
        <v>147</v>
      </c>
      <c r="B532" s="215" t="s">
        <v>2523</v>
      </c>
      <c r="C532" s="98">
        <v>44364</v>
      </c>
      <c r="D532" s="23" t="str">
        <f>IFERROR(VLOOKUP(E532,Mapping!AW:BA,5,FALSE),"")</f>
        <v/>
      </c>
      <c r="E532" s="215" t="s">
        <v>438</v>
      </c>
      <c r="F532" s="97">
        <v>9</v>
      </c>
      <c r="G532" s="97">
        <v>17</v>
      </c>
      <c r="H532" s="97" t="s">
        <v>2481</v>
      </c>
      <c r="I532" s="97"/>
      <c r="J532" s="23" t="str">
        <f t="shared" si="27"/>
        <v xml:space="preserve">UREN Room 709 9 17 D1 </v>
      </c>
      <c r="K532" s="23" t="str">
        <f t="shared" si="28"/>
        <v xml:space="preserve">9 17 D1 </v>
      </c>
      <c r="L532" s="97"/>
      <c r="M532" s="308">
        <v>0.03</v>
      </c>
      <c r="N532" s="97"/>
      <c r="O532" s="97"/>
      <c r="P532" s="24">
        <f>IF(Q532="","",VLOOKUP(Q532,Mapping!AT:AU,2,FALSE))</f>
        <v>4</v>
      </c>
      <c r="Q532" s="101" t="s">
        <v>436</v>
      </c>
    </row>
    <row r="533" spans="1:17" hidden="1">
      <c r="A533" s="215" t="s">
        <v>147</v>
      </c>
      <c r="B533" s="215" t="s">
        <v>2524</v>
      </c>
      <c r="C533" s="98">
        <v>44364</v>
      </c>
      <c r="D533" s="23" t="str">
        <f>IFERROR(VLOOKUP(E533,Mapping!AW:BA,5,FALSE),"")</f>
        <v/>
      </c>
      <c r="E533" s="215" t="s">
        <v>438</v>
      </c>
      <c r="F533" s="97">
        <v>9</v>
      </c>
      <c r="G533" s="97">
        <v>17</v>
      </c>
      <c r="H533" s="97" t="s">
        <v>1418</v>
      </c>
      <c r="I533" s="97"/>
      <c r="J533" s="23" t="str">
        <f t="shared" si="27"/>
        <v xml:space="preserve">UREN Room 709 9 17 E1 </v>
      </c>
      <c r="K533" s="23" t="str">
        <f t="shared" si="28"/>
        <v xml:space="preserve">9 17 E1 </v>
      </c>
      <c r="L533" s="97"/>
      <c r="M533" s="308">
        <v>0.03</v>
      </c>
      <c r="N533" s="97"/>
      <c r="O533" s="97"/>
      <c r="P533" s="24">
        <f>IF(Q533="","",VLOOKUP(Q533,Mapping!AT:AU,2,FALSE))</f>
        <v>4</v>
      </c>
      <c r="Q533" s="101" t="s">
        <v>436</v>
      </c>
    </row>
    <row r="534" spans="1:17" hidden="1">
      <c r="A534" s="215" t="s">
        <v>147</v>
      </c>
      <c r="B534" s="215" t="s">
        <v>2525</v>
      </c>
      <c r="C534" s="98">
        <v>44364</v>
      </c>
      <c r="D534" s="23" t="str">
        <f>IFERROR(VLOOKUP(E534,Mapping!AW:BA,5,FALSE),"")</f>
        <v/>
      </c>
      <c r="E534" s="215" t="s">
        <v>438</v>
      </c>
      <c r="F534" s="97">
        <v>9</v>
      </c>
      <c r="G534" s="97">
        <v>17</v>
      </c>
      <c r="H534" s="97" t="s">
        <v>2503</v>
      </c>
      <c r="I534" s="97"/>
      <c r="J534" s="23" t="str">
        <f t="shared" si="27"/>
        <v xml:space="preserve">UREN Room 709 9 17 F1 </v>
      </c>
      <c r="K534" s="23" t="str">
        <f t="shared" si="28"/>
        <v xml:space="preserve">9 17 F1 </v>
      </c>
      <c r="L534" s="97"/>
      <c r="M534" s="308">
        <v>0.04</v>
      </c>
      <c r="N534" s="97"/>
      <c r="O534" s="97"/>
      <c r="P534" s="24">
        <f>IF(Q534="","",VLOOKUP(Q534,Mapping!AT:AU,2,FALSE))</f>
        <v>4</v>
      </c>
      <c r="Q534" s="101" t="s">
        <v>436</v>
      </c>
    </row>
    <row r="535" spans="1:17" hidden="1">
      <c r="A535" s="215" t="s">
        <v>147</v>
      </c>
      <c r="B535" s="215" t="s">
        <v>2526</v>
      </c>
      <c r="C535" s="98">
        <v>44364</v>
      </c>
      <c r="D535" s="23" t="str">
        <f>IFERROR(VLOOKUP(E535,Mapping!AW:BA,5,FALSE),"")</f>
        <v/>
      </c>
      <c r="E535" s="215" t="s">
        <v>438</v>
      </c>
      <c r="F535" s="97">
        <v>9</v>
      </c>
      <c r="G535" s="97">
        <v>17</v>
      </c>
      <c r="H535" s="97" t="s">
        <v>2504</v>
      </c>
      <c r="I535" s="97"/>
      <c r="J535" s="23" t="str">
        <f t="shared" si="27"/>
        <v xml:space="preserve">UREN Room 709 9 17 G1 </v>
      </c>
      <c r="K535" s="23" t="str">
        <f t="shared" si="28"/>
        <v xml:space="preserve">9 17 G1 </v>
      </c>
      <c r="L535" s="97"/>
      <c r="M535" s="308">
        <v>3.5000000000000003E-2</v>
      </c>
      <c r="N535" s="97"/>
      <c r="O535" s="97"/>
      <c r="P535" s="24">
        <f>IF(Q535="","",VLOOKUP(Q535,Mapping!AT:AU,2,FALSE))</f>
        <v>4</v>
      </c>
      <c r="Q535" s="101" t="s">
        <v>436</v>
      </c>
    </row>
    <row r="536" spans="1:17" hidden="1">
      <c r="A536" s="215" t="s">
        <v>147</v>
      </c>
      <c r="B536" s="215" t="s">
        <v>2527</v>
      </c>
      <c r="C536" s="98">
        <v>44364</v>
      </c>
      <c r="D536" s="23">
        <f>IFERROR(VLOOKUP(E536,Mapping!AW:BA,5,FALSE),"")</f>
        <v>21</v>
      </c>
      <c r="E536" s="215" t="s">
        <v>451</v>
      </c>
      <c r="F536" s="97">
        <v>9</v>
      </c>
      <c r="G536" s="97">
        <v>17</v>
      </c>
      <c r="H536" s="97" t="s">
        <v>2440</v>
      </c>
      <c r="I536" s="97"/>
      <c r="J536" s="23" t="str">
        <f t="shared" ref="J536:J599" si="30">"UREN Room 709"&amp;" "&amp;F536&amp;" "&amp;G536&amp;" "&amp;H536&amp;" "&amp;I536</f>
        <v xml:space="preserve">UREN Room 709 9 17 A2 </v>
      </c>
      <c r="K536" s="23" t="str">
        <f t="shared" ref="K536:K599" si="31">F536&amp;" "&amp;G536&amp;" "&amp;H536&amp;" "&amp;I536</f>
        <v xml:space="preserve">9 17 A2 </v>
      </c>
      <c r="L536" s="97"/>
      <c r="M536" s="308">
        <v>0.06</v>
      </c>
      <c r="N536" s="97"/>
      <c r="O536" s="97"/>
      <c r="P536" s="24">
        <f>IF(Q536="","",VLOOKUP(Q536,Mapping!AT:AU,2,FALSE))</f>
        <v>4</v>
      </c>
      <c r="Q536" s="101" t="s">
        <v>436</v>
      </c>
    </row>
    <row r="537" spans="1:17" hidden="1">
      <c r="A537" s="215" t="s">
        <v>147</v>
      </c>
      <c r="B537" s="215" t="s">
        <v>2528</v>
      </c>
      <c r="C537" s="98">
        <v>44364</v>
      </c>
      <c r="D537" s="23">
        <f>IFERROR(VLOOKUP(E537,Mapping!AW:BA,5,FALSE),"")</f>
        <v>21</v>
      </c>
      <c r="E537" s="215" t="s">
        <v>451</v>
      </c>
      <c r="F537" s="97">
        <v>9</v>
      </c>
      <c r="G537" s="97">
        <v>17</v>
      </c>
      <c r="H537" s="97" t="s">
        <v>1391</v>
      </c>
      <c r="I537" s="97"/>
      <c r="J537" s="23" t="str">
        <f t="shared" si="30"/>
        <v xml:space="preserve">UREN Room 709 9 17 B2 </v>
      </c>
      <c r="K537" s="23" t="str">
        <f t="shared" si="31"/>
        <v xml:space="preserve">9 17 B2 </v>
      </c>
      <c r="L537" s="97"/>
      <c r="M537" s="308">
        <v>0.04</v>
      </c>
      <c r="N537" s="97"/>
      <c r="O537" s="97"/>
      <c r="P537" s="24">
        <f>IF(Q537="","",VLOOKUP(Q537,Mapping!AT:AU,2,FALSE))</f>
        <v>4</v>
      </c>
      <c r="Q537" s="101" t="s">
        <v>436</v>
      </c>
    </row>
    <row r="538" spans="1:17" hidden="1">
      <c r="A538" s="215" t="s">
        <v>147</v>
      </c>
      <c r="B538" s="215" t="s">
        <v>2529</v>
      </c>
      <c r="C538" s="98">
        <v>44364</v>
      </c>
      <c r="D538" s="23" t="str">
        <f>IFERROR(VLOOKUP(E538,Mapping!AW:BA,5,FALSE),"")</f>
        <v/>
      </c>
      <c r="E538" s="215" t="s">
        <v>2376</v>
      </c>
      <c r="F538" s="97">
        <v>9</v>
      </c>
      <c r="G538" s="97">
        <v>17</v>
      </c>
      <c r="H538" s="97" t="s">
        <v>2441</v>
      </c>
      <c r="I538" s="97"/>
      <c r="J538" s="23" t="str">
        <f t="shared" si="30"/>
        <v xml:space="preserve">UREN Room 709 9 17 A3 </v>
      </c>
      <c r="K538" s="23" t="str">
        <f t="shared" si="31"/>
        <v xml:space="preserve">9 17 A3 </v>
      </c>
      <c r="L538" s="97"/>
      <c r="M538" s="308">
        <v>0.13</v>
      </c>
      <c r="N538" s="97"/>
      <c r="O538" s="97"/>
      <c r="P538" s="24">
        <f>IF(Q538="","",VLOOKUP(Q538,Mapping!AT:AU,2,FALSE))</f>
        <v>4</v>
      </c>
      <c r="Q538" s="101" t="s">
        <v>436</v>
      </c>
    </row>
    <row r="539" spans="1:17" hidden="1">
      <c r="A539" s="215" t="s">
        <v>147</v>
      </c>
      <c r="B539" s="215" t="s">
        <v>2530</v>
      </c>
      <c r="C539" s="98">
        <v>44364</v>
      </c>
      <c r="D539" s="23" t="str">
        <f>IFERROR(VLOOKUP(E539,Mapping!AW:BA,5,FALSE),"")</f>
        <v/>
      </c>
      <c r="E539" s="215" t="s">
        <v>2396</v>
      </c>
      <c r="F539" s="97" t="s">
        <v>147</v>
      </c>
      <c r="G539" s="97" t="s">
        <v>147</v>
      </c>
      <c r="H539" s="97" t="s">
        <v>147</v>
      </c>
      <c r="I539" s="97" t="s">
        <v>147</v>
      </c>
      <c r="J539" s="23" t="str">
        <f t="shared" si="30"/>
        <v>UREN Room 709 N/A N/A N/A N/A</v>
      </c>
      <c r="K539" s="23" t="str">
        <f t="shared" si="31"/>
        <v>N/A N/A N/A N/A</v>
      </c>
      <c r="L539" s="97"/>
      <c r="M539" s="308"/>
      <c r="N539" s="97"/>
      <c r="O539" s="97"/>
      <c r="P539" s="24">
        <f>IF(Q539="","",VLOOKUP(Q539,Mapping!AT:AU,2,FALSE))</f>
        <v>4</v>
      </c>
      <c r="Q539" s="101" t="s">
        <v>436</v>
      </c>
    </row>
    <row r="540" spans="1:17" hidden="1">
      <c r="A540" s="215" t="s">
        <v>147</v>
      </c>
      <c r="B540" s="215" t="s">
        <v>2531</v>
      </c>
      <c r="C540" s="98">
        <v>44364</v>
      </c>
      <c r="D540" s="23" t="str">
        <f>IFERROR(VLOOKUP(E540,Mapping!AW:BA,5,FALSE),"")</f>
        <v/>
      </c>
      <c r="E540" s="215" t="s">
        <v>2396</v>
      </c>
      <c r="F540" s="97">
        <v>9</v>
      </c>
      <c r="G540" s="97">
        <v>17</v>
      </c>
      <c r="H540" s="97" t="s">
        <v>2320</v>
      </c>
      <c r="I540" s="97"/>
      <c r="J540" s="23" t="str">
        <f t="shared" si="30"/>
        <v xml:space="preserve">UREN Room 709 9 17 A4 </v>
      </c>
      <c r="K540" s="23" t="str">
        <f t="shared" si="31"/>
        <v xml:space="preserve">9 17 A4 </v>
      </c>
      <c r="L540" s="97"/>
      <c r="M540" s="308"/>
      <c r="N540" s="97"/>
      <c r="O540" s="97"/>
      <c r="P540" s="24">
        <f>IF(Q540="","",VLOOKUP(Q540,Mapping!AT:AU,2,FALSE))</f>
        <v>4</v>
      </c>
      <c r="Q540" s="101" t="s">
        <v>436</v>
      </c>
    </row>
    <row r="541" spans="1:17" hidden="1">
      <c r="A541" s="215" t="s">
        <v>147</v>
      </c>
      <c r="B541" s="215" t="s">
        <v>2532</v>
      </c>
      <c r="C541" s="98">
        <v>44364</v>
      </c>
      <c r="D541" s="23" t="str">
        <f>IFERROR(VLOOKUP(E541,Mapping!AW:BA,5,FALSE),"")</f>
        <v/>
      </c>
      <c r="E541" s="215" t="s">
        <v>2396</v>
      </c>
      <c r="F541" s="97">
        <v>9</v>
      </c>
      <c r="G541" s="97">
        <v>17</v>
      </c>
      <c r="H541" s="97" t="s">
        <v>1960</v>
      </c>
      <c r="I541" s="97"/>
      <c r="J541" s="23" t="str">
        <f t="shared" si="30"/>
        <v xml:space="preserve">UREN Room 709 9 17 B4 </v>
      </c>
      <c r="K541" s="23" t="str">
        <f t="shared" si="31"/>
        <v xml:space="preserve">9 17 B4 </v>
      </c>
      <c r="L541" s="97"/>
      <c r="M541" s="308"/>
      <c r="N541" s="97"/>
      <c r="O541" s="97"/>
      <c r="P541" s="24">
        <f>IF(Q541="","",VLOOKUP(Q541,Mapping!AT:AU,2,FALSE))</f>
        <v>4</v>
      </c>
      <c r="Q541" s="101" t="s">
        <v>436</v>
      </c>
    </row>
    <row r="542" spans="1:17" hidden="1">
      <c r="A542" s="215" t="s">
        <v>147</v>
      </c>
      <c r="B542" s="215" t="s">
        <v>2533</v>
      </c>
      <c r="C542" s="98">
        <v>44364</v>
      </c>
      <c r="D542" s="23" t="str">
        <f>IFERROR(VLOOKUP(E542,Mapping!AW:BA,5,FALSE),"")</f>
        <v/>
      </c>
      <c r="E542" s="215" t="s">
        <v>2396</v>
      </c>
      <c r="F542" s="97">
        <v>9</v>
      </c>
      <c r="G542" s="97">
        <v>17</v>
      </c>
      <c r="H542" s="97" t="s">
        <v>2447</v>
      </c>
      <c r="I542" s="97"/>
      <c r="J542" s="23" t="str">
        <f t="shared" si="30"/>
        <v xml:space="preserve">UREN Room 709 9 17 C4 </v>
      </c>
      <c r="K542" s="23" t="str">
        <f t="shared" si="31"/>
        <v xml:space="preserve">9 17 C4 </v>
      </c>
      <c r="L542" s="97"/>
      <c r="M542" s="308"/>
      <c r="N542" s="97"/>
      <c r="O542" s="97"/>
      <c r="P542" s="24">
        <f>IF(Q542="","",VLOOKUP(Q542,Mapping!AT:AU,2,FALSE))</f>
        <v>4</v>
      </c>
      <c r="Q542" s="101" t="s">
        <v>436</v>
      </c>
    </row>
    <row r="543" spans="1:17" hidden="1">
      <c r="A543" s="215" t="s">
        <v>147</v>
      </c>
      <c r="B543" s="215" t="s">
        <v>2534</v>
      </c>
      <c r="C543" s="98">
        <v>44364</v>
      </c>
      <c r="D543" s="23" t="str">
        <f>IFERROR(VLOOKUP(E543,Mapping!AW:BA,5,FALSE),"")</f>
        <v/>
      </c>
      <c r="E543" s="215" t="s">
        <v>2396</v>
      </c>
      <c r="F543" s="97">
        <v>9</v>
      </c>
      <c r="G543" s="97">
        <v>17</v>
      </c>
      <c r="H543" s="97" t="s">
        <v>2322</v>
      </c>
      <c r="I543" s="97"/>
      <c r="J543" s="23" t="str">
        <f t="shared" si="30"/>
        <v xml:space="preserve">UREN Room 709 9 17 A5 </v>
      </c>
      <c r="K543" s="23" t="str">
        <f t="shared" si="31"/>
        <v xml:space="preserve">9 17 A5 </v>
      </c>
      <c r="L543" s="97"/>
      <c r="M543" s="308"/>
      <c r="N543" s="97"/>
      <c r="O543" s="97"/>
      <c r="P543" s="24">
        <f>IF(Q543="","",VLOOKUP(Q543,Mapping!AT:AU,2,FALSE))</f>
        <v>4</v>
      </c>
      <c r="Q543" s="101" t="s">
        <v>436</v>
      </c>
    </row>
    <row r="544" spans="1:17" hidden="1">
      <c r="A544" s="215" t="s">
        <v>147</v>
      </c>
      <c r="B544" s="215" t="s">
        <v>2535</v>
      </c>
      <c r="C544" s="98">
        <v>44364</v>
      </c>
      <c r="D544" s="23" t="str">
        <f>IFERROR(VLOOKUP(E544,Mapping!AW:BA,5,FALSE),"")</f>
        <v/>
      </c>
      <c r="E544" s="215" t="s">
        <v>2396</v>
      </c>
      <c r="F544" s="97">
        <v>9</v>
      </c>
      <c r="G544" s="97">
        <v>17</v>
      </c>
      <c r="H544" s="97" t="s">
        <v>1963</v>
      </c>
      <c r="I544" s="97"/>
      <c r="J544" s="23" t="str">
        <f t="shared" si="30"/>
        <v xml:space="preserve">UREN Room 709 9 17 B5 </v>
      </c>
      <c r="K544" s="23" t="str">
        <f t="shared" si="31"/>
        <v xml:space="preserve">9 17 B5 </v>
      </c>
      <c r="L544" s="97"/>
      <c r="M544" s="308"/>
      <c r="N544" s="97"/>
      <c r="O544" s="97"/>
      <c r="P544" s="24">
        <f>IF(Q544="","",VLOOKUP(Q544,Mapping!AT:AU,2,FALSE))</f>
        <v>4</v>
      </c>
      <c r="Q544" s="101" t="s">
        <v>436</v>
      </c>
    </row>
    <row r="545" spans="1:17" hidden="1">
      <c r="A545" s="215" t="s">
        <v>147</v>
      </c>
      <c r="B545" s="215" t="s">
        <v>2536</v>
      </c>
      <c r="C545" s="98">
        <v>44364</v>
      </c>
      <c r="D545" s="23" t="str">
        <f>IFERROR(VLOOKUP(E545,Mapping!AW:BA,5,FALSE),"")</f>
        <v/>
      </c>
      <c r="E545" s="215" t="s">
        <v>2396</v>
      </c>
      <c r="F545" s="97">
        <v>9</v>
      </c>
      <c r="G545" s="97">
        <v>17</v>
      </c>
      <c r="H545" s="97" t="s">
        <v>2448</v>
      </c>
      <c r="I545" s="97"/>
      <c r="J545" s="23" t="str">
        <f t="shared" si="30"/>
        <v xml:space="preserve">UREN Room 709 9 17 C5 </v>
      </c>
      <c r="K545" s="23" t="str">
        <f t="shared" si="31"/>
        <v xml:space="preserve">9 17 C5 </v>
      </c>
      <c r="L545" s="97"/>
      <c r="M545" s="308"/>
      <c r="N545" s="97"/>
      <c r="O545" s="97"/>
      <c r="P545" s="24">
        <f>IF(Q545="","",VLOOKUP(Q545,Mapping!AT:AU,2,FALSE))</f>
        <v>4</v>
      </c>
      <c r="Q545" s="101" t="s">
        <v>436</v>
      </c>
    </row>
    <row r="546" spans="1:17" hidden="1">
      <c r="A546" s="215" t="s">
        <v>147</v>
      </c>
      <c r="B546" s="215" t="s">
        <v>2537</v>
      </c>
      <c r="C546" s="98">
        <v>44364</v>
      </c>
      <c r="D546" s="23" t="str">
        <f>IFERROR(VLOOKUP(E546,Mapping!AW:BA,5,FALSE),"")</f>
        <v/>
      </c>
      <c r="E546" s="215" t="s">
        <v>2396</v>
      </c>
      <c r="F546" s="97">
        <v>9</v>
      </c>
      <c r="G546" s="97">
        <v>17</v>
      </c>
      <c r="H546" s="97" t="s">
        <v>2485</v>
      </c>
      <c r="I546" s="97"/>
      <c r="J546" s="23" t="str">
        <f t="shared" si="30"/>
        <v xml:space="preserve">UREN Room 709 9 17 D5 </v>
      </c>
      <c r="K546" s="23" t="str">
        <f t="shared" si="31"/>
        <v xml:space="preserve">9 17 D5 </v>
      </c>
      <c r="L546" s="97"/>
      <c r="M546" s="308"/>
      <c r="N546" s="97"/>
      <c r="O546" s="97"/>
      <c r="P546" s="24">
        <f>IF(Q546="","",VLOOKUP(Q546,Mapping!AT:AU,2,FALSE))</f>
        <v>4</v>
      </c>
      <c r="Q546" s="101" t="s">
        <v>436</v>
      </c>
    </row>
    <row r="547" spans="1:17" hidden="1">
      <c r="A547" s="215" t="s">
        <v>147</v>
      </c>
      <c r="B547" s="215" t="s">
        <v>2538</v>
      </c>
      <c r="C547" s="98">
        <v>44364</v>
      </c>
      <c r="D547" s="23" t="str">
        <f>IFERROR(VLOOKUP(E547,Mapping!AW:BA,5,FALSE),"")</f>
        <v/>
      </c>
      <c r="E547" s="215" t="s">
        <v>2396</v>
      </c>
      <c r="F547" s="97">
        <v>9</v>
      </c>
      <c r="G547" s="97">
        <v>17</v>
      </c>
      <c r="H547" s="97" t="s">
        <v>1445</v>
      </c>
      <c r="I547" s="97"/>
      <c r="J547" s="23" t="str">
        <f t="shared" si="30"/>
        <v xml:space="preserve">UREN Room 709 9 17 E5 </v>
      </c>
      <c r="K547" s="23" t="str">
        <f t="shared" si="31"/>
        <v xml:space="preserve">9 17 E5 </v>
      </c>
      <c r="L547" s="97"/>
      <c r="M547" s="308"/>
      <c r="N547" s="97"/>
      <c r="O547" s="97"/>
      <c r="P547" s="24">
        <f>IF(Q547="","",VLOOKUP(Q547,Mapping!AT:AU,2,FALSE))</f>
        <v>4</v>
      </c>
      <c r="Q547" s="101" t="s">
        <v>436</v>
      </c>
    </row>
    <row r="548" spans="1:17" hidden="1">
      <c r="A548" s="215" t="s">
        <v>147</v>
      </c>
      <c r="B548" s="215" t="s">
        <v>2539</v>
      </c>
      <c r="C548" s="98">
        <v>44364</v>
      </c>
      <c r="D548" s="23" t="str">
        <f>IFERROR(VLOOKUP(E548,Mapping!AW:BA,5,FALSE),"")</f>
        <v/>
      </c>
      <c r="E548" s="215" t="s">
        <v>2396</v>
      </c>
      <c r="F548" s="97">
        <v>9</v>
      </c>
      <c r="G548" s="97">
        <v>17</v>
      </c>
      <c r="H548" s="97" t="s">
        <v>2492</v>
      </c>
      <c r="I548" s="97"/>
      <c r="J548" s="23" t="str">
        <f t="shared" si="30"/>
        <v xml:space="preserve">UREN Room 709 9 17 F5 </v>
      </c>
      <c r="K548" s="23" t="str">
        <f t="shared" si="31"/>
        <v xml:space="preserve">9 17 F5 </v>
      </c>
      <c r="L548" s="97"/>
      <c r="M548" s="308"/>
      <c r="N548" s="97"/>
      <c r="O548" s="97"/>
      <c r="P548" s="24">
        <f>IF(Q548="","",VLOOKUP(Q548,Mapping!AT:AU,2,FALSE))</f>
        <v>4</v>
      </c>
      <c r="Q548" s="101" t="s">
        <v>436</v>
      </c>
    </row>
    <row r="549" spans="1:17" hidden="1">
      <c r="A549" s="215" t="s">
        <v>147</v>
      </c>
      <c r="B549" s="215" t="s">
        <v>2540</v>
      </c>
      <c r="C549" s="98">
        <v>44364</v>
      </c>
      <c r="D549" s="23" t="str">
        <f>IFERROR(VLOOKUP(E549,Mapping!AW:BA,5,FALSE),"")</f>
        <v/>
      </c>
      <c r="E549" s="215" t="s">
        <v>2396</v>
      </c>
      <c r="F549" s="97">
        <v>9</v>
      </c>
      <c r="G549" s="97">
        <v>17</v>
      </c>
      <c r="H549" s="97" t="s">
        <v>2491</v>
      </c>
      <c r="I549" s="97"/>
      <c r="J549" s="23" t="str">
        <f t="shared" si="30"/>
        <v xml:space="preserve">UREN Room 709 9 17 G5 </v>
      </c>
      <c r="K549" s="23" t="str">
        <f t="shared" si="31"/>
        <v xml:space="preserve">9 17 G5 </v>
      </c>
      <c r="L549" s="97"/>
      <c r="M549" s="308"/>
      <c r="N549" s="97"/>
      <c r="O549" s="97"/>
      <c r="P549" s="24">
        <f>IF(Q549="","",VLOOKUP(Q549,Mapping!AT:AU,2,FALSE))</f>
        <v>4</v>
      </c>
      <c r="Q549" s="101" t="s">
        <v>436</v>
      </c>
    </row>
    <row r="550" spans="1:17" hidden="1">
      <c r="A550" s="215" t="s">
        <v>147</v>
      </c>
      <c r="B550" s="215" t="s">
        <v>2541</v>
      </c>
      <c r="C550" s="98">
        <v>44364</v>
      </c>
      <c r="D550" s="23" t="str">
        <f>IFERROR(VLOOKUP(E550,Mapping!AW:BA,5,FALSE),"")</f>
        <v/>
      </c>
      <c r="E550" s="215" t="s">
        <v>2376</v>
      </c>
      <c r="F550" s="97">
        <v>9</v>
      </c>
      <c r="G550" s="97">
        <v>17</v>
      </c>
      <c r="H550" s="97" t="s">
        <v>2323</v>
      </c>
      <c r="I550" s="97"/>
      <c r="J550" s="23" t="str">
        <f t="shared" si="30"/>
        <v xml:space="preserve">UREN Room 709 9 17 A6 </v>
      </c>
      <c r="K550" s="23" t="str">
        <f t="shared" si="31"/>
        <v xml:space="preserve">9 17 A6 </v>
      </c>
      <c r="L550" s="97"/>
      <c r="M550" s="308"/>
      <c r="N550" s="97"/>
      <c r="O550" s="97"/>
      <c r="P550" s="24">
        <f>IF(Q550="","",VLOOKUP(Q550,Mapping!AT:AU,2,FALSE))</f>
        <v>4</v>
      </c>
      <c r="Q550" s="101" t="s">
        <v>436</v>
      </c>
    </row>
    <row r="551" spans="1:17" hidden="1">
      <c r="A551" s="215" t="s">
        <v>147</v>
      </c>
      <c r="B551" s="215" t="s">
        <v>2542</v>
      </c>
      <c r="C551" s="98">
        <v>44364</v>
      </c>
      <c r="D551" s="23" t="str">
        <f>IFERROR(VLOOKUP(E551,Mapping!AW:BA,5,FALSE),"")</f>
        <v/>
      </c>
      <c r="E551" s="215" t="s">
        <v>2376</v>
      </c>
      <c r="F551" s="97">
        <v>9</v>
      </c>
      <c r="G551" s="97">
        <v>17</v>
      </c>
      <c r="H551" s="97" t="s">
        <v>2472</v>
      </c>
      <c r="I551" s="97"/>
      <c r="J551" s="23" t="str">
        <f t="shared" si="30"/>
        <v xml:space="preserve">UREN Room 709 9 17 A7 </v>
      </c>
      <c r="K551" s="23" t="str">
        <f t="shared" si="31"/>
        <v xml:space="preserve">9 17 A7 </v>
      </c>
      <c r="L551" s="97"/>
      <c r="M551" s="308"/>
      <c r="N551" s="97"/>
      <c r="O551" s="97"/>
      <c r="P551" s="24">
        <f>IF(Q551="","",VLOOKUP(Q551,Mapping!AT:AU,2,FALSE))</f>
        <v>4</v>
      </c>
      <c r="Q551" s="101" t="s">
        <v>436</v>
      </c>
    </row>
    <row r="552" spans="1:17" hidden="1">
      <c r="A552" s="215" t="s">
        <v>461</v>
      </c>
      <c r="B552" s="215" t="s">
        <v>2450</v>
      </c>
      <c r="C552" s="98">
        <v>44398</v>
      </c>
      <c r="D552" s="23">
        <f>IFERROR(VLOOKUP(E552,Mapping!AW:BA,5,FALSE),"")</f>
        <v>9</v>
      </c>
      <c r="E552" s="215" t="s">
        <v>1018</v>
      </c>
      <c r="F552" s="97">
        <v>2</v>
      </c>
      <c r="G552" s="97">
        <v>5</v>
      </c>
      <c r="H552" s="97" t="s">
        <v>2472</v>
      </c>
      <c r="I552" s="97" t="s">
        <v>2543</v>
      </c>
      <c r="J552" s="23" t="str">
        <f t="shared" si="30"/>
        <v>UREN Room 709 2 5 A7 SD0419BA17_1</v>
      </c>
      <c r="K552" s="23" t="str">
        <f t="shared" si="31"/>
        <v>2 5 A7 SD0419BA17_1</v>
      </c>
      <c r="L552" s="97">
        <v>0.70199999999999996</v>
      </c>
      <c r="M552" s="308">
        <f t="shared" ref="M552:M583" si="32">L552-0.562</f>
        <v>0.1399999999999999</v>
      </c>
      <c r="N552" s="97"/>
      <c r="O552" s="97"/>
      <c r="P552" s="24">
        <f>IF(Q552="","",VLOOKUP(Q552,Mapping!AT:AU,2,FALSE))</f>
        <v>3</v>
      </c>
      <c r="Q552" s="101" t="s">
        <v>148</v>
      </c>
    </row>
    <row r="553" spans="1:17" hidden="1">
      <c r="A553" s="215" t="s">
        <v>461</v>
      </c>
      <c r="B553" s="215" t="s">
        <v>2450</v>
      </c>
      <c r="C553" s="98">
        <v>44398</v>
      </c>
      <c r="D553" s="23">
        <f>IFERROR(VLOOKUP(E553,Mapping!AW:BA,5,FALSE),"")</f>
        <v>9</v>
      </c>
      <c r="E553" s="215" t="s">
        <v>1018</v>
      </c>
      <c r="F553" s="97">
        <v>2</v>
      </c>
      <c r="G553" s="97">
        <v>5</v>
      </c>
      <c r="H553" s="97" t="s">
        <v>1971</v>
      </c>
      <c r="I553" s="97" t="s">
        <v>2544</v>
      </c>
      <c r="J553" s="23" t="str">
        <f t="shared" si="30"/>
        <v>UREN Room 709 2 5 B7 SD0419BA17_2</v>
      </c>
      <c r="K553" s="23" t="str">
        <f t="shared" si="31"/>
        <v>2 5 B7 SD0419BA17_2</v>
      </c>
      <c r="L553" s="97">
        <v>0.68799999999999994</v>
      </c>
      <c r="M553" s="308">
        <f t="shared" si="32"/>
        <v>0.12599999999999989</v>
      </c>
      <c r="N553" s="97"/>
      <c r="O553" s="97"/>
      <c r="P553" s="24">
        <f>IF(Q553="","",VLOOKUP(Q553,Mapping!AT:AU,2,FALSE))</f>
        <v>3</v>
      </c>
      <c r="Q553" s="101" t="s">
        <v>148</v>
      </c>
    </row>
    <row r="554" spans="1:17" hidden="1">
      <c r="A554" s="215" t="s">
        <v>461</v>
      </c>
      <c r="B554" s="215" t="s">
        <v>2450</v>
      </c>
      <c r="C554" s="98">
        <v>44398</v>
      </c>
      <c r="D554" s="23">
        <f>IFERROR(VLOOKUP(E554,Mapping!AW:BA,5,FALSE),"")</f>
        <v>9</v>
      </c>
      <c r="E554" s="215" t="s">
        <v>1018</v>
      </c>
      <c r="F554" s="97">
        <v>2</v>
      </c>
      <c r="G554" s="97">
        <v>5</v>
      </c>
      <c r="H554" s="97" t="s">
        <v>2478</v>
      </c>
      <c r="I554" s="97" t="s">
        <v>2545</v>
      </c>
      <c r="J554" s="23" t="str">
        <f t="shared" si="30"/>
        <v>UREN Room 709 2 5 C7 SD0419BA17_3</v>
      </c>
      <c r="K554" s="23" t="str">
        <f t="shared" si="31"/>
        <v>2 5 C7 SD0419BA17_3</v>
      </c>
      <c r="L554" s="97">
        <v>0.61899999999999999</v>
      </c>
      <c r="M554" s="308">
        <f t="shared" si="32"/>
        <v>5.699999999999994E-2</v>
      </c>
      <c r="N554" s="97"/>
      <c r="O554" s="97"/>
      <c r="P554" s="24">
        <f>IF(Q554="","",VLOOKUP(Q554,Mapping!AT:AU,2,FALSE))</f>
        <v>3</v>
      </c>
      <c r="Q554" s="101" t="s">
        <v>148</v>
      </c>
    </row>
    <row r="555" spans="1:17" hidden="1">
      <c r="A555" s="215" t="s">
        <v>461</v>
      </c>
      <c r="B555" s="215" t="s">
        <v>2450</v>
      </c>
      <c r="C555" s="98">
        <v>44398</v>
      </c>
      <c r="D555" s="23">
        <f>IFERROR(VLOOKUP(E555,Mapping!AW:BA,5,FALSE),"")</f>
        <v>9</v>
      </c>
      <c r="E555" s="215" t="s">
        <v>1018</v>
      </c>
      <c r="F555" s="97">
        <v>2</v>
      </c>
      <c r="G555" s="97">
        <v>5</v>
      </c>
      <c r="H555" s="97" t="s">
        <v>2487</v>
      </c>
      <c r="I555" s="97" t="s">
        <v>2546</v>
      </c>
      <c r="J555" s="23" t="str">
        <f t="shared" si="30"/>
        <v>UREN Room 709 2 5 D7 SD0419BA17_4</v>
      </c>
      <c r="K555" s="23" t="str">
        <f t="shared" si="31"/>
        <v>2 5 D7 SD0419BA17_4</v>
      </c>
      <c r="L555" s="97">
        <v>0.622</v>
      </c>
      <c r="M555" s="308">
        <f t="shared" si="32"/>
        <v>5.9999999999999942E-2</v>
      </c>
      <c r="N555" s="97"/>
      <c r="O555" s="97"/>
      <c r="P555" s="24">
        <f>IF(Q555="","",VLOOKUP(Q555,Mapping!AT:AU,2,FALSE))</f>
        <v>3</v>
      </c>
      <c r="Q555" s="101" t="s">
        <v>148</v>
      </c>
    </row>
    <row r="556" spans="1:17" hidden="1">
      <c r="A556" s="215" t="s">
        <v>461</v>
      </c>
      <c r="B556" s="215" t="s">
        <v>2450</v>
      </c>
      <c r="C556" s="98">
        <v>44398</v>
      </c>
      <c r="D556" s="23">
        <f>IFERROR(VLOOKUP(E556,Mapping!AW:BA,5,FALSE),"")</f>
        <v>7</v>
      </c>
      <c r="E556" s="215" t="s">
        <v>998</v>
      </c>
      <c r="F556" s="97">
        <v>2</v>
      </c>
      <c r="G556" s="97">
        <v>5</v>
      </c>
      <c r="H556" s="97" t="s">
        <v>1452</v>
      </c>
      <c r="I556" s="97" t="s">
        <v>2547</v>
      </c>
      <c r="J556" s="23" t="str">
        <f t="shared" si="30"/>
        <v>UREN Room 709 2 5 E7 SD0419CN_1</v>
      </c>
      <c r="K556" s="23" t="str">
        <f t="shared" si="31"/>
        <v>2 5 E7 SD0419CN_1</v>
      </c>
      <c r="L556" s="97">
        <v>0.61899999999999999</v>
      </c>
      <c r="M556" s="308">
        <f t="shared" si="32"/>
        <v>5.699999999999994E-2</v>
      </c>
      <c r="N556" s="97"/>
      <c r="O556" s="97"/>
      <c r="P556" s="24">
        <f>IF(Q556="","",VLOOKUP(Q556,Mapping!AT:AU,2,FALSE))</f>
        <v>3</v>
      </c>
      <c r="Q556" s="101" t="s">
        <v>148</v>
      </c>
    </row>
    <row r="557" spans="1:17" hidden="1">
      <c r="A557" s="215" t="s">
        <v>461</v>
      </c>
      <c r="B557" s="215" t="s">
        <v>2450</v>
      </c>
      <c r="C557" s="98">
        <v>44398</v>
      </c>
      <c r="D557" s="23">
        <f>IFERROR(VLOOKUP(E557,Mapping!AW:BA,5,FALSE),"")</f>
        <v>7</v>
      </c>
      <c r="E557" s="215" t="s">
        <v>998</v>
      </c>
      <c r="F557" s="97">
        <v>2</v>
      </c>
      <c r="G557" s="97">
        <v>5</v>
      </c>
      <c r="H557" s="97" t="s">
        <v>2512</v>
      </c>
      <c r="I557" s="97" t="s">
        <v>2548</v>
      </c>
      <c r="J557" s="23" t="str">
        <f t="shared" si="30"/>
        <v>UREN Room 709 2 5 F7 SD0419CN_2</v>
      </c>
      <c r="K557" s="23" t="str">
        <f t="shared" si="31"/>
        <v>2 5 F7 SD0419CN_2</v>
      </c>
      <c r="L557" s="97">
        <v>0.63200000000000001</v>
      </c>
      <c r="M557" s="308">
        <f t="shared" si="32"/>
        <v>6.9999999999999951E-2</v>
      </c>
      <c r="N557" s="97"/>
      <c r="O557" s="97"/>
      <c r="P557" s="24">
        <f>IF(Q557="","",VLOOKUP(Q557,Mapping!AT:AU,2,FALSE))</f>
        <v>3</v>
      </c>
      <c r="Q557" s="101" t="s">
        <v>148</v>
      </c>
    </row>
    <row r="558" spans="1:17" hidden="1">
      <c r="A558" s="215" t="s">
        <v>461</v>
      </c>
      <c r="B558" s="215" t="s">
        <v>2450</v>
      </c>
      <c r="C558" s="98">
        <v>44398</v>
      </c>
      <c r="D558" s="23">
        <f>IFERROR(VLOOKUP(E558,Mapping!AW:BA,5,FALSE),"")</f>
        <v>7</v>
      </c>
      <c r="E558" s="215" t="s">
        <v>998</v>
      </c>
      <c r="F558" s="97">
        <v>2</v>
      </c>
      <c r="G558" s="97">
        <v>5</v>
      </c>
      <c r="H558" s="97" t="s">
        <v>2517</v>
      </c>
      <c r="I558" s="97" t="s">
        <v>2549</v>
      </c>
      <c r="J558" s="23" t="str">
        <f t="shared" si="30"/>
        <v>UREN Room 709 2 5 G7 SD0419CN_3</v>
      </c>
      <c r="K558" s="23" t="str">
        <f t="shared" si="31"/>
        <v>2 5 G7 SD0419CN_3</v>
      </c>
      <c r="L558" s="97">
        <v>0.626</v>
      </c>
      <c r="M558" s="308">
        <f t="shared" si="32"/>
        <v>6.3999999999999946E-2</v>
      </c>
      <c r="N558" s="97"/>
      <c r="O558" s="97"/>
      <c r="P558" s="24">
        <f>IF(Q558="","",VLOOKUP(Q558,Mapping!AT:AU,2,FALSE))</f>
        <v>3</v>
      </c>
      <c r="Q558" s="101" t="s">
        <v>148</v>
      </c>
    </row>
    <row r="559" spans="1:17" hidden="1">
      <c r="A559" s="215" t="s">
        <v>461</v>
      </c>
      <c r="B559" s="215" t="s">
        <v>2450</v>
      </c>
      <c r="C559" s="98">
        <v>44398</v>
      </c>
      <c r="D559" s="23">
        <f>IFERROR(VLOOKUP(E559,Mapping!AW:BA,5,FALSE),"")</f>
        <v>7</v>
      </c>
      <c r="E559" s="215" t="s">
        <v>998</v>
      </c>
      <c r="F559" s="97">
        <v>2</v>
      </c>
      <c r="G559" s="97">
        <v>5</v>
      </c>
      <c r="H559" s="97" t="s">
        <v>2516</v>
      </c>
      <c r="I559" s="97" t="s">
        <v>2550</v>
      </c>
      <c r="J559" s="23" t="str">
        <f t="shared" si="30"/>
        <v>UREN Room 709 2 5 H7 SD0419CN_4</v>
      </c>
      <c r="K559" s="23" t="str">
        <f t="shared" si="31"/>
        <v>2 5 H7 SD0419CN_4</v>
      </c>
      <c r="L559" s="97">
        <v>0.61799999999999999</v>
      </c>
      <c r="M559" s="308">
        <f t="shared" si="32"/>
        <v>5.5999999999999939E-2</v>
      </c>
      <c r="N559" s="97"/>
      <c r="O559" s="97"/>
      <c r="P559" s="24">
        <f>IF(Q559="","",VLOOKUP(Q559,Mapping!AT:AU,2,FALSE))</f>
        <v>3</v>
      </c>
      <c r="Q559" s="101" t="s">
        <v>148</v>
      </c>
    </row>
    <row r="560" spans="1:17" hidden="1">
      <c r="A560" s="215" t="s">
        <v>461</v>
      </c>
      <c r="B560" s="215" t="s">
        <v>2450</v>
      </c>
      <c r="C560" s="98">
        <v>44398</v>
      </c>
      <c r="D560" s="23">
        <f>IFERROR(VLOOKUP(E560,Mapping!AW:BA,5,FALSE),"")</f>
        <v>11</v>
      </c>
      <c r="E560" s="215" t="s">
        <v>1034</v>
      </c>
      <c r="F560" s="97">
        <v>2</v>
      </c>
      <c r="G560" s="97">
        <v>5</v>
      </c>
      <c r="H560" s="97" t="s">
        <v>2506</v>
      </c>
      <c r="I560" s="97" t="s">
        <v>2551</v>
      </c>
      <c r="J560" s="23" t="str">
        <f t="shared" si="30"/>
        <v>UREN Room 709 2 5 I7 SD0419CB_1</v>
      </c>
      <c r="K560" s="23" t="str">
        <f t="shared" si="31"/>
        <v>2 5 I7 SD0419CB_1</v>
      </c>
      <c r="L560" s="97">
        <v>0.621</v>
      </c>
      <c r="M560" s="308">
        <f t="shared" si="32"/>
        <v>5.8999999999999941E-2</v>
      </c>
      <c r="N560" s="97"/>
      <c r="O560" s="97"/>
      <c r="P560" s="24">
        <f>IF(Q560="","",VLOOKUP(Q560,Mapping!AT:AU,2,FALSE))</f>
        <v>3</v>
      </c>
      <c r="Q560" s="101" t="s">
        <v>148</v>
      </c>
    </row>
    <row r="561" spans="1:17" hidden="1">
      <c r="A561" s="215" t="s">
        <v>461</v>
      </c>
      <c r="B561" s="215" t="s">
        <v>2450</v>
      </c>
      <c r="C561" s="98">
        <v>44398</v>
      </c>
      <c r="D561" s="23">
        <f>IFERROR(VLOOKUP(E561,Mapping!AW:BA,5,FALSE),"")</f>
        <v>11</v>
      </c>
      <c r="E561" s="215" t="s">
        <v>1034</v>
      </c>
      <c r="F561" s="97">
        <v>2</v>
      </c>
      <c r="G561" s="97">
        <v>5</v>
      </c>
      <c r="H561" s="97" t="s">
        <v>2500</v>
      </c>
      <c r="I561" s="97" t="s">
        <v>2552</v>
      </c>
      <c r="J561" s="23" t="str">
        <f t="shared" si="30"/>
        <v>UREN Room 709 2 5 A8 SD0419CB_2</v>
      </c>
      <c r="K561" s="23" t="str">
        <f t="shared" si="31"/>
        <v>2 5 A8 SD0419CB_2</v>
      </c>
      <c r="L561" s="97">
        <v>0.65300000000000002</v>
      </c>
      <c r="M561" s="308">
        <f t="shared" si="32"/>
        <v>9.099999999999997E-2</v>
      </c>
      <c r="N561" s="97"/>
      <c r="O561" s="97"/>
      <c r="P561" s="24">
        <f>IF(Q561="","",VLOOKUP(Q561,Mapping!AT:AU,2,FALSE))</f>
        <v>3</v>
      </c>
      <c r="Q561" s="101" t="s">
        <v>148</v>
      </c>
    </row>
    <row r="562" spans="1:17" hidden="1">
      <c r="A562" s="215" t="s">
        <v>461</v>
      </c>
      <c r="B562" s="215" t="s">
        <v>2450</v>
      </c>
      <c r="C562" s="98">
        <v>44398</v>
      </c>
      <c r="D562" s="23">
        <f>IFERROR(VLOOKUP(E562,Mapping!AW:BA,5,FALSE),"")</f>
        <v>11</v>
      </c>
      <c r="E562" s="215" t="s">
        <v>1034</v>
      </c>
      <c r="F562" s="97">
        <v>2</v>
      </c>
      <c r="G562" s="97">
        <v>5</v>
      </c>
      <c r="H562" s="97" t="s">
        <v>1975</v>
      </c>
      <c r="I562" s="97" t="s">
        <v>2553</v>
      </c>
      <c r="J562" s="23" t="str">
        <f t="shared" si="30"/>
        <v>UREN Room 709 2 5 B8 SD0419CB_3</v>
      </c>
      <c r="K562" s="23" t="str">
        <f t="shared" si="31"/>
        <v>2 5 B8 SD0419CB_3</v>
      </c>
      <c r="L562" s="97">
        <v>0.61899999999999999</v>
      </c>
      <c r="M562" s="308">
        <f t="shared" si="32"/>
        <v>5.699999999999994E-2</v>
      </c>
      <c r="N562" s="97"/>
      <c r="O562" s="97"/>
      <c r="P562" s="24">
        <f>IF(Q562="","",VLOOKUP(Q562,Mapping!AT:AU,2,FALSE))</f>
        <v>3</v>
      </c>
      <c r="Q562" s="101" t="s">
        <v>148</v>
      </c>
    </row>
    <row r="563" spans="1:17" hidden="1">
      <c r="A563" s="215" t="s">
        <v>461</v>
      </c>
      <c r="B563" s="215" t="s">
        <v>2450</v>
      </c>
      <c r="C563" s="98">
        <v>44398</v>
      </c>
      <c r="D563" s="23">
        <f>IFERROR(VLOOKUP(E563,Mapping!AW:BA,5,FALSE),"")</f>
        <v>11</v>
      </c>
      <c r="E563" s="215" t="s">
        <v>1034</v>
      </c>
      <c r="F563" s="97">
        <v>2</v>
      </c>
      <c r="G563" s="97">
        <v>5</v>
      </c>
      <c r="H563" s="97" t="s">
        <v>2479</v>
      </c>
      <c r="I563" s="97" t="s">
        <v>2554</v>
      </c>
      <c r="J563" s="23" t="str">
        <f t="shared" si="30"/>
        <v>UREN Room 709 2 5 C8 SD0419CB_4</v>
      </c>
      <c r="K563" s="23" t="str">
        <f t="shared" si="31"/>
        <v>2 5 C8 SD0419CB_4</v>
      </c>
      <c r="L563" s="97">
        <v>0.61799999999999999</v>
      </c>
      <c r="M563" s="308">
        <f t="shared" si="32"/>
        <v>5.5999999999999939E-2</v>
      </c>
      <c r="N563" s="97"/>
      <c r="O563" s="97"/>
      <c r="P563" s="24">
        <f>IF(Q563="","",VLOOKUP(Q563,Mapping!AT:AU,2,FALSE))</f>
        <v>3</v>
      </c>
      <c r="Q563" s="101" t="s">
        <v>148</v>
      </c>
    </row>
    <row r="564" spans="1:17" hidden="1">
      <c r="A564" s="215" t="s">
        <v>461</v>
      </c>
      <c r="B564" s="215" t="s">
        <v>2450</v>
      </c>
      <c r="C564" s="98">
        <v>44398</v>
      </c>
      <c r="D564" s="23">
        <f>IFERROR(VLOOKUP(E564,Mapping!AW:BA,5,FALSE),"")</f>
        <v>4</v>
      </c>
      <c r="E564" s="215" t="s">
        <v>962</v>
      </c>
      <c r="F564" s="97">
        <v>2</v>
      </c>
      <c r="G564" s="97">
        <v>5</v>
      </c>
      <c r="H564" s="97" t="s">
        <v>2475</v>
      </c>
      <c r="I564" s="97" t="s">
        <v>2555</v>
      </c>
      <c r="J564" s="23" t="str">
        <f t="shared" si="30"/>
        <v>UREN Room 709 2 5 D8 SD0419BA23_1</v>
      </c>
      <c r="K564" s="23" t="str">
        <f t="shared" si="31"/>
        <v>2 5 D8 SD0419BA23_1</v>
      </c>
      <c r="L564" s="97">
        <v>0.64100000000000001</v>
      </c>
      <c r="M564" s="308">
        <f t="shared" si="32"/>
        <v>7.8999999999999959E-2</v>
      </c>
      <c r="N564" s="97"/>
      <c r="O564" s="97"/>
      <c r="P564" s="24">
        <f>IF(Q564="","",VLOOKUP(Q564,Mapping!AT:AU,2,FALSE))</f>
        <v>3</v>
      </c>
      <c r="Q564" s="101" t="s">
        <v>148</v>
      </c>
    </row>
    <row r="565" spans="1:17" hidden="1">
      <c r="A565" s="215" t="s">
        <v>461</v>
      </c>
      <c r="B565" s="215" t="s">
        <v>2450</v>
      </c>
      <c r="C565" s="98">
        <v>44398</v>
      </c>
      <c r="D565" s="23">
        <f>IFERROR(VLOOKUP(E565,Mapping!AW:BA,5,FALSE),"")</f>
        <v>4</v>
      </c>
      <c r="E565" s="215" t="s">
        <v>962</v>
      </c>
      <c r="F565" s="97">
        <v>2</v>
      </c>
      <c r="G565" s="97">
        <v>5</v>
      </c>
      <c r="H565" s="97" t="s">
        <v>1985</v>
      </c>
      <c r="I565" s="97" t="s">
        <v>2556</v>
      </c>
      <c r="J565" s="23" t="str">
        <f t="shared" si="30"/>
        <v>UREN Room 709 2 5 E8 SD0419BA23_2</v>
      </c>
      <c r="K565" s="23" t="str">
        <f t="shared" si="31"/>
        <v>2 5 E8 SD0419BA23_2</v>
      </c>
      <c r="L565" s="97">
        <v>0.66300000000000003</v>
      </c>
      <c r="M565" s="308">
        <f t="shared" si="32"/>
        <v>0.10099999999999998</v>
      </c>
      <c r="N565" s="97"/>
      <c r="O565" s="97"/>
      <c r="P565" s="24">
        <f>IF(Q565="","",VLOOKUP(Q565,Mapping!AT:AU,2,FALSE))</f>
        <v>3</v>
      </c>
      <c r="Q565" s="101" t="s">
        <v>148</v>
      </c>
    </row>
    <row r="566" spans="1:17" hidden="1">
      <c r="A566" s="215" t="s">
        <v>461</v>
      </c>
      <c r="B566" s="215" t="s">
        <v>2450</v>
      </c>
      <c r="C566" s="98">
        <v>44398</v>
      </c>
      <c r="D566" s="23">
        <f>IFERROR(VLOOKUP(E566,Mapping!AW:BA,5,FALSE),"")</f>
        <v>4</v>
      </c>
      <c r="E566" s="215" t="s">
        <v>962</v>
      </c>
      <c r="F566" s="97">
        <v>2</v>
      </c>
      <c r="G566" s="97">
        <v>5</v>
      </c>
      <c r="H566" s="97" t="s">
        <v>2513</v>
      </c>
      <c r="I566" s="97" t="s">
        <v>2557</v>
      </c>
      <c r="J566" s="23" t="str">
        <f t="shared" si="30"/>
        <v>UREN Room 709 2 5 F8 SD0419BA23_3</v>
      </c>
      <c r="K566" s="23" t="str">
        <f t="shared" si="31"/>
        <v>2 5 F8 SD0419BA23_3</v>
      </c>
      <c r="L566" s="97">
        <v>0.6</v>
      </c>
      <c r="M566" s="308">
        <f t="shared" si="32"/>
        <v>3.7999999999999923E-2</v>
      </c>
      <c r="N566" s="97"/>
      <c r="O566" s="97"/>
      <c r="P566" s="24">
        <f>IF(Q566="","",VLOOKUP(Q566,Mapping!AT:AU,2,FALSE))</f>
        <v>3</v>
      </c>
      <c r="Q566" s="101" t="s">
        <v>148</v>
      </c>
    </row>
    <row r="567" spans="1:17" hidden="1">
      <c r="A567" s="215" t="s">
        <v>461</v>
      </c>
      <c r="B567" s="215" t="s">
        <v>2450</v>
      </c>
      <c r="C567" s="98">
        <v>44398</v>
      </c>
      <c r="D567" s="23">
        <f>IFERROR(VLOOKUP(E567,Mapping!AW:BA,5,FALSE),"")</f>
        <v>4</v>
      </c>
      <c r="E567" s="215" t="s">
        <v>962</v>
      </c>
      <c r="F567" s="97">
        <v>2</v>
      </c>
      <c r="G567" s="97">
        <v>5</v>
      </c>
      <c r="H567" s="97" t="s">
        <v>2518</v>
      </c>
      <c r="I567" s="97" t="s">
        <v>2558</v>
      </c>
      <c r="J567" s="23" t="str">
        <f t="shared" si="30"/>
        <v>UREN Room 709 2 5 G8 SD0419BA23_4</v>
      </c>
      <c r="K567" s="23" t="str">
        <f t="shared" si="31"/>
        <v>2 5 G8 SD0419BA23_4</v>
      </c>
      <c r="L567" s="97">
        <v>0.63300000000000001</v>
      </c>
      <c r="M567" s="308">
        <f t="shared" si="32"/>
        <v>7.0999999999999952E-2</v>
      </c>
      <c r="N567" s="97"/>
      <c r="O567" s="97"/>
      <c r="P567" s="24">
        <f>IF(Q567="","",VLOOKUP(Q567,Mapping!AT:AU,2,FALSE))</f>
        <v>3</v>
      </c>
      <c r="Q567" s="101" t="s">
        <v>148</v>
      </c>
    </row>
    <row r="568" spans="1:17">
      <c r="A568" s="215" t="s">
        <v>461</v>
      </c>
      <c r="B568" s="215" t="s">
        <v>2450</v>
      </c>
      <c r="C568" s="98">
        <v>44398</v>
      </c>
      <c r="D568" s="23">
        <f>IFERROR(VLOOKUP(E568,Mapping!AW:BA,5,FALSE),"")</f>
        <v>5</v>
      </c>
      <c r="E568" s="215" t="s">
        <v>975</v>
      </c>
      <c r="F568" s="97">
        <v>2</v>
      </c>
      <c r="G568" s="97">
        <v>5</v>
      </c>
      <c r="H568" s="97" t="s">
        <v>2507</v>
      </c>
      <c r="I568" s="97" t="s">
        <v>2559</v>
      </c>
      <c r="J568" s="23" t="str">
        <f t="shared" si="30"/>
        <v>UREN Room 709 2 5 I8 SD0419BA9_2</v>
      </c>
      <c r="K568" s="23" t="str">
        <f t="shared" si="31"/>
        <v>2 5 I8 SD0419BA9_2</v>
      </c>
      <c r="L568" s="97">
        <v>0.61499999999999999</v>
      </c>
      <c r="M568" s="308">
        <f t="shared" si="32"/>
        <v>5.2999999999999936E-2</v>
      </c>
      <c r="N568" s="26" t="s">
        <v>2477</v>
      </c>
      <c r="O568" s="97"/>
      <c r="P568" s="24">
        <f>IF(Q568="","",VLOOKUP(Q568,Mapping!AT:AU,2,FALSE))</f>
        <v>3</v>
      </c>
      <c r="Q568" s="101" t="s">
        <v>148</v>
      </c>
    </row>
    <row r="569" spans="1:17">
      <c r="A569" s="215" t="s">
        <v>461</v>
      </c>
      <c r="B569" s="215" t="s">
        <v>2450</v>
      </c>
      <c r="C569" s="98">
        <v>44398</v>
      </c>
      <c r="D569" s="23">
        <f>IFERROR(VLOOKUP(E569,Mapping!AW:BA,5,FALSE),"")</f>
        <v>5</v>
      </c>
      <c r="E569" s="215" t="s">
        <v>975</v>
      </c>
      <c r="F569" s="97">
        <v>2</v>
      </c>
      <c r="G569" s="97">
        <v>5</v>
      </c>
      <c r="H569" s="97" t="s">
        <v>2508</v>
      </c>
      <c r="I569" s="97" t="s">
        <v>2560</v>
      </c>
      <c r="J569" s="23" t="str">
        <f t="shared" si="30"/>
        <v>UREN Room 709 2 5 A9 SD0419BA9_3</v>
      </c>
      <c r="K569" s="23" t="str">
        <f t="shared" si="31"/>
        <v>2 5 A9 SD0419BA9_3</v>
      </c>
      <c r="L569" s="97">
        <v>0.64900000000000002</v>
      </c>
      <c r="M569" s="308">
        <f t="shared" si="32"/>
        <v>8.6999999999999966E-2</v>
      </c>
      <c r="N569" s="97"/>
      <c r="O569" s="97"/>
      <c r="P569" s="24">
        <f>IF(Q569="","",VLOOKUP(Q569,Mapping!AT:AU,2,FALSE))</f>
        <v>3</v>
      </c>
      <c r="Q569" s="101" t="s">
        <v>148</v>
      </c>
    </row>
    <row r="570" spans="1:17">
      <c r="A570" s="215" t="s">
        <v>461</v>
      </c>
      <c r="B570" s="215" t="s">
        <v>2450</v>
      </c>
      <c r="C570" s="98">
        <v>44398</v>
      </c>
      <c r="D570" s="23">
        <f>IFERROR(VLOOKUP(E570,Mapping!AW:BA,5,FALSE),"")</f>
        <v>5</v>
      </c>
      <c r="E570" s="215" t="s">
        <v>975</v>
      </c>
      <c r="F570" s="97">
        <v>2</v>
      </c>
      <c r="G570" s="97">
        <v>5</v>
      </c>
      <c r="H570" s="97" t="s">
        <v>1979</v>
      </c>
      <c r="I570" s="97" t="s">
        <v>2561</v>
      </c>
      <c r="J570" s="23" t="str">
        <f t="shared" si="30"/>
        <v>UREN Room 709 2 5 B9 SD0419BA9_4</v>
      </c>
      <c r="K570" s="23" t="str">
        <f t="shared" si="31"/>
        <v>2 5 B9 SD0419BA9_4</v>
      </c>
      <c r="L570" s="97">
        <v>0.59699999999999998</v>
      </c>
      <c r="M570" s="308">
        <f t="shared" si="32"/>
        <v>3.499999999999992E-2</v>
      </c>
      <c r="N570" s="97"/>
      <c r="O570" s="97"/>
      <c r="P570" s="24">
        <f>IF(Q570="","",VLOOKUP(Q570,Mapping!AT:AU,2,FALSE))</f>
        <v>3</v>
      </c>
      <c r="Q570" s="101" t="s">
        <v>148</v>
      </c>
    </row>
    <row r="571" spans="1:17" hidden="1">
      <c r="A571" s="215" t="s">
        <v>461</v>
      </c>
      <c r="B571" s="215" t="s">
        <v>2450</v>
      </c>
      <c r="C571" s="98">
        <v>44398</v>
      </c>
      <c r="D571" s="23">
        <f>IFERROR(VLOOKUP(E571,Mapping!AW:BA,5,FALSE),"")</f>
        <v>8</v>
      </c>
      <c r="E571" s="215" t="s">
        <v>1009</v>
      </c>
      <c r="F571" s="97">
        <v>2</v>
      </c>
      <c r="G571" s="97">
        <v>5</v>
      </c>
      <c r="H571" s="97" t="s">
        <v>2480</v>
      </c>
      <c r="I571" s="97" t="s">
        <v>2562</v>
      </c>
      <c r="J571" s="23" t="str">
        <f t="shared" si="30"/>
        <v>UREN Room 709 2 5 C9 SD0419BA39_1</v>
      </c>
      <c r="K571" s="23" t="str">
        <f t="shared" si="31"/>
        <v>2 5 C9 SD0419BA39_1</v>
      </c>
      <c r="L571" s="97">
        <v>0.61799999999999999</v>
      </c>
      <c r="M571" s="308">
        <f t="shared" si="32"/>
        <v>5.5999999999999939E-2</v>
      </c>
      <c r="N571" s="97"/>
      <c r="O571" s="97"/>
      <c r="P571" s="24">
        <f>IF(Q571="","",VLOOKUP(Q571,Mapping!AT:AU,2,FALSE))</f>
        <v>3</v>
      </c>
      <c r="Q571" s="101" t="s">
        <v>148</v>
      </c>
    </row>
    <row r="572" spans="1:17" hidden="1">
      <c r="A572" s="215" t="s">
        <v>461</v>
      </c>
      <c r="B572" s="215" t="s">
        <v>2450</v>
      </c>
      <c r="C572" s="98">
        <v>44398</v>
      </c>
      <c r="D572" s="23">
        <f>IFERROR(VLOOKUP(E572,Mapping!AW:BA,5,FALSE),"")</f>
        <v>8</v>
      </c>
      <c r="E572" s="215" t="s">
        <v>1009</v>
      </c>
      <c r="F572" s="97">
        <v>2</v>
      </c>
      <c r="G572" s="97">
        <v>5</v>
      </c>
      <c r="H572" s="97" t="s">
        <v>2476</v>
      </c>
      <c r="I572" s="97" t="s">
        <v>2563</v>
      </c>
      <c r="J572" s="23" t="str">
        <f t="shared" si="30"/>
        <v>UREN Room 709 2 5 D9 SD0419BA39_2</v>
      </c>
      <c r="K572" s="23" t="str">
        <f t="shared" si="31"/>
        <v>2 5 D9 SD0419BA39_2</v>
      </c>
      <c r="L572" s="97">
        <v>0.67100000000000004</v>
      </c>
      <c r="M572" s="308">
        <f t="shared" si="32"/>
        <v>0.10899999999999999</v>
      </c>
      <c r="N572" s="97"/>
      <c r="O572" s="97"/>
      <c r="P572" s="24">
        <f>IF(Q572="","",VLOOKUP(Q572,Mapping!AT:AU,2,FALSE))</f>
        <v>3</v>
      </c>
      <c r="Q572" s="101" t="s">
        <v>148</v>
      </c>
    </row>
    <row r="573" spans="1:17" hidden="1">
      <c r="A573" s="215" t="s">
        <v>461</v>
      </c>
      <c r="B573" s="215" t="s">
        <v>2450</v>
      </c>
      <c r="C573" s="98">
        <v>44398</v>
      </c>
      <c r="D573" s="23">
        <f>IFERROR(VLOOKUP(E573,Mapping!AW:BA,5,FALSE),"")</f>
        <v>8</v>
      </c>
      <c r="E573" s="215" t="s">
        <v>1009</v>
      </c>
      <c r="F573" s="97">
        <v>2</v>
      </c>
      <c r="G573" s="97">
        <v>5</v>
      </c>
      <c r="H573" s="97" t="s">
        <v>1987</v>
      </c>
      <c r="I573" s="97" t="s">
        <v>2564</v>
      </c>
      <c r="J573" s="23" t="str">
        <f t="shared" si="30"/>
        <v>UREN Room 709 2 5 E9 SD0419BA39_3</v>
      </c>
      <c r="K573" s="23" t="str">
        <f t="shared" si="31"/>
        <v>2 5 E9 SD0419BA39_3</v>
      </c>
      <c r="L573" s="97">
        <v>0.64600000000000002</v>
      </c>
      <c r="M573" s="308">
        <f t="shared" si="32"/>
        <v>8.3999999999999964E-2</v>
      </c>
      <c r="N573" s="97"/>
      <c r="O573" s="97"/>
      <c r="P573" s="24">
        <f>IF(Q573="","",VLOOKUP(Q573,Mapping!AT:AU,2,FALSE))</f>
        <v>3</v>
      </c>
      <c r="Q573" s="101" t="s">
        <v>148</v>
      </c>
    </row>
    <row r="574" spans="1:17" hidden="1">
      <c r="A574" s="215" t="s">
        <v>461</v>
      </c>
      <c r="B574" s="215" t="s">
        <v>2450</v>
      </c>
      <c r="C574" s="98">
        <v>44398</v>
      </c>
      <c r="D574" s="23">
        <f>IFERROR(VLOOKUP(E574,Mapping!AW:BA,5,FALSE),"")</f>
        <v>8</v>
      </c>
      <c r="E574" s="215" t="s">
        <v>1009</v>
      </c>
      <c r="F574" s="97">
        <v>2</v>
      </c>
      <c r="G574" s="97">
        <v>5</v>
      </c>
      <c r="H574" s="97" t="s">
        <v>2514</v>
      </c>
      <c r="I574" s="97" t="s">
        <v>2565</v>
      </c>
      <c r="J574" s="23" t="str">
        <f t="shared" si="30"/>
        <v>UREN Room 709 2 5 F9 SD0419BA39_4</v>
      </c>
      <c r="K574" s="23" t="str">
        <f t="shared" si="31"/>
        <v>2 5 F9 SD0419BA39_4</v>
      </c>
      <c r="L574" s="97">
        <v>0.63700000000000001</v>
      </c>
      <c r="M574" s="308">
        <f t="shared" si="32"/>
        <v>7.4999999999999956E-2</v>
      </c>
      <c r="N574" s="97"/>
      <c r="O574" s="97"/>
      <c r="P574" s="24">
        <f>IF(Q574="","",VLOOKUP(Q574,Mapping!AT:AU,2,FALSE))</f>
        <v>3</v>
      </c>
      <c r="Q574" s="101" t="s">
        <v>148</v>
      </c>
    </row>
    <row r="575" spans="1:17" hidden="1">
      <c r="A575" s="215" t="s">
        <v>461</v>
      </c>
      <c r="B575" s="215" t="s">
        <v>2450</v>
      </c>
      <c r="C575" s="98">
        <v>44398</v>
      </c>
      <c r="D575" s="23">
        <f>IFERROR(VLOOKUP(E575,Mapping!AW:BA,5,FALSE),"")</f>
        <v>2</v>
      </c>
      <c r="E575" s="215" t="s">
        <v>925</v>
      </c>
      <c r="F575" s="97">
        <v>2</v>
      </c>
      <c r="G575" s="97">
        <v>5</v>
      </c>
      <c r="H575" s="97" t="s">
        <v>2519</v>
      </c>
      <c r="I575" s="97" t="s">
        <v>2566</v>
      </c>
      <c r="J575" s="23" t="str">
        <f t="shared" si="30"/>
        <v>UREN Room 709 2 5 G9 SD0419BA2021_1</v>
      </c>
      <c r="K575" s="23" t="str">
        <f t="shared" si="31"/>
        <v>2 5 G9 SD0419BA2021_1</v>
      </c>
      <c r="L575" s="97">
        <v>0.60699999999999998</v>
      </c>
      <c r="M575" s="308">
        <f t="shared" si="32"/>
        <v>4.4999999999999929E-2</v>
      </c>
      <c r="N575" s="97"/>
      <c r="O575" s="97"/>
      <c r="P575" s="24">
        <f>IF(Q575="","",VLOOKUP(Q575,Mapping!AT:AU,2,FALSE))</f>
        <v>3</v>
      </c>
      <c r="Q575" s="101" t="s">
        <v>148</v>
      </c>
    </row>
    <row r="576" spans="1:17" hidden="1">
      <c r="A576" s="215" t="s">
        <v>461</v>
      </c>
      <c r="B576" s="215" t="s">
        <v>2450</v>
      </c>
      <c r="C576" s="98">
        <v>44398</v>
      </c>
      <c r="D576" s="23">
        <f>IFERROR(VLOOKUP(E576,Mapping!AW:BA,5,FALSE),"")</f>
        <v>2</v>
      </c>
      <c r="E576" s="215" t="s">
        <v>925</v>
      </c>
      <c r="F576" s="97">
        <v>2</v>
      </c>
      <c r="G576" s="97">
        <v>5</v>
      </c>
      <c r="H576" s="97" t="s">
        <v>2501</v>
      </c>
      <c r="I576" s="97" t="s">
        <v>2567</v>
      </c>
      <c r="J576" s="23" t="str">
        <f t="shared" si="30"/>
        <v>UREN Room 709 2 5 I9 SD0419BA2021_3</v>
      </c>
      <c r="K576" s="23" t="str">
        <f t="shared" si="31"/>
        <v>2 5 I9 SD0419BA2021_3</v>
      </c>
      <c r="L576" s="97">
        <v>0.66300000000000003</v>
      </c>
      <c r="M576" s="308">
        <f t="shared" si="32"/>
        <v>0.10099999999999998</v>
      </c>
      <c r="N576" s="97"/>
      <c r="O576" s="97"/>
      <c r="P576" s="24">
        <f>IF(Q576="","",VLOOKUP(Q576,Mapping!AT:AU,2,FALSE))</f>
        <v>3</v>
      </c>
      <c r="Q576" s="101" t="s">
        <v>148</v>
      </c>
    </row>
    <row r="577" spans="1:17" hidden="1">
      <c r="A577" s="215" t="s">
        <v>461</v>
      </c>
      <c r="B577" s="215" t="s">
        <v>2450</v>
      </c>
      <c r="C577" s="98">
        <v>44398</v>
      </c>
      <c r="D577" s="23">
        <f>IFERROR(VLOOKUP(E577,Mapping!AW:BA,5,FALSE),"")</f>
        <v>2</v>
      </c>
      <c r="E577" s="215" t="s">
        <v>925</v>
      </c>
      <c r="F577" s="97">
        <v>2</v>
      </c>
      <c r="G577" s="97">
        <v>6</v>
      </c>
      <c r="H577" s="97" t="s">
        <v>1209</v>
      </c>
      <c r="I577" s="97" t="s">
        <v>2568</v>
      </c>
      <c r="J577" s="23" t="str">
        <f t="shared" si="30"/>
        <v>UREN Room 709 2 6 A1 SD0419BA2021_4</v>
      </c>
      <c r="K577" s="23" t="str">
        <f t="shared" si="31"/>
        <v>2 6 A1 SD0419BA2021_4</v>
      </c>
      <c r="L577" s="97">
        <v>0.62</v>
      </c>
      <c r="M577" s="308">
        <f t="shared" si="32"/>
        <v>5.799999999999994E-2</v>
      </c>
      <c r="N577" s="97"/>
      <c r="O577" s="97"/>
      <c r="P577" s="24">
        <f>IF(Q577="","",VLOOKUP(Q577,Mapping!AT:AU,2,FALSE))</f>
        <v>3</v>
      </c>
      <c r="Q577" s="101" t="s">
        <v>148</v>
      </c>
    </row>
    <row r="578" spans="1:17" hidden="1">
      <c r="A578" s="215" t="s">
        <v>495</v>
      </c>
      <c r="B578" s="215" t="s">
        <v>494</v>
      </c>
      <c r="C578" s="98">
        <v>44398</v>
      </c>
      <c r="D578" s="23">
        <f>IFERROR(VLOOKUP(E578,Mapping!AW:BA,5,FALSE),"")</f>
        <v>9</v>
      </c>
      <c r="E578" s="215" t="s">
        <v>1018</v>
      </c>
      <c r="F578" s="97">
        <v>2</v>
      </c>
      <c r="G578" s="97">
        <v>5</v>
      </c>
      <c r="H578" s="97" t="s">
        <v>2488</v>
      </c>
      <c r="I578" s="97" t="s">
        <v>2569</v>
      </c>
      <c r="J578" s="23" t="str">
        <f t="shared" si="30"/>
        <v>UREN Room 709 2 5 F4 SD03417BA17_1</v>
      </c>
      <c r="K578" s="23" t="str">
        <f t="shared" si="31"/>
        <v>2 5 F4 SD03417BA17_1</v>
      </c>
      <c r="L578" s="97">
        <v>0.65600000000000003</v>
      </c>
      <c r="M578" s="308">
        <f t="shared" si="32"/>
        <v>9.3999999999999972E-2</v>
      </c>
      <c r="N578" s="97"/>
      <c r="O578" s="97"/>
      <c r="P578" s="24">
        <f>IF(Q578="","",VLOOKUP(Q578,Mapping!AT:AU,2,FALSE))</f>
        <v>3</v>
      </c>
      <c r="Q578" s="101" t="s">
        <v>148</v>
      </c>
    </row>
    <row r="579" spans="1:17" hidden="1">
      <c r="A579" s="215" t="s">
        <v>495</v>
      </c>
      <c r="B579" s="215" t="s">
        <v>494</v>
      </c>
      <c r="C579" s="98">
        <v>44398</v>
      </c>
      <c r="D579" s="23">
        <f>IFERROR(VLOOKUP(E579,Mapping!AW:BA,5,FALSE),"")</f>
        <v>9</v>
      </c>
      <c r="E579" s="215" t="s">
        <v>1018</v>
      </c>
      <c r="F579" s="97">
        <v>2</v>
      </c>
      <c r="G579" s="97">
        <v>5</v>
      </c>
      <c r="H579" s="97" t="s">
        <v>2494</v>
      </c>
      <c r="I579" s="97" t="s">
        <v>2570</v>
      </c>
      <c r="J579" s="23" t="str">
        <f t="shared" si="30"/>
        <v>UREN Room 709 2 5 G4 SD03417BA17_2</v>
      </c>
      <c r="K579" s="23" t="str">
        <f t="shared" si="31"/>
        <v>2 5 G4 SD03417BA17_2</v>
      </c>
      <c r="L579" s="97">
        <v>0.64800000000000002</v>
      </c>
      <c r="M579" s="308">
        <f t="shared" si="32"/>
        <v>8.5999999999999965E-2</v>
      </c>
      <c r="N579" s="97"/>
      <c r="O579" s="97"/>
      <c r="P579" s="24">
        <f>IF(Q579="","",VLOOKUP(Q579,Mapping!AT:AU,2,FALSE))</f>
        <v>3</v>
      </c>
      <c r="Q579" s="101" t="s">
        <v>148</v>
      </c>
    </row>
    <row r="580" spans="1:17" hidden="1">
      <c r="A580" s="215" t="s">
        <v>495</v>
      </c>
      <c r="B580" s="215" t="s">
        <v>494</v>
      </c>
      <c r="C580" s="98">
        <v>44398</v>
      </c>
      <c r="D580" s="23">
        <f>IFERROR(VLOOKUP(E580,Mapping!AW:BA,5,FALSE),"")</f>
        <v>9</v>
      </c>
      <c r="E580" s="215" t="s">
        <v>1018</v>
      </c>
      <c r="F580" s="97">
        <v>2</v>
      </c>
      <c r="G580" s="97">
        <v>5</v>
      </c>
      <c r="H580" s="97" t="s">
        <v>2493</v>
      </c>
      <c r="I580" s="97" t="s">
        <v>2571</v>
      </c>
      <c r="J580" s="23" t="str">
        <f t="shared" si="30"/>
        <v>UREN Room 709 2 5 H4 SD03417BA17_3</v>
      </c>
      <c r="K580" s="23" t="str">
        <f t="shared" si="31"/>
        <v>2 5 H4 SD03417BA17_3</v>
      </c>
      <c r="L580" s="97">
        <v>0.63500000000000001</v>
      </c>
      <c r="M580" s="308">
        <f t="shared" si="32"/>
        <v>7.2999999999999954E-2</v>
      </c>
      <c r="N580" s="97"/>
      <c r="O580" s="97"/>
      <c r="P580" s="24">
        <f>IF(Q580="","",VLOOKUP(Q580,Mapping!AT:AU,2,FALSE))</f>
        <v>3</v>
      </c>
      <c r="Q580" s="101" t="s">
        <v>148</v>
      </c>
    </row>
    <row r="581" spans="1:17" hidden="1">
      <c r="A581" s="215" t="s">
        <v>495</v>
      </c>
      <c r="B581" s="215" t="s">
        <v>494</v>
      </c>
      <c r="C581" s="98">
        <v>44398</v>
      </c>
      <c r="D581" s="23">
        <f>IFERROR(VLOOKUP(E581,Mapping!AW:BA,5,FALSE),"")</f>
        <v>9</v>
      </c>
      <c r="E581" s="215" t="s">
        <v>1018</v>
      </c>
      <c r="F581" s="97">
        <v>2</v>
      </c>
      <c r="G581" s="97">
        <v>5</v>
      </c>
      <c r="H581" s="97" t="s">
        <v>1464</v>
      </c>
      <c r="I581" s="97" t="s">
        <v>2572</v>
      </c>
      <c r="J581" s="23" t="str">
        <f t="shared" si="30"/>
        <v>UREN Room 709 2 5 I4 SD03417BA17_4</v>
      </c>
      <c r="K581" s="23" t="str">
        <f t="shared" si="31"/>
        <v>2 5 I4 SD03417BA17_4</v>
      </c>
      <c r="L581" s="97">
        <v>0.66100000000000003</v>
      </c>
      <c r="M581" s="308">
        <f t="shared" si="32"/>
        <v>9.8999999999999977E-2</v>
      </c>
      <c r="N581" s="97"/>
      <c r="O581" s="97"/>
      <c r="P581" s="24">
        <f>IF(Q581="","",VLOOKUP(Q581,Mapping!AT:AU,2,FALSE))</f>
        <v>3</v>
      </c>
      <c r="Q581" s="101" t="s">
        <v>148</v>
      </c>
    </row>
    <row r="582" spans="1:17" hidden="1">
      <c r="A582" s="215" t="s">
        <v>495</v>
      </c>
      <c r="B582" s="215" t="s">
        <v>494</v>
      </c>
      <c r="C582" s="98">
        <v>44398</v>
      </c>
      <c r="D582" s="23">
        <f>IFERROR(VLOOKUP(E582,Mapping!AW:BA,5,FALSE),"")</f>
        <v>7</v>
      </c>
      <c r="E582" s="215" t="s">
        <v>998</v>
      </c>
      <c r="F582" s="97">
        <v>2</v>
      </c>
      <c r="G582" s="97">
        <v>5</v>
      </c>
      <c r="H582" s="97" t="s">
        <v>2322</v>
      </c>
      <c r="I582" s="97" t="s">
        <v>2573</v>
      </c>
      <c r="J582" s="23" t="str">
        <f t="shared" si="30"/>
        <v>UREN Room 709 2 5 A5 SD03417CN_1</v>
      </c>
      <c r="K582" s="23" t="str">
        <f t="shared" si="31"/>
        <v>2 5 A5 SD03417CN_1</v>
      </c>
      <c r="L582" s="97">
        <v>0.66</v>
      </c>
      <c r="M582" s="308">
        <f t="shared" si="32"/>
        <v>9.7999999999999976E-2</v>
      </c>
      <c r="N582" s="97"/>
      <c r="O582" s="97"/>
      <c r="P582" s="24">
        <f>IF(Q582="","",VLOOKUP(Q582,Mapping!AT:AU,2,FALSE))</f>
        <v>3</v>
      </c>
      <c r="Q582" s="101" t="s">
        <v>148</v>
      </c>
    </row>
    <row r="583" spans="1:17" hidden="1">
      <c r="A583" s="215" t="s">
        <v>495</v>
      </c>
      <c r="B583" s="215" t="s">
        <v>494</v>
      </c>
      <c r="C583" s="98">
        <v>44398</v>
      </c>
      <c r="D583" s="23">
        <f>IFERROR(VLOOKUP(E583,Mapping!AW:BA,5,FALSE),"")</f>
        <v>7</v>
      </c>
      <c r="E583" s="215" t="s">
        <v>998</v>
      </c>
      <c r="F583" s="97">
        <v>2</v>
      </c>
      <c r="G583" s="97">
        <v>5</v>
      </c>
      <c r="H583" s="97" t="s">
        <v>1963</v>
      </c>
      <c r="I583" s="97" t="s">
        <v>2574</v>
      </c>
      <c r="J583" s="23" t="str">
        <f t="shared" si="30"/>
        <v>UREN Room 709 2 5 B5 SD03417CN_2</v>
      </c>
      <c r="K583" s="23" t="str">
        <f t="shared" si="31"/>
        <v>2 5 B5 SD03417CN_2</v>
      </c>
      <c r="L583" s="97">
        <v>0.63500000000000001</v>
      </c>
      <c r="M583" s="308">
        <f t="shared" si="32"/>
        <v>7.2999999999999954E-2</v>
      </c>
      <c r="N583" s="97"/>
      <c r="O583" s="97"/>
      <c r="P583" s="24">
        <f>IF(Q583="","",VLOOKUP(Q583,Mapping!AT:AU,2,FALSE))</f>
        <v>3</v>
      </c>
      <c r="Q583" s="101" t="s">
        <v>148</v>
      </c>
    </row>
    <row r="584" spans="1:17" hidden="1">
      <c r="A584" s="215" t="s">
        <v>495</v>
      </c>
      <c r="B584" s="215" t="s">
        <v>494</v>
      </c>
      <c r="C584" s="98">
        <v>44398</v>
      </c>
      <c r="D584" s="23">
        <f>IFERROR(VLOOKUP(E584,Mapping!AW:BA,5,FALSE),"")</f>
        <v>11</v>
      </c>
      <c r="E584" s="215" t="s">
        <v>1034</v>
      </c>
      <c r="F584" s="97">
        <v>2</v>
      </c>
      <c r="G584" s="97">
        <v>5</v>
      </c>
      <c r="H584" s="97" t="s">
        <v>2448</v>
      </c>
      <c r="I584" s="97" t="s">
        <v>2575</v>
      </c>
      <c r="J584" s="23" t="str">
        <f t="shared" si="30"/>
        <v>UREN Room 709 2 5 C5 SD03417CB_1</v>
      </c>
      <c r="K584" s="23" t="str">
        <f t="shared" si="31"/>
        <v>2 5 C5 SD03417CB_1</v>
      </c>
      <c r="L584" s="97">
        <v>0.69099999999999995</v>
      </c>
      <c r="M584" s="308">
        <f t="shared" ref="M584:M615" si="33">L584-0.562</f>
        <v>0.12899999999999989</v>
      </c>
      <c r="N584" s="97"/>
      <c r="O584" s="97"/>
      <c r="P584" s="24">
        <f>IF(Q584="","",VLOOKUP(Q584,Mapping!AT:AU,2,FALSE))</f>
        <v>3</v>
      </c>
      <c r="Q584" s="101" t="s">
        <v>148</v>
      </c>
    </row>
    <row r="585" spans="1:17" hidden="1">
      <c r="A585" s="215" t="s">
        <v>495</v>
      </c>
      <c r="B585" s="215" t="s">
        <v>494</v>
      </c>
      <c r="C585" s="98">
        <v>44398</v>
      </c>
      <c r="D585" s="23">
        <f>IFERROR(VLOOKUP(E585,Mapping!AW:BA,5,FALSE),"")</f>
        <v>11</v>
      </c>
      <c r="E585" s="215" t="s">
        <v>1034</v>
      </c>
      <c r="F585" s="97">
        <v>2</v>
      </c>
      <c r="G585" s="97">
        <v>5</v>
      </c>
      <c r="H585" s="97" t="s">
        <v>2485</v>
      </c>
      <c r="I585" s="97" t="s">
        <v>2576</v>
      </c>
      <c r="J585" s="23" t="str">
        <f t="shared" si="30"/>
        <v>UREN Room 709 2 5 D5 SD03417CB_2</v>
      </c>
      <c r="K585" s="23" t="str">
        <f t="shared" si="31"/>
        <v>2 5 D5 SD03417CB_2</v>
      </c>
      <c r="L585" s="97">
        <v>0.64500000000000002</v>
      </c>
      <c r="M585" s="308">
        <f t="shared" si="33"/>
        <v>8.2999999999999963E-2</v>
      </c>
      <c r="N585" s="97"/>
      <c r="O585" s="97"/>
      <c r="P585" s="24">
        <f>IF(Q585="","",VLOOKUP(Q585,Mapping!AT:AU,2,FALSE))</f>
        <v>3</v>
      </c>
      <c r="Q585" s="101" t="s">
        <v>148</v>
      </c>
    </row>
    <row r="586" spans="1:17" hidden="1">
      <c r="A586" s="215" t="s">
        <v>495</v>
      </c>
      <c r="B586" s="215" t="s">
        <v>494</v>
      </c>
      <c r="C586" s="98">
        <v>44398</v>
      </c>
      <c r="D586" s="23">
        <f>IFERROR(VLOOKUP(E586,Mapping!AW:BA,5,FALSE),"")</f>
        <v>11</v>
      </c>
      <c r="E586" s="215" t="s">
        <v>1034</v>
      </c>
      <c r="F586" s="97">
        <v>2</v>
      </c>
      <c r="G586" s="97">
        <v>5</v>
      </c>
      <c r="H586" s="97" t="s">
        <v>1445</v>
      </c>
      <c r="I586" s="97" t="s">
        <v>2577</v>
      </c>
      <c r="J586" s="23" t="str">
        <f t="shared" si="30"/>
        <v>UREN Room 709 2 5 E5 SD03417CB_3</v>
      </c>
      <c r="K586" s="23" t="str">
        <f t="shared" si="31"/>
        <v>2 5 E5 SD03417CB_3</v>
      </c>
      <c r="L586" s="97">
        <v>0.69</v>
      </c>
      <c r="M586" s="308">
        <f t="shared" si="33"/>
        <v>0.12799999999999989</v>
      </c>
      <c r="N586" s="97"/>
      <c r="O586" s="97"/>
      <c r="P586" s="24">
        <f>IF(Q586="","",VLOOKUP(Q586,Mapping!AT:AU,2,FALSE))</f>
        <v>3</v>
      </c>
      <c r="Q586" s="101" t="s">
        <v>148</v>
      </c>
    </row>
    <row r="587" spans="1:17" hidden="1">
      <c r="A587" s="215" t="s">
        <v>495</v>
      </c>
      <c r="B587" s="215" t="s">
        <v>494</v>
      </c>
      <c r="C587" s="98">
        <v>44398</v>
      </c>
      <c r="D587" s="23">
        <f>IFERROR(VLOOKUP(E587,Mapping!AW:BA,5,FALSE),"")</f>
        <v>11</v>
      </c>
      <c r="E587" s="215" t="s">
        <v>1034</v>
      </c>
      <c r="F587" s="97">
        <v>2</v>
      </c>
      <c r="G587" s="97">
        <v>5</v>
      </c>
      <c r="H587" s="97" t="s">
        <v>2492</v>
      </c>
      <c r="I587" s="97" t="s">
        <v>2578</v>
      </c>
      <c r="J587" s="23" t="str">
        <f t="shared" si="30"/>
        <v>UREN Room 709 2 5 F5 SD03417CB_4</v>
      </c>
      <c r="K587" s="23" t="str">
        <f t="shared" si="31"/>
        <v>2 5 F5 SD03417CB_4</v>
      </c>
      <c r="L587" s="97">
        <v>0.67400000000000004</v>
      </c>
      <c r="M587" s="308">
        <f t="shared" si="33"/>
        <v>0.11199999999999999</v>
      </c>
      <c r="N587" s="97"/>
      <c r="O587" s="97"/>
      <c r="P587" s="24">
        <f>IF(Q587="","",VLOOKUP(Q587,Mapping!AT:AU,2,FALSE))</f>
        <v>3</v>
      </c>
      <c r="Q587" s="101" t="s">
        <v>148</v>
      </c>
    </row>
    <row r="588" spans="1:17" hidden="1">
      <c r="A588" s="215" t="s">
        <v>495</v>
      </c>
      <c r="B588" s="215" t="s">
        <v>494</v>
      </c>
      <c r="C588" s="98">
        <v>44398</v>
      </c>
      <c r="D588" s="23">
        <f>IFERROR(VLOOKUP(E588,Mapping!AW:BA,5,FALSE),"")</f>
        <v>8</v>
      </c>
      <c r="E588" s="215" t="s">
        <v>1009</v>
      </c>
      <c r="F588" s="97">
        <v>2</v>
      </c>
      <c r="G588" s="97">
        <v>5</v>
      </c>
      <c r="H588" s="97" t="s">
        <v>2491</v>
      </c>
      <c r="I588" s="97" t="s">
        <v>2579</v>
      </c>
      <c r="J588" s="23" t="str">
        <f t="shared" si="30"/>
        <v>UREN Room 709 2 5 G5 SD03417BA39_1</v>
      </c>
      <c r="K588" s="23" t="str">
        <f t="shared" si="31"/>
        <v>2 5 G5 SD03417BA39_1</v>
      </c>
      <c r="L588" s="97">
        <v>0.69099999999999995</v>
      </c>
      <c r="M588" s="308">
        <f t="shared" si="33"/>
        <v>0.12899999999999989</v>
      </c>
      <c r="N588" s="97"/>
      <c r="O588" s="97"/>
      <c r="P588" s="24">
        <f>IF(Q588="","",VLOOKUP(Q588,Mapping!AT:AU,2,FALSE))</f>
        <v>3</v>
      </c>
      <c r="Q588" s="101" t="s">
        <v>148</v>
      </c>
    </row>
    <row r="589" spans="1:17" hidden="1">
      <c r="A589" s="215" t="s">
        <v>495</v>
      </c>
      <c r="B589" s="215" t="s">
        <v>494</v>
      </c>
      <c r="C589" s="98">
        <v>44398</v>
      </c>
      <c r="D589" s="23">
        <f>IFERROR(VLOOKUP(E589,Mapping!AW:BA,5,FALSE),"")</f>
        <v>8</v>
      </c>
      <c r="E589" s="215" t="s">
        <v>1009</v>
      </c>
      <c r="F589" s="97">
        <v>2</v>
      </c>
      <c r="G589" s="97">
        <v>5</v>
      </c>
      <c r="H589" s="97" t="s">
        <v>2490</v>
      </c>
      <c r="I589" s="97" t="s">
        <v>2580</v>
      </c>
      <c r="J589" s="23" t="str">
        <f t="shared" si="30"/>
        <v>UREN Room 709 2 5 H5 SD03417BA39_2</v>
      </c>
      <c r="K589" s="23" t="str">
        <f t="shared" si="31"/>
        <v>2 5 H5 SD03417BA39_2</v>
      </c>
      <c r="L589" s="97">
        <v>0.626</v>
      </c>
      <c r="M589" s="308">
        <f t="shared" si="33"/>
        <v>6.3999999999999946E-2</v>
      </c>
      <c r="N589" s="97"/>
      <c r="O589" s="97"/>
      <c r="P589" s="24">
        <f>IF(Q589="","",VLOOKUP(Q589,Mapping!AT:AU,2,FALSE))</f>
        <v>3</v>
      </c>
      <c r="Q589" s="101" t="s">
        <v>148</v>
      </c>
    </row>
    <row r="590" spans="1:17" hidden="1">
      <c r="A590" s="215" t="s">
        <v>495</v>
      </c>
      <c r="B590" s="215" t="s">
        <v>494</v>
      </c>
      <c r="C590" s="98">
        <v>44398</v>
      </c>
      <c r="D590" s="23">
        <f>IFERROR(VLOOKUP(E590,Mapping!AW:BA,5,FALSE),"")</f>
        <v>8</v>
      </c>
      <c r="E590" s="215" t="s">
        <v>1009</v>
      </c>
      <c r="F590" s="97">
        <v>2</v>
      </c>
      <c r="G590" s="97">
        <v>5</v>
      </c>
      <c r="H590" s="97" t="s">
        <v>1466</v>
      </c>
      <c r="I590" s="97" t="s">
        <v>2581</v>
      </c>
      <c r="J590" s="23" t="str">
        <f t="shared" si="30"/>
        <v>UREN Room 709 2 5 I5 SD03417BA39_3</v>
      </c>
      <c r="K590" s="23" t="str">
        <f t="shared" si="31"/>
        <v>2 5 I5 SD03417BA39_3</v>
      </c>
      <c r="L590" s="97">
        <v>0.64500000000000002</v>
      </c>
      <c r="M590" s="308">
        <f t="shared" si="33"/>
        <v>8.2999999999999963E-2</v>
      </c>
      <c r="N590" s="97"/>
      <c r="O590" s="97"/>
      <c r="P590" s="24">
        <f>IF(Q590="","",VLOOKUP(Q590,Mapping!AT:AU,2,FALSE))</f>
        <v>3</v>
      </c>
      <c r="Q590" s="101" t="s">
        <v>148</v>
      </c>
    </row>
    <row r="591" spans="1:17" hidden="1">
      <c r="A591" s="215" t="s">
        <v>495</v>
      </c>
      <c r="B591" s="215" t="s">
        <v>494</v>
      </c>
      <c r="C591" s="98">
        <v>44398</v>
      </c>
      <c r="D591" s="23">
        <f>IFERROR(VLOOKUP(E591,Mapping!AW:BA,5,FALSE),"")</f>
        <v>8</v>
      </c>
      <c r="E591" s="215" t="s">
        <v>1009</v>
      </c>
      <c r="F591" s="97">
        <v>2</v>
      </c>
      <c r="G591" s="97">
        <v>5</v>
      </c>
      <c r="H591" s="97" t="s">
        <v>2323</v>
      </c>
      <c r="I591" s="97" t="s">
        <v>2582</v>
      </c>
      <c r="J591" s="23" t="str">
        <f t="shared" si="30"/>
        <v>UREN Room 709 2 5 A6 SD03417BA39_4</v>
      </c>
      <c r="K591" s="23" t="str">
        <f t="shared" si="31"/>
        <v>2 5 A6 SD03417BA39_4</v>
      </c>
      <c r="L591" s="97">
        <v>0.63800000000000001</v>
      </c>
      <c r="M591" s="308">
        <f t="shared" si="33"/>
        <v>7.5999999999999956E-2</v>
      </c>
      <c r="N591" s="97"/>
      <c r="O591" s="97"/>
      <c r="P591" s="24">
        <f>IF(Q591="","",VLOOKUP(Q591,Mapping!AT:AU,2,FALSE))</f>
        <v>3</v>
      </c>
      <c r="Q591" s="101" t="s">
        <v>148</v>
      </c>
    </row>
    <row r="592" spans="1:17" hidden="1">
      <c r="A592" s="215" t="s">
        <v>495</v>
      </c>
      <c r="B592" s="215" t="s">
        <v>494</v>
      </c>
      <c r="C592" s="98">
        <v>44398</v>
      </c>
      <c r="D592" s="23">
        <f>IFERROR(VLOOKUP(E592,Mapping!AW:BA,5,FALSE),"")</f>
        <v>4</v>
      </c>
      <c r="E592" s="215" t="s">
        <v>962</v>
      </c>
      <c r="F592" s="97">
        <v>2</v>
      </c>
      <c r="G592" s="97">
        <v>5</v>
      </c>
      <c r="H592" s="97" t="s">
        <v>1967</v>
      </c>
      <c r="I592" s="97" t="s">
        <v>2583</v>
      </c>
      <c r="J592" s="23" t="str">
        <f t="shared" si="30"/>
        <v>UREN Room 709 2 5 B6 SD03417BA23_1</v>
      </c>
      <c r="K592" s="23" t="str">
        <f t="shared" si="31"/>
        <v>2 5 B6 SD03417BA23_1</v>
      </c>
      <c r="L592" s="97">
        <v>0.64900000000000002</v>
      </c>
      <c r="M592" s="308">
        <f t="shared" si="33"/>
        <v>8.6999999999999966E-2</v>
      </c>
      <c r="N592" s="97"/>
      <c r="O592" s="97"/>
      <c r="P592" s="24">
        <f>IF(Q592="","",VLOOKUP(Q592,Mapping!AT:AU,2,FALSE))</f>
        <v>3</v>
      </c>
      <c r="Q592" s="101" t="s">
        <v>148</v>
      </c>
    </row>
    <row r="593" spans="1:17" hidden="1">
      <c r="A593" s="215" t="s">
        <v>495</v>
      </c>
      <c r="B593" s="215" t="s">
        <v>494</v>
      </c>
      <c r="C593" s="98">
        <v>44398</v>
      </c>
      <c r="D593" s="23">
        <f>IFERROR(VLOOKUP(E593,Mapping!AW:BA,5,FALSE),"")</f>
        <v>4</v>
      </c>
      <c r="E593" s="215" t="s">
        <v>962</v>
      </c>
      <c r="F593" s="97">
        <v>2</v>
      </c>
      <c r="G593" s="97">
        <v>5</v>
      </c>
      <c r="H593" s="97" t="s">
        <v>2449</v>
      </c>
      <c r="I593" s="97" t="s">
        <v>2584</v>
      </c>
      <c r="J593" s="23" t="str">
        <f t="shared" si="30"/>
        <v>UREN Room 709 2 5 C6 SD03417BA23_2</v>
      </c>
      <c r="K593" s="23" t="str">
        <f t="shared" si="31"/>
        <v>2 5 C6 SD03417BA23_2</v>
      </c>
      <c r="L593" s="97">
        <v>0.64900000000000002</v>
      </c>
      <c r="M593" s="308">
        <f t="shared" si="33"/>
        <v>8.6999999999999966E-2</v>
      </c>
      <c r="N593" s="97"/>
      <c r="O593" s="97"/>
      <c r="P593" s="24">
        <f>IF(Q593="","",VLOOKUP(Q593,Mapping!AT:AU,2,FALSE))</f>
        <v>3</v>
      </c>
      <c r="Q593" s="101" t="s">
        <v>148</v>
      </c>
    </row>
    <row r="594" spans="1:17" hidden="1">
      <c r="A594" s="215" t="s">
        <v>495</v>
      </c>
      <c r="B594" s="215" t="s">
        <v>494</v>
      </c>
      <c r="C594" s="98">
        <v>44398</v>
      </c>
      <c r="D594" s="23">
        <f>IFERROR(VLOOKUP(E594,Mapping!AW:BA,5,FALSE),"")</f>
        <v>4</v>
      </c>
      <c r="E594" s="215" t="s">
        <v>962</v>
      </c>
      <c r="F594" s="97">
        <v>2</v>
      </c>
      <c r="G594" s="97">
        <v>5</v>
      </c>
      <c r="H594" s="97" t="s">
        <v>2486</v>
      </c>
      <c r="I594" s="97" t="s">
        <v>2585</v>
      </c>
      <c r="J594" s="23" t="str">
        <f t="shared" si="30"/>
        <v>UREN Room 709 2 5 D6 SD03417BA23_3</v>
      </c>
      <c r="K594" s="23" t="str">
        <f t="shared" si="31"/>
        <v>2 5 D6 SD03417BA23_3</v>
      </c>
      <c r="L594" s="97">
        <v>0.68</v>
      </c>
      <c r="M594" s="308">
        <f t="shared" si="33"/>
        <v>0.11799999999999999</v>
      </c>
      <c r="N594" s="97"/>
      <c r="O594" s="97"/>
      <c r="P594" s="24">
        <f>IF(Q594="","",VLOOKUP(Q594,Mapping!AT:AU,2,FALSE))</f>
        <v>3</v>
      </c>
      <c r="Q594" s="101" t="s">
        <v>148</v>
      </c>
    </row>
    <row r="595" spans="1:17" hidden="1">
      <c r="A595" s="215" t="s">
        <v>495</v>
      </c>
      <c r="B595" s="215" t="s">
        <v>494</v>
      </c>
      <c r="C595" s="98">
        <v>44398</v>
      </c>
      <c r="D595" s="23">
        <f>IFERROR(VLOOKUP(E595,Mapping!AW:BA,5,FALSE),"")</f>
        <v>4</v>
      </c>
      <c r="E595" s="215" t="s">
        <v>962</v>
      </c>
      <c r="F595" s="97">
        <v>2</v>
      </c>
      <c r="G595" s="97">
        <v>5</v>
      </c>
      <c r="H595" s="97" t="s">
        <v>1448</v>
      </c>
      <c r="I595" s="97" t="s">
        <v>2586</v>
      </c>
      <c r="J595" s="23" t="str">
        <f t="shared" si="30"/>
        <v>UREN Room 709 2 5 E6 SD03417BA23_4</v>
      </c>
      <c r="K595" s="23" t="str">
        <f t="shared" si="31"/>
        <v>2 5 E6 SD03417BA23_4</v>
      </c>
      <c r="L595" s="97">
        <v>0.66800000000000004</v>
      </c>
      <c r="M595" s="308">
        <f t="shared" si="33"/>
        <v>0.10599999999999998</v>
      </c>
      <c r="N595" s="97"/>
      <c r="O595" s="97"/>
      <c r="P595" s="24">
        <f>IF(Q595="","",VLOOKUP(Q595,Mapping!AT:AU,2,FALSE))</f>
        <v>3</v>
      </c>
      <c r="Q595" s="101" t="s">
        <v>148</v>
      </c>
    </row>
    <row r="596" spans="1:17">
      <c r="A596" s="215" t="s">
        <v>495</v>
      </c>
      <c r="B596" s="215" t="s">
        <v>494</v>
      </c>
      <c r="C596" s="98">
        <v>44398</v>
      </c>
      <c r="D596" s="23">
        <f>IFERROR(VLOOKUP(E596,Mapping!AW:BA,5,FALSE),"")</f>
        <v>5</v>
      </c>
      <c r="E596" s="215" t="s">
        <v>975</v>
      </c>
      <c r="F596" s="97">
        <v>2</v>
      </c>
      <c r="G596" s="97">
        <v>5</v>
      </c>
      <c r="H596" s="97" t="s">
        <v>2458</v>
      </c>
      <c r="I596" s="97" t="s">
        <v>2587</v>
      </c>
      <c r="J596" s="23" t="str">
        <f t="shared" si="30"/>
        <v>UREN Room 709 2 5 F6 SD03417BA9_1</v>
      </c>
      <c r="K596" s="23" t="str">
        <f t="shared" si="31"/>
        <v>2 5 F6 SD03417BA9_1</v>
      </c>
      <c r="L596" s="97">
        <v>0.64100000000000001</v>
      </c>
      <c r="M596" s="308">
        <f t="shared" si="33"/>
        <v>7.8999999999999959E-2</v>
      </c>
      <c r="N596" s="97"/>
      <c r="O596" s="97"/>
      <c r="P596" s="24">
        <f>IF(Q596="","",VLOOKUP(Q596,Mapping!AT:AU,2,FALSE))</f>
        <v>3</v>
      </c>
      <c r="Q596" s="101" t="s">
        <v>148</v>
      </c>
    </row>
    <row r="597" spans="1:17">
      <c r="A597" s="215" t="s">
        <v>495</v>
      </c>
      <c r="B597" s="215" t="s">
        <v>494</v>
      </c>
      <c r="C597" s="98">
        <v>44398</v>
      </c>
      <c r="D597" s="23">
        <f>IFERROR(VLOOKUP(E597,Mapping!AW:BA,5,FALSE),"")</f>
        <v>5</v>
      </c>
      <c r="E597" s="215" t="s">
        <v>975</v>
      </c>
      <c r="F597" s="97">
        <v>2</v>
      </c>
      <c r="G597" s="97">
        <v>5</v>
      </c>
      <c r="H597" s="97" t="s">
        <v>2511</v>
      </c>
      <c r="I597" s="97" t="s">
        <v>2588</v>
      </c>
      <c r="J597" s="23" t="str">
        <f t="shared" si="30"/>
        <v>UREN Room 709 2 5 G6 SD03417BA9_2</v>
      </c>
      <c r="K597" s="23" t="str">
        <f t="shared" si="31"/>
        <v>2 5 G6 SD03417BA9_2</v>
      </c>
      <c r="L597" s="97">
        <v>0.64500000000000002</v>
      </c>
      <c r="M597" s="308">
        <f t="shared" si="33"/>
        <v>8.2999999999999963E-2</v>
      </c>
      <c r="N597" s="97"/>
      <c r="O597" s="97"/>
      <c r="P597" s="24">
        <f>IF(Q597="","",VLOOKUP(Q597,Mapping!AT:AU,2,FALSE))</f>
        <v>3</v>
      </c>
      <c r="Q597" s="101" t="s">
        <v>148</v>
      </c>
    </row>
    <row r="598" spans="1:17">
      <c r="A598" s="215" t="s">
        <v>495</v>
      </c>
      <c r="B598" s="215" t="s">
        <v>494</v>
      </c>
      <c r="C598" s="98">
        <v>44398</v>
      </c>
      <c r="D598" s="23">
        <f>IFERROR(VLOOKUP(E598,Mapping!AW:BA,5,FALSE),"")</f>
        <v>5</v>
      </c>
      <c r="E598" s="215" t="s">
        <v>975</v>
      </c>
      <c r="F598" s="97">
        <v>2</v>
      </c>
      <c r="G598" s="97">
        <v>5</v>
      </c>
      <c r="H598" s="97" t="s">
        <v>2515</v>
      </c>
      <c r="I598" s="97" t="s">
        <v>2589</v>
      </c>
      <c r="J598" s="23" t="str">
        <f t="shared" si="30"/>
        <v>UREN Room 709 2 5 H6 SD03417BA9_3</v>
      </c>
      <c r="K598" s="23" t="str">
        <f t="shared" si="31"/>
        <v>2 5 H6 SD03417BA9_3</v>
      </c>
      <c r="L598" s="97">
        <v>0.624</v>
      </c>
      <c r="M598" s="308">
        <f t="shared" si="33"/>
        <v>6.1999999999999944E-2</v>
      </c>
      <c r="N598" s="97"/>
      <c r="O598" s="97"/>
      <c r="P598" s="24">
        <f>IF(Q598="","",VLOOKUP(Q598,Mapping!AT:AU,2,FALSE))</f>
        <v>3</v>
      </c>
      <c r="Q598" s="101" t="s">
        <v>148</v>
      </c>
    </row>
    <row r="599" spans="1:17">
      <c r="A599" s="215" t="s">
        <v>495</v>
      </c>
      <c r="B599" s="215" t="s">
        <v>494</v>
      </c>
      <c r="C599" s="98">
        <v>44398</v>
      </c>
      <c r="D599" s="23">
        <f>IFERROR(VLOOKUP(E599,Mapping!AW:BA,5,FALSE),"")</f>
        <v>5</v>
      </c>
      <c r="E599" s="215" t="s">
        <v>975</v>
      </c>
      <c r="F599" s="97">
        <v>2</v>
      </c>
      <c r="G599" s="97">
        <v>5</v>
      </c>
      <c r="H599" s="97" t="s">
        <v>2505</v>
      </c>
      <c r="I599" s="97" t="s">
        <v>2590</v>
      </c>
      <c r="J599" s="23" t="str">
        <f t="shared" si="30"/>
        <v>UREN Room 709 2 5 I6 SD03417BA9_4</v>
      </c>
      <c r="K599" s="23" t="str">
        <f t="shared" si="31"/>
        <v>2 5 I6 SD03417BA9_4</v>
      </c>
      <c r="L599" s="97">
        <v>0.63200000000000001</v>
      </c>
      <c r="M599" s="308">
        <f t="shared" si="33"/>
        <v>6.9999999999999951E-2</v>
      </c>
      <c r="N599" s="97"/>
      <c r="O599" s="97"/>
      <c r="P599" s="24">
        <f>IF(Q599="","",VLOOKUP(Q599,Mapping!AT:AU,2,FALSE))</f>
        <v>3</v>
      </c>
      <c r="Q599" s="101" t="s">
        <v>148</v>
      </c>
    </row>
    <row r="600" spans="1:17" hidden="1">
      <c r="A600" s="215" t="s">
        <v>501</v>
      </c>
      <c r="B600" s="215" t="s">
        <v>500</v>
      </c>
      <c r="C600" s="98">
        <v>44398</v>
      </c>
      <c r="D600" s="23">
        <f>IFERROR(VLOOKUP(E600,Mapping!AW:BA,5,FALSE),"")</f>
        <v>9</v>
      </c>
      <c r="E600" s="215" t="s">
        <v>1018</v>
      </c>
      <c r="F600" s="97">
        <v>2</v>
      </c>
      <c r="G600" s="97">
        <v>6</v>
      </c>
      <c r="H600" s="97" t="s">
        <v>1353</v>
      </c>
      <c r="I600" s="97" t="s">
        <v>2591</v>
      </c>
      <c r="J600" s="23" t="str">
        <f t="shared" ref="J600:J663" si="34">"UREN Room 709"&amp;" "&amp;F600&amp;" "&amp;G600&amp;" "&amp;H600&amp;" "&amp;I600</f>
        <v>UREN Room 709 2 6 B1 SD04613BA17_1</v>
      </c>
      <c r="K600" s="23" t="str">
        <f t="shared" ref="K600:K663" si="35">F600&amp;" "&amp;G600&amp;" "&amp;H600&amp;" "&amp;I600</f>
        <v>2 6 B1 SD04613BA17_1</v>
      </c>
      <c r="L600" s="97">
        <v>0.59899999999999998</v>
      </c>
      <c r="M600" s="308">
        <f t="shared" si="33"/>
        <v>3.6999999999999922E-2</v>
      </c>
      <c r="N600" s="97"/>
      <c r="O600" s="97"/>
      <c r="P600" s="24">
        <f>IF(Q600="","",VLOOKUP(Q600,Mapping!AT:AU,2,FALSE))</f>
        <v>3</v>
      </c>
      <c r="Q600" s="101" t="s">
        <v>148</v>
      </c>
    </row>
    <row r="601" spans="1:17" hidden="1">
      <c r="A601" s="215" t="s">
        <v>501</v>
      </c>
      <c r="B601" s="215" t="s">
        <v>500</v>
      </c>
      <c r="C601" s="98">
        <v>44398</v>
      </c>
      <c r="D601" s="23">
        <f>IFERROR(VLOOKUP(E601,Mapping!AW:BA,5,FALSE),"")</f>
        <v>9</v>
      </c>
      <c r="E601" s="215" t="s">
        <v>1018</v>
      </c>
      <c r="F601" s="97">
        <v>2</v>
      </c>
      <c r="G601" s="97">
        <v>6</v>
      </c>
      <c r="H601" s="97" t="s">
        <v>1411</v>
      </c>
      <c r="I601" s="97" t="s">
        <v>2592</v>
      </c>
      <c r="J601" s="23" t="str">
        <f t="shared" si="34"/>
        <v>UREN Room 709 2 6 C1 SD04613BA17_2</v>
      </c>
      <c r="K601" s="23" t="str">
        <f t="shared" si="35"/>
        <v>2 6 C1 SD04613BA17_2</v>
      </c>
      <c r="L601" s="97">
        <v>0.63300000000000001</v>
      </c>
      <c r="M601" s="308">
        <f t="shared" si="33"/>
        <v>7.0999999999999952E-2</v>
      </c>
      <c r="N601" s="97"/>
      <c r="O601" s="97"/>
      <c r="P601" s="24">
        <f>IF(Q601="","",VLOOKUP(Q601,Mapping!AT:AU,2,FALSE))</f>
        <v>3</v>
      </c>
      <c r="Q601" s="101" t="s">
        <v>148</v>
      </c>
    </row>
    <row r="602" spans="1:17" hidden="1">
      <c r="A602" s="215" t="s">
        <v>501</v>
      </c>
      <c r="B602" s="215" t="s">
        <v>500</v>
      </c>
      <c r="C602" s="98">
        <v>44398</v>
      </c>
      <c r="D602" s="23">
        <f>IFERROR(VLOOKUP(E602,Mapping!AW:BA,5,FALSE),"")</f>
        <v>9</v>
      </c>
      <c r="E602" s="215" t="s">
        <v>1018</v>
      </c>
      <c r="F602" s="97">
        <v>2</v>
      </c>
      <c r="G602" s="97">
        <v>6</v>
      </c>
      <c r="H602" s="97" t="s">
        <v>2481</v>
      </c>
      <c r="I602" s="97" t="s">
        <v>2593</v>
      </c>
      <c r="J602" s="23" t="str">
        <f t="shared" si="34"/>
        <v>UREN Room 709 2 6 D1 SD04613BA17_3</v>
      </c>
      <c r="K602" s="23" t="str">
        <f t="shared" si="35"/>
        <v>2 6 D1 SD04613BA17_3</v>
      </c>
      <c r="L602" s="97">
        <v>0.64500000000000002</v>
      </c>
      <c r="M602" s="308">
        <f t="shared" si="33"/>
        <v>8.2999999999999963E-2</v>
      </c>
      <c r="N602" s="97"/>
      <c r="O602" s="97"/>
      <c r="P602" s="24">
        <f>IF(Q602="","",VLOOKUP(Q602,Mapping!AT:AU,2,FALSE))</f>
        <v>3</v>
      </c>
      <c r="Q602" s="101" t="s">
        <v>148</v>
      </c>
    </row>
    <row r="603" spans="1:17" hidden="1">
      <c r="A603" s="215" t="s">
        <v>501</v>
      </c>
      <c r="B603" s="215" t="s">
        <v>500</v>
      </c>
      <c r="C603" s="98">
        <v>44398</v>
      </c>
      <c r="D603" s="23">
        <f>IFERROR(VLOOKUP(E603,Mapping!AW:BA,5,FALSE),"")</f>
        <v>9</v>
      </c>
      <c r="E603" s="215" t="s">
        <v>1018</v>
      </c>
      <c r="F603" s="97">
        <v>2</v>
      </c>
      <c r="G603" s="97">
        <v>6</v>
      </c>
      <c r="H603" s="97" t="s">
        <v>1418</v>
      </c>
      <c r="I603" s="97" t="s">
        <v>2594</v>
      </c>
      <c r="J603" s="23" t="str">
        <f t="shared" si="34"/>
        <v>UREN Room 709 2 6 E1 SD04613BA17_4</v>
      </c>
      <c r="K603" s="23" t="str">
        <f t="shared" si="35"/>
        <v>2 6 E1 SD04613BA17_4</v>
      </c>
      <c r="L603" s="97">
        <v>0.60799999999999998</v>
      </c>
      <c r="M603" s="308">
        <f t="shared" si="33"/>
        <v>4.599999999999993E-2</v>
      </c>
      <c r="N603" s="97"/>
      <c r="O603" s="97"/>
      <c r="P603" s="24">
        <f>IF(Q603="","",VLOOKUP(Q603,Mapping!AT:AU,2,FALSE))</f>
        <v>3</v>
      </c>
      <c r="Q603" s="101" t="s">
        <v>148</v>
      </c>
    </row>
    <row r="604" spans="1:17" hidden="1">
      <c r="A604" s="215" t="s">
        <v>501</v>
      </c>
      <c r="B604" s="215" t="s">
        <v>500</v>
      </c>
      <c r="C604" s="98">
        <v>44398</v>
      </c>
      <c r="D604" s="23">
        <f>IFERROR(VLOOKUP(E604,Mapping!AW:BA,5,FALSE),"")</f>
        <v>7</v>
      </c>
      <c r="E604" s="215" t="s">
        <v>998</v>
      </c>
      <c r="F604" s="97">
        <v>2</v>
      </c>
      <c r="G604" s="97">
        <v>6</v>
      </c>
      <c r="H604" s="97" t="s">
        <v>2503</v>
      </c>
      <c r="I604" s="97" t="s">
        <v>2595</v>
      </c>
      <c r="J604" s="23" t="str">
        <f t="shared" si="34"/>
        <v>UREN Room 709 2 6 F1 SD04613CN_1</v>
      </c>
      <c r="K604" s="23" t="str">
        <f t="shared" si="35"/>
        <v>2 6 F1 SD04613CN_1</v>
      </c>
      <c r="L604" s="97">
        <v>0.60299999999999998</v>
      </c>
      <c r="M604" s="308">
        <f t="shared" si="33"/>
        <v>4.0999999999999925E-2</v>
      </c>
      <c r="N604" s="97"/>
      <c r="O604" s="97"/>
      <c r="P604" s="24">
        <f>IF(Q604="","",VLOOKUP(Q604,Mapping!AT:AU,2,FALSE))</f>
        <v>3</v>
      </c>
      <c r="Q604" s="101" t="s">
        <v>148</v>
      </c>
    </row>
    <row r="605" spans="1:17" hidden="1">
      <c r="A605" s="215" t="s">
        <v>501</v>
      </c>
      <c r="B605" s="215" t="s">
        <v>500</v>
      </c>
      <c r="C605" s="98">
        <v>44398</v>
      </c>
      <c r="D605" s="23">
        <f>IFERROR(VLOOKUP(E605,Mapping!AW:BA,5,FALSE),"")</f>
        <v>7</v>
      </c>
      <c r="E605" s="215" t="s">
        <v>998</v>
      </c>
      <c r="F605" s="97">
        <v>2</v>
      </c>
      <c r="G605" s="97">
        <v>6</v>
      </c>
      <c r="H605" s="97" t="s">
        <v>2504</v>
      </c>
      <c r="I605" s="97" t="s">
        <v>2596</v>
      </c>
      <c r="J605" s="23" t="str">
        <f t="shared" si="34"/>
        <v>UREN Room 709 2 6 G1 SD04613CN_2</v>
      </c>
      <c r="K605" s="23" t="str">
        <f t="shared" si="35"/>
        <v>2 6 G1 SD04613CN_2</v>
      </c>
      <c r="L605" s="97">
        <v>0.6</v>
      </c>
      <c r="M605" s="308">
        <f t="shared" si="33"/>
        <v>3.7999999999999923E-2</v>
      </c>
      <c r="N605" s="97"/>
      <c r="O605" s="97"/>
      <c r="P605" s="24">
        <f>IF(Q605="","",VLOOKUP(Q605,Mapping!AT:AU,2,FALSE))</f>
        <v>3</v>
      </c>
      <c r="Q605" s="101" t="s">
        <v>148</v>
      </c>
    </row>
    <row r="606" spans="1:17" hidden="1">
      <c r="A606" s="215" t="s">
        <v>501</v>
      </c>
      <c r="B606" s="215" t="s">
        <v>500</v>
      </c>
      <c r="C606" s="98">
        <v>44398</v>
      </c>
      <c r="D606" s="23">
        <f>IFERROR(VLOOKUP(E606,Mapping!AW:BA,5,FALSE),"")</f>
        <v>7</v>
      </c>
      <c r="E606" s="215" t="s">
        <v>998</v>
      </c>
      <c r="F606" s="97">
        <v>2</v>
      </c>
      <c r="G606" s="97">
        <v>6</v>
      </c>
      <c r="H606" s="97" t="s">
        <v>2502</v>
      </c>
      <c r="I606" s="97" t="s">
        <v>2597</v>
      </c>
      <c r="J606" s="23" t="str">
        <f t="shared" si="34"/>
        <v>UREN Room 709 2 6 H1 SD04613CN_3</v>
      </c>
      <c r="K606" s="23" t="str">
        <f t="shared" si="35"/>
        <v>2 6 H1 SD04613CN_3</v>
      </c>
      <c r="L606" s="97">
        <v>0.61799999999999999</v>
      </c>
      <c r="M606" s="308">
        <f t="shared" si="33"/>
        <v>5.5999999999999939E-2</v>
      </c>
      <c r="N606" s="97"/>
      <c r="O606" s="97"/>
      <c r="P606" s="24">
        <f>IF(Q606="","",VLOOKUP(Q606,Mapping!AT:AU,2,FALSE))</f>
        <v>3</v>
      </c>
      <c r="Q606" s="101" t="s">
        <v>148</v>
      </c>
    </row>
    <row r="607" spans="1:17" hidden="1">
      <c r="A607" s="215" t="s">
        <v>501</v>
      </c>
      <c r="B607" s="215" t="s">
        <v>500</v>
      </c>
      <c r="C607" s="98">
        <v>44398</v>
      </c>
      <c r="D607" s="23">
        <f>IFERROR(VLOOKUP(E607,Mapping!AW:BA,5,FALSE),"")</f>
        <v>7</v>
      </c>
      <c r="E607" s="215" t="s">
        <v>998</v>
      </c>
      <c r="F607" s="97">
        <v>2</v>
      </c>
      <c r="G607" s="97">
        <v>6</v>
      </c>
      <c r="H607" s="97" t="s">
        <v>1455</v>
      </c>
      <c r="I607" s="97" t="s">
        <v>2598</v>
      </c>
      <c r="J607" s="23" t="str">
        <f t="shared" si="34"/>
        <v>UREN Room 709 2 6 I1 SD04613CN_4</v>
      </c>
      <c r="K607" s="23" t="str">
        <f t="shared" si="35"/>
        <v>2 6 I1 SD04613CN_4</v>
      </c>
      <c r="L607" s="97">
        <v>0.64500000000000002</v>
      </c>
      <c r="M607" s="308">
        <f t="shared" si="33"/>
        <v>8.2999999999999963E-2</v>
      </c>
      <c r="N607" s="97"/>
      <c r="O607" s="97"/>
      <c r="P607" s="24">
        <f>IF(Q607="","",VLOOKUP(Q607,Mapping!AT:AU,2,FALSE))</f>
        <v>3</v>
      </c>
      <c r="Q607" s="101" t="s">
        <v>148</v>
      </c>
    </row>
    <row r="608" spans="1:17" hidden="1">
      <c r="A608" s="215" t="s">
        <v>501</v>
      </c>
      <c r="B608" s="215" t="s">
        <v>500</v>
      </c>
      <c r="C608" s="98">
        <v>44398</v>
      </c>
      <c r="D608" s="23">
        <f>IFERROR(VLOOKUP(E608,Mapping!AW:BA,5,FALSE),"")</f>
        <v>11</v>
      </c>
      <c r="E608" s="215" t="s">
        <v>1034</v>
      </c>
      <c r="F608" s="97">
        <v>2</v>
      </c>
      <c r="G608" s="97">
        <v>6</v>
      </c>
      <c r="H608" s="97" t="s">
        <v>2599</v>
      </c>
      <c r="I608" s="97" t="s">
        <v>2600</v>
      </c>
      <c r="J608" s="23" t="str">
        <f t="shared" si="34"/>
        <v>UREN Room 709 2 6 J1 SD04613CB_1</v>
      </c>
      <c r="K608" s="23" t="str">
        <f t="shared" si="35"/>
        <v>2 6 J1 SD04613CB_1</v>
      </c>
      <c r="L608" s="97">
        <v>0.60499999999999998</v>
      </c>
      <c r="M608" s="308">
        <f t="shared" si="33"/>
        <v>4.2999999999999927E-2</v>
      </c>
      <c r="N608" s="97"/>
      <c r="O608" s="97"/>
      <c r="P608" s="24">
        <f>IF(Q608="","",VLOOKUP(Q608,Mapping!AT:AU,2,FALSE))</f>
        <v>3</v>
      </c>
      <c r="Q608" s="101" t="s">
        <v>148</v>
      </c>
    </row>
    <row r="609" spans="1:17" hidden="1">
      <c r="A609" s="215" t="s">
        <v>501</v>
      </c>
      <c r="B609" s="215" t="s">
        <v>500</v>
      </c>
      <c r="C609" s="98">
        <v>44398</v>
      </c>
      <c r="D609" s="23">
        <f>IFERROR(VLOOKUP(E609,Mapping!AW:BA,5,FALSE),"")</f>
        <v>11</v>
      </c>
      <c r="E609" s="215" t="s">
        <v>1034</v>
      </c>
      <c r="F609" s="97">
        <v>2</v>
      </c>
      <c r="G609" s="97">
        <v>6</v>
      </c>
      <c r="H609" s="97" t="s">
        <v>2440</v>
      </c>
      <c r="I609" s="97" t="s">
        <v>2601</v>
      </c>
      <c r="J609" s="23" t="str">
        <f t="shared" si="34"/>
        <v>UREN Room 709 2 6 A2 SD04613CB_2</v>
      </c>
      <c r="K609" s="23" t="str">
        <f t="shared" si="35"/>
        <v>2 6 A2 SD04613CB_2</v>
      </c>
      <c r="L609" s="97">
        <v>0.63500000000000001</v>
      </c>
      <c r="M609" s="308">
        <f t="shared" si="33"/>
        <v>7.2999999999999954E-2</v>
      </c>
      <c r="N609" s="97"/>
      <c r="O609" s="97"/>
      <c r="P609" s="24">
        <f>IF(Q609="","",VLOOKUP(Q609,Mapping!AT:AU,2,FALSE))</f>
        <v>3</v>
      </c>
      <c r="Q609" s="101" t="s">
        <v>148</v>
      </c>
    </row>
    <row r="610" spans="1:17" hidden="1">
      <c r="A610" s="215" t="s">
        <v>501</v>
      </c>
      <c r="B610" s="215" t="s">
        <v>500</v>
      </c>
      <c r="C610" s="98">
        <v>44398</v>
      </c>
      <c r="D610" s="23">
        <f>IFERROR(VLOOKUP(E610,Mapping!AW:BA,5,FALSE),"")</f>
        <v>11</v>
      </c>
      <c r="E610" s="215" t="s">
        <v>1034</v>
      </c>
      <c r="F610" s="97">
        <v>2</v>
      </c>
      <c r="G610" s="97">
        <v>6</v>
      </c>
      <c r="H610" s="97" t="s">
        <v>1391</v>
      </c>
      <c r="I610" s="97" t="s">
        <v>2602</v>
      </c>
      <c r="J610" s="23" t="str">
        <f t="shared" si="34"/>
        <v>UREN Room 709 2 6 B2 SD04613CB_3</v>
      </c>
      <c r="K610" s="23" t="str">
        <f t="shared" si="35"/>
        <v>2 6 B2 SD04613CB_3</v>
      </c>
      <c r="L610" s="97">
        <v>0.6</v>
      </c>
      <c r="M610" s="308">
        <f t="shared" si="33"/>
        <v>3.7999999999999923E-2</v>
      </c>
      <c r="N610" s="97"/>
      <c r="O610" s="97"/>
      <c r="P610" s="24">
        <f>IF(Q610="","",VLOOKUP(Q610,Mapping!AT:AU,2,FALSE))</f>
        <v>3</v>
      </c>
      <c r="Q610" s="101" t="s">
        <v>148</v>
      </c>
    </row>
    <row r="611" spans="1:17" hidden="1">
      <c r="A611" s="215" t="s">
        <v>501</v>
      </c>
      <c r="B611" s="215" t="s">
        <v>500</v>
      </c>
      <c r="C611" s="98">
        <v>44398</v>
      </c>
      <c r="D611" s="23">
        <f>IFERROR(VLOOKUP(E611,Mapping!AW:BA,5,FALSE),"")</f>
        <v>8</v>
      </c>
      <c r="E611" s="215" t="s">
        <v>1009</v>
      </c>
      <c r="F611" s="97">
        <v>2</v>
      </c>
      <c r="G611" s="97">
        <v>6</v>
      </c>
      <c r="H611" s="97" t="s">
        <v>2324</v>
      </c>
      <c r="I611" s="97" t="s">
        <v>2603</v>
      </c>
      <c r="J611" s="23" t="str">
        <f t="shared" si="34"/>
        <v>UREN Room 709 2 6 C2 SD04613BA39_1</v>
      </c>
      <c r="K611" s="23" t="str">
        <f t="shared" si="35"/>
        <v>2 6 C2 SD04613BA39_1</v>
      </c>
      <c r="L611" s="97">
        <v>0.64100000000000001</v>
      </c>
      <c r="M611" s="308">
        <f t="shared" si="33"/>
        <v>7.8999999999999959E-2</v>
      </c>
      <c r="N611" s="97"/>
      <c r="O611" s="97"/>
      <c r="P611" s="24">
        <f>IF(Q611="","",VLOOKUP(Q611,Mapping!AT:AU,2,FALSE))</f>
        <v>3</v>
      </c>
      <c r="Q611" s="101" t="s">
        <v>148</v>
      </c>
    </row>
    <row r="612" spans="1:17" hidden="1">
      <c r="A612" s="215" t="s">
        <v>501</v>
      </c>
      <c r="B612" s="215" t="s">
        <v>500</v>
      </c>
      <c r="C612" s="98">
        <v>44398</v>
      </c>
      <c r="D612" s="23">
        <f>IFERROR(VLOOKUP(E612,Mapping!AW:BA,5,FALSE),"")</f>
        <v>8</v>
      </c>
      <c r="E612" s="215" t="s">
        <v>1009</v>
      </c>
      <c r="F612" s="97">
        <v>2</v>
      </c>
      <c r="G612" s="97">
        <v>6</v>
      </c>
      <c r="H612" s="97" t="s">
        <v>2482</v>
      </c>
      <c r="I612" s="97" t="s">
        <v>2604</v>
      </c>
      <c r="J612" s="23" t="str">
        <f t="shared" si="34"/>
        <v>UREN Room 709 2 6 D2 SD04613BA39_2</v>
      </c>
      <c r="K612" s="23" t="str">
        <f t="shared" si="35"/>
        <v>2 6 D2 SD04613BA39_2</v>
      </c>
      <c r="L612" s="97">
        <v>0.64</v>
      </c>
      <c r="M612" s="308">
        <f t="shared" si="33"/>
        <v>7.7999999999999958E-2</v>
      </c>
      <c r="N612" s="97"/>
      <c r="O612" s="97"/>
      <c r="P612" s="24">
        <f>IF(Q612="","",VLOOKUP(Q612,Mapping!AT:AU,2,FALSE))</f>
        <v>3</v>
      </c>
      <c r="Q612" s="101" t="s">
        <v>148</v>
      </c>
    </row>
    <row r="613" spans="1:17" hidden="1">
      <c r="A613" s="215" t="s">
        <v>501</v>
      </c>
      <c r="B613" s="215" t="s">
        <v>500</v>
      </c>
      <c r="C613" s="98">
        <v>44398</v>
      </c>
      <c r="D613" s="23">
        <f>IFERROR(VLOOKUP(E613,Mapping!AW:BA,5,FALSE),"")</f>
        <v>8</v>
      </c>
      <c r="E613" s="215" t="s">
        <v>1009</v>
      </c>
      <c r="F613" s="97">
        <v>2</v>
      </c>
      <c r="G613" s="97">
        <v>6</v>
      </c>
      <c r="H613" s="97" t="s">
        <v>1434</v>
      </c>
      <c r="I613" s="97" t="s">
        <v>2605</v>
      </c>
      <c r="J613" s="23" t="str">
        <f t="shared" si="34"/>
        <v>UREN Room 709 2 6 E2 SD04613BA39_3</v>
      </c>
      <c r="K613" s="23" t="str">
        <f t="shared" si="35"/>
        <v>2 6 E2 SD04613BA39_3</v>
      </c>
      <c r="L613" s="97">
        <v>0.65900000000000003</v>
      </c>
      <c r="M613" s="308">
        <f t="shared" si="33"/>
        <v>9.6999999999999975E-2</v>
      </c>
      <c r="N613" s="97"/>
      <c r="O613" s="97"/>
      <c r="P613" s="24">
        <f>IF(Q613="","",VLOOKUP(Q613,Mapping!AT:AU,2,FALSE))</f>
        <v>3</v>
      </c>
      <c r="Q613" s="101" t="s">
        <v>148</v>
      </c>
    </row>
    <row r="614" spans="1:17" hidden="1">
      <c r="A614" s="215" t="s">
        <v>501</v>
      </c>
      <c r="B614" s="215" t="s">
        <v>500</v>
      </c>
      <c r="C614" s="98">
        <v>44398</v>
      </c>
      <c r="D614" s="23">
        <f>IFERROR(VLOOKUP(E614,Mapping!AW:BA,5,FALSE),"")</f>
        <v>8</v>
      </c>
      <c r="E614" s="215" t="s">
        <v>1009</v>
      </c>
      <c r="F614" s="97">
        <v>2</v>
      </c>
      <c r="G614" s="97">
        <v>6</v>
      </c>
      <c r="H614" s="97" t="s">
        <v>2499</v>
      </c>
      <c r="I614" s="97" t="s">
        <v>2606</v>
      </c>
      <c r="J614" s="23" t="str">
        <f t="shared" si="34"/>
        <v>UREN Room 709 2 6 F2 SD04613BA39_4</v>
      </c>
      <c r="K614" s="23" t="str">
        <f t="shared" si="35"/>
        <v>2 6 F2 SD04613BA39_4</v>
      </c>
      <c r="L614" s="97">
        <v>0.621</v>
      </c>
      <c r="M614" s="308">
        <f t="shared" si="33"/>
        <v>5.8999999999999941E-2</v>
      </c>
      <c r="N614" s="97"/>
      <c r="O614" s="97"/>
      <c r="P614" s="24">
        <f>IF(Q614="","",VLOOKUP(Q614,Mapping!AT:AU,2,FALSE))</f>
        <v>3</v>
      </c>
      <c r="Q614" s="101" t="s">
        <v>148</v>
      </c>
    </row>
    <row r="615" spans="1:17" hidden="1">
      <c r="A615" s="215" t="s">
        <v>501</v>
      </c>
      <c r="B615" s="215" t="s">
        <v>500</v>
      </c>
      <c r="C615" s="98">
        <v>44398</v>
      </c>
      <c r="D615" s="23">
        <f>IFERROR(VLOOKUP(E615,Mapping!AW:BA,5,FALSE),"")</f>
        <v>4</v>
      </c>
      <c r="E615" s="215" t="s">
        <v>962</v>
      </c>
      <c r="F615" s="97">
        <v>2</v>
      </c>
      <c r="G615" s="97">
        <v>6</v>
      </c>
      <c r="H615" s="97" t="s">
        <v>2498</v>
      </c>
      <c r="I615" s="97" t="s">
        <v>2607</v>
      </c>
      <c r="J615" s="23" t="str">
        <f t="shared" si="34"/>
        <v>UREN Room 709 2 6 G2 SD04613BA23_1</v>
      </c>
      <c r="K615" s="23" t="str">
        <f t="shared" si="35"/>
        <v>2 6 G2 SD04613BA23_1</v>
      </c>
      <c r="L615" s="97">
        <v>0.627</v>
      </c>
      <c r="M615" s="308">
        <f t="shared" si="33"/>
        <v>6.4999999999999947E-2</v>
      </c>
      <c r="N615" s="97"/>
      <c r="O615" s="97"/>
      <c r="P615" s="24">
        <f>IF(Q615="","",VLOOKUP(Q615,Mapping!AT:AU,2,FALSE))</f>
        <v>3</v>
      </c>
      <c r="Q615" s="101" t="s">
        <v>148</v>
      </c>
    </row>
    <row r="616" spans="1:17" hidden="1">
      <c r="A616" s="215" t="s">
        <v>501</v>
      </c>
      <c r="B616" s="215" t="s">
        <v>500</v>
      </c>
      <c r="C616" s="98">
        <v>44398</v>
      </c>
      <c r="D616" s="23">
        <f>IFERROR(VLOOKUP(E616,Mapping!AW:BA,5,FALSE),"")</f>
        <v>4</v>
      </c>
      <c r="E616" s="215" t="s">
        <v>962</v>
      </c>
      <c r="F616" s="97">
        <v>2</v>
      </c>
      <c r="G616" s="97">
        <v>6</v>
      </c>
      <c r="H616" s="97" t="s">
        <v>2497</v>
      </c>
      <c r="I616" s="97" t="s">
        <v>2608</v>
      </c>
      <c r="J616" s="23" t="str">
        <f t="shared" si="34"/>
        <v>UREN Room 709 2 6 H2 SD04613BA23_2</v>
      </c>
      <c r="K616" s="23" t="str">
        <f t="shared" si="35"/>
        <v>2 6 H2 SD04613BA23_2</v>
      </c>
      <c r="L616" s="97">
        <v>0.64300000000000002</v>
      </c>
      <c r="M616" s="308">
        <f t="shared" ref="M616:M647" si="36">L616-0.562</f>
        <v>8.0999999999999961E-2</v>
      </c>
      <c r="N616" s="97"/>
      <c r="O616" s="97"/>
      <c r="P616" s="24">
        <f>IF(Q616="","",VLOOKUP(Q616,Mapping!AT:AU,2,FALSE))</f>
        <v>3</v>
      </c>
      <c r="Q616" s="101" t="s">
        <v>148</v>
      </c>
    </row>
    <row r="617" spans="1:17" hidden="1">
      <c r="A617" s="215" t="s">
        <v>501</v>
      </c>
      <c r="B617" s="215" t="s">
        <v>500</v>
      </c>
      <c r="C617" s="98">
        <v>44398</v>
      </c>
      <c r="D617" s="23">
        <f>IFERROR(VLOOKUP(E617,Mapping!AW:BA,5,FALSE),"")</f>
        <v>4</v>
      </c>
      <c r="E617" s="215" t="s">
        <v>962</v>
      </c>
      <c r="F617" s="97">
        <v>2</v>
      </c>
      <c r="G617" s="97">
        <v>6</v>
      </c>
      <c r="H617" s="97" t="s">
        <v>1458</v>
      </c>
      <c r="I617" s="97" t="s">
        <v>2609</v>
      </c>
      <c r="J617" s="23" t="str">
        <f t="shared" si="34"/>
        <v>UREN Room 709 2 6 I2 SD04613BA23_3</v>
      </c>
      <c r="K617" s="23" t="str">
        <f t="shared" si="35"/>
        <v>2 6 I2 SD04613BA23_3</v>
      </c>
      <c r="L617" s="97">
        <v>0.60699999999999998</v>
      </c>
      <c r="M617" s="308">
        <f t="shared" si="36"/>
        <v>4.4999999999999929E-2</v>
      </c>
      <c r="N617" s="97"/>
      <c r="O617" s="97"/>
      <c r="P617" s="24">
        <f>IF(Q617="","",VLOOKUP(Q617,Mapping!AT:AU,2,FALSE))</f>
        <v>3</v>
      </c>
      <c r="Q617" s="101" t="s">
        <v>148</v>
      </c>
    </row>
    <row r="618" spans="1:17" hidden="1">
      <c r="A618" s="215" t="s">
        <v>501</v>
      </c>
      <c r="B618" s="215" t="s">
        <v>500</v>
      </c>
      <c r="C618" s="98">
        <v>44398</v>
      </c>
      <c r="D618" s="23">
        <f>IFERROR(VLOOKUP(E618,Mapping!AW:BA,5,FALSE),"")</f>
        <v>4</v>
      </c>
      <c r="E618" s="215" t="s">
        <v>962</v>
      </c>
      <c r="F618" s="97">
        <v>2</v>
      </c>
      <c r="G618" s="97">
        <v>6</v>
      </c>
      <c r="H618" s="97" t="s">
        <v>2610</v>
      </c>
      <c r="I618" s="97" t="s">
        <v>2611</v>
      </c>
      <c r="J618" s="23" t="str">
        <f t="shared" si="34"/>
        <v>UREN Room 709 2 6 J2 SD04613BA23_4</v>
      </c>
      <c r="K618" s="23" t="str">
        <f t="shared" si="35"/>
        <v>2 6 J2 SD04613BA23_4</v>
      </c>
      <c r="L618" s="97">
        <v>0.64800000000000002</v>
      </c>
      <c r="M618" s="308">
        <f t="shared" si="36"/>
        <v>8.5999999999999965E-2</v>
      </c>
      <c r="N618" s="97"/>
      <c r="O618" s="97"/>
      <c r="P618" s="24">
        <f>IF(Q618="","",VLOOKUP(Q618,Mapping!AT:AU,2,FALSE))</f>
        <v>3</v>
      </c>
      <c r="Q618" s="101" t="s">
        <v>148</v>
      </c>
    </row>
    <row r="619" spans="1:17">
      <c r="A619" s="215" t="s">
        <v>501</v>
      </c>
      <c r="B619" s="215" t="s">
        <v>500</v>
      </c>
      <c r="C619" s="98">
        <v>44398</v>
      </c>
      <c r="D619" s="23">
        <f>IFERROR(VLOOKUP(E619,Mapping!AW:BA,5,FALSE),"")</f>
        <v>5</v>
      </c>
      <c r="E619" s="215" t="s">
        <v>975</v>
      </c>
      <c r="F619" s="97">
        <v>2</v>
      </c>
      <c r="G619" s="97">
        <v>6</v>
      </c>
      <c r="H619" s="97" t="s">
        <v>2441</v>
      </c>
      <c r="I619" s="97" t="s">
        <v>2612</v>
      </c>
      <c r="J619" s="23" t="str">
        <f t="shared" si="34"/>
        <v>UREN Room 709 2 6 A3 SD04613BA9_1</v>
      </c>
      <c r="K619" s="23" t="str">
        <f t="shared" si="35"/>
        <v>2 6 A3 SD04613BA9_1</v>
      </c>
      <c r="L619" s="97">
        <v>0.63600000000000001</v>
      </c>
      <c r="M619" s="308">
        <f t="shared" si="36"/>
        <v>7.3999999999999955E-2</v>
      </c>
      <c r="N619" s="97"/>
      <c r="O619" s="97"/>
      <c r="P619" s="24">
        <f>IF(Q619="","",VLOOKUP(Q619,Mapping!AT:AU,2,FALSE))</f>
        <v>3</v>
      </c>
      <c r="Q619" s="101" t="s">
        <v>148</v>
      </c>
    </row>
    <row r="620" spans="1:17">
      <c r="A620" s="215" t="s">
        <v>501</v>
      </c>
      <c r="B620" s="215" t="s">
        <v>500</v>
      </c>
      <c r="C620" s="98">
        <v>44398</v>
      </c>
      <c r="D620" s="23">
        <f>IFERROR(VLOOKUP(E620,Mapping!AW:BA,5,FALSE),"")</f>
        <v>5</v>
      </c>
      <c r="E620" s="215" t="s">
        <v>975</v>
      </c>
      <c r="F620" s="97">
        <v>2</v>
      </c>
      <c r="G620" s="97">
        <v>6</v>
      </c>
      <c r="H620" s="97" t="s">
        <v>1957</v>
      </c>
      <c r="I620" s="97" t="s">
        <v>2613</v>
      </c>
      <c r="J620" s="23" t="str">
        <f t="shared" si="34"/>
        <v>UREN Room 709 2 6 B3 SD04613BA9_2</v>
      </c>
      <c r="K620" s="23" t="str">
        <f t="shared" si="35"/>
        <v>2 6 B3 SD04613BA9_2</v>
      </c>
      <c r="L620" s="97">
        <v>0.61699999999999999</v>
      </c>
      <c r="M620" s="308">
        <f t="shared" si="36"/>
        <v>5.4999999999999938E-2</v>
      </c>
      <c r="N620" s="97"/>
      <c r="O620" s="97"/>
      <c r="P620" s="24">
        <f>IF(Q620="","",VLOOKUP(Q620,Mapping!AT:AU,2,FALSE))</f>
        <v>3</v>
      </c>
      <c r="Q620" s="101" t="s">
        <v>148</v>
      </c>
    </row>
    <row r="621" spans="1:17">
      <c r="A621" s="215" t="s">
        <v>501</v>
      </c>
      <c r="B621" s="215" t="s">
        <v>500</v>
      </c>
      <c r="C621" s="98">
        <v>44398</v>
      </c>
      <c r="D621" s="23">
        <f>IFERROR(VLOOKUP(E621,Mapping!AW:BA,5,FALSE),"")</f>
        <v>5</v>
      </c>
      <c r="E621" s="215" t="s">
        <v>975</v>
      </c>
      <c r="F621" s="97">
        <v>2</v>
      </c>
      <c r="G621" s="97">
        <v>6</v>
      </c>
      <c r="H621" s="97" t="s">
        <v>2446</v>
      </c>
      <c r="I621" s="97" t="s">
        <v>2614</v>
      </c>
      <c r="J621" s="23" t="str">
        <f t="shared" si="34"/>
        <v>UREN Room 709 2 6 C3 SD04613BA9_3</v>
      </c>
      <c r="K621" s="23" t="str">
        <f t="shared" si="35"/>
        <v>2 6 C3 SD04613BA9_3</v>
      </c>
      <c r="L621" s="97">
        <v>0.63800000000000001</v>
      </c>
      <c r="M621" s="308">
        <f t="shared" si="36"/>
        <v>7.5999999999999956E-2</v>
      </c>
      <c r="N621" s="97"/>
      <c r="O621" s="97"/>
      <c r="P621" s="24">
        <f>IF(Q621="","",VLOOKUP(Q621,Mapping!AT:AU,2,FALSE))</f>
        <v>3</v>
      </c>
      <c r="Q621" s="101" t="s">
        <v>148</v>
      </c>
    </row>
    <row r="622" spans="1:17">
      <c r="A622" s="215" t="s">
        <v>501</v>
      </c>
      <c r="B622" s="215" t="s">
        <v>500</v>
      </c>
      <c r="C622" s="98">
        <v>44398</v>
      </c>
      <c r="D622" s="23">
        <f>IFERROR(VLOOKUP(E622,Mapping!AW:BA,5,FALSE),"")</f>
        <v>5</v>
      </c>
      <c r="E622" s="215" t="s">
        <v>975</v>
      </c>
      <c r="F622" s="97">
        <v>2</v>
      </c>
      <c r="G622" s="97">
        <v>6</v>
      </c>
      <c r="H622" s="97" t="s">
        <v>2483</v>
      </c>
      <c r="I622" s="97" t="s">
        <v>2615</v>
      </c>
      <c r="J622" s="23" t="str">
        <f t="shared" si="34"/>
        <v>UREN Room 709 2 6 D3 SD04613BA9_4</v>
      </c>
      <c r="K622" s="23" t="str">
        <f t="shared" si="35"/>
        <v>2 6 D3 SD04613BA9_4</v>
      </c>
      <c r="L622" s="97">
        <v>0.65100000000000002</v>
      </c>
      <c r="M622" s="308">
        <f t="shared" si="36"/>
        <v>8.8999999999999968E-2</v>
      </c>
      <c r="N622" s="97"/>
      <c r="O622" s="97"/>
      <c r="P622" s="24">
        <f>IF(Q622="","",VLOOKUP(Q622,Mapping!AT:AU,2,FALSE))</f>
        <v>3</v>
      </c>
      <c r="Q622" s="101" t="s">
        <v>148</v>
      </c>
    </row>
    <row r="623" spans="1:17" hidden="1">
      <c r="A623" s="215" t="s">
        <v>501</v>
      </c>
      <c r="B623" s="215" t="s">
        <v>500</v>
      </c>
      <c r="C623" s="98">
        <v>44398</v>
      </c>
      <c r="D623" s="23">
        <f>IFERROR(VLOOKUP(E623,Mapping!AW:BA,5,FALSE),"")</f>
        <v>2</v>
      </c>
      <c r="E623" s="215" t="s">
        <v>925</v>
      </c>
      <c r="F623" s="97">
        <v>2</v>
      </c>
      <c r="G623" s="97">
        <v>6</v>
      </c>
      <c r="H623" s="97" t="s">
        <v>1436</v>
      </c>
      <c r="I623" s="97" t="s">
        <v>2616</v>
      </c>
      <c r="J623" s="23" t="str">
        <f t="shared" si="34"/>
        <v>UREN Room 709 2 6 E3 SD04613BA2021_1</v>
      </c>
      <c r="K623" s="23" t="str">
        <f t="shared" si="35"/>
        <v>2 6 E3 SD04613BA2021_1</v>
      </c>
      <c r="L623" s="97">
        <v>0.63400000000000001</v>
      </c>
      <c r="M623" s="308">
        <f t="shared" si="36"/>
        <v>7.1999999999999953E-2</v>
      </c>
      <c r="N623" s="97"/>
      <c r="O623" s="97"/>
      <c r="P623" s="24">
        <f>IF(Q623="","",VLOOKUP(Q623,Mapping!AT:AU,2,FALSE))</f>
        <v>3</v>
      </c>
      <c r="Q623" s="101" t="s">
        <v>148</v>
      </c>
    </row>
    <row r="624" spans="1:17" hidden="1">
      <c r="A624" s="215" t="s">
        <v>501</v>
      </c>
      <c r="B624" s="215" t="s">
        <v>500</v>
      </c>
      <c r="C624" s="98">
        <v>44398</v>
      </c>
      <c r="D624" s="23">
        <f>IFERROR(VLOOKUP(E624,Mapping!AW:BA,5,FALSE),"")</f>
        <v>2</v>
      </c>
      <c r="E624" s="215" t="s">
        <v>925</v>
      </c>
      <c r="F624" s="97">
        <v>2</v>
      </c>
      <c r="G624" s="97">
        <v>6</v>
      </c>
      <c r="H624" s="97" t="s">
        <v>2496</v>
      </c>
      <c r="I624" s="97" t="s">
        <v>2617</v>
      </c>
      <c r="J624" s="23" t="str">
        <f t="shared" si="34"/>
        <v>UREN Room 709 2 6 F3 SD04613BA2021_2</v>
      </c>
      <c r="K624" s="23" t="str">
        <f t="shared" si="35"/>
        <v>2 6 F3 SD04613BA2021_2</v>
      </c>
      <c r="L624" s="97">
        <v>0.64500000000000002</v>
      </c>
      <c r="M624" s="308">
        <f t="shared" si="36"/>
        <v>8.2999999999999963E-2</v>
      </c>
      <c r="N624" s="97"/>
      <c r="O624" s="97"/>
      <c r="P624" s="24">
        <f>IF(Q624="","",VLOOKUP(Q624,Mapping!AT:AU,2,FALSE))</f>
        <v>3</v>
      </c>
      <c r="Q624" s="101" t="s">
        <v>148</v>
      </c>
    </row>
    <row r="625" spans="1:17" hidden="1">
      <c r="A625" s="215" t="s">
        <v>485</v>
      </c>
      <c r="B625" s="215" t="s">
        <v>484</v>
      </c>
      <c r="C625" s="98">
        <v>44398</v>
      </c>
      <c r="D625" s="23">
        <f>IFERROR(VLOOKUP(E625,Mapping!AW:BA,5,FALSE),"")</f>
        <v>9</v>
      </c>
      <c r="E625" s="215" t="s">
        <v>1018</v>
      </c>
      <c r="F625" s="97">
        <v>2</v>
      </c>
      <c r="G625" s="97">
        <v>6</v>
      </c>
      <c r="H625" s="97" t="s">
        <v>2495</v>
      </c>
      <c r="I625" s="97" t="s">
        <v>2618</v>
      </c>
      <c r="J625" s="23" t="str">
        <f t="shared" si="34"/>
        <v>UREN Room 709 2 6 G3 SD02511BA17_1</v>
      </c>
      <c r="K625" s="23" t="str">
        <f t="shared" si="35"/>
        <v>2 6 G3 SD02511BA17_1</v>
      </c>
      <c r="L625" s="97">
        <v>0.63500000000000001</v>
      </c>
      <c r="M625" s="308">
        <f t="shared" si="36"/>
        <v>7.2999999999999954E-2</v>
      </c>
      <c r="N625" s="97"/>
      <c r="O625" s="97"/>
      <c r="P625" s="24">
        <f>IF(Q625="","",VLOOKUP(Q625,Mapping!AT:AU,2,FALSE))</f>
        <v>3</v>
      </c>
      <c r="Q625" s="101" t="s">
        <v>148</v>
      </c>
    </row>
    <row r="626" spans="1:17" hidden="1">
      <c r="A626" s="215" t="s">
        <v>485</v>
      </c>
      <c r="B626" s="215" t="s">
        <v>484</v>
      </c>
      <c r="C626" s="98">
        <v>44398</v>
      </c>
      <c r="D626" s="23">
        <f>IFERROR(VLOOKUP(E626,Mapping!AW:BA,5,FALSE),"")</f>
        <v>9</v>
      </c>
      <c r="E626" s="215" t="s">
        <v>1018</v>
      </c>
      <c r="F626" s="97">
        <v>2</v>
      </c>
      <c r="G626" s="97">
        <v>6</v>
      </c>
      <c r="H626" s="97" t="s">
        <v>2489</v>
      </c>
      <c r="I626" s="97" t="s">
        <v>2619</v>
      </c>
      <c r="J626" s="23" t="str">
        <f t="shared" si="34"/>
        <v>UREN Room 709 2 6 H3 SD02511BA17_2</v>
      </c>
      <c r="K626" s="23" t="str">
        <f t="shared" si="35"/>
        <v>2 6 H3 SD02511BA17_2</v>
      </c>
      <c r="L626" s="97">
        <v>0.63500000000000001</v>
      </c>
      <c r="M626" s="308">
        <f t="shared" si="36"/>
        <v>7.2999999999999954E-2</v>
      </c>
      <c r="N626" s="97"/>
      <c r="O626" s="97"/>
      <c r="P626" s="24">
        <f>IF(Q626="","",VLOOKUP(Q626,Mapping!AT:AU,2,FALSE))</f>
        <v>3</v>
      </c>
      <c r="Q626" s="101" t="s">
        <v>148</v>
      </c>
    </row>
    <row r="627" spans="1:17" hidden="1">
      <c r="A627" s="215" t="s">
        <v>485</v>
      </c>
      <c r="B627" s="215" t="s">
        <v>484</v>
      </c>
      <c r="C627" s="98">
        <v>44398</v>
      </c>
      <c r="D627" s="23">
        <f>IFERROR(VLOOKUP(E627,Mapping!AW:BA,5,FALSE),"")</f>
        <v>9</v>
      </c>
      <c r="E627" s="215" t="s">
        <v>1018</v>
      </c>
      <c r="F627" s="97">
        <v>2</v>
      </c>
      <c r="G627" s="97">
        <v>6</v>
      </c>
      <c r="H627" s="97" t="s">
        <v>1462</v>
      </c>
      <c r="I627" s="97" t="s">
        <v>2620</v>
      </c>
      <c r="J627" s="23" t="str">
        <f t="shared" si="34"/>
        <v>UREN Room 709 2 6 I3 SD02511BA17_3</v>
      </c>
      <c r="K627" s="23" t="str">
        <f t="shared" si="35"/>
        <v>2 6 I3 SD02511BA17_3</v>
      </c>
      <c r="L627" s="97">
        <v>0.64700000000000002</v>
      </c>
      <c r="M627" s="308">
        <f t="shared" si="36"/>
        <v>8.4999999999999964E-2</v>
      </c>
      <c r="N627" s="97"/>
      <c r="O627" s="97"/>
      <c r="P627" s="24">
        <f>IF(Q627="","",VLOOKUP(Q627,Mapping!AT:AU,2,FALSE))</f>
        <v>3</v>
      </c>
      <c r="Q627" s="101" t="s">
        <v>148</v>
      </c>
    </row>
    <row r="628" spans="1:17" hidden="1">
      <c r="A628" s="215" t="s">
        <v>485</v>
      </c>
      <c r="B628" s="215" t="s">
        <v>484</v>
      </c>
      <c r="C628" s="98">
        <v>44398</v>
      </c>
      <c r="D628" s="23">
        <f>IFERROR(VLOOKUP(E628,Mapping!AW:BA,5,FALSE),"")</f>
        <v>9</v>
      </c>
      <c r="E628" s="215" t="s">
        <v>1018</v>
      </c>
      <c r="F628" s="97">
        <v>2</v>
      </c>
      <c r="G628" s="97">
        <v>6</v>
      </c>
      <c r="H628" s="97" t="s">
        <v>2621</v>
      </c>
      <c r="I628" s="97" t="s">
        <v>2622</v>
      </c>
      <c r="J628" s="23" t="str">
        <f t="shared" si="34"/>
        <v>UREN Room 709 2 6 J3 SD02511BA17_4</v>
      </c>
      <c r="K628" s="23" t="str">
        <f t="shared" si="35"/>
        <v>2 6 J3 SD02511BA17_4</v>
      </c>
      <c r="L628" s="97">
        <v>0.69899999999999995</v>
      </c>
      <c r="M628" s="308">
        <f t="shared" si="36"/>
        <v>0.1369999999999999</v>
      </c>
      <c r="N628" s="97"/>
      <c r="O628" s="97"/>
      <c r="P628" s="24">
        <f>IF(Q628="","",VLOOKUP(Q628,Mapping!AT:AU,2,FALSE))</f>
        <v>3</v>
      </c>
      <c r="Q628" s="101" t="s">
        <v>148</v>
      </c>
    </row>
    <row r="629" spans="1:17" hidden="1">
      <c r="A629" s="215" t="s">
        <v>485</v>
      </c>
      <c r="B629" s="215" t="s">
        <v>484</v>
      </c>
      <c r="C629" s="98">
        <v>44398</v>
      </c>
      <c r="D629" s="23">
        <f>IFERROR(VLOOKUP(E629,Mapping!AW:BA,5,FALSE),"")</f>
        <v>11</v>
      </c>
      <c r="E629" s="215" t="s">
        <v>1034</v>
      </c>
      <c r="F629" s="97">
        <v>2</v>
      </c>
      <c r="G629" s="97">
        <v>6</v>
      </c>
      <c r="H629" s="97" t="s">
        <v>2320</v>
      </c>
      <c r="I629" s="97" t="s">
        <v>2623</v>
      </c>
      <c r="J629" s="23" t="str">
        <f t="shared" si="34"/>
        <v>UREN Room 709 2 6 A4 SD02511CB_1</v>
      </c>
      <c r="K629" s="23" t="str">
        <f t="shared" si="35"/>
        <v>2 6 A4 SD02511CB_1</v>
      </c>
      <c r="L629" s="97">
        <v>0.64800000000000002</v>
      </c>
      <c r="M629" s="308">
        <f t="shared" si="36"/>
        <v>8.5999999999999965E-2</v>
      </c>
      <c r="N629" s="97"/>
      <c r="O629" s="97"/>
      <c r="P629" s="24">
        <f>IF(Q629="","",VLOOKUP(Q629,Mapping!AT:AU,2,FALSE))</f>
        <v>3</v>
      </c>
      <c r="Q629" s="101" t="s">
        <v>148</v>
      </c>
    </row>
    <row r="630" spans="1:17" hidden="1">
      <c r="A630" s="215" t="s">
        <v>485</v>
      </c>
      <c r="B630" s="215" t="s">
        <v>484</v>
      </c>
      <c r="C630" s="98">
        <v>44398</v>
      </c>
      <c r="D630" s="23">
        <f>IFERROR(VLOOKUP(E630,Mapping!AW:BA,5,FALSE),"")</f>
        <v>11</v>
      </c>
      <c r="E630" s="215" t="s">
        <v>1034</v>
      </c>
      <c r="F630" s="97">
        <v>2</v>
      </c>
      <c r="G630" s="97">
        <v>6</v>
      </c>
      <c r="H630" s="97" t="s">
        <v>1960</v>
      </c>
      <c r="I630" s="97" t="s">
        <v>2624</v>
      </c>
      <c r="J630" s="23" t="str">
        <f t="shared" si="34"/>
        <v>UREN Room 709 2 6 B4 SD02511CB_2</v>
      </c>
      <c r="K630" s="23" t="str">
        <f t="shared" si="35"/>
        <v>2 6 B4 SD02511CB_2</v>
      </c>
      <c r="L630" s="97">
        <v>0.67200000000000004</v>
      </c>
      <c r="M630" s="308">
        <f t="shared" si="36"/>
        <v>0.10999999999999999</v>
      </c>
      <c r="N630" s="97"/>
      <c r="O630" s="97"/>
      <c r="P630" s="24">
        <f>IF(Q630="","",VLOOKUP(Q630,Mapping!AT:AU,2,FALSE))</f>
        <v>3</v>
      </c>
      <c r="Q630" s="101" t="s">
        <v>148</v>
      </c>
    </row>
    <row r="631" spans="1:17">
      <c r="A631" s="215" t="s">
        <v>485</v>
      </c>
      <c r="B631" s="215" t="s">
        <v>484</v>
      </c>
      <c r="C631" s="98">
        <v>44398</v>
      </c>
      <c r="D631" s="23">
        <f>IFERROR(VLOOKUP(E631,Mapping!AW:BA,5,FALSE),"")</f>
        <v>5</v>
      </c>
      <c r="E631" s="215" t="s">
        <v>975</v>
      </c>
      <c r="F631" s="97">
        <v>2</v>
      </c>
      <c r="G631" s="97">
        <v>6</v>
      </c>
      <c r="H631" s="97" t="s">
        <v>2447</v>
      </c>
      <c r="I631" s="97" t="s">
        <v>2625</v>
      </c>
      <c r="J631" s="23" t="str">
        <f t="shared" si="34"/>
        <v>UREN Room 709 2 6 C4 SD02511FPS_1</v>
      </c>
      <c r="K631" s="23" t="str">
        <f t="shared" si="35"/>
        <v>2 6 C4 SD02511FPS_1</v>
      </c>
      <c r="L631" s="97">
        <v>0.66400000000000003</v>
      </c>
      <c r="M631" s="308">
        <f t="shared" si="36"/>
        <v>0.10199999999999998</v>
      </c>
      <c r="N631" s="97"/>
      <c r="O631" s="97"/>
      <c r="P631" s="24">
        <f>IF(Q631="","",VLOOKUP(Q631,Mapping!AT:AU,2,FALSE))</f>
        <v>3</v>
      </c>
      <c r="Q631" s="101" t="s">
        <v>148</v>
      </c>
    </row>
    <row r="632" spans="1:17">
      <c r="A632" s="215" t="s">
        <v>485</v>
      </c>
      <c r="B632" s="215" t="s">
        <v>484</v>
      </c>
      <c r="C632" s="98">
        <v>44398</v>
      </c>
      <c r="D632" s="23">
        <f>IFERROR(VLOOKUP(E632,Mapping!AW:BA,5,FALSE),"")</f>
        <v>5</v>
      </c>
      <c r="E632" s="215" t="s">
        <v>975</v>
      </c>
      <c r="F632" s="97">
        <v>2</v>
      </c>
      <c r="G632" s="97">
        <v>6</v>
      </c>
      <c r="H632" s="97" t="s">
        <v>2484</v>
      </c>
      <c r="I632" s="97" t="s">
        <v>2626</v>
      </c>
      <c r="J632" s="23" t="str">
        <f t="shared" si="34"/>
        <v>UREN Room 709 2 6 D4 SD02511FPS_2</v>
      </c>
      <c r="K632" s="23" t="str">
        <f t="shared" si="35"/>
        <v>2 6 D4 SD02511FPS_2</v>
      </c>
      <c r="L632" s="97">
        <v>0.66900000000000004</v>
      </c>
      <c r="M632" s="308">
        <f t="shared" si="36"/>
        <v>0.10699999999999998</v>
      </c>
      <c r="N632" s="97"/>
      <c r="O632" s="97"/>
      <c r="P632" s="24">
        <f>IF(Q632="","",VLOOKUP(Q632,Mapping!AT:AU,2,FALSE))</f>
        <v>3</v>
      </c>
      <c r="Q632" s="101" t="s">
        <v>148</v>
      </c>
    </row>
    <row r="633" spans="1:17">
      <c r="A633" s="215" t="s">
        <v>485</v>
      </c>
      <c r="B633" s="215" t="s">
        <v>484</v>
      </c>
      <c r="C633" s="98">
        <v>44398</v>
      </c>
      <c r="D633" s="23">
        <f>IFERROR(VLOOKUP(E633,Mapping!AW:BA,5,FALSE),"")</f>
        <v>5</v>
      </c>
      <c r="E633" s="215" t="s">
        <v>975</v>
      </c>
      <c r="F633" s="97">
        <v>2</v>
      </c>
      <c r="G633" s="97">
        <v>6</v>
      </c>
      <c r="H633" s="97" t="s">
        <v>1440</v>
      </c>
      <c r="I633" s="97" t="s">
        <v>2627</v>
      </c>
      <c r="J633" s="23" t="str">
        <f t="shared" si="34"/>
        <v>UREN Room 709 2 6 E4 SD02511FPS_3</v>
      </c>
      <c r="K633" s="23" t="str">
        <f t="shared" si="35"/>
        <v>2 6 E4 SD02511FPS_3</v>
      </c>
      <c r="L633" s="97">
        <v>0.64500000000000002</v>
      </c>
      <c r="M633" s="308">
        <f t="shared" si="36"/>
        <v>8.2999999999999963E-2</v>
      </c>
      <c r="N633" s="97"/>
      <c r="O633" s="97"/>
      <c r="P633" s="24">
        <f>IF(Q633="","",VLOOKUP(Q633,Mapping!AT:AU,2,FALSE))</f>
        <v>3</v>
      </c>
      <c r="Q633" s="101" t="s">
        <v>148</v>
      </c>
    </row>
    <row r="634" spans="1:17">
      <c r="A634" s="215" t="s">
        <v>485</v>
      </c>
      <c r="B634" s="215" t="s">
        <v>484</v>
      </c>
      <c r="C634" s="98">
        <v>44398</v>
      </c>
      <c r="D634" s="23">
        <f>IFERROR(VLOOKUP(E634,Mapping!AW:BA,5,FALSE),"")</f>
        <v>5</v>
      </c>
      <c r="E634" s="215" t="s">
        <v>975</v>
      </c>
      <c r="F634" s="97">
        <v>2</v>
      </c>
      <c r="G634" s="97">
        <v>6</v>
      </c>
      <c r="H634" s="97" t="s">
        <v>2488</v>
      </c>
      <c r="I634" s="97" t="s">
        <v>2628</v>
      </c>
      <c r="J634" s="23" t="str">
        <f t="shared" si="34"/>
        <v>UREN Room 709 2 6 F4 SD02511FPS_4</v>
      </c>
      <c r="K634" s="23" t="str">
        <f t="shared" si="35"/>
        <v>2 6 F4 SD02511FPS_4</v>
      </c>
      <c r="L634" s="97">
        <v>0.63200000000000001</v>
      </c>
      <c r="M634" s="308">
        <f t="shared" si="36"/>
        <v>6.9999999999999951E-2</v>
      </c>
      <c r="N634" s="97"/>
      <c r="O634" s="97"/>
      <c r="P634" s="24">
        <f>IF(Q634="","",VLOOKUP(Q634,Mapping!AT:AU,2,FALSE))</f>
        <v>3</v>
      </c>
      <c r="Q634" s="101" t="s">
        <v>148</v>
      </c>
    </row>
    <row r="635" spans="1:17" hidden="1">
      <c r="A635" s="215" t="s">
        <v>485</v>
      </c>
      <c r="B635" s="215" t="s">
        <v>484</v>
      </c>
      <c r="C635" s="98">
        <v>44398</v>
      </c>
      <c r="D635" s="23">
        <f>IFERROR(VLOOKUP(E635,Mapping!AW:BA,5,FALSE),"")</f>
        <v>7</v>
      </c>
      <c r="E635" s="215" t="s">
        <v>998</v>
      </c>
      <c r="F635" s="97">
        <v>2</v>
      </c>
      <c r="G635" s="97">
        <v>6</v>
      </c>
      <c r="H635" s="97" t="s">
        <v>2494</v>
      </c>
      <c r="I635" s="97" t="s">
        <v>2629</v>
      </c>
      <c r="J635" s="23" t="str">
        <f t="shared" si="34"/>
        <v>UREN Room 709 2 6 G4 SD02511BG_1</v>
      </c>
      <c r="K635" s="23" t="str">
        <f t="shared" si="35"/>
        <v>2 6 G4 SD02511BG_1</v>
      </c>
      <c r="L635" s="97">
        <v>0.68</v>
      </c>
      <c r="M635" s="308">
        <f t="shared" si="36"/>
        <v>0.11799999999999999</v>
      </c>
      <c r="N635" s="97"/>
      <c r="O635" s="97"/>
      <c r="P635" s="24">
        <f>IF(Q635="","",VLOOKUP(Q635,Mapping!AT:AU,2,FALSE))</f>
        <v>3</v>
      </c>
      <c r="Q635" s="101" t="s">
        <v>148</v>
      </c>
    </row>
    <row r="636" spans="1:17" hidden="1">
      <c r="A636" s="215" t="s">
        <v>485</v>
      </c>
      <c r="B636" s="215" t="s">
        <v>484</v>
      </c>
      <c r="C636" s="98">
        <v>44398</v>
      </c>
      <c r="D636" s="23">
        <f>IFERROR(VLOOKUP(E636,Mapping!AW:BA,5,FALSE),"")</f>
        <v>7</v>
      </c>
      <c r="E636" s="215" t="s">
        <v>998</v>
      </c>
      <c r="F636" s="97">
        <v>2</v>
      </c>
      <c r="G636" s="97">
        <v>6</v>
      </c>
      <c r="H636" s="97" t="s">
        <v>2493</v>
      </c>
      <c r="I636" s="97" t="s">
        <v>2630</v>
      </c>
      <c r="J636" s="23" t="str">
        <f t="shared" si="34"/>
        <v>UREN Room 709 2 6 H4 SD02511BG_2</v>
      </c>
      <c r="K636" s="23" t="str">
        <f t="shared" si="35"/>
        <v>2 6 H4 SD02511BG_2</v>
      </c>
      <c r="L636" s="97">
        <v>0.629</v>
      </c>
      <c r="M636" s="308">
        <f t="shared" si="36"/>
        <v>6.6999999999999948E-2</v>
      </c>
      <c r="N636" s="97"/>
      <c r="O636" s="97"/>
      <c r="P636" s="24">
        <f>IF(Q636="","",VLOOKUP(Q636,Mapping!AT:AU,2,FALSE))</f>
        <v>3</v>
      </c>
      <c r="Q636" s="101" t="s">
        <v>148</v>
      </c>
    </row>
    <row r="637" spans="1:17" hidden="1">
      <c r="A637" s="215" t="s">
        <v>485</v>
      </c>
      <c r="B637" s="215" t="s">
        <v>484</v>
      </c>
      <c r="C637" s="98">
        <v>44398</v>
      </c>
      <c r="D637" s="23">
        <f>IFERROR(VLOOKUP(E637,Mapping!AW:BA,5,FALSE),"")</f>
        <v>7</v>
      </c>
      <c r="E637" s="215" t="s">
        <v>998</v>
      </c>
      <c r="F637" s="97">
        <v>2</v>
      </c>
      <c r="G637" s="97">
        <v>6</v>
      </c>
      <c r="H637" s="97" t="s">
        <v>1464</v>
      </c>
      <c r="I637" s="97" t="s">
        <v>2631</v>
      </c>
      <c r="J637" s="23" t="str">
        <f t="shared" si="34"/>
        <v>UREN Room 709 2 6 I4 SD02511BG_3</v>
      </c>
      <c r="K637" s="23" t="str">
        <f t="shared" si="35"/>
        <v>2 6 I4 SD02511BG_3</v>
      </c>
      <c r="L637" s="97">
        <v>0.627</v>
      </c>
      <c r="M637" s="308">
        <f t="shared" si="36"/>
        <v>6.4999999999999947E-2</v>
      </c>
      <c r="N637" s="97"/>
      <c r="O637" s="97"/>
      <c r="P637" s="24">
        <f>IF(Q637="","",VLOOKUP(Q637,Mapping!AT:AU,2,FALSE))</f>
        <v>3</v>
      </c>
      <c r="Q637" s="101" t="s">
        <v>148</v>
      </c>
    </row>
    <row r="638" spans="1:17" hidden="1">
      <c r="A638" s="215" t="s">
        <v>485</v>
      </c>
      <c r="B638" s="215" t="s">
        <v>484</v>
      </c>
      <c r="C638" s="98">
        <v>44398</v>
      </c>
      <c r="D638" s="23">
        <f>IFERROR(VLOOKUP(E638,Mapping!AW:BA,5,FALSE),"")</f>
        <v>7</v>
      </c>
      <c r="E638" s="215" t="s">
        <v>998</v>
      </c>
      <c r="F638" s="97">
        <v>2</v>
      </c>
      <c r="G638" s="97">
        <v>6</v>
      </c>
      <c r="H638" s="97" t="s">
        <v>2632</v>
      </c>
      <c r="I638" s="97" t="s">
        <v>2633</v>
      </c>
      <c r="J638" s="23" t="str">
        <f t="shared" si="34"/>
        <v>UREN Room 709 2 6 J4 SD02511BG_4</v>
      </c>
      <c r="K638" s="23" t="str">
        <f t="shared" si="35"/>
        <v>2 6 J4 SD02511BG_4</v>
      </c>
      <c r="L638" s="97">
        <v>0.629</v>
      </c>
      <c r="M638" s="308">
        <f t="shared" si="36"/>
        <v>6.6999999999999948E-2</v>
      </c>
      <c r="N638" s="97"/>
      <c r="O638" s="97"/>
      <c r="P638" s="24">
        <f>IF(Q638="","",VLOOKUP(Q638,Mapping!AT:AU,2,FALSE))</f>
        <v>3</v>
      </c>
      <c r="Q638" s="101" t="s">
        <v>148</v>
      </c>
    </row>
    <row r="639" spans="1:17" hidden="1">
      <c r="A639" s="215" t="s">
        <v>485</v>
      </c>
      <c r="B639" s="215" t="s">
        <v>484</v>
      </c>
      <c r="C639" s="98">
        <v>44398</v>
      </c>
      <c r="D639" s="23">
        <f>IFERROR(VLOOKUP(E639,Mapping!AW:BA,5,FALSE),"")</f>
        <v>8</v>
      </c>
      <c r="E639" s="215" t="s">
        <v>1009</v>
      </c>
      <c r="F639" s="97">
        <v>2</v>
      </c>
      <c r="G639" s="97">
        <v>6</v>
      </c>
      <c r="H639" s="97" t="s">
        <v>2322</v>
      </c>
      <c r="I639" s="97" t="s">
        <v>2634</v>
      </c>
      <c r="J639" s="23" t="str">
        <f t="shared" si="34"/>
        <v>UREN Room 709 2 6 A5 SD02511BA39_1</v>
      </c>
      <c r="K639" s="23" t="str">
        <f t="shared" si="35"/>
        <v>2 6 A5 SD02511BA39_1</v>
      </c>
      <c r="L639" s="97">
        <v>0.64700000000000002</v>
      </c>
      <c r="M639" s="308">
        <f t="shared" si="36"/>
        <v>8.4999999999999964E-2</v>
      </c>
      <c r="N639" s="97"/>
      <c r="O639" s="97"/>
      <c r="P639" s="24">
        <f>IF(Q639="","",VLOOKUP(Q639,Mapping!AT:AU,2,FALSE))</f>
        <v>3</v>
      </c>
      <c r="Q639" s="101" t="s">
        <v>148</v>
      </c>
    </row>
    <row r="640" spans="1:17" hidden="1">
      <c r="A640" s="215" t="s">
        <v>485</v>
      </c>
      <c r="B640" s="215" t="s">
        <v>484</v>
      </c>
      <c r="C640" s="98">
        <v>44398</v>
      </c>
      <c r="D640" s="23">
        <f>IFERROR(VLOOKUP(E640,Mapping!AW:BA,5,FALSE),"")</f>
        <v>8</v>
      </c>
      <c r="E640" s="215" t="s">
        <v>1009</v>
      </c>
      <c r="F640" s="97">
        <v>2</v>
      </c>
      <c r="G640" s="97">
        <v>6</v>
      </c>
      <c r="H640" s="97" t="s">
        <v>1963</v>
      </c>
      <c r="I640" s="97" t="s">
        <v>2635</v>
      </c>
      <c r="J640" s="23" t="str">
        <f t="shared" si="34"/>
        <v>UREN Room 709 2 6 B5 SD02511BA39_2</v>
      </c>
      <c r="K640" s="23" t="str">
        <f t="shared" si="35"/>
        <v>2 6 B5 SD02511BA39_2</v>
      </c>
      <c r="L640" s="97">
        <v>0.61699999999999999</v>
      </c>
      <c r="M640" s="308">
        <f t="shared" si="36"/>
        <v>5.4999999999999938E-2</v>
      </c>
      <c r="N640" s="97"/>
      <c r="O640" s="97"/>
      <c r="P640" s="24">
        <f>IF(Q640="","",VLOOKUP(Q640,Mapping!AT:AU,2,FALSE))</f>
        <v>3</v>
      </c>
      <c r="Q640" s="101" t="s">
        <v>148</v>
      </c>
    </row>
    <row r="641" spans="1:17" hidden="1">
      <c r="A641" s="215" t="s">
        <v>485</v>
      </c>
      <c r="B641" s="215" t="s">
        <v>484</v>
      </c>
      <c r="C641" s="98">
        <v>44398</v>
      </c>
      <c r="D641" s="23">
        <f>IFERROR(VLOOKUP(E641,Mapping!AW:BA,5,FALSE),"")</f>
        <v>8</v>
      </c>
      <c r="E641" s="215" t="s">
        <v>1009</v>
      </c>
      <c r="F641" s="97">
        <v>2</v>
      </c>
      <c r="G641" s="97">
        <v>6</v>
      </c>
      <c r="H641" s="97" t="s">
        <v>2448</v>
      </c>
      <c r="I641" s="97" t="s">
        <v>2636</v>
      </c>
      <c r="J641" s="23" t="str">
        <f t="shared" si="34"/>
        <v>UREN Room 709 2 6 C5 SD02511BA39_3</v>
      </c>
      <c r="K641" s="23" t="str">
        <f t="shared" si="35"/>
        <v>2 6 C5 SD02511BA39_3</v>
      </c>
      <c r="L641" s="97">
        <v>0.64200000000000002</v>
      </c>
      <c r="M641" s="308">
        <f t="shared" si="36"/>
        <v>7.999999999999996E-2</v>
      </c>
      <c r="N641" s="97"/>
      <c r="O641" s="97"/>
      <c r="P641" s="24">
        <f>IF(Q641="","",VLOOKUP(Q641,Mapping!AT:AU,2,FALSE))</f>
        <v>3</v>
      </c>
      <c r="Q641" s="101" t="s">
        <v>148</v>
      </c>
    </row>
    <row r="642" spans="1:17" hidden="1">
      <c r="A642" s="215" t="s">
        <v>485</v>
      </c>
      <c r="B642" s="215" t="s">
        <v>484</v>
      </c>
      <c r="C642" s="98">
        <v>44398</v>
      </c>
      <c r="D642" s="23">
        <f>IFERROR(VLOOKUP(E642,Mapping!AW:BA,5,FALSE),"")</f>
        <v>8</v>
      </c>
      <c r="E642" s="215" t="s">
        <v>1009</v>
      </c>
      <c r="F642" s="97">
        <v>2</v>
      </c>
      <c r="G642" s="97">
        <v>6</v>
      </c>
      <c r="H642" s="97" t="s">
        <v>2485</v>
      </c>
      <c r="I642" s="97" t="s">
        <v>2637</v>
      </c>
      <c r="J642" s="23" t="str">
        <f t="shared" si="34"/>
        <v>UREN Room 709 2 6 D5 SD02511BA39_4</v>
      </c>
      <c r="K642" s="23" t="str">
        <f t="shared" si="35"/>
        <v>2 6 D5 SD02511BA39_4</v>
      </c>
      <c r="L642" s="97">
        <v>0.66</v>
      </c>
      <c r="M642" s="308">
        <f t="shared" si="36"/>
        <v>9.7999999999999976E-2</v>
      </c>
      <c r="N642" s="97"/>
      <c r="O642" s="97"/>
      <c r="P642" s="24">
        <f>IF(Q642="","",VLOOKUP(Q642,Mapping!AT:AU,2,FALSE))</f>
        <v>3</v>
      </c>
      <c r="Q642" s="101" t="s">
        <v>148</v>
      </c>
    </row>
    <row r="643" spans="1:17" hidden="1">
      <c r="A643" s="215" t="s">
        <v>466</v>
      </c>
      <c r="B643" s="215" t="s">
        <v>465</v>
      </c>
      <c r="C643" s="98">
        <v>44398</v>
      </c>
      <c r="D643" s="23">
        <f>IFERROR(VLOOKUP(E643,Mapping!AW:BA,5,FALSE),"")</f>
        <v>9</v>
      </c>
      <c r="E643" s="215" t="s">
        <v>1018</v>
      </c>
      <c r="F643" s="97">
        <v>2</v>
      </c>
      <c r="G643" s="97">
        <v>6</v>
      </c>
      <c r="H643" s="97" t="s">
        <v>1445</v>
      </c>
      <c r="I643" s="97" t="s">
        <v>2638</v>
      </c>
      <c r="J643" s="23" t="str">
        <f t="shared" si="34"/>
        <v>UREN Room 709 2 6 E5 SD00514BA17_1</v>
      </c>
      <c r="K643" s="23" t="str">
        <f t="shared" si="35"/>
        <v>2 6 E5 SD00514BA17_1</v>
      </c>
      <c r="L643" s="97">
        <v>0.66400000000000003</v>
      </c>
      <c r="M643" s="308">
        <f t="shared" si="36"/>
        <v>0.10199999999999998</v>
      </c>
      <c r="N643" s="97"/>
      <c r="O643" s="97"/>
      <c r="P643" s="24">
        <f>IF(Q643="","",VLOOKUP(Q643,Mapping!AT:AU,2,FALSE))</f>
        <v>3</v>
      </c>
      <c r="Q643" s="101" t="s">
        <v>148</v>
      </c>
    </row>
    <row r="644" spans="1:17" hidden="1">
      <c r="A644" s="215" t="s">
        <v>466</v>
      </c>
      <c r="B644" s="215" t="s">
        <v>465</v>
      </c>
      <c r="C644" s="98">
        <v>44398</v>
      </c>
      <c r="D644" s="23">
        <f>IFERROR(VLOOKUP(E644,Mapping!AW:BA,5,FALSE),"")</f>
        <v>9</v>
      </c>
      <c r="E644" s="215" t="s">
        <v>1018</v>
      </c>
      <c r="F644" s="97">
        <v>2</v>
      </c>
      <c r="G644" s="97">
        <v>6</v>
      </c>
      <c r="H644" s="97" t="s">
        <v>2492</v>
      </c>
      <c r="I644" s="97" t="s">
        <v>2639</v>
      </c>
      <c r="J644" s="23" t="str">
        <f t="shared" si="34"/>
        <v>UREN Room 709 2 6 F5 SD00514BA17_2</v>
      </c>
      <c r="K644" s="23" t="str">
        <f t="shared" si="35"/>
        <v>2 6 F5 SD00514BA17_2</v>
      </c>
      <c r="L644" s="97">
        <v>0.64</v>
      </c>
      <c r="M644" s="308">
        <f t="shared" si="36"/>
        <v>7.7999999999999958E-2</v>
      </c>
      <c r="N644" s="97"/>
      <c r="O644" s="97"/>
      <c r="P644" s="24">
        <f>IF(Q644="","",VLOOKUP(Q644,Mapping!AT:AU,2,FALSE))</f>
        <v>3</v>
      </c>
      <c r="Q644" s="101" t="s">
        <v>148</v>
      </c>
    </row>
    <row r="645" spans="1:17" hidden="1">
      <c r="A645" s="215" t="s">
        <v>466</v>
      </c>
      <c r="B645" s="215" t="s">
        <v>465</v>
      </c>
      <c r="C645" s="98">
        <v>44398</v>
      </c>
      <c r="D645" s="23">
        <f>IFERROR(VLOOKUP(E645,Mapping!AW:BA,5,FALSE),"")</f>
        <v>9</v>
      </c>
      <c r="E645" s="215" t="s">
        <v>1018</v>
      </c>
      <c r="F645" s="97">
        <v>2</v>
      </c>
      <c r="G645" s="97">
        <v>6</v>
      </c>
      <c r="H645" s="97" t="s">
        <v>2491</v>
      </c>
      <c r="I645" s="97" t="s">
        <v>2640</v>
      </c>
      <c r="J645" s="23" t="str">
        <f t="shared" si="34"/>
        <v>UREN Room 709 2 6 G5 SD00514BA17_3</v>
      </c>
      <c r="K645" s="23" t="str">
        <f t="shared" si="35"/>
        <v>2 6 G5 SD00514BA17_3</v>
      </c>
      <c r="L645" s="97">
        <v>0.63200000000000001</v>
      </c>
      <c r="M645" s="308">
        <f t="shared" si="36"/>
        <v>6.9999999999999951E-2</v>
      </c>
      <c r="N645" s="97"/>
      <c r="O645" s="97"/>
      <c r="P645" s="24">
        <f>IF(Q645="","",VLOOKUP(Q645,Mapping!AT:AU,2,FALSE))</f>
        <v>3</v>
      </c>
      <c r="Q645" s="101" t="s">
        <v>148</v>
      </c>
    </row>
    <row r="646" spans="1:17" hidden="1">
      <c r="A646" s="215" t="s">
        <v>466</v>
      </c>
      <c r="B646" s="215" t="s">
        <v>465</v>
      </c>
      <c r="C646" s="98">
        <v>44398</v>
      </c>
      <c r="D646" s="23">
        <f>IFERROR(VLOOKUP(E646,Mapping!AW:BA,5,FALSE),"")</f>
        <v>9</v>
      </c>
      <c r="E646" s="215" t="s">
        <v>1018</v>
      </c>
      <c r="F646" s="97">
        <v>2</v>
      </c>
      <c r="G646" s="97">
        <v>6</v>
      </c>
      <c r="H646" s="97" t="s">
        <v>2490</v>
      </c>
      <c r="I646" s="97" t="s">
        <v>2641</v>
      </c>
      <c r="J646" s="23" t="str">
        <f t="shared" si="34"/>
        <v>UREN Room 709 2 6 H5 SD00514BA17_4</v>
      </c>
      <c r="K646" s="23" t="str">
        <f t="shared" si="35"/>
        <v>2 6 H5 SD00514BA17_4</v>
      </c>
      <c r="L646" s="97">
        <v>0.67600000000000005</v>
      </c>
      <c r="M646" s="308">
        <f t="shared" si="36"/>
        <v>0.11399999999999999</v>
      </c>
      <c r="N646" s="97"/>
      <c r="O646" s="97"/>
      <c r="P646" s="24">
        <f>IF(Q646="","",VLOOKUP(Q646,Mapping!AT:AU,2,FALSE))</f>
        <v>3</v>
      </c>
      <c r="Q646" s="101" t="s">
        <v>148</v>
      </c>
    </row>
    <row r="647" spans="1:17" hidden="1">
      <c r="A647" s="215" t="s">
        <v>466</v>
      </c>
      <c r="B647" s="215" t="s">
        <v>465</v>
      </c>
      <c r="C647" s="98">
        <v>44398</v>
      </c>
      <c r="D647" s="23">
        <f>IFERROR(VLOOKUP(E647,Mapping!AW:BA,5,FALSE),"")</f>
        <v>7</v>
      </c>
      <c r="E647" s="215" t="s">
        <v>998</v>
      </c>
      <c r="F647" s="97">
        <v>2</v>
      </c>
      <c r="G647" s="97">
        <v>6</v>
      </c>
      <c r="H647" s="97" t="s">
        <v>1466</v>
      </c>
      <c r="I647" s="97" t="s">
        <v>2642</v>
      </c>
      <c r="J647" s="23" t="str">
        <f t="shared" si="34"/>
        <v>UREN Room 709 2 6 I5 SD00514CN_1</v>
      </c>
      <c r="K647" s="23" t="str">
        <f t="shared" si="35"/>
        <v>2 6 I5 SD00514CN_1</v>
      </c>
      <c r="L647" s="97">
        <v>0.65600000000000003</v>
      </c>
      <c r="M647" s="308">
        <f t="shared" si="36"/>
        <v>9.3999999999999972E-2</v>
      </c>
      <c r="N647" s="97"/>
      <c r="O647" s="97"/>
      <c r="P647" s="24">
        <f>IF(Q647="","",VLOOKUP(Q647,Mapping!AT:AU,2,FALSE))</f>
        <v>3</v>
      </c>
      <c r="Q647" s="101" t="s">
        <v>148</v>
      </c>
    </row>
    <row r="648" spans="1:17" hidden="1">
      <c r="A648" s="215" t="s">
        <v>466</v>
      </c>
      <c r="B648" s="215" t="s">
        <v>465</v>
      </c>
      <c r="C648" s="98">
        <v>44398</v>
      </c>
      <c r="D648" s="23">
        <f>IFERROR(VLOOKUP(E648,Mapping!AW:BA,5,FALSE),"")</f>
        <v>7</v>
      </c>
      <c r="E648" s="215" t="s">
        <v>998</v>
      </c>
      <c r="F648" s="97">
        <v>2</v>
      </c>
      <c r="G648" s="97">
        <v>6</v>
      </c>
      <c r="H648" s="97" t="s">
        <v>2643</v>
      </c>
      <c r="I648" s="97" t="s">
        <v>2644</v>
      </c>
      <c r="J648" s="23" t="str">
        <f t="shared" si="34"/>
        <v>UREN Room 709 2 6 J5 SD00514CN_2</v>
      </c>
      <c r="K648" s="23" t="str">
        <f t="shared" si="35"/>
        <v>2 6 J5 SD00514CN_2</v>
      </c>
      <c r="L648" s="97">
        <v>0.64800000000000002</v>
      </c>
      <c r="M648" s="308">
        <f t="shared" ref="M648:M679" si="37">L648-0.562</f>
        <v>8.5999999999999965E-2</v>
      </c>
      <c r="N648" s="97"/>
      <c r="O648" s="97"/>
      <c r="P648" s="24">
        <f>IF(Q648="","",VLOOKUP(Q648,Mapping!AT:AU,2,FALSE))</f>
        <v>3</v>
      </c>
      <c r="Q648" s="101" t="s">
        <v>148</v>
      </c>
    </row>
    <row r="649" spans="1:17" hidden="1">
      <c r="A649" s="215" t="s">
        <v>466</v>
      </c>
      <c r="B649" s="215" t="s">
        <v>465</v>
      </c>
      <c r="C649" s="98">
        <v>44398</v>
      </c>
      <c r="D649" s="23">
        <f>IFERROR(VLOOKUP(E649,Mapping!AW:BA,5,FALSE),"")</f>
        <v>7</v>
      </c>
      <c r="E649" s="215" t="s">
        <v>998</v>
      </c>
      <c r="F649" s="97">
        <v>2</v>
      </c>
      <c r="G649" s="97">
        <v>6</v>
      </c>
      <c r="H649" s="97" t="s">
        <v>2323</v>
      </c>
      <c r="I649" s="97" t="s">
        <v>2645</v>
      </c>
      <c r="J649" s="23" t="str">
        <f t="shared" si="34"/>
        <v>UREN Room 709 2 6 A6 SD00514CN_3</v>
      </c>
      <c r="K649" s="23" t="str">
        <f t="shared" si="35"/>
        <v>2 6 A6 SD00514CN_3</v>
      </c>
      <c r="L649" s="97">
        <v>0.64900000000000002</v>
      </c>
      <c r="M649" s="308">
        <f t="shared" si="37"/>
        <v>8.6999999999999966E-2</v>
      </c>
      <c r="N649" s="97"/>
      <c r="O649" s="97"/>
      <c r="P649" s="24">
        <f>IF(Q649="","",VLOOKUP(Q649,Mapping!AT:AU,2,FALSE))</f>
        <v>3</v>
      </c>
      <c r="Q649" s="101" t="s">
        <v>148</v>
      </c>
    </row>
    <row r="650" spans="1:17" hidden="1">
      <c r="A650" s="215" t="s">
        <v>466</v>
      </c>
      <c r="B650" s="215" t="s">
        <v>465</v>
      </c>
      <c r="C650" s="98">
        <v>44398</v>
      </c>
      <c r="D650" s="23">
        <f>IFERROR(VLOOKUP(E650,Mapping!AW:BA,5,FALSE),"")</f>
        <v>7</v>
      </c>
      <c r="E650" s="215" t="s">
        <v>998</v>
      </c>
      <c r="F650" s="97">
        <v>2</v>
      </c>
      <c r="G650" s="97">
        <v>6</v>
      </c>
      <c r="H650" s="97" t="s">
        <v>1967</v>
      </c>
      <c r="I650" s="97" t="s">
        <v>2646</v>
      </c>
      <c r="J650" s="23" t="str">
        <f t="shared" si="34"/>
        <v>UREN Room 709 2 6 B6 SD00514CN_4</v>
      </c>
      <c r="K650" s="23" t="str">
        <f t="shared" si="35"/>
        <v>2 6 B6 SD00514CN_4</v>
      </c>
      <c r="L650" s="97">
        <v>0.629</v>
      </c>
      <c r="M650" s="308">
        <f t="shared" si="37"/>
        <v>6.6999999999999948E-2</v>
      </c>
      <c r="N650" s="97"/>
      <c r="O650" s="97"/>
      <c r="P650" s="24">
        <f>IF(Q650="","",VLOOKUP(Q650,Mapping!AT:AU,2,FALSE))</f>
        <v>3</v>
      </c>
      <c r="Q650" s="101" t="s">
        <v>148</v>
      </c>
    </row>
    <row r="651" spans="1:17" hidden="1">
      <c r="A651" s="215" t="s">
        <v>466</v>
      </c>
      <c r="B651" s="215" t="s">
        <v>465</v>
      </c>
      <c r="C651" s="98">
        <v>44398</v>
      </c>
      <c r="D651" s="23">
        <f>IFERROR(VLOOKUP(E651,Mapping!AW:BA,5,FALSE),"")</f>
        <v>8</v>
      </c>
      <c r="E651" s="215" t="s">
        <v>1009</v>
      </c>
      <c r="F651" s="97">
        <v>2</v>
      </c>
      <c r="G651" s="97">
        <v>6</v>
      </c>
      <c r="H651" s="97" t="s">
        <v>2449</v>
      </c>
      <c r="I651" s="97" t="s">
        <v>2647</v>
      </c>
      <c r="J651" s="23" t="str">
        <f t="shared" si="34"/>
        <v>UREN Room 709 2 6 C6 SD00514BA39_1</v>
      </c>
      <c r="K651" s="23" t="str">
        <f t="shared" si="35"/>
        <v>2 6 C6 SD00514BA39_1</v>
      </c>
      <c r="L651" s="97">
        <v>0.63700000000000001</v>
      </c>
      <c r="M651" s="308">
        <f t="shared" si="37"/>
        <v>7.4999999999999956E-2</v>
      </c>
      <c r="N651" s="97"/>
      <c r="O651" s="97"/>
      <c r="P651" s="24">
        <f>IF(Q651="","",VLOOKUP(Q651,Mapping!AT:AU,2,FALSE))</f>
        <v>3</v>
      </c>
      <c r="Q651" s="101" t="s">
        <v>148</v>
      </c>
    </row>
    <row r="652" spans="1:17" hidden="1">
      <c r="A652" s="85" t="s">
        <v>466</v>
      </c>
      <c r="B652" s="85" t="s">
        <v>465</v>
      </c>
      <c r="C652" s="111">
        <v>44398</v>
      </c>
      <c r="D652" s="23">
        <f>IFERROR(VLOOKUP(E652,Mapping!AW:BA,5,FALSE),"")</f>
        <v>8</v>
      </c>
      <c r="E652" s="215" t="s">
        <v>1009</v>
      </c>
      <c r="F652" s="1">
        <v>2</v>
      </c>
      <c r="G652" s="1">
        <v>6</v>
      </c>
      <c r="H652" s="1" t="s">
        <v>2486</v>
      </c>
      <c r="I652" s="1" t="s">
        <v>2648</v>
      </c>
      <c r="J652" s="23" t="str">
        <f t="shared" si="34"/>
        <v>UREN Room 709 2 6 D6 SD00514BA39_2</v>
      </c>
      <c r="K652" s="23" t="str">
        <f t="shared" si="35"/>
        <v>2 6 D6 SD00514BA39_2</v>
      </c>
      <c r="L652" s="1">
        <v>0.63500000000000001</v>
      </c>
      <c r="M652" s="300">
        <f t="shared" si="37"/>
        <v>7.2999999999999954E-2</v>
      </c>
      <c r="O652" s="1"/>
      <c r="P652" s="24">
        <f>IF(Q652="","",VLOOKUP(Q652,Mapping!AT:AU,2,FALSE))</f>
        <v>3</v>
      </c>
      <c r="Q652" s="112" t="s">
        <v>148</v>
      </c>
    </row>
    <row r="653" spans="1:17" hidden="1">
      <c r="A653" s="85" t="s">
        <v>466</v>
      </c>
      <c r="B653" s="85" t="s">
        <v>465</v>
      </c>
      <c r="C653" s="111">
        <v>44398</v>
      </c>
      <c r="D653" s="23">
        <f>IFERROR(VLOOKUP(E653,Mapping!AW:BA,5,FALSE),"")</f>
        <v>8</v>
      </c>
      <c r="E653" s="215" t="s">
        <v>1009</v>
      </c>
      <c r="F653" s="1">
        <v>2</v>
      </c>
      <c r="G653" s="1">
        <v>6</v>
      </c>
      <c r="H653" s="1" t="s">
        <v>1448</v>
      </c>
      <c r="I653" s="1" t="s">
        <v>2649</v>
      </c>
      <c r="J653" s="23" t="str">
        <f t="shared" si="34"/>
        <v>UREN Room 709 2 6 E6 SD00514BA39_3</v>
      </c>
      <c r="K653" s="23" t="str">
        <f t="shared" si="35"/>
        <v>2 6 E6 SD00514BA39_3</v>
      </c>
      <c r="L653" s="1">
        <v>0.61599999999999999</v>
      </c>
      <c r="M653" s="300">
        <f t="shared" si="37"/>
        <v>5.3999999999999937E-2</v>
      </c>
      <c r="O653" s="1"/>
      <c r="P653" s="24">
        <f>IF(Q653="","",VLOOKUP(Q653,Mapping!AT:AU,2,FALSE))</f>
        <v>3</v>
      </c>
      <c r="Q653" s="112" t="s">
        <v>148</v>
      </c>
    </row>
    <row r="654" spans="1:17" hidden="1">
      <c r="A654" s="85" t="s">
        <v>466</v>
      </c>
      <c r="B654" s="85" t="s">
        <v>465</v>
      </c>
      <c r="C654" s="111">
        <v>44398</v>
      </c>
      <c r="D654" s="23">
        <f>IFERROR(VLOOKUP(E654,Mapping!AW:BA,5,FALSE),"")</f>
        <v>8</v>
      </c>
      <c r="E654" s="215" t="s">
        <v>1009</v>
      </c>
      <c r="F654" s="1">
        <v>2</v>
      </c>
      <c r="G654" s="1">
        <v>6</v>
      </c>
      <c r="H654" s="1" t="s">
        <v>2458</v>
      </c>
      <c r="I654" s="1" t="s">
        <v>2650</v>
      </c>
      <c r="J654" s="23" t="str">
        <f t="shared" si="34"/>
        <v>UREN Room 709 2 6 F6 SD00514BA39_4</v>
      </c>
      <c r="K654" s="23" t="str">
        <f t="shared" si="35"/>
        <v>2 6 F6 SD00514BA39_4</v>
      </c>
      <c r="L654" s="1">
        <v>0.625</v>
      </c>
      <c r="M654" s="300">
        <f t="shared" si="37"/>
        <v>6.2999999999999945E-2</v>
      </c>
      <c r="O654" s="1"/>
      <c r="P654" s="24">
        <f>IF(Q654="","",VLOOKUP(Q654,Mapping!AT:AU,2,FALSE))</f>
        <v>3</v>
      </c>
      <c r="Q654" s="112" t="s">
        <v>148</v>
      </c>
    </row>
    <row r="655" spans="1:17" hidden="1">
      <c r="A655" s="85" t="s">
        <v>466</v>
      </c>
      <c r="B655" s="85" t="s">
        <v>465</v>
      </c>
      <c r="C655" s="111">
        <v>44398</v>
      </c>
      <c r="D655" s="23">
        <f>IFERROR(VLOOKUP(E655,Mapping!AW:BA,5,FALSE),"")</f>
        <v>4</v>
      </c>
      <c r="E655" s="215" t="s">
        <v>962</v>
      </c>
      <c r="F655" s="1">
        <v>2</v>
      </c>
      <c r="G655" s="1">
        <v>6</v>
      </c>
      <c r="H655" s="1" t="s">
        <v>2511</v>
      </c>
      <c r="I655" s="1" t="s">
        <v>2651</v>
      </c>
      <c r="J655" s="23" t="str">
        <f t="shared" si="34"/>
        <v>UREN Room 709 2 6 G6 SD00514BA23_1</v>
      </c>
      <c r="K655" s="23" t="str">
        <f t="shared" si="35"/>
        <v>2 6 G6 SD00514BA23_1</v>
      </c>
      <c r="L655" s="1">
        <v>0.624</v>
      </c>
      <c r="M655" s="300">
        <f t="shared" si="37"/>
        <v>6.1999999999999944E-2</v>
      </c>
      <c r="O655" s="1"/>
      <c r="P655" s="24">
        <f>IF(Q655="","",VLOOKUP(Q655,Mapping!AT:AU,2,FALSE))</f>
        <v>3</v>
      </c>
      <c r="Q655" s="112" t="s">
        <v>148</v>
      </c>
    </row>
    <row r="656" spans="1:17" hidden="1">
      <c r="A656" s="85" t="s">
        <v>466</v>
      </c>
      <c r="B656" s="85" t="s">
        <v>465</v>
      </c>
      <c r="C656" s="111">
        <v>44398</v>
      </c>
      <c r="D656" s="23">
        <f>IFERROR(VLOOKUP(E656,Mapping!AW:BA,5,FALSE),"")</f>
        <v>4</v>
      </c>
      <c r="E656" s="215" t="s">
        <v>962</v>
      </c>
      <c r="F656" s="1">
        <v>2</v>
      </c>
      <c r="G656" s="1">
        <v>6</v>
      </c>
      <c r="H656" s="1" t="s">
        <v>2515</v>
      </c>
      <c r="I656" s="1" t="s">
        <v>2652</v>
      </c>
      <c r="J656" s="23" t="str">
        <f t="shared" si="34"/>
        <v>UREN Room 709 2 6 H6 SD00514BA23_2</v>
      </c>
      <c r="K656" s="23" t="str">
        <f t="shared" si="35"/>
        <v>2 6 H6 SD00514BA23_2</v>
      </c>
      <c r="L656" s="1">
        <v>0.621</v>
      </c>
      <c r="M656" s="300">
        <f t="shared" si="37"/>
        <v>5.8999999999999941E-2</v>
      </c>
      <c r="O656" s="1"/>
      <c r="P656" s="24">
        <f>IF(Q656="","",VLOOKUP(Q656,Mapping!AT:AU,2,FALSE))</f>
        <v>3</v>
      </c>
      <c r="Q656" s="112" t="s">
        <v>148</v>
      </c>
    </row>
    <row r="657" spans="1:17" hidden="1">
      <c r="A657" s="85" t="s">
        <v>466</v>
      </c>
      <c r="B657" s="85" t="s">
        <v>465</v>
      </c>
      <c r="C657" s="111">
        <v>44398</v>
      </c>
      <c r="D657" s="23">
        <f>IFERROR(VLOOKUP(E657,Mapping!AW:BA,5,FALSE),"")</f>
        <v>4</v>
      </c>
      <c r="E657" s="215" t="s">
        <v>962</v>
      </c>
      <c r="F657" s="1">
        <v>2</v>
      </c>
      <c r="G657" s="1">
        <v>6</v>
      </c>
      <c r="H657" s="1" t="s">
        <v>2505</v>
      </c>
      <c r="I657" s="1" t="s">
        <v>2653</v>
      </c>
      <c r="J657" s="23" t="str">
        <f t="shared" si="34"/>
        <v>UREN Room 709 2 6 I6 SD00514BA23_3</v>
      </c>
      <c r="K657" s="23" t="str">
        <f t="shared" si="35"/>
        <v>2 6 I6 SD00514BA23_3</v>
      </c>
      <c r="L657" s="1">
        <v>0.63700000000000001</v>
      </c>
      <c r="M657" s="300">
        <f t="shared" si="37"/>
        <v>7.4999999999999956E-2</v>
      </c>
      <c r="O657" s="1"/>
      <c r="P657" s="24">
        <f>IF(Q657="","",VLOOKUP(Q657,Mapping!AT:AU,2,FALSE))</f>
        <v>3</v>
      </c>
      <c r="Q657" s="112" t="s">
        <v>148</v>
      </c>
    </row>
    <row r="658" spans="1:17" hidden="1">
      <c r="A658" s="85" t="s">
        <v>466</v>
      </c>
      <c r="B658" s="85" t="s">
        <v>465</v>
      </c>
      <c r="C658" s="111">
        <v>44398</v>
      </c>
      <c r="D658" s="23">
        <f>IFERROR(VLOOKUP(E658,Mapping!AW:BA,5,FALSE),"")</f>
        <v>4</v>
      </c>
      <c r="E658" s="215" t="s">
        <v>962</v>
      </c>
      <c r="F658" s="1">
        <v>2</v>
      </c>
      <c r="G658" s="1">
        <v>6</v>
      </c>
      <c r="H658" s="1" t="s">
        <v>2654</v>
      </c>
      <c r="I658" s="1" t="s">
        <v>2655</v>
      </c>
      <c r="J658" s="23" t="str">
        <f t="shared" si="34"/>
        <v>UREN Room 709 2 6 J6 SD00514BA23_4</v>
      </c>
      <c r="K658" s="23" t="str">
        <f t="shared" si="35"/>
        <v>2 6 J6 SD00514BA23_4</v>
      </c>
      <c r="L658" s="1">
        <v>0.629</v>
      </c>
      <c r="M658" s="300">
        <f t="shared" si="37"/>
        <v>6.6999999999999948E-2</v>
      </c>
      <c r="O658" s="1"/>
      <c r="P658" s="24">
        <f>IF(Q658="","",VLOOKUP(Q658,Mapping!AT:AU,2,FALSE))</f>
        <v>3</v>
      </c>
      <c r="Q658" s="112" t="s">
        <v>148</v>
      </c>
    </row>
    <row r="659" spans="1:17">
      <c r="A659" s="85" t="s">
        <v>466</v>
      </c>
      <c r="B659" s="85" t="s">
        <v>465</v>
      </c>
      <c r="C659" s="111">
        <v>44398</v>
      </c>
      <c r="D659" s="23">
        <f>IFERROR(VLOOKUP(E659,Mapping!AW:BA,5,FALSE),"")</f>
        <v>5</v>
      </c>
      <c r="E659" s="215" t="s">
        <v>975</v>
      </c>
      <c r="F659" s="1">
        <v>2</v>
      </c>
      <c r="G659" s="1">
        <v>6</v>
      </c>
      <c r="H659" s="1" t="s">
        <v>1971</v>
      </c>
      <c r="I659" s="1" t="s">
        <v>2656</v>
      </c>
      <c r="J659" s="23" t="str">
        <f t="shared" si="34"/>
        <v>UREN Room 709 2 6 B7 SD00514BA9_2</v>
      </c>
      <c r="K659" s="23" t="str">
        <f t="shared" si="35"/>
        <v>2 6 B7 SD00514BA9_2</v>
      </c>
      <c r="L659" s="1">
        <v>0.63200000000000001</v>
      </c>
      <c r="M659" s="300">
        <f t="shared" si="37"/>
        <v>6.9999999999999951E-2</v>
      </c>
      <c r="O659" s="1"/>
      <c r="P659" s="24">
        <f>IF(Q659="","",VLOOKUP(Q659,Mapping!AT:AU,2,FALSE))</f>
        <v>3</v>
      </c>
      <c r="Q659" s="112" t="s">
        <v>148</v>
      </c>
    </row>
    <row r="660" spans="1:17">
      <c r="A660" s="116" t="s">
        <v>466</v>
      </c>
      <c r="B660" s="116" t="s">
        <v>465</v>
      </c>
      <c r="C660" s="111">
        <v>44398</v>
      </c>
      <c r="D660" s="23">
        <f>IFERROR(VLOOKUP(E660,Mapping!AW:BA,5,FALSE),"")</f>
        <v>5</v>
      </c>
      <c r="E660" s="215" t="s">
        <v>975</v>
      </c>
      <c r="F660" s="1">
        <v>2</v>
      </c>
      <c r="G660" s="1">
        <v>6</v>
      </c>
      <c r="H660" s="1" t="s">
        <v>2478</v>
      </c>
      <c r="I660" s="26" t="s">
        <v>2657</v>
      </c>
      <c r="J660" s="23" t="str">
        <f t="shared" si="34"/>
        <v>UREN Room 709 2 6 C7 SD00514BA9_3</v>
      </c>
      <c r="K660" s="23" t="str">
        <f t="shared" si="35"/>
        <v>2 6 C7 SD00514BA9_3</v>
      </c>
      <c r="L660" s="1">
        <v>0.64600000000000002</v>
      </c>
      <c r="M660" s="300">
        <f t="shared" si="37"/>
        <v>8.3999999999999964E-2</v>
      </c>
      <c r="O660" s="1"/>
      <c r="P660" s="24">
        <f>IF(Q660="","",VLOOKUP(Q660,Mapping!AT:AU,2,FALSE))</f>
        <v>3</v>
      </c>
      <c r="Q660" s="112" t="s">
        <v>148</v>
      </c>
    </row>
    <row r="661" spans="1:17">
      <c r="A661" s="116" t="s">
        <v>466</v>
      </c>
      <c r="B661" s="116" t="s">
        <v>465</v>
      </c>
      <c r="C661" s="111">
        <v>44398</v>
      </c>
      <c r="D661" s="23">
        <f>IFERROR(VLOOKUP(E661,Mapping!AW:BA,5,FALSE),"")</f>
        <v>5</v>
      </c>
      <c r="E661" s="215" t="s">
        <v>975</v>
      </c>
      <c r="F661" s="1">
        <v>2</v>
      </c>
      <c r="G661" s="1">
        <v>6</v>
      </c>
      <c r="H661" s="1" t="s">
        <v>2487</v>
      </c>
      <c r="I661" s="26" t="s">
        <v>2658</v>
      </c>
      <c r="J661" s="23" t="str">
        <f t="shared" si="34"/>
        <v>UREN Room 709 2 6 D7 SD00514BA9_4</v>
      </c>
      <c r="K661" s="23" t="str">
        <f t="shared" si="35"/>
        <v>2 6 D7 SD00514BA9_4</v>
      </c>
      <c r="L661" s="1">
        <v>0.63300000000000001</v>
      </c>
      <c r="M661" s="300">
        <f t="shared" si="37"/>
        <v>7.0999999999999952E-2</v>
      </c>
      <c r="O661" s="1"/>
      <c r="P661" s="24">
        <f>IF(Q661="","",VLOOKUP(Q661,Mapping!AT:AU,2,FALSE))</f>
        <v>3</v>
      </c>
      <c r="Q661" s="112" t="s">
        <v>148</v>
      </c>
    </row>
    <row r="662" spans="1:17" hidden="1">
      <c r="A662" s="116" t="s">
        <v>472</v>
      </c>
      <c r="B662" s="116" t="s">
        <v>471</v>
      </c>
      <c r="C662" s="111">
        <v>44398</v>
      </c>
      <c r="D662" s="23">
        <f>IFERROR(VLOOKUP(E662,Mapping!AW:BA,5,FALSE),"")</f>
        <v>9</v>
      </c>
      <c r="E662" s="215" t="s">
        <v>1018</v>
      </c>
      <c r="F662" s="1">
        <v>2</v>
      </c>
      <c r="G662" s="1">
        <v>6</v>
      </c>
      <c r="H662" s="1" t="s">
        <v>1452</v>
      </c>
      <c r="I662" s="1" t="s">
        <v>2659</v>
      </c>
      <c r="J662" s="23" t="str">
        <f t="shared" si="34"/>
        <v>UREN Room 709 2 6 E7 SD00614BA17_1</v>
      </c>
      <c r="K662" s="23" t="str">
        <f t="shared" si="35"/>
        <v>2 6 E7 SD00614BA17_1</v>
      </c>
      <c r="L662" s="1">
        <v>0.60699999999999998</v>
      </c>
      <c r="M662" s="300">
        <f t="shared" si="37"/>
        <v>4.4999999999999929E-2</v>
      </c>
      <c r="O662" s="1"/>
      <c r="P662" s="24">
        <f>IF(Q662="","",VLOOKUP(Q662,Mapping!AT:AU,2,FALSE))</f>
        <v>3</v>
      </c>
      <c r="Q662" s="112" t="s">
        <v>148</v>
      </c>
    </row>
    <row r="663" spans="1:17" hidden="1">
      <c r="A663" s="301" t="s">
        <v>472</v>
      </c>
      <c r="B663" s="116" t="s">
        <v>471</v>
      </c>
      <c r="C663" s="111">
        <v>44398</v>
      </c>
      <c r="D663" s="23">
        <f>IFERROR(VLOOKUP(E663,Mapping!AW:BA,5,FALSE),"")</f>
        <v>9</v>
      </c>
      <c r="E663" s="116" t="s">
        <v>1018</v>
      </c>
      <c r="F663" s="1">
        <v>2</v>
      </c>
      <c r="G663" s="1">
        <v>6</v>
      </c>
      <c r="H663" s="1" t="s">
        <v>2512</v>
      </c>
      <c r="I663" s="1" t="s">
        <v>2660</v>
      </c>
      <c r="J663" s="23" t="str">
        <f t="shared" si="34"/>
        <v>UREN Room 709 2 6 F7 SD00614BA17_2</v>
      </c>
      <c r="K663" s="23" t="str">
        <f t="shared" si="35"/>
        <v>2 6 F7 SD00614BA17_2</v>
      </c>
      <c r="L663" s="1">
        <v>0.64900000000000002</v>
      </c>
      <c r="M663" s="300">
        <f t="shared" si="37"/>
        <v>8.6999999999999966E-2</v>
      </c>
      <c r="O663" s="1"/>
      <c r="P663" s="24">
        <f>IF(Q663="","",VLOOKUP(Q663,Mapping!AT:AU,2,FALSE))</f>
        <v>3</v>
      </c>
      <c r="Q663" s="112" t="s">
        <v>148</v>
      </c>
    </row>
    <row r="664" spans="1:17" hidden="1">
      <c r="A664" s="301" t="s">
        <v>472</v>
      </c>
      <c r="B664" s="116" t="s">
        <v>471</v>
      </c>
      <c r="C664" s="111">
        <v>44398</v>
      </c>
      <c r="D664" s="23">
        <f>IFERROR(VLOOKUP(E664,Mapping!AW:BA,5,FALSE),"")</f>
        <v>9</v>
      </c>
      <c r="E664" s="116" t="s">
        <v>1018</v>
      </c>
      <c r="F664" s="1">
        <v>2</v>
      </c>
      <c r="G664" s="1">
        <v>6</v>
      </c>
      <c r="H664" s="1" t="s">
        <v>2517</v>
      </c>
      <c r="I664" s="1" t="s">
        <v>2661</v>
      </c>
      <c r="J664" s="23" t="str">
        <f t="shared" ref="J664:J727" si="38">"UREN Room 709"&amp;" "&amp;F664&amp;" "&amp;G664&amp;" "&amp;H664&amp;" "&amp;I664</f>
        <v>UREN Room 709 2 6 G7 SD00614BA17_3</v>
      </c>
      <c r="K664" s="23" t="str">
        <f t="shared" ref="K664:K727" si="39">F664&amp;" "&amp;G664&amp;" "&amp;H664&amp;" "&amp;I664</f>
        <v>2 6 G7 SD00614BA17_3</v>
      </c>
      <c r="L664" s="1">
        <v>0.63300000000000001</v>
      </c>
      <c r="M664" s="300">
        <f t="shared" si="37"/>
        <v>7.0999999999999952E-2</v>
      </c>
      <c r="O664" s="1"/>
      <c r="P664" s="24">
        <f>IF(Q664="","",VLOOKUP(Q664,Mapping!AT:AU,2,FALSE))</f>
        <v>3</v>
      </c>
      <c r="Q664" s="112" t="s">
        <v>148</v>
      </c>
    </row>
    <row r="665" spans="1:17" hidden="1">
      <c r="A665" s="301" t="s">
        <v>472</v>
      </c>
      <c r="B665" s="116" t="s">
        <v>471</v>
      </c>
      <c r="C665" s="111">
        <v>44398</v>
      </c>
      <c r="D665" s="23">
        <f>IFERROR(VLOOKUP(E665,Mapping!AW:BA,5,FALSE),"")</f>
        <v>11</v>
      </c>
      <c r="E665" s="116" t="s">
        <v>1034</v>
      </c>
      <c r="F665" s="1">
        <v>2</v>
      </c>
      <c r="G665" s="1">
        <v>6</v>
      </c>
      <c r="H665" s="1" t="s">
        <v>2516</v>
      </c>
      <c r="I665" s="1" t="s">
        <v>2662</v>
      </c>
      <c r="J665" s="23" t="str">
        <f t="shared" si="38"/>
        <v>UREN Room 709 2 6 H7 SD00614CB_1</v>
      </c>
      <c r="K665" s="23" t="str">
        <f t="shared" si="39"/>
        <v>2 6 H7 SD00614CB_1</v>
      </c>
      <c r="L665" s="1">
        <v>0.625</v>
      </c>
      <c r="M665" s="300">
        <f t="shared" si="37"/>
        <v>6.2999999999999945E-2</v>
      </c>
      <c r="O665" s="1"/>
      <c r="P665" s="24">
        <f>IF(Q665="","",VLOOKUP(Q665,Mapping!AT:AU,2,FALSE))</f>
        <v>3</v>
      </c>
      <c r="Q665" s="112" t="s">
        <v>148</v>
      </c>
    </row>
    <row r="666" spans="1:17" hidden="1">
      <c r="A666" s="301" t="s">
        <v>472</v>
      </c>
      <c r="B666" s="116" t="s">
        <v>471</v>
      </c>
      <c r="C666" s="111">
        <v>44398</v>
      </c>
      <c r="D666" s="23">
        <f>IFERROR(VLOOKUP(E666,Mapping!AW:BA,5,FALSE),"")</f>
        <v>11</v>
      </c>
      <c r="E666" s="116" t="s">
        <v>1034</v>
      </c>
      <c r="F666" s="1">
        <v>2</v>
      </c>
      <c r="G666" s="1">
        <v>6</v>
      </c>
      <c r="H666" s="1" t="s">
        <v>2506</v>
      </c>
      <c r="I666" s="1" t="s">
        <v>2663</v>
      </c>
      <c r="J666" s="23" t="str">
        <f t="shared" si="38"/>
        <v>UREN Room 709 2 6 I7 SD00614CB_2</v>
      </c>
      <c r="K666" s="23" t="str">
        <f t="shared" si="39"/>
        <v>2 6 I7 SD00614CB_2</v>
      </c>
      <c r="L666" s="1">
        <v>0.63200000000000001</v>
      </c>
      <c r="M666" s="300">
        <f t="shared" si="37"/>
        <v>6.9999999999999951E-2</v>
      </c>
      <c r="O666" s="1"/>
      <c r="P666" s="24">
        <f>IF(Q666="","",VLOOKUP(Q666,Mapping!AT:AU,2,FALSE))</f>
        <v>3</v>
      </c>
      <c r="Q666" s="112" t="s">
        <v>148</v>
      </c>
    </row>
    <row r="667" spans="1:17" hidden="1">
      <c r="A667" s="301" t="s">
        <v>472</v>
      </c>
      <c r="B667" s="116" t="s">
        <v>471</v>
      </c>
      <c r="C667" s="111">
        <v>44398</v>
      </c>
      <c r="D667" s="23">
        <f>IFERROR(VLOOKUP(E667,Mapping!AW:BA,5,FALSE),"")</f>
        <v>11</v>
      </c>
      <c r="E667" s="116" t="s">
        <v>1034</v>
      </c>
      <c r="F667" s="1">
        <v>2</v>
      </c>
      <c r="G667" s="1">
        <v>6</v>
      </c>
      <c r="H667" s="1" t="s">
        <v>2664</v>
      </c>
      <c r="I667" s="1" t="s">
        <v>2665</v>
      </c>
      <c r="J667" s="23" t="str">
        <f t="shared" si="38"/>
        <v>UREN Room 709 2 6 J7 SD00614CB_3</v>
      </c>
      <c r="K667" s="23" t="str">
        <f t="shared" si="39"/>
        <v>2 6 J7 SD00614CB_3</v>
      </c>
      <c r="L667" s="1">
        <v>0.64200000000000002</v>
      </c>
      <c r="M667" s="300">
        <f t="shared" si="37"/>
        <v>7.999999999999996E-2</v>
      </c>
      <c r="O667" s="1"/>
      <c r="P667" s="24">
        <f>IF(Q667="","",VLOOKUP(Q667,Mapping!AT:AU,2,FALSE))</f>
        <v>3</v>
      </c>
      <c r="Q667" s="112" t="s">
        <v>148</v>
      </c>
    </row>
    <row r="668" spans="1:17" hidden="1">
      <c r="A668" s="301" t="s">
        <v>472</v>
      </c>
      <c r="B668" s="116" t="s">
        <v>471</v>
      </c>
      <c r="C668" s="111">
        <v>44398</v>
      </c>
      <c r="D668" s="23">
        <f>IFERROR(VLOOKUP(E668,Mapping!AW:BA,5,FALSE),"")</f>
        <v>7</v>
      </c>
      <c r="E668" s="116" t="s">
        <v>998</v>
      </c>
      <c r="F668" s="1">
        <v>2</v>
      </c>
      <c r="G668" s="1">
        <v>6</v>
      </c>
      <c r="H668" s="1" t="s">
        <v>2500</v>
      </c>
      <c r="I668" s="1" t="s">
        <v>2666</v>
      </c>
      <c r="J668" s="23" t="str">
        <f t="shared" si="38"/>
        <v>UREN Room 709 2 6 A8 SD00614CN_1</v>
      </c>
      <c r="K668" s="23" t="str">
        <f t="shared" si="39"/>
        <v>2 6 A8 SD00614CN_1</v>
      </c>
      <c r="L668" s="1">
        <v>0.629</v>
      </c>
      <c r="M668" s="300">
        <f t="shared" si="37"/>
        <v>6.6999999999999948E-2</v>
      </c>
      <c r="O668" s="1"/>
      <c r="P668" s="24">
        <f>IF(Q668="","",VLOOKUP(Q668,Mapping!AT:AU,2,FALSE))</f>
        <v>3</v>
      </c>
      <c r="Q668" s="112" t="s">
        <v>148</v>
      </c>
    </row>
    <row r="669" spans="1:17" hidden="1">
      <c r="A669" s="301" t="s">
        <v>472</v>
      </c>
      <c r="B669" s="116" t="s">
        <v>471</v>
      </c>
      <c r="C669" s="111">
        <v>44398</v>
      </c>
      <c r="D669" s="23">
        <f>IFERROR(VLOOKUP(E669,Mapping!AW:BA,5,FALSE),"")</f>
        <v>7</v>
      </c>
      <c r="E669" s="116" t="s">
        <v>998</v>
      </c>
      <c r="F669" s="1">
        <v>2</v>
      </c>
      <c r="G669" s="1">
        <v>6</v>
      </c>
      <c r="H669" s="1" t="s">
        <v>1975</v>
      </c>
      <c r="I669" s="1" t="s">
        <v>2667</v>
      </c>
      <c r="J669" s="23" t="str">
        <f t="shared" si="38"/>
        <v>UREN Room 709 2 6 B8 SD00614CN_2</v>
      </c>
      <c r="K669" s="23" t="str">
        <f t="shared" si="39"/>
        <v>2 6 B8 SD00614CN_2</v>
      </c>
      <c r="L669" s="1">
        <v>0.60799999999999998</v>
      </c>
      <c r="M669" s="300">
        <f t="shared" si="37"/>
        <v>4.599999999999993E-2</v>
      </c>
      <c r="O669" s="1"/>
      <c r="P669" s="24">
        <f>IF(Q669="","",VLOOKUP(Q669,Mapping!AT:AU,2,FALSE))</f>
        <v>3</v>
      </c>
      <c r="Q669" s="112" t="s">
        <v>148</v>
      </c>
    </row>
    <row r="670" spans="1:17" hidden="1">
      <c r="A670" s="301" t="s">
        <v>472</v>
      </c>
      <c r="B670" s="116" t="s">
        <v>471</v>
      </c>
      <c r="C670" s="111">
        <v>44398</v>
      </c>
      <c r="D670" s="23">
        <f>IFERROR(VLOOKUP(E670,Mapping!AW:BA,5,FALSE),"")</f>
        <v>7</v>
      </c>
      <c r="E670" s="116" t="s">
        <v>998</v>
      </c>
      <c r="F670" s="1">
        <v>2</v>
      </c>
      <c r="G670" s="1">
        <v>6</v>
      </c>
      <c r="H670" s="1" t="s">
        <v>2479</v>
      </c>
      <c r="I670" s="1" t="s">
        <v>2668</v>
      </c>
      <c r="J670" s="23" t="str">
        <f t="shared" si="38"/>
        <v>UREN Room 709 2 6 C8 SD00614CN_3</v>
      </c>
      <c r="K670" s="23" t="str">
        <f t="shared" si="39"/>
        <v>2 6 C8 SD00614CN_3</v>
      </c>
      <c r="L670" s="1">
        <v>0.63300000000000001</v>
      </c>
      <c r="M670" s="300">
        <f t="shared" si="37"/>
        <v>7.0999999999999952E-2</v>
      </c>
      <c r="O670" s="1"/>
      <c r="P670" s="24">
        <f>IF(Q670="","",VLOOKUP(Q670,Mapping!AT:AU,2,FALSE))</f>
        <v>3</v>
      </c>
      <c r="Q670" s="112" t="s">
        <v>148</v>
      </c>
    </row>
    <row r="671" spans="1:17" hidden="1">
      <c r="A671" s="301" t="s">
        <v>472</v>
      </c>
      <c r="B671" s="116" t="s">
        <v>471</v>
      </c>
      <c r="C671" s="111">
        <v>44398</v>
      </c>
      <c r="D671" s="23">
        <f>IFERROR(VLOOKUP(E671,Mapping!AW:BA,5,FALSE),"")</f>
        <v>7</v>
      </c>
      <c r="E671" s="116" t="s">
        <v>998</v>
      </c>
      <c r="F671" s="1">
        <v>2</v>
      </c>
      <c r="G671" s="1">
        <v>6</v>
      </c>
      <c r="H671" s="1" t="s">
        <v>2475</v>
      </c>
      <c r="I671" s="1" t="s">
        <v>2669</v>
      </c>
      <c r="J671" s="23" t="str">
        <f t="shared" si="38"/>
        <v>UREN Room 709 2 6 D8 SD00614CN_4</v>
      </c>
      <c r="K671" s="23" t="str">
        <f t="shared" si="39"/>
        <v>2 6 D8 SD00614CN_4</v>
      </c>
      <c r="L671" s="1">
        <v>0.63500000000000001</v>
      </c>
      <c r="M671" s="300">
        <f t="shared" si="37"/>
        <v>7.2999999999999954E-2</v>
      </c>
      <c r="O671" s="1"/>
      <c r="P671" s="24">
        <f>IF(Q671="","",VLOOKUP(Q671,Mapping!AT:AU,2,FALSE))</f>
        <v>3</v>
      </c>
      <c r="Q671" s="112" t="s">
        <v>148</v>
      </c>
    </row>
    <row r="672" spans="1:17" hidden="1">
      <c r="A672" s="301" t="s">
        <v>472</v>
      </c>
      <c r="B672" s="116" t="s">
        <v>471</v>
      </c>
      <c r="C672" s="111">
        <v>44398</v>
      </c>
      <c r="D672" s="23">
        <f>IFERROR(VLOOKUP(E672,Mapping!AW:BA,5,FALSE),"")</f>
        <v>8</v>
      </c>
      <c r="E672" s="116" t="s">
        <v>1009</v>
      </c>
      <c r="F672" s="1">
        <v>2</v>
      </c>
      <c r="G672" s="1">
        <v>6</v>
      </c>
      <c r="H672" s="1" t="s">
        <v>1985</v>
      </c>
      <c r="I672" s="1" t="s">
        <v>2670</v>
      </c>
      <c r="J672" s="23" t="str">
        <f t="shared" si="38"/>
        <v>UREN Room 709 2 6 E8 SD00614BA39_1</v>
      </c>
      <c r="K672" s="23" t="str">
        <f t="shared" si="39"/>
        <v>2 6 E8 SD00614BA39_1</v>
      </c>
      <c r="L672" s="1">
        <v>0.628</v>
      </c>
      <c r="M672" s="300">
        <f t="shared" si="37"/>
        <v>6.5999999999999948E-2</v>
      </c>
      <c r="O672" s="1"/>
      <c r="P672" s="24">
        <f>IF(Q672="","",VLOOKUP(Q672,Mapping!AT:AU,2,FALSE))</f>
        <v>3</v>
      </c>
      <c r="Q672" s="112" t="s">
        <v>148</v>
      </c>
    </row>
    <row r="673" spans="1:17" hidden="1">
      <c r="A673" s="301" t="s">
        <v>472</v>
      </c>
      <c r="B673" s="116" t="s">
        <v>471</v>
      </c>
      <c r="C673" s="111">
        <v>44398</v>
      </c>
      <c r="D673" s="23">
        <f>IFERROR(VLOOKUP(E673,Mapping!AW:BA,5,FALSE),"")</f>
        <v>8</v>
      </c>
      <c r="E673" s="116" t="s">
        <v>1009</v>
      </c>
      <c r="F673" s="1">
        <v>2</v>
      </c>
      <c r="G673" s="1">
        <v>6</v>
      </c>
      <c r="H673" s="1" t="s">
        <v>2513</v>
      </c>
      <c r="I673" s="1" t="s">
        <v>2671</v>
      </c>
      <c r="J673" s="23" t="str">
        <f t="shared" si="38"/>
        <v>UREN Room 709 2 6 F8 SD00614BA39_2</v>
      </c>
      <c r="K673" s="23" t="str">
        <f t="shared" si="39"/>
        <v>2 6 F8 SD00614BA39_2</v>
      </c>
      <c r="L673" s="1">
        <v>0.63400000000000001</v>
      </c>
      <c r="M673" s="300">
        <f t="shared" si="37"/>
        <v>7.1999999999999953E-2</v>
      </c>
      <c r="O673" s="1"/>
      <c r="P673" s="24">
        <f>IF(Q673="","",VLOOKUP(Q673,Mapping!AT:AU,2,FALSE))</f>
        <v>3</v>
      </c>
      <c r="Q673" s="112" t="s">
        <v>148</v>
      </c>
    </row>
    <row r="674" spans="1:17" hidden="1">
      <c r="A674" s="301" t="s">
        <v>472</v>
      </c>
      <c r="B674" s="116" t="s">
        <v>471</v>
      </c>
      <c r="C674" s="111">
        <v>44398</v>
      </c>
      <c r="D674" s="23">
        <f>IFERROR(VLOOKUP(E674,Mapping!AW:BA,5,FALSE),"")</f>
        <v>8</v>
      </c>
      <c r="E674" s="116" t="s">
        <v>1009</v>
      </c>
      <c r="F674" s="1">
        <v>2</v>
      </c>
      <c r="G674" s="1">
        <v>6</v>
      </c>
      <c r="H674" s="1" t="s">
        <v>2518</v>
      </c>
      <c r="I674" s="1" t="s">
        <v>2672</v>
      </c>
      <c r="J674" s="23" t="str">
        <f t="shared" si="38"/>
        <v>UREN Room 709 2 6 G8 SD00614BA39_3</v>
      </c>
      <c r="K674" s="23" t="str">
        <f t="shared" si="39"/>
        <v>2 6 G8 SD00614BA39_3</v>
      </c>
      <c r="L674" s="1">
        <v>0.629</v>
      </c>
      <c r="M674" s="300">
        <f t="shared" si="37"/>
        <v>6.6999999999999948E-2</v>
      </c>
      <c r="O674" s="1"/>
      <c r="P674" s="24">
        <f>IF(Q674="","",VLOOKUP(Q674,Mapping!AT:AU,2,FALSE))</f>
        <v>3</v>
      </c>
      <c r="Q674" s="112" t="s">
        <v>148</v>
      </c>
    </row>
    <row r="675" spans="1:17" hidden="1">
      <c r="A675" s="301" t="s">
        <v>472</v>
      </c>
      <c r="B675" s="116" t="s">
        <v>471</v>
      </c>
      <c r="C675" s="111">
        <v>44398</v>
      </c>
      <c r="D675" s="23">
        <f>IFERROR(VLOOKUP(E675,Mapping!AW:BA,5,FALSE),"")</f>
        <v>8</v>
      </c>
      <c r="E675" s="116" t="s">
        <v>1009</v>
      </c>
      <c r="F675" s="1">
        <v>2</v>
      </c>
      <c r="G675" s="1">
        <v>6</v>
      </c>
      <c r="H675" s="1" t="s">
        <v>2451</v>
      </c>
      <c r="I675" s="1" t="s">
        <v>2673</v>
      </c>
      <c r="J675" s="23" t="str">
        <f t="shared" si="38"/>
        <v>UREN Room 709 2 6 H8 SD00614BA39_4</v>
      </c>
      <c r="K675" s="23" t="str">
        <f t="shared" si="39"/>
        <v>2 6 H8 SD00614BA39_4</v>
      </c>
      <c r="L675" s="1">
        <v>0.625</v>
      </c>
      <c r="M675" s="300">
        <f t="shared" si="37"/>
        <v>6.2999999999999945E-2</v>
      </c>
      <c r="O675" s="1"/>
      <c r="P675" s="24">
        <f>IF(Q675="","",VLOOKUP(Q675,Mapping!AT:AU,2,FALSE))</f>
        <v>3</v>
      </c>
      <c r="Q675" s="112" t="s">
        <v>148</v>
      </c>
    </row>
    <row r="676" spans="1:17" hidden="1">
      <c r="A676" s="301" t="s">
        <v>472</v>
      </c>
      <c r="B676" s="116" t="s">
        <v>471</v>
      </c>
      <c r="C676" s="111">
        <v>44398</v>
      </c>
      <c r="D676" s="23">
        <f>IFERROR(VLOOKUP(E676,Mapping!AW:BA,5,FALSE),"")</f>
        <v>4</v>
      </c>
      <c r="E676" s="116" t="s">
        <v>962</v>
      </c>
      <c r="F676" s="1">
        <v>2</v>
      </c>
      <c r="G676" s="1">
        <v>6</v>
      </c>
      <c r="H676" s="1" t="s">
        <v>2507</v>
      </c>
      <c r="I676" s="1" t="s">
        <v>2674</v>
      </c>
      <c r="J676" s="23" t="str">
        <f t="shared" si="38"/>
        <v>UREN Room 709 2 6 I8 SD00614BA23_1</v>
      </c>
      <c r="K676" s="23" t="str">
        <f t="shared" si="39"/>
        <v>2 6 I8 SD00614BA23_1</v>
      </c>
      <c r="L676" s="1">
        <v>0.64500000000000002</v>
      </c>
      <c r="M676" s="300">
        <f t="shared" si="37"/>
        <v>8.2999999999999963E-2</v>
      </c>
      <c r="O676" s="1"/>
      <c r="P676" s="24">
        <f>IF(Q676="","",VLOOKUP(Q676,Mapping!AT:AU,2,FALSE))</f>
        <v>3</v>
      </c>
      <c r="Q676" s="112" t="s">
        <v>148</v>
      </c>
    </row>
    <row r="677" spans="1:17" hidden="1">
      <c r="A677" s="301" t="s">
        <v>472</v>
      </c>
      <c r="B677" s="116" t="s">
        <v>471</v>
      </c>
      <c r="C677" s="111">
        <v>44398</v>
      </c>
      <c r="D677" s="23">
        <f>IFERROR(VLOOKUP(E677,Mapping!AW:BA,5,FALSE),"")</f>
        <v>4</v>
      </c>
      <c r="E677" s="116" t="s">
        <v>962</v>
      </c>
      <c r="F677" s="1">
        <v>2</v>
      </c>
      <c r="G677" s="1">
        <v>6</v>
      </c>
      <c r="H677" s="1" t="s">
        <v>2675</v>
      </c>
      <c r="I677" s="1" t="s">
        <v>2676</v>
      </c>
      <c r="J677" s="23" t="str">
        <f t="shared" si="38"/>
        <v>UREN Room 709 2 6 J8 SD00614BA23_2</v>
      </c>
      <c r="K677" s="23" t="str">
        <f t="shared" si="39"/>
        <v>2 6 J8 SD00614BA23_2</v>
      </c>
      <c r="L677" s="1">
        <v>0.65500000000000003</v>
      </c>
      <c r="M677" s="300">
        <f t="shared" si="37"/>
        <v>9.2999999999999972E-2</v>
      </c>
      <c r="O677" s="1"/>
      <c r="P677" s="24">
        <f>IF(Q677="","",VLOOKUP(Q677,Mapping!AT:AU,2,FALSE))</f>
        <v>3</v>
      </c>
      <c r="Q677" s="112" t="s">
        <v>148</v>
      </c>
    </row>
    <row r="678" spans="1:17" hidden="1">
      <c r="A678" s="301" t="s">
        <v>472</v>
      </c>
      <c r="B678" s="116" t="s">
        <v>471</v>
      </c>
      <c r="C678" s="111">
        <v>44398</v>
      </c>
      <c r="D678" s="23">
        <f>IFERROR(VLOOKUP(E678,Mapping!AW:BA,5,FALSE),"")</f>
        <v>4</v>
      </c>
      <c r="E678" s="116" t="s">
        <v>962</v>
      </c>
      <c r="F678" s="1">
        <v>2</v>
      </c>
      <c r="G678" s="1">
        <v>6</v>
      </c>
      <c r="H678" s="1" t="s">
        <v>2508</v>
      </c>
      <c r="I678" s="1" t="s">
        <v>2677</v>
      </c>
      <c r="J678" s="23" t="str">
        <f t="shared" si="38"/>
        <v>UREN Room 709 2 6 A9 SD00614BA23_3</v>
      </c>
      <c r="K678" s="23" t="str">
        <f t="shared" si="39"/>
        <v>2 6 A9 SD00614BA23_3</v>
      </c>
      <c r="L678" s="1">
        <v>0.63300000000000001</v>
      </c>
      <c r="M678" s="300">
        <f t="shared" si="37"/>
        <v>7.0999999999999952E-2</v>
      </c>
      <c r="O678" s="1"/>
      <c r="P678" s="24">
        <f>IF(Q678="","",VLOOKUP(Q678,Mapping!AT:AU,2,FALSE))</f>
        <v>3</v>
      </c>
      <c r="Q678" s="112" t="s">
        <v>148</v>
      </c>
    </row>
    <row r="679" spans="1:17" hidden="1">
      <c r="A679" s="301" t="s">
        <v>472</v>
      </c>
      <c r="B679" s="116" t="s">
        <v>471</v>
      </c>
      <c r="C679" s="111">
        <v>44398</v>
      </c>
      <c r="D679" s="23">
        <f>IFERROR(VLOOKUP(E679,Mapping!AW:BA,5,FALSE),"")</f>
        <v>4</v>
      </c>
      <c r="E679" s="116" t="s">
        <v>962</v>
      </c>
      <c r="F679" s="1">
        <v>2</v>
      </c>
      <c r="G679" s="1">
        <v>6</v>
      </c>
      <c r="H679" s="1" t="s">
        <v>1979</v>
      </c>
      <c r="I679" s="1" t="s">
        <v>2678</v>
      </c>
      <c r="J679" s="23" t="str">
        <f t="shared" si="38"/>
        <v>UREN Room 709 2 6 B9 SD00614BA23_4</v>
      </c>
      <c r="K679" s="23" t="str">
        <f t="shared" si="39"/>
        <v>2 6 B9 SD00614BA23_4</v>
      </c>
      <c r="L679" s="1">
        <v>0.625</v>
      </c>
      <c r="M679" s="300">
        <f t="shared" si="37"/>
        <v>6.2999999999999945E-2</v>
      </c>
      <c r="O679" s="1"/>
      <c r="P679" s="24">
        <f>IF(Q679="","",VLOOKUP(Q679,Mapping!AT:AU,2,FALSE))</f>
        <v>3</v>
      </c>
      <c r="Q679" s="112" t="s">
        <v>148</v>
      </c>
    </row>
    <row r="680" spans="1:17">
      <c r="A680" s="301" t="s">
        <v>472</v>
      </c>
      <c r="B680" s="116" t="s">
        <v>471</v>
      </c>
      <c r="C680" s="111">
        <v>44398</v>
      </c>
      <c r="D680" s="23">
        <f>IFERROR(VLOOKUP(E680,Mapping!AW:BA,5,FALSE),"")</f>
        <v>5</v>
      </c>
      <c r="E680" s="116" t="s">
        <v>975</v>
      </c>
      <c r="F680" s="1">
        <v>2</v>
      </c>
      <c r="G680" s="1">
        <v>6</v>
      </c>
      <c r="H680" s="1" t="s">
        <v>2480</v>
      </c>
      <c r="I680" s="1" t="s">
        <v>2679</v>
      </c>
      <c r="J680" s="23" t="str">
        <f t="shared" si="38"/>
        <v>UREN Room 709 2 6 C9 SD00614BA9_1</v>
      </c>
      <c r="K680" s="23" t="str">
        <f t="shared" si="39"/>
        <v>2 6 C9 SD00614BA9_1</v>
      </c>
      <c r="L680" s="1">
        <v>0.61899999999999999</v>
      </c>
      <c r="M680" s="300">
        <f t="shared" ref="M680:M711" si="40">L680-0.562</f>
        <v>5.699999999999994E-2</v>
      </c>
      <c r="O680" s="1"/>
      <c r="P680" s="24">
        <f>IF(Q680="","",VLOOKUP(Q680,Mapping!AT:AU,2,FALSE))</f>
        <v>3</v>
      </c>
      <c r="Q680" s="112" t="s">
        <v>148</v>
      </c>
    </row>
    <row r="681" spans="1:17">
      <c r="A681" s="301" t="s">
        <v>472</v>
      </c>
      <c r="B681" s="116" t="s">
        <v>471</v>
      </c>
      <c r="C681" s="111">
        <v>44398</v>
      </c>
      <c r="D681" s="23">
        <f>IFERROR(VLOOKUP(E681,Mapping!AW:BA,5,FALSE),"")</f>
        <v>5</v>
      </c>
      <c r="E681" s="116" t="s">
        <v>975</v>
      </c>
      <c r="F681" s="1">
        <v>2</v>
      </c>
      <c r="G681" s="1">
        <v>6</v>
      </c>
      <c r="H681" s="1" t="s">
        <v>2476</v>
      </c>
      <c r="I681" s="1" t="s">
        <v>2680</v>
      </c>
      <c r="J681" s="23" t="str">
        <f t="shared" si="38"/>
        <v>UREN Room 709 2 6 D9 SD00614BA9_2</v>
      </c>
      <c r="K681" s="23" t="str">
        <f t="shared" si="39"/>
        <v>2 6 D9 SD00614BA9_2</v>
      </c>
      <c r="L681" s="1">
        <v>0.626</v>
      </c>
      <c r="M681" s="300">
        <f t="shared" si="40"/>
        <v>6.3999999999999946E-2</v>
      </c>
      <c r="O681" s="1"/>
      <c r="P681" s="24">
        <f>IF(Q681="","",VLOOKUP(Q681,Mapping!AT:AU,2,FALSE))</f>
        <v>3</v>
      </c>
      <c r="Q681" s="112" t="s">
        <v>148</v>
      </c>
    </row>
    <row r="682" spans="1:17">
      <c r="A682" s="301" t="s">
        <v>472</v>
      </c>
      <c r="B682" s="116" t="s">
        <v>471</v>
      </c>
      <c r="C682" s="111">
        <v>44398</v>
      </c>
      <c r="D682" s="23">
        <f>IFERROR(VLOOKUP(E682,Mapping!AW:BA,5,FALSE),"")</f>
        <v>5</v>
      </c>
      <c r="E682" s="116" t="s">
        <v>975</v>
      </c>
      <c r="F682" s="1">
        <v>2</v>
      </c>
      <c r="G682" s="1">
        <v>6</v>
      </c>
      <c r="H682" s="1" t="s">
        <v>1987</v>
      </c>
      <c r="I682" s="1" t="s">
        <v>2681</v>
      </c>
      <c r="J682" s="23" t="str">
        <f t="shared" si="38"/>
        <v>UREN Room 709 2 6 E9 SD00614BA9_3</v>
      </c>
      <c r="K682" s="23" t="str">
        <f t="shared" si="39"/>
        <v>2 6 E9 SD00614BA9_3</v>
      </c>
      <c r="L682" s="1">
        <v>0.61199999999999999</v>
      </c>
      <c r="M682" s="300">
        <f t="shared" si="40"/>
        <v>4.9999999999999933E-2</v>
      </c>
      <c r="O682" s="1"/>
      <c r="P682" s="24">
        <f>IF(Q682="","",VLOOKUP(Q682,Mapping!AT:AU,2,FALSE))</f>
        <v>3</v>
      </c>
      <c r="Q682" s="112" t="s">
        <v>148</v>
      </c>
    </row>
    <row r="683" spans="1:17">
      <c r="A683" s="301" t="s">
        <v>472</v>
      </c>
      <c r="B683" s="116" t="s">
        <v>471</v>
      </c>
      <c r="C683" s="111">
        <v>44398</v>
      </c>
      <c r="D683" s="23">
        <f>IFERROR(VLOOKUP(E683,Mapping!AW:BA,5,FALSE),"")</f>
        <v>5</v>
      </c>
      <c r="E683" s="116" t="s">
        <v>975</v>
      </c>
      <c r="F683" s="1">
        <v>2</v>
      </c>
      <c r="G683" s="1">
        <v>6</v>
      </c>
      <c r="H683" s="1" t="s">
        <v>2514</v>
      </c>
      <c r="I683" s="1" t="s">
        <v>2682</v>
      </c>
      <c r="J683" s="23" t="str">
        <f t="shared" si="38"/>
        <v>UREN Room 709 2 6 F9 SD00614BA9_4</v>
      </c>
      <c r="K683" s="23" t="str">
        <f t="shared" si="39"/>
        <v>2 6 F9 SD00614BA9_4</v>
      </c>
      <c r="L683" s="1">
        <v>0.61299999999999999</v>
      </c>
      <c r="M683" s="300">
        <f t="shared" si="40"/>
        <v>5.0999999999999934E-2</v>
      </c>
      <c r="O683" s="1"/>
      <c r="P683" s="24">
        <f>IF(Q683="","",VLOOKUP(Q683,Mapping!AT:AU,2,FALSE))</f>
        <v>3</v>
      </c>
      <c r="Q683" s="112" t="s">
        <v>148</v>
      </c>
    </row>
    <row r="684" spans="1:17" hidden="1">
      <c r="A684" s="301" t="s">
        <v>480</v>
      </c>
      <c r="B684" s="116" t="s">
        <v>479</v>
      </c>
      <c r="C684" s="111">
        <v>44398</v>
      </c>
      <c r="D684" s="23">
        <f>IFERROR(VLOOKUP(E684,Mapping!AW:BA,5,FALSE),"")</f>
        <v>9</v>
      </c>
      <c r="E684" s="116" t="s">
        <v>1018</v>
      </c>
      <c r="F684" s="1">
        <v>2</v>
      </c>
      <c r="G684" s="1">
        <v>6</v>
      </c>
      <c r="H684" s="1" t="s">
        <v>2519</v>
      </c>
      <c r="I684" s="1" t="s">
        <v>2683</v>
      </c>
      <c r="J684" s="23" t="str">
        <f t="shared" si="38"/>
        <v>UREN Room 709 2 6 G9 SD02214BA17_1</v>
      </c>
      <c r="K684" s="23" t="str">
        <f t="shared" si="39"/>
        <v>2 6 G9 SD02214BA17_1</v>
      </c>
      <c r="L684" s="1">
        <v>0.63900000000000001</v>
      </c>
      <c r="M684" s="300">
        <f t="shared" si="40"/>
        <v>7.6999999999999957E-2</v>
      </c>
      <c r="O684" s="1"/>
      <c r="P684" s="24">
        <f>IF(Q684="","",VLOOKUP(Q684,Mapping!AT:AU,2,FALSE))</f>
        <v>3</v>
      </c>
      <c r="Q684" s="112" t="s">
        <v>148</v>
      </c>
    </row>
    <row r="685" spans="1:17" hidden="1">
      <c r="A685" s="301" t="s">
        <v>480</v>
      </c>
      <c r="B685" s="116" t="s">
        <v>479</v>
      </c>
      <c r="C685" s="111">
        <v>44398</v>
      </c>
      <c r="D685" s="23">
        <f>IFERROR(VLOOKUP(E685,Mapping!AW:BA,5,FALSE),"")</f>
        <v>9</v>
      </c>
      <c r="E685" s="116" t="s">
        <v>1018</v>
      </c>
      <c r="F685" s="1">
        <v>2</v>
      </c>
      <c r="G685" s="1">
        <v>6</v>
      </c>
      <c r="H685" s="1" t="s">
        <v>2454</v>
      </c>
      <c r="I685" s="1" t="s">
        <v>2684</v>
      </c>
      <c r="J685" s="23" t="str">
        <f t="shared" si="38"/>
        <v>UREN Room 709 2 6 H9 SD02214BA17_2</v>
      </c>
      <c r="K685" s="23" t="str">
        <f t="shared" si="39"/>
        <v>2 6 H9 SD02214BA17_2</v>
      </c>
      <c r="L685" s="1">
        <v>0.629</v>
      </c>
      <c r="M685" s="300">
        <f t="shared" si="40"/>
        <v>6.6999999999999948E-2</v>
      </c>
      <c r="O685" s="1"/>
      <c r="P685" s="24">
        <f>IF(Q685="","",VLOOKUP(Q685,Mapping!AT:AU,2,FALSE))</f>
        <v>3</v>
      </c>
      <c r="Q685" s="112" t="s">
        <v>148</v>
      </c>
    </row>
    <row r="686" spans="1:17" hidden="1">
      <c r="A686" s="301" t="s">
        <v>480</v>
      </c>
      <c r="B686" s="116" t="s">
        <v>479</v>
      </c>
      <c r="C686" s="111">
        <v>44398</v>
      </c>
      <c r="D686" s="23">
        <f>IFERROR(VLOOKUP(E686,Mapping!AW:BA,5,FALSE),"")</f>
        <v>9</v>
      </c>
      <c r="E686" s="116" t="s">
        <v>1018</v>
      </c>
      <c r="F686" s="1">
        <v>2</v>
      </c>
      <c r="G686" s="1">
        <v>6</v>
      </c>
      <c r="H686" s="1" t="s">
        <v>2501</v>
      </c>
      <c r="I686" s="1" t="s">
        <v>2685</v>
      </c>
      <c r="J686" s="23" t="str">
        <f t="shared" si="38"/>
        <v>UREN Room 709 2 6 I9 SD02214BA17_3</v>
      </c>
      <c r="K686" s="23" t="str">
        <f t="shared" si="39"/>
        <v>2 6 I9 SD02214BA17_3</v>
      </c>
      <c r="L686" s="1">
        <v>0.61799999999999999</v>
      </c>
      <c r="M686" s="300">
        <f t="shared" si="40"/>
        <v>5.5999999999999939E-2</v>
      </c>
      <c r="O686" s="1"/>
      <c r="P686" s="24">
        <f>IF(Q686="","",VLOOKUP(Q686,Mapping!AT:AU,2,FALSE))</f>
        <v>3</v>
      </c>
      <c r="Q686" s="112" t="s">
        <v>148</v>
      </c>
    </row>
    <row r="687" spans="1:17" hidden="1">
      <c r="A687" s="301" t="s">
        <v>480</v>
      </c>
      <c r="B687" s="116" t="s">
        <v>479</v>
      </c>
      <c r="C687" s="111">
        <v>44398</v>
      </c>
      <c r="D687" s="23">
        <f>IFERROR(VLOOKUP(E687,Mapping!AW:BA,5,FALSE),"")</f>
        <v>9</v>
      </c>
      <c r="E687" s="116" t="s">
        <v>1018</v>
      </c>
      <c r="F687" s="1">
        <v>2</v>
      </c>
      <c r="G687" s="1">
        <v>6</v>
      </c>
      <c r="H687" s="1" t="s">
        <v>2686</v>
      </c>
      <c r="I687" s="1" t="s">
        <v>2687</v>
      </c>
      <c r="J687" s="23" t="str">
        <f t="shared" si="38"/>
        <v>UREN Room 709 2 6 J9 SD02214BA17_4</v>
      </c>
      <c r="K687" s="23" t="str">
        <f t="shared" si="39"/>
        <v>2 6 J9 SD02214BA17_4</v>
      </c>
      <c r="L687" s="1">
        <v>0.623</v>
      </c>
      <c r="M687" s="300">
        <f t="shared" si="40"/>
        <v>6.0999999999999943E-2</v>
      </c>
      <c r="O687" s="1"/>
      <c r="P687" s="24">
        <f>IF(Q687="","",VLOOKUP(Q687,Mapping!AT:AU,2,FALSE))</f>
        <v>3</v>
      </c>
      <c r="Q687" s="112" t="s">
        <v>148</v>
      </c>
    </row>
    <row r="688" spans="1:17" hidden="1">
      <c r="A688" s="301" t="s">
        <v>480</v>
      </c>
      <c r="B688" s="116" t="s">
        <v>479</v>
      </c>
      <c r="C688" s="111">
        <v>44398</v>
      </c>
      <c r="D688" s="23">
        <f>IFERROR(VLOOKUP(E688,Mapping!AW:BA,5,FALSE),"")</f>
        <v>7</v>
      </c>
      <c r="E688" s="116" t="s">
        <v>998</v>
      </c>
      <c r="F688" s="1">
        <v>2</v>
      </c>
      <c r="G688" s="1">
        <v>6</v>
      </c>
      <c r="H688" s="1" t="s">
        <v>1267</v>
      </c>
      <c r="I688" s="1" t="s">
        <v>2688</v>
      </c>
      <c r="J688" s="23" t="str">
        <f t="shared" si="38"/>
        <v>UREN Room 709 2 6 A10 SD02214CN_1</v>
      </c>
      <c r="K688" s="23" t="str">
        <f t="shared" si="39"/>
        <v>2 6 A10 SD02214CN_1</v>
      </c>
      <c r="L688" s="1">
        <v>0.629</v>
      </c>
      <c r="M688" s="300">
        <f t="shared" si="40"/>
        <v>6.6999999999999948E-2</v>
      </c>
      <c r="O688" s="1"/>
      <c r="P688" s="24">
        <f>IF(Q688="","",VLOOKUP(Q688,Mapping!AT:AU,2,FALSE))</f>
        <v>3</v>
      </c>
      <c r="Q688" s="112" t="s">
        <v>148</v>
      </c>
    </row>
    <row r="689" spans="1:17" hidden="1">
      <c r="A689" s="301" t="s">
        <v>480</v>
      </c>
      <c r="B689" s="116" t="s">
        <v>479</v>
      </c>
      <c r="C689" s="111">
        <v>44398</v>
      </c>
      <c r="D689" s="23">
        <f>IFERROR(VLOOKUP(E689,Mapping!AW:BA,5,FALSE),"")</f>
        <v>7</v>
      </c>
      <c r="E689" s="116" t="s">
        <v>998</v>
      </c>
      <c r="F689" s="1">
        <v>2</v>
      </c>
      <c r="G689" s="1">
        <v>6</v>
      </c>
      <c r="H689" s="1" t="s">
        <v>1358</v>
      </c>
      <c r="I689" s="1" t="s">
        <v>2689</v>
      </c>
      <c r="J689" s="23" t="str">
        <f t="shared" si="38"/>
        <v>UREN Room 709 2 6 B10 SD02214CN_2</v>
      </c>
      <c r="K689" s="23" t="str">
        <f t="shared" si="39"/>
        <v>2 6 B10 SD02214CN_2</v>
      </c>
      <c r="L689" s="1">
        <v>0.66400000000000003</v>
      </c>
      <c r="M689" s="300">
        <f t="shared" si="40"/>
        <v>0.10199999999999998</v>
      </c>
      <c r="O689" s="1"/>
      <c r="P689" s="24">
        <f>IF(Q689="","",VLOOKUP(Q689,Mapping!AT:AU,2,FALSE))</f>
        <v>3</v>
      </c>
      <c r="Q689" s="112" t="s">
        <v>148</v>
      </c>
    </row>
    <row r="690" spans="1:17" hidden="1">
      <c r="A690" s="301" t="s">
        <v>480</v>
      </c>
      <c r="B690" s="116" t="s">
        <v>479</v>
      </c>
      <c r="C690" s="111">
        <v>44398</v>
      </c>
      <c r="D690" s="23">
        <f>IFERROR(VLOOKUP(E690,Mapping!AW:BA,5,FALSE),"")</f>
        <v>7</v>
      </c>
      <c r="E690" s="116" t="s">
        <v>998</v>
      </c>
      <c r="F690" s="1">
        <v>2</v>
      </c>
      <c r="G690" s="1">
        <v>6</v>
      </c>
      <c r="H690" s="1" t="s">
        <v>2690</v>
      </c>
      <c r="I690" s="1" t="s">
        <v>2691</v>
      </c>
      <c r="J690" s="23" t="str">
        <f t="shared" si="38"/>
        <v>UREN Room 709 2 6 C10 SD02214CN_3</v>
      </c>
      <c r="K690" s="23" t="str">
        <f t="shared" si="39"/>
        <v>2 6 C10 SD02214CN_3</v>
      </c>
      <c r="L690" s="1">
        <v>0.63</v>
      </c>
      <c r="M690" s="300">
        <f t="shared" si="40"/>
        <v>6.7999999999999949E-2</v>
      </c>
      <c r="O690" s="1"/>
      <c r="P690" s="24">
        <f>IF(Q690="","",VLOOKUP(Q690,Mapping!AT:AU,2,FALSE))</f>
        <v>3</v>
      </c>
      <c r="Q690" s="112" t="s">
        <v>148</v>
      </c>
    </row>
    <row r="691" spans="1:17" hidden="1">
      <c r="A691" s="301" t="s">
        <v>480</v>
      </c>
      <c r="B691" s="116" t="s">
        <v>479</v>
      </c>
      <c r="C691" s="111">
        <v>44398</v>
      </c>
      <c r="D691" s="23">
        <f>IFERROR(VLOOKUP(E691,Mapping!AW:BA,5,FALSE),"")</f>
        <v>7</v>
      </c>
      <c r="E691" s="116" t="s">
        <v>998</v>
      </c>
      <c r="F691" s="1">
        <v>2</v>
      </c>
      <c r="G691" s="1">
        <v>6</v>
      </c>
      <c r="H691" s="1" t="s">
        <v>2692</v>
      </c>
      <c r="I691" s="1" t="s">
        <v>2693</v>
      </c>
      <c r="J691" s="23" t="str">
        <f t="shared" si="38"/>
        <v>UREN Room 709 2 6 D10 SD02214CN_4</v>
      </c>
      <c r="K691" s="23" t="str">
        <f t="shared" si="39"/>
        <v>2 6 D10 SD02214CN_4</v>
      </c>
      <c r="L691" s="1">
        <v>0.67500000000000004</v>
      </c>
      <c r="M691" s="300">
        <f t="shared" si="40"/>
        <v>0.11299999999999999</v>
      </c>
      <c r="O691" s="1"/>
      <c r="P691" s="24">
        <f>IF(Q691="","",VLOOKUP(Q691,Mapping!AT:AU,2,FALSE))</f>
        <v>3</v>
      </c>
      <c r="Q691" s="112" t="s">
        <v>148</v>
      </c>
    </row>
    <row r="692" spans="1:17" hidden="1">
      <c r="A692" s="301" t="s">
        <v>480</v>
      </c>
      <c r="B692" s="116" t="s">
        <v>479</v>
      </c>
      <c r="C692" s="111">
        <v>44398</v>
      </c>
      <c r="D692" s="23">
        <f>IFERROR(VLOOKUP(E692,Mapping!AW:BA,5,FALSE),"")</f>
        <v>11</v>
      </c>
      <c r="E692" s="116" t="s">
        <v>1034</v>
      </c>
      <c r="F692" s="1">
        <v>2</v>
      </c>
      <c r="G692" s="1">
        <v>6</v>
      </c>
      <c r="H692" s="1" t="s">
        <v>1422</v>
      </c>
      <c r="I692" s="1" t="s">
        <v>2694</v>
      </c>
      <c r="J692" s="23" t="str">
        <f t="shared" si="38"/>
        <v>UREN Room 709 2 6 E10 SD02214CB_1</v>
      </c>
      <c r="K692" s="23" t="str">
        <f t="shared" si="39"/>
        <v>2 6 E10 SD02214CB_1</v>
      </c>
      <c r="L692" s="1">
        <v>0.629</v>
      </c>
      <c r="M692" s="300">
        <f t="shared" si="40"/>
        <v>6.6999999999999948E-2</v>
      </c>
      <c r="O692" s="1"/>
      <c r="P692" s="24">
        <f>IF(Q692="","",VLOOKUP(Q692,Mapping!AT:AU,2,FALSE))</f>
        <v>3</v>
      </c>
      <c r="Q692" s="112" t="s">
        <v>148</v>
      </c>
    </row>
    <row r="693" spans="1:17" hidden="1">
      <c r="A693" s="301" t="s">
        <v>480</v>
      </c>
      <c r="B693" s="116" t="s">
        <v>479</v>
      </c>
      <c r="C693" s="111">
        <v>44398</v>
      </c>
      <c r="D693" s="23">
        <f>IFERROR(VLOOKUP(E693,Mapping!AW:BA,5,FALSE),"")</f>
        <v>11</v>
      </c>
      <c r="E693" s="116" t="s">
        <v>1034</v>
      </c>
      <c r="F693" s="1">
        <v>2</v>
      </c>
      <c r="G693" s="1">
        <v>6</v>
      </c>
      <c r="H693" s="1" t="s">
        <v>2695</v>
      </c>
      <c r="I693" s="1" t="s">
        <v>2696</v>
      </c>
      <c r="J693" s="23" t="str">
        <f t="shared" si="38"/>
        <v>UREN Room 709 2 6 F10 SD02214CB_2</v>
      </c>
      <c r="K693" s="23" t="str">
        <f t="shared" si="39"/>
        <v>2 6 F10 SD02214CB_2</v>
      </c>
      <c r="L693" s="1">
        <v>0.63800000000000001</v>
      </c>
      <c r="M693" s="300">
        <f t="shared" si="40"/>
        <v>7.5999999999999956E-2</v>
      </c>
      <c r="O693" s="1"/>
      <c r="P693" s="24">
        <f>IF(Q693="","",VLOOKUP(Q693,Mapping!AT:AU,2,FALSE))</f>
        <v>3</v>
      </c>
      <c r="Q693" s="112" t="s">
        <v>148</v>
      </c>
    </row>
    <row r="694" spans="1:17" hidden="1">
      <c r="A694" s="301" t="s">
        <v>480</v>
      </c>
      <c r="B694" s="116" t="s">
        <v>479</v>
      </c>
      <c r="C694" s="111">
        <v>44398</v>
      </c>
      <c r="D694" s="23">
        <f>IFERROR(VLOOKUP(E694,Mapping!AW:BA,5,FALSE),"")</f>
        <v>11</v>
      </c>
      <c r="E694" s="116" t="s">
        <v>1034</v>
      </c>
      <c r="F694" s="1">
        <v>2</v>
      </c>
      <c r="G694" s="1">
        <v>6</v>
      </c>
      <c r="H694" s="1" t="s">
        <v>1334</v>
      </c>
      <c r="I694" s="1" t="s">
        <v>2697</v>
      </c>
      <c r="J694" s="23" t="str">
        <f t="shared" si="38"/>
        <v>UREN Room 709 2 6 G10 SD02214CB_3</v>
      </c>
      <c r="K694" s="23" t="str">
        <f t="shared" si="39"/>
        <v>2 6 G10 SD02214CB_3</v>
      </c>
      <c r="L694" s="1">
        <v>0.61699999999999999</v>
      </c>
      <c r="M694" s="300">
        <f t="shared" si="40"/>
        <v>5.4999999999999938E-2</v>
      </c>
      <c r="O694" s="1"/>
      <c r="P694" s="24">
        <f>IF(Q694="","",VLOOKUP(Q694,Mapping!AT:AU,2,FALSE))</f>
        <v>3</v>
      </c>
      <c r="Q694" s="112" t="s">
        <v>148</v>
      </c>
    </row>
    <row r="695" spans="1:17" hidden="1">
      <c r="A695" s="301" t="s">
        <v>480</v>
      </c>
      <c r="B695" s="116" t="s">
        <v>479</v>
      </c>
      <c r="C695" s="111">
        <v>44398</v>
      </c>
      <c r="D695" s="23">
        <f>IFERROR(VLOOKUP(E695,Mapping!AW:BA,5,FALSE),"")</f>
        <v>11</v>
      </c>
      <c r="E695" s="116" t="s">
        <v>1034</v>
      </c>
      <c r="F695" s="1">
        <v>2</v>
      </c>
      <c r="G695" s="1">
        <v>6</v>
      </c>
      <c r="H695" s="1" t="s">
        <v>2698</v>
      </c>
      <c r="I695" s="1" t="s">
        <v>2699</v>
      </c>
      <c r="J695" s="23" t="str">
        <f t="shared" si="38"/>
        <v>UREN Room 709 2 6 H10 SD02214CB_4</v>
      </c>
      <c r="K695" s="23" t="str">
        <f t="shared" si="39"/>
        <v>2 6 H10 SD02214CB_4</v>
      </c>
      <c r="L695" s="1">
        <v>0.60699999999999998</v>
      </c>
      <c r="M695" s="300">
        <f t="shared" si="40"/>
        <v>4.4999999999999929E-2</v>
      </c>
      <c r="O695" s="1"/>
      <c r="P695" s="24">
        <f>IF(Q695="","",VLOOKUP(Q695,Mapping!AT:AU,2,FALSE))</f>
        <v>3</v>
      </c>
      <c r="Q695" s="112" t="s">
        <v>148</v>
      </c>
    </row>
    <row r="696" spans="1:17" hidden="1">
      <c r="A696" s="301" t="s">
        <v>480</v>
      </c>
      <c r="B696" s="116" t="s">
        <v>479</v>
      </c>
      <c r="C696" s="111">
        <v>44398</v>
      </c>
      <c r="D696" s="23">
        <f>IFERROR(VLOOKUP(E696,Mapping!AW:BA,5,FALSE),"")</f>
        <v>8</v>
      </c>
      <c r="E696" s="116" t="s">
        <v>1009</v>
      </c>
      <c r="F696" s="1">
        <v>2</v>
      </c>
      <c r="G696" s="1">
        <v>6</v>
      </c>
      <c r="H696" s="1" t="s">
        <v>2700</v>
      </c>
      <c r="I696" s="1" t="s">
        <v>2701</v>
      </c>
      <c r="J696" s="23" t="str">
        <f t="shared" si="38"/>
        <v>UREN Room 709 2 6 I10 SD02214BA39_1</v>
      </c>
      <c r="K696" s="23" t="str">
        <f t="shared" si="39"/>
        <v>2 6 I10 SD02214BA39_1</v>
      </c>
      <c r="L696" s="1">
        <v>0.61099999999999999</v>
      </c>
      <c r="M696" s="300">
        <f t="shared" si="40"/>
        <v>4.8999999999999932E-2</v>
      </c>
      <c r="O696" s="1"/>
      <c r="P696" s="24">
        <f>IF(Q696="","",VLOOKUP(Q696,Mapping!AT:AU,2,FALSE))</f>
        <v>3</v>
      </c>
      <c r="Q696" s="112" t="s">
        <v>148</v>
      </c>
    </row>
    <row r="697" spans="1:17" hidden="1">
      <c r="A697" s="85" t="s">
        <v>480</v>
      </c>
      <c r="B697" s="85" t="s">
        <v>479</v>
      </c>
      <c r="C697" s="111">
        <v>44398</v>
      </c>
      <c r="D697" s="23">
        <f>IFERROR(VLOOKUP(E697,Mapping!AW:BA,5,FALSE),"")</f>
        <v>8</v>
      </c>
      <c r="E697" s="535" t="s">
        <v>1009</v>
      </c>
      <c r="F697" s="1">
        <v>2</v>
      </c>
      <c r="G697" s="1">
        <v>6</v>
      </c>
      <c r="H697" s="1" t="s">
        <v>2702</v>
      </c>
      <c r="I697" s="1" t="s">
        <v>2703</v>
      </c>
      <c r="J697" s="23" t="str">
        <f t="shared" si="38"/>
        <v>UREN Room 709 2 6 J10 SD02214BA39_2</v>
      </c>
      <c r="K697" s="23" t="str">
        <f t="shared" si="39"/>
        <v>2 6 J10 SD02214BA39_2</v>
      </c>
      <c r="L697" s="1">
        <v>0.61299999999999999</v>
      </c>
      <c r="M697" s="300">
        <f t="shared" si="40"/>
        <v>5.0999999999999934E-2</v>
      </c>
      <c r="O697" s="1"/>
      <c r="P697" s="24">
        <f>IF(Q697="","",VLOOKUP(Q697,Mapping!AT:AU,2,FALSE))</f>
        <v>3</v>
      </c>
      <c r="Q697" s="112" t="s">
        <v>148</v>
      </c>
    </row>
    <row r="698" spans="1:17" hidden="1">
      <c r="A698" s="85" t="s">
        <v>480</v>
      </c>
      <c r="B698" s="85" t="s">
        <v>479</v>
      </c>
      <c r="C698" s="111">
        <v>44398</v>
      </c>
      <c r="D698" s="23">
        <f>IFERROR(VLOOKUP(E698,Mapping!AW:BA,5,FALSE),"")</f>
        <v>8</v>
      </c>
      <c r="E698" s="535" t="s">
        <v>1009</v>
      </c>
      <c r="F698" s="1">
        <v>2</v>
      </c>
      <c r="G698" s="1">
        <v>7</v>
      </c>
      <c r="H698" s="1" t="s">
        <v>1209</v>
      </c>
      <c r="I698" s="1" t="s">
        <v>2704</v>
      </c>
      <c r="J698" s="23" t="str">
        <f t="shared" si="38"/>
        <v>UREN Room 709 2 7 A1 SD02214BA39_3</v>
      </c>
      <c r="K698" s="23" t="str">
        <f t="shared" si="39"/>
        <v>2 7 A1 SD02214BA39_3</v>
      </c>
      <c r="L698" s="1">
        <v>0.60499999999999998</v>
      </c>
      <c r="M698" s="300">
        <f t="shared" si="40"/>
        <v>4.2999999999999927E-2</v>
      </c>
      <c r="O698" s="1"/>
      <c r="P698" s="24">
        <f>IF(Q698="","",VLOOKUP(Q698,Mapping!AT:AU,2,FALSE))</f>
        <v>3</v>
      </c>
      <c r="Q698" s="112" t="s">
        <v>148</v>
      </c>
    </row>
    <row r="699" spans="1:17" hidden="1">
      <c r="A699" s="85" t="s">
        <v>480</v>
      </c>
      <c r="B699" s="85" t="s">
        <v>479</v>
      </c>
      <c r="C699" s="111">
        <v>44398</v>
      </c>
      <c r="D699" s="23">
        <f>IFERROR(VLOOKUP(E699,Mapping!AW:BA,5,FALSE),"")</f>
        <v>8</v>
      </c>
      <c r="E699" s="535" t="s">
        <v>1009</v>
      </c>
      <c r="F699" s="1">
        <v>2</v>
      </c>
      <c r="G699" s="1">
        <v>7</v>
      </c>
      <c r="H699" s="1" t="s">
        <v>1353</v>
      </c>
      <c r="I699" s="1" t="s">
        <v>2705</v>
      </c>
      <c r="J699" s="23" t="str">
        <f t="shared" si="38"/>
        <v>UREN Room 709 2 7 B1 SD02214BA39_4</v>
      </c>
      <c r="K699" s="23" t="str">
        <f t="shared" si="39"/>
        <v>2 7 B1 SD02214BA39_4</v>
      </c>
      <c r="L699" s="1">
        <v>0.63300000000000001</v>
      </c>
      <c r="M699" s="300">
        <f t="shared" si="40"/>
        <v>7.0999999999999952E-2</v>
      </c>
      <c r="O699" s="1"/>
      <c r="P699" s="24">
        <f>IF(Q699="","",VLOOKUP(Q699,Mapping!AT:AU,2,FALSE))</f>
        <v>3</v>
      </c>
      <c r="Q699" s="112" t="s">
        <v>148</v>
      </c>
    </row>
    <row r="700" spans="1:17" hidden="1">
      <c r="A700" s="85" t="s">
        <v>480</v>
      </c>
      <c r="B700" s="85" t="s">
        <v>479</v>
      </c>
      <c r="C700" s="111">
        <v>44398</v>
      </c>
      <c r="D700" s="23">
        <f>IFERROR(VLOOKUP(E700,Mapping!AW:BA,5,FALSE),"")</f>
        <v>4</v>
      </c>
      <c r="E700" s="535" t="s">
        <v>962</v>
      </c>
      <c r="F700" s="1">
        <v>2</v>
      </c>
      <c r="G700" s="1">
        <v>7</v>
      </c>
      <c r="H700" s="1" t="s">
        <v>1411</v>
      </c>
      <c r="I700" s="1" t="s">
        <v>2706</v>
      </c>
      <c r="J700" s="23" t="str">
        <f t="shared" si="38"/>
        <v>UREN Room 709 2 7 C1 SD02214BA23_1</v>
      </c>
      <c r="K700" s="23" t="str">
        <f t="shared" si="39"/>
        <v>2 7 C1 SD02214BA23_1</v>
      </c>
      <c r="L700" s="1">
        <v>0.625</v>
      </c>
      <c r="M700" s="300">
        <f t="shared" si="40"/>
        <v>6.2999999999999945E-2</v>
      </c>
      <c r="O700" s="1"/>
      <c r="P700" s="24">
        <f>IF(Q700="","",VLOOKUP(Q700,Mapping!AT:AU,2,FALSE))</f>
        <v>3</v>
      </c>
      <c r="Q700" s="112" t="s">
        <v>148</v>
      </c>
    </row>
    <row r="701" spans="1:17" hidden="1">
      <c r="A701" s="85" t="s">
        <v>480</v>
      </c>
      <c r="B701" s="85" t="s">
        <v>479</v>
      </c>
      <c r="C701" s="111">
        <v>44398</v>
      </c>
      <c r="D701" s="23">
        <f>IFERROR(VLOOKUP(E701,Mapping!AW:BA,5,FALSE),"")</f>
        <v>4</v>
      </c>
      <c r="E701" s="535" t="s">
        <v>962</v>
      </c>
      <c r="F701" s="1">
        <v>2</v>
      </c>
      <c r="G701" s="1">
        <v>7</v>
      </c>
      <c r="H701" s="1" t="s">
        <v>2481</v>
      </c>
      <c r="I701" s="1" t="s">
        <v>2707</v>
      </c>
      <c r="J701" s="23" t="str">
        <f t="shared" si="38"/>
        <v>UREN Room 709 2 7 D1 SD02214BA23_2</v>
      </c>
      <c r="K701" s="23" t="str">
        <f t="shared" si="39"/>
        <v>2 7 D1 SD02214BA23_2</v>
      </c>
      <c r="L701" s="1">
        <v>0.61599999999999999</v>
      </c>
      <c r="M701" s="300">
        <f t="shared" si="40"/>
        <v>5.3999999999999937E-2</v>
      </c>
      <c r="O701" s="1"/>
      <c r="P701" s="24">
        <f>IF(Q701="","",VLOOKUP(Q701,Mapping!AT:AU,2,FALSE))</f>
        <v>3</v>
      </c>
      <c r="Q701" s="112" t="s">
        <v>148</v>
      </c>
    </row>
    <row r="702" spans="1:17" hidden="1">
      <c r="A702" s="85" t="s">
        <v>480</v>
      </c>
      <c r="B702" s="85" t="s">
        <v>479</v>
      </c>
      <c r="C702" s="111">
        <v>44398</v>
      </c>
      <c r="D702" s="23">
        <f>IFERROR(VLOOKUP(E702,Mapping!AW:BA,5,FALSE),"")</f>
        <v>4</v>
      </c>
      <c r="E702" s="535" t="s">
        <v>962</v>
      </c>
      <c r="F702" s="1">
        <v>2</v>
      </c>
      <c r="G702" s="1">
        <v>7</v>
      </c>
      <c r="H702" s="1" t="s">
        <v>1418</v>
      </c>
      <c r="I702" s="1" t="s">
        <v>2708</v>
      </c>
      <c r="J702" s="23" t="str">
        <f t="shared" si="38"/>
        <v>UREN Room 709 2 7 E1 SD02214BA23_3</v>
      </c>
      <c r="K702" s="23" t="str">
        <f t="shared" si="39"/>
        <v>2 7 E1 SD02214BA23_3</v>
      </c>
      <c r="L702" s="1">
        <v>0.627</v>
      </c>
      <c r="M702" s="300">
        <f t="shared" si="40"/>
        <v>6.4999999999999947E-2</v>
      </c>
      <c r="O702" s="1"/>
      <c r="P702" s="24">
        <f>IF(Q702="","",VLOOKUP(Q702,Mapping!AT:AU,2,FALSE))</f>
        <v>3</v>
      </c>
      <c r="Q702" s="112" t="s">
        <v>148</v>
      </c>
    </row>
    <row r="703" spans="1:17" hidden="1">
      <c r="A703" s="85" t="s">
        <v>480</v>
      </c>
      <c r="B703" s="85" t="s">
        <v>479</v>
      </c>
      <c r="C703" s="111">
        <v>44398</v>
      </c>
      <c r="D703" s="23">
        <f>IFERROR(VLOOKUP(E703,Mapping!AW:BA,5,FALSE),"")</f>
        <v>4</v>
      </c>
      <c r="E703" s="535" t="s">
        <v>962</v>
      </c>
      <c r="F703" s="1">
        <v>2</v>
      </c>
      <c r="G703" s="1">
        <v>7</v>
      </c>
      <c r="H703" s="1" t="s">
        <v>2503</v>
      </c>
      <c r="I703" s="1" t="s">
        <v>2709</v>
      </c>
      <c r="J703" s="23" t="str">
        <f t="shared" si="38"/>
        <v>UREN Room 709 2 7 F1 SD02214BA23_4</v>
      </c>
      <c r="K703" s="23" t="str">
        <f t="shared" si="39"/>
        <v>2 7 F1 SD02214BA23_4</v>
      </c>
      <c r="L703" s="1">
        <v>0.61699999999999999</v>
      </c>
      <c r="M703" s="300">
        <f t="shared" si="40"/>
        <v>5.4999999999999938E-2</v>
      </c>
      <c r="O703" s="1"/>
      <c r="P703" s="24">
        <f>IF(Q703="","",VLOOKUP(Q703,Mapping!AT:AU,2,FALSE))</f>
        <v>3</v>
      </c>
      <c r="Q703" s="112" t="s">
        <v>148</v>
      </c>
    </row>
    <row r="704" spans="1:17">
      <c r="A704" s="85" t="s">
        <v>480</v>
      </c>
      <c r="B704" s="85" t="s">
        <v>479</v>
      </c>
      <c r="C704" s="111">
        <v>44398</v>
      </c>
      <c r="D704" s="23">
        <f>IFERROR(VLOOKUP(E704,Mapping!AW:BA,5,FALSE),"")</f>
        <v>5</v>
      </c>
      <c r="E704" s="535" t="s">
        <v>975</v>
      </c>
      <c r="F704" s="1">
        <v>2</v>
      </c>
      <c r="G704" s="1">
        <v>7</v>
      </c>
      <c r="H704" s="1" t="s">
        <v>2504</v>
      </c>
      <c r="I704" s="1" t="s">
        <v>2710</v>
      </c>
      <c r="J704" s="23" t="str">
        <f t="shared" si="38"/>
        <v>UREN Room 709 2 7 G1 SD02214BA9_1</v>
      </c>
      <c r="K704" s="23" t="str">
        <f t="shared" si="39"/>
        <v>2 7 G1 SD02214BA9_1</v>
      </c>
      <c r="L704" s="1">
        <v>0.61299999999999999</v>
      </c>
      <c r="M704" s="300">
        <f t="shared" si="40"/>
        <v>5.0999999999999934E-2</v>
      </c>
      <c r="N704" s="26" t="s">
        <v>2477</v>
      </c>
      <c r="O704" s="1"/>
      <c r="P704" s="24">
        <f>IF(Q704="","",VLOOKUP(Q704,Mapping!AT:AU,2,FALSE))</f>
        <v>3</v>
      </c>
      <c r="Q704" s="112" t="s">
        <v>148</v>
      </c>
    </row>
    <row r="705" spans="1:17">
      <c r="A705" s="85" t="s">
        <v>480</v>
      </c>
      <c r="B705" s="85" t="s">
        <v>479</v>
      </c>
      <c r="C705" s="111">
        <v>44398</v>
      </c>
      <c r="D705" s="23">
        <f>IFERROR(VLOOKUP(E705,Mapping!AW:BA,5,FALSE),"")</f>
        <v>5</v>
      </c>
      <c r="E705" s="535" t="s">
        <v>975</v>
      </c>
      <c r="F705" s="1">
        <v>2</v>
      </c>
      <c r="G705" s="1">
        <v>7</v>
      </c>
      <c r="H705" s="1" t="s">
        <v>2502</v>
      </c>
      <c r="I705" s="1" t="s">
        <v>2711</v>
      </c>
      <c r="J705" s="23" t="str">
        <f t="shared" si="38"/>
        <v>UREN Room 709 2 7 H1 SD02214BA9_2</v>
      </c>
      <c r="K705" s="23" t="str">
        <f t="shared" si="39"/>
        <v>2 7 H1 SD02214BA9_2</v>
      </c>
      <c r="L705" s="1">
        <v>0.60799999999999998</v>
      </c>
      <c r="M705" s="300">
        <f t="shared" si="40"/>
        <v>4.599999999999993E-2</v>
      </c>
      <c r="O705" s="1"/>
      <c r="P705" s="24">
        <f>IF(Q705="","",VLOOKUP(Q705,Mapping!AT:AU,2,FALSE))</f>
        <v>3</v>
      </c>
      <c r="Q705" s="112" t="s">
        <v>148</v>
      </c>
    </row>
    <row r="706" spans="1:17">
      <c r="A706" s="85" t="s">
        <v>480</v>
      </c>
      <c r="B706" s="85" t="s">
        <v>479</v>
      </c>
      <c r="C706" s="111">
        <v>44398</v>
      </c>
      <c r="D706" s="23">
        <f>IFERROR(VLOOKUP(E706,Mapping!AW:BA,5,FALSE),"")</f>
        <v>5</v>
      </c>
      <c r="E706" s="535" t="s">
        <v>975</v>
      </c>
      <c r="F706" s="1">
        <v>2</v>
      </c>
      <c r="G706" s="1">
        <v>7</v>
      </c>
      <c r="H706" s="1" t="s">
        <v>1455</v>
      </c>
      <c r="I706" s="1" t="s">
        <v>2712</v>
      </c>
      <c r="J706" s="23" t="str">
        <f t="shared" si="38"/>
        <v>UREN Room 709 2 7 I1 SD02214BA9_3</v>
      </c>
      <c r="K706" s="23" t="str">
        <f t="shared" si="39"/>
        <v>2 7 I1 SD02214BA9_3</v>
      </c>
      <c r="L706" s="1">
        <v>0.61099999999999999</v>
      </c>
      <c r="M706" s="300">
        <f t="shared" si="40"/>
        <v>4.8999999999999932E-2</v>
      </c>
      <c r="O706" s="1"/>
      <c r="P706" s="24">
        <f>IF(Q706="","",VLOOKUP(Q706,Mapping!AT:AU,2,FALSE))</f>
        <v>3</v>
      </c>
      <c r="Q706" s="112" t="s">
        <v>148</v>
      </c>
    </row>
    <row r="707" spans="1:17">
      <c r="A707" s="85" t="s">
        <v>480</v>
      </c>
      <c r="B707" s="85" t="s">
        <v>479</v>
      </c>
      <c r="C707" s="111">
        <v>44398</v>
      </c>
      <c r="D707" s="23">
        <f>IFERROR(VLOOKUP(E707,Mapping!AW:BA,5,FALSE),"")</f>
        <v>5</v>
      </c>
      <c r="E707" s="535" t="s">
        <v>975</v>
      </c>
      <c r="F707" s="1">
        <v>2</v>
      </c>
      <c r="G707" s="1">
        <v>7</v>
      </c>
      <c r="H707" s="1" t="s">
        <v>2599</v>
      </c>
      <c r="I707" s="1" t="s">
        <v>2713</v>
      </c>
      <c r="J707" s="23" t="str">
        <f t="shared" si="38"/>
        <v>UREN Room 709 2 7 J1 SD02214BA9_4</v>
      </c>
      <c r="K707" s="23" t="str">
        <f t="shared" si="39"/>
        <v>2 7 J1 SD02214BA9_4</v>
      </c>
      <c r="L707" s="1">
        <v>0.622</v>
      </c>
      <c r="M707" s="300">
        <f t="shared" si="40"/>
        <v>5.9999999999999942E-2</v>
      </c>
      <c r="O707" s="1"/>
      <c r="P707" s="24">
        <f>IF(Q707="","",VLOOKUP(Q707,Mapping!AT:AU,2,FALSE))</f>
        <v>3</v>
      </c>
      <c r="Q707" s="112" t="s">
        <v>148</v>
      </c>
    </row>
    <row r="708" spans="1:17" hidden="1">
      <c r="A708" s="85" t="s">
        <v>480</v>
      </c>
      <c r="B708" s="85" t="s">
        <v>479</v>
      </c>
      <c r="C708" s="111">
        <v>44398</v>
      </c>
      <c r="D708" s="23">
        <f>IFERROR(VLOOKUP(E708,Mapping!AW:BA,5,FALSE),"")</f>
        <v>2</v>
      </c>
      <c r="E708" s="535" t="s">
        <v>925</v>
      </c>
      <c r="F708" s="1">
        <v>2</v>
      </c>
      <c r="G708" s="1">
        <v>7</v>
      </c>
      <c r="H708" s="1" t="s">
        <v>2440</v>
      </c>
      <c r="I708" s="1" t="s">
        <v>2714</v>
      </c>
      <c r="J708" s="23" t="str">
        <f t="shared" si="38"/>
        <v>UREN Room 709 2 7 A2 SD02214BA2021_1</v>
      </c>
      <c r="K708" s="23" t="str">
        <f t="shared" si="39"/>
        <v>2 7 A2 SD02214BA2021_1</v>
      </c>
      <c r="L708" s="1">
        <v>0.624</v>
      </c>
      <c r="M708" s="300">
        <f t="shared" si="40"/>
        <v>6.1999999999999944E-2</v>
      </c>
      <c r="N708" s="26" t="s">
        <v>2477</v>
      </c>
      <c r="O708" s="1"/>
      <c r="P708" s="24">
        <f>IF(Q708="","",VLOOKUP(Q708,Mapping!AT:AU,2,FALSE))</f>
        <v>3</v>
      </c>
      <c r="Q708" s="112" t="s">
        <v>148</v>
      </c>
    </row>
    <row r="709" spans="1:17" hidden="1">
      <c r="A709" s="116" t="s">
        <v>480</v>
      </c>
      <c r="B709" s="116" t="s">
        <v>479</v>
      </c>
      <c r="C709" s="111">
        <v>44398</v>
      </c>
      <c r="D709" s="23">
        <f>IFERROR(VLOOKUP(E709,Mapping!AW:BA,5,FALSE),"")</f>
        <v>2</v>
      </c>
      <c r="E709" s="215" t="s">
        <v>925</v>
      </c>
      <c r="F709" s="1">
        <v>2</v>
      </c>
      <c r="G709" s="1">
        <v>7</v>
      </c>
      <c r="H709" s="1" t="s">
        <v>1391</v>
      </c>
      <c r="I709" s="1" t="s">
        <v>2715</v>
      </c>
      <c r="J709" s="23" t="str">
        <f t="shared" si="38"/>
        <v>UREN Room 709 2 7 B2 SD02214BA2021_2</v>
      </c>
      <c r="K709" s="23" t="str">
        <f t="shared" si="39"/>
        <v>2 7 B2 SD02214BA2021_2</v>
      </c>
      <c r="L709" s="1">
        <v>0.62</v>
      </c>
      <c r="M709" s="300">
        <f t="shared" si="40"/>
        <v>5.799999999999994E-2</v>
      </c>
      <c r="O709" s="1"/>
      <c r="P709" s="24">
        <f>IF(Q709="","",VLOOKUP(Q709,Mapping!AT:AU,2,FALSE))</f>
        <v>3</v>
      </c>
      <c r="Q709" s="112" t="s">
        <v>148</v>
      </c>
    </row>
    <row r="710" spans="1:17" hidden="1">
      <c r="A710" s="116" t="s">
        <v>480</v>
      </c>
      <c r="B710" s="116" t="s">
        <v>479</v>
      </c>
      <c r="C710" s="111">
        <v>44398</v>
      </c>
      <c r="D710" s="23">
        <f>IFERROR(VLOOKUP(E710,Mapping!AW:BA,5,FALSE),"")</f>
        <v>2</v>
      </c>
      <c r="E710" s="116" t="s">
        <v>925</v>
      </c>
      <c r="F710" s="1">
        <v>2</v>
      </c>
      <c r="G710" s="1">
        <v>7</v>
      </c>
      <c r="H710" s="1" t="s">
        <v>2324</v>
      </c>
      <c r="I710" s="1" t="s">
        <v>2716</v>
      </c>
      <c r="J710" s="23" t="str">
        <f t="shared" si="38"/>
        <v>UREN Room 709 2 7 C2 SD02214BA2021_3</v>
      </c>
      <c r="K710" s="23" t="str">
        <f t="shared" si="39"/>
        <v>2 7 C2 SD02214BA2021_3</v>
      </c>
      <c r="L710" s="1">
        <v>0.623</v>
      </c>
      <c r="M710" s="300">
        <f t="shared" si="40"/>
        <v>6.0999999999999943E-2</v>
      </c>
      <c r="O710" s="1"/>
      <c r="P710" s="24">
        <f>IF(Q710="","",VLOOKUP(Q710,Mapping!AT:AU,2,FALSE))</f>
        <v>3</v>
      </c>
      <c r="Q710" s="112" t="s">
        <v>148</v>
      </c>
    </row>
    <row r="711" spans="1:17" hidden="1">
      <c r="A711" s="116" t="s">
        <v>480</v>
      </c>
      <c r="B711" s="116" t="s">
        <v>479</v>
      </c>
      <c r="C711" s="111">
        <v>44398</v>
      </c>
      <c r="D711" s="23">
        <f>IFERROR(VLOOKUP(E711,Mapping!AW:BA,5,FALSE),"")</f>
        <v>2</v>
      </c>
      <c r="E711" s="215" t="s">
        <v>925</v>
      </c>
      <c r="F711" s="1">
        <v>2</v>
      </c>
      <c r="G711" s="1">
        <v>7</v>
      </c>
      <c r="H711" s="1" t="s">
        <v>2484</v>
      </c>
      <c r="I711" s="1" t="s">
        <v>2717</v>
      </c>
      <c r="J711" s="23" t="str">
        <f t="shared" si="38"/>
        <v>UREN Room 709 2 7 D4 SD02214BA2021_4</v>
      </c>
      <c r="K711" s="23" t="str">
        <f t="shared" si="39"/>
        <v>2 7 D4 SD02214BA2021_4</v>
      </c>
      <c r="L711" s="1">
        <v>0.61299999999999999</v>
      </c>
      <c r="M711" s="300">
        <f t="shared" si="40"/>
        <v>5.0999999999999934E-2</v>
      </c>
      <c r="O711" s="1"/>
      <c r="P711" s="24">
        <f>IF(Q711="","",VLOOKUP(Q711,Mapping!AT:AU,2,FALSE))</f>
        <v>3</v>
      </c>
      <c r="Q711" s="112" t="s">
        <v>148</v>
      </c>
    </row>
    <row r="712" spans="1:17" hidden="1">
      <c r="A712" s="116" t="s">
        <v>612</v>
      </c>
      <c r="B712" s="116" t="s">
        <v>611</v>
      </c>
      <c r="C712" s="111">
        <v>44490</v>
      </c>
      <c r="D712" s="23" t="str">
        <f>IFERROR(VLOOKUP(E712,Mapping!AW:BA,5,FALSE),"")</f>
        <v/>
      </c>
      <c r="E712" s="215" t="s">
        <v>2718</v>
      </c>
      <c r="F712" s="1">
        <v>4</v>
      </c>
      <c r="G712" s="1">
        <v>13</v>
      </c>
      <c r="H712" s="1" t="s">
        <v>1209</v>
      </c>
      <c r="I712" s="1">
        <v>1510554</v>
      </c>
      <c r="J712" s="23" t="str">
        <f t="shared" si="38"/>
        <v>UREN Room 709 4 13 A1 1510554</v>
      </c>
      <c r="K712" s="23" t="str">
        <f t="shared" si="39"/>
        <v>4 13 A1 1510554</v>
      </c>
      <c r="L712" s="1">
        <v>0.25700000000000001</v>
      </c>
      <c r="M712" s="300">
        <v>0.25700000000000001</v>
      </c>
      <c r="O712" s="1"/>
      <c r="P712" s="24">
        <f>IF(Q712="","",VLOOKUP(Q712,Mapping!AT:AU,2,FALSE))</f>
        <v>3</v>
      </c>
      <c r="Q712" s="112" t="s">
        <v>148</v>
      </c>
    </row>
    <row r="713" spans="1:17" hidden="1">
      <c r="A713" s="116" t="s">
        <v>612</v>
      </c>
      <c r="B713" s="116" t="s">
        <v>611</v>
      </c>
      <c r="C713" s="111">
        <v>44490</v>
      </c>
      <c r="D713" s="23" t="str">
        <f>IFERROR(VLOOKUP(E713,Mapping!AW:BA,5,FALSE),"")</f>
        <v/>
      </c>
      <c r="E713" s="116" t="s">
        <v>2718</v>
      </c>
      <c r="F713" s="1">
        <v>4</v>
      </c>
      <c r="G713" s="1">
        <v>13</v>
      </c>
      <c r="H713" s="1" t="s">
        <v>2440</v>
      </c>
      <c r="I713" s="1">
        <v>1510553</v>
      </c>
      <c r="J713" s="23" t="str">
        <f t="shared" si="38"/>
        <v>UREN Room 709 4 13 A2 1510553</v>
      </c>
      <c r="K713" s="23" t="str">
        <f t="shared" si="39"/>
        <v>4 13 A2 1510553</v>
      </c>
      <c r="L713" s="1">
        <v>0.22800000000000001</v>
      </c>
      <c r="M713" s="300">
        <v>0.22800000000000001</v>
      </c>
      <c r="O713" s="1"/>
      <c r="P713" s="24">
        <f>IF(Q713="","",VLOOKUP(Q713,Mapping!AT:AU,2,FALSE))</f>
        <v>3</v>
      </c>
      <c r="Q713" s="112" t="s">
        <v>148</v>
      </c>
    </row>
    <row r="714" spans="1:17" hidden="1">
      <c r="A714" s="116" t="s">
        <v>612</v>
      </c>
      <c r="B714" s="116" t="s">
        <v>611</v>
      </c>
      <c r="C714" s="111">
        <v>44490</v>
      </c>
      <c r="D714" s="23" t="str">
        <f>IFERROR(VLOOKUP(E714,Mapping!AW:BA,5,FALSE),"")</f>
        <v/>
      </c>
      <c r="E714" s="215" t="s">
        <v>2718</v>
      </c>
      <c r="F714" s="1">
        <v>4</v>
      </c>
      <c r="G714" s="1">
        <v>13</v>
      </c>
      <c r="H714" s="1" t="s">
        <v>2441</v>
      </c>
      <c r="I714" s="1">
        <v>1510555</v>
      </c>
      <c r="J714" s="23" t="str">
        <f t="shared" si="38"/>
        <v>UREN Room 709 4 13 A3 1510555</v>
      </c>
      <c r="K714" s="23" t="str">
        <f t="shared" si="39"/>
        <v>4 13 A3 1510555</v>
      </c>
      <c r="L714" s="1">
        <v>0.17699999999999999</v>
      </c>
      <c r="M714" s="300">
        <v>0.17699999999999999</v>
      </c>
      <c r="O714" s="1"/>
      <c r="P714" s="24">
        <f>IF(Q714="","",VLOOKUP(Q714,Mapping!AT:AU,2,FALSE))</f>
        <v>3</v>
      </c>
      <c r="Q714" s="112" t="s">
        <v>148</v>
      </c>
    </row>
    <row r="715" spans="1:17" hidden="1">
      <c r="A715" s="116" t="s">
        <v>612</v>
      </c>
      <c r="B715" s="116" t="s">
        <v>611</v>
      </c>
      <c r="C715" s="111">
        <v>44490</v>
      </c>
      <c r="D715" s="23" t="str">
        <f>IFERROR(VLOOKUP(E715,Mapping!AW:BA,5,FALSE),"")</f>
        <v/>
      </c>
      <c r="E715" s="215" t="s">
        <v>2718</v>
      </c>
      <c r="F715" s="1">
        <v>4</v>
      </c>
      <c r="G715" s="1">
        <v>13</v>
      </c>
      <c r="H715" s="1" t="s">
        <v>2320</v>
      </c>
      <c r="I715" s="1">
        <v>1510556</v>
      </c>
      <c r="J715" s="23" t="str">
        <f t="shared" si="38"/>
        <v>UREN Room 709 4 13 A4 1510556</v>
      </c>
      <c r="K715" s="23" t="str">
        <f t="shared" si="39"/>
        <v>4 13 A4 1510556</v>
      </c>
      <c r="L715" s="1">
        <v>0.21099999999999999</v>
      </c>
      <c r="M715" s="300">
        <v>0.21099999999999999</v>
      </c>
      <c r="O715" s="1"/>
      <c r="P715" s="24">
        <f>IF(Q715="","",VLOOKUP(Q715,Mapping!AT:AU,2,FALSE))</f>
        <v>3</v>
      </c>
      <c r="Q715" s="112" t="s">
        <v>148</v>
      </c>
    </row>
    <row r="716" spans="1:17" hidden="1">
      <c r="A716" s="85" t="s">
        <v>612</v>
      </c>
      <c r="B716" s="85" t="s">
        <v>611</v>
      </c>
      <c r="C716" s="111">
        <v>44490</v>
      </c>
      <c r="D716" s="23">
        <f>IFERROR(VLOOKUP(E716,Mapping!AW:BA,5,FALSE),"")</f>
        <v>4</v>
      </c>
      <c r="E716" s="116" t="s">
        <v>962</v>
      </c>
      <c r="F716" s="1">
        <v>4</v>
      </c>
      <c r="G716" s="1">
        <v>13</v>
      </c>
      <c r="H716" s="1" t="s">
        <v>2322</v>
      </c>
      <c r="I716" s="183">
        <v>1510564</v>
      </c>
      <c r="J716" s="23" t="str">
        <f t="shared" si="38"/>
        <v>UREN Room 709 4 13 A5 1510564</v>
      </c>
      <c r="K716" s="23" t="str">
        <f t="shared" si="39"/>
        <v>4 13 A5 1510564</v>
      </c>
      <c r="L716" s="1">
        <v>0.24199999999999999</v>
      </c>
      <c r="M716" s="300">
        <v>0.24199999999999999</v>
      </c>
      <c r="O716" s="1"/>
      <c r="P716" s="24">
        <f>IF(Q716="","",VLOOKUP(Q716,Mapping!AT:AU,2,FALSE))</f>
        <v>3</v>
      </c>
      <c r="Q716" s="112" t="s">
        <v>148</v>
      </c>
    </row>
    <row r="717" spans="1:17" hidden="1">
      <c r="A717" s="85" t="s">
        <v>612</v>
      </c>
      <c r="B717" s="85" t="s">
        <v>611</v>
      </c>
      <c r="C717" s="111">
        <v>44490</v>
      </c>
      <c r="D717" s="23">
        <f>IFERROR(VLOOKUP(E717,Mapping!AW:BA,5,FALSE),"")</f>
        <v>4</v>
      </c>
      <c r="E717" s="215" t="s">
        <v>962</v>
      </c>
      <c r="F717" s="1">
        <v>4</v>
      </c>
      <c r="G717" s="1">
        <v>13</v>
      </c>
      <c r="H717" s="1" t="s">
        <v>2323</v>
      </c>
      <c r="I717" s="183">
        <v>1510566</v>
      </c>
      <c r="J717" s="23" t="str">
        <f t="shared" si="38"/>
        <v>UREN Room 709 4 13 A6 1510566</v>
      </c>
      <c r="K717" s="23" t="str">
        <f t="shared" si="39"/>
        <v>4 13 A6 1510566</v>
      </c>
      <c r="L717" s="1">
        <v>0.378</v>
      </c>
      <c r="M717" s="300">
        <v>0.23780000000000001</v>
      </c>
      <c r="O717" s="1"/>
      <c r="P717" s="24">
        <f>IF(Q717="","",VLOOKUP(Q717,Mapping!AT:AU,2,FALSE))</f>
        <v>3</v>
      </c>
      <c r="Q717" s="112" t="s">
        <v>148</v>
      </c>
    </row>
    <row r="718" spans="1:17" hidden="1">
      <c r="A718" s="85" t="s">
        <v>612</v>
      </c>
      <c r="B718" s="85" t="s">
        <v>611</v>
      </c>
      <c r="C718" s="111">
        <v>44490</v>
      </c>
      <c r="D718" s="23">
        <f>IFERROR(VLOOKUP(E718,Mapping!AW:BA,5,FALSE),"")</f>
        <v>4</v>
      </c>
      <c r="E718" s="215" t="s">
        <v>962</v>
      </c>
      <c r="F718" s="1">
        <v>4</v>
      </c>
      <c r="G718" s="1">
        <v>13</v>
      </c>
      <c r="H718" s="1" t="s">
        <v>2472</v>
      </c>
      <c r="I718" s="183">
        <v>1510565</v>
      </c>
      <c r="J718" s="23" t="str">
        <f t="shared" si="38"/>
        <v>UREN Room 709 4 13 A7 1510565</v>
      </c>
      <c r="K718" s="23" t="str">
        <f t="shared" si="39"/>
        <v>4 13 A7 1510565</v>
      </c>
      <c r="L718" s="1">
        <v>0.2</v>
      </c>
      <c r="M718" s="300">
        <v>0.2</v>
      </c>
      <c r="O718" s="1"/>
      <c r="P718" s="24">
        <f>IF(Q718="","",VLOOKUP(Q718,Mapping!AT:AU,2,FALSE))</f>
        <v>3</v>
      </c>
      <c r="Q718" s="112" t="s">
        <v>148</v>
      </c>
    </row>
    <row r="719" spans="1:17" hidden="1">
      <c r="A719" s="85" t="s">
        <v>612</v>
      </c>
      <c r="B719" s="85" t="s">
        <v>611</v>
      </c>
      <c r="C719" s="111">
        <v>44490</v>
      </c>
      <c r="D719" s="23">
        <f>IFERROR(VLOOKUP(E719,Mapping!AW:BA,5,FALSE),"")</f>
        <v>4</v>
      </c>
      <c r="E719" s="215" t="s">
        <v>962</v>
      </c>
      <c r="F719" s="1">
        <v>4</v>
      </c>
      <c r="G719" s="1">
        <v>13</v>
      </c>
      <c r="H719" s="1" t="s">
        <v>2500</v>
      </c>
      <c r="I719" s="1">
        <v>1510567</v>
      </c>
      <c r="J719" s="23" t="str">
        <f t="shared" si="38"/>
        <v>UREN Room 709 4 13 A8 1510567</v>
      </c>
      <c r="K719" s="23" t="str">
        <f t="shared" si="39"/>
        <v>4 13 A8 1510567</v>
      </c>
      <c r="L719" s="1">
        <v>0.187</v>
      </c>
      <c r="M719" s="300">
        <v>0.187</v>
      </c>
      <c r="O719" s="1"/>
      <c r="P719" s="24">
        <f>IF(Q719="","",VLOOKUP(Q719,Mapping!AT:AU,2,FALSE))</f>
        <v>3</v>
      </c>
      <c r="Q719" s="112" t="s">
        <v>148</v>
      </c>
    </row>
    <row r="720" spans="1:17" hidden="1">
      <c r="A720" s="85" t="s">
        <v>612</v>
      </c>
      <c r="B720" s="85" t="s">
        <v>611</v>
      </c>
      <c r="C720" s="111">
        <v>44490</v>
      </c>
      <c r="D720" s="23">
        <f>IFERROR(VLOOKUP(E720,Mapping!AW:BA,5,FALSE),"")</f>
        <v>1</v>
      </c>
      <c r="E720" s="215" t="s">
        <v>905</v>
      </c>
      <c r="F720" s="1">
        <v>4</v>
      </c>
      <c r="G720" s="1">
        <v>13</v>
      </c>
      <c r="H720" s="1" t="s">
        <v>2508</v>
      </c>
      <c r="I720" s="183">
        <v>1510580</v>
      </c>
      <c r="J720" s="23" t="str">
        <f t="shared" si="38"/>
        <v>UREN Room 709 4 13 A9 1510580</v>
      </c>
      <c r="K720" s="23" t="str">
        <f t="shared" si="39"/>
        <v>4 13 A9 1510580</v>
      </c>
      <c r="L720" s="1">
        <v>0.23200000000000001</v>
      </c>
      <c r="M720" s="300">
        <v>0.23200000000000001</v>
      </c>
      <c r="O720" s="1"/>
      <c r="P720" s="24">
        <f>IF(Q720="","",VLOOKUP(Q720,Mapping!AT:AU,2,FALSE))</f>
        <v>3</v>
      </c>
      <c r="Q720" s="112" t="s">
        <v>148</v>
      </c>
    </row>
    <row r="721" spans="1:17" hidden="1">
      <c r="A721" s="85" t="s">
        <v>612</v>
      </c>
      <c r="B721" s="85" t="s">
        <v>611</v>
      </c>
      <c r="C721" s="111">
        <v>44490</v>
      </c>
      <c r="D721" s="23">
        <f>IFERROR(VLOOKUP(E721,Mapping!AW:BA,5,FALSE),"")</f>
        <v>1</v>
      </c>
      <c r="E721" s="215" t="s">
        <v>905</v>
      </c>
      <c r="F721" s="1">
        <v>4</v>
      </c>
      <c r="G721" s="1">
        <v>13</v>
      </c>
      <c r="H721" s="1" t="s">
        <v>1353</v>
      </c>
      <c r="I721" s="183">
        <v>1510577</v>
      </c>
      <c r="J721" s="23" t="str">
        <f t="shared" si="38"/>
        <v>UREN Room 709 4 13 B1 1510577</v>
      </c>
      <c r="K721" s="23" t="str">
        <f t="shared" si="39"/>
        <v>4 13 B1 1510577</v>
      </c>
      <c r="L721" s="1">
        <v>0.18099999999999999</v>
      </c>
      <c r="M721" s="300">
        <v>0.18099999999999999</v>
      </c>
      <c r="O721" s="1"/>
      <c r="P721" s="24">
        <f>IF(Q721="","",VLOOKUP(Q721,Mapping!AT:AU,2,FALSE))</f>
        <v>3</v>
      </c>
      <c r="Q721" s="112" t="s">
        <v>148</v>
      </c>
    </row>
    <row r="722" spans="1:17" hidden="1">
      <c r="A722" s="85" t="s">
        <v>612</v>
      </c>
      <c r="B722" s="85" t="s">
        <v>611</v>
      </c>
      <c r="C722" s="111">
        <v>44490</v>
      </c>
      <c r="D722" s="23">
        <f>IFERROR(VLOOKUP(E722,Mapping!AW:BA,5,FALSE),"")</f>
        <v>1</v>
      </c>
      <c r="E722" s="116" t="s">
        <v>905</v>
      </c>
      <c r="F722" s="1">
        <v>4</v>
      </c>
      <c r="G722" s="1">
        <v>13</v>
      </c>
      <c r="H722" s="1" t="s">
        <v>1391</v>
      </c>
      <c r="I722" s="183">
        <v>1510578</v>
      </c>
      <c r="J722" s="23" t="str">
        <f t="shared" si="38"/>
        <v>UREN Room 709 4 13 B2 1510578</v>
      </c>
      <c r="K722" s="23" t="str">
        <f t="shared" si="39"/>
        <v>4 13 B2 1510578</v>
      </c>
      <c r="L722" s="1">
        <v>0.107</v>
      </c>
      <c r="M722" s="300">
        <v>0.107</v>
      </c>
      <c r="O722" s="1"/>
      <c r="P722" s="24">
        <f>IF(Q722="","",VLOOKUP(Q722,Mapping!AT:AU,2,FALSE))</f>
        <v>3</v>
      </c>
      <c r="Q722" s="112" t="s">
        <v>148</v>
      </c>
    </row>
    <row r="723" spans="1:17" ht="15.75" hidden="1" customHeight="1">
      <c r="A723" s="85" t="s">
        <v>612</v>
      </c>
      <c r="B723" s="85" t="s">
        <v>611</v>
      </c>
      <c r="C723" s="111">
        <v>44490</v>
      </c>
      <c r="D723" s="23">
        <f>IFERROR(VLOOKUP(E723,Mapping!AW:BA,5,FALSE),"")</f>
        <v>1</v>
      </c>
      <c r="E723" s="215" t="s">
        <v>905</v>
      </c>
      <c r="F723" s="1">
        <v>4</v>
      </c>
      <c r="G723" s="1">
        <v>13</v>
      </c>
      <c r="H723" s="1" t="s">
        <v>1957</v>
      </c>
      <c r="I723" s="183">
        <v>1510579</v>
      </c>
      <c r="J723" s="23" t="str">
        <f t="shared" si="38"/>
        <v>UREN Room 709 4 13 B3 1510579</v>
      </c>
      <c r="K723" s="23" t="str">
        <f t="shared" si="39"/>
        <v>4 13 B3 1510579</v>
      </c>
      <c r="L723" s="1">
        <v>0.14699999999999999</v>
      </c>
      <c r="M723" s="300">
        <v>0.14699999999999999</v>
      </c>
      <c r="O723" s="1"/>
      <c r="P723" s="24">
        <f>IF(Q723="","",VLOOKUP(Q723,Mapping!AT:AU,2,FALSE))</f>
        <v>3</v>
      </c>
      <c r="Q723" s="112" t="s">
        <v>148</v>
      </c>
    </row>
    <row r="724" spans="1:17" hidden="1">
      <c r="A724" s="85" t="s">
        <v>612</v>
      </c>
      <c r="B724" s="85" t="s">
        <v>611</v>
      </c>
      <c r="C724" s="111">
        <v>44490</v>
      </c>
      <c r="D724" s="23">
        <f>IFERROR(VLOOKUP(E724,Mapping!AW:BA,5,FALSE),"")</f>
        <v>6</v>
      </c>
      <c r="E724" s="215" t="s">
        <v>986</v>
      </c>
      <c r="F724" s="1">
        <v>4</v>
      </c>
      <c r="G724" s="1">
        <v>13</v>
      </c>
      <c r="H724" s="1" t="s">
        <v>1960</v>
      </c>
      <c r="I724" s="183">
        <v>1510589</v>
      </c>
      <c r="J724" s="23" t="str">
        <f t="shared" si="38"/>
        <v>UREN Room 709 4 13 B4 1510589</v>
      </c>
      <c r="K724" s="23" t="str">
        <f t="shared" si="39"/>
        <v>4 13 B4 1510589</v>
      </c>
      <c r="L724" s="1">
        <v>0.216</v>
      </c>
      <c r="M724" s="300">
        <v>0.216</v>
      </c>
      <c r="O724" s="1"/>
      <c r="P724" s="24">
        <f>IF(Q724="","",VLOOKUP(Q724,Mapping!AT:AU,2,FALSE))</f>
        <v>3</v>
      </c>
      <c r="Q724" s="112" t="s">
        <v>148</v>
      </c>
    </row>
    <row r="725" spans="1:17" hidden="1">
      <c r="A725" s="85" t="s">
        <v>612</v>
      </c>
      <c r="B725" s="85" t="s">
        <v>611</v>
      </c>
      <c r="C725" s="111">
        <v>44490</v>
      </c>
      <c r="D725" s="23">
        <f>IFERROR(VLOOKUP(E725,Mapping!AW:BA,5,FALSE),"")</f>
        <v>6</v>
      </c>
      <c r="E725" s="215" t="s">
        <v>986</v>
      </c>
      <c r="F725" s="1">
        <v>4</v>
      </c>
      <c r="G725" s="1">
        <v>13</v>
      </c>
      <c r="H725" s="1" t="s">
        <v>1963</v>
      </c>
      <c r="I725" s="183">
        <v>1510588</v>
      </c>
      <c r="J725" s="23" t="str">
        <f t="shared" si="38"/>
        <v>UREN Room 709 4 13 B5 1510588</v>
      </c>
      <c r="K725" s="23" t="str">
        <f t="shared" si="39"/>
        <v>4 13 B5 1510588</v>
      </c>
      <c r="L725" s="1">
        <v>0.22500000000000001</v>
      </c>
      <c r="M725" s="300">
        <v>0.22500000000000001</v>
      </c>
      <c r="O725" s="1"/>
      <c r="P725" s="24">
        <f>IF(Q725="","",VLOOKUP(Q725,Mapping!AT:AU,2,FALSE))</f>
        <v>3</v>
      </c>
      <c r="Q725" s="112" t="s">
        <v>148</v>
      </c>
    </row>
    <row r="726" spans="1:17" hidden="1">
      <c r="A726" s="85" t="s">
        <v>612</v>
      </c>
      <c r="B726" s="85" t="s">
        <v>611</v>
      </c>
      <c r="C726" s="111">
        <v>44490</v>
      </c>
      <c r="D726" s="23">
        <f>IFERROR(VLOOKUP(E726,Mapping!AW:BA,5,FALSE),"")</f>
        <v>6</v>
      </c>
      <c r="E726" s="116" t="s">
        <v>986</v>
      </c>
      <c r="F726" s="1">
        <v>4</v>
      </c>
      <c r="G726" s="1">
        <v>13</v>
      </c>
      <c r="H726" s="1" t="s">
        <v>1967</v>
      </c>
      <c r="I726" s="183">
        <v>1510587</v>
      </c>
      <c r="J726" s="23" t="str">
        <f t="shared" si="38"/>
        <v>UREN Room 709 4 13 B6 1510587</v>
      </c>
      <c r="K726" s="23" t="str">
        <f t="shared" si="39"/>
        <v>4 13 B6 1510587</v>
      </c>
      <c r="L726" s="1">
        <v>0.253</v>
      </c>
      <c r="M726" s="300">
        <v>0.253</v>
      </c>
      <c r="O726" s="1"/>
      <c r="P726" s="24">
        <f>IF(Q726="","",VLOOKUP(Q726,Mapping!AT:AU,2,FALSE))</f>
        <v>3</v>
      </c>
      <c r="Q726" s="112" t="s">
        <v>148</v>
      </c>
    </row>
    <row r="727" spans="1:17" hidden="1">
      <c r="A727" s="85" t="s">
        <v>612</v>
      </c>
      <c r="B727" s="85" t="s">
        <v>611</v>
      </c>
      <c r="C727" s="111">
        <v>44490</v>
      </c>
      <c r="D727" s="23">
        <f>IFERROR(VLOOKUP(E727,Mapping!AW:BA,5,FALSE),"")</f>
        <v>6</v>
      </c>
      <c r="E727" s="215" t="s">
        <v>986</v>
      </c>
      <c r="F727" s="1">
        <v>4</v>
      </c>
      <c r="G727" s="1">
        <v>13</v>
      </c>
      <c r="H727" s="1" t="s">
        <v>1971</v>
      </c>
      <c r="I727" s="183">
        <v>1510586</v>
      </c>
      <c r="J727" s="23" t="str">
        <f t="shared" si="38"/>
        <v>UREN Room 709 4 13 B7 1510586</v>
      </c>
      <c r="K727" s="23" t="str">
        <f t="shared" si="39"/>
        <v>4 13 B7 1510586</v>
      </c>
      <c r="L727" s="1">
        <v>0.187</v>
      </c>
      <c r="M727" s="300">
        <v>0.187</v>
      </c>
      <c r="O727" s="1"/>
      <c r="P727" s="24">
        <f>IF(Q727="","",VLOOKUP(Q727,Mapping!AT:AU,2,FALSE))</f>
        <v>3</v>
      </c>
      <c r="Q727" s="112" t="s">
        <v>148</v>
      </c>
    </row>
    <row r="728" spans="1:17" hidden="1">
      <c r="A728" s="85" t="s">
        <v>612</v>
      </c>
      <c r="B728" s="85" t="s">
        <v>611</v>
      </c>
      <c r="C728" s="111">
        <v>44490</v>
      </c>
      <c r="D728" s="23">
        <f>IFERROR(VLOOKUP(E728,Mapping!AW:BA,5,FALSE),"")</f>
        <v>2</v>
      </c>
      <c r="E728" s="215" t="s">
        <v>925</v>
      </c>
      <c r="F728" s="1">
        <v>4</v>
      </c>
      <c r="G728" s="1">
        <v>13</v>
      </c>
      <c r="H728" s="1" t="s">
        <v>1975</v>
      </c>
      <c r="I728" s="183">
        <v>1510600</v>
      </c>
      <c r="J728" s="23" t="str">
        <f t="shared" ref="J728:J794" si="41">"UREN Room 709"&amp;" "&amp;F728&amp;" "&amp;G728&amp;" "&amp;H728&amp;" "&amp;I728</f>
        <v>UREN Room 709 4 13 B8 1510600</v>
      </c>
      <c r="K728" s="23" t="str">
        <f t="shared" ref="K728:K794" si="42">F728&amp;" "&amp;G728&amp;" "&amp;H728&amp;" "&amp;I728</f>
        <v>4 13 B8 1510600</v>
      </c>
      <c r="L728" s="1">
        <v>0.28499999999999998</v>
      </c>
      <c r="M728" s="300">
        <v>0.28499999999999998</v>
      </c>
      <c r="O728" s="1"/>
      <c r="P728" s="24">
        <f>IF(Q728="","",VLOOKUP(Q728,Mapping!AT:AU,2,FALSE))</f>
        <v>3</v>
      </c>
      <c r="Q728" s="112" t="s">
        <v>148</v>
      </c>
    </row>
    <row r="729" spans="1:17" hidden="1">
      <c r="A729" s="85" t="s">
        <v>612</v>
      </c>
      <c r="B729" s="85" t="s">
        <v>611</v>
      </c>
      <c r="C729" s="111">
        <v>44490</v>
      </c>
      <c r="D729" s="23">
        <f>IFERROR(VLOOKUP(E729,Mapping!AW:BA,5,FALSE),"")</f>
        <v>2</v>
      </c>
      <c r="E729" s="215" t="s">
        <v>925</v>
      </c>
      <c r="F729" s="1">
        <v>4</v>
      </c>
      <c r="G729" s="1">
        <v>13</v>
      </c>
      <c r="H729" s="1" t="s">
        <v>1979</v>
      </c>
      <c r="I729" s="183">
        <v>1510599</v>
      </c>
      <c r="J729" s="23" t="str">
        <f t="shared" si="41"/>
        <v>UREN Room 709 4 13 B9 1510599</v>
      </c>
      <c r="K729" s="23" t="str">
        <f t="shared" si="42"/>
        <v>4 13 B9 1510599</v>
      </c>
      <c r="L729" s="1">
        <v>0.23200000000000001</v>
      </c>
      <c r="M729" s="300">
        <v>0.23200000000000001</v>
      </c>
      <c r="O729" s="1"/>
      <c r="P729" s="24">
        <f>IF(Q729="","",VLOOKUP(Q729,Mapping!AT:AU,2,FALSE))</f>
        <v>3</v>
      </c>
      <c r="Q729" s="112" t="s">
        <v>148</v>
      </c>
    </row>
    <row r="730" spans="1:17" ht="15.75" hidden="1" customHeight="1">
      <c r="A730" s="85" t="s">
        <v>612</v>
      </c>
      <c r="B730" s="85" t="s">
        <v>611</v>
      </c>
      <c r="C730" s="111">
        <v>44490</v>
      </c>
      <c r="D730" s="23">
        <f>IFERROR(VLOOKUP(E730,Mapping!AW:BA,5,FALSE),"")</f>
        <v>2</v>
      </c>
      <c r="E730" s="215" t="s">
        <v>925</v>
      </c>
      <c r="F730" s="1">
        <v>4</v>
      </c>
      <c r="G730" s="1">
        <v>13</v>
      </c>
      <c r="H730" s="1" t="s">
        <v>1411</v>
      </c>
      <c r="I730" s="183">
        <v>1510598</v>
      </c>
      <c r="J730" s="23" t="str">
        <f t="shared" si="41"/>
        <v>UREN Room 709 4 13 C1 1510598</v>
      </c>
      <c r="K730" s="23" t="str">
        <f t="shared" si="42"/>
        <v>4 13 C1 1510598</v>
      </c>
      <c r="L730" s="1">
        <v>0.251</v>
      </c>
      <c r="M730" s="300">
        <v>0.251</v>
      </c>
      <c r="O730" s="1"/>
      <c r="P730" s="24">
        <f>IF(Q730="","",VLOOKUP(Q730,Mapping!AT:AU,2,FALSE))</f>
        <v>3</v>
      </c>
      <c r="Q730" s="112" t="s">
        <v>148</v>
      </c>
    </row>
    <row r="731" spans="1:17" hidden="1">
      <c r="A731" s="85" t="s">
        <v>612</v>
      </c>
      <c r="B731" s="85" t="s">
        <v>611</v>
      </c>
      <c r="C731" s="111">
        <v>44490</v>
      </c>
      <c r="D731" s="23">
        <f>IFERROR(VLOOKUP(E731,Mapping!AW:BA,5,FALSE),"")</f>
        <v>2</v>
      </c>
      <c r="E731" s="116" t="s">
        <v>925</v>
      </c>
      <c r="F731" s="1">
        <v>4</v>
      </c>
      <c r="G731" s="1">
        <v>13</v>
      </c>
      <c r="H731" s="1" t="s">
        <v>2324</v>
      </c>
      <c r="I731" s="183">
        <v>1510597</v>
      </c>
      <c r="J731" s="23" t="str">
        <f t="shared" si="41"/>
        <v>UREN Room 709 4 13 C2 1510597</v>
      </c>
      <c r="K731" s="23" t="str">
        <f t="shared" si="42"/>
        <v>4 13 C2 1510597</v>
      </c>
      <c r="L731" s="1">
        <v>0.28299999999999997</v>
      </c>
      <c r="M731" s="300">
        <v>0.28299999999999997</v>
      </c>
      <c r="O731" s="1"/>
      <c r="P731" s="24">
        <f>IF(Q731="","",VLOOKUP(Q731,Mapping!AT:AU,2,FALSE))</f>
        <v>3</v>
      </c>
      <c r="Q731" s="112" t="s">
        <v>148</v>
      </c>
    </row>
    <row r="732" spans="1:17" hidden="1">
      <c r="A732" s="85" t="s">
        <v>612</v>
      </c>
      <c r="B732" s="85" t="s">
        <v>611</v>
      </c>
      <c r="C732" s="111">
        <v>44490</v>
      </c>
      <c r="D732" s="23">
        <f>IFERROR(VLOOKUP(E732,Mapping!AW:BA,5,FALSE),"")</f>
        <v>7</v>
      </c>
      <c r="E732" s="215" t="s">
        <v>998</v>
      </c>
      <c r="F732" s="1">
        <v>4</v>
      </c>
      <c r="G732" s="1">
        <v>13</v>
      </c>
      <c r="H732" s="1" t="s">
        <v>2446</v>
      </c>
      <c r="I732" s="183">
        <v>1510611</v>
      </c>
      <c r="J732" s="23" t="str">
        <f t="shared" si="41"/>
        <v>UREN Room 709 4 13 C3 1510611</v>
      </c>
      <c r="K732" s="23" t="str">
        <f t="shared" si="42"/>
        <v>4 13 C3 1510611</v>
      </c>
      <c r="L732" s="1">
        <v>0.24199999999999999</v>
      </c>
      <c r="M732" s="300">
        <v>0.24199999999999999</v>
      </c>
      <c r="O732" s="1"/>
      <c r="P732" s="24">
        <f>IF(Q732="","",VLOOKUP(Q732,Mapping!AT:AU,2,FALSE))</f>
        <v>3</v>
      </c>
      <c r="Q732" s="112" t="s">
        <v>148</v>
      </c>
    </row>
    <row r="733" spans="1:17" hidden="1">
      <c r="A733" s="85" t="s">
        <v>612</v>
      </c>
      <c r="B733" s="85" t="s">
        <v>611</v>
      </c>
      <c r="C733" s="111">
        <v>44490</v>
      </c>
      <c r="D733" s="23">
        <f>IFERROR(VLOOKUP(E733,Mapping!AW:BA,5,FALSE),"")</f>
        <v>7</v>
      </c>
      <c r="E733" s="215" t="s">
        <v>998</v>
      </c>
      <c r="F733" s="1">
        <v>4</v>
      </c>
      <c r="G733" s="1">
        <v>13</v>
      </c>
      <c r="H733" s="1" t="s">
        <v>2447</v>
      </c>
      <c r="I733" s="183">
        <v>1510610</v>
      </c>
      <c r="J733" s="23" t="str">
        <f t="shared" si="41"/>
        <v>UREN Room 709 4 13 C4 1510610</v>
      </c>
      <c r="K733" s="23" t="str">
        <f t="shared" si="42"/>
        <v>4 13 C4 1510610</v>
      </c>
      <c r="L733" s="1">
        <v>0.191</v>
      </c>
      <c r="M733" s="300">
        <v>0.191</v>
      </c>
      <c r="O733" s="1"/>
      <c r="P733" s="24">
        <f>IF(Q733="","",VLOOKUP(Q733,Mapping!AT:AU,2,FALSE))</f>
        <v>3</v>
      </c>
      <c r="Q733" s="112" t="s">
        <v>148</v>
      </c>
    </row>
    <row r="734" spans="1:17" hidden="1">
      <c r="A734" s="85" t="s">
        <v>612</v>
      </c>
      <c r="B734" s="85" t="s">
        <v>611</v>
      </c>
      <c r="C734" s="111">
        <v>44490</v>
      </c>
      <c r="D734" s="23">
        <f>IFERROR(VLOOKUP(E734,Mapping!AW:BA,5,FALSE),"")</f>
        <v>7</v>
      </c>
      <c r="E734" s="116" t="s">
        <v>998</v>
      </c>
      <c r="F734" s="1">
        <v>4</v>
      </c>
      <c r="G734" s="1">
        <v>13</v>
      </c>
      <c r="H734" s="1" t="s">
        <v>2448</v>
      </c>
      <c r="I734" s="183">
        <v>1510609</v>
      </c>
      <c r="J734" s="23" t="str">
        <f t="shared" si="41"/>
        <v>UREN Room 709 4 13 C5 1510609</v>
      </c>
      <c r="K734" s="23" t="str">
        <f t="shared" si="42"/>
        <v>4 13 C5 1510609</v>
      </c>
      <c r="L734" s="1">
        <v>0.25800000000000001</v>
      </c>
      <c r="M734" s="300">
        <v>0.28499999999999998</v>
      </c>
      <c r="O734" s="1"/>
      <c r="P734" s="24">
        <f>IF(Q734="","",VLOOKUP(Q734,Mapping!AT:AU,2,FALSE))</f>
        <v>3</v>
      </c>
      <c r="Q734" s="112" t="s">
        <v>148</v>
      </c>
    </row>
    <row r="735" spans="1:17" hidden="1">
      <c r="A735" s="85" t="s">
        <v>612</v>
      </c>
      <c r="B735" s="85" t="s">
        <v>611</v>
      </c>
      <c r="C735" s="111">
        <v>44490</v>
      </c>
      <c r="D735" s="23">
        <f>IFERROR(VLOOKUP(E735,Mapping!AW:BA,5,FALSE),"")</f>
        <v>7</v>
      </c>
      <c r="E735" s="215" t="s">
        <v>998</v>
      </c>
      <c r="F735" s="1">
        <v>4</v>
      </c>
      <c r="G735" s="1">
        <v>13</v>
      </c>
      <c r="H735" s="1" t="s">
        <v>2449</v>
      </c>
      <c r="I735" s="183">
        <v>1510608</v>
      </c>
      <c r="J735" s="23" t="str">
        <f t="shared" si="41"/>
        <v>UREN Room 709 4 13 C6 1510608</v>
      </c>
      <c r="K735" s="23" t="str">
        <f t="shared" si="42"/>
        <v>4 13 C6 1510608</v>
      </c>
      <c r="L735" s="1">
        <v>0.17100000000000001</v>
      </c>
      <c r="M735" s="300">
        <v>0.17100000000000001</v>
      </c>
      <c r="O735" s="1"/>
      <c r="P735" s="24">
        <f>IF(Q735="","",VLOOKUP(Q735,Mapping!AT:AU,2,FALSE))</f>
        <v>3</v>
      </c>
      <c r="Q735" s="112" t="s">
        <v>148</v>
      </c>
    </row>
    <row r="736" spans="1:17" hidden="1">
      <c r="A736" s="85" t="s">
        <v>612</v>
      </c>
      <c r="B736" s="85" t="s">
        <v>611</v>
      </c>
      <c r="C736" s="111">
        <v>44490</v>
      </c>
      <c r="D736" s="23">
        <f>IFERROR(VLOOKUP(E736,Mapping!AW:BA,5,FALSE),"")</f>
        <v>8</v>
      </c>
      <c r="E736" s="116" t="s">
        <v>1009</v>
      </c>
      <c r="F736" s="1">
        <v>4</v>
      </c>
      <c r="G736" s="1">
        <v>13</v>
      </c>
      <c r="H736" s="1" t="s">
        <v>2478</v>
      </c>
      <c r="I736" s="183">
        <v>1510622</v>
      </c>
      <c r="J736" s="23" t="str">
        <f t="shared" si="41"/>
        <v>UREN Room 709 4 13 C7 1510622</v>
      </c>
      <c r="K736" s="23" t="str">
        <f t="shared" si="42"/>
        <v>4 13 C7 1510622</v>
      </c>
      <c r="L736" s="1">
        <v>0.29499999999999998</v>
      </c>
      <c r="M736" s="300">
        <v>0.29499999999999998</v>
      </c>
      <c r="O736" s="1"/>
      <c r="P736" s="24">
        <f>IF(Q736="","",VLOOKUP(Q736,Mapping!AT:AU,2,FALSE))</f>
        <v>3</v>
      </c>
      <c r="Q736" s="112" t="s">
        <v>148</v>
      </c>
    </row>
    <row r="737" spans="1:17" ht="15.75" hidden="1" customHeight="1">
      <c r="A737" s="85" t="s">
        <v>612</v>
      </c>
      <c r="B737" s="85" t="s">
        <v>611</v>
      </c>
      <c r="C737" s="111">
        <v>44490</v>
      </c>
      <c r="D737" s="23">
        <f>IFERROR(VLOOKUP(E737,Mapping!AW:BA,5,FALSE),"")</f>
        <v>8</v>
      </c>
      <c r="E737" s="215" t="s">
        <v>1009</v>
      </c>
      <c r="F737" s="1">
        <v>4</v>
      </c>
      <c r="G737" s="1">
        <v>13</v>
      </c>
      <c r="H737" s="1" t="s">
        <v>2479</v>
      </c>
      <c r="I737" s="183">
        <v>1510621</v>
      </c>
      <c r="J737" s="23" t="str">
        <f t="shared" si="41"/>
        <v>UREN Room 709 4 13 C8 1510621</v>
      </c>
      <c r="K737" s="23" t="str">
        <f t="shared" si="42"/>
        <v>4 13 C8 1510621</v>
      </c>
      <c r="L737" s="1">
        <v>0.222</v>
      </c>
      <c r="M737" s="300">
        <v>0.222</v>
      </c>
      <c r="O737" s="1"/>
      <c r="P737" s="24">
        <f>IF(Q737="","",VLOOKUP(Q737,Mapping!AT:AU,2,FALSE))</f>
        <v>3</v>
      </c>
      <c r="Q737" s="112" t="s">
        <v>148</v>
      </c>
    </row>
    <row r="738" spans="1:17" hidden="1">
      <c r="A738" s="85" t="s">
        <v>612</v>
      </c>
      <c r="B738" s="85" t="s">
        <v>611</v>
      </c>
      <c r="C738" s="111">
        <v>44490</v>
      </c>
      <c r="D738" s="23">
        <f>IFERROR(VLOOKUP(E738,Mapping!AW:BA,5,FALSE),"")</f>
        <v>8</v>
      </c>
      <c r="E738" s="215" t="s">
        <v>1009</v>
      </c>
      <c r="F738" s="1">
        <v>4</v>
      </c>
      <c r="G738" s="1">
        <v>13</v>
      </c>
      <c r="H738" s="1" t="s">
        <v>2480</v>
      </c>
      <c r="I738" s="183">
        <v>1510620</v>
      </c>
      <c r="J738" s="23" t="str">
        <f t="shared" si="41"/>
        <v>UREN Room 709 4 13 C9 1510620</v>
      </c>
      <c r="K738" s="23" t="str">
        <f t="shared" si="42"/>
        <v>4 13 C9 1510620</v>
      </c>
      <c r="L738" s="1">
        <v>0.224</v>
      </c>
      <c r="M738" s="300">
        <v>0.224</v>
      </c>
      <c r="O738" s="1"/>
      <c r="P738" s="24">
        <f>IF(Q738="","",VLOOKUP(Q738,Mapping!AT:AU,2,FALSE))</f>
        <v>3</v>
      </c>
      <c r="Q738" s="112" t="s">
        <v>148</v>
      </c>
    </row>
    <row r="739" spans="1:17" hidden="1">
      <c r="A739" s="85" t="s">
        <v>612</v>
      </c>
      <c r="B739" s="85" t="s">
        <v>611</v>
      </c>
      <c r="C739" s="111">
        <v>44490</v>
      </c>
      <c r="D739" s="23">
        <f>IFERROR(VLOOKUP(E739,Mapping!AW:BA,5,FALSE),"")</f>
        <v>8</v>
      </c>
      <c r="E739" s="215" t="s">
        <v>1009</v>
      </c>
      <c r="F739" s="1">
        <v>4</v>
      </c>
      <c r="G739" s="1">
        <v>13</v>
      </c>
      <c r="H739" s="1" t="s">
        <v>2481</v>
      </c>
      <c r="I739" s="183">
        <v>1510619</v>
      </c>
      <c r="J739" s="23" t="str">
        <f t="shared" si="41"/>
        <v>UREN Room 709 4 13 D1 1510619</v>
      </c>
      <c r="K739" s="23" t="str">
        <f t="shared" si="42"/>
        <v>4 13 D1 1510619</v>
      </c>
      <c r="L739" s="1">
        <v>0.23499999999999999</v>
      </c>
      <c r="M739" s="300">
        <v>0.23499999999999999</v>
      </c>
      <c r="O739" s="1"/>
      <c r="P739" s="24">
        <f>IF(Q739="","",VLOOKUP(Q739,Mapping!AT:AU,2,FALSE))</f>
        <v>3</v>
      </c>
      <c r="Q739" s="112" t="s">
        <v>148</v>
      </c>
    </row>
    <row r="740" spans="1:17" hidden="1">
      <c r="A740" s="85" t="s">
        <v>612</v>
      </c>
      <c r="B740" s="85" t="s">
        <v>611</v>
      </c>
      <c r="C740" s="111">
        <v>44490</v>
      </c>
      <c r="D740" s="23">
        <f>IFERROR(VLOOKUP(E740,Mapping!AW:BA,5,FALSE),"")</f>
        <v>9</v>
      </c>
      <c r="E740" s="215" t="s">
        <v>1018</v>
      </c>
      <c r="F740" s="1">
        <v>4</v>
      </c>
      <c r="G740" s="1">
        <v>13</v>
      </c>
      <c r="H740" s="1" t="s">
        <v>2482</v>
      </c>
      <c r="I740" s="183">
        <v>1510633</v>
      </c>
      <c r="J740" s="23" t="str">
        <f t="shared" si="41"/>
        <v>UREN Room 709 4 13 D2 1510633</v>
      </c>
      <c r="K740" s="23" t="str">
        <f t="shared" si="42"/>
        <v>4 13 D2 1510633</v>
      </c>
      <c r="L740" s="1">
        <v>0.20799999999999999</v>
      </c>
      <c r="M740" s="300">
        <v>0.20799999999999999</v>
      </c>
      <c r="O740" s="1"/>
      <c r="P740" s="24">
        <f>IF(Q740="","",VLOOKUP(Q740,Mapping!AT:AU,2,FALSE))</f>
        <v>3</v>
      </c>
      <c r="Q740" s="112" t="s">
        <v>148</v>
      </c>
    </row>
    <row r="741" spans="1:17" hidden="1">
      <c r="A741" s="85" t="s">
        <v>612</v>
      </c>
      <c r="B741" s="85" t="s">
        <v>611</v>
      </c>
      <c r="C741" s="111">
        <v>44490</v>
      </c>
      <c r="D741" s="23">
        <f>IFERROR(VLOOKUP(E741,Mapping!AW:BA,5,FALSE),"")</f>
        <v>9</v>
      </c>
      <c r="E741" s="116" t="s">
        <v>1018</v>
      </c>
      <c r="F741" s="1">
        <v>4</v>
      </c>
      <c r="G741" s="1">
        <v>13</v>
      </c>
      <c r="H741" s="1" t="s">
        <v>2483</v>
      </c>
      <c r="I741" s="183">
        <v>1510631</v>
      </c>
      <c r="J741" s="23" t="str">
        <f t="shared" si="41"/>
        <v>UREN Room 709 4 13 D3 1510631</v>
      </c>
      <c r="K741" s="23" t="str">
        <f t="shared" si="42"/>
        <v>4 13 D3 1510631</v>
      </c>
      <c r="L741" s="1">
        <v>0.224</v>
      </c>
      <c r="M741" s="300">
        <v>0.22</v>
      </c>
      <c r="O741" s="1"/>
      <c r="P741" s="24">
        <f>IF(Q741="","",VLOOKUP(Q741,Mapping!AT:AU,2,FALSE))</f>
        <v>3</v>
      </c>
      <c r="Q741" s="112" t="s">
        <v>148</v>
      </c>
    </row>
    <row r="742" spans="1:17" hidden="1">
      <c r="A742" s="85" t="s">
        <v>612</v>
      </c>
      <c r="B742" s="85" t="s">
        <v>611</v>
      </c>
      <c r="C742" s="111">
        <v>44490</v>
      </c>
      <c r="D742" s="23">
        <f>IFERROR(VLOOKUP(E742,Mapping!AW:BA,5,FALSE),"")</f>
        <v>9</v>
      </c>
      <c r="E742" s="215" t="s">
        <v>1018</v>
      </c>
      <c r="F742" s="1">
        <v>4</v>
      </c>
      <c r="G742" s="1">
        <v>13</v>
      </c>
      <c r="H742" s="1" t="s">
        <v>2484</v>
      </c>
      <c r="I742" s="183">
        <v>1510639</v>
      </c>
      <c r="J742" s="23" t="str">
        <f t="shared" si="41"/>
        <v>UREN Room 709 4 13 D4 1510639</v>
      </c>
      <c r="K742" s="23" t="str">
        <f t="shared" si="42"/>
        <v>4 13 D4 1510639</v>
      </c>
      <c r="L742" s="1">
        <v>0.222</v>
      </c>
      <c r="M742" s="300">
        <v>0.222</v>
      </c>
      <c r="O742" s="1"/>
      <c r="P742" s="24">
        <f>IF(Q742="","",VLOOKUP(Q742,Mapping!AT:AU,2,FALSE))</f>
        <v>3</v>
      </c>
      <c r="Q742" s="112" t="s">
        <v>148</v>
      </c>
    </row>
    <row r="743" spans="1:17" hidden="1">
      <c r="A743" s="85" t="s">
        <v>612</v>
      </c>
      <c r="B743" s="85" t="s">
        <v>611</v>
      </c>
      <c r="C743" s="111">
        <v>44490</v>
      </c>
      <c r="D743" s="23">
        <f>IFERROR(VLOOKUP(E743,Mapping!AW:BA,5,FALSE),"")</f>
        <v>9</v>
      </c>
      <c r="E743" s="215" t="s">
        <v>1018</v>
      </c>
      <c r="F743" s="1">
        <v>4</v>
      </c>
      <c r="G743" s="1">
        <v>13</v>
      </c>
      <c r="H743" s="1" t="s">
        <v>2485</v>
      </c>
      <c r="I743" s="183">
        <v>1510630</v>
      </c>
      <c r="J743" s="23" t="str">
        <f t="shared" si="41"/>
        <v>UREN Room 709 4 13 D5 1510630</v>
      </c>
      <c r="K743" s="23" t="str">
        <f t="shared" si="42"/>
        <v>4 13 D5 1510630</v>
      </c>
      <c r="L743" s="1">
        <v>0.26700000000000002</v>
      </c>
      <c r="M743" s="300">
        <v>0.26700000000000002</v>
      </c>
      <c r="O743" s="1"/>
      <c r="P743" s="24">
        <f>IF(Q743="","",VLOOKUP(Q743,Mapping!AT:AU,2,FALSE))</f>
        <v>3</v>
      </c>
      <c r="Q743" s="112" t="s">
        <v>148</v>
      </c>
    </row>
    <row r="744" spans="1:17" ht="15.75" hidden="1" customHeight="1">
      <c r="A744" s="85" t="s">
        <v>612</v>
      </c>
      <c r="B744" s="85" t="s">
        <v>611</v>
      </c>
      <c r="C744" s="111">
        <v>44490</v>
      </c>
      <c r="D744" s="23">
        <f>IFERROR(VLOOKUP(E744,Mapping!AW:BA,5,FALSE),"")</f>
        <v>10</v>
      </c>
      <c r="E744" s="116" t="s">
        <v>1026</v>
      </c>
      <c r="F744" s="1">
        <v>4</v>
      </c>
      <c r="G744" s="1">
        <v>13</v>
      </c>
      <c r="H744" s="1" t="s">
        <v>2486</v>
      </c>
      <c r="I744" s="183">
        <v>1510640</v>
      </c>
      <c r="J744" s="23" t="str">
        <f t="shared" si="41"/>
        <v>UREN Room 709 4 13 D6 1510640</v>
      </c>
      <c r="K744" s="23" t="str">
        <f t="shared" si="42"/>
        <v>4 13 D6 1510640</v>
      </c>
      <c r="L744" s="1">
        <v>0.57099999999999995</v>
      </c>
      <c r="M744" s="300">
        <v>0.57099999999999995</v>
      </c>
      <c r="O744" s="1"/>
      <c r="P744" s="24">
        <f>IF(Q744="","",VLOOKUP(Q744,Mapping!AT:AU,2,FALSE))</f>
        <v>3</v>
      </c>
      <c r="Q744" s="112" t="s">
        <v>148</v>
      </c>
    </row>
    <row r="745" spans="1:17" hidden="1">
      <c r="A745" s="85" t="s">
        <v>612</v>
      </c>
      <c r="B745" s="85" t="s">
        <v>611</v>
      </c>
      <c r="C745" s="111">
        <v>44490</v>
      </c>
      <c r="D745" s="23">
        <f>IFERROR(VLOOKUP(E745,Mapping!AW:BA,5,FALSE),"")</f>
        <v>11</v>
      </c>
      <c r="E745" s="215" t="s">
        <v>1034</v>
      </c>
      <c r="F745" s="1">
        <v>4</v>
      </c>
      <c r="G745" s="1">
        <v>13</v>
      </c>
      <c r="H745" s="1" t="s">
        <v>2487</v>
      </c>
      <c r="I745" s="183">
        <v>1510641</v>
      </c>
      <c r="J745" s="23" t="str">
        <f t="shared" si="41"/>
        <v>UREN Room 709 4 13 D7 1510641</v>
      </c>
      <c r="K745" s="23" t="str">
        <f t="shared" si="42"/>
        <v>4 13 D7 1510641</v>
      </c>
      <c r="L745" s="1">
        <v>1.054</v>
      </c>
      <c r="M745" s="300">
        <v>1.054</v>
      </c>
      <c r="O745" s="1"/>
      <c r="P745" s="24">
        <f>IF(Q745="","",VLOOKUP(Q745,Mapping!AT:AU,2,FALSE))</f>
        <v>3</v>
      </c>
      <c r="Q745" s="112" t="s">
        <v>148</v>
      </c>
    </row>
    <row r="746" spans="1:17" hidden="1">
      <c r="A746" s="119" t="s">
        <v>525</v>
      </c>
      <c r="B746" s="85" t="s">
        <v>524</v>
      </c>
      <c r="C746" s="111">
        <v>44495</v>
      </c>
      <c r="D746" s="23" t="str">
        <f>IFERROR(VLOOKUP(E746,Mapping!AW:BA,5,FALSE),"")</f>
        <v/>
      </c>
      <c r="E746" s="534" t="s">
        <v>1469</v>
      </c>
      <c r="F746" s="1">
        <v>17</v>
      </c>
      <c r="G746" s="1">
        <v>19</v>
      </c>
      <c r="H746" s="1" t="s">
        <v>1209</v>
      </c>
      <c r="J746" s="23" t="str">
        <f t="shared" si="41"/>
        <v xml:space="preserve">UREN Room 709 17 19 A1 </v>
      </c>
      <c r="K746" s="23" t="str">
        <f t="shared" si="42"/>
        <v xml:space="preserve">17 19 A1 </v>
      </c>
      <c r="L746" s="1" t="s">
        <v>2719</v>
      </c>
      <c r="M746" s="300">
        <v>2.35</v>
      </c>
      <c r="O746" s="1"/>
      <c r="P746" s="24">
        <f>IF(Q746="","",VLOOKUP(Q746,Mapping!AT:AU,2,FALSE))</f>
        <v>4</v>
      </c>
      <c r="Q746" s="112" t="s">
        <v>436</v>
      </c>
    </row>
    <row r="747" spans="1:17" hidden="1">
      <c r="A747" s="119" t="s">
        <v>532</v>
      </c>
      <c r="B747" s="85" t="s">
        <v>531</v>
      </c>
      <c r="C747" s="111">
        <v>44495</v>
      </c>
      <c r="D747" s="23" t="str">
        <f>IFERROR(VLOOKUP(E747,Mapping!AW:BA,5,FALSE),"")</f>
        <v/>
      </c>
      <c r="E747" s="536" t="s">
        <v>1469</v>
      </c>
      <c r="F747" s="1">
        <v>17</v>
      </c>
      <c r="G747" s="1">
        <v>19</v>
      </c>
      <c r="H747" s="1" t="s">
        <v>2440</v>
      </c>
      <c r="J747" s="23" t="str">
        <f t="shared" si="41"/>
        <v xml:space="preserve">UREN Room 709 17 19 A2 </v>
      </c>
      <c r="K747" s="23" t="str">
        <f t="shared" si="42"/>
        <v xml:space="preserve">17 19 A2 </v>
      </c>
      <c r="L747" s="1" t="s">
        <v>2719</v>
      </c>
      <c r="M747" s="300">
        <v>3.4369999999999998</v>
      </c>
      <c r="O747" s="1"/>
      <c r="P747" s="24">
        <f>IF(Q747="","",VLOOKUP(Q747,Mapping!AT:AU,2,FALSE))</f>
        <v>4</v>
      </c>
      <c r="Q747" s="112" t="s">
        <v>436</v>
      </c>
    </row>
    <row r="748" spans="1:17" hidden="1">
      <c r="A748" s="119" t="s">
        <v>538</v>
      </c>
      <c r="B748" s="85" t="s">
        <v>537</v>
      </c>
      <c r="C748" s="111">
        <v>44495</v>
      </c>
      <c r="D748" s="23" t="str">
        <f>IFERROR(VLOOKUP(E748,Mapping!AW:BA,5,FALSE),"")</f>
        <v/>
      </c>
      <c r="E748" s="534" t="s">
        <v>1469</v>
      </c>
      <c r="F748" s="1">
        <v>17</v>
      </c>
      <c r="G748" s="1">
        <v>19</v>
      </c>
      <c r="H748" s="1" t="s">
        <v>2441</v>
      </c>
      <c r="J748" s="23" t="str">
        <f t="shared" si="41"/>
        <v xml:space="preserve">UREN Room 709 17 19 A3 </v>
      </c>
      <c r="K748" s="23" t="str">
        <f t="shared" si="42"/>
        <v xml:space="preserve">17 19 A3 </v>
      </c>
      <c r="L748" s="1" t="s">
        <v>2719</v>
      </c>
      <c r="M748" s="300">
        <v>3.8370000000000002</v>
      </c>
      <c r="O748" s="1"/>
      <c r="P748" s="24">
        <f>IF(Q748="","",VLOOKUP(Q748,Mapping!AT:AU,2,FALSE))</f>
        <v>4</v>
      </c>
      <c r="Q748" s="112" t="s">
        <v>436</v>
      </c>
    </row>
    <row r="749" spans="1:17" hidden="1">
      <c r="A749" s="119" t="s">
        <v>544</v>
      </c>
      <c r="B749" s="85" t="s">
        <v>543</v>
      </c>
      <c r="C749" s="111">
        <v>44495</v>
      </c>
      <c r="D749" s="23" t="str">
        <f>IFERROR(VLOOKUP(E749,Mapping!AW:BA,5,FALSE),"")</f>
        <v/>
      </c>
      <c r="E749" s="536" t="s">
        <v>1469</v>
      </c>
      <c r="F749" s="1">
        <v>17</v>
      </c>
      <c r="G749" s="1">
        <v>19</v>
      </c>
      <c r="H749" s="1" t="s">
        <v>2320</v>
      </c>
      <c r="J749" s="23" t="str">
        <f t="shared" si="41"/>
        <v xml:space="preserve">UREN Room 709 17 19 A4 </v>
      </c>
      <c r="K749" s="23" t="str">
        <f t="shared" si="42"/>
        <v xml:space="preserve">17 19 A4 </v>
      </c>
      <c r="L749" s="1" t="s">
        <v>2719</v>
      </c>
      <c r="M749" s="300">
        <v>3.1070000000000002</v>
      </c>
      <c r="O749" s="1"/>
      <c r="P749" s="24">
        <f>IF(Q749="","",VLOOKUP(Q749,Mapping!AT:AU,2,FALSE))</f>
        <v>4</v>
      </c>
      <c r="Q749" s="112" t="s">
        <v>436</v>
      </c>
    </row>
    <row r="750" spans="1:17" hidden="1">
      <c r="A750" s="119" t="s">
        <v>550</v>
      </c>
      <c r="B750" s="85" t="s">
        <v>549</v>
      </c>
      <c r="C750" s="111">
        <v>44495</v>
      </c>
      <c r="D750" s="23" t="str">
        <f>IFERROR(VLOOKUP(E750,Mapping!AW:BA,5,FALSE),"")</f>
        <v/>
      </c>
      <c r="E750" s="534" t="s">
        <v>1469</v>
      </c>
      <c r="F750" s="1">
        <v>17</v>
      </c>
      <c r="G750" s="1">
        <v>19</v>
      </c>
      <c r="H750" s="1" t="s">
        <v>2322</v>
      </c>
      <c r="J750" s="23" t="str">
        <f t="shared" si="41"/>
        <v xml:space="preserve">UREN Room 709 17 19 A5 </v>
      </c>
      <c r="K750" s="23" t="str">
        <f t="shared" si="42"/>
        <v xml:space="preserve">17 19 A5 </v>
      </c>
      <c r="L750" s="1" t="s">
        <v>2719</v>
      </c>
      <c r="M750" s="300">
        <v>5.0549999999999997</v>
      </c>
      <c r="O750" s="1"/>
      <c r="P750" s="24">
        <f>IF(Q750="","",VLOOKUP(Q750,Mapping!AT:AU,2,FALSE))</f>
        <v>4</v>
      </c>
      <c r="Q750" s="112" t="s">
        <v>436</v>
      </c>
    </row>
    <row r="751" spans="1:17" ht="15.75" hidden="1" customHeight="1">
      <c r="A751" s="119" t="s">
        <v>556</v>
      </c>
      <c r="B751" s="85" t="s">
        <v>555</v>
      </c>
      <c r="C751" s="111">
        <v>44495</v>
      </c>
      <c r="D751" s="23" t="str">
        <f>IFERROR(VLOOKUP(E751,Mapping!AW:BA,5,FALSE),"")</f>
        <v/>
      </c>
      <c r="E751" s="534" t="s">
        <v>1469</v>
      </c>
      <c r="F751" s="1">
        <v>17</v>
      </c>
      <c r="G751" s="1">
        <v>19</v>
      </c>
      <c r="H751" s="1" t="s">
        <v>2323</v>
      </c>
      <c r="J751" s="23" t="str">
        <f t="shared" si="41"/>
        <v xml:space="preserve">UREN Room 709 17 19 A6 </v>
      </c>
      <c r="K751" s="23" t="str">
        <f t="shared" si="42"/>
        <v xml:space="preserve">17 19 A6 </v>
      </c>
      <c r="L751" s="1" t="s">
        <v>2719</v>
      </c>
      <c r="M751" s="300">
        <v>2.653</v>
      </c>
      <c r="O751" s="1"/>
      <c r="P751" s="24">
        <f>IF(Q751="","",VLOOKUP(Q751,Mapping!AT:AU,2,FALSE))</f>
        <v>4</v>
      </c>
      <c r="Q751" s="112" t="s">
        <v>436</v>
      </c>
    </row>
    <row r="752" spans="1:17" hidden="1">
      <c r="A752" s="119" t="s">
        <v>562</v>
      </c>
      <c r="B752" s="85" t="s">
        <v>561</v>
      </c>
      <c r="C752" s="111">
        <v>44495</v>
      </c>
      <c r="D752" s="23" t="str">
        <f>IFERROR(VLOOKUP(E752,Mapping!AW:BA,5,FALSE),"")</f>
        <v/>
      </c>
      <c r="E752" s="536" t="s">
        <v>1469</v>
      </c>
      <c r="F752" s="1">
        <v>17</v>
      </c>
      <c r="G752" s="1">
        <v>19</v>
      </c>
      <c r="H752" s="1" t="s">
        <v>1353</v>
      </c>
      <c r="J752" s="23" t="str">
        <f t="shared" si="41"/>
        <v xml:space="preserve">UREN Room 709 17 19 B1 </v>
      </c>
      <c r="K752" s="23" t="str">
        <f t="shared" si="42"/>
        <v xml:space="preserve">17 19 B1 </v>
      </c>
      <c r="L752" s="1" t="s">
        <v>2719</v>
      </c>
      <c r="M752" s="300">
        <v>3.4510000000000001</v>
      </c>
      <c r="O752" s="1"/>
      <c r="P752" s="24">
        <f>IF(Q752="","",VLOOKUP(Q752,Mapping!AT:AU,2,FALSE))</f>
        <v>4</v>
      </c>
      <c r="Q752" s="112" t="s">
        <v>436</v>
      </c>
    </row>
    <row r="753" spans="1:17" hidden="1">
      <c r="A753" s="119" t="s">
        <v>566</v>
      </c>
      <c r="B753" s="85" t="s">
        <v>565</v>
      </c>
      <c r="C753" s="111">
        <v>44495</v>
      </c>
      <c r="D753" s="23" t="str">
        <f>IFERROR(VLOOKUP(E753,Mapping!AW:BA,5,FALSE),"")</f>
        <v/>
      </c>
      <c r="E753" s="534" t="s">
        <v>1469</v>
      </c>
      <c r="F753" s="1">
        <v>17</v>
      </c>
      <c r="G753" s="1">
        <v>19</v>
      </c>
      <c r="H753" s="1" t="s">
        <v>1391</v>
      </c>
      <c r="J753" s="23" t="str">
        <f t="shared" si="41"/>
        <v xml:space="preserve">UREN Room 709 17 19 B2 </v>
      </c>
      <c r="K753" s="23" t="str">
        <f t="shared" si="42"/>
        <v xml:space="preserve">17 19 B2 </v>
      </c>
      <c r="L753" s="1" t="s">
        <v>2719</v>
      </c>
      <c r="M753" s="300">
        <v>2.3279999999999998</v>
      </c>
      <c r="O753" s="1"/>
      <c r="P753" s="24">
        <f>IF(Q753="","",VLOOKUP(Q753,Mapping!AT:AU,2,FALSE))</f>
        <v>4</v>
      </c>
      <c r="Q753" s="112" t="s">
        <v>436</v>
      </c>
    </row>
    <row r="754" spans="1:17" hidden="1">
      <c r="A754" s="119" t="s">
        <v>571</v>
      </c>
      <c r="B754" s="85" t="s">
        <v>570</v>
      </c>
      <c r="C754" s="111">
        <v>44495</v>
      </c>
      <c r="D754" s="23" t="str">
        <f>IFERROR(VLOOKUP(E754,Mapping!AW:BA,5,FALSE),"")</f>
        <v/>
      </c>
      <c r="E754" s="536" t="s">
        <v>1469</v>
      </c>
      <c r="F754" s="1">
        <v>17</v>
      </c>
      <c r="G754" s="1">
        <v>19</v>
      </c>
      <c r="H754" s="1" t="s">
        <v>1957</v>
      </c>
      <c r="J754" s="23" t="str">
        <f t="shared" si="41"/>
        <v xml:space="preserve">UREN Room 709 17 19 B3 </v>
      </c>
      <c r="K754" s="23" t="str">
        <f t="shared" si="42"/>
        <v xml:space="preserve">17 19 B3 </v>
      </c>
      <c r="L754" s="1" t="s">
        <v>2719</v>
      </c>
      <c r="M754" s="300">
        <v>3.5070000000000001</v>
      </c>
      <c r="O754" s="1"/>
      <c r="P754" s="24">
        <f>IF(Q754="","",VLOOKUP(Q754,Mapping!AT:AU,2,FALSE))</f>
        <v>4</v>
      </c>
      <c r="Q754" s="112" t="s">
        <v>436</v>
      </c>
    </row>
    <row r="755" spans="1:17" hidden="1">
      <c r="A755" s="119" t="s">
        <v>577</v>
      </c>
      <c r="B755" s="85" t="s">
        <v>576</v>
      </c>
      <c r="C755" s="111">
        <v>44495</v>
      </c>
      <c r="D755" s="23" t="str">
        <f>IFERROR(VLOOKUP(E755,Mapping!AW:BA,5,FALSE),"")</f>
        <v/>
      </c>
      <c r="E755" s="534" t="s">
        <v>1469</v>
      </c>
      <c r="F755" s="1">
        <v>17</v>
      </c>
      <c r="G755" s="1">
        <v>19</v>
      </c>
      <c r="H755" s="1" t="s">
        <v>1960</v>
      </c>
      <c r="J755" s="23" t="str">
        <f t="shared" si="41"/>
        <v xml:space="preserve">UREN Room 709 17 19 B4 </v>
      </c>
      <c r="K755" s="23" t="str">
        <f t="shared" si="42"/>
        <v xml:space="preserve">17 19 B4 </v>
      </c>
      <c r="L755" s="1" t="s">
        <v>2719</v>
      </c>
      <c r="M755" s="300">
        <v>4.306</v>
      </c>
      <c r="O755" s="1"/>
      <c r="P755" s="24">
        <f>IF(Q755="","",VLOOKUP(Q755,Mapping!AT:AU,2,FALSE))</f>
        <v>4</v>
      </c>
      <c r="Q755" s="112" t="s">
        <v>436</v>
      </c>
    </row>
    <row r="756" spans="1:17" hidden="1">
      <c r="A756" s="119" t="s">
        <v>583</v>
      </c>
      <c r="B756" s="85" t="s">
        <v>582</v>
      </c>
      <c r="C756" s="111">
        <v>44495</v>
      </c>
      <c r="D756" s="23" t="str">
        <f>IFERROR(VLOOKUP(E756,Mapping!AW:BA,5,FALSE),"")</f>
        <v/>
      </c>
      <c r="E756" s="534" t="s">
        <v>1469</v>
      </c>
      <c r="F756" s="1">
        <v>17</v>
      </c>
      <c r="G756" s="1">
        <v>19</v>
      </c>
      <c r="H756" s="1" t="s">
        <v>1963</v>
      </c>
      <c r="J756" s="23" t="str">
        <f t="shared" si="41"/>
        <v xml:space="preserve">UREN Room 709 17 19 B5 </v>
      </c>
      <c r="K756" s="23" t="str">
        <f t="shared" si="42"/>
        <v xml:space="preserve">17 19 B5 </v>
      </c>
      <c r="L756" s="1" t="s">
        <v>2719</v>
      </c>
      <c r="M756" s="300">
        <v>2.7450000000000001</v>
      </c>
      <c r="O756" s="1"/>
      <c r="P756" s="24">
        <f>IF(Q756="","",VLOOKUP(Q756,Mapping!AT:AU,2,FALSE))</f>
        <v>4</v>
      </c>
      <c r="Q756" s="112" t="s">
        <v>436</v>
      </c>
    </row>
    <row r="757" spans="1:17" hidden="1">
      <c r="A757" s="119" t="s">
        <v>589</v>
      </c>
      <c r="B757" s="85" t="s">
        <v>588</v>
      </c>
      <c r="C757" s="111">
        <v>44495</v>
      </c>
      <c r="D757" s="23" t="str">
        <f>IFERROR(VLOOKUP(E757,Mapping!AW:BA,5,FALSE),"")</f>
        <v/>
      </c>
      <c r="E757" s="536" t="s">
        <v>1469</v>
      </c>
      <c r="F757" s="1">
        <v>17</v>
      </c>
      <c r="G757" s="1">
        <v>19</v>
      </c>
      <c r="H757" s="1" t="s">
        <v>1967</v>
      </c>
      <c r="J757" s="23" t="str">
        <f t="shared" si="41"/>
        <v xml:space="preserve">UREN Room 709 17 19 B6 </v>
      </c>
      <c r="K757" s="23" t="str">
        <f t="shared" si="42"/>
        <v xml:space="preserve">17 19 B6 </v>
      </c>
      <c r="L757" s="1" t="s">
        <v>2719</v>
      </c>
      <c r="M757" s="300">
        <v>5.4770000000000003</v>
      </c>
      <c r="O757" s="1"/>
      <c r="P757" s="24">
        <f>IF(Q757="","",VLOOKUP(Q757,Mapping!AT:AU,2,FALSE))</f>
        <v>4</v>
      </c>
      <c r="Q757" s="112" t="s">
        <v>436</v>
      </c>
    </row>
    <row r="758" spans="1:17" ht="15.75" hidden="1" customHeight="1">
      <c r="A758" s="85" t="s">
        <v>365</v>
      </c>
      <c r="B758" s="85" t="s">
        <v>364</v>
      </c>
      <c r="C758" s="111"/>
      <c r="D758" s="23">
        <f>IFERROR(VLOOKUP(E758,Mapping!AW:BA,5,FALSE),"")</f>
        <v>2</v>
      </c>
      <c r="E758" s="215" t="s">
        <v>925</v>
      </c>
      <c r="F758" s="1">
        <v>17</v>
      </c>
      <c r="G758" s="1">
        <v>17</v>
      </c>
      <c r="H758" s="1" t="s">
        <v>2440</v>
      </c>
      <c r="J758" s="23" t="str">
        <f t="shared" si="41"/>
        <v xml:space="preserve">UREN Room 709 17 17 A2 </v>
      </c>
      <c r="K758" s="23" t="str">
        <f t="shared" si="42"/>
        <v xml:space="preserve">17 17 A2 </v>
      </c>
      <c r="M758" s="300"/>
      <c r="O758" s="1"/>
      <c r="P758" s="24">
        <f>IF(Q758="","",VLOOKUP(Q758,Mapping!AT:AU,2,FALSE))</f>
        <v>2</v>
      </c>
      <c r="Q758" s="112" t="s">
        <v>1</v>
      </c>
    </row>
    <row r="759" spans="1:17" hidden="1">
      <c r="A759" s="85" t="s">
        <v>365</v>
      </c>
      <c r="B759" s="85" t="s">
        <v>364</v>
      </c>
      <c r="C759" s="111"/>
      <c r="D759" s="23">
        <f>IFERROR(VLOOKUP(E759,Mapping!AW:BA,5,FALSE),"")</f>
        <v>1</v>
      </c>
      <c r="E759" s="116" t="s">
        <v>905</v>
      </c>
      <c r="F759" s="1">
        <v>17</v>
      </c>
      <c r="G759" s="1">
        <v>17</v>
      </c>
      <c r="H759" s="1" t="s">
        <v>1209</v>
      </c>
      <c r="J759" s="23" t="str">
        <f t="shared" si="41"/>
        <v xml:space="preserve">UREN Room 709 17 17 A1 </v>
      </c>
      <c r="K759" s="23" t="str">
        <f t="shared" si="42"/>
        <v xml:space="preserve">17 17 A1 </v>
      </c>
      <c r="M759" s="300"/>
      <c r="O759" s="1"/>
      <c r="P759" s="24">
        <f>IF(Q759="","",VLOOKUP(Q759,Mapping!AT:AU,2,FALSE))</f>
        <v>2</v>
      </c>
      <c r="Q759" s="112" t="s">
        <v>1</v>
      </c>
    </row>
    <row r="760" spans="1:17" hidden="1">
      <c r="A760" s="85" t="s">
        <v>365</v>
      </c>
      <c r="B760" s="85" t="s">
        <v>364</v>
      </c>
      <c r="C760" s="111"/>
      <c r="D760" s="23">
        <f>IFERROR(VLOOKUP(E760,Mapping!AW:BA,5,FALSE),"")</f>
        <v>3</v>
      </c>
      <c r="E760" s="215" t="s">
        <v>943</v>
      </c>
      <c r="F760" s="1">
        <v>17</v>
      </c>
      <c r="G760" s="1">
        <v>17</v>
      </c>
      <c r="H760" s="1" t="s">
        <v>2441</v>
      </c>
      <c r="J760" s="23" t="str">
        <f t="shared" si="41"/>
        <v xml:space="preserve">UREN Room 709 17 17 A3 </v>
      </c>
      <c r="K760" s="23" t="str">
        <f t="shared" si="42"/>
        <v xml:space="preserve">17 17 A3 </v>
      </c>
      <c r="M760" s="300"/>
      <c r="O760" s="1"/>
      <c r="P760" s="24">
        <f>IF(Q760="","",VLOOKUP(Q760,Mapping!AT:AU,2,FALSE))</f>
        <v>2</v>
      </c>
      <c r="Q760" s="112" t="s">
        <v>1</v>
      </c>
    </row>
    <row r="761" spans="1:17" hidden="1">
      <c r="A761" s="85" t="s">
        <v>367</v>
      </c>
      <c r="B761" s="85" t="s">
        <v>366</v>
      </c>
      <c r="C761" s="111"/>
      <c r="D761" s="23">
        <f>IFERROR(VLOOKUP(E761,Mapping!AW:BA,5,FALSE),"")</f>
        <v>2</v>
      </c>
      <c r="E761" s="215" t="s">
        <v>925</v>
      </c>
      <c r="F761" s="1">
        <v>17</v>
      </c>
      <c r="G761" s="1">
        <v>17</v>
      </c>
      <c r="H761" s="1" t="s">
        <v>2322</v>
      </c>
      <c r="J761" s="23" t="str">
        <f t="shared" si="41"/>
        <v xml:space="preserve">UREN Room 709 17 17 A5 </v>
      </c>
      <c r="K761" s="23" t="str">
        <f t="shared" si="42"/>
        <v xml:space="preserve">17 17 A5 </v>
      </c>
      <c r="M761" s="300"/>
      <c r="O761" s="1"/>
      <c r="P761" s="24">
        <f>IF(Q761="","",VLOOKUP(Q761,Mapping!AT:AU,2,FALSE))</f>
        <v>2</v>
      </c>
      <c r="Q761" s="112" t="s">
        <v>1</v>
      </c>
    </row>
    <row r="762" spans="1:17" hidden="1">
      <c r="A762" s="85" t="s">
        <v>367</v>
      </c>
      <c r="B762" s="85" t="s">
        <v>366</v>
      </c>
      <c r="C762" s="111"/>
      <c r="D762" s="23">
        <f>IFERROR(VLOOKUP(E762,Mapping!AW:BA,5,FALSE),"")</f>
        <v>1</v>
      </c>
      <c r="E762" s="116" t="s">
        <v>905</v>
      </c>
      <c r="F762" s="1">
        <v>17</v>
      </c>
      <c r="G762" s="1">
        <v>17</v>
      </c>
      <c r="H762" s="1" t="s">
        <v>2320</v>
      </c>
      <c r="J762" s="23" t="str">
        <f t="shared" si="41"/>
        <v xml:space="preserve">UREN Room 709 17 17 A4 </v>
      </c>
      <c r="K762" s="23" t="str">
        <f t="shared" si="42"/>
        <v xml:space="preserve">17 17 A4 </v>
      </c>
      <c r="M762" s="300"/>
      <c r="O762" s="1"/>
      <c r="P762" s="24">
        <f>IF(Q762="","",VLOOKUP(Q762,Mapping!AT:AU,2,FALSE))</f>
        <v>2</v>
      </c>
      <c r="Q762" s="112" t="s">
        <v>1</v>
      </c>
    </row>
    <row r="763" spans="1:17" hidden="1">
      <c r="A763" s="85" t="s">
        <v>367</v>
      </c>
      <c r="B763" s="85" t="s">
        <v>366</v>
      </c>
      <c r="C763" s="111"/>
      <c r="D763" s="23">
        <f>IFERROR(VLOOKUP(E763,Mapping!AW:BA,5,FALSE),"")</f>
        <v>3</v>
      </c>
      <c r="E763" s="215" t="s">
        <v>943</v>
      </c>
      <c r="F763" s="1">
        <v>17</v>
      </c>
      <c r="G763" s="1">
        <v>17</v>
      </c>
      <c r="H763" s="1" t="s">
        <v>2323</v>
      </c>
      <c r="J763" s="23" t="str">
        <f t="shared" si="41"/>
        <v xml:space="preserve">UREN Room 709 17 17 A6 </v>
      </c>
      <c r="K763" s="23" t="str">
        <f t="shared" si="42"/>
        <v xml:space="preserve">17 17 A6 </v>
      </c>
      <c r="M763" s="300"/>
      <c r="O763" s="1"/>
      <c r="P763" s="24">
        <f>IF(Q763="","",VLOOKUP(Q763,Mapping!AT:AU,2,FALSE))</f>
        <v>2</v>
      </c>
      <c r="Q763" s="112" t="s">
        <v>1</v>
      </c>
    </row>
    <row r="764" spans="1:17" hidden="1">
      <c r="A764" s="85">
        <v>20130871</v>
      </c>
      <c r="B764" s="85" t="s">
        <v>256</v>
      </c>
      <c r="C764" s="111"/>
      <c r="D764" s="23">
        <f>IFERROR(VLOOKUP(E764,Mapping!AW:BA,5,FALSE),"")</f>
        <v>2</v>
      </c>
      <c r="E764" s="215" t="s">
        <v>925</v>
      </c>
      <c r="F764" s="1">
        <v>16</v>
      </c>
      <c r="G764" s="1">
        <v>6</v>
      </c>
      <c r="H764" s="1" t="s">
        <v>1960</v>
      </c>
      <c r="J764" s="23" t="str">
        <f t="shared" ref="J764" si="43">"UREN Room 709"&amp;" "&amp;F764&amp;" "&amp;G764&amp;" "&amp;H764&amp;" "&amp;I764</f>
        <v xml:space="preserve">UREN Room 709 16 6 B4 </v>
      </c>
      <c r="K764" s="23" t="str">
        <f t="shared" ref="K764" si="44">F764&amp;" "&amp;G764&amp;" "&amp;H764&amp;" "&amp;I764</f>
        <v xml:space="preserve">16 6 B4 </v>
      </c>
      <c r="M764" s="300"/>
      <c r="O764" s="1"/>
      <c r="P764" s="24">
        <f>IF(Q764="","",VLOOKUP(Q764,Mapping!AT:AU,2,FALSE))</f>
        <v>2</v>
      </c>
      <c r="Q764" s="112" t="s">
        <v>1</v>
      </c>
    </row>
    <row r="765" spans="1:17" hidden="1">
      <c r="A765" s="85">
        <v>20130871</v>
      </c>
      <c r="B765" s="85" t="s">
        <v>256</v>
      </c>
      <c r="C765" s="111"/>
      <c r="D765" s="23">
        <f>IFERROR(VLOOKUP(E765,Mapping!AW:BA,5,FALSE),"")</f>
        <v>3</v>
      </c>
      <c r="E765" s="215" t="s">
        <v>943</v>
      </c>
      <c r="F765" s="1">
        <v>16</v>
      </c>
      <c r="G765" s="1">
        <v>6</v>
      </c>
      <c r="H765" s="1" t="s">
        <v>1967</v>
      </c>
      <c r="J765" s="23" t="str">
        <f t="shared" si="41"/>
        <v xml:space="preserve">UREN Room 709 16 6 B6 </v>
      </c>
      <c r="K765" s="23" t="str">
        <f t="shared" si="42"/>
        <v xml:space="preserve">16 6 B6 </v>
      </c>
      <c r="M765" s="300"/>
      <c r="O765" s="1"/>
      <c r="P765" s="24">
        <f>IF(Q765="","",VLOOKUP(Q765,Mapping!AT:AU,2,FALSE))</f>
        <v>2</v>
      </c>
      <c r="Q765" s="112" t="s">
        <v>1</v>
      </c>
    </row>
    <row r="766" spans="1:17" ht="15.75" hidden="1" customHeight="1">
      <c r="A766" s="85">
        <v>20000034</v>
      </c>
      <c r="B766" s="85" t="s">
        <v>240</v>
      </c>
      <c r="C766" s="111"/>
      <c r="D766" s="23">
        <f>IFERROR(VLOOKUP(E766,Mapping!AW:BA,5,FALSE),"")</f>
        <v>1</v>
      </c>
      <c r="E766" s="116" t="s">
        <v>905</v>
      </c>
      <c r="F766" s="1">
        <v>16</v>
      </c>
      <c r="G766">
        <v>7</v>
      </c>
      <c r="H766" s="1" t="s">
        <v>2320</v>
      </c>
      <c r="J766" s="23" t="str">
        <f t="shared" si="41"/>
        <v xml:space="preserve">UREN Room 709 16 7 A4 </v>
      </c>
      <c r="K766" s="23" t="str">
        <f t="shared" si="42"/>
        <v xml:space="preserve">16 7 A4 </v>
      </c>
      <c r="M766" s="300"/>
      <c r="O766" s="1"/>
      <c r="P766" s="24">
        <f>IF(Q766="","",VLOOKUP(Q766,Mapping!AT:AU,2,FALSE))</f>
        <v>2</v>
      </c>
      <c r="Q766" s="112" t="s">
        <v>1</v>
      </c>
    </row>
    <row r="767" spans="1:17" hidden="1">
      <c r="A767" s="85">
        <v>20000034</v>
      </c>
      <c r="B767" s="85" t="s">
        <v>240</v>
      </c>
      <c r="C767" s="111"/>
      <c r="D767" s="23">
        <f>IFERROR(VLOOKUP(E767,Mapping!AW:BA,5,FALSE),"")</f>
        <v>2</v>
      </c>
      <c r="E767" s="215" t="s">
        <v>925</v>
      </c>
      <c r="F767" s="1">
        <v>16</v>
      </c>
      <c r="G767">
        <v>7</v>
      </c>
      <c r="H767" s="1" t="s">
        <v>2322</v>
      </c>
      <c r="J767" s="23" t="str">
        <f t="shared" si="41"/>
        <v xml:space="preserve">UREN Room 709 16 7 A5 </v>
      </c>
      <c r="K767" s="23" t="str">
        <f t="shared" si="42"/>
        <v xml:space="preserve">16 7 A5 </v>
      </c>
      <c r="M767" s="300"/>
      <c r="O767" s="1"/>
      <c r="P767" s="24">
        <f>IF(Q767="","",VLOOKUP(Q767,Mapping!AT:AU,2,FALSE))</f>
        <v>2</v>
      </c>
      <c r="Q767" s="112" t="s">
        <v>1</v>
      </c>
    </row>
    <row r="768" spans="1:17" hidden="1">
      <c r="A768" s="85">
        <v>19891015</v>
      </c>
      <c r="B768" s="85" t="s">
        <v>201</v>
      </c>
      <c r="C768" s="111"/>
      <c r="D768" s="23">
        <f>IFERROR(VLOOKUP(E768,Mapping!AW:BA,5,FALSE),"")</f>
        <v>3</v>
      </c>
      <c r="E768" s="215" t="s">
        <v>943</v>
      </c>
      <c r="F768" s="1">
        <v>16</v>
      </c>
      <c r="G768">
        <v>5</v>
      </c>
      <c r="H768" s="1" t="s">
        <v>1967</v>
      </c>
      <c r="J768" s="23" t="str">
        <f t="shared" si="41"/>
        <v xml:space="preserve">UREN Room 709 16 5 B6 </v>
      </c>
      <c r="K768" s="23" t="str">
        <f t="shared" si="42"/>
        <v xml:space="preserve">16 5 B6 </v>
      </c>
      <c r="M768" s="300"/>
      <c r="O768" s="1"/>
      <c r="P768" s="24">
        <f>IF(Q768="","",VLOOKUP(Q768,Mapping!AT:AU,2,FALSE))</f>
        <v>2</v>
      </c>
      <c r="Q768" s="112" t="s">
        <v>1</v>
      </c>
    </row>
    <row r="769" spans="1:17" hidden="1">
      <c r="A769" s="85">
        <v>19891053</v>
      </c>
      <c r="B769" s="85" t="s">
        <v>207</v>
      </c>
      <c r="C769" s="111"/>
      <c r="D769" s="23">
        <f>IFERROR(VLOOKUP(E769,Mapping!AW:BA,5,FALSE),"")</f>
        <v>1</v>
      </c>
      <c r="E769" s="116" t="s">
        <v>905</v>
      </c>
      <c r="F769" s="1">
        <v>16</v>
      </c>
      <c r="G769">
        <v>6</v>
      </c>
      <c r="H769" s="1" t="s">
        <v>1209</v>
      </c>
      <c r="J769" s="23" t="str">
        <f t="shared" ref="J769" si="45">"UREN Room 709"&amp;" "&amp;F769&amp;" "&amp;G769&amp;" "&amp;H769&amp;" "&amp;I769</f>
        <v xml:space="preserve">UREN Room 709 16 6 A1 </v>
      </c>
      <c r="K769" s="23" t="str">
        <f t="shared" ref="K769" si="46">F769&amp;" "&amp;G769&amp;" "&amp;H769&amp;" "&amp;I769</f>
        <v xml:space="preserve">16 6 A1 </v>
      </c>
      <c r="M769" s="300"/>
      <c r="N769" s="1" t="s">
        <v>2456</v>
      </c>
      <c r="O769" s="1"/>
      <c r="P769" s="24">
        <f>IF(Q769="","",VLOOKUP(Q769,Mapping!AT:AU,2,FALSE))</f>
        <v>2</v>
      </c>
      <c r="Q769" s="112" t="s">
        <v>1</v>
      </c>
    </row>
    <row r="770" spans="1:17" hidden="1">
      <c r="A770" s="85">
        <v>19891053</v>
      </c>
      <c r="B770" s="85" t="s">
        <v>207</v>
      </c>
      <c r="C770" s="111"/>
      <c r="D770" s="23">
        <f>IFERROR(VLOOKUP(E770,Mapping!AW:BA,5,FALSE),"")</f>
        <v>2</v>
      </c>
      <c r="E770" s="116" t="s">
        <v>925</v>
      </c>
      <c r="F770" s="1">
        <v>16</v>
      </c>
      <c r="G770">
        <v>6</v>
      </c>
      <c r="H770" s="1" t="s">
        <v>2440</v>
      </c>
      <c r="J770" s="23" t="str">
        <f t="shared" si="41"/>
        <v xml:space="preserve">UREN Room 709 16 6 A2 </v>
      </c>
      <c r="K770" s="23" t="str">
        <f t="shared" si="42"/>
        <v xml:space="preserve">16 6 A2 </v>
      </c>
      <c r="M770" s="300"/>
      <c r="O770" s="1"/>
      <c r="P770" s="24">
        <f>IF(Q770="","",VLOOKUP(Q770,Mapping!AT:AU,2,FALSE))</f>
        <v>2</v>
      </c>
      <c r="Q770" s="112" t="s">
        <v>1</v>
      </c>
    </row>
    <row r="771" spans="1:17" hidden="1">
      <c r="A771" s="85">
        <v>19891053</v>
      </c>
      <c r="B771" s="85" t="s">
        <v>207</v>
      </c>
      <c r="C771" s="111"/>
      <c r="D771" s="23">
        <f>IFERROR(VLOOKUP(E771,Mapping!AW:BA,5,FALSE),"")</f>
        <v>3</v>
      </c>
      <c r="E771" s="215" t="s">
        <v>943</v>
      </c>
      <c r="F771" s="1">
        <v>16</v>
      </c>
      <c r="G771">
        <v>6</v>
      </c>
      <c r="H771" s="1" t="s">
        <v>2441</v>
      </c>
      <c r="J771" s="23" t="str">
        <f t="shared" si="41"/>
        <v xml:space="preserve">UREN Room 709 16 6 A3 </v>
      </c>
      <c r="K771" s="23" t="str">
        <f t="shared" si="42"/>
        <v xml:space="preserve">16 6 A3 </v>
      </c>
      <c r="M771" s="300"/>
      <c r="O771" s="1"/>
      <c r="P771" s="24">
        <f>IF(Q771="","",VLOOKUP(Q771,Mapping!AT:AU,2,FALSE))</f>
        <v>2</v>
      </c>
      <c r="Q771" s="112" t="s">
        <v>1</v>
      </c>
    </row>
    <row r="772" spans="1:17" hidden="1">
      <c r="A772" s="85">
        <v>19910006</v>
      </c>
      <c r="B772" s="85" t="s">
        <v>209</v>
      </c>
      <c r="C772" s="111"/>
      <c r="D772" s="23">
        <f>IFERROR(VLOOKUP(E772,Mapping!AW:BA,5,FALSE),"")</f>
        <v>2</v>
      </c>
      <c r="E772" s="116" t="s">
        <v>925</v>
      </c>
      <c r="F772" s="1">
        <v>16</v>
      </c>
      <c r="G772">
        <v>8</v>
      </c>
      <c r="H772" s="1" t="s">
        <v>1963</v>
      </c>
      <c r="J772" s="23" t="str">
        <f t="shared" si="41"/>
        <v xml:space="preserve">UREN Room 709 16 8 B5 </v>
      </c>
      <c r="K772" s="23" t="str">
        <f t="shared" si="42"/>
        <v xml:space="preserve">16 8 B5 </v>
      </c>
      <c r="M772" s="300"/>
      <c r="O772" s="1"/>
      <c r="P772" s="24">
        <f>IF(Q772="","",VLOOKUP(Q772,Mapping!AT:AU,2,FALSE))</f>
        <v>2</v>
      </c>
      <c r="Q772" s="112" t="s">
        <v>1</v>
      </c>
    </row>
    <row r="773" spans="1:17" hidden="1">
      <c r="A773" s="85">
        <v>19910006</v>
      </c>
      <c r="B773" s="85" t="s">
        <v>209</v>
      </c>
      <c r="C773" s="111"/>
      <c r="D773" s="23">
        <f>IFERROR(VLOOKUP(E773,Mapping!AW:BA,5,FALSE),"")</f>
        <v>1</v>
      </c>
      <c r="E773" s="215" t="s">
        <v>905</v>
      </c>
      <c r="F773" s="1">
        <v>16</v>
      </c>
      <c r="G773">
        <v>8</v>
      </c>
      <c r="H773" s="1" t="s">
        <v>1960</v>
      </c>
      <c r="J773" s="23" t="str">
        <f t="shared" si="41"/>
        <v xml:space="preserve">UREN Room 709 16 8 B4 </v>
      </c>
      <c r="K773" s="23" t="str">
        <f t="shared" si="42"/>
        <v xml:space="preserve">16 8 B4 </v>
      </c>
      <c r="M773" s="300"/>
      <c r="O773" s="1"/>
      <c r="P773" s="24">
        <f>IF(Q773="","",VLOOKUP(Q773,Mapping!AT:AU,2,FALSE))</f>
        <v>2</v>
      </c>
      <c r="Q773" s="112" t="s">
        <v>1</v>
      </c>
    </row>
    <row r="774" spans="1:17" ht="15.75" hidden="1" customHeight="1">
      <c r="A774" s="85">
        <v>19910006</v>
      </c>
      <c r="B774" s="85" t="s">
        <v>209</v>
      </c>
      <c r="C774" s="111"/>
      <c r="D774" s="23">
        <f>IFERROR(VLOOKUP(E774,Mapping!AW:BA,5,FALSE),"")</f>
        <v>3</v>
      </c>
      <c r="E774" s="215" t="s">
        <v>943</v>
      </c>
      <c r="F774" s="1">
        <v>16</v>
      </c>
      <c r="G774">
        <v>8</v>
      </c>
      <c r="H774" s="1" t="s">
        <v>1967</v>
      </c>
      <c r="J774" s="23" t="str">
        <f t="shared" si="41"/>
        <v xml:space="preserve">UREN Room 709 16 8 B6 </v>
      </c>
      <c r="K774" s="23" t="str">
        <f t="shared" si="42"/>
        <v xml:space="preserve">16 8 B6 </v>
      </c>
      <c r="M774" s="300"/>
      <c r="O774" s="1"/>
      <c r="P774" s="24">
        <f>IF(Q774="","",VLOOKUP(Q774,Mapping!AT:AU,2,FALSE))</f>
        <v>2</v>
      </c>
      <c r="Q774" s="112" t="s">
        <v>1</v>
      </c>
    </row>
    <row r="775" spans="1:17" hidden="1">
      <c r="A775" s="85">
        <v>19910334</v>
      </c>
      <c r="B775" s="85" t="s">
        <v>216</v>
      </c>
      <c r="C775" s="111"/>
      <c r="D775" s="23">
        <f>IFERROR(VLOOKUP(E775,Mapping!AW:BA,5,FALSE),"")</f>
        <v>2</v>
      </c>
      <c r="E775" s="116" t="s">
        <v>925</v>
      </c>
      <c r="F775" s="1">
        <v>16</v>
      </c>
      <c r="G775">
        <v>4</v>
      </c>
      <c r="H775" s="1" t="s">
        <v>2448</v>
      </c>
      <c r="J775" s="23" t="str">
        <f t="shared" si="41"/>
        <v xml:space="preserve">UREN Room 709 16 4 C5 </v>
      </c>
      <c r="K775" s="23" t="str">
        <f t="shared" si="42"/>
        <v xml:space="preserve">16 4 C5 </v>
      </c>
      <c r="M775" s="300"/>
      <c r="O775" s="1"/>
      <c r="P775" s="24">
        <f>IF(Q775="","",VLOOKUP(Q775,Mapping!AT:AU,2,FALSE))</f>
        <v>2</v>
      </c>
      <c r="Q775" s="112" t="s">
        <v>1</v>
      </c>
    </row>
    <row r="776" spans="1:17" hidden="1">
      <c r="A776" s="85">
        <v>19910334</v>
      </c>
      <c r="B776" s="85" t="s">
        <v>216</v>
      </c>
      <c r="C776" s="111"/>
      <c r="D776" s="23">
        <f>IFERROR(VLOOKUP(E776,Mapping!AW:BA,5,FALSE),"")</f>
        <v>1</v>
      </c>
      <c r="E776" s="215" t="s">
        <v>905</v>
      </c>
      <c r="F776" s="1">
        <v>16</v>
      </c>
      <c r="G776">
        <v>4</v>
      </c>
      <c r="H776" s="1" t="s">
        <v>2447</v>
      </c>
      <c r="J776" s="23" t="str">
        <f t="shared" si="41"/>
        <v xml:space="preserve">UREN Room 709 16 4 C4 </v>
      </c>
      <c r="K776" s="23" t="str">
        <f t="shared" si="42"/>
        <v xml:space="preserve">16 4 C4 </v>
      </c>
      <c r="M776" s="300"/>
      <c r="O776" s="1"/>
      <c r="P776" s="24">
        <f>IF(Q776="","",VLOOKUP(Q776,Mapping!AT:AU,2,FALSE))</f>
        <v>2</v>
      </c>
      <c r="Q776" s="112" t="s">
        <v>1</v>
      </c>
    </row>
    <row r="777" spans="1:17" hidden="1">
      <c r="A777" s="85">
        <v>19910334</v>
      </c>
      <c r="B777" s="85" t="s">
        <v>216</v>
      </c>
      <c r="C777" s="111"/>
      <c r="D777" s="23">
        <f>IFERROR(VLOOKUP(E777,Mapping!AW:BA,5,FALSE),"")</f>
        <v>3</v>
      </c>
      <c r="E777" s="215" t="s">
        <v>943</v>
      </c>
      <c r="F777" s="1">
        <v>16</v>
      </c>
      <c r="G777">
        <v>4</v>
      </c>
      <c r="H777" s="1" t="s">
        <v>2449</v>
      </c>
      <c r="J777" s="23" t="str">
        <f t="shared" si="41"/>
        <v xml:space="preserve">UREN Room 709 16 4 C6 </v>
      </c>
      <c r="K777" s="23" t="str">
        <f t="shared" si="42"/>
        <v xml:space="preserve">16 4 C6 </v>
      </c>
      <c r="M777" s="300"/>
      <c r="O777" s="1"/>
      <c r="P777" s="24">
        <f>IF(Q777="","",VLOOKUP(Q777,Mapping!AT:AU,2,FALSE))</f>
        <v>2</v>
      </c>
      <c r="Q777" s="112" t="s">
        <v>1</v>
      </c>
    </row>
    <row r="778" spans="1:17" hidden="1">
      <c r="A778" s="85">
        <v>19920001</v>
      </c>
      <c r="B778" s="85" t="s">
        <v>217</v>
      </c>
      <c r="C778" s="111"/>
      <c r="D778" s="23">
        <f>IFERROR(VLOOKUP(E778,Mapping!AW:BA,5,FALSE),"")</f>
        <v>2</v>
      </c>
      <c r="E778" s="215" t="s">
        <v>925</v>
      </c>
      <c r="F778" s="1">
        <v>16</v>
      </c>
      <c r="G778">
        <v>6</v>
      </c>
      <c r="H778" s="1" t="s">
        <v>1391</v>
      </c>
      <c r="J778" s="23" t="str">
        <f t="shared" si="41"/>
        <v xml:space="preserve">UREN Room 709 16 6 B2 </v>
      </c>
      <c r="K778" s="23" t="str">
        <f t="shared" si="42"/>
        <v xml:space="preserve">16 6 B2 </v>
      </c>
      <c r="M778" s="300"/>
      <c r="O778" s="1"/>
      <c r="P778" s="24">
        <f>IF(Q778="","",VLOOKUP(Q778,Mapping!AT:AU,2,FALSE))</f>
        <v>2</v>
      </c>
      <c r="Q778" s="112" t="s">
        <v>1</v>
      </c>
    </row>
    <row r="779" spans="1:17" hidden="1">
      <c r="A779" s="85">
        <v>19920001</v>
      </c>
      <c r="B779" s="85" t="s">
        <v>217</v>
      </c>
      <c r="C779" s="111"/>
      <c r="D779" s="23">
        <f>IFERROR(VLOOKUP(E779,Mapping!AW:BA,5,FALSE),"")</f>
        <v>3</v>
      </c>
      <c r="E779" s="116" t="s">
        <v>943</v>
      </c>
      <c r="F779" s="1">
        <v>16</v>
      </c>
      <c r="G779">
        <v>6</v>
      </c>
      <c r="H779" s="1" t="s">
        <v>1957</v>
      </c>
      <c r="J779" s="23" t="str">
        <f t="shared" ref="J779" si="47">"UREN Room 709"&amp;" "&amp;F779&amp;" "&amp;G779&amp;" "&amp;H779&amp;" "&amp;I779</f>
        <v xml:space="preserve">UREN Room 709 16 6 B3 </v>
      </c>
      <c r="K779" s="23" t="str">
        <f t="shared" ref="K779" si="48">F779&amp;" "&amp;G779&amp;" "&amp;H779&amp;" "&amp;I779</f>
        <v xml:space="preserve">16 6 B3 </v>
      </c>
      <c r="M779" s="300"/>
      <c r="N779" s="1" t="s">
        <v>2720</v>
      </c>
      <c r="O779" s="1"/>
      <c r="P779" s="24">
        <f>IF(Q779="","",VLOOKUP(Q779,Mapping!AT:AU,2,FALSE))</f>
        <v>2</v>
      </c>
      <c r="Q779" s="112" t="s">
        <v>1</v>
      </c>
    </row>
    <row r="780" spans="1:17" hidden="1">
      <c r="A780" s="85">
        <v>19920001</v>
      </c>
      <c r="B780" s="85" t="s">
        <v>217</v>
      </c>
      <c r="C780" s="111"/>
      <c r="D780" s="23">
        <f>IFERROR(VLOOKUP(E780,Mapping!AW:BA,5,FALSE),"")</f>
        <v>1</v>
      </c>
      <c r="E780" s="215" t="s">
        <v>905</v>
      </c>
      <c r="F780" s="1">
        <v>16</v>
      </c>
      <c r="G780">
        <v>6</v>
      </c>
      <c r="H780" s="1" t="s">
        <v>1353</v>
      </c>
      <c r="J780" s="23" t="str">
        <f>"UREN Room 709"&amp;" "&amp;F780&amp;" "&amp;G780&amp;" "&amp;H780&amp;" "&amp;I780</f>
        <v xml:space="preserve">UREN Room 709 16 6 B1 </v>
      </c>
      <c r="K780" s="23" t="str">
        <f>F780&amp;" "&amp;G780&amp;" "&amp;H780&amp;" "&amp;I780</f>
        <v xml:space="preserve">16 6 B1 </v>
      </c>
      <c r="M780" s="300"/>
      <c r="N780" s="1" t="s">
        <v>2721</v>
      </c>
      <c r="O780" s="1"/>
      <c r="P780" s="24">
        <f>IF(Q780="","",VLOOKUP(Q780,Mapping!AT:AU,2,FALSE))</f>
        <v>2</v>
      </c>
      <c r="Q780" s="112" t="s">
        <v>1</v>
      </c>
    </row>
    <row r="781" spans="1:17" hidden="1">
      <c r="A781" s="85">
        <v>19920035</v>
      </c>
      <c r="B781" s="85" t="s">
        <v>218</v>
      </c>
      <c r="C781" s="111"/>
      <c r="D781" s="23">
        <f>IFERROR(VLOOKUP(E781,Mapping!AW:BA,5,FALSE),"")</f>
        <v>1</v>
      </c>
      <c r="E781" s="215" t="s">
        <v>905</v>
      </c>
      <c r="F781" s="1">
        <v>16</v>
      </c>
      <c r="G781">
        <v>2</v>
      </c>
      <c r="H781" s="1" t="s">
        <v>2320</v>
      </c>
      <c r="J781" s="23" t="str">
        <f t="shared" si="41"/>
        <v xml:space="preserve">UREN Room 709 16 2 A4 </v>
      </c>
      <c r="K781" s="23" t="str">
        <f t="shared" si="42"/>
        <v xml:space="preserve">16 2 A4 </v>
      </c>
      <c r="M781" s="300"/>
      <c r="O781" s="1"/>
      <c r="P781" s="24">
        <f>IF(Q781="","",VLOOKUP(Q781,Mapping!AT:AU,2,FALSE))</f>
        <v>2</v>
      </c>
      <c r="Q781" s="112" t="s">
        <v>1</v>
      </c>
    </row>
    <row r="782" spans="1:17" ht="15.75" hidden="1" customHeight="1">
      <c r="A782" s="85">
        <v>19920035</v>
      </c>
      <c r="B782" s="85" t="s">
        <v>218</v>
      </c>
      <c r="C782" s="111"/>
      <c r="D782" s="23">
        <f>IFERROR(VLOOKUP(E782,Mapping!AW:BA,5,FALSE),"")</f>
        <v>3</v>
      </c>
      <c r="E782" s="116" t="s">
        <v>943</v>
      </c>
      <c r="F782" s="1">
        <v>16</v>
      </c>
      <c r="G782">
        <v>2</v>
      </c>
      <c r="H782" s="1" t="s">
        <v>2323</v>
      </c>
      <c r="J782" s="23" t="str">
        <f t="shared" si="41"/>
        <v xml:space="preserve">UREN Room 709 16 2 A6 </v>
      </c>
      <c r="K782" s="23" t="str">
        <f t="shared" si="42"/>
        <v xml:space="preserve">16 2 A6 </v>
      </c>
      <c r="M782" s="300"/>
      <c r="O782" s="1"/>
      <c r="P782" s="24">
        <f>IF(Q782="","",VLOOKUP(Q782,Mapping!AT:AU,2,FALSE))</f>
        <v>2</v>
      </c>
      <c r="Q782" s="112" t="s">
        <v>1</v>
      </c>
    </row>
    <row r="783" spans="1:17" hidden="1">
      <c r="A783" s="85">
        <v>19920077</v>
      </c>
      <c r="B783" s="85" t="s">
        <v>220</v>
      </c>
      <c r="C783" s="111"/>
      <c r="D783" s="23">
        <f>IFERROR(VLOOKUP(E783,Mapping!AW:BA,5,FALSE),"")</f>
        <v>2</v>
      </c>
      <c r="E783" s="215" t="s">
        <v>925</v>
      </c>
      <c r="F783" s="1">
        <v>16</v>
      </c>
      <c r="G783">
        <v>2</v>
      </c>
      <c r="H783" s="1" t="s">
        <v>1391</v>
      </c>
      <c r="J783" s="23" t="str">
        <f t="shared" si="41"/>
        <v xml:space="preserve">UREN Room 709 16 2 B2 </v>
      </c>
      <c r="K783" s="23" t="str">
        <f t="shared" si="42"/>
        <v xml:space="preserve">16 2 B2 </v>
      </c>
      <c r="M783" s="300"/>
      <c r="O783" s="1"/>
      <c r="P783" s="24">
        <f>IF(Q783="","",VLOOKUP(Q783,Mapping!AT:AU,2,FALSE))</f>
        <v>2</v>
      </c>
      <c r="Q783" s="112" t="s">
        <v>1</v>
      </c>
    </row>
    <row r="784" spans="1:17" hidden="1">
      <c r="A784" s="85">
        <v>19920077</v>
      </c>
      <c r="B784" s="85" t="s">
        <v>220</v>
      </c>
      <c r="C784" s="111"/>
      <c r="D784" s="23">
        <f>IFERROR(VLOOKUP(E784,Mapping!AW:BA,5,FALSE),"")</f>
        <v>1</v>
      </c>
      <c r="E784" s="116" t="s">
        <v>905</v>
      </c>
      <c r="F784" s="1">
        <v>16</v>
      </c>
      <c r="G784">
        <v>2</v>
      </c>
      <c r="H784" s="1" t="s">
        <v>1353</v>
      </c>
      <c r="J784" s="23" t="str">
        <f t="shared" si="41"/>
        <v xml:space="preserve">UREN Room 709 16 2 B1 </v>
      </c>
      <c r="K784" s="23" t="str">
        <f t="shared" si="42"/>
        <v xml:space="preserve">16 2 B1 </v>
      </c>
      <c r="M784" s="300"/>
      <c r="O784" s="1"/>
      <c r="P784" s="24">
        <f>IF(Q784="","",VLOOKUP(Q784,Mapping!AT:AU,2,FALSE))</f>
        <v>2</v>
      </c>
      <c r="Q784" s="112" t="s">
        <v>1</v>
      </c>
    </row>
    <row r="785" spans="1:17" hidden="1">
      <c r="A785" s="85">
        <v>19920077</v>
      </c>
      <c r="B785" s="85" t="s">
        <v>220</v>
      </c>
      <c r="C785" s="111"/>
      <c r="D785" s="23">
        <f>IFERROR(VLOOKUP(E785,Mapping!AW:BA,5,FALSE),"")</f>
        <v>3</v>
      </c>
      <c r="E785" s="215" t="s">
        <v>943</v>
      </c>
      <c r="F785" s="1">
        <v>16</v>
      </c>
      <c r="G785">
        <v>2</v>
      </c>
      <c r="H785" s="1" t="s">
        <v>1957</v>
      </c>
      <c r="J785" s="23" t="str">
        <f t="shared" si="41"/>
        <v xml:space="preserve">UREN Room 709 16 2 B3 </v>
      </c>
      <c r="K785" s="23" t="str">
        <f t="shared" si="42"/>
        <v xml:space="preserve">16 2 B3 </v>
      </c>
      <c r="M785" s="300"/>
      <c r="O785" s="1"/>
      <c r="P785" s="24">
        <f>IF(Q785="","",VLOOKUP(Q785,Mapping!AT:AU,2,FALSE))</f>
        <v>2</v>
      </c>
      <c r="Q785" s="112" t="s">
        <v>1</v>
      </c>
    </row>
    <row r="786" spans="1:17" hidden="1">
      <c r="A786" s="85">
        <v>19920194</v>
      </c>
      <c r="B786" s="85" t="s">
        <v>223</v>
      </c>
      <c r="C786" s="111"/>
      <c r="D786" s="23">
        <f>IFERROR(VLOOKUP(E786,Mapping!AW:BA,5,FALSE),"")</f>
        <v>1</v>
      </c>
      <c r="E786" s="116" t="s">
        <v>905</v>
      </c>
      <c r="F786" s="1">
        <v>16</v>
      </c>
      <c r="G786">
        <v>7</v>
      </c>
      <c r="H786" s="1" t="s">
        <v>1960</v>
      </c>
      <c r="J786" s="23" t="str">
        <f t="shared" si="41"/>
        <v xml:space="preserve">UREN Room 709 16 7 B4 </v>
      </c>
      <c r="K786" s="23" t="str">
        <f t="shared" si="42"/>
        <v xml:space="preserve">16 7 B4 </v>
      </c>
      <c r="M786" s="300"/>
      <c r="O786" s="1"/>
      <c r="P786" s="24">
        <f>IF(Q786="","",VLOOKUP(Q786,Mapping!AT:AU,2,FALSE))</f>
        <v>2</v>
      </c>
      <c r="Q786" s="112" t="s">
        <v>1</v>
      </c>
    </row>
    <row r="787" spans="1:17" hidden="1">
      <c r="A787" s="85">
        <v>19920194</v>
      </c>
      <c r="B787" s="85" t="s">
        <v>223</v>
      </c>
      <c r="C787" s="111"/>
      <c r="D787" s="23">
        <f>IFERROR(VLOOKUP(E787,Mapping!AW:BA,5,FALSE),"")</f>
        <v>2</v>
      </c>
      <c r="E787" s="215" t="s">
        <v>925</v>
      </c>
      <c r="F787" s="1">
        <v>16</v>
      </c>
      <c r="G787">
        <v>7</v>
      </c>
      <c r="H787" s="1" t="s">
        <v>1963</v>
      </c>
      <c r="J787" s="23" t="str">
        <f t="shared" si="41"/>
        <v xml:space="preserve">UREN Room 709 16 7 B5 </v>
      </c>
      <c r="K787" s="23" t="str">
        <f t="shared" si="42"/>
        <v xml:space="preserve">16 7 B5 </v>
      </c>
      <c r="M787" s="300"/>
      <c r="O787" s="1"/>
      <c r="P787" s="24">
        <f>IF(Q787="","",VLOOKUP(Q787,Mapping!AT:AU,2,FALSE))</f>
        <v>2</v>
      </c>
      <c r="Q787" s="112" t="s">
        <v>1</v>
      </c>
    </row>
    <row r="788" spans="1:17" hidden="1">
      <c r="A788" s="85">
        <v>19920194</v>
      </c>
      <c r="B788" s="85" t="s">
        <v>223</v>
      </c>
      <c r="C788" s="111"/>
      <c r="D788" s="23">
        <f>IFERROR(VLOOKUP(E788,Mapping!AW:BA,5,FALSE),"")</f>
        <v>3</v>
      </c>
      <c r="E788" s="215" t="s">
        <v>943</v>
      </c>
      <c r="F788" s="1">
        <v>16</v>
      </c>
      <c r="G788">
        <v>7</v>
      </c>
      <c r="H788" s="1" t="s">
        <v>1967</v>
      </c>
      <c r="J788" s="23" t="str">
        <f t="shared" si="41"/>
        <v xml:space="preserve">UREN Room 709 16 7 B6 </v>
      </c>
      <c r="K788" s="23" t="str">
        <f t="shared" si="42"/>
        <v xml:space="preserve">16 7 B6 </v>
      </c>
      <c r="M788" s="300"/>
      <c r="O788" s="1"/>
      <c r="P788" s="24">
        <f>IF(Q788="","",VLOOKUP(Q788,Mapping!AT:AU,2,FALSE))</f>
        <v>2</v>
      </c>
      <c r="Q788" s="112" t="s">
        <v>1</v>
      </c>
    </row>
    <row r="789" spans="1:17" ht="15.75" hidden="1" customHeight="1">
      <c r="A789" s="85">
        <v>19920200</v>
      </c>
      <c r="B789" s="85" t="s">
        <v>225</v>
      </c>
      <c r="C789" s="111"/>
      <c r="D789" s="23">
        <f>IFERROR(VLOOKUP(E789,Mapping!AW:BA,5,FALSE),"")</f>
        <v>2</v>
      </c>
      <c r="E789" s="215" t="s">
        <v>925</v>
      </c>
      <c r="F789" s="1">
        <v>16</v>
      </c>
      <c r="G789">
        <v>2</v>
      </c>
      <c r="H789" s="1" t="s">
        <v>2324</v>
      </c>
      <c r="J789" s="23" t="str">
        <f t="shared" si="41"/>
        <v xml:space="preserve">UREN Room 709 16 2 C2 </v>
      </c>
      <c r="K789" s="23" t="str">
        <f t="shared" si="42"/>
        <v xml:space="preserve">16 2 C2 </v>
      </c>
      <c r="M789" s="300"/>
      <c r="O789" s="1"/>
      <c r="P789" s="24">
        <f>IF(Q789="","",VLOOKUP(Q789,Mapping!AT:AU,2,FALSE))</f>
        <v>2</v>
      </c>
      <c r="Q789" s="112" t="s">
        <v>1</v>
      </c>
    </row>
    <row r="790" spans="1:17" hidden="1">
      <c r="A790" s="85">
        <v>19920200</v>
      </c>
      <c r="B790" s="85" t="s">
        <v>225</v>
      </c>
      <c r="C790" s="111"/>
      <c r="D790" s="23">
        <f>IFERROR(VLOOKUP(E790,Mapping!AW:BA,5,FALSE),"")</f>
        <v>3</v>
      </c>
      <c r="E790" s="215" t="s">
        <v>943</v>
      </c>
      <c r="F790" s="1">
        <v>16</v>
      </c>
      <c r="G790">
        <v>2</v>
      </c>
      <c r="H790" s="1" t="s">
        <v>2446</v>
      </c>
      <c r="J790" s="23" t="str">
        <f t="shared" si="41"/>
        <v xml:space="preserve">UREN Room 709 16 2 C3 </v>
      </c>
      <c r="K790" s="23" t="str">
        <f t="shared" si="42"/>
        <v xml:space="preserve">16 2 C3 </v>
      </c>
      <c r="M790" s="300"/>
      <c r="O790" s="1"/>
      <c r="P790" s="24">
        <f>IF(Q790="","",VLOOKUP(Q790,Mapping!AT:AU,2,FALSE))</f>
        <v>2</v>
      </c>
      <c r="Q790" s="112" t="s">
        <v>1</v>
      </c>
    </row>
    <row r="791" spans="1:17" hidden="1">
      <c r="A791" s="85">
        <v>19920200</v>
      </c>
      <c r="B791" s="85" t="s">
        <v>225</v>
      </c>
      <c r="C791" s="111"/>
      <c r="D791" s="23">
        <f>IFERROR(VLOOKUP(E791,Mapping!AW:BA,5,FALSE),"")</f>
        <v>1</v>
      </c>
      <c r="E791" s="116" t="s">
        <v>905</v>
      </c>
      <c r="F791" s="1">
        <v>16</v>
      </c>
      <c r="G791">
        <v>2</v>
      </c>
      <c r="H791" s="1" t="s">
        <v>1411</v>
      </c>
      <c r="J791" s="23" t="str">
        <f t="shared" si="41"/>
        <v xml:space="preserve">UREN Room 709 16 2 C1 </v>
      </c>
      <c r="K791" s="23" t="str">
        <f t="shared" si="42"/>
        <v xml:space="preserve">16 2 C1 </v>
      </c>
      <c r="M791" s="300"/>
      <c r="O791" s="1"/>
      <c r="P791" s="24">
        <f>IF(Q791="","",VLOOKUP(Q791,Mapping!AT:AU,2,FALSE))</f>
        <v>2</v>
      </c>
      <c r="Q791" s="112" t="s">
        <v>1</v>
      </c>
    </row>
    <row r="792" spans="1:17" hidden="1">
      <c r="A792" s="85">
        <v>19930154</v>
      </c>
      <c r="B792" s="85" t="s">
        <v>228</v>
      </c>
      <c r="C792" s="111"/>
      <c r="D792" s="23">
        <f>IFERROR(VLOOKUP(E792,Mapping!AW:BA,5,FALSE),"")</f>
        <v>2</v>
      </c>
      <c r="E792" s="215" t="s">
        <v>925</v>
      </c>
      <c r="F792" s="1">
        <v>16</v>
      </c>
      <c r="G792">
        <v>2</v>
      </c>
      <c r="H792" s="1" t="s">
        <v>2440</v>
      </c>
      <c r="J792" s="23" t="str">
        <f t="shared" si="41"/>
        <v xml:space="preserve">UREN Room 709 16 2 A2 </v>
      </c>
      <c r="K792" s="23" t="str">
        <f t="shared" si="42"/>
        <v xml:space="preserve">16 2 A2 </v>
      </c>
      <c r="M792" s="300"/>
      <c r="O792" s="1"/>
      <c r="P792" s="24">
        <f>IF(Q792="","",VLOOKUP(Q792,Mapping!AT:AU,2,FALSE))</f>
        <v>2</v>
      </c>
      <c r="Q792" s="112" t="s">
        <v>1</v>
      </c>
    </row>
    <row r="793" spans="1:17" hidden="1">
      <c r="A793" s="85">
        <v>19930154</v>
      </c>
      <c r="B793" s="85" t="s">
        <v>228</v>
      </c>
      <c r="C793" s="111"/>
      <c r="D793" s="23">
        <f>IFERROR(VLOOKUP(E793,Mapping!AW:BA,5,FALSE),"")</f>
        <v>1</v>
      </c>
      <c r="E793" s="116" t="s">
        <v>905</v>
      </c>
      <c r="F793" s="1">
        <v>16</v>
      </c>
      <c r="G793">
        <v>2</v>
      </c>
      <c r="H793" s="1" t="s">
        <v>1209</v>
      </c>
      <c r="J793" s="23" t="str">
        <f t="shared" si="41"/>
        <v xml:space="preserve">UREN Room 709 16 2 A1 </v>
      </c>
      <c r="K793" s="23" t="str">
        <f t="shared" si="42"/>
        <v xml:space="preserve">16 2 A1 </v>
      </c>
      <c r="M793" s="300"/>
      <c r="O793" s="1"/>
      <c r="P793" s="24">
        <f>IF(Q793="","",VLOOKUP(Q793,Mapping!AT:AU,2,FALSE))</f>
        <v>2</v>
      </c>
      <c r="Q793" s="112" t="s">
        <v>1</v>
      </c>
    </row>
    <row r="794" spans="1:17" hidden="1">
      <c r="A794" s="85">
        <v>19930154</v>
      </c>
      <c r="B794" s="85" t="s">
        <v>228</v>
      </c>
      <c r="C794" s="111"/>
      <c r="D794" s="23">
        <f>IFERROR(VLOOKUP(E794,Mapping!AW:BA,5,FALSE),"")</f>
        <v>3</v>
      </c>
      <c r="E794" s="215" t="s">
        <v>943</v>
      </c>
      <c r="F794" s="1">
        <v>16</v>
      </c>
      <c r="G794">
        <v>2</v>
      </c>
      <c r="H794" s="1" t="s">
        <v>2441</v>
      </c>
      <c r="J794" s="23" t="str">
        <f t="shared" si="41"/>
        <v xml:space="preserve">UREN Room 709 16 2 A3 </v>
      </c>
      <c r="K794" s="23" t="str">
        <f t="shared" si="42"/>
        <v xml:space="preserve">16 2 A3 </v>
      </c>
      <c r="M794" s="300"/>
      <c r="O794" s="1"/>
      <c r="P794" s="24">
        <f>IF(Q794="","",VLOOKUP(Q794,Mapping!AT:AU,2,FALSE))</f>
        <v>2</v>
      </c>
      <c r="Q794" s="112" t="s">
        <v>1</v>
      </c>
    </row>
    <row r="795" spans="1:17" hidden="1">
      <c r="A795" s="85">
        <v>19930222</v>
      </c>
      <c r="B795" s="85" t="s">
        <v>229</v>
      </c>
      <c r="C795" s="111"/>
      <c r="D795" s="23">
        <f>IFERROR(VLOOKUP(E795,Mapping!AW:BA,5,FALSE),"")</f>
        <v>2</v>
      </c>
      <c r="E795" s="116" t="s">
        <v>925</v>
      </c>
      <c r="F795" s="1">
        <v>16</v>
      </c>
      <c r="G795">
        <v>5</v>
      </c>
      <c r="H795" s="1" t="s">
        <v>2322</v>
      </c>
      <c r="J795" s="23" t="str">
        <f t="shared" ref="J795:J860" si="49">"UREN Room 709"&amp;" "&amp;F795&amp;" "&amp;G795&amp;" "&amp;H795&amp;" "&amp;I795</f>
        <v xml:space="preserve">UREN Room 709 16 5 A5 </v>
      </c>
      <c r="K795" s="23" t="str">
        <f t="shared" ref="K795:K860" si="50">F795&amp;" "&amp;G795&amp;" "&amp;H795&amp;" "&amp;I795</f>
        <v xml:space="preserve">16 5 A5 </v>
      </c>
      <c r="M795" s="300"/>
      <c r="O795" s="1"/>
      <c r="P795" s="24">
        <f>IF(Q795="","",VLOOKUP(Q795,Mapping!AT:AU,2,FALSE))</f>
        <v>2</v>
      </c>
      <c r="Q795" s="112" t="s">
        <v>1</v>
      </c>
    </row>
    <row r="796" spans="1:17" ht="15.75" hidden="1" customHeight="1">
      <c r="A796" s="85">
        <v>19930222</v>
      </c>
      <c r="B796" s="85" t="s">
        <v>229</v>
      </c>
      <c r="C796" s="111"/>
      <c r="D796" s="23">
        <f>IFERROR(VLOOKUP(E796,Mapping!AW:BA,5,FALSE),"")</f>
        <v>1</v>
      </c>
      <c r="E796" s="215" t="s">
        <v>905</v>
      </c>
      <c r="F796" s="1">
        <v>16</v>
      </c>
      <c r="G796">
        <v>5</v>
      </c>
      <c r="H796" s="1" t="s">
        <v>2320</v>
      </c>
      <c r="J796" s="23" t="str">
        <f t="shared" si="49"/>
        <v xml:space="preserve">UREN Room 709 16 5 A4 </v>
      </c>
      <c r="K796" s="23" t="str">
        <f t="shared" si="50"/>
        <v xml:space="preserve">16 5 A4 </v>
      </c>
      <c r="M796" s="300"/>
      <c r="O796" s="1"/>
      <c r="P796" s="24">
        <f>IF(Q796="","",VLOOKUP(Q796,Mapping!AT:AU,2,FALSE))</f>
        <v>2</v>
      </c>
      <c r="Q796" s="112" t="s">
        <v>1</v>
      </c>
    </row>
    <row r="797" spans="1:17" hidden="1">
      <c r="A797" s="85">
        <v>19930222</v>
      </c>
      <c r="B797" s="85" t="s">
        <v>229</v>
      </c>
      <c r="C797" s="111"/>
      <c r="D797" s="23">
        <f>IFERROR(VLOOKUP(E797,Mapping!AW:BA,5,FALSE),"")</f>
        <v>3</v>
      </c>
      <c r="E797" s="215" t="s">
        <v>943</v>
      </c>
      <c r="F797" s="1">
        <v>16</v>
      </c>
      <c r="G797">
        <v>5</v>
      </c>
      <c r="H797" s="1" t="s">
        <v>2323</v>
      </c>
      <c r="J797" s="23" t="str">
        <f t="shared" si="49"/>
        <v xml:space="preserve">UREN Room 709 16 5 A6 </v>
      </c>
      <c r="K797" s="23" t="str">
        <f t="shared" si="50"/>
        <v xml:space="preserve">16 5 A6 </v>
      </c>
      <c r="M797" s="300"/>
      <c r="O797" s="1"/>
      <c r="P797" s="24">
        <f>IF(Q797="","",VLOOKUP(Q797,Mapping!AT:AU,2,FALSE))</f>
        <v>2</v>
      </c>
      <c r="Q797" s="112" t="s">
        <v>1</v>
      </c>
    </row>
    <row r="798" spans="1:17" hidden="1">
      <c r="A798" s="85">
        <v>19950030</v>
      </c>
      <c r="B798" s="85" t="s">
        <v>232</v>
      </c>
      <c r="C798" s="111"/>
      <c r="D798" s="23">
        <f>IFERROR(VLOOKUP(E798,Mapping!AW:BA,5,FALSE),"")</f>
        <v>1</v>
      </c>
      <c r="E798" s="116" t="s">
        <v>905</v>
      </c>
      <c r="F798" s="1">
        <v>16</v>
      </c>
      <c r="G798">
        <v>6</v>
      </c>
      <c r="H798" s="1" t="s">
        <v>2447</v>
      </c>
      <c r="J798" s="23" t="str">
        <f t="shared" si="49"/>
        <v xml:space="preserve">UREN Room 709 16 6 C4 </v>
      </c>
      <c r="K798" s="23" t="str">
        <f t="shared" si="50"/>
        <v xml:space="preserve">16 6 C4 </v>
      </c>
      <c r="M798" s="300"/>
      <c r="O798" s="1"/>
      <c r="P798" s="24">
        <f>IF(Q798="","",VLOOKUP(Q798,Mapping!AT:AU,2,FALSE))</f>
        <v>2</v>
      </c>
      <c r="Q798" s="112" t="s">
        <v>1</v>
      </c>
    </row>
    <row r="799" spans="1:17" hidden="1">
      <c r="A799" s="85">
        <v>19950030</v>
      </c>
      <c r="B799" s="85" t="s">
        <v>232</v>
      </c>
      <c r="C799" s="111"/>
      <c r="D799" s="23">
        <f>IFERROR(VLOOKUP(E799,Mapping!AW:BA,5,FALSE),"")</f>
        <v>2</v>
      </c>
      <c r="E799" s="215" t="s">
        <v>925</v>
      </c>
      <c r="F799" s="1">
        <v>16</v>
      </c>
      <c r="G799">
        <v>6</v>
      </c>
      <c r="H799" s="1" t="s">
        <v>2448</v>
      </c>
      <c r="J799" s="23" t="str">
        <f t="shared" si="49"/>
        <v xml:space="preserve">UREN Room 709 16 6 C5 </v>
      </c>
      <c r="K799" s="23" t="str">
        <f t="shared" si="50"/>
        <v xml:space="preserve">16 6 C5 </v>
      </c>
      <c r="M799" s="300"/>
      <c r="O799" s="1"/>
      <c r="P799" s="24">
        <f>IF(Q799="","",VLOOKUP(Q799,Mapping!AT:AU,2,FALSE))</f>
        <v>2</v>
      </c>
      <c r="Q799" s="112" t="s">
        <v>1</v>
      </c>
    </row>
    <row r="800" spans="1:17" hidden="1">
      <c r="A800" s="85">
        <v>19950030</v>
      </c>
      <c r="B800" s="85" t="s">
        <v>232</v>
      </c>
      <c r="C800" s="111"/>
      <c r="D800" s="23">
        <f>IFERROR(VLOOKUP(E800,Mapping!AW:BA,5,FALSE),"")</f>
        <v>3</v>
      </c>
      <c r="E800" s="116" t="s">
        <v>943</v>
      </c>
      <c r="F800" s="1">
        <v>16</v>
      </c>
      <c r="G800">
        <v>6</v>
      </c>
      <c r="H800" s="1" t="s">
        <v>2449</v>
      </c>
      <c r="J800" s="23" t="str">
        <f t="shared" si="49"/>
        <v xml:space="preserve">UREN Room 709 16 6 C6 </v>
      </c>
      <c r="K800" s="23" t="str">
        <f t="shared" si="50"/>
        <v xml:space="preserve">16 6 C6 </v>
      </c>
      <c r="M800" s="300"/>
      <c r="O800" s="1"/>
      <c r="P800" s="24">
        <f>IF(Q800="","",VLOOKUP(Q800,Mapping!AT:AU,2,FALSE))</f>
        <v>2</v>
      </c>
      <c r="Q800" s="112" t="s">
        <v>1</v>
      </c>
    </row>
    <row r="801" spans="1:17" hidden="1">
      <c r="A801" s="85">
        <v>19950136</v>
      </c>
      <c r="B801" s="85" t="s">
        <v>233</v>
      </c>
      <c r="C801" s="111"/>
      <c r="D801" s="23">
        <f>IFERROR(VLOOKUP(E801,Mapping!AW:BA,5,FALSE),"")</f>
        <v>1</v>
      </c>
      <c r="E801" s="215" t="s">
        <v>905</v>
      </c>
      <c r="F801" s="1">
        <v>16</v>
      </c>
      <c r="G801">
        <v>2</v>
      </c>
      <c r="H801" s="1" t="s">
        <v>1960</v>
      </c>
      <c r="J801" s="23" t="str">
        <f t="shared" si="49"/>
        <v xml:space="preserve">UREN Room 709 16 2 B4 </v>
      </c>
      <c r="K801" s="23" t="str">
        <f t="shared" si="50"/>
        <v xml:space="preserve">16 2 B4 </v>
      </c>
      <c r="M801" s="300"/>
      <c r="O801" s="1"/>
      <c r="P801" s="24">
        <f>IF(Q801="","",VLOOKUP(Q801,Mapping!AT:AU,2,FALSE))</f>
        <v>2</v>
      </c>
      <c r="Q801" s="112" t="s">
        <v>1</v>
      </c>
    </row>
    <row r="802" spans="1:17" hidden="1">
      <c r="A802" s="85">
        <v>19950136</v>
      </c>
      <c r="B802" s="85" t="s">
        <v>233</v>
      </c>
      <c r="C802" s="111"/>
      <c r="D802" s="23">
        <f>IFERROR(VLOOKUP(E802,Mapping!AW:BA,5,FALSE),"")</f>
        <v>3</v>
      </c>
      <c r="E802" s="215" t="s">
        <v>943</v>
      </c>
      <c r="F802" s="1">
        <v>16</v>
      </c>
      <c r="G802">
        <v>2</v>
      </c>
      <c r="H802" s="1" t="s">
        <v>1967</v>
      </c>
      <c r="J802" s="23" t="str">
        <f t="shared" si="49"/>
        <v xml:space="preserve">UREN Room 709 16 2 B6 </v>
      </c>
      <c r="K802" s="23" t="str">
        <f t="shared" si="50"/>
        <v xml:space="preserve">16 2 B6 </v>
      </c>
      <c r="M802" s="300"/>
      <c r="O802" s="1"/>
      <c r="P802" s="24">
        <f>IF(Q802="","",VLOOKUP(Q802,Mapping!AT:AU,2,FALSE))</f>
        <v>2</v>
      </c>
      <c r="Q802" s="112" t="s">
        <v>1</v>
      </c>
    </row>
    <row r="803" spans="1:17" ht="15.75" hidden="1" customHeight="1">
      <c r="A803" s="85">
        <v>19960052</v>
      </c>
      <c r="B803" s="85" t="s">
        <v>234</v>
      </c>
      <c r="C803" s="111"/>
      <c r="D803" s="23">
        <f>IFERROR(VLOOKUP(E803,Mapping!AW:BA,5,FALSE),"")</f>
        <v>1</v>
      </c>
      <c r="E803" s="116" t="s">
        <v>905</v>
      </c>
      <c r="F803" s="1">
        <v>16</v>
      </c>
      <c r="G803">
        <v>3</v>
      </c>
      <c r="H803" s="1" t="s">
        <v>2447</v>
      </c>
      <c r="J803" s="23" t="str">
        <f t="shared" si="49"/>
        <v xml:space="preserve">UREN Room 709 16 3 C4 </v>
      </c>
      <c r="K803" s="23" t="str">
        <f t="shared" si="50"/>
        <v xml:space="preserve">16 3 C4 </v>
      </c>
      <c r="M803" s="300"/>
      <c r="O803" s="1"/>
      <c r="P803" s="24">
        <f>IF(Q803="","",VLOOKUP(Q803,Mapping!AT:AU,2,FALSE))</f>
        <v>2</v>
      </c>
      <c r="Q803" s="112" t="s">
        <v>1</v>
      </c>
    </row>
    <row r="804" spans="1:17" hidden="1">
      <c r="A804" s="85">
        <v>19960052</v>
      </c>
      <c r="B804" s="85" t="s">
        <v>234</v>
      </c>
      <c r="C804" s="111"/>
      <c r="D804" s="23">
        <f>IFERROR(VLOOKUP(E804,Mapping!AW:BA,5,FALSE),"")</f>
        <v>3</v>
      </c>
      <c r="E804" s="215" t="s">
        <v>943</v>
      </c>
      <c r="F804" s="1">
        <v>16</v>
      </c>
      <c r="G804">
        <v>3</v>
      </c>
      <c r="H804" s="1" t="s">
        <v>2449</v>
      </c>
      <c r="J804" s="23" t="str">
        <f t="shared" si="49"/>
        <v xml:space="preserve">UREN Room 709 16 3 C6 </v>
      </c>
      <c r="K804" s="23" t="str">
        <f t="shared" si="50"/>
        <v xml:space="preserve">16 3 C6 </v>
      </c>
      <c r="M804" s="300"/>
      <c r="O804" s="1"/>
      <c r="P804" s="24">
        <f>IF(Q804="","",VLOOKUP(Q804,Mapping!AT:AU,2,FALSE))</f>
        <v>2</v>
      </c>
      <c r="Q804" s="112" t="s">
        <v>1</v>
      </c>
    </row>
    <row r="805" spans="1:17" hidden="1">
      <c r="A805" s="85">
        <v>19960064</v>
      </c>
      <c r="B805" s="85" t="s">
        <v>235</v>
      </c>
      <c r="C805" s="111"/>
      <c r="D805" s="23">
        <f>IFERROR(VLOOKUP(E805,Mapping!AW:BA,5,FALSE),"")</f>
        <v>2</v>
      </c>
      <c r="E805" s="215" t="s">
        <v>925</v>
      </c>
      <c r="F805" s="1">
        <v>16</v>
      </c>
      <c r="G805">
        <v>9</v>
      </c>
      <c r="H805" s="1" t="s">
        <v>2440</v>
      </c>
      <c r="J805" s="23" t="str">
        <f t="shared" si="49"/>
        <v xml:space="preserve">UREN Room 709 16 9 A2 </v>
      </c>
      <c r="K805" s="23" t="str">
        <f t="shared" si="50"/>
        <v xml:space="preserve">16 9 A2 </v>
      </c>
      <c r="M805" s="300"/>
      <c r="O805" s="1"/>
      <c r="P805" s="24">
        <f>IF(Q805="","",VLOOKUP(Q805,Mapping!AT:AU,2,FALSE))</f>
        <v>2</v>
      </c>
      <c r="Q805" s="112" t="s">
        <v>1</v>
      </c>
    </row>
    <row r="806" spans="1:17" hidden="1">
      <c r="A806" s="85">
        <v>19960064</v>
      </c>
      <c r="B806" s="85" t="s">
        <v>235</v>
      </c>
      <c r="C806" s="111"/>
      <c r="D806" s="23">
        <f>IFERROR(VLOOKUP(E806,Mapping!AW:BA,5,FALSE),"")</f>
        <v>1</v>
      </c>
      <c r="E806" s="116" t="s">
        <v>905</v>
      </c>
      <c r="F806" s="1">
        <v>16</v>
      </c>
      <c r="G806">
        <v>9</v>
      </c>
      <c r="H806" s="1" t="s">
        <v>1209</v>
      </c>
      <c r="J806" s="23" t="str">
        <f t="shared" si="49"/>
        <v xml:space="preserve">UREN Room 709 16 9 A1 </v>
      </c>
      <c r="K806" s="23" t="str">
        <f t="shared" si="50"/>
        <v xml:space="preserve">16 9 A1 </v>
      </c>
      <c r="M806" s="300"/>
      <c r="O806" s="1"/>
      <c r="P806" s="24">
        <f>IF(Q806="","",VLOOKUP(Q806,Mapping!AT:AU,2,FALSE))</f>
        <v>2</v>
      </c>
      <c r="Q806" s="112" t="s">
        <v>1</v>
      </c>
    </row>
    <row r="807" spans="1:17" hidden="1">
      <c r="A807" s="85">
        <v>19960064</v>
      </c>
      <c r="B807" s="85" t="s">
        <v>235</v>
      </c>
      <c r="C807" s="111"/>
      <c r="D807" s="23">
        <f>IFERROR(VLOOKUP(E807,Mapping!AW:BA,5,FALSE),"")</f>
        <v>3</v>
      </c>
      <c r="E807" s="215" t="s">
        <v>943</v>
      </c>
      <c r="F807" s="1">
        <v>16</v>
      </c>
      <c r="G807">
        <v>9</v>
      </c>
      <c r="H807" s="1" t="s">
        <v>2441</v>
      </c>
      <c r="J807" s="23" t="str">
        <f t="shared" si="49"/>
        <v xml:space="preserve">UREN Room 709 16 9 A3 </v>
      </c>
      <c r="K807" s="23" t="str">
        <f t="shared" si="50"/>
        <v xml:space="preserve">16 9 A3 </v>
      </c>
      <c r="M807" s="300"/>
      <c r="O807" s="1"/>
      <c r="P807" s="24">
        <f>IF(Q807="","",VLOOKUP(Q807,Mapping!AT:AU,2,FALSE))</f>
        <v>2</v>
      </c>
      <c r="Q807" s="112" t="s">
        <v>1</v>
      </c>
    </row>
    <row r="808" spans="1:17" hidden="1">
      <c r="A808" s="85">
        <v>19980098</v>
      </c>
      <c r="B808" s="85" t="s">
        <v>237</v>
      </c>
      <c r="C808" s="111"/>
      <c r="D808" s="23">
        <f>IFERROR(VLOOKUP(E808,Mapping!AW:BA,5,FALSE),"")</f>
        <v>1</v>
      </c>
      <c r="E808" s="116" t="s">
        <v>905</v>
      </c>
      <c r="F808" s="1">
        <v>16</v>
      </c>
      <c r="G808">
        <v>5</v>
      </c>
      <c r="H808" s="1" t="s">
        <v>1209</v>
      </c>
      <c r="J808" s="23" t="str">
        <f t="shared" si="49"/>
        <v xml:space="preserve">UREN Room 709 16 5 A1 </v>
      </c>
      <c r="K808" s="23" t="str">
        <f t="shared" si="50"/>
        <v xml:space="preserve">16 5 A1 </v>
      </c>
      <c r="M808" s="300"/>
      <c r="O808" s="1"/>
      <c r="P808" s="24">
        <f>IF(Q808="","",VLOOKUP(Q808,Mapping!AT:AU,2,FALSE))</f>
        <v>2</v>
      </c>
      <c r="Q808" s="112" t="s">
        <v>1</v>
      </c>
    </row>
    <row r="809" spans="1:17" hidden="1">
      <c r="A809" s="85">
        <v>19980098</v>
      </c>
      <c r="B809" s="85" t="s">
        <v>237</v>
      </c>
      <c r="C809" s="111"/>
      <c r="D809" s="23">
        <f>IFERROR(VLOOKUP(E809,Mapping!AW:BA,5,FALSE),"")</f>
        <v>2</v>
      </c>
      <c r="E809" s="215" t="s">
        <v>925</v>
      </c>
      <c r="F809" s="1">
        <v>16</v>
      </c>
      <c r="G809">
        <v>5</v>
      </c>
      <c r="H809" s="1" t="s">
        <v>2440</v>
      </c>
      <c r="J809" s="23" t="str">
        <f t="shared" si="49"/>
        <v xml:space="preserve">UREN Room 709 16 5 A2 </v>
      </c>
      <c r="K809" s="23" t="str">
        <f t="shared" si="50"/>
        <v xml:space="preserve">16 5 A2 </v>
      </c>
      <c r="M809" s="300"/>
      <c r="O809" s="1"/>
      <c r="P809" s="24">
        <f>IF(Q809="","",VLOOKUP(Q809,Mapping!AT:AU,2,FALSE))</f>
        <v>2</v>
      </c>
      <c r="Q809" s="112" t="s">
        <v>1</v>
      </c>
    </row>
    <row r="810" spans="1:17" ht="15.75" hidden="1" customHeight="1">
      <c r="A810" s="85">
        <v>19980098</v>
      </c>
      <c r="B810" s="85" t="s">
        <v>237</v>
      </c>
      <c r="C810" s="111"/>
      <c r="D810" s="23">
        <f>IFERROR(VLOOKUP(E810,Mapping!AW:BA,5,FALSE),"")</f>
        <v>3</v>
      </c>
      <c r="E810" s="116" t="s">
        <v>943</v>
      </c>
      <c r="F810" s="1">
        <v>16</v>
      </c>
      <c r="G810">
        <v>5</v>
      </c>
      <c r="H810" s="1" t="s">
        <v>2441</v>
      </c>
      <c r="J810" s="23" t="str">
        <f t="shared" si="49"/>
        <v xml:space="preserve">UREN Room 709 16 5 A3 </v>
      </c>
      <c r="K810" s="23" t="str">
        <f t="shared" si="50"/>
        <v xml:space="preserve">16 5 A3 </v>
      </c>
      <c r="M810" s="300"/>
      <c r="O810" s="1"/>
      <c r="P810" s="24">
        <f>IF(Q810="","",VLOOKUP(Q810,Mapping!AT:AU,2,FALSE))</f>
        <v>2</v>
      </c>
      <c r="Q810" s="112" t="s">
        <v>1</v>
      </c>
    </row>
    <row r="811" spans="1:17" hidden="1">
      <c r="A811" s="85">
        <v>20030099</v>
      </c>
      <c r="B811" s="85" t="s">
        <v>242</v>
      </c>
      <c r="C811" s="111"/>
      <c r="D811" s="23">
        <f>IFERROR(VLOOKUP(E811,Mapping!AW:BA,5,FALSE),"")</f>
        <v>1</v>
      </c>
      <c r="E811" s="215" t="s">
        <v>905</v>
      </c>
      <c r="F811" s="1">
        <v>16</v>
      </c>
      <c r="G811">
        <v>5</v>
      </c>
      <c r="H811" s="1" t="s">
        <v>2447</v>
      </c>
      <c r="J811" s="23" t="str">
        <f t="shared" si="49"/>
        <v xml:space="preserve">UREN Room 709 16 5 C4 </v>
      </c>
      <c r="K811" s="23" t="str">
        <f t="shared" si="50"/>
        <v xml:space="preserve">16 5 C4 </v>
      </c>
      <c r="M811" s="300"/>
      <c r="O811" s="1"/>
      <c r="P811" s="24">
        <f>IF(Q811="","",VLOOKUP(Q811,Mapping!AT:AU,2,FALSE))</f>
        <v>2</v>
      </c>
      <c r="Q811" s="112" t="s">
        <v>1</v>
      </c>
    </row>
    <row r="812" spans="1:17" hidden="1">
      <c r="A812" s="85">
        <v>20030099</v>
      </c>
      <c r="B812" s="85" t="s">
        <v>242</v>
      </c>
      <c r="C812" s="111"/>
      <c r="D812" s="23">
        <f>IFERROR(VLOOKUP(E812,Mapping!AW:BA,5,FALSE),"")</f>
        <v>2</v>
      </c>
      <c r="E812" s="215" t="s">
        <v>925</v>
      </c>
      <c r="F812" s="1">
        <v>16</v>
      </c>
      <c r="G812">
        <v>5</v>
      </c>
      <c r="H812" s="1" t="s">
        <v>2448</v>
      </c>
      <c r="J812" s="23" t="str">
        <f t="shared" si="49"/>
        <v xml:space="preserve">UREN Room 709 16 5 C5 </v>
      </c>
      <c r="K812" s="23" t="str">
        <f t="shared" si="50"/>
        <v xml:space="preserve">16 5 C5 </v>
      </c>
      <c r="M812" s="300"/>
      <c r="O812" s="1"/>
      <c r="P812" s="24">
        <f>IF(Q812="","",VLOOKUP(Q812,Mapping!AT:AU,2,FALSE))</f>
        <v>2</v>
      </c>
      <c r="Q812" s="112" t="s">
        <v>1</v>
      </c>
    </row>
    <row r="813" spans="1:17" hidden="1">
      <c r="A813" s="85">
        <v>20030099</v>
      </c>
      <c r="B813" s="85" t="s">
        <v>242</v>
      </c>
      <c r="C813" s="111"/>
      <c r="D813" s="23">
        <f>IFERROR(VLOOKUP(E813,Mapping!AW:BA,5,FALSE),"")</f>
        <v>3</v>
      </c>
      <c r="E813" s="215" t="s">
        <v>943</v>
      </c>
      <c r="F813" s="1">
        <v>16</v>
      </c>
      <c r="G813">
        <v>5</v>
      </c>
      <c r="H813" s="1" t="s">
        <v>2449</v>
      </c>
      <c r="J813" s="23" t="str">
        <f t="shared" si="49"/>
        <v xml:space="preserve">UREN Room 709 16 5 C6 </v>
      </c>
      <c r="K813" s="23" t="str">
        <f t="shared" si="50"/>
        <v xml:space="preserve">16 5 C6 </v>
      </c>
      <c r="M813" s="300"/>
      <c r="O813" s="1"/>
      <c r="P813" s="24">
        <f>IF(Q813="","",VLOOKUP(Q813,Mapping!AT:AU,2,FALSE))</f>
        <v>2</v>
      </c>
      <c r="Q813" s="112" t="s">
        <v>1</v>
      </c>
    </row>
    <row r="814" spans="1:17" hidden="1">
      <c r="A814" s="85">
        <v>20050033</v>
      </c>
      <c r="B814" s="85" t="s">
        <v>243</v>
      </c>
      <c r="C814" s="111"/>
      <c r="D814" s="23">
        <f>IFERROR(VLOOKUP(E814,Mapping!AW:BA,5,FALSE),"")</f>
        <v>2</v>
      </c>
      <c r="E814" s="215" t="s">
        <v>925</v>
      </c>
      <c r="F814" s="1">
        <v>16</v>
      </c>
      <c r="G814">
        <v>6</v>
      </c>
      <c r="H814" s="1" t="s">
        <v>2322</v>
      </c>
      <c r="J814" s="23" t="str">
        <f t="shared" si="49"/>
        <v xml:space="preserve">UREN Room 709 16 6 A5 </v>
      </c>
      <c r="K814" s="23" t="str">
        <f t="shared" si="50"/>
        <v xml:space="preserve">16 6 A5 </v>
      </c>
      <c r="M814" s="300"/>
      <c r="O814" s="1"/>
      <c r="P814" s="24">
        <f>IF(Q814="","",VLOOKUP(Q814,Mapping!AT:AU,2,FALSE))</f>
        <v>2</v>
      </c>
      <c r="Q814" s="112" t="s">
        <v>1</v>
      </c>
    </row>
    <row r="815" spans="1:17" hidden="1">
      <c r="A815" s="85">
        <v>20050033</v>
      </c>
      <c r="B815" s="85" t="s">
        <v>243</v>
      </c>
      <c r="C815" s="111"/>
      <c r="D815" s="23">
        <f>IFERROR(VLOOKUP(E815,Mapping!AW:BA,5,FALSE),"")</f>
        <v>3</v>
      </c>
      <c r="E815" s="215" t="s">
        <v>943</v>
      </c>
      <c r="F815" s="1">
        <v>16</v>
      </c>
      <c r="G815">
        <v>6</v>
      </c>
      <c r="H815" s="1" t="s">
        <v>2323</v>
      </c>
      <c r="J815" s="23" t="str">
        <f t="shared" si="49"/>
        <v xml:space="preserve">UREN Room 709 16 6 A6 </v>
      </c>
      <c r="K815" s="23" t="str">
        <f t="shared" si="50"/>
        <v xml:space="preserve">16 6 A6 </v>
      </c>
      <c r="M815" s="300"/>
      <c r="O815" s="1"/>
      <c r="P815" s="24">
        <f>IF(Q815="","",VLOOKUP(Q815,Mapping!AT:AU,2,FALSE))</f>
        <v>2</v>
      </c>
      <c r="Q815" s="112" t="s">
        <v>1</v>
      </c>
    </row>
    <row r="816" spans="1:17" hidden="1">
      <c r="A816" s="85">
        <v>20050102</v>
      </c>
      <c r="B816" s="85" t="s">
        <v>244</v>
      </c>
      <c r="C816" s="111"/>
      <c r="D816" s="23">
        <f>IFERROR(VLOOKUP(E816,Mapping!AW:BA,5,FALSE),"")</f>
        <v>1</v>
      </c>
      <c r="E816" s="116" t="s">
        <v>905</v>
      </c>
      <c r="F816" s="1">
        <v>16</v>
      </c>
      <c r="G816">
        <v>8</v>
      </c>
      <c r="H816" s="1" t="s">
        <v>2447</v>
      </c>
      <c r="J816" s="23" t="str">
        <f t="shared" si="49"/>
        <v xml:space="preserve">UREN Room 709 16 8 C4 </v>
      </c>
      <c r="K816" s="23" t="str">
        <f t="shared" si="50"/>
        <v xml:space="preserve">16 8 C4 </v>
      </c>
      <c r="M816" s="300"/>
      <c r="O816" s="1"/>
      <c r="P816" s="24">
        <f>IF(Q816="","",VLOOKUP(Q816,Mapping!AT:AU,2,FALSE))</f>
        <v>2</v>
      </c>
      <c r="Q816" s="112" t="s">
        <v>1</v>
      </c>
    </row>
    <row r="817" spans="1:17" ht="15.75" hidden="1" customHeight="1">
      <c r="A817" s="85">
        <v>20050102</v>
      </c>
      <c r="B817" s="85" t="s">
        <v>244</v>
      </c>
      <c r="C817" s="111"/>
      <c r="D817" s="23">
        <f>IFERROR(VLOOKUP(E817,Mapping!AW:BA,5,FALSE),"")</f>
        <v>3</v>
      </c>
      <c r="E817" s="215" t="s">
        <v>943</v>
      </c>
      <c r="F817" s="1">
        <v>16</v>
      </c>
      <c r="G817">
        <v>8</v>
      </c>
      <c r="H817" s="1" t="s">
        <v>2449</v>
      </c>
      <c r="J817" s="23" t="str">
        <f t="shared" si="49"/>
        <v xml:space="preserve">UREN Room 709 16 8 C6 </v>
      </c>
      <c r="K817" s="23" t="str">
        <f t="shared" si="50"/>
        <v xml:space="preserve">16 8 C6 </v>
      </c>
      <c r="M817" s="300"/>
      <c r="O817" s="1"/>
      <c r="P817" s="24">
        <f>IF(Q817="","",VLOOKUP(Q817,Mapping!AT:AU,2,FALSE))</f>
        <v>2</v>
      </c>
      <c r="Q817" s="112" t="s">
        <v>1</v>
      </c>
    </row>
    <row r="818" spans="1:17" hidden="1">
      <c r="A818" s="85">
        <v>20060093</v>
      </c>
      <c r="B818" s="85" t="s">
        <v>245</v>
      </c>
      <c r="C818" s="111"/>
      <c r="D818" s="23">
        <f>IFERROR(VLOOKUP(E818,Mapping!AW:BA,5,FALSE),"")</f>
        <v>1</v>
      </c>
      <c r="E818" s="215" t="s">
        <v>905</v>
      </c>
      <c r="F818" s="1">
        <v>16</v>
      </c>
      <c r="G818">
        <v>7</v>
      </c>
      <c r="H818" s="1" t="s">
        <v>1411</v>
      </c>
      <c r="J818" s="23" t="str">
        <f t="shared" si="49"/>
        <v xml:space="preserve">UREN Room 709 16 7 C1 </v>
      </c>
      <c r="K818" s="23" t="str">
        <f t="shared" si="50"/>
        <v xml:space="preserve">16 7 C1 </v>
      </c>
      <c r="M818" s="300"/>
      <c r="O818" s="1"/>
      <c r="P818" s="24">
        <f>IF(Q818="","",VLOOKUP(Q818,Mapping!AT:AU,2,FALSE))</f>
        <v>2</v>
      </c>
      <c r="Q818" s="112" t="s">
        <v>1</v>
      </c>
    </row>
    <row r="819" spans="1:17" hidden="1">
      <c r="A819" s="85">
        <v>20060093</v>
      </c>
      <c r="B819" s="85" t="s">
        <v>245</v>
      </c>
      <c r="C819" s="111"/>
      <c r="D819" s="23">
        <f>IFERROR(VLOOKUP(E819,Mapping!AW:BA,5,FALSE),"")</f>
        <v>2</v>
      </c>
      <c r="E819" s="215" t="s">
        <v>925</v>
      </c>
      <c r="F819" s="1">
        <v>16</v>
      </c>
      <c r="G819">
        <v>7</v>
      </c>
      <c r="H819" s="1" t="s">
        <v>2324</v>
      </c>
      <c r="J819" s="23" t="str">
        <f t="shared" si="49"/>
        <v xml:space="preserve">UREN Room 709 16 7 C2 </v>
      </c>
      <c r="K819" s="23" t="str">
        <f t="shared" si="50"/>
        <v xml:space="preserve">16 7 C2 </v>
      </c>
      <c r="M819" s="300"/>
      <c r="O819" s="1"/>
      <c r="P819" s="24">
        <f>IF(Q819="","",VLOOKUP(Q819,Mapping!AT:AU,2,FALSE))</f>
        <v>2</v>
      </c>
      <c r="Q819" s="112" t="s">
        <v>1</v>
      </c>
    </row>
    <row r="820" spans="1:17" hidden="1">
      <c r="A820" s="85">
        <v>20060093</v>
      </c>
      <c r="B820" s="85" t="s">
        <v>245</v>
      </c>
      <c r="C820" s="111"/>
      <c r="D820" s="23">
        <f>IFERROR(VLOOKUP(E820,Mapping!AW:BA,5,FALSE),"")</f>
        <v>3</v>
      </c>
      <c r="E820" s="116" t="s">
        <v>943</v>
      </c>
      <c r="F820" s="1">
        <v>16</v>
      </c>
      <c r="G820">
        <v>7</v>
      </c>
      <c r="H820" s="1" t="s">
        <v>2446</v>
      </c>
      <c r="J820" s="23" t="str">
        <f t="shared" si="49"/>
        <v xml:space="preserve">UREN Room 709 16 7 C3 </v>
      </c>
      <c r="K820" s="23" t="str">
        <f t="shared" si="50"/>
        <v xml:space="preserve">16 7 C3 </v>
      </c>
      <c r="M820" s="300"/>
      <c r="O820" s="1"/>
      <c r="P820" s="24">
        <f>IF(Q820="","",VLOOKUP(Q820,Mapping!AT:AU,2,FALSE))</f>
        <v>2</v>
      </c>
      <c r="Q820" s="112" t="s">
        <v>1</v>
      </c>
    </row>
    <row r="821" spans="1:17" hidden="1">
      <c r="A821" s="85">
        <v>20060099</v>
      </c>
      <c r="B821" s="85" t="s">
        <v>246</v>
      </c>
      <c r="C821" s="111"/>
      <c r="D821" s="23">
        <f>IFERROR(VLOOKUP(E821,Mapping!AW:BA,5,FALSE),"")</f>
        <v>1</v>
      </c>
      <c r="E821" s="215" t="s">
        <v>905</v>
      </c>
      <c r="F821" s="1">
        <v>16</v>
      </c>
      <c r="G821">
        <v>3</v>
      </c>
      <c r="H821" s="1" t="s">
        <v>1960</v>
      </c>
      <c r="J821" s="23" t="str">
        <f t="shared" si="49"/>
        <v xml:space="preserve">UREN Room 709 16 3 B4 </v>
      </c>
      <c r="K821" s="23" t="str">
        <f t="shared" si="50"/>
        <v xml:space="preserve">16 3 B4 </v>
      </c>
      <c r="M821" s="300"/>
      <c r="O821" s="1"/>
      <c r="P821" s="24">
        <f>IF(Q821="","",VLOOKUP(Q821,Mapping!AT:AU,2,FALSE))</f>
        <v>2</v>
      </c>
      <c r="Q821" s="112" t="s">
        <v>1</v>
      </c>
    </row>
    <row r="822" spans="1:17" hidden="1">
      <c r="A822" s="85">
        <v>20060099</v>
      </c>
      <c r="B822" s="85" t="s">
        <v>246</v>
      </c>
      <c r="C822" s="111"/>
      <c r="D822" s="23">
        <f>IFERROR(VLOOKUP(E822,Mapping!AW:BA,5,FALSE),"")</f>
        <v>3</v>
      </c>
      <c r="E822" s="215" t="s">
        <v>943</v>
      </c>
      <c r="F822" s="1">
        <v>16</v>
      </c>
      <c r="G822">
        <v>3</v>
      </c>
      <c r="H822" s="1" t="s">
        <v>1967</v>
      </c>
      <c r="J822" s="23" t="str">
        <f t="shared" si="49"/>
        <v xml:space="preserve">UREN Room 709 16 3 B6 </v>
      </c>
      <c r="K822" s="23" t="str">
        <f t="shared" si="50"/>
        <v xml:space="preserve">16 3 B6 </v>
      </c>
      <c r="M822" s="300"/>
      <c r="O822" s="1"/>
      <c r="P822" s="24">
        <f>IF(Q822="","",VLOOKUP(Q822,Mapping!AT:AU,2,FALSE))</f>
        <v>2</v>
      </c>
      <c r="Q822" s="112" t="s">
        <v>1</v>
      </c>
    </row>
    <row r="823" spans="1:17" hidden="1">
      <c r="A823" s="85">
        <v>20110137</v>
      </c>
      <c r="B823" s="85" t="s">
        <v>248</v>
      </c>
      <c r="C823" s="111"/>
      <c r="D823" s="23">
        <f>IFERROR(VLOOKUP(E823,Mapping!AW:BA,5,FALSE),"")</f>
        <v>2</v>
      </c>
      <c r="E823" s="116" t="s">
        <v>925</v>
      </c>
      <c r="F823" s="1">
        <v>16</v>
      </c>
      <c r="G823">
        <v>4</v>
      </c>
      <c r="H823" s="1" t="s">
        <v>2440</v>
      </c>
      <c r="J823" s="23" t="str">
        <f t="shared" si="49"/>
        <v xml:space="preserve">UREN Room 709 16 4 A2 </v>
      </c>
      <c r="K823" s="23" t="str">
        <f t="shared" si="50"/>
        <v xml:space="preserve">16 4 A2 </v>
      </c>
      <c r="M823" s="300"/>
      <c r="O823" s="1"/>
      <c r="P823" s="24">
        <f>IF(Q823="","",VLOOKUP(Q823,Mapping!AT:AU,2,FALSE))</f>
        <v>2</v>
      </c>
      <c r="Q823" s="112" t="s">
        <v>1</v>
      </c>
    </row>
    <row r="824" spans="1:17" ht="15.75" hidden="1" customHeight="1">
      <c r="A824" s="85">
        <v>20100742</v>
      </c>
      <c r="B824" s="85" t="s">
        <v>247</v>
      </c>
      <c r="C824" s="111"/>
      <c r="D824" s="23">
        <f>IFERROR(VLOOKUP(E824,Mapping!AW:BA,5,FALSE),"")</f>
        <v>3</v>
      </c>
      <c r="E824" s="215" t="s">
        <v>943</v>
      </c>
      <c r="F824" s="1">
        <v>16</v>
      </c>
      <c r="G824">
        <v>9</v>
      </c>
      <c r="H824" s="1" t="s">
        <v>2323</v>
      </c>
      <c r="J824" s="23" t="str">
        <f t="shared" si="49"/>
        <v xml:space="preserve">UREN Room 709 16 9 A6 </v>
      </c>
      <c r="K824" s="23" t="str">
        <f t="shared" si="50"/>
        <v xml:space="preserve">16 9 A6 </v>
      </c>
      <c r="M824" s="300"/>
      <c r="O824" s="1"/>
      <c r="P824" s="24">
        <f>IF(Q824="","",VLOOKUP(Q824,Mapping!AT:AU,2,FALSE))</f>
        <v>2</v>
      </c>
      <c r="Q824" s="112" t="s">
        <v>1</v>
      </c>
    </row>
    <row r="825" spans="1:17" hidden="1">
      <c r="A825" s="85">
        <v>20100742</v>
      </c>
      <c r="B825" s="85" t="s">
        <v>247</v>
      </c>
      <c r="C825" s="111"/>
      <c r="D825" s="23">
        <f>IFERROR(VLOOKUP(E825,Mapping!AW:BA,5,FALSE),"")</f>
        <v>1</v>
      </c>
      <c r="E825" s="215" t="s">
        <v>905</v>
      </c>
      <c r="F825" s="1">
        <v>16</v>
      </c>
      <c r="G825">
        <v>9</v>
      </c>
      <c r="H825" s="1" t="s">
        <v>2320</v>
      </c>
      <c r="J825" s="23" t="str">
        <f t="shared" si="49"/>
        <v xml:space="preserve">UREN Room 709 16 9 A4 </v>
      </c>
      <c r="K825" s="23" t="str">
        <f t="shared" si="50"/>
        <v xml:space="preserve">16 9 A4 </v>
      </c>
      <c r="M825" s="300"/>
      <c r="O825" s="1"/>
      <c r="P825" s="24">
        <f>IF(Q825="","",VLOOKUP(Q825,Mapping!AT:AU,2,FALSE))</f>
        <v>2</v>
      </c>
      <c r="Q825" s="112" t="s">
        <v>1</v>
      </c>
    </row>
    <row r="826" spans="1:17" hidden="1">
      <c r="A826" s="85">
        <v>20129990</v>
      </c>
      <c r="B826" s="85" t="s">
        <v>253</v>
      </c>
      <c r="C826" s="111"/>
      <c r="D826" s="23">
        <f>IFERROR(VLOOKUP(E826,Mapping!AW:BA,5,FALSE),"")</f>
        <v>2</v>
      </c>
      <c r="E826" s="116" t="s">
        <v>925</v>
      </c>
      <c r="F826" s="1">
        <v>16</v>
      </c>
      <c r="G826">
        <v>4</v>
      </c>
      <c r="H826" s="1" t="s">
        <v>1391</v>
      </c>
      <c r="J826" s="23" t="str">
        <f t="shared" si="49"/>
        <v xml:space="preserve">UREN Room 709 16 4 B2 </v>
      </c>
      <c r="K826" s="23" t="str">
        <f t="shared" si="50"/>
        <v xml:space="preserve">16 4 B2 </v>
      </c>
      <c r="M826" s="300"/>
      <c r="O826" s="1"/>
      <c r="P826" s="24">
        <f>IF(Q826="","",VLOOKUP(Q826,Mapping!AT:AU,2,FALSE))</f>
        <v>2</v>
      </c>
      <c r="Q826" s="112" t="s">
        <v>1</v>
      </c>
    </row>
    <row r="827" spans="1:17" hidden="1">
      <c r="A827" s="85">
        <v>20110137</v>
      </c>
      <c r="B827" s="85" t="s">
        <v>248</v>
      </c>
      <c r="C827" s="111"/>
      <c r="D827" s="23">
        <f>IFERROR(VLOOKUP(E827,Mapping!AW:BA,5,FALSE),"")</f>
        <v>1</v>
      </c>
      <c r="E827" s="215" t="s">
        <v>905</v>
      </c>
      <c r="F827" s="1">
        <v>16</v>
      </c>
      <c r="G827">
        <v>4</v>
      </c>
      <c r="H827" s="1" t="s">
        <v>1209</v>
      </c>
      <c r="J827" s="23" t="str">
        <f t="shared" si="49"/>
        <v xml:space="preserve">UREN Room 709 16 4 A1 </v>
      </c>
      <c r="K827" s="23" t="str">
        <f t="shared" si="50"/>
        <v xml:space="preserve">16 4 A1 </v>
      </c>
      <c r="M827" s="300"/>
      <c r="O827" s="1"/>
      <c r="P827" s="24">
        <f>IF(Q827="","",VLOOKUP(Q827,Mapping!AT:AU,2,FALSE))</f>
        <v>2</v>
      </c>
      <c r="Q827" s="112" t="s">
        <v>1</v>
      </c>
    </row>
    <row r="828" spans="1:17" hidden="1">
      <c r="A828" s="85">
        <v>20110137</v>
      </c>
      <c r="B828" s="85" t="s">
        <v>248</v>
      </c>
      <c r="C828" s="111"/>
      <c r="D828" s="23">
        <f>IFERROR(VLOOKUP(E828,Mapping!AW:BA,5,FALSE),"")</f>
        <v>3</v>
      </c>
      <c r="E828" s="215" t="s">
        <v>943</v>
      </c>
      <c r="F828" s="1">
        <v>16</v>
      </c>
      <c r="G828">
        <v>4</v>
      </c>
      <c r="H828" s="1" t="s">
        <v>2441</v>
      </c>
      <c r="J828" s="23" t="str">
        <f t="shared" si="49"/>
        <v xml:space="preserve">UREN Room 709 16 4 A3 </v>
      </c>
      <c r="K828" s="23" t="str">
        <f t="shared" si="50"/>
        <v xml:space="preserve">16 4 A3 </v>
      </c>
      <c r="M828" s="300"/>
      <c r="O828" s="1"/>
      <c r="P828" s="24">
        <f>IF(Q828="","",VLOOKUP(Q828,Mapping!AT:AU,2,FALSE))</f>
        <v>2</v>
      </c>
      <c r="Q828" s="112" t="s">
        <v>1</v>
      </c>
    </row>
    <row r="829" spans="1:17" hidden="1">
      <c r="A829" s="85">
        <v>20110272</v>
      </c>
      <c r="B829" s="85" t="s">
        <v>249</v>
      </c>
      <c r="C829" s="111"/>
      <c r="D829" s="23">
        <f>IFERROR(VLOOKUP(E829,Mapping!AW:BA,5,FALSE),"")</f>
        <v>1</v>
      </c>
      <c r="E829" s="215" t="s">
        <v>905</v>
      </c>
      <c r="F829" s="1">
        <v>16</v>
      </c>
      <c r="G829">
        <v>2</v>
      </c>
      <c r="H829" s="1" t="s">
        <v>2447</v>
      </c>
      <c r="J829" s="23" t="str">
        <f t="shared" si="49"/>
        <v xml:space="preserve">UREN Room 709 16 2 C4 </v>
      </c>
      <c r="K829" s="23" t="str">
        <f t="shared" si="50"/>
        <v xml:space="preserve">16 2 C4 </v>
      </c>
      <c r="M829" s="300"/>
      <c r="O829" s="1"/>
      <c r="P829" s="24">
        <f>IF(Q829="","",VLOOKUP(Q829,Mapping!AT:AU,2,FALSE))</f>
        <v>2</v>
      </c>
      <c r="Q829" s="112" t="s">
        <v>1</v>
      </c>
    </row>
    <row r="830" spans="1:17" hidden="1">
      <c r="A830" s="85">
        <v>20110272</v>
      </c>
      <c r="B830" s="85" t="s">
        <v>249</v>
      </c>
      <c r="C830" s="111"/>
      <c r="D830" s="23">
        <f>IFERROR(VLOOKUP(E830,Mapping!AW:BA,5,FALSE),"")</f>
        <v>3</v>
      </c>
      <c r="E830" s="116" t="s">
        <v>943</v>
      </c>
      <c r="F830" s="1">
        <v>16</v>
      </c>
      <c r="G830">
        <v>2</v>
      </c>
      <c r="H830" s="1" t="s">
        <v>2449</v>
      </c>
      <c r="J830" s="23" t="str">
        <f t="shared" si="49"/>
        <v xml:space="preserve">UREN Room 709 16 2 C6 </v>
      </c>
      <c r="K830" s="23" t="str">
        <f t="shared" si="50"/>
        <v xml:space="preserve">16 2 C6 </v>
      </c>
      <c r="M830" s="300"/>
      <c r="O830" s="1"/>
      <c r="P830" s="24">
        <f>IF(Q830="","",VLOOKUP(Q830,Mapping!AT:AU,2,FALSE))</f>
        <v>2</v>
      </c>
      <c r="Q830" s="112" t="s">
        <v>1</v>
      </c>
    </row>
    <row r="831" spans="1:17" ht="15.75" hidden="1" customHeight="1">
      <c r="A831" s="85">
        <v>20110476</v>
      </c>
      <c r="B831" s="85" t="s">
        <v>250</v>
      </c>
      <c r="C831" s="111"/>
      <c r="D831" s="23">
        <f>IFERROR(VLOOKUP(E831,Mapping!AW:BA,5,FALSE),"")</f>
        <v>1</v>
      </c>
      <c r="E831" s="116" t="s">
        <v>905</v>
      </c>
      <c r="F831" s="1">
        <v>16</v>
      </c>
      <c r="G831">
        <v>6</v>
      </c>
      <c r="H831" s="1" t="s">
        <v>1411</v>
      </c>
      <c r="J831" s="23" t="str">
        <f t="shared" si="49"/>
        <v xml:space="preserve">UREN Room 709 16 6 C1 </v>
      </c>
      <c r="K831" s="23" t="str">
        <f t="shared" si="50"/>
        <v xml:space="preserve">16 6 C1 </v>
      </c>
      <c r="M831" s="300"/>
      <c r="O831" s="1"/>
      <c r="P831" s="24">
        <f>IF(Q831="","",VLOOKUP(Q831,Mapping!AT:AU,2,FALSE))</f>
        <v>2</v>
      </c>
      <c r="Q831" s="112" t="s">
        <v>1</v>
      </c>
    </row>
    <row r="832" spans="1:17" hidden="1">
      <c r="A832" s="85">
        <v>20110476</v>
      </c>
      <c r="B832" s="85" t="s">
        <v>250</v>
      </c>
      <c r="C832" s="111"/>
      <c r="D832" s="23">
        <f>IFERROR(VLOOKUP(E832,Mapping!AW:BA,5,FALSE),"")</f>
        <v>2</v>
      </c>
      <c r="E832" s="215" t="s">
        <v>925</v>
      </c>
      <c r="F832" s="1">
        <v>16</v>
      </c>
      <c r="G832">
        <v>6</v>
      </c>
      <c r="H832" s="1" t="s">
        <v>2324</v>
      </c>
      <c r="J832" s="23" t="str">
        <f t="shared" si="49"/>
        <v xml:space="preserve">UREN Room 709 16 6 C2 </v>
      </c>
      <c r="K832" s="23" t="str">
        <f t="shared" si="50"/>
        <v xml:space="preserve">16 6 C2 </v>
      </c>
      <c r="M832" s="300"/>
      <c r="O832" s="1"/>
      <c r="P832" s="24">
        <f>IF(Q832="","",VLOOKUP(Q832,Mapping!AT:AU,2,FALSE))</f>
        <v>2</v>
      </c>
      <c r="Q832" s="112" t="s">
        <v>1</v>
      </c>
    </row>
    <row r="833" spans="1:17" hidden="1">
      <c r="A833" s="85">
        <v>20110476</v>
      </c>
      <c r="B833" s="85" t="s">
        <v>250</v>
      </c>
      <c r="C833" s="111"/>
      <c r="D833" s="23">
        <f>IFERROR(VLOOKUP(E833,Mapping!AW:BA,5,FALSE),"")</f>
        <v>3</v>
      </c>
      <c r="E833" s="215" t="s">
        <v>943</v>
      </c>
      <c r="F833" s="1">
        <v>16</v>
      </c>
      <c r="G833">
        <v>6</v>
      </c>
      <c r="H833" s="1" t="s">
        <v>2446</v>
      </c>
      <c r="J833" s="23" t="str">
        <f t="shared" si="49"/>
        <v xml:space="preserve">UREN Room 709 16 6 C3 </v>
      </c>
      <c r="K833" s="23" t="str">
        <f t="shared" si="50"/>
        <v xml:space="preserve">16 6 C3 </v>
      </c>
      <c r="M833" s="300"/>
      <c r="O833" s="1"/>
      <c r="P833" s="24">
        <f>IF(Q833="","",VLOOKUP(Q833,Mapping!AT:AU,2,FALSE))</f>
        <v>2</v>
      </c>
      <c r="Q833" s="112" t="s">
        <v>1</v>
      </c>
    </row>
    <row r="834" spans="1:17" hidden="1">
      <c r="A834" s="85">
        <v>20110477</v>
      </c>
      <c r="B834" s="85" t="s">
        <v>251</v>
      </c>
      <c r="C834" s="111"/>
      <c r="D834" s="23">
        <f>IFERROR(VLOOKUP(E834,Mapping!AW:BA,5,FALSE),"")</f>
        <v>3</v>
      </c>
      <c r="E834" s="116" t="s">
        <v>943</v>
      </c>
      <c r="F834" s="1">
        <v>16</v>
      </c>
      <c r="G834">
        <v>7</v>
      </c>
      <c r="H834" s="1" t="s">
        <v>1957</v>
      </c>
      <c r="J834" s="23" t="str">
        <f t="shared" si="49"/>
        <v xml:space="preserve">UREN Room 709 16 7 B3 </v>
      </c>
      <c r="K834" s="23" t="str">
        <f t="shared" si="50"/>
        <v xml:space="preserve">16 7 B3 </v>
      </c>
      <c r="M834" s="300"/>
      <c r="O834" s="1"/>
      <c r="P834" s="24">
        <f>IF(Q834="","",VLOOKUP(Q834,Mapping!AT:AU,2,FALSE))</f>
        <v>2</v>
      </c>
      <c r="Q834" s="112" t="s">
        <v>1</v>
      </c>
    </row>
    <row r="835" spans="1:17" hidden="1">
      <c r="A835" s="85">
        <v>20150712</v>
      </c>
      <c r="B835" s="85" t="s">
        <v>259</v>
      </c>
      <c r="C835" s="111"/>
      <c r="D835" s="23">
        <f>IFERROR(VLOOKUP(E835,Mapping!AW:BA,5,FALSE),"")</f>
        <v>2</v>
      </c>
      <c r="E835" s="215" t="s">
        <v>925</v>
      </c>
      <c r="F835" s="1">
        <v>16</v>
      </c>
      <c r="G835">
        <v>3</v>
      </c>
      <c r="H835" s="1" t="s">
        <v>2324</v>
      </c>
      <c r="J835" s="23" t="str">
        <f t="shared" si="49"/>
        <v xml:space="preserve">UREN Room 709 16 3 C2 </v>
      </c>
      <c r="K835" s="23" t="str">
        <f t="shared" si="50"/>
        <v xml:space="preserve">16 3 C2 </v>
      </c>
      <c r="M835" s="300"/>
      <c r="O835" s="1"/>
      <c r="P835" s="24">
        <f>IF(Q835="","",VLOOKUP(Q835,Mapping!AT:AU,2,FALSE))</f>
        <v>2</v>
      </c>
      <c r="Q835" s="112" t="s">
        <v>1</v>
      </c>
    </row>
    <row r="836" spans="1:17" hidden="1">
      <c r="A836" s="85">
        <v>20129990</v>
      </c>
      <c r="B836" s="85" t="s">
        <v>253</v>
      </c>
      <c r="C836" s="111"/>
      <c r="D836" s="23">
        <f>IFERROR(VLOOKUP(E836,Mapping!AW:BA,5,FALSE),"")</f>
        <v>1</v>
      </c>
      <c r="E836" s="215" t="s">
        <v>905</v>
      </c>
      <c r="F836" s="1">
        <v>16</v>
      </c>
      <c r="G836">
        <v>4</v>
      </c>
      <c r="H836" s="1" t="s">
        <v>1353</v>
      </c>
      <c r="J836" s="23" t="str">
        <f t="shared" si="49"/>
        <v xml:space="preserve">UREN Room 709 16 4 B1 </v>
      </c>
      <c r="K836" s="23" t="str">
        <f t="shared" si="50"/>
        <v xml:space="preserve">16 4 B1 </v>
      </c>
      <c r="M836" s="300"/>
      <c r="O836" s="1"/>
      <c r="P836" s="24">
        <f>IF(Q836="","",VLOOKUP(Q836,Mapping!AT:AU,2,FALSE))</f>
        <v>2</v>
      </c>
      <c r="Q836" s="112" t="s">
        <v>1</v>
      </c>
    </row>
    <row r="837" spans="1:17" hidden="1">
      <c r="A837" s="85">
        <v>20129990</v>
      </c>
      <c r="B837" s="85" t="s">
        <v>253</v>
      </c>
      <c r="C837" s="111"/>
      <c r="D837" s="23">
        <f>IFERROR(VLOOKUP(E837,Mapping!AW:BA,5,FALSE),"")</f>
        <v>3</v>
      </c>
      <c r="E837" s="116" t="s">
        <v>943</v>
      </c>
      <c r="F837" s="1">
        <v>16</v>
      </c>
      <c r="G837">
        <v>4</v>
      </c>
      <c r="H837" s="1" t="s">
        <v>1957</v>
      </c>
      <c r="J837" s="23" t="str">
        <f t="shared" si="49"/>
        <v xml:space="preserve">UREN Room 709 16 4 B3 </v>
      </c>
      <c r="K837" s="23" t="str">
        <f t="shared" si="50"/>
        <v xml:space="preserve">16 4 B3 </v>
      </c>
      <c r="M837" s="300"/>
      <c r="O837" s="1"/>
      <c r="P837" s="24">
        <f>IF(Q837="","",VLOOKUP(Q837,Mapping!AT:AU,2,FALSE))</f>
        <v>2</v>
      </c>
      <c r="Q837" s="112" t="s">
        <v>1</v>
      </c>
    </row>
    <row r="838" spans="1:17" ht="15.75" hidden="1" customHeight="1">
      <c r="A838" s="85">
        <v>20130325</v>
      </c>
      <c r="B838" s="85" t="s">
        <v>254</v>
      </c>
      <c r="C838" s="111"/>
      <c r="D838" s="23">
        <f>IFERROR(VLOOKUP(E838,Mapping!AW:BA,5,FALSE),"")</f>
        <v>1</v>
      </c>
      <c r="E838" s="215" t="s">
        <v>905</v>
      </c>
      <c r="F838" s="1">
        <v>16</v>
      </c>
      <c r="G838">
        <v>7</v>
      </c>
      <c r="H838" s="1" t="s">
        <v>1209</v>
      </c>
      <c r="J838" s="23" t="str">
        <f t="shared" si="49"/>
        <v xml:space="preserve">UREN Room 709 16 7 A1 </v>
      </c>
      <c r="K838" s="23" t="str">
        <f t="shared" si="50"/>
        <v xml:space="preserve">16 7 A1 </v>
      </c>
      <c r="M838" s="300"/>
      <c r="O838" s="1"/>
      <c r="P838" s="24">
        <f>IF(Q838="","",VLOOKUP(Q838,Mapping!AT:AU,2,FALSE))</f>
        <v>2</v>
      </c>
      <c r="Q838" s="112" t="s">
        <v>1</v>
      </c>
    </row>
    <row r="839" spans="1:17" ht="15.75" hidden="1" customHeight="1">
      <c r="A839" s="85">
        <v>20130325</v>
      </c>
      <c r="B839" s="85" t="s">
        <v>254</v>
      </c>
      <c r="C839" s="111"/>
      <c r="D839" s="23">
        <f>IFERROR(VLOOKUP(E839,Mapping!AW:BA,5,FALSE),"")</f>
        <v>2</v>
      </c>
      <c r="E839" s="215" t="s">
        <v>925</v>
      </c>
      <c r="F839" s="1">
        <v>16</v>
      </c>
      <c r="G839">
        <v>7</v>
      </c>
      <c r="H839" s="1" t="s">
        <v>2440</v>
      </c>
      <c r="J839" s="23" t="str">
        <f t="shared" ref="J839" si="51">"UREN Room 709"&amp;" "&amp;F839&amp;" "&amp;G839&amp;" "&amp;H839&amp;" "&amp;I839</f>
        <v xml:space="preserve">UREN Room 709 16 7 A2 </v>
      </c>
      <c r="K839" s="23" t="str">
        <f t="shared" ref="K839" si="52">F839&amp;" "&amp;G839&amp;" "&amp;H839&amp;" "&amp;I839</f>
        <v xml:space="preserve">16 7 A2 </v>
      </c>
      <c r="M839" s="300"/>
      <c r="O839" s="1"/>
      <c r="P839" s="24">
        <f>IF(Q839="","",VLOOKUP(Q839,Mapping!AT:AU,2,FALSE))</f>
        <v>2</v>
      </c>
      <c r="Q839" s="112" t="s">
        <v>1</v>
      </c>
    </row>
    <row r="840" spans="1:17" hidden="1">
      <c r="A840" s="85">
        <v>20130325</v>
      </c>
      <c r="B840" s="85" t="s">
        <v>254</v>
      </c>
      <c r="C840" s="111"/>
      <c r="D840" s="23">
        <f>IFERROR(VLOOKUP(E840,Mapping!AW:BA,5,FALSE),"")</f>
        <v>3</v>
      </c>
      <c r="E840" s="215" t="s">
        <v>943</v>
      </c>
      <c r="F840" s="1">
        <v>16</v>
      </c>
      <c r="G840">
        <v>7</v>
      </c>
      <c r="H840" s="1" t="s">
        <v>2441</v>
      </c>
      <c r="J840" s="23" t="str">
        <f t="shared" si="49"/>
        <v xml:space="preserve">UREN Room 709 16 7 A3 </v>
      </c>
      <c r="K840" s="23" t="str">
        <f t="shared" si="50"/>
        <v xml:space="preserve">16 7 A3 </v>
      </c>
      <c r="M840" s="300"/>
      <c r="O840" s="1"/>
      <c r="P840" s="24">
        <f>IF(Q840="","",VLOOKUP(Q840,Mapping!AT:AU,2,FALSE))</f>
        <v>2</v>
      </c>
      <c r="Q840" s="112" t="s">
        <v>1</v>
      </c>
    </row>
    <row r="841" spans="1:17" hidden="1">
      <c r="A841" s="85">
        <v>20130400</v>
      </c>
      <c r="B841" s="85" t="s">
        <v>255</v>
      </c>
      <c r="C841" s="111"/>
      <c r="D841" s="23">
        <f>IFERROR(VLOOKUP(E841,Mapping!AW:BA,5,FALSE),"")</f>
        <v>1</v>
      </c>
      <c r="E841" s="116" t="s">
        <v>905</v>
      </c>
      <c r="F841" s="1">
        <v>16</v>
      </c>
      <c r="G841">
        <v>7</v>
      </c>
      <c r="H841" s="1" t="s">
        <v>2447</v>
      </c>
      <c r="J841" s="23" t="str">
        <f t="shared" si="49"/>
        <v xml:space="preserve">UREN Room 709 16 7 C4 </v>
      </c>
      <c r="K841" s="23" t="str">
        <f t="shared" si="50"/>
        <v xml:space="preserve">16 7 C4 </v>
      </c>
      <c r="M841" s="300"/>
      <c r="O841" s="1"/>
      <c r="P841" s="24">
        <f>IF(Q841="","",VLOOKUP(Q841,Mapping!AT:AU,2,FALSE))</f>
        <v>2</v>
      </c>
      <c r="Q841" s="112" t="s">
        <v>1</v>
      </c>
    </row>
    <row r="842" spans="1:17" hidden="1">
      <c r="A842" s="85">
        <v>20130400</v>
      </c>
      <c r="B842" s="85" t="s">
        <v>255</v>
      </c>
      <c r="C842" s="111"/>
      <c r="D842" s="23">
        <f>IFERROR(VLOOKUP(E842,Mapping!AW:BA,5,FALSE),"")</f>
        <v>2</v>
      </c>
      <c r="E842" s="215" t="s">
        <v>925</v>
      </c>
      <c r="F842" s="1">
        <v>16</v>
      </c>
      <c r="G842">
        <v>7</v>
      </c>
      <c r="H842" s="1" t="s">
        <v>2448</v>
      </c>
      <c r="J842" s="23" t="str">
        <f t="shared" si="49"/>
        <v xml:space="preserve">UREN Room 709 16 7 C5 </v>
      </c>
      <c r="K842" s="23" t="str">
        <f t="shared" si="50"/>
        <v xml:space="preserve">16 7 C5 </v>
      </c>
      <c r="M842" s="300"/>
      <c r="O842" s="1"/>
      <c r="P842" s="24">
        <f>IF(Q842="","",VLOOKUP(Q842,Mapping!AT:AU,2,FALSE))</f>
        <v>2</v>
      </c>
      <c r="Q842" s="112" t="s">
        <v>1</v>
      </c>
    </row>
    <row r="843" spans="1:17" hidden="1">
      <c r="A843" s="116">
        <v>20130400</v>
      </c>
      <c r="B843" s="116" t="s">
        <v>255</v>
      </c>
      <c r="C843" s="111"/>
      <c r="D843" s="23">
        <f>IFERROR(VLOOKUP(E843,Mapping!AW:BA,5,FALSE),"")</f>
        <v>3</v>
      </c>
      <c r="E843" s="215" t="s">
        <v>943</v>
      </c>
      <c r="F843" s="1">
        <v>16</v>
      </c>
      <c r="G843">
        <v>7</v>
      </c>
      <c r="H843" s="1" t="s">
        <v>2449</v>
      </c>
      <c r="J843" s="23" t="str">
        <f t="shared" si="49"/>
        <v xml:space="preserve">UREN Room 709 16 7 C6 </v>
      </c>
      <c r="K843" s="23" t="str">
        <f t="shared" si="50"/>
        <v xml:space="preserve">16 7 C6 </v>
      </c>
      <c r="M843" s="300"/>
      <c r="O843" s="1"/>
      <c r="P843" s="24">
        <f>IF(Q843="","",VLOOKUP(Q843,Mapping!AT:AU,2,FALSE))</f>
        <v>2</v>
      </c>
      <c r="Q843" s="112" t="s">
        <v>1</v>
      </c>
    </row>
    <row r="844" spans="1:17" hidden="1">
      <c r="A844" s="85">
        <v>20131157</v>
      </c>
      <c r="B844" s="85" t="s">
        <v>257</v>
      </c>
      <c r="C844" s="111"/>
      <c r="D844" s="23">
        <f>IFERROR(VLOOKUP(E844,Mapping!AW:BA,5,FALSE),"")</f>
        <v>1</v>
      </c>
      <c r="E844" s="116" t="s">
        <v>905</v>
      </c>
      <c r="F844" s="1">
        <v>16</v>
      </c>
      <c r="G844">
        <v>3</v>
      </c>
      <c r="H844" s="1" t="s">
        <v>1353</v>
      </c>
      <c r="J844" s="23" t="str">
        <f t="shared" si="49"/>
        <v xml:space="preserve">UREN Room 709 16 3 B1 </v>
      </c>
      <c r="K844" s="23" t="str">
        <f t="shared" si="50"/>
        <v xml:space="preserve">16 3 B1 </v>
      </c>
      <c r="M844" s="300"/>
      <c r="O844" s="1"/>
      <c r="P844" s="24">
        <f>IF(Q844="","",VLOOKUP(Q844,Mapping!AT:AU,2,FALSE))</f>
        <v>2</v>
      </c>
      <c r="Q844" s="112" t="s">
        <v>1</v>
      </c>
    </row>
    <row r="845" spans="1:17" hidden="1">
      <c r="A845" s="85">
        <v>20131157</v>
      </c>
      <c r="B845" s="85" t="s">
        <v>257</v>
      </c>
      <c r="C845" s="111"/>
      <c r="D845" s="23">
        <f>IFERROR(VLOOKUP(E845,Mapping!AW:BA,5,FALSE),"")</f>
        <v>3</v>
      </c>
      <c r="E845" s="215" t="s">
        <v>943</v>
      </c>
      <c r="F845" s="1">
        <v>16</v>
      </c>
      <c r="G845">
        <v>3</v>
      </c>
      <c r="H845" s="1" t="s">
        <v>1957</v>
      </c>
      <c r="J845" s="23" t="str">
        <f t="shared" si="49"/>
        <v xml:space="preserve">UREN Room 709 16 3 B3 </v>
      </c>
      <c r="K845" s="23" t="str">
        <f t="shared" si="50"/>
        <v xml:space="preserve">16 3 B3 </v>
      </c>
      <c r="M845" s="300"/>
      <c r="O845" s="1"/>
      <c r="P845" s="24">
        <f>IF(Q845="","",VLOOKUP(Q845,Mapping!AT:AU,2,FALSE))</f>
        <v>2</v>
      </c>
      <c r="Q845" s="112" t="s">
        <v>1</v>
      </c>
    </row>
    <row r="846" spans="1:17" ht="15.75" hidden="1" customHeight="1">
      <c r="A846" s="85">
        <v>20141901</v>
      </c>
      <c r="B846" s="85" t="s">
        <v>258</v>
      </c>
      <c r="C846" s="111"/>
      <c r="D846" s="23">
        <f>IFERROR(VLOOKUP(E846,Mapping!AW:BA,5,FALSE),"")</f>
        <v>1</v>
      </c>
      <c r="E846" s="215" t="s">
        <v>905</v>
      </c>
      <c r="F846" s="1">
        <v>16</v>
      </c>
      <c r="G846">
        <v>3</v>
      </c>
      <c r="H846" s="1" t="s">
        <v>2320</v>
      </c>
      <c r="J846" s="23" t="str">
        <f t="shared" si="49"/>
        <v xml:space="preserve">UREN Room 709 16 3 A4 </v>
      </c>
      <c r="K846" s="23" t="str">
        <f t="shared" si="50"/>
        <v xml:space="preserve">16 3 A4 </v>
      </c>
      <c r="M846" s="300"/>
      <c r="O846" s="1"/>
      <c r="P846" s="24">
        <f>IF(Q846="","",VLOOKUP(Q846,Mapping!AT:AU,2,FALSE))</f>
        <v>2</v>
      </c>
      <c r="Q846" s="112" t="s">
        <v>1</v>
      </c>
    </row>
    <row r="847" spans="1:17" hidden="1">
      <c r="A847" s="85">
        <v>20141901</v>
      </c>
      <c r="B847" s="85" t="s">
        <v>258</v>
      </c>
      <c r="C847" s="111"/>
      <c r="D847" s="23">
        <f>IFERROR(VLOOKUP(E847,Mapping!AW:BA,5,FALSE),"")</f>
        <v>3</v>
      </c>
      <c r="E847" s="215" t="s">
        <v>943</v>
      </c>
      <c r="F847" s="1">
        <v>16</v>
      </c>
      <c r="G847">
        <v>3</v>
      </c>
      <c r="H847" s="1" t="s">
        <v>2323</v>
      </c>
      <c r="J847" s="23" t="str">
        <f t="shared" si="49"/>
        <v xml:space="preserve">UREN Room 709 16 3 A6 </v>
      </c>
      <c r="K847" s="23" t="str">
        <f t="shared" si="50"/>
        <v xml:space="preserve">16 3 A6 </v>
      </c>
      <c r="M847" s="300"/>
      <c r="O847" s="1"/>
      <c r="P847" s="24">
        <f>IF(Q847="","",VLOOKUP(Q847,Mapping!AT:AU,2,FALSE))</f>
        <v>2</v>
      </c>
      <c r="Q847" s="112" t="s">
        <v>1</v>
      </c>
    </row>
    <row r="848" spans="1:17" hidden="1">
      <c r="A848" s="85" t="s">
        <v>275</v>
      </c>
      <c r="B848" s="85" t="s">
        <v>276</v>
      </c>
      <c r="C848" s="111"/>
      <c r="D848" s="23">
        <f>IFERROR(VLOOKUP(E848,Mapping!AW:BA,5,FALSE),"")</f>
        <v>2</v>
      </c>
      <c r="E848" s="116" t="s">
        <v>925</v>
      </c>
      <c r="F848" s="1">
        <v>17</v>
      </c>
      <c r="G848">
        <v>13</v>
      </c>
      <c r="H848" s="1" t="s">
        <v>2440</v>
      </c>
      <c r="J848" s="23" t="str">
        <f t="shared" si="49"/>
        <v xml:space="preserve">UREN Room 709 17 13 A2 </v>
      </c>
      <c r="K848" s="23" t="str">
        <f t="shared" si="50"/>
        <v xml:space="preserve">17 13 A2 </v>
      </c>
      <c r="M848" s="300"/>
      <c r="O848" s="1"/>
      <c r="P848" s="24">
        <f>IF(Q848="","",VLOOKUP(Q848,Mapping!AT:AU,2,FALSE))</f>
        <v>2</v>
      </c>
      <c r="Q848" s="112" t="s">
        <v>1</v>
      </c>
    </row>
    <row r="849" spans="1:17" hidden="1">
      <c r="A849" s="85">
        <v>20150712</v>
      </c>
      <c r="B849" s="85" t="s">
        <v>259</v>
      </c>
      <c r="C849" s="111"/>
      <c r="D849" s="23">
        <f>IFERROR(VLOOKUP(E849,Mapping!AW:BA,5,FALSE),"")</f>
        <v>1</v>
      </c>
      <c r="E849" s="215" t="s">
        <v>905</v>
      </c>
      <c r="F849" s="1">
        <v>16</v>
      </c>
      <c r="G849">
        <v>3</v>
      </c>
      <c r="H849" s="1" t="s">
        <v>1411</v>
      </c>
      <c r="J849" s="23" t="str">
        <f t="shared" si="49"/>
        <v xml:space="preserve">UREN Room 709 16 3 C1 </v>
      </c>
      <c r="K849" s="23" t="str">
        <f t="shared" si="50"/>
        <v xml:space="preserve">16 3 C1 </v>
      </c>
      <c r="M849" s="300"/>
      <c r="O849" s="1"/>
      <c r="P849" s="24">
        <f>IF(Q849="","",VLOOKUP(Q849,Mapping!AT:AU,2,FALSE))</f>
        <v>2</v>
      </c>
      <c r="Q849" s="112" t="s">
        <v>1</v>
      </c>
    </row>
    <row r="850" spans="1:17" hidden="1">
      <c r="A850" s="85">
        <v>20150712</v>
      </c>
      <c r="B850" s="85" t="s">
        <v>259</v>
      </c>
      <c r="C850" s="111"/>
      <c r="D850" s="23">
        <f>IFERROR(VLOOKUP(E850,Mapping!AW:BA,5,FALSE),"")</f>
        <v>3</v>
      </c>
      <c r="E850" s="116" t="s">
        <v>943</v>
      </c>
      <c r="F850" s="1">
        <v>16</v>
      </c>
      <c r="G850">
        <v>3</v>
      </c>
      <c r="H850" s="1" t="s">
        <v>2446</v>
      </c>
      <c r="J850" s="23" t="str">
        <f t="shared" si="49"/>
        <v xml:space="preserve">UREN Room 709 16 3 C3 </v>
      </c>
      <c r="K850" s="23" t="str">
        <f t="shared" si="50"/>
        <v xml:space="preserve">16 3 C3 </v>
      </c>
      <c r="M850" s="300"/>
      <c r="O850" s="1"/>
      <c r="P850" s="24">
        <f>IF(Q850="","",VLOOKUP(Q850,Mapping!AT:AU,2,FALSE))</f>
        <v>2</v>
      </c>
      <c r="Q850" s="112" t="s">
        <v>1</v>
      </c>
    </row>
    <row r="851" spans="1:17" hidden="1">
      <c r="A851" s="85">
        <v>20150975</v>
      </c>
      <c r="B851" s="85" t="s">
        <v>261</v>
      </c>
      <c r="C851" s="111"/>
      <c r="D851" s="23">
        <f>IFERROR(VLOOKUP(E851,Mapping!AW:BA,5,FALSE),"")</f>
        <v>3</v>
      </c>
      <c r="E851" s="215" t="s">
        <v>943</v>
      </c>
      <c r="F851" s="1">
        <v>16</v>
      </c>
      <c r="G851">
        <v>4</v>
      </c>
      <c r="H851" s="1" t="s">
        <v>1967</v>
      </c>
      <c r="J851" s="23" t="str">
        <f t="shared" si="49"/>
        <v xml:space="preserve">UREN Room 709 16 4 B6 </v>
      </c>
      <c r="K851" s="23" t="str">
        <f t="shared" si="50"/>
        <v xml:space="preserve">16 4 B6 </v>
      </c>
      <c r="M851" s="300"/>
      <c r="O851" s="1"/>
      <c r="P851" s="24">
        <f>IF(Q851="","",VLOOKUP(Q851,Mapping!AT:AU,2,FALSE))</f>
        <v>2</v>
      </c>
      <c r="Q851" s="112" t="s">
        <v>1</v>
      </c>
    </row>
    <row r="852" spans="1:17" hidden="1">
      <c r="A852" s="85">
        <v>20150975</v>
      </c>
      <c r="B852" s="85" t="s">
        <v>261</v>
      </c>
      <c r="C852" s="111"/>
      <c r="D852" s="23">
        <f>IFERROR(VLOOKUP(E852,Mapping!AW:BA,5,FALSE),"")</f>
        <v>1</v>
      </c>
      <c r="E852" s="215" t="s">
        <v>905</v>
      </c>
      <c r="F852" s="1">
        <v>16</v>
      </c>
      <c r="G852">
        <v>4</v>
      </c>
      <c r="H852" s="1" t="s">
        <v>1960</v>
      </c>
      <c r="J852" s="23" t="str">
        <f t="shared" si="49"/>
        <v xml:space="preserve">UREN Room 709 16 4 B4 </v>
      </c>
      <c r="K852" s="23" t="str">
        <f t="shared" si="50"/>
        <v xml:space="preserve">16 4 B4 </v>
      </c>
      <c r="M852" s="300"/>
      <c r="O852" s="1"/>
      <c r="P852" s="24">
        <f>IF(Q852="","",VLOOKUP(Q852,Mapping!AT:AU,2,FALSE))</f>
        <v>2</v>
      </c>
      <c r="Q852" s="112" t="s">
        <v>1</v>
      </c>
    </row>
    <row r="853" spans="1:17" ht="15.75" hidden="1" customHeight="1">
      <c r="A853" s="85">
        <v>20150975</v>
      </c>
      <c r="B853" s="85" t="s">
        <v>261</v>
      </c>
      <c r="C853" s="111"/>
      <c r="D853" s="23">
        <f>IFERROR(VLOOKUP(E853,Mapping!AW:BA,5,FALSE),"")</f>
        <v>2</v>
      </c>
      <c r="E853" s="215" t="s">
        <v>925</v>
      </c>
      <c r="F853" s="1">
        <v>16</v>
      </c>
      <c r="G853">
        <v>4</v>
      </c>
      <c r="H853" s="1" t="s">
        <v>1963</v>
      </c>
      <c r="J853" s="23" t="str">
        <f t="shared" si="49"/>
        <v xml:space="preserve">UREN Room 709 16 4 B5 </v>
      </c>
      <c r="K853" s="23" t="str">
        <f t="shared" si="50"/>
        <v xml:space="preserve">16 4 B5 </v>
      </c>
      <c r="M853" s="300"/>
      <c r="O853" s="1"/>
      <c r="P853" s="24">
        <f>IF(Q853="","",VLOOKUP(Q853,Mapping!AT:AU,2,FALSE))</f>
        <v>2</v>
      </c>
      <c r="Q853" s="112" t="s">
        <v>1</v>
      </c>
    </row>
    <row r="854" spans="1:17" hidden="1">
      <c r="A854" s="85">
        <v>20152915</v>
      </c>
      <c r="B854" s="85" t="s">
        <v>262</v>
      </c>
      <c r="C854" s="111"/>
      <c r="D854" s="23">
        <f>IFERROR(VLOOKUP(E854,Mapping!AW:BA,5,FALSE),"")</f>
        <v>1</v>
      </c>
      <c r="E854" s="116" t="s">
        <v>905</v>
      </c>
      <c r="F854" s="1">
        <v>16</v>
      </c>
      <c r="G854">
        <v>5</v>
      </c>
      <c r="H854" s="1" t="s">
        <v>1353</v>
      </c>
      <c r="J854" s="23" t="str">
        <f t="shared" si="49"/>
        <v xml:space="preserve">UREN Room 709 16 5 B1 </v>
      </c>
      <c r="K854" s="23" t="str">
        <f t="shared" si="50"/>
        <v xml:space="preserve">16 5 B1 </v>
      </c>
      <c r="M854" s="300"/>
      <c r="O854" s="1"/>
      <c r="P854" s="24">
        <f>IF(Q854="","",VLOOKUP(Q854,Mapping!AT:AU,2,FALSE))</f>
        <v>2</v>
      </c>
      <c r="Q854" s="112" t="s">
        <v>1</v>
      </c>
    </row>
    <row r="855" spans="1:17" hidden="1">
      <c r="A855" s="85">
        <v>20152915</v>
      </c>
      <c r="B855" s="85" t="s">
        <v>262</v>
      </c>
      <c r="C855" s="111"/>
      <c r="D855" s="23">
        <f>IFERROR(VLOOKUP(E855,Mapping!AW:BA,5,FALSE),"")</f>
        <v>3</v>
      </c>
      <c r="E855" s="215" t="s">
        <v>943</v>
      </c>
      <c r="F855" s="1">
        <v>16</v>
      </c>
      <c r="G855">
        <v>5</v>
      </c>
      <c r="H855" s="1" t="s">
        <v>1957</v>
      </c>
      <c r="J855" s="23" t="str">
        <f t="shared" si="49"/>
        <v xml:space="preserve">UREN Room 709 16 5 B3 </v>
      </c>
      <c r="K855" s="23" t="str">
        <f t="shared" si="50"/>
        <v xml:space="preserve">16 5 B3 </v>
      </c>
      <c r="M855" s="300"/>
      <c r="O855" s="1"/>
      <c r="P855" s="24">
        <f>IF(Q855="","",VLOOKUP(Q855,Mapping!AT:AU,2,FALSE))</f>
        <v>2</v>
      </c>
      <c r="Q855" s="112" t="s">
        <v>1</v>
      </c>
    </row>
    <row r="856" spans="1:17" hidden="1">
      <c r="A856" s="85">
        <v>20174902</v>
      </c>
      <c r="B856" s="85" t="s">
        <v>263</v>
      </c>
      <c r="C856" s="111"/>
      <c r="D856" s="23">
        <f>IFERROR(VLOOKUP(E856,Mapping!AW:BA,5,FALSE),"")</f>
        <v>1</v>
      </c>
      <c r="E856" s="215" t="s">
        <v>905</v>
      </c>
      <c r="F856" s="1">
        <v>16</v>
      </c>
      <c r="G856">
        <v>5</v>
      </c>
      <c r="H856" s="1" t="s">
        <v>1411</v>
      </c>
      <c r="J856" s="23" t="str">
        <f t="shared" si="49"/>
        <v xml:space="preserve">UREN Room 709 16 5 C1 </v>
      </c>
      <c r="K856" s="23" t="str">
        <f t="shared" si="50"/>
        <v xml:space="preserve">16 5 C1 </v>
      </c>
      <c r="M856" s="300"/>
      <c r="O856" s="1"/>
      <c r="P856" s="24">
        <f>IF(Q856="","",VLOOKUP(Q856,Mapping!AT:AU,2,FALSE))</f>
        <v>2</v>
      </c>
      <c r="Q856" s="112" t="s">
        <v>1</v>
      </c>
    </row>
    <row r="857" spans="1:17" hidden="1">
      <c r="A857" s="85">
        <v>20174902</v>
      </c>
      <c r="B857" s="85" t="s">
        <v>263</v>
      </c>
      <c r="C857" s="111"/>
      <c r="D857" s="23">
        <f>IFERROR(VLOOKUP(E857,Mapping!AW:BA,5,FALSE),"")</f>
        <v>2</v>
      </c>
      <c r="E857" s="215" t="s">
        <v>925</v>
      </c>
      <c r="F857" s="1">
        <v>16</v>
      </c>
      <c r="G857">
        <v>5</v>
      </c>
      <c r="H857" s="1" t="s">
        <v>2324</v>
      </c>
      <c r="J857" s="23" t="str">
        <f t="shared" si="49"/>
        <v xml:space="preserve">UREN Room 709 16 5 C2 </v>
      </c>
      <c r="K857" s="23" t="str">
        <f t="shared" si="50"/>
        <v xml:space="preserve">16 5 C2 </v>
      </c>
      <c r="M857" s="300"/>
      <c r="O857" s="1"/>
      <c r="P857" s="24">
        <f>IF(Q857="","",VLOOKUP(Q857,Mapping!AT:AU,2,FALSE))</f>
        <v>2</v>
      </c>
      <c r="Q857" s="112" t="s">
        <v>1</v>
      </c>
    </row>
    <row r="858" spans="1:17" hidden="1">
      <c r="A858" s="85">
        <v>20174902</v>
      </c>
      <c r="B858" s="85" t="s">
        <v>263</v>
      </c>
      <c r="C858" s="111"/>
      <c r="D858" s="23">
        <f>IFERROR(VLOOKUP(E858,Mapping!AW:BA,5,FALSE),"")</f>
        <v>3</v>
      </c>
      <c r="E858" s="116" t="s">
        <v>943</v>
      </c>
      <c r="F858" s="1">
        <v>16</v>
      </c>
      <c r="G858">
        <v>5</v>
      </c>
      <c r="H858" s="1" t="s">
        <v>2446</v>
      </c>
      <c r="J858" s="23" t="str">
        <f t="shared" si="49"/>
        <v xml:space="preserve">UREN Room 709 16 5 C3 </v>
      </c>
      <c r="K858" s="23" t="str">
        <f t="shared" si="50"/>
        <v xml:space="preserve">16 5 C3 </v>
      </c>
      <c r="M858" s="300"/>
      <c r="O858" s="1"/>
      <c r="P858" s="24">
        <f>IF(Q858="","",VLOOKUP(Q858,Mapping!AT:AU,2,FALSE))</f>
        <v>2</v>
      </c>
      <c r="Q858" s="112" t="s">
        <v>1</v>
      </c>
    </row>
    <row r="859" spans="1:17" hidden="1">
      <c r="A859" s="85">
        <v>20185910</v>
      </c>
      <c r="B859" s="85" t="s">
        <v>264</v>
      </c>
      <c r="C859" s="111"/>
      <c r="D859" s="23">
        <f>IFERROR(VLOOKUP(E859,Mapping!AW:BA,5,FALSE),"")</f>
        <v>1</v>
      </c>
      <c r="E859" s="116" t="s">
        <v>905</v>
      </c>
      <c r="F859" s="1">
        <v>16</v>
      </c>
      <c r="G859">
        <v>8</v>
      </c>
      <c r="H859" s="1" t="s">
        <v>1353</v>
      </c>
      <c r="J859" s="23" t="str">
        <f t="shared" ref="J859" si="53">"UREN Room 709"&amp;" "&amp;F859&amp;" "&amp;G859&amp;" "&amp;H859&amp;" "&amp;I859</f>
        <v xml:space="preserve">UREN Room 709 16 8 B1 </v>
      </c>
      <c r="K859" s="23" t="str">
        <f t="shared" ref="K859" si="54">F859&amp;" "&amp;G859&amp;" "&amp;H859&amp;" "&amp;I859</f>
        <v xml:space="preserve">16 8 B1 </v>
      </c>
      <c r="M859" s="300"/>
      <c r="N859" s="1" t="s">
        <v>2721</v>
      </c>
      <c r="O859" s="1"/>
      <c r="P859" s="24">
        <f>IF(Q859="","",VLOOKUP(Q859,Mapping!AT:AU,2,FALSE))</f>
        <v>2</v>
      </c>
      <c r="Q859" s="112" t="s">
        <v>1</v>
      </c>
    </row>
    <row r="860" spans="1:17" hidden="1">
      <c r="A860" s="85">
        <v>20185910</v>
      </c>
      <c r="B860" s="85" t="s">
        <v>264</v>
      </c>
      <c r="C860" s="111"/>
      <c r="D860" s="23">
        <f>IFERROR(VLOOKUP(E860,Mapping!AW:BA,5,FALSE),"")</f>
        <v>3</v>
      </c>
      <c r="E860" s="116" t="s">
        <v>943</v>
      </c>
      <c r="F860" s="1">
        <v>16</v>
      </c>
      <c r="G860">
        <v>8</v>
      </c>
      <c r="H860" s="1" t="s">
        <v>1957</v>
      </c>
      <c r="J860" s="23" t="str">
        <f t="shared" si="49"/>
        <v xml:space="preserve">UREN Room 709 16 8 B3 </v>
      </c>
      <c r="K860" s="23" t="str">
        <f t="shared" si="50"/>
        <v xml:space="preserve">16 8 B3 </v>
      </c>
      <c r="M860" s="300"/>
      <c r="O860" s="1"/>
      <c r="P860" s="24">
        <f>IF(Q860="","",VLOOKUP(Q860,Mapping!AT:AU,2,FALSE))</f>
        <v>2</v>
      </c>
      <c r="Q860" s="112" t="s">
        <v>1</v>
      </c>
    </row>
    <row r="861" spans="1:17" ht="15.75" hidden="1" customHeight="1">
      <c r="A861" s="85">
        <v>20185910</v>
      </c>
      <c r="B861" s="85" t="s">
        <v>264</v>
      </c>
      <c r="C861" s="111"/>
      <c r="D861" s="23">
        <f>IFERROR(VLOOKUP(E861,Mapping!AW:BA,5,FALSE),"")</f>
        <v>2</v>
      </c>
      <c r="E861" s="215" t="s">
        <v>925</v>
      </c>
      <c r="F861" s="1">
        <v>16</v>
      </c>
      <c r="G861">
        <v>8</v>
      </c>
      <c r="H861" s="1" t="s">
        <v>1391</v>
      </c>
      <c r="J861" s="23" t="str">
        <f t="shared" ref="J861:J924" si="55">"UREN Room 709"&amp;" "&amp;F861&amp;" "&amp;G861&amp;" "&amp;H861&amp;" "&amp;I861</f>
        <v xml:space="preserve">UREN Room 709 16 8 B2 </v>
      </c>
      <c r="K861" s="23" t="str">
        <f t="shared" ref="K861:K924" si="56">F861&amp;" "&amp;G861&amp;" "&amp;H861&amp;" "&amp;I861</f>
        <v xml:space="preserve">16 8 B2 </v>
      </c>
      <c r="M861" s="300"/>
      <c r="N861" s="1" t="s">
        <v>2720</v>
      </c>
      <c r="O861" s="1"/>
      <c r="P861" s="24">
        <f>IF(Q861="","",VLOOKUP(Q861,Mapping!AT:AU,2,FALSE))</f>
        <v>2</v>
      </c>
      <c r="Q861" s="112" t="s">
        <v>1</v>
      </c>
    </row>
    <row r="862" spans="1:17" hidden="1">
      <c r="A862" s="85">
        <v>20185935</v>
      </c>
      <c r="B862" s="85" t="s">
        <v>265</v>
      </c>
      <c r="C862" s="111"/>
      <c r="D862" s="23">
        <f>IFERROR(VLOOKUP(E862,Mapping!AW:BA,5,FALSE),"")</f>
        <v>2</v>
      </c>
      <c r="E862" s="215" t="s">
        <v>925</v>
      </c>
      <c r="F862" s="1">
        <v>16</v>
      </c>
      <c r="G862">
        <v>3</v>
      </c>
      <c r="H862" s="1" t="s">
        <v>2440</v>
      </c>
      <c r="J862" s="23" t="str">
        <f t="shared" si="55"/>
        <v xml:space="preserve">UREN Room 709 16 3 A2 </v>
      </c>
      <c r="K862" s="23" t="str">
        <f t="shared" si="56"/>
        <v xml:space="preserve">16 3 A2 </v>
      </c>
      <c r="M862" s="300"/>
      <c r="O862" s="1"/>
      <c r="P862" s="24">
        <f>IF(Q862="","",VLOOKUP(Q862,Mapping!AT:AU,2,FALSE))</f>
        <v>2</v>
      </c>
      <c r="Q862" s="112" t="s">
        <v>1</v>
      </c>
    </row>
    <row r="863" spans="1:17" hidden="1">
      <c r="A863" s="85">
        <v>20185935</v>
      </c>
      <c r="B863" s="85" t="s">
        <v>265</v>
      </c>
      <c r="C863" s="111"/>
      <c r="D863" s="23">
        <f>IFERROR(VLOOKUP(E863,Mapping!AW:BA,5,FALSE),"")</f>
        <v>1</v>
      </c>
      <c r="E863" s="116" t="s">
        <v>905</v>
      </c>
      <c r="F863" s="1">
        <v>16</v>
      </c>
      <c r="G863">
        <v>3</v>
      </c>
      <c r="H863" s="1" t="s">
        <v>1209</v>
      </c>
      <c r="J863" s="23" t="str">
        <f t="shared" si="55"/>
        <v xml:space="preserve">UREN Room 709 16 3 A1 </v>
      </c>
      <c r="K863" s="23" t="str">
        <f t="shared" si="56"/>
        <v xml:space="preserve">16 3 A1 </v>
      </c>
      <c r="M863" s="300"/>
      <c r="O863" s="1"/>
      <c r="P863" s="24">
        <f>IF(Q863="","",VLOOKUP(Q863,Mapping!AT:AU,2,FALSE))</f>
        <v>2</v>
      </c>
      <c r="Q863" s="112" t="s">
        <v>1</v>
      </c>
    </row>
    <row r="864" spans="1:17" hidden="1">
      <c r="A864" s="85">
        <v>20185935</v>
      </c>
      <c r="B864" s="85" t="s">
        <v>265</v>
      </c>
      <c r="C864" s="111"/>
      <c r="D864" s="23">
        <f>IFERROR(VLOOKUP(E864,Mapping!AW:BA,5,FALSE),"")</f>
        <v>3</v>
      </c>
      <c r="E864" s="215" t="s">
        <v>943</v>
      </c>
      <c r="F864" s="1">
        <v>16</v>
      </c>
      <c r="G864">
        <v>3</v>
      </c>
      <c r="H864" s="1" t="s">
        <v>2441</v>
      </c>
      <c r="J864" s="23" t="str">
        <f t="shared" si="55"/>
        <v xml:space="preserve">UREN Room 709 16 3 A3 </v>
      </c>
      <c r="K864" s="23" t="str">
        <f t="shared" si="56"/>
        <v xml:space="preserve">16 3 A3 </v>
      </c>
      <c r="M864" s="300"/>
      <c r="O864" s="1"/>
      <c r="P864" s="24">
        <f>IF(Q864="","",VLOOKUP(Q864,Mapping!AT:AU,2,FALSE))</f>
        <v>2</v>
      </c>
      <c r="Q864" s="112" t="s">
        <v>1</v>
      </c>
    </row>
    <row r="865" spans="1:17" hidden="1">
      <c r="A865" s="85">
        <v>20185945</v>
      </c>
      <c r="B865" s="85" t="s">
        <v>266</v>
      </c>
      <c r="C865" s="111"/>
      <c r="D865" s="23">
        <f>IFERROR(VLOOKUP(E865,Mapping!AW:BA,5,FALSE),"")</f>
        <v>2</v>
      </c>
      <c r="E865" s="215" t="s">
        <v>925</v>
      </c>
      <c r="F865" s="1">
        <v>16</v>
      </c>
      <c r="G865">
        <v>4</v>
      </c>
      <c r="H865" s="1" t="s">
        <v>2322</v>
      </c>
      <c r="J865" s="23" t="str">
        <f t="shared" si="55"/>
        <v xml:space="preserve">UREN Room 709 16 4 A5 </v>
      </c>
      <c r="K865" s="23" t="str">
        <f t="shared" si="56"/>
        <v xml:space="preserve">16 4 A5 </v>
      </c>
      <c r="M865" s="300"/>
      <c r="O865" s="1"/>
      <c r="P865" s="24">
        <f>IF(Q865="","",VLOOKUP(Q865,Mapping!AT:AU,2,FALSE))</f>
        <v>2</v>
      </c>
      <c r="Q865" s="112" t="s">
        <v>1</v>
      </c>
    </row>
    <row r="866" spans="1:17" hidden="1">
      <c r="A866" s="85">
        <v>20185945</v>
      </c>
      <c r="B866" s="85" t="s">
        <v>266</v>
      </c>
      <c r="C866" s="111"/>
      <c r="D866" s="23">
        <f>IFERROR(VLOOKUP(E866,Mapping!AW:BA,5,FALSE),"")</f>
        <v>3</v>
      </c>
      <c r="E866" s="215" t="s">
        <v>943</v>
      </c>
      <c r="F866" s="1">
        <v>16</v>
      </c>
      <c r="G866">
        <v>4</v>
      </c>
      <c r="H866" s="1" t="s">
        <v>2323</v>
      </c>
      <c r="J866" s="23" t="str">
        <f t="shared" si="55"/>
        <v xml:space="preserve">UREN Room 709 16 4 A6 </v>
      </c>
      <c r="K866" s="23" t="str">
        <f t="shared" si="56"/>
        <v xml:space="preserve">16 4 A6 </v>
      </c>
      <c r="M866" s="300"/>
      <c r="O866" s="1"/>
      <c r="P866" s="24">
        <f>IF(Q866="","",VLOOKUP(Q866,Mapping!AT:AU,2,FALSE))</f>
        <v>2</v>
      </c>
      <c r="Q866" s="112" t="s">
        <v>1</v>
      </c>
    </row>
    <row r="867" spans="1:17" hidden="1">
      <c r="A867" s="85">
        <v>20196919</v>
      </c>
      <c r="B867" s="85" t="s">
        <v>268</v>
      </c>
      <c r="C867" s="111"/>
      <c r="D867" s="23">
        <f>IFERROR(VLOOKUP(E867,Mapping!AW:BA,5,FALSE),"")</f>
        <v>1</v>
      </c>
      <c r="E867" s="116" t="s">
        <v>905</v>
      </c>
      <c r="F867" s="1">
        <v>16</v>
      </c>
      <c r="G867">
        <v>8</v>
      </c>
      <c r="H867" s="1" t="s">
        <v>1209</v>
      </c>
      <c r="J867" s="23" t="str">
        <f t="shared" si="55"/>
        <v xml:space="preserve">UREN Room 709 16 8 A1 </v>
      </c>
      <c r="K867" s="23" t="str">
        <f t="shared" si="56"/>
        <v xml:space="preserve">16 8 A1 </v>
      </c>
      <c r="M867" s="300"/>
      <c r="O867" s="1"/>
      <c r="P867" s="24">
        <f>IF(Q867="","",VLOOKUP(Q867,Mapping!AT:AU,2,FALSE))</f>
        <v>2</v>
      </c>
      <c r="Q867" s="112" t="s">
        <v>1</v>
      </c>
    </row>
    <row r="868" spans="1:17" ht="15.75" hidden="1" customHeight="1">
      <c r="A868" s="85">
        <v>20196919</v>
      </c>
      <c r="B868" s="85" t="s">
        <v>268</v>
      </c>
      <c r="C868" s="111"/>
      <c r="D868" s="23">
        <f>IFERROR(VLOOKUP(E868,Mapping!AW:BA,5,FALSE),"")</f>
        <v>2</v>
      </c>
      <c r="E868" s="116" t="s">
        <v>925</v>
      </c>
      <c r="F868" s="1">
        <v>16</v>
      </c>
      <c r="G868">
        <v>8</v>
      </c>
      <c r="H868" s="1" t="s">
        <v>2440</v>
      </c>
      <c r="J868" s="23" t="str">
        <f t="shared" si="55"/>
        <v xml:space="preserve">UREN Room 709 16 8 A2 </v>
      </c>
      <c r="K868" s="23" t="str">
        <f t="shared" si="56"/>
        <v xml:space="preserve">16 8 A2 </v>
      </c>
      <c r="M868" s="300"/>
      <c r="O868" s="1"/>
      <c r="P868" s="24">
        <f>IF(Q868="","",VLOOKUP(Q868,Mapping!AT:AU,2,FALSE))</f>
        <v>2</v>
      </c>
      <c r="Q868" s="112" t="s">
        <v>1</v>
      </c>
    </row>
    <row r="869" spans="1:17" hidden="1">
      <c r="A869" s="85">
        <v>20196919</v>
      </c>
      <c r="B869" s="85" t="s">
        <v>268</v>
      </c>
      <c r="C869" s="111"/>
      <c r="D869" s="23">
        <f>IFERROR(VLOOKUP(E869,Mapping!AW:BA,5,FALSE),"")</f>
        <v>3</v>
      </c>
      <c r="E869" s="215" t="s">
        <v>943</v>
      </c>
      <c r="F869" s="1">
        <v>16</v>
      </c>
      <c r="G869">
        <v>8</v>
      </c>
      <c r="H869" s="1" t="s">
        <v>2441</v>
      </c>
      <c r="J869" s="23" t="str">
        <f t="shared" si="55"/>
        <v xml:space="preserve">UREN Room 709 16 8 A3 </v>
      </c>
      <c r="K869" s="23" t="str">
        <f t="shared" si="56"/>
        <v xml:space="preserve">16 8 A3 </v>
      </c>
      <c r="M869" s="300"/>
      <c r="O869" s="1"/>
      <c r="P869" s="24">
        <f>IF(Q869="","",VLOOKUP(Q869,Mapping!AT:AU,2,FALSE))</f>
        <v>2</v>
      </c>
      <c r="Q869" s="112" t="s">
        <v>1</v>
      </c>
    </row>
    <row r="870" spans="1:17" hidden="1">
      <c r="A870" s="85">
        <v>20196928</v>
      </c>
      <c r="B870" s="85" t="s">
        <v>267</v>
      </c>
      <c r="C870" s="111"/>
      <c r="D870" s="23">
        <f>IFERROR(VLOOKUP(E870,Mapping!AW:BA,5,FALSE),"")</f>
        <v>1</v>
      </c>
      <c r="E870" s="215" t="s">
        <v>905</v>
      </c>
      <c r="F870" s="1">
        <v>16</v>
      </c>
      <c r="G870">
        <v>4</v>
      </c>
      <c r="H870" s="1" t="s">
        <v>1411</v>
      </c>
      <c r="J870" s="23" t="str">
        <f t="shared" si="55"/>
        <v xml:space="preserve">UREN Room 709 16 4 C1 </v>
      </c>
      <c r="K870" s="23" t="str">
        <f t="shared" si="56"/>
        <v xml:space="preserve">16 4 C1 </v>
      </c>
      <c r="M870" s="300"/>
      <c r="O870" s="1"/>
      <c r="P870" s="24">
        <f>IF(Q870="","",VLOOKUP(Q870,Mapping!AT:AU,2,FALSE))</f>
        <v>2</v>
      </c>
      <c r="Q870" s="112" t="s">
        <v>1</v>
      </c>
    </row>
    <row r="871" spans="1:17" hidden="1">
      <c r="A871" s="85">
        <v>20196928</v>
      </c>
      <c r="B871" s="85" t="s">
        <v>267</v>
      </c>
      <c r="C871" s="111"/>
      <c r="D871" s="23">
        <f>IFERROR(VLOOKUP(E871,Mapping!AW:BA,5,FALSE),"")</f>
        <v>3</v>
      </c>
      <c r="E871" s="116" t="s">
        <v>943</v>
      </c>
      <c r="F871" s="1">
        <v>16</v>
      </c>
      <c r="G871">
        <v>4</v>
      </c>
      <c r="H871" s="1" t="s">
        <v>2446</v>
      </c>
      <c r="J871" s="23" t="str">
        <f t="shared" si="55"/>
        <v xml:space="preserve">UREN Room 709 16 4 C3 </v>
      </c>
      <c r="K871" s="23" t="str">
        <f t="shared" si="56"/>
        <v xml:space="preserve">16 4 C3 </v>
      </c>
      <c r="M871" s="300"/>
      <c r="O871" s="1"/>
      <c r="P871" s="24">
        <f>IF(Q871="","",VLOOKUP(Q871,Mapping!AT:AU,2,FALSE))</f>
        <v>2</v>
      </c>
      <c r="Q871" s="112" t="s">
        <v>1</v>
      </c>
    </row>
    <row r="872" spans="1:17" hidden="1">
      <c r="A872" s="85" t="s">
        <v>271</v>
      </c>
      <c r="B872" s="85" t="s">
        <v>272</v>
      </c>
      <c r="C872" s="111">
        <v>43839</v>
      </c>
      <c r="D872" s="23">
        <f>IFERROR(VLOOKUP(E872,Mapping!AW:BA,5,FALSE),"")</f>
        <v>2</v>
      </c>
      <c r="E872" s="215" t="s">
        <v>925</v>
      </c>
      <c r="F872" s="1">
        <v>16</v>
      </c>
      <c r="G872">
        <v>12</v>
      </c>
      <c r="H872" s="1" t="s">
        <v>2448</v>
      </c>
      <c r="J872" s="23" t="str">
        <f t="shared" si="55"/>
        <v xml:space="preserve">UREN Room 709 16 12 C5 </v>
      </c>
      <c r="K872" s="23" t="str">
        <f t="shared" si="56"/>
        <v xml:space="preserve">16 12 C5 </v>
      </c>
      <c r="M872" s="300"/>
      <c r="O872" s="1"/>
      <c r="P872" s="24">
        <f>IF(Q872="","",VLOOKUP(Q872,Mapping!AT:AU,2,FALSE))</f>
        <v>2</v>
      </c>
      <c r="Q872" s="112" t="s">
        <v>1</v>
      </c>
    </row>
    <row r="873" spans="1:17" hidden="1">
      <c r="A873" s="85" t="s">
        <v>271</v>
      </c>
      <c r="B873" s="85" t="s">
        <v>272</v>
      </c>
      <c r="C873" s="111">
        <v>43839</v>
      </c>
      <c r="D873" s="23">
        <f>IFERROR(VLOOKUP(E873,Mapping!AW:BA,5,FALSE),"")</f>
        <v>1</v>
      </c>
      <c r="E873" s="215" t="s">
        <v>905</v>
      </c>
      <c r="F873" s="1">
        <v>16</v>
      </c>
      <c r="G873">
        <v>12</v>
      </c>
      <c r="H873" s="1" t="s">
        <v>2447</v>
      </c>
      <c r="J873" s="23" t="str">
        <f t="shared" si="55"/>
        <v xml:space="preserve">UREN Room 709 16 12 C4 </v>
      </c>
      <c r="K873" s="23" t="str">
        <f t="shared" si="56"/>
        <v xml:space="preserve">16 12 C4 </v>
      </c>
      <c r="M873" s="300"/>
      <c r="O873" s="1"/>
      <c r="P873" s="24">
        <f>IF(Q873="","",VLOOKUP(Q873,Mapping!AT:AU,2,FALSE))</f>
        <v>2</v>
      </c>
      <c r="Q873" s="112" t="s">
        <v>1</v>
      </c>
    </row>
    <row r="874" spans="1:17" hidden="1">
      <c r="A874" s="85" t="s">
        <v>271</v>
      </c>
      <c r="B874" s="85" t="s">
        <v>272</v>
      </c>
      <c r="C874" s="111">
        <v>43839</v>
      </c>
      <c r="D874" s="23">
        <f>IFERROR(VLOOKUP(E874,Mapping!AW:BA,5,FALSE),"")</f>
        <v>3</v>
      </c>
      <c r="E874" s="215" t="s">
        <v>943</v>
      </c>
      <c r="F874" s="1">
        <v>16</v>
      </c>
      <c r="G874">
        <v>12</v>
      </c>
      <c r="H874" s="1" t="s">
        <v>2449</v>
      </c>
      <c r="J874" s="23" t="str">
        <f t="shared" si="55"/>
        <v xml:space="preserve">UREN Room 709 16 12 C6 </v>
      </c>
      <c r="K874" s="23" t="str">
        <f t="shared" si="56"/>
        <v xml:space="preserve">16 12 C6 </v>
      </c>
      <c r="M874" s="300"/>
      <c r="O874" s="1"/>
      <c r="P874" s="24">
        <f>IF(Q874="","",VLOOKUP(Q874,Mapping!AT:AU,2,FALSE))</f>
        <v>2</v>
      </c>
      <c r="Q874" s="112" t="s">
        <v>1</v>
      </c>
    </row>
    <row r="875" spans="1:17" ht="15.75" hidden="1" customHeight="1">
      <c r="A875" s="85" t="s">
        <v>275</v>
      </c>
      <c r="B875" s="85" t="s">
        <v>276</v>
      </c>
      <c r="C875" s="111"/>
      <c r="D875" s="23">
        <f>IFERROR(VLOOKUP(E875,Mapping!AW:BA,5,FALSE),"")</f>
        <v>3</v>
      </c>
      <c r="E875" s="215" t="s">
        <v>943</v>
      </c>
      <c r="F875" s="1">
        <v>17</v>
      </c>
      <c r="G875">
        <v>13</v>
      </c>
      <c r="H875" s="1" t="s">
        <v>2441</v>
      </c>
      <c r="J875" s="23" t="str">
        <f t="shared" si="55"/>
        <v xml:space="preserve">UREN Room 709 17 13 A3 </v>
      </c>
      <c r="K875" s="23" t="str">
        <f t="shared" si="56"/>
        <v xml:space="preserve">17 13 A3 </v>
      </c>
      <c r="M875" s="300"/>
      <c r="O875" s="1"/>
      <c r="P875" s="24">
        <f>IF(Q875="","",VLOOKUP(Q875,Mapping!AT:AU,2,FALSE))</f>
        <v>2</v>
      </c>
      <c r="Q875" s="112" t="s">
        <v>1</v>
      </c>
    </row>
    <row r="876" spans="1:17" hidden="1">
      <c r="A876" s="85" t="s">
        <v>297</v>
      </c>
      <c r="B876" s="85" t="s">
        <v>298</v>
      </c>
      <c r="C876" s="111"/>
      <c r="D876" s="23">
        <f>IFERROR(VLOOKUP(E876,Mapping!AW:BA,5,FALSE),"")</f>
        <v>2</v>
      </c>
      <c r="E876" s="116" t="s">
        <v>925</v>
      </c>
      <c r="F876" s="1">
        <v>17</v>
      </c>
      <c r="G876">
        <v>14</v>
      </c>
      <c r="H876" s="1" t="s">
        <v>2440</v>
      </c>
      <c r="J876" s="23" t="str">
        <f t="shared" si="55"/>
        <v xml:space="preserve">UREN Room 709 17 14 A2 </v>
      </c>
      <c r="K876" s="23" t="str">
        <f t="shared" si="56"/>
        <v xml:space="preserve">17 14 A2 </v>
      </c>
      <c r="M876" s="300"/>
      <c r="O876" s="1"/>
      <c r="P876" s="24">
        <f>IF(Q876="","",VLOOKUP(Q876,Mapping!AT:AU,2,FALSE))</f>
        <v>2</v>
      </c>
      <c r="Q876" s="112" t="s">
        <v>1</v>
      </c>
    </row>
    <row r="877" spans="1:17" hidden="1">
      <c r="A877" s="85" t="s">
        <v>275</v>
      </c>
      <c r="B877" s="85" t="s">
        <v>276</v>
      </c>
      <c r="C877" s="111"/>
      <c r="D877" s="23">
        <f>IFERROR(VLOOKUP(E877,Mapping!AW:BA,5,FALSE),"")</f>
        <v>1</v>
      </c>
      <c r="E877" s="215" t="s">
        <v>905</v>
      </c>
      <c r="F877" s="1">
        <v>17</v>
      </c>
      <c r="G877">
        <v>13</v>
      </c>
      <c r="H877" s="1" t="s">
        <v>1209</v>
      </c>
      <c r="J877" s="23" t="str">
        <f t="shared" si="55"/>
        <v xml:space="preserve">UREN Room 709 17 13 A1 </v>
      </c>
      <c r="K877" s="23" t="str">
        <f t="shared" si="56"/>
        <v xml:space="preserve">17 13 A1 </v>
      </c>
      <c r="M877" s="300"/>
      <c r="O877" s="1"/>
      <c r="P877" s="24">
        <f>IF(Q877="","",VLOOKUP(Q877,Mapping!AT:AU,2,FALSE))</f>
        <v>2</v>
      </c>
      <c r="Q877" s="112" t="s">
        <v>1</v>
      </c>
    </row>
    <row r="878" spans="1:17" hidden="1">
      <c r="A878" s="85" t="s">
        <v>278</v>
      </c>
      <c r="B878" s="85" t="s">
        <v>279</v>
      </c>
      <c r="C878" s="111">
        <v>43839</v>
      </c>
      <c r="D878" s="23">
        <f>IFERROR(VLOOKUP(E878,Mapping!AW:BA,5,FALSE),"")</f>
        <v>1</v>
      </c>
      <c r="E878" s="116" t="s">
        <v>905</v>
      </c>
      <c r="F878" s="1">
        <v>16</v>
      </c>
      <c r="G878">
        <v>12</v>
      </c>
      <c r="H878" s="1" t="s">
        <v>1960</v>
      </c>
      <c r="J878" s="23" t="str">
        <f t="shared" si="55"/>
        <v xml:space="preserve">UREN Room 709 16 12 B4 </v>
      </c>
      <c r="K878" s="23" t="str">
        <f t="shared" si="56"/>
        <v xml:space="preserve">16 12 B4 </v>
      </c>
      <c r="M878" s="300"/>
      <c r="O878" s="1"/>
      <c r="P878" s="24">
        <f>IF(Q878="","",VLOOKUP(Q878,Mapping!AT:AU,2,FALSE))</f>
        <v>2</v>
      </c>
      <c r="Q878" s="112" t="s">
        <v>1</v>
      </c>
    </row>
    <row r="879" spans="1:17" hidden="1">
      <c r="A879" s="85" t="s">
        <v>278</v>
      </c>
      <c r="B879" s="85" t="s">
        <v>279</v>
      </c>
      <c r="C879" s="111">
        <v>43839</v>
      </c>
      <c r="D879" s="23">
        <f>IFERROR(VLOOKUP(E879,Mapping!AW:BA,5,FALSE),"")</f>
        <v>2</v>
      </c>
      <c r="E879" s="215" t="s">
        <v>925</v>
      </c>
      <c r="F879" s="1">
        <v>16</v>
      </c>
      <c r="G879">
        <v>12</v>
      </c>
      <c r="H879" s="1" t="s">
        <v>1963</v>
      </c>
      <c r="J879" s="23" t="str">
        <f t="shared" si="55"/>
        <v xml:space="preserve">UREN Room 709 16 12 B5 </v>
      </c>
      <c r="K879" s="23" t="str">
        <f t="shared" si="56"/>
        <v xml:space="preserve">16 12 B5 </v>
      </c>
      <c r="M879" s="300"/>
      <c r="O879" s="1"/>
      <c r="P879" s="24">
        <f>IF(Q879="","",VLOOKUP(Q879,Mapping!AT:AU,2,FALSE))</f>
        <v>2</v>
      </c>
      <c r="Q879" s="112" t="s">
        <v>1</v>
      </c>
    </row>
    <row r="880" spans="1:17" hidden="1">
      <c r="A880" s="85" t="s">
        <v>278</v>
      </c>
      <c r="B880" s="85" t="s">
        <v>279</v>
      </c>
      <c r="C880" s="111">
        <v>43839</v>
      </c>
      <c r="D880" s="23">
        <f>IFERROR(VLOOKUP(E880,Mapping!AW:BA,5,FALSE),"")</f>
        <v>3</v>
      </c>
      <c r="E880" s="215" t="s">
        <v>943</v>
      </c>
      <c r="F880" s="1">
        <v>16</v>
      </c>
      <c r="G880">
        <v>12</v>
      </c>
      <c r="H880" s="1" t="s">
        <v>1967</v>
      </c>
      <c r="J880" s="23" t="str">
        <f t="shared" si="55"/>
        <v xml:space="preserve">UREN Room 709 16 12 B6 </v>
      </c>
      <c r="K880" s="23" t="str">
        <f t="shared" si="56"/>
        <v xml:space="preserve">16 12 B6 </v>
      </c>
      <c r="M880" s="300"/>
      <c r="O880" s="1"/>
      <c r="P880" s="24">
        <f>IF(Q880="","",VLOOKUP(Q880,Mapping!AT:AU,2,FALSE))</f>
        <v>2</v>
      </c>
      <c r="Q880" s="112" t="s">
        <v>1</v>
      </c>
    </row>
    <row r="881" spans="1:17" hidden="1">
      <c r="A881" s="239" t="s">
        <v>282</v>
      </c>
      <c r="B881" s="240" t="s">
        <v>283</v>
      </c>
      <c r="C881" s="111">
        <v>43839</v>
      </c>
      <c r="D881" s="23">
        <f>IFERROR(VLOOKUP(E881,Mapping!AW:BA,5,FALSE),"")</f>
        <v>1</v>
      </c>
      <c r="E881" s="116" t="s">
        <v>905</v>
      </c>
      <c r="F881" s="1">
        <v>16</v>
      </c>
      <c r="G881">
        <v>10</v>
      </c>
      <c r="H881" s="1" t="s">
        <v>2320</v>
      </c>
      <c r="J881" s="23" t="str">
        <f t="shared" si="55"/>
        <v xml:space="preserve">UREN Room 709 16 10 A4 </v>
      </c>
      <c r="K881" s="23" t="str">
        <f t="shared" si="56"/>
        <v xml:space="preserve">16 10 A4 </v>
      </c>
      <c r="M881" s="300"/>
      <c r="O881" s="1"/>
      <c r="P881" s="24">
        <f>IF(Q881="","",VLOOKUP(Q881,Mapping!AT:AU,2,FALSE))</f>
        <v>2</v>
      </c>
      <c r="Q881" s="112" t="s">
        <v>1</v>
      </c>
    </row>
    <row r="882" spans="1:17" ht="15.75" hidden="1" customHeight="1">
      <c r="A882" s="239" t="s">
        <v>282</v>
      </c>
      <c r="B882" s="240" t="s">
        <v>283</v>
      </c>
      <c r="C882" s="111">
        <v>43839</v>
      </c>
      <c r="D882" s="23">
        <f>IFERROR(VLOOKUP(E882,Mapping!AW:BA,5,FALSE),"")</f>
        <v>2</v>
      </c>
      <c r="E882" s="215" t="s">
        <v>925</v>
      </c>
      <c r="F882" s="1">
        <v>16</v>
      </c>
      <c r="G882">
        <v>10</v>
      </c>
      <c r="H882" s="1" t="s">
        <v>2322</v>
      </c>
      <c r="J882" s="23" t="str">
        <f t="shared" si="55"/>
        <v xml:space="preserve">UREN Room 709 16 10 A5 </v>
      </c>
      <c r="K882" s="23" t="str">
        <f t="shared" si="56"/>
        <v xml:space="preserve">16 10 A5 </v>
      </c>
      <c r="M882" s="300"/>
      <c r="O882" s="1"/>
      <c r="P882" s="24">
        <f>IF(Q882="","",VLOOKUP(Q882,Mapping!AT:AU,2,FALSE))</f>
        <v>2</v>
      </c>
      <c r="Q882" s="112" t="s">
        <v>1</v>
      </c>
    </row>
    <row r="883" spans="1:17" hidden="1">
      <c r="A883" s="239" t="s">
        <v>282</v>
      </c>
      <c r="B883" s="240" t="s">
        <v>283</v>
      </c>
      <c r="C883" s="111">
        <v>43839</v>
      </c>
      <c r="D883" s="23">
        <f>IFERROR(VLOOKUP(E883,Mapping!AW:BA,5,FALSE),"")</f>
        <v>3</v>
      </c>
      <c r="E883" s="215" t="s">
        <v>943</v>
      </c>
      <c r="F883" s="1">
        <v>16</v>
      </c>
      <c r="G883">
        <v>10</v>
      </c>
      <c r="H883" s="1" t="s">
        <v>2323</v>
      </c>
      <c r="J883" s="23" t="str">
        <f t="shared" si="55"/>
        <v xml:space="preserve">UREN Room 709 16 10 A6 </v>
      </c>
      <c r="K883" s="23" t="str">
        <f t="shared" si="56"/>
        <v xml:space="preserve">16 10 A6 </v>
      </c>
      <c r="M883" s="300"/>
      <c r="O883" s="1"/>
      <c r="P883" s="24">
        <f>IF(Q883="","",VLOOKUP(Q883,Mapping!AT:AU,2,FALSE))</f>
        <v>2</v>
      </c>
      <c r="Q883" s="112" t="s">
        <v>1</v>
      </c>
    </row>
    <row r="884" spans="1:17" hidden="1">
      <c r="A884" s="239" t="s">
        <v>284</v>
      </c>
      <c r="B884" s="240" t="s">
        <v>285</v>
      </c>
      <c r="C884" s="111">
        <v>43839</v>
      </c>
      <c r="D884" s="23">
        <f>IFERROR(VLOOKUP(E884,Mapping!AW:BA,5,FALSE),"")</f>
        <v>1</v>
      </c>
      <c r="E884" s="116" t="s">
        <v>905</v>
      </c>
      <c r="F884" s="1">
        <v>16</v>
      </c>
      <c r="G884">
        <v>11</v>
      </c>
      <c r="H884" s="1" t="s">
        <v>1411</v>
      </c>
      <c r="J884" s="23" t="str">
        <f t="shared" si="55"/>
        <v xml:space="preserve">UREN Room 709 16 11 C1 </v>
      </c>
      <c r="K884" s="23" t="str">
        <f t="shared" si="56"/>
        <v xml:space="preserve">16 11 C1 </v>
      </c>
      <c r="M884" s="300"/>
      <c r="O884" s="1"/>
      <c r="P884" s="24">
        <f>IF(Q884="","",VLOOKUP(Q884,Mapping!AT:AU,2,FALSE))</f>
        <v>2</v>
      </c>
      <c r="Q884" s="112" t="s">
        <v>1</v>
      </c>
    </row>
    <row r="885" spans="1:17" hidden="1">
      <c r="A885" s="239" t="s">
        <v>284</v>
      </c>
      <c r="B885" s="240" t="s">
        <v>285</v>
      </c>
      <c r="C885" s="111">
        <v>43839</v>
      </c>
      <c r="D885" s="23">
        <f>IFERROR(VLOOKUP(E885,Mapping!AW:BA,5,FALSE),"")</f>
        <v>2</v>
      </c>
      <c r="E885" s="116" t="s">
        <v>925</v>
      </c>
      <c r="F885" s="1">
        <v>16</v>
      </c>
      <c r="G885">
        <v>11</v>
      </c>
      <c r="H885" s="1" t="s">
        <v>2324</v>
      </c>
      <c r="J885" s="23" t="str">
        <f t="shared" si="55"/>
        <v xml:space="preserve">UREN Room 709 16 11 C2 </v>
      </c>
      <c r="K885" s="23" t="str">
        <f t="shared" si="56"/>
        <v xml:space="preserve">16 11 C2 </v>
      </c>
      <c r="M885" s="300"/>
      <c r="O885" s="1"/>
      <c r="P885" s="24">
        <f>IF(Q885="","",VLOOKUP(Q885,Mapping!AT:AU,2,FALSE))</f>
        <v>2</v>
      </c>
      <c r="Q885" s="112" t="s">
        <v>1</v>
      </c>
    </row>
    <row r="886" spans="1:17" hidden="1">
      <c r="A886" s="239" t="s">
        <v>284</v>
      </c>
      <c r="B886" s="240" t="s">
        <v>285</v>
      </c>
      <c r="C886" s="111">
        <v>43839</v>
      </c>
      <c r="D886" s="23">
        <f>IFERROR(VLOOKUP(E886,Mapping!AW:BA,5,FALSE),"")</f>
        <v>3</v>
      </c>
      <c r="E886" s="215" t="s">
        <v>943</v>
      </c>
      <c r="F886" s="1">
        <v>16</v>
      </c>
      <c r="G886">
        <v>11</v>
      </c>
      <c r="H886" s="1" t="s">
        <v>2446</v>
      </c>
      <c r="J886" s="23" t="str">
        <f t="shared" si="55"/>
        <v xml:space="preserve">UREN Room 709 16 11 C3 </v>
      </c>
      <c r="K886" s="23" t="str">
        <f t="shared" si="56"/>
        <v xml:space="preserve">16 11 C3 </v>
      </c>
      <c r="M886" s="300"/>
      <c r="O886" s="1"/>
      <c r="P886" s="24">
        <f>IF(Q886="","",VLOOKUP(Q886,Mapping!AT:AU,2,FALSE))</f>
        <v>2</v>
      </c>
      <c r="Q886" s="112" t="s">
        <v>1</v>
      </c>
    </row>
    <row r="887" spans="1:17" hidden="1">
      <c r="A887" s="85" t="s">
        <v>286</v>
      </c>
      <c r="B887" s="85" t="s">
        <v>287</v>
      </c>
      <c r="C887" s="111"/>
      <c r="D887" s="23">
        <f>IFERROR(VLOOKUP(E887,Mapping!AW:BA,5,FALSE),"")</f>
        <v>1</v>
      </c>
      <c r="E887" s="215" t="s">
        <v>905</v>
      </c>
      <c r="F887" s="1">
        <v>17</v>
      </c>
      <c r="G887">
        <v>13</v>
      </c>
      <c r="H887" s="1" t="s">
        <v>2320</v>
      </c>
      <c r="J887" s="23" t="str">
        <f t="shared" si="55"/>
        <v xml:space="preserve">UREN Room 709 17 13 A4 </v>
      </c>
      <c r="K887" s="23" t="str">
        <f t="shared" si="56"/>
        <v xml:space="preserve">17 13 A4 </v>
      </c>
      <c r="M887" s="300"/>
      <c r="O887" s="1"/>
      <c r="P887" s="24">
        <f>IF(Q887="","",VLOOKUP(Q887,Mapping!AT:AU,2,FALSE))</f>
        <v>2</v>
      </c>
      <c r="Q887" s="112" t="s">
        <v>1</v>
      </c>
    </row>
    <row r="888" spans="1:17" hidden="1">
      <c r="A888" s="85" t="s">
        <v>309</v>
      </c>
      <c r="B888" s="85" t="s">
        <v>310</v>
      </c>
      <c r="C888" s="111"/>
      <c r="D888" s="23">
        <f>IFERROR(VLOOKUP(E888,Mapping!AW:BA,5,FALSE),"")</f>
        <v>2</v>
      </c>
      <c r="E888" s="215" t="s">
        <v>925</v>
      </c>
      <c r="F888" s="1">
        <v>16</v>
      </c>
      <c r="G888">
        <v>9</v>
      </c>
      <c r="H888" s="1" t="s">
        <v>1391</v>
      </c>
      <c r="J888" s="23" t="str">
        <f t="shared" si="55"/>
        <v xml:space="preserve">UREN Room 709 16 9 B2 </v>
      </c>
      <c r="K888" s="23" t="str">
        <f t="shared" si="56"/>
        <v xml:space="preserve">16 9 B2 </v>
      </c>
      <c r="M888" s="300"/>
      <c r="O888" s="1"/>
      <c r="P888" s="24">
        <f>IF(Q888="","",VLOOKUP(Q888,Mapping!AT:AU,2,FALSE))</f>
        <v>2</v>
      </c>
      <c r="Q888" s="112" t="s">
        <v>1</v>
      </c>
    </row>
    <row r="889" spans="1:17" ht="15.75" hidden="1" customHeight="1">
      <c r="A889" s="1" t="s">
        <v>286</v>
      </c>
      <c r="B889" t="s">
        <v>287</v>
      </c>
      <c r="C889" s="111"/>
      <c r="D889" s="23">
        <f>IFERROR(VLOOKUP(E889,Mapping!AW:BA,5,FALSE),"")</f>
        <v>3</v>
      </c>
      <c r="E889" s="116" t="s">
        <v>943</v>
      </c>
      <c r="F889" s="1">
        <v>17</v>
      </c>
      <c r="G889">
        <v>13</v>
      </c>
      <c r="H889" s="1" t="s">
        <v>2323</v>
      </c>
      <c r="J889" s="23" t="str">
        <f t="shared" si="55"/>
        <v xml:space="preserve">UREN Room 709 17 13 A6 </v>
      </c>
      <c r="K889" s="23" t="str">
        <f t="shared" si="56"/>
        <v xml:space="preserve">17 13 A6 </v>
      </c>
      <c r="M889" s="300"/>
      <c r="O889" s="1"/>
      <c r="P889" s="24">
        <f>IF(Q889="","",VLOOKUP(Q889,Mapping!AT:AU,2,FALSE))</f>
        <v>2</v>
      </c>
      <c r="Q889" s="112" t="s">
        <v>1</v>
      </c>
    </row>
    <row r="890" spans="1:17" hidden="1">
      <c r="A890" s="85" t="s">
        <v>288</v>
      </c>
      <c r="B890" s="85" t="s">
        <v>289</v>
      </c>
      <c r="C890" s="111"/>
      <c r="D890" s="23">
        <f>IFERROR(VLOOKUP(E890,Mapping!AW:BA,5,FALSE),"")</f>
        <v>1</v>
      </c>
      <c r="E890" s="215" t="s">
        <v>905</v>
      </c>
      <c r="F890" s="1">
        <v>16</v>
      </c>
      <c r="G890">
        <v>12</v>
      </c>
      <c r="H890" s="1" t="s">
        <v>1411</v>
      </c>
      <c r="J890" s="23" t="str">
        <f t="shared" si="55"/>
        <v xml:space="preserve">UREN Room 709 16 12 C1 </v>
      </c>
      <c r="K890" s="23" t="str">
        <f t="shared" si="56"/>
        <v xml:space="preserve">16 12 C1 </v>
      </c>
      <c r="M890" s="300"/>
      <c r="O890" s="1"/>
      <c r="P890" s="24">
        <f>IF(Q890="","",VLOOKUP(Q890,Mapping!AT:AU,2,FALSE))</f>
        <v>2</v>
      </c>
      <c r="Q890" s="112" t="s">
        <v>1</v>
      </c>
    </row>
    <row r="891" spans="1:17" hidden="1">
      <c r="A891" s="85" t="s">
        <v>319</v>
      </c>
      <c r="B891" s="85" t="s">
        <v>320</v>
      </c>
      <c r="C891" s="111"/>
      <c r="D891" s="23">
        <f>IFERROR(VLOOKUP(E891,Mapping!AW:BA,5,FALSE),"")</f>
        <v>2</v>
      </c>
      <c r="E891" s="215" t="s">
        <v>925</v>
      </c>
      <c r="F891" s="1">
        <v>16</v>
      </c>
      <c r="G891">
        <v>9</v>
      </c>
      <c r="H891" s="1" t="s">
        <v>1963</v>
      </c>
      <c r="J891" s="23" t="str">
        <f t="shared" si="55"/>
        <v xml:space="preserve">UREN Room 709 16 9 B5 </v>
      </c>
      <c r="K891" s="23" t="str">
        <f t="shared" si="56"/>
        <v xml:space="preserve">16 9 B5 </v>
      </c>
      <c r="M891" s="300"/>
      <c r="O891" s="1"/>
      <c r="P891" s="24">
        <f>IF(Q891="","",VLOOKUP(Q891,Mapping!AT:AU,2,FALSE))</f>
        <v>2</v>
      </c>
      <c r="Q891" s="112" t="s">
        <v>1</v>
      </c>
    </row>
    <row r="892" spans="1:17" hidden="1">
      <c r="A892" s="85" t="s">
        <v>288</v>
      </c>
      <c r="B892" s="85" t="s">
        <v>289</v>
      </c>
      <c r="C892" s="111"/>
      <c r="D892" s="23">
        <f>IFERROR(VLOOKUP(E892,Mapping!AW:BA,5,FALSE),"")</f>
        <v>3</v>
      </c>
      <c r="E892" s="116" t="s">
        <v>943</v>
      </c>
      <c r="F892" s="1">
        <v>16</v>
      </c>
      <c r="G892">
        <v>12</v>
      </c>
      <c r="H892" s="1" t="s">
        <v>2446</v>
      </c>
      <c r="J892" s="23" t="str">
        <f t="shared" si="55"/>
        <v xml:space="preserve">UREN Room 709 16 12 C3 </v>
      </c>
      <c r="K892" s="23" t="str">
        <f t="shared" si="56"/>
        <v xml:space="preserve">16 12 C3 </v>
      </c>
      <c r="M892" s="300"/>
      <c r="O892" s="1"/>
      <c r="P892" s="24">
        <f>IF(Q892="","",VLOOKUP(Q892,Mapping!AT:AU,2,FALSE))</f>
        <v>2</v>
      </c>
      <c r="Q892" s="112" t="s">
        <v>1</v>
      </c>
    </row>
    <row r="893" spans="1:17" ht="15.75" hidden="1" customHeight="1">
      <c r="A893" s="239" t="s">
        <v>291</v>
      </c>
      <c r="B893" s="240" t="s">
        <v>292</v>
      </c>
      <c r="C893" s="111">
        <v>43839</v>
      </c>
      <c r="D893" s="23">
        <f>IFERROR(VLOOKUP(E893,Mapping!AW:BA,5,FALSE),"")</f>
        <v>2</v>
      </c>
      <c r="E893" s="116" t="s">
        <v>925</v>
      </c>
      <c r="F893" s="1">
        <v>16</v>
      </c>
      <c r="G893">
        <v>11</v>
      </c>
      <c r="H893" s="1" t="s">
        <v>1391</v>
      </c>
      <c r="J893" s="23" t="str">
        <f t="shared" si="55"/>
        <v xml:space="preserve">UREN Room 709 16 11 B2 </v>
      </c>
      <c r="K893" s="23" t="str">
        <f t="shared" si="56"/>
        <v xml:space="preserve">16 11 B2 </v>
      </c>
      <c r="M893" s="300"/>
      <c r="O893" s="1"/>
      <c r="P893" s="24">
        <f>IF(Q893="","",VLOOKUP(Q893,Mapping!AT:AU,2,FALSE))</f>
        <v>2</v>
      </c>
      <c r="Q893" s="112" t="s">
        <v>1</v>
      </c>
    </row>
    <row r="894" spans="1:17" hidden="1">
      <c r="A894" s="239" t="s">
        <v>291</v>
      </c>
      <c r="B894" s="240" t="s">
        <v>292</v>
      </c>
      <c r="C894" s="111">
        <v>43839</v>
      </c>
      <c r="D894" s="23">
        <f>IFERROR(VLOOKUP(E894,Mapping!AW:BA,5,FALSE),"")</f>
        <v>1</v>
      </c>
      <c r="E894" s="215" t="s">
        <v>905</v>
      </c>
      <c r="F894" s="1">
        <v>16</v>
      </c>
      <c r="G894">
        <v>11</v>
      </c>
      <c r="H894" s="1" t="s">
        <v>1353</v>
      </c>
      <c r="J894" s="23" t="str">
        <f t="shared" si="55"/>
        <v xml:space="preserve">UREN Room 709 16 11 B1 </v>
      </c>
      <c r="K894" s="23" t="str">
        <f t="shared" si="56"/>
        <v xml:space="preserve">16 11 B1 </v>
      </c>
      <c r="M894" s="300"/>
      <c r="O894" s="1"/>
      <c r="P894" s="24">
        <f>IF(Q894="","",VLOOKUP(Q894,Mapping!AT:AU,2,FALSE))</f>
        <v>2</v>
      </c>
      <c r="Q894" s="112" t="s">
        <v>1</v>
      </c>
    </row>
    <row r="895" spans="1:17" hidden="1">
      <c r="A895" s="239" t="s">
        <v>291</v>
      </c>
      <c r="B895" s="240" t="s">
        <v>292</v>
      </c>
      <c r="C895" s="111">
        <v>43839</v>
      </c>
      <c r="D895" s="23">
        <f>IFERROR(VLOOKUP(E895,Mapping!AW:BA,5,FALSE),"")</f>
        <v>3</v>
      </c>
      <c r="E895" s="215" t="s">
        <v>943</v>
      </c>
      <c r="F895" s="1">
        <v>16</v>
      </c>
      <c r="G895">
        <v>11</v>
      </c>
      <c r="H895" s="1" t="s">
        <v>1957</v>
      </c>
      <c r="J895" s="23" t="str">
        <f t="shared" si="55"/>
        <v xml:space="preserve">UREN Room 709 16 11 B3 </v>
      </c>
      <c r="K895" s="23" t="str">
        <f t="shared" si="56"/>
        <v xml:space="preserve">16 11 B3 </v>
      </c>
      <c r="M895" s="300"/>
      <c r="O895" s="1"/>
      <c r="P895" s="24">
        <f>IF(Q895="","",VLOOKUP(Q895,Mapping!AT:AU,2,FALSE))</f>
        <v>2</v>
      </c>
      <c r="Q895" s="112" t="s">
        <v>1</v>
      </c>
    </row>
    <row r="896" spans="1:17" hidden="1">
      <c r="A896" s="240" t="s">
        <v>293</v>
      </c>
      <c r="B896" s="240" t="s">
        <v>294</v>
      </c>
      <c r="C896" s="111">
        <v>43839</v>
      </c>
      <c r="D896" s="23">
        <f>IFERROR(VLOOKUP(E896,Mapping!AW:BA,5,FALSE),"")</f>
        <v>1</v>
      </c>
      <c r="E896" s="116" t="s">
        <v>905</v>
      </c>
      <c r="F896" s="1">
        <v>16</v>
      </c>
      <c r="G896">
        <v>12</v>
      </c>
      <c r="H896" s="1" t="s">
        <v>1353</v>
      </c>
      <c r="J896" s="23" t="str">
        <f t="shared" si="55"/>
        <v xml:space="preserve">UREN Room 709 16 12 B1 </v>
      </c>
      <c r="K896" s="23" t="str">
        <f t="shared" si="56"/>
        <v xml:space="preserve">16 12 B1 </v>
      </c>
      <c r="M896" s="300"/>
      <c r="O896" s="1"/>
      <c r="P896" s="24">
        <f>IF(Q896="","",VLOOKUP(Q896,Mapping!AT:AU,2,FALSE))</f>
        <v>2</v>
      </c>
      <c r="Q896" s="112" t="s">
        <v>1</v>
      </c>
    </row>
    <row r="897" spans="1:17" hidden="1">
      <c r="A897" s="240" t="s">
        <v>293</v>
      </c>
      <c r="B897" s="240" t="s">
        <v>294</v>
      </c>
      <c r="C897" s="111">
        <v>43839</v>
      </c>
      <c r="D897" s="23">
        <f>IFERROR(VLOOKUP(E897,Mapping!AW:BA,5,FALSE),"")</f>
        <v>2</v>
      </c>
      <c r="E897" s="215" t="s">
        <v>925</v>
      </c>
      <c r="F897" s="1">
        <v>16</v>
      </c>
      <c r="G897">
        <v>12</v>
      </c>
      <c r="H897" s="1" t="s">
        <v>1391</v>
      </c>
      <c r="J897" s="23" t="str">
        <f t="shared" si="55"/>
        <v xml:space="preserve">UREN Room 709 16 12 B2 </v>
      </c>
      <c r="K897" s="23" t="str">
        <f t="shared" si="56"/>
        <v xml:space="preserve">16 12 B2 </v>
      </c>
      <c r="M897" s="300"/>
      <c r="O897" s="1"/>
      <c r="P897" s="24">
        <f>IF(Q897="","",VLOOKUP(Q897,Mapping!AT:AU,2,FALSE))</f>
        <v>2</v>
      </c>
      <c r="Q897" s="112" t="s">
        <v>1</v>
      </c>
    </row>
    <row r="898" spans="1:17" hidden="1">
      <c r="A898" s="240" t="s">
        <v>293</v>
      </c>
      <c r="B898" s="240" t="s">
        <v>294</v>
      </c>
      <c r="C898" s="111">
        <v>43839</v>
      </c>
      <c r="D898" s="23">
        <f>IFERROR(VLOOKUP(E898,Mapping!AW:BA,5,FALSE),"")</f>
        <v>3</v>
      </c>
      <c r="E898" s="215" t="s">
        <v>943</v>
      </c>
      <c r="F898" s="1">
        <v>16</v>
      </c>
      <c r="G898">
        <v>12</v>
      </c>
      <c r="H898" s="1" t="s">
        <v>1957</v>
      </c>
      <c r="J898" s="23" t="str">
        <f t="shared" si="55"/>
        <v xml:space="preserve">UREN Room 709 16 12 B3 </v>
      </c>
      <c r="K898" s="23" t="str">
        <f t="shared" si="56"/>
        <v xml:space="preserve">16 12 B3 </v>
      </c>
      <c r="M898" s="300"/>
      <c r="O898" s="1"/>
      <c r="P898" s="24">
        <f>IF(Q898="","",VLOOKUP(Q898,Mapping!AT:AU,2,FALSE))</f>
        <v>2</v>
      </c>
      <c r="Q898" s="112" t="s">
        <v>1</v>
      </c>
    </row>
    <row r="899" spans="1:17" hidden="1">
      <c r="A899" s="239" t="s">
        <v>295</v>
      </c>
      <c r="B899" s="240" t="s">
        <v>296</v>
      </c>
      <c r="C899" s="111">
        <v>43839</v>
      </c>
      <c r="D899" s="23">
        <f>IFERROR(VLOOKUP(E899,Mapping!AW:BA,5,FALSE),"")</f>
        <v>2</v>
      </c>
      <c r="E899" s="215" t="s">
        <v>925</v>
      </c>
      <c r="F899" s="1">
        <v>16</v>
      </c>
      <c r="G899">
        <v>11</v>
      </c>
      <c r="H899" s="1" t="s">
        <v>2448</v>
      </c>
      <c r="J899" s="23" t="str">
        <f t="shared" si="55"/>
        <v xml:space="preserve">UREN Room 709 16 11 C5 </v>
      </c>
      <c r="K899" s="23" t="str">
        <f t="shared" si="56"/>
        <v xml:space="preserve">16 11 C5 </v>
      </c>
      <c r="M899" s="300"/>
      <c r="O899" s="1"/>
      <c r="P899" s="24">
        <f>IF(Q899="","",VLOOKUP(Q899,Mapping!AT:AU,2,FALSE))</f>
        <v>2</v>
      </c>
      <c r="Q899" s="112" t="s">
        <v>1</v>
      </c>
    </row>
    <row r="900" spans="1:17" ht="15.75" hidden="1" customHeight="1">
      <c r="A900" s="527" t="s">
        <v>295</v>
      </c>
      <c r="B900" s="520" t="s">
        <v>296</v>
      </c>
      <c r="C900" s="111">
        <v>43839</v>
      </c>
      <c r="D900" s="23">
        <f>IFERROR(VLOOKUP(E900,Mapping!AW:BA,5,FALSE),"")</f>
        <v>1</v>
      </c>
      <c r="E900" s="215" t="s">
        <v>905</v>
      </c>
      <c r="F900" s="1">
        <v>16</v>
      </c>
      <c r="G900">
        <v>11</v>
      </c>
      <c r="H900" s="1" t="s">
        <v>2447</v>
      </c>
      <c r="J900" s="23" t="str">
        <f t="shared" si="55"/>
        <v xml:space="preserve">UREN Room 709 16 11 C4 </v>
      </c>
      <c r="K900" s="23" t="str">
        <f t="shared" si="56"/>
        <v xml:space="preserve">16 11 C4 </v>
      </c>
      <c r="M900" s="300"/>
      <c r="O900" s="1"/>
      <c r="P900" s="24">
        <f>IF(Q900="","",VLOOKUP(Q900,Mapping!AT:AU,2,FALSE))</f>
        <v>2</v>
      </c>
      <c r="Q900" s="112" t="s">
        <v>1</v>
      </c>
    </row>
    <row r="901" spans="1:17" hidden="1">
      <c r="A901" s="239" t="s">
        <v>295</v>
      </c>
      <c r="B901" s="240" t="s">
        <v>296</v>
      </c>
      <c r="C901" s="111">
        <v>43839</v>
      </c>
      <c r="D901" s="23">
        <f>IFERROR(VLOOKUP(E901,Mapping!AW:BA,5,FALSE),"")</f>
        <v>3</v>
      </c>
      <c r="E901" s="116" t="s">
        <v>943</v>
      </c>
      <c r="F901" s="1">
        <v>16</v>
      </c>
      <c r="G901">
        <v>11</v>
      </c>
      <c r="H901" s="1" t="s">
        <v>2449</v>
      </c>
      <c r="J901" s="23" t="str">
        <f t="shared" si="55"/>
        <v xml:space="preserve">UREN Room 709 16 11 C6 </v>
      </c>
      <c r="K901" s="23" t="str">
        <f t="shared" si="56"/>
        <v xml:space="preserve">16 11 C6 </v>
      </c>
      <c r="M901" s="300"/>
      <c r="O901" s="1"/>
      <c r="P901" s="24">
        <f>IF(Q901="","",VLOOKUP(Q901,Mapping!AT:AU,2,FALSE))</f>
        <v>2</v>
      </c>
      <c r="Q901" s="112" t="s">
        <v>1</v>
      </c>
    </row>
    <row r="902" spans="1:17" hidden="1">
      <c r="A902" s="85" t="s">
        <v>297</v>
      </c>
      <c r="B902" s="85" t="s">
        <v>298</v>
      </c>
      <c r="C902" s="111"/>
      <c r="D902" s="23">
        <f>IFERROR(VLOOKUP(E902,Mapping!AW:BA,5,FALSE),"")</f>
        <v>3</v>
      </c>
      <c r="E902" s="215" t="s">
        <v>943</v>
      </c>
      <c r="F902" s="1">
        <v>17</v>
      </c>
      <c r="G902">
        <v>14</v>
      </c>
      <c r="H902" s="1" t="s">
        <v>2441</v>
      </c>
      <c r="J902" s="23" t="str">
        <f t="shared" si="55"/>
        <v xml:space="preserve">UREN Room 709 17 14 A3 </v>
      </c>
      <c r="K902" s="23" t="str">
        <f t="shared" si="56"/>
        <v xml:space="preserve">17 14 A3 </v>
      </c>
      <c r="M902" s="300"/>
      <c r="O902" s="1"/>
      <c r="P902" s="24">
        <f>IF(Q902="","",VLOOKUP(Q902,Mapping!AT:AU,2,FALSE))</f>
        <v>2</v>
      </c>
      <c r="Q902" s="112" t="s">
        <v>1</v>
      </c>
    </row>
    <row r="903" spans="1:17" hidden="1">
      <c r="A903" s="85" t="s">
        <v>334</v>
      </c>
      <c r="B903" s="85" t="s">
        <v>335</v>
      </c>
      <c r="C903" s="111"/>
      <c r="D903" s="23">
        <f>IFERROR(VLOOKUP(E903,Mapping!AW:BA,5,FALSE),"")</f>
        <v>2</v>
      </c>
      <c r="E903" s="215" t="s">
        <v>925</v>
      </c>
      <c r="F903" s="1">
        <v>17</v>
      </c>
      <c r="G903">
        <v>14</v>
      </c>
      <c r="H903" s="1" t="s">
        <v>1963</v>
      </c>
      <c r="J903" s="23" t="str">
        <f t="shared" si="55"/>
        <v xml:space="preserve">UREN Room 709 17 14 B5 </v>
      </c>
      <c r="K903" s="23" t="str">
        <f t="shared" si="56"/>
        <v xml:space="preserve">17 14 B5 </v>
      </c>
      <c r="M903" s="300"/>
      <c r="O903" s="1"/>
      <c r="P903" s="24">
        <f>IF(Q903="","",VLOOKUP(Q903,Mapping!AT:AU,2,FALSE))</f>
        <v>2</v>
      </c>
      <c r="Q903" s="112" t="s">
        <v>1</v>
      </c>
    </row>
    <row r="904" spans="1:17" ht="15.75" hidden="1" customHeight="1">
      <c r="A904" s="85" t="s">
        <v>297</v>
      </c>
      <c r="B904" s="85" t="s">
        <v>298</v>
      </c>
      <c r="C904" s="111"/>
      <c r="D904" s="23">
        <f>IFERROR(VLOOKUP(E904,Mapping!AW:BA,5,FALSE),"")</f>
        <v>1</v>
      </c>
      <c r="E904" s="116" t="s">
        <v>905</v>
      </c>
      <c r="F904" s="1">
        <v>17</v>
      </c>
      <c r="G904">
        <v>14</v>
      </c>
      <c r="H904" s="1" t="s">
        <v>1209</v>
      </c>
      <c r="J904" s="23" t="str">
        <f t="shared" si="55"/>
        <v xml:space="preserve">UREN Room 709 17 14 A1 </v>
      </c>
      <c r="K904" s="23" t="str">
        <f t="shared" si="56"/>
        <v xml:space="preserve">17 14 A1 </v>
      </c>
      <c r="M904" s="300"/>
      <c r="O904" s="1"/>
      <c r="P904" s="24">
        <f>IF(Q904="","",VLOOKUP(Q904,Mapping!AT:AU,2,FALSE))</f>
        <v>2</v>
      </c>
      <c r="Q904" s="112" t="s">
        <v>1</v>
      </c>
    </row>
    <row r="905" spans="1:17" hidden="1">
      <c r="A905" s="85" t="s">
        <v>299</v>
      </c>
      <c r="B905" s="85" t="s">
        <v>300</v>
      </c>
      <c r="C905" s="111"/>
      <c r="D905" s="23">
        <f>IFERROR(VLOOKUP(E905,Mapping!AW:BA,5,FALSE),"")</f>
        <v>1</v>
      </c>
      <c r="E905" s="116" t="s">
        <v>905</v>
      </c>
      <c r="F905" s="1">
        <v>17</v>
      </c>
      <c r="G905">
        <v>13</v>
      </c>
      <c r="H905" s="1" t="s">
        <v>1411</v>
      </c>
      <c r="J905" s="23" t="str">
        <f t="shared" si="55"/>
        <v xml:space="preserve">UREN Room 709 17 13 C1 </v>
      </c>
      <c r="K905" s="23" t="str">
        <f t="shared" si="56"/>
        <v xml:space="preserve">17 13 C1 </v>
      </c>
      <c r="M905" s="300"/>
      <c r="O905" s="1"/>
      <c r="P905" s="24">
        <f>IF(Q905="","",VLOOKUP(Q905,Mapping!AT:AU,2,FALSE))</f>
        <v>2</v>
      </c>
      <c r="Q905" s="112" t="s">
        <v>1</v>
      </c>
    </row>
    <row r="906" spans="1:17" hidden="1">
      <c r="A906" s="85" t="s">
        <v>336</v>
      </c>
      <c r="B906" s="85" t="s">
        <v>337</v>
      </c>
      <c r="C906" s="111"/>
      <c r="D906" s="23">
        <f>IFERROR(VLOOKUP(E906,Mapping!AW:BA,5,FALSE),"")</f>
        <v>2</v>
      </c>
      <c r="E906" s="215" t="s">
        <v>925</v>
      </c>
      <c r="F906" s="1">
        <v>16</v>
      </c>
      <c r="G906">
        <v>9</v>
      </c>
      <c r="H906" s="1" t="s">
        <v>2324</v>
      </c>
      <c r="J906" s="23" t="str">
        <f t="shared" si="55"/>
        <v xml:space="preserve">UREN Room 709 16 9 C2 </v>
      </c>
      <c r="K906" s="23" t="str">
        <f t="shared" si="56"/>
        <v xml:space="preserve">16 9 C2 </v>
      </c>
      <c r="M906" s="300"/>
      <c r="O906" s="1"/>
      <c r="P906" s="24">
        <f>IF(Q906="","",VLOOKUP(Q906,Mapping!AT:AU,2,FALSE))</f>
        <v>2</v>
      </c>
      <c r="Q906" s="112" t="s">
        <v>1</v>
      </c>
    </row>
    <row r="907" spans="1:17" hidden="1">
      <c r="A907" s="85" t="s">
        <v>299</v>
      </c>
      <c r="B907" s="85" t="s">
        <v>300</v>
      </c>
      <c r="C907" s="111"/>
      <c r="D907" s="23">
        <f>IFERROR(VLOOKUP(E907,Mapping!AW:BA,5,FALSE),"")</f>
        <v>3</v>
      </c>
      <c r="E907" s="215" t="s">
        <v>943</v>
      </c>
      <c r="F907" s="1">
        <v>17</v>
      </c>
      <c r="G907">
        <v>13</v>
      </c>
      <c r="H907" s="1" t="s">
        <v>2446</v>
      </c>
      <c r="J907" s="23" t="str">
        <f t="shared" si="55"/>
        <v xml:space="preserve">UREN Room 709 17 13 C3 </v>
      </c>
      <c r="K907" s="23" t="str">
        <f t="shared" si="56"/>
        <v xml:space="preserve">17 13 C3 </v>
      </c>
      <c r="M907" s="300"/>
      <c r="O907" s="1"/>
      <c r="P907" s="24">
        <f>IF(Q907="","",VLOOKUP(Q907,Mapping!AT:AU,2,FALSE))</f>
        <v>2</v>
      </c>
      <c r="Q907" s="112" t="s">
        <v>1</v>
      </c>
    </row>
    <row r="908" spans="1:17" hidden="1">
      <c r="A908" s="85" t="s">
        <v>302</v>
      </c>
      <c r="B908" s="85" t="s">
        <v>303</v>
      </c>
      <c r="C908" s="111"/>
      <c r="D908" s="23">
        <f>IFERROR(VLOOKUP(E908,Mapping!AW:BA,5,FALSE),"")</f>
        <v>1</v>
      </c>
      <c r="E908" s="215" t="s">
        <v>905</v>
      </c>
      <c r="F908" s="1">
        <v>17</v>
      </c>
      <c r="G908">
        <v>14</v>
      </c>
      <c r="H908" s="1" t="s">
        <v>2320</v>
      </c>
      <c r="J908" s="23" t="str">
        <f t="shared" si="55"/>
        <v xml:space="preserve">UREN Room 709 17 14 A4 </v>
      </c>
      <c r="K908" s="23" t="str">
        <f t="shared" si="56"/>
        <v xml:space="preserve">17 14 A4 </v>
      </c>
      <c r="M908" s="300"/>
      <c r="O908" s="1"/>
      <c r="P908" s="24">
        <f>IF(Q908="","",VLOOKUP(Q908,Mapping!AT:AU,2,FALSE))</f>
        <v>2</v>
      </c>
      <c r="Q908" s="112" t="s">
        <v>1</v>
      </c>
    </row>
    <row r="909" spans="1:17" hidden="1">
      <c r="A909" s="85" t="s">
        <v>339</v>
      </c>
      <c r="B909" s="85" t="s">
        <v>340</v>
      </c>
      <c r="C909" s="111"/>
      <c r="D909" s="23">
        <f>IFERROR(VLOOKUP(E909,Mapping!AW:BA,5,FALSE),"")</f>
        <v>2</v>
      </c>
      <c r="E909" s="215" t="s">
        <v>925</v>
      </c>
      <c r="F909" s="1">
        <v>17</v>
      </c>
      <c r="G909">
        <v>13</v>
      </c>
      <c r="H909" s="1" t="s">
        <v>2448</v>
      </c>
      <c r="J909" s="23" t="str">
        <f t="shared" si="55"/>
        <v xml:space="preserve">UREN Room 709 17 13 C5 </v>
      </c>
      <c r="K909" s="23" t="str">
        <f t="shared" si="56"/>
        <v xml:space="preserve">17 13 C5 </v>
      </c>
      <c r="M909" s="300"/>
      <c r="O909" s="1"/>
      <c r="P909" s="24">
        <f>IF(Q909="","",VLOOKUP(Q909,Mapping!AT:AU,2,FALSE))</f>
        <v>2</v>
      </c>
      <c r="Q909" s="112" t="s">
        <v>1</v>
      </c>
    </row>
    <row r="910" spans="1:17" hidden="1">
      <c r="A910" s="85" t="s">
        <v>302</v>
      </c>
      <c r="B910" s="85" t="s">
        <v>303</v>
      </c>
      <c r="C910" s="111"/>
      <c r="D910" s="23">
        <f>IFERROR(VLOOKUP(E910,Mapping!AW:BA,5,FALSE),"")</f>
        <v>3</v>
      </c>
      <c r="E910" s="116" t="s">
        <v>943</v>
      </c>
      <c r="F910" s="1">
        <v>17</v>
      </c>
      <c r="G910">
        <v>14</v>
      </c>
      <c r="H910" s="1" t="s">
        <v>2323</v>
      </c>
      <c r="J910" s="23" t="str">
        <f t="shared" si="55"/>
        <v xml:space="preserve">UREN Room 709 17 14 A6 </v>
      </c>
      <c r="K910" s="23" t="str">
        <f t="shared" si="56"/>
        <v xml:space="preserve">17 14 A6 </v>
      </c>
      <c r="M910" s="300"/>
      <c r="O910" s="1"/>
      <c r="P910" s="24">
        <f>IF(Q910="","",VLOOKUP(Q910,Mapping!AT:AU,2,FALSE))</f>
        <v>2</v>
      </c>
      <c r="Q910" s="112" t="s">
        <v>1</v>
      </c>
    </row>
    <row r="911" spans="1:17" ht="15.75" hidden="1" customHeight="1">
      <c r="A911" s="240" t="s">
        <v>305</v>
      </c>
      <c r="B911" s="240" t="s">
        <v>306</v>
      </c>
      <c r="C911" s="111">
        <v>43839</v>
      </c>
      <c r="D911" s="23">
        <f>IFERROR(VLOOKUP(E911,Mapping!AW:BA,5,FALSE),"")</f>
        <v>2</v>
      </c>
      <c r="E911" s="116" t="s">
        <v>925</v>
      </c>
      <c r="F911" s="1">
        <v>16</v>
      </c>
      <c r="G911">
        <v>10</v>
      </c>
      <c r="H911" s="1" t="s">
        <v>1209</v>
      </c>
      <c r="J911" s="23" t="str">
        <f t="shared" si="55"/>
        <v xml:space="preserve">UREN Room 709 16 10 A1 </v>
      </c>
      <c r="K911" s="23" t="str">
        <f t="shared" si="56"/>
        <v xml:space="preserve">16 10 A1 </v>
      </c>
      <c r="M911" s="300"/>
      <c r="O911" s="1"/>
      <c r="P911" s="24">
        <f>IF(Q911="","",VLOOKUP(Q911,Mapping!AT:AU,2,FALSE))</f>
        <v>2</v>
      </c>
      <c r="Q911" s="112" t="s">
        <v>1</v>
      </c>
    </row>
    <row r="912" spans="1:17" hidden="1">
      <c r="A912" s="240" t="s">
        <v>305</v>
      </c>
      <c r="B912" s="240" t="s">
        <v>306</v>
      </c>
      <c r="C912" s="111">
        <v>43839</v>
      </c>
      <c r="D912" s="23">
        <f>IFERROR(VLOOKUP(E912,Mapping!AW:BA,5,FALSE),"")</f>
        <v>1</v>
      </c>
      <c r="E912" s="215" t="s">
        <v>905</v>
      </c>
      <c r="F912" s="1">
        <v>16</v>
      </c>
      <c r="G912">
        <v>10</v>
      </c>
      <c r="H912" s="1" t="s">
        <v>2440</v>
      </c>
      <c r="J912" s="23" t="str">
        <f t="shared" si="55"/>
        <v xml:space="preserve">UREN Room 709 16 10 A2 </v>
      </c>
      <c r="K912" s="23" t="str">
        <f t="shared" si="56"/>
        <v xml:space="preserve">16 10 A2 </v>
      </c>
      <c r="M912" s="300"/>
      <c r="O912" s="1"/>
      <c r="P912" s="24">
        <f>IF(Q912="","",VLOOKUP(Q912,Mapping!AT:AU,2,FALSE))</f>
        <v>2</v>
      </c>
      <c r="Q912" s="112" t="s">
        <v>1</v>
      </c>
    </row>
    <row r="913" spans="1:17" hidden="1">
      <c r="A913" s="240" t="s">
        <v>307</v>
      </c>
      <c r="B913" s="240" t="s">
        <v>308</v>
      </c>
      <c r="C913" s="111">
        <v>43839</v>
      </c>
      <c r="D913" s="23">
        <f>IFERROR(VLOOKUP(E913,Mapping!AW:BA,5,FALSE),"")</f>
        <v>1</v>
      </c>
      <c r="E913" s="116" t="s">
        <v>905</v>
      </c>
      <c r="F913" s="1">
        <v>16</v>
      </c>
      <c r="G913">
        <v>11</v>
      </c>
      <c r="H913" s="1" t="s">
        <v>1960</v>
      </c>
      <c r="J913" s="23" t="str">
        <f t="shared" si="55"/>
        <v xml:space="preserve">UREN Room 709 16 11 B4 </v>
      </c>
      <c r="K913" s="23" t="str">
        <f t="shared" si="56"/>
        <v xml:space="preserve">16 11 B4 </v>
      </c>
      <c r="M913" s="300"/>
      <c r="O913" s="1"/>
      <c r="P913" s="24">
        <f>IF(Q913="","",VLOOKUP(Q913,Mapping!AT:AU,2,FALSE))</f>
        <v>2</v>
      </c>
      <c r="Q913" s="112" t="s">
        <v>1</v>
      </c>
    </row>
    <row r="914" spans="1:17" hidden="1">
      <c r="A914" s="240" t="s">
        <v>307</v>
      </c>
      <c r="B914" s="240" t="s">
        <v>308</v>
      </c>
      <c r="C914" s="111">
        <v>43839</v>
      </c>
      <c r="D914" s="23">
        <f>IFERROR(VLOOKUP(E914,Mapping!AW:BA,5,FALSE),"")</f>
        <v>2</v>
      </c>
      <c r="E914" s="215" t="s">
        <v>925</v>
      </c>
      <c r="F914" s="1">
        <v>16</v>
      </c>
      <c r="G914">
        <v>11</v>
      </c>
      <c r="H914" s="1" t="s">
        <v>1963</v>
      </c>
      <c r="J914" s="23" t="str">
        <f t="shared" si="55"/>
        <v xml:space="preserve">UREN Room 709 16 11 B5 </v>
      </c>
      <c r="K914" s="23" t="str">
        <f t="shared" si="56"/>
        <v xml:space="preserve">16 11 B5 </v>
      </c>
      <c r="M914" s="300"/>
      <c r="O914" s="1"/>
      <c r="P914" s="24">
        <f>IF(Q914="","",VLOOKUP(Q914,Mapping!AT:AU,2,FALSE))</f>
        <v>2</v>
      </c>
      <c r="Q914" s="112" t="s">
        <v>1</v>
      </c>
    </row>
    <row r="915" spans="1:17" hidden="1">
      <c r="A915" s="240" t="s">
        <v>307</v>
      </c>
      <c r="B915" s="240" t="s">
        <v>308</v>
      </c>
      <c r="C915" s="111">
        <v>43839</v>
      </c>
      <c r="D915" s="23">
        <f>IFERROR(VLOOKUP(E915,Mapping!AW:BA,5,FALSE),"")</f>
        <v>3</v>
      </c>
      <c r="E915" s="215" t="s">
        <v>943</v>
      </c>
      <c r="F915" s="1">
        <v>16</v>
      </c>
      <c r="G915">
        <v>11</v>
      </c>
      <c r="H915" s="1" t="s">
        <v>1967</v>
      </c>
      <c r="J915" s="23" t="str">
        <f t="shared" si="55"/>
        <v xml:space="preserve">UREN Room 709 16 11 B6 </v>
      </c>
      <c r="K915" s="23" t="str">
        <f t="shared" si="56"/>
        <v xml:space="preserve">16 11 B6 </v>
      </c>
      <c r="M915" s="300"/>
      <c r="O915" s="1"/>
      <c r="P915" s="24">
        <f>IF(Q915="","",VLOOKUP(Q915,Mapping!AT:AU,2,FALSE))</f>
        <v>2</v>
      </c>
      <c r="Q915" s="112" t="s">
        <v>1</v>
      </c>
    </row>
    <row r="916" spans="1:17" ht="17.5" hidden="1">
      <c r="A916" s="85" t="s">
        <v>593</v>
      </c>
      <c r="B916" s="302" t="s">
        <v>594</v>
      </c>
      <c r="C916" s="111"/>
      <c r="D916" s="23">
        <f>IFERROR(VLOOKUP(E916,Mapping!AW:BA,5,FALSE),"")</f>
        <v>1</v>
      </c>
      <c r="E916" s="116" t="s">
        <v>905</v>
      </c>
      <c r="F916" s="1">
        <v>17</v>
      </c>
      <c r="G916">
        <v>13</v>
      </c>
      <c r="H916" s="1" t="s">
        <v>1960</v>
      </c>
      <c r="J916" s="23" t="str">
        <f t="shared" si="55"/>
        <v xml:space="preserve">UREN Room 709 17 13 B4 </v>
      </c>
      <c r="K916" s="23" t="str">
        <f t="shared" si="56"/>
        <v xml:space="preserve">17 13 B4 </v>
      </c>
      <c r="M916" s="300"/>
      <c r="O916" s="1"/>
      <c r="P916" s="24">
        <f>IF(Q916="","",VLOOKUP(Q916,Mapping!AT:AU,2,FALSE))</f>
        <v>2</v>
      </c>
      <c r="Q916" s="112" t="s">
        <v>1</v>
      </c>
    </row>
    <row r="917" spans="1:17" ht="17.5" hidden="1">
      <c r="A917" s="85" t="s">
        <v>593</v>
      </c>
      <c r="B917" s="302" t="s">
        <v>594</v>
      </c>
      <c r="C917" s="111"/>
      <c r="D917" s="23">
        <f>IFERROR(VLOOKUP(E917,Mapping!AW:BA,5,FALSE),"")</f>
        <v>2</v>
      </c>
      <c r="E917" s="215" t="s">
        <v>925</v>
      </c>
      <c r="F917" s="1">
        <v>17</v>
      </c>
      <c r="G917">
        <v>13</v>
      </c>
      <c r="H917" s="1" t="s">
        <v>1963</v>
      </c>
      <c r="J917" s="23" t="str">
        <f t="shared" si="55"/>
        <v xml:space="preserve">UREN Room 709 17 13 B5 </v>
      </c>
      <c r="K917" s="23" t="str">
        <f t="shared" si="56"/>
        <v xml:space="preserve">17 13 B5 </v>
      </c>
      <c r="M917" s="300"/>
      <c r="O917" s="1"/>
      <c r="P917" s="24">
        <f>IF(Q917="","",VLOOKUP(Q917,Mapping!AT:AU,2,FALSE))</f>
        <v>2</v>
      </c>
      <c r="Q917" s="112" t="s">
        <v>1</v>
      </c>
    </row>
    <row r="918" spans="1:17" ht="15.75" hidden="1" customHeight="1">
      <c r="A918" s="85" t="s">
        <v>593</v>
      </c>
      <c r="B918" s="302" t="s">
        <v>594</v>
      </c>
      <c r="C918" s="111"/>
      <c r="D918" s="23">
        <f>IFERROR(VLOOKUP(E918,Mapping!AW:BA,5,FALSE),"")</f>
        <v>3</v>
      </c>
      <c r="E918" s="215" t="s">
        <v>943</v>
      </c>
      <c r="F918" s="1">
        <v>17</v>
      </c>
      <c r="G918">
        <v>13</v>
      </c>
      <c r="H918" s="1" t="s">
        <v>1967</v>
      </c>
      <c r="J918" s="23" t="str">
        <f t="shared" si="55"/>
        <v xml:space="preserve">UREN Room 709 17 13 B6 </v>
      </c>
      <c r="K918" s="23" t="str">
        <f t="shared" si="56"/>
        <v xml:space="preserve">17 13 B6 </v>
      </c>
      <c r="M918" s="300"/>
      <c r="O918" s="1"/>
      <c r="P918" s="24">
        <f>IF(Q918="","",VLOOKUP(Q918,Mapping!AT:AU,2,FALSE))</f>
        <v>2</v>
      </c>
      <c r="Q918" s="112" t="s">
        <v>1</v>
      </c>
    </row>
    <row r="919" spans="1:17" hidden="1">
      <c r="A919" s="85" t="s">
        <v>309</v>
      </c>
      <c r="B919" s="85" t="s">
        <v>310</v>
      </c>
      <c r="C919" s="111"/>
      <c r="D919" s="23">
        <f>IFERROR(VLOOKUP(E919,Mapping!AW:BA,5,FALSE),"")</f>
        <v>3</v>
      </c>
      <c r="E919" s="116" t="s">
        <v>943</v>
      </c>
      <c r="F919" s="1">
        <v>16</v>
      </c>
      <c r="G919">
        <v>9</v>
      </c>
      <c r="H919" s="1" t="s">
        <v>1353</v>
      </c>
      <c r="J919" s="23" t="str">
        <f t="shared" si="55"/>
        <v xml:space="preserve">UREN Room 709 16 9 B1 </v>
      </c>
      <c r="K919" s="23" t="str">
        <f t="shared" si="56"/>
        <v xml:space="preserve">16 9 B1 </v>
      </c>
      <c r="M919" s="300"/>
      <c r="O919" s="1"/>
      <c r="P919" s="24">
        <f>IF(Q919="","",VLOOKUP(Q919,Mapping!AT:AU,2,FALSE))</f>
        <v>2</v>
      </c>
      <c r="Q919" s="112" t="s">
        <v>1</v>
      </c>
    </row>
    <row r="920" spans="1:17" hidden="1">
      <c r="A920" s="85" t="s">
        <v>352</v>
      </c>
      <c r="B920" s="85" t="s">
        <v>2722</v>
      </c>
      <c r="C920" s="111"/>
      <c r="D920" s="23">
        <f>IFERROR(VLOOKUP(E920,Mapping!AW:BA,5,FALSE),"")</f>
        <v>2</v>
      </c>
      <c r="E920" s="215" t="s">
        <v>925</v>
      </c>
      <c r="F920" s="1">
        <v>17</v>
      </c>
      <c r="G920">
        <v>14</v>
      </c>
      <c r="H920" s="1" t="s">
        <v>1391</v>
      </c>
      <c r="J920" s="23" t="str">
        <f t="shared" si="55"/>
        <v xml:space="preserve">UREN Room 709 17 14 B2 </v>
      </c>
      <c r="K920" s="23" t="str">
        <f t="shared" si="56"/>
        <v xml:space="preserve">17 14 B2 </v>
      </c>
      <c r="M920" s="300"/>
      <c r="N920" s="1" t="s">
        <v>2723</v>
      </c>
      <c r="O920" s="1"/>
      <c r="P920" s="24">
        <f>IF(Q920="","",VLOOKUP(Q920,Mapping!AT:AU,2,FALSE))</f>
        <v>2</v>
      </c>
      <c r="Q920" s="112" t="s">
        <v>1</v>
      </c>
    </row>
    <row r="921" spans="1:17" hidden="1">
      <c r="A921" s="85" t="s">
        <v>309</v>
      </c>
      <c r="B921" s="85" t="s">
        <v>310</v>
      </c>
      <c r="C921" s="111"/>
      <c r="D921" s="23">
        <f>IFERROR(VLOOKUP(E921,Mapping!AW:BA,5,FALSE),"")</f>
        <v>1</v>
      </c>
      <c r="E921" s="215" t="s">
        <v>905</v>
      </c>
      <c r="F921" s="1">
        <v>16</v>
      </c>
      <c r="G921">
        <v>9</v>
      </c>
      <c r="H921" s="1" t="s">
        <v>1957</v>
      </c>
      <c r="J921" s="23" t="str">
        <f t="shared" si="55"/>
        <v xml:space="preserve">UREN Room 709 16 9 B3 </v>
      </c>
      <c r="K921" s="23" t="str">
        <f t="shared" si="56"/>
        <v xml:space="preserve">16 9 B3 </v>
      </c>
      <c r="M921" s="300"/>
      <c r="O921" s="1"/>
      <c r="P921" s="24">
        <f>IF(Q921="","",VLOOKUP(Q921,Mapping!AT:AU,2,FALSE))</f>
        <v>2</v>
      </c>
      <c r="Q921" s="112" t="s">
        <v>1</v>
      </c>
    </row>
    <row r="922" spans="1:17" hidden="1">
      <c r="A922" s="239" t="s">
        <v>312</v>
      </c>
      <c r="B922" s="240" t="s">
        <v>313</v>
      </c>
      <c r="C922" s="111">
        <v>43839</v>
      </c>
      <c r="D922" s="23">
        <f>IFERROR(VLOOKUP(E922,Mapping!AW:BA,5,FALSE),"")</f>
        <v>2</v>
      </c>
      <c r="E922" s="116" t="s">
        <v>925</v>
      </c>
      <c r="F922" s="1">
        <v>16</v>
      </c>
      <c r="G922">
        <v>10</v>
      </c>
      <c r="H922" s="1" t="s">
        <v>1353</v>
      </c>
      <c r="J922" s="23" t="str">
        <f t="shared" si="55"/>
        <v xml:space="preserve">UREN Room 709 16 10 B1 </v>
      </c>
      <c r="K922" s="23" t="str">
        <f t="shared" si="56"/>
        <v xml:space="preserve">16 10 B1 </v>
      </c>
      <c r="M922" s="300"/>
      <c r="O922" s="1"/>
      <c r="P922" s="24">
        <f>IF(Q922="","",VLOOKUP(Q922,Mapping!AT:AU,2,FALSE))</f>
        <v>2</v>
      </c>
      <c r="Q922" s="112" t="s">
        <v>1</v>
      </c>
    </row>
    <row r="923" spans="1:17" hidden="1">
      <c r="A923" s="239" t="s">
        <v>312</v>
      </c>
      <c r="B923" s="240" t="s">
        <v>313</v>
      </c>
      <c r="C923" s="111">
        <v>43839</v>
      </c>
      <c r="D923" s="23">
        <f>IFERROR(VLOOKUP(E923,Mapping!AW:BA,5,FALSE),"")</f>
        <v>1</v>
      </c>
      <c r="E923" s="215" t="s">
        <v>905</v>
      </c>
      <c r="F923" s="1">
        <v>16</v>
      </c>
      <c r="G923">
        <v>10</v>
      </c>
      <c r="H923" s="1" t="s">
        <v>1391</v>
      </c>
      <c r="J923" s="23" t="str">
        <f t="shared" si="55"/>
        <v xml:space="preserve">UREN Room 709 16 10 B2 </v>
      </c>
      <c r="K923" s="23" t="str">
        <f t="shared" si="56"/>
        <v xml:space="preserve">16 10 B2 </v>
      </c>
      <c r="M923" s="300"/>
      <c r="O923" s="1"/>
      <c r="P923" s="24">
        <f>IF(Q923="","",VLOOKUP(Q923,Mapping!AT:AU,2,FALSE))</f>
        <v>2</v>
      </c>
      <c r="Q923" s="112" t="s">
        <v>1</v>
      </c>
    </row>
    <row r="924" spans="1:17" hidden="1">
      <c r="A924" s="239" t="s">
        <v>312</v>
      </c>
      <c r="B924" s="240" t="s">
        <v>313</v>
      </c>
      <c r="C924" s="111">
        <v>43839</v>
      </c>
      <c r="D924" s="23">
        <f>IFERROR(VLOOKUP(E924,Mapping!AW:BA,5,FALSE),"")</f>
        <v>3</v>
      </c>
      <c r="E924" s="215" t="s">
        <v>943</v>
      </c>
      <c r="F924" s="1">
        <v>16</v>
      </c>
      <c r="G924">
        <v>10</v>
      </c>
      <c r="H924" s="1" t="s">
        <v>1957</v>
      </c>
      <c r="J924" s="23" t="str">
        <f t="shared" si="55"/>
        <v xml:space="preserve">UREN Room 709 16 10 B3 </v>
      </c>
      <c r="K924" s="23" t="str">
        <f t="shared" si="56"/>
        <v xml:space="preserve">16 10 B3 </v>
      </c>
      <c r="M924" s="300"/>
      <c r="O924" s="1"/>
      <c r="P924" s="24">
        <f>IF(Q924="","",VLOOKUP(Q924,Mapping!AT:AU,2,FALSE))</f>
        <v>2</v>
      </c>
      <c r="Q924" s="112" t="s">
        <v>1</v>
      </c>
    </row>
    <row r="925" spans="1:17" ht="15.75" hidden="1" customHeight="1">
      <c r="A925" s="85" t="s">
        <v>314</v>
      </c>
      <c r="B925" s="85" t="s">
        <v>315</v>
      </c>
      <c r="C925" s="111"/>
      <c r="D925" s="23">
        <f>IFERROR(VLOOKUP(E925,Mapping!AW:BA,5,FALSE),"")</f>
        <v>3</v>
      </c>
      <c r="E925" s="215" t="s">
        <v>943</v>
      </c>
      <c r="F925" s="1">
        <v>16</v>
      </c>
      <c r="G925">
        <v>9</v>
      </c>
      <c r="H925" s="1" t="s">
        <v>2449</v>
      </c>
      <c r="J925" s="23" t="str">
        <f t="shared" ref="J925:J989" si="57">"UREN Room 709"&amp;" "&amp;F925&amp;" "&amp;G925&amp;" "&amp;H925&amp;" "&amp;I925</f>
        <v xml:space="preserve">UREN Room 709 16 9 C6 </v>
      </c>
      <c r="K925" s="23" t="str">
        <f t="shared" ref="K925:K989" si="58">F925&amp;" "&amp;G925&amp;" "&amp;H925&amp;" "&amp;I925</f>
        <v xml:space="preserve">16 9 C6 </v>
      </c>
      <c r="M925" s="300"/>
      <c r="O925" s="1"/>
      <c r="P925" s="24">
        <f>IF(Q925="","",VLOOKUP(Q925,Mapping!AT:AU,2,FALSE))</f>
        <v>2</v>
      </c>
      <c r="Q925" s="112" t="s">
        <v>1</v>
      </c>
    </row>
    <row r="926" spans="1:17" hidden="1">
      <c r="A926" s="85" t="s">
        <v>314</v>
      </c>
      <c r="B926" s="85" t="s">
        <v>315</v>
      </c>
      <c r="C926" s="111"/>
      <c r="D926" s="23">
        <f>IFERROR(VLOOKUP(E926,Mapping!AW:BA,5,FALSE),"")</f>
        <v>2</v>
      </c>
      <c r="E926" s="215" t="s">
        <v>925</v>
      </c>
      <c r="F926" s="1">
        <v>16</v>
      </c>
      <c r="G926">
        <v>9</v>
      </c>
      <c r="H926" s="1" t="s">
        <v>2448</v>
      </c>
      <c r="J926" s="23" t="str">
        <f t="shared" ref="J926" si="59">"UREN Room 709"&amp;" "&amp;F926&amp;" "&amp;G926&amp;" "&amp;H926&amp;" "&amp;I926</f>
        <v xml:space="preserve">UREN Room 709 16 9 C5 </v>
      </c>
      <c r="K926" s="23" t="str">
        <f t="shared" ref="K926" si="60">F926&amp;" "&amp;G926&amp;" "&amp;H926&amp;" "&amp;I926</f>
        <v xml:space="preserve">16 9 C5 </v>
      </c>
      <c r="M926" s="300"/>
      <c r="O926" s="1"/>
      <c r="P926" s="24">
        <f>IF(Q926="","",VLOOKUP(Q926,Mapping!AT:AU,2,FALSE))</f>
        <v>2</v>
      </c>
      <c r="Q926" s="112" t="s">
        <v>1</v>
      </c>
    </row>
    <row r="927" spans="1:17" hidden="1">
      <c r="A927" s="85" t="s">
        <v>314</v>
      </c>
      <c r="B927" s="85" t="s">
        <v>315</v>
      </c>
      <c r="C927" s="111"/>
      <c r="D927" s="23">
        <f>IFERROR(VLOOKUP(E927,Mapping!AW:BA,5,FALSE),"")</f>
        <v>1</v>
      </c>
      <c r="E927" s="215" t="s">
        <v>905</v>
      </c>
      <c r="F927" s="1">
        <v>16</v>
      </c>
      <c r="G927">
        <v>9</v>
      </c>
      <c r="H927" s="1" t="s">
        <v>2447</v>
      </c>
      <c r="J927" s="23" t="str">
        <f t="shared" si="57"/>
        <v xml:space="preserve">UREN Room 709 16 9 C4 </v>
      </c>
      <c r="K927" s="23" t="str">
        <f t="shared" si="58"/>
        <v xml:space="preserve">16 9 C4 </v>
      </c>
      <c r="M927" s="300"/>
      <c r="O927" s="1"/>
      <c r="P927" s="24">
        <f>IF(Q927="","",VLOOKUP(Q927,Mapping!AT:AU,2,FALSE))</f>
        <v>2</v>
      </c>
      <c r="Q927" s="112" t="s">
        <v>1</v>
      </c>
    </row>
    <row r="928" spans="1:17" hidden="1">
      <c r="A928" s="85" t="s">
        <v>319</v>
      </c>
      <c r="B928" s="85" t="s">
        <v>320</v>
      </c>
      <c r="C928" s="111"/>
      <c r="D928" s="23">
        <f>IFERROR(VLOOKUP(E928,Mapping!AW:BA,5,FALSE),"")</f>
        <v>3</v>
      </c>
      <c r="E928" s="116" t="s">
        <v>943</v>
      </c>
      <c r="F928" s="1">
        <v>16</v>
      </c>
      <c r="G928">
        <v>9</v>
      </c>
      <c r="H928" s="1" t="s">
        <v>1967</v>
      </c>
      <c r="J928" s="23" t="str">
        <f t="shared" si="57"/>
        <v xml:space="preserve">UREN Room 709 16 9 B6 </v>
      </c>
      <c r="K928" s="23" t="str">
        <f t="shared" si="58"/>
        <v xml:space="preserve">16 9 B6 </v>
      </c>
      <c r="M928" s="300"/>
      <c r="O928" s="1"/>
      <c r="P928" s="24">
        <f>IF(Q928="","",VLOOKUP(Q928,Mapping!AT:AU,2,FALSE))</f>
        <v>2</v>
      </c>
      <c r="Q928" s="112" t="s">
        <v>1</v>
      </c>
    </row>
    <row r="929" spans="1:17" hidden="1">
      <c r="A929" s="85">
        <v>20100742</v>
      </c>
      <c r="B929" s="85" t="s">
        <v>247</v>
      </c>
      <c r="C929" s="111"/>
      <c r="D929" s="23">
        <f>IFERROR(VLOOKUP(E929,Mapping!AW:BA,5,FALSE),"")</f>
        <v>2</v>
      </c>
      <c r="E929" s="215" t="s">
        <v>925</v>
      </c>
      <c r="F929" s="1">
        <v>16</v>
      </c>
      <c r="G929">
        <v>9</v>
      </c>
      <c r="H929" s="1" t="s">
        <v>2322</v>
      </c>
      <c r="J929" s="23" t="str">
        <f t="shared" si="57"/>
        <v xml:space="preserve">UREN Room 709 16 9 A5 </v>
      </c>
      <c r="K929" s="23" t="str">
        <f t="shared" si="58"/>
        <v xml:space="preserve">16 9 A5 </v>
      </c>
      <c r="M929" s="300"/>
      <c r="O929" s="1"/>
      <c r="P929" s="24">
        <f>IF(Q929="","",VLOOKUP(Q929,Mapping!AT:AU,2,FALSE))</f>
        <v>2</v>
      </c>
      <c r="Q929" s="112" t="s">
        <v>1</v>
      </c>
    </row>
    <row r="930" spans="1:17" hidden="1">
      <c r="A930" s="85" t="s">
        <v>319</v>
      </c>
      <c r="B930" s="85" t="s">
        <v>320</v>
      </c>
      <c r="C930" s="111"/>
      <c r="D930" s="23">
        <f>IFERROR(VLOOKUP(E930,Mapping!AW:BA,5,FALSE),"")</f>
        <v>1</v>
      </c>
      <c r="E930" s="215" t="s">
        <v>905</v>
      </c>
      <c r="F930" s="1">
        <v>16</v>
      </c>
      <c r="G930">
        <v>9</v>
      </c>
      <c r="H930" s="1" t="s">
        <v>1960</v>
      </c>
      <c r="J930" s="23" t="str">
        <f t="shared" si="57"/>
        <v xml:space="preserve">UREN Room 709 16 9 B4 </v>
      </c>
      <c r="K930" s="23" t="str">
        <f t="shared" si="58"/>
        <v xml:space="preserve">16 9 B4 </v>
      </c>
      <c r="M930" s="300"/>
      <c r="O930" s="1"/>
      <c r="P930" s="24">
        <f>IF(Q930="","",VLOOKUP(Q930,Mapping!AT:AU,2,FALSE))</f>
        <v>2</v>
      </c>
      <c r="Q930" s="112" t="s">
        <v>1</v>
      </c>
    </row>
    <row r="931" spans="1:17" hidden="1">
      <c r="A931" s="240" t="s">
        <v>322</v>
      </c>
      <c r="B931" s="240" t="s">
        <v>323</v>
      </c>
      <c r="C931" s="111">
        <v>43839</v>
      </c>
      <c r="D931" s="23">
        <f>IFERROR(VLOOKUP(E931,Mapping!AW:BA,5,FALSE),"")</f>
        <v>1</v>
      </c>
      <c r="E931" s="116" t="s">
        <v>905</v>
      </c>
      <c r="F931" s="1">
        <v>16</v>
      </c>
      <c r="G931">
        <v>12</v>
      </c>
      <c r="H931" s="1" t="s">
        <v>1209</v>
      </c>
      <c r="J931" s="23" t="str">
        <f t="shared" si="57"/>
        <v xml:space="preserve">UREN Room 709 16 12 A1 </v>
      </c>
      <c r="K931" s="23" t="str">
        <f t="shared" si="58"/>
        <v xml:space="preserve">16 12 A1 </v>
      </c>
      <c r="M931" s="300"/>
      <c r="O931" s="1"/>
      <c r="P931" s="24">
        <f>IF(Q931="","",VLOOKUP(Q931,Mapping!AT:AU,2,FALSE))</f>
        <v>2</v>
      </c>
      <c r="Q931" s="112" t="s">
        <v>1</v>
      </c>
    </row>
    <row r="932" spans="1:17" hidden="1">
      <c r="A932" s="240" t="s">
        <v>322</v>
      </c>
      <c r="B932" s="240" t="s">
        <v>323</v>
      </c>
      <c r="C932" s="111">
        <v>43839</v>
      </c>
      <c r="D932" s="23">
        <f>IFERROR(VLOOKUP(E932,Mapping!AW:BA,5,FALSE),"")</f>
        <v>2</v>
      </c>
      <c r="E932" s="116" t="s">
        <v>925</v>
      </c>
      <c r="F932" s="1">
        <v>16</v>
      </c>
      <c r="G932">
        <v>12</v>
      </c>
      <c r="H932" s="1" t="s">
        <v>2440</v>
      </c>
      <c r="J932" s="23" t="str">
        <f t="shared" si="57"/>
        <v xml:space="preserve">UREN Room 709 16 12 A2 </v>
      </c>
      <c r="K932" s="23" t="str">
        <f t="shared" si="58"/>
        <v xml:space="preserve">16 12 A2 </v>
      </c>
      <c r="M932" s="300"/>
      <c r="O932" s="1"/>
      <c r="P932" s="24">
        <f>IF(Q932="","",VLOOKUP(Q932,Mapping!AT:AU,2,FALSE))</f>
        <v>2</v>
      </c>
      <c r="Q932" s="112" t="s">
        <v>1</v>
      </c>
    </row>
    <row r="933" spans="1:17" ht="15.75" hidden="1" customHeight="1">
      <c r="A933" s="240" t="s">
        <v>322</v>
      </c>
      <c r="B933" s="240" t="s">
        <v>323</v>
      </c>
      <c r="C933" s="111">
        <v>43839</v>
      </c>
      <c r="D933" s="23">
        <f>IFERROR(VLOOKUP(E933,Mapping!AW:BA,5,FALSE),"")</f>
        <v>3</v>
      </c>
      <c r="E933" s="215" t="s">
        <v>943</v>
      </c>
      <c r="F933" s="1">
        <v>16</v>
      </c>
      <c r="G933">
        <v>12</v>
      </c>
      <c r="H933" s="1" t="s">
        <v>2441</v>
      </c>
      <c r="J933" s="23" t="str">
        <f t="shared" si="57"/>
        <v xml:space="preserve">UREN Room 709 16 12 A3 </v>
      </c>
      <c r="K933" s="23" t="str">
        <f t="shared" si="58"/>
        <v xml:space="preserve">16 12 A3 </v>
      </c>
      <c r="M933" s="300"/>
      <c r="O933" s="1"/>
      <c r="P933" s="24">
        <f>IF(Q933="","",VLOOKUP(Q933,Mapping!AT:AU,2,FALSE))</f>
        <v>2</v>
      </c>
      <c r="Q933" s="112" t="s">
        <v>1</v>
      </c>
    </row>
    <row r="934" spans="1:17" hidden="1">
      <c r="A934" s="239" t="s">
        <v>324</v>
      </c>
      <c r="B934" s="240" t="s">
        <v>325</v>
      </c>
      <c r="C934" s="111">
        <v>43839</v>
      </c>
      <c r="D934" s="23">
        <f>IFERROR(VLOOKUP(E934,Mapping!AW:BA,5,FALSE),"")</f>
        <v>2</v>
      </c>
      <c r="E934" s="215" t="s">
        <v>925</v>
      </c>
      <c r="F934" s="1">
        <v>17</v>
      </c>
      <c r="G934">
        <v>13</v>
      </c>
      <c r="H934" s="1" t="s">
        <v>1391</v>
      </c>
      <c r="J934" s="23" t="str">
        <f t="shared" si="57"/>
        <v xml:space="preserve">UREN Room 709 17 13 B2 </v>
      </c>
      <c r="K934" s="23" t="str">
        <f t="shared" si="58"/>
        <v xml:space="preserve">17 13 B2 </v>
      </c>
      <c r="M934" s="300"/>
      <c r="O934" s="1"/>
      <c r="P934" s="24">
        <f>IF(Q934="","",VLOOKUP(Q934,Mapping!AT:AU,2,FALSE))</f>
        <v>2</v>
      </c>
      <c r="Q934" s="112" t="s">
        <v>1</v>
      </c>
    </row>
    <row r="935" spans="1:17" hidden="1">
      <c r="A935" s="239" t="s">
        <v>324</v>
      </c>
      <c r="B935" s="240" t="s">
        <v>325</v>
      </c>
      <c r="C935" s="111">
        <v>43839</v>
      </c>
      <c r="D935" s="23">
        <f>IFERROR(VLOOKUP(E935,Mapping!AW:BA,5,FALSE),"")</f>
        <v>1</v>
      </c>
      <c r="E935" s="215" t="s">
        <v>905</v>
      </c>
      <c r="F935" s="1">
        <v>17</v>
      </c>
      <c r="G935">
        <v>13</v>
      </c>
      <c r="H935" s="1" t="s">
        <v>1353</v>
      </c>
      <c r="J935" s="23" t="str">
        <f t="shared" si="57"/>
        <v xml:space="preserve">UREN Room 709 17 13 B1 </v>
      </c>
      <c r="K935" s="23" t="str">
        <f t="shared" si="58"/>
        <v xml:space="preserve">17 13 B1 </v>
      </c>
      <c r="M935" s="300"/>
      <c r="O935" s="1"/>
      <c r="P935" s="24">
        <f>IF(Q935="","",VLOOKUP(Q935,Mapping!AT:AU,2,FALSE))</f>
        <v>2</v>
      </c>
      <c r="Q935" s="112" t="s">
        <v>1</v>
      </c>
    </row>
    <row r="936" spans="1:17" hidden="1">
      <c r="A936" s="239" t="s">
        <v>324</v>
      </c>
      <c r="B936" s="240" t="s">
        <v>325</v>
      </c>
      <c r="C936" s="111">
        <v>43839</v>
      </c>
      <c r="D936" s="23">
        <f>IFERROR(VLOOKUP(E936,Mapping!AW:BA,5,FALSE),"")</f>
        <v>3</v>
      </c>
      <c r="E936" s="215" t="s">
        <v>943</v>
      </c>
      <c r="F936" s="1">
        <v>17</v>
      </c>
      <c r="G936">
        <v>13</v>
      </c>
      <c r="H936" s="1" t="s">
        <v>1957</v>
      </c>
      <c r="J936" s="23" t="str">
        <f t="shared" si="57"/>
        <v xml:space="preserve">UREN Room 709 17 13 B3 </v>
      </c>
      <c r="K936" s="23" t="str">
        <f t="shared" si="58"/>
        <v xml:space="preserve">17 13 B3 </v>
      </c>
      <c r="M936" s="300"/>
      <c r="O936" s="1"/>
      <c r="P936" s="24">
        <f>IF(Q936="","",VLOOKUP(Q936,Mapping!AT:AU,2,FALSE))</f>
        <v>2</v>
      </c>
      <c r="Q936" s="112" t="s">
        <v>1</v>
      </c>
    </row>
    <row r="937" spans="1:17" hidden="1">
      <c r="A937" s="239" t="s">
        <v>326</v>
      </c>
      <c r="B937" s="240" t="s">
        <v>327</v>
      </c>
      <c r="C937" s="111">
        <v>43839</v>
      </c>
      <c r="D937" s="23">
        <f>IFERROR(VLOOKUP(E937,Mapping!AW:BA,5,FALSE),"")</f>
        <v>2</v>
      </c>
      <c r="E937" s="215" t="s">
        <v>925</v>
      </c>
      <c r="F937" s="1">
        <v>17</v>
      </c>
      <c r="G937">
        <v>14</v>
      </c>
      <c r="H937" s="1" t="s">
        <v>2448</v>
      </c>
      <c r="J937" s="23" t="str">
        <f t="shared" si="57"/>
        <v xml:space="preserve">UREN Room 709 17 14 C5 </v>
      </c>
      <c r="K937" s="23" t="str">
        <f t="shared" si="58"/>
        <v xml:space="preserve">17 14 C5 </v>
      </c>
      <c r="M937" s="300"/>
      <c r="O937" s="1"/>
      <c r="P937" s="24">
        <f>IF(Q937="","",VLOOKUP(Q937,Mapping!AT:AU,2,FALSE))</f>
        <v>2</v>
      </c>
      <c r="Q937" s="112" t="s">
        <v>1</v>
      </c>
    </row>
    <row r="938" spans="1:17" hidden="1">
      <c r="A938" s="239" t="s">
        <v>326</v>
      </c>
      <c r="B938" s="240" t="s">
        <v>327</v>
      </c>
      <c r="C938" s="111">
        <v>43839</v>
      </c>
      <c r="D938" s="23">
        <f>IFERROR(VLOOKUP(E938,Mapping!AW:BA,5,FALSE),"")</f>
        <v>1</v>
      </c>
      <c r="E938" s="215" t="s">
        <v>905</v>
      </c>
      <c r="F938" s="1">
        <v>17</v>
      </c>
      <c r="G938">
        <v>14</v>
      </c>
      <c r="H938" s="1" t="s">
        <v>2447</v>
      </c>
      <c r="J938" s="23" t="str">
        <f t="shared" si="57"/>
        <v xml:space="preserve">UREN Room 709 17 14 C4 </v>
      </c>
      <c r="K938" s="23" t="str">
        <f t="shared" si="58"/>
        <v xml:space="preserve">17 14 C4 </v>
      </c>
      <c r="M938" s="300"/>
      <c r="O938" s="1"/>
      <c r="P938" s="24">
        <f>IF(Q938="","",VLOOKUP(Q938,Mapping!AT:AU,2,FALSE))</f>
        <v>2</v>
      </c>
      <c r="Q938" s="112" t="s">
        <v>1</v>
      </c>
    </row>
    <row r="939" spans="1:17" hidden="1">
      <c r="A939" s="240" t="s">
        <v>329</v>
      </c>
      <c r="B939" s="240" t="s">
        <v>330</v>
      </c>
      <c r="C939" s="111">
        <v>43839</v>
      </c>
      <c r="D939" s="23">
        <f>IFERROR(VLOOKUP(E939,Mapping!AW:BA,5,FALSE),"")</f>
        <v>1</v>
      </c>
      <c r="E939" s="215" t="s">
        <v>905</v>
      </c>
      <c r="F939" s="1">
        <v>16</v>
      </c>
      <c r="G939">
        <v>10</v>
      </c>
      <c r="H939" s="1" t="s">
        <v>1411</v>
      </c>
      <c r="J939" s="23" t="str">
        <f t="shared" si="57"/>
        <v xml:space="preserve">UREN Room 709 16 10 C1 </v>
      </c>
      <c r="K939" s="23" t="str">
        <f t="shared" si="58"/>
        <v xml:space="preserve">16 10 C1 </v>
      </c>
      <c r="M939" s="300"/>
      <c r="O939" s="1"/>
      <c r="P939" s="24">
        <f>IF(Q939="","",VLOOKUP(Q939,Mapping!AT:AU,2,FALSE))</f>
        <v>2</v>
      </c>
      <c r="Q939" s="112" t="s">
        <v>1</v>
      </c>
    </row>
    <row r="940" spans="1:17" ht="15.75" hidden="1" customHeight="1">
      <c r="A940" s="240" t="s">
        <v>329</v>
      </c>
      <c r="B940" s="240" t="s">
        <v>330</v>
      </c>
      <c r="C940" s="111">
        <v>43839</v>
      </c>
      <c r="D940" s="23">
        <f>IFERROR(VLOOKUP(E940,Mapping!AW:BA,5,FALSE),"")</f>
        <v>2</v>
      </c>
      <c r="E940" s="215" t="s">
        <v>925</v>
      </c>
      <c r="F940" s="1">
        <v>16</v>
      </c>
      <c r="G940">
        <v>10</v>
      </c>
      <c r="H940" s="1" t="s">
        <v>2324</v>
      </c>
      <c r="J940" s="23" t="str">
        <f t="shared" si="57"/>
        <v xml:space="preserve">UREN Room 709 16 10 C2 </v>
      </c>
      <c r="K940" s="23" t="str">
        <f t="shared" si="58"/>
        <v xml:space="preserve">16 10 C2 </v>
      </c>
      <c r="M940" s="300"/>
      <c r="O940" s="1"/>
      <c r="P940" s="24">
        <f>IF(Q940="","",VLOOKUP(Q940,Mapping!AT:AU,2,FALSE))</f>
        <v>2</v>
      </c>
      <c r="Q940" s="112" t="s">
        <v>1</v>
      </c>
    </row>
    <row r="941" spans="1:17" hidden="1">
      <c r="A941" s="240" t="s">
        <v>329</v>
      </c>
      <c r="B941" s="240" t="s">
        <v>330</v>
      </c>
      <c r="C941" s="111">
        <v>43839</v>
      </c>
      <c r="D941" s="23">
        <f>IFERROR(VLOOKUP(E941,Mapping!AW:BA,5,FALSE),"")</f>
        <v>3</v>
      </c>
      <c r="E941" s="215" t="s">
        <v>943</v>
      </c>
      <c r="F941" s="1">
        <v>16</v>
      </c>
      <c r="G941">
        <v>10</v>
      </c>
      <c r="H941" s="1" t="s">
        <v>2446</v>
      </c>
      <c r="J941" s="23" t="str">
        <f t="shared" si="57"/>
        <v xml:space="preserve">UREN Room 709 16 10 C3 </v>
      </c>
      <c r="K941" s="23" t="str">
        <f t="shared" si="58"/>
        <v xml:space="preserve">16 10 C3 </v>
      </c>
      <c r="M941" s="300"/>
      <c r="O941" s="1"/>
      <c r="P941" s="24">
        <f>IF(Q941="","",VLOOKUP(Q941,Mapping!AT:AU,2,FALSE))</f>
        <v>2</v>
      </c>
      <c r="Q941" s="112" t="s">
        <v>1</v>
      </c>
    </row>
    <row r="942" spans="1:17" hidden="1">
      <c r="A942" s="239" t="s">
        <v>331</v>
      </c>
      <c r="B942" s="240" t="s">
        <v>332</v>
      </c>
      <c r="C942" s="111">
        <v>43839</v>
      </c>
      <c r="D942" s="23">
        <f>IFERROR(VLOOKUP(E942,Mapping!AW:BA,5,FALSE),"")</f>
        <v>1</v>
      </c>
      <c r="E942" s="215" t="s">
        <v>905</v>
      </c>
      <c r="F942" s="1">
        <v>16</v>
      </c>
      <c r="G942">
        <v>10</v>
      </c>
      <c r="H942" s="1" t="s">
        <v>2447</v>
      </c>
      <c r="J942" s="23" t="str">
        <f t="shared" si="57"/>
        <v xml:space="preserve">UREN Room 709 16 10 C4 </v>
      </c>
      <c r="K942" s="23" t="str">
        <f t="shared" si="58"/>
        <v xml:space="preserve">16 10 C4 </v>
      </c>
      <c r="M942" s="300"/>
      <c r="O942" s="1"/>
      <c r="P942" s="24">
        <f>IF(Q942="","",VLOOKUP(Q942,Mapping!AT:AU,2,FALSE))</f>
        <v>2</v>
      </c>
      <c r="Q942" s="112" t="s">
        <v>1</v>
      </c>
    </row>
    <row r="943" spans="1:17" hidden="1">
      <c r="A943" s="239" t="s">
        <v>331</v>
      </c>
      <c r="B943" s="240" t="s">
        <v>332</v>
      </c>
      <c r="C943" s="111">
        <v>43839</v>
      </c>
      <c r="D943" s="23">
        <f>IFERROR(VLOOKUP(E943,Mapping!AW:BA,5,FALSE),"")</f>
        <v>2</v>
      </c>
      <c r="E943" s="215" t="s">
        <v>925</v>
      </c>
      <c r="F943" s="1">
        <v>16</v>
      </c>
      <c r="G943">
        <v>10</v>
      </c>
      <c r="H943" s="1" t="s">
        <v>2448</v>
      </c>
      <c r="J943" s="23" t="str">
        <f t="shared" si="57"/>
        <v xml:space="preserve">UREN Room 709 16 10 C5 </v>
      </c>
      <c r="K943" s="23" t="str">
        <f t="shared" si="58"/>
        <v xml:space="preserve">16 10 C5 </v>
      </c>
      <c r="M943" s="300"/>
      <c r="O943" s="1"/>
      <c r="P943" s="24">
        <f>IF(Q943="","",VLOOKUP(Q943,Mapping!AT:AU,2,FALSE))</f>
        <v>2</v>
      </c>
      <c r="Q943" s="112" t="s">
        <v>1</v>
      </c>
    </row>
    <row r="944" spans="1:17" hidden="1">
      <c r="A944" s="239" t="s">
        <v>331</v>
      </c>
      <c r="B944" s="240" t="s">
        <v>332</v>
      </c>
      <c r="C944" s="111">
        <v>43839</v>
      </c>
      <c r="D944" s="23">
        <f>IFERROR(VLOOKUP(E944,Mapping!AW:BA,5,FALSE),"")</f>
        <v>3</v>
      </c>
      <c r="E944" s="215" t="s">
        <v>943</v>
      </c>
      <c r="F944" s="1">
        <v>16</v>
      </c>
      <c r="G944">
        <v>10</v>
      </c>
      <c r="H944" s="1" t="s">
        <v>2449</v>
      </c>
      <c r="J944" s="23" t="str">
        <f t="shared" si="57"/>
        <v xml:space="preserve">UREN Room 709 16 10 C6 </v>
      </c>
      <c r="K944" s="23" t="str">
        <f t="shared" si="58"/>
        <v xml:space="preserve">16 10 C6 </v>
      </c>
      <c r="M944" s="300"/>
      <c r="O944" s="1"/>
      <c r="P944" s="24">
        <f>IF(Q944="","",VLOOKUP(Q944,Mapping!AT:AU,2,FALSE))</f>
        <v>2</v>
      </c>
      <c r="Q944" s="112" t="s">
        <v>1</v>
      </c>
    </row>
    <row r="945" spans="1:17" hidden="1">
      <c r="A945" s="85" t="s">
        <v>334</v>
      </c>
      <c r="B945" s="85" t="s">
        <v>335</v>
      </c>
      <c r="C945" s="111"/>
      <c r="D945" s="23">
        <f>IFERROR(VLOOKUP(E945,Mapping!AW:BA,5,FALSE),"")</f>
        <v>3</v>
      </c>
      <c r="E945" s="215" t="s">
        <v>943</v>
      </c>
      <c r="F945" s="1">
        <v>17</v>
      </c>
      <c r="G945">
        <v>14</v>
      </c>
      <c r="H945" s="1" t="s">
        <v>1967</v>
      </c>
      <c r="J945" s="23" t="str">
        <f t="shared" si="57"/>
        <v xml:space="preserve">UREN Room 709 17 14 B6 </v>
      </c>
      <c r="K945" s="23" t="str">
        <f t="shared" si="58"/>
        <v xml:space="preserve">17 14 B6 </v>
      </c>
      <c r="M945" s="300"/>
      <c r="O945" s="1"/>
      <c r="P945" s="24">
        <f>IF(Q945="","",VLOOKUP(Q945,Mapping!AT:AU,2,FALSE))</f>
        <v>2</v>
      </c>
      <c r="Q945" s="112" t="s">
        <v>1</v>
      </c>
    </row>
    <row r="946" spans="1:17" hidden="1">
      <c r="A946" s="1" t="s">
        <v>286</v>
      </c>
      <c r="B946" t="s">
        <v>287</v>
      </c>
      <c r="C946" s="111"/>
      <c r="D946" s="23">
        <f>IFERROR(VLOOKUP(E946,Mapping!AW:BA,5,FALSE),"")</f>
        <v>2</v>
      </c>
      <c r="E946" s="215" t="s">
        <v>925</v>
      </c>
      <c r="F946" s="1">
        <v>17</v>
      </c>
      <c r="G946">
        <v>13</v>
      </c>
      <c r="H946" s="1" t="s">
        <v>2322</v>
      </c>
      <c r="J946" s="23" t="str">
        <f t="shared" si="57"/>
        <v xml:space="preserve">UREN Room 709 17 13 A5 </v>
      </c>
      <c r="K946" s="23" t="str">
        <f t="shared" si="58"/>
        <v xml:space="preserve">17 13 A5 </v>
      </c>
      <c r="M946" s="300"/>
      <c r="O946" s="1"/>
      <c r="P946" s="24">
        <f>IF(Q946="","",VLOOKUP(Q946,Mapping!AT:AU,2,FALSE))</f>
        <v>2</v>
      </c>
      <c r="Q946" s="112" t="s">
        <v>1</v>
      </c>
    </row>
    <row r="947" spans="1:17" ht="15.75" hidden="1" customHeight="1">
      <c r="A947" s="85" t="s">
        <v>334</v>
      </c>
      <c r="B947" s="85" t="s">
        <v>335</v>
      </c>
      <c r="C947" s="111"/>
      <c r="D947" s="23">
        <f>IFERROR(VLOOKUP(E947,Mapping!AW:BA,5,FALSE),"")</f>
        <v>1</v>
      </c>
      <c r="E947" s="215" t="s">
        <v>905</v>
      </c>
      <c r="F947" s="1">
        <v>17</v>
      </c>
      <c r="G947">
        <v>14</v>
      </c>
      <c r="H947" s="1" t="s">
        <v>1960</v>
      </c>
      <c r="J947" s="23" t="str">
        <f t="shared" si="57"/>
        <v xml:space="preserve">UREN Room 709 17 14 B4 </v>
      </c>
      <c r="K947" s="23" t="str">
        <f t="shared" si="58"/>
        <v xml:space="preserve">17 14 B4 </v>
      </c>
      <c r="M947" s="300"/>
      <c r="O947" s="1"/>
      <c r="P947" s="24">
        <f>IF(Q947="","",VLOOKUP(Q947,Mapping!AT:AU,2,FALSE))</f>
        <v>2</v>
      </c>
      <c r="Q947" s="112" t="s">
        <v>1</v>
      </c>
    </row>
    <row r="948" spans="1:17" hidden="1">
      <c r="A948" s="85" t="s">
        <v>336</v>
      </c>
      <c r="B948" s="85" t="s">
        <v>337</v>
      </c>
      <c r="C948" s="111"/>
      <c r="D948" s="23">
        <f>IFERROR(VLOOKUP(E948,Mapping!AW:BA,5,FALSE),"")</f>
        <v>3</v>
      </c>
      <c r="E948" s="215" t="s">
        <v>943</v>
      </c>
      <c r="F948" s="1">
        <v>16</v>
      </c>
      <c r="G948">
        <v>9</v>
      </c>
      <c r="H948" s="1" t="s">
        <v>2446</v>
      </c>
      <c r="J948" s="23" t="str">
        <f t="shared" si="57"/>
        <v xml:space="preserve">UREN Room 709 16 9 C3 </v>
      </c>
      <c r="K948" s="23" t="str">
        <f t="shared" si="58"/>
        <v xml:space="preserve">16 9 C3 </v>
      </c>
      <c r="M948" s="300"/>
      <c r="O948" s="1"/>
      <c r="P948" s="24">
        <f>IF(Q948="","",VLOOKUP(Q948,Mapping!AT:AU,2,FALSE))</f>
        <v>2</v>
      </c>
      <c r="Q948" s="112" t="s">
        <v>1</v>
      </c>
    </row>
    <row r="949" spans="1:17" hidden="1">
      <c r="A949" s="85" t="s">
        <v>288</v>
      </c>
      <c r="B949" s="85" t="s">
        <v>289</v>
      </c>
      <c r="C949" s="111"/>
      <c r="D949" s="23">
        <f>IFERROR(VLOOKUP(E949,Mapping!AW:BA,5,FALSE),"")</f>
        <v>2</v>
      </c>
      <c r="E949" s="215" t="s">
        <v>925</v>
      </c>
      <c r="F949" s="1">
        <v>16</v>
      </c>
      <c r="G949">
        <v>12</v>
      </c>
      <c r="H949" s="1" t="s">
        <v>2324</v>
      </c>
      <c r="J949" s="23" t="str">
        <f t="shared" si="57"/>
        <v xml:space="preserve">UREN Room 709 16 12 C2 </v>
      </c>
      <c r="K949" s="23" t="str">
        <f t="shared" si="58"/>
        <v xml:space="preserve">16 12 C2 </v>
      </c>
      <c r="M949" s="300"/>
      <c r="O949" s="1"/>
      <c r="P949" s="24">
        <f>IF(Q949="","",VLOOKUP(Q949,Mapping!AT:AU,2,FALSE))</f>
        <v>2</v>
      </c>
      <c r="Q949" s="112" t="s">
        <v>1</v>
      </c>
    </row>
    <row r="950" spans="1:17" hidden="1">
      <c r="A950" s="85" t="s">
        <v>336</v>
      </c>
      <c r="B950" s="85" t="s">
        <v>337</v>
      </c>
      <c r="C950" s="111"/>
      <c r="D950" s="23">
        <f>IFERROR(VLOOKUP(E950,Mapping!AW:BA,5,FALSE),"")</f>
        <v>1</v>
      </c>
      <c r="E950" s="116" t="s">
        <v>905</v>
      </c>
      <c r="F950" s="1">
        <v>16</v>
      </c>
      <c r="G950">
        <v>9</v>
      </c>
      <c r="H950" s="1" t="s">
        <v>1411</v>
      </c>
      <c r="J950" s="23" t="str">
        <f t="shared" si="57"/>
        <v xml:space="preserve">UREN Room 709 16 9 C1 </v>
      </c>
      <c r="K950" s="23" t="str">
        <f t="shared" si="58"/>
        <v xml:space="preserve">16 9 C1 </v>
      </c>
      <c r="M950" s="300"/>
      <c r="O950" s="1"/>
      <c r="P950" s="24">
        <f>IF(Q950="","",VLOOKUP(Q950,Mapping!AT:AU,2,FALSE))</f>
        <v>2</v>
      </c>
      <c r="Q950" s="112" t="s">
        <v>1</v>
      </c>
    </row>
    <row r="951" spans="1:17" hidden="1">
      <c r="A951" s="239" t="s">
        <v>355</v>
      </c>
      <c r="B951" s="240" t="s">
        <v>356</v>
      </c>
      <c r="C951" s="111"/>
      <c r="D951" s="23">
        <f>IFERROR(VLOOKUP(E951,Mapping!AW:BA,5,FALSE),"")</f>
        <v>2</v>
      </c>
      <c r="E951" s="215" t="s">
        <v>925</v>
      </c>
      <c r="F951" s="1">
        <v>17</v>
      </c>
      <c r="G951">
        <v>16</v>
      </c>
      <c r="H951" s="1" t="s">
        <v>2440</v>
      </c>
      <c r="J951" s="23" t="str">
        <f t="shared" si="57"/>
        <v xml:space="preserve">UREN Room 709 17 16 A2 </v>
      </c>
      <c r="K951" s="23" t="str">
        <f t="shared" si="58"/>
        <v xml:space="preserve">17 16 A2 </v>
      </c>
      <c r="M951" s="300"/>
      <c r="N951" s="1" t="s">
        <v>2456</v>
      </c>
      <c r="O951" s="1"/>
      <c r="P951" s="24">
        <f>IF(Q951="","",VLOOKUP(Q951,Mapping!AT:AU,2,FALSE))</f>
        <v>2</v>
      </c>
      <c r="Q951" s="112" t="s">
        <v>1</v>
      </c>
    </row>
    <row r="952" spans="1:17" hidden="1">
      <c r="A952" s="239" t="s">
        <v>355</v>
      </c>
      <c r="B952" s="240" t="s">
        <v>356</v>
      </c>
      <c r="C952" s="111"/>
      <c r="D952" s="23">
        <f>IFERROR(VLOOKUP(E952,Mapping!AW:BA,5,FALSE),"")</f>
        <v>3</v>
      </c>
      <c r="E952" s="215" t="s">
        <v>943</v>
      </c>
      <c r="F952" s="1">
        <v>17</v>
      </c>
      <c r="G952">
        <v>16</v>
      </c>
      <c r="H952" s="1" t="s">
        <v>2441</v>
      </c>
      <c r="J952" s="23" t="str">
        <f t="shared" si="57"/>
        <v xml:space="preserve">UREN Room 709 17 16 A3 </v>
      </c>
      <c r="K952" s="23" t="str">
        <f t="shared" si="58"/>
        <v xml:space="preserve">17 16 A3 </v>
      </c>
      <c r="M952" s="300"/>
      <c r="O952" s="1"/>
      <c r="P952" s="24">
        <f>IF(Q952="","",VLOOKUP(Q952,Mapping!AT:AU,2,FALSE))</f>
        <v>2</v>
      </c>
      <c r="Q952" s="112" t="s">
        <v>1</v>
      </c>
    </row>
    <row r="953" spans="1:17" hidden="1">
      <c r="A953" s="85" t="s">
        <v>489</v>
      </c>
      <c r="B953" s="85" t="s">
        <v>490</v>
      </c>
      <c r="C953" s="111"/>
      <c r="D953" s="23">
        <f>IFERROR(VLOOKUP(E953,Mapping!AW:BA,5,FALSE),"")</f>
        <v>2</v>
      </c>
      <c r="E953" s="116" t="s">
        <v>925</v>
      </c>
      <c r="F953" s="1">
        <v>17</v>
      </c>
      <c r="G953">
        <v>16</v>
      </c>
      <c r="H953" s="1" t="s">
        <v>2320</v>
      </c>
      <c r="J953" s="23" t="str">
        <f t="shared" si="57"/>
        <v xml:space="preserve">UREN Room 709 17 16 A4 </v>
      </c>
      <c r="K953" s="23" t="str">
        <f t="shared" si="58"/>
        <v xml:space="preserve">17 16 A4 </v>
      </c>
      <c r="M953" s="300"/>
      <c r="O953" s="1"/>
      <c r="P953" s="24">
        <f>IF(Q953="","",VLOOKUP(Q953,Mapping!AT:AU,2,FALSE))</f>
        <v>2</v>
      </c>
      <c r="Q953" s="112" t="s">
        <v>1</v>
      </c>
    </row>
    <row r="954" spans="1:17" ht="15.75" hidden="1" customHeight="1">
      <c r="A954" s="85" t="s">
        <v>339</v>
      </c>
      <c r="B954" s="85" t="s">
        <v>340</v>
      </c>
      <c r="C954" s="111"/>
      <c r="D954" s="23">
        <f>IFERROR(VLOOKUP(E954,Mapping!AW:BA,5,FALSE),"")</f>
        <v>3</v>
      </c>
      <c r="E954" s="215" t="s">
        <v>943</v>
      </c>
      <c r="F954" s="1">
        <v>17</v>
      </c>
      <c r="G954">
        <v>13</v>
      </c>
      <c r="H954" s="1" t="s">
        <v>2449</v>
      </c>
      <c r="J954" s="23" t="str">
        <f t="shared" si="57"/>
        <v xml:space="preserve">UREN Room 709 17 13 C6 </v>
      </c>
      <c r="K954" s="23" t="str">
        <f t="shared" si="58"/>
        <v xml:space="preserve">17 13 C6 </v>
      </c>
      <c r="M954" s="300"/>
      <c r="O954" s="1"/>
      <c r="P954" s="24">
        <f>IF(Q954="","",VLOOKUP(Q954,Mapping!AT:AU,2,FALSE))</f>
        <v>2</v>
      </c>
      <c r="Q954" s="112" t="s">
        <v>1</v>
      </c>
    </row>
    <row r="955" spans="1:17" hidden="1">
      <c r="A955" s="85" t="s">
        <v>299</v>
      </c>
      <c r="B955" s="85" t="s">
        <v>300</v>
      </c>
      <c r="C955" s="111"/>
      <c r="D955" s="23">
        <f>IFERROR(VLOOKUP(E955,Mapping!AW:BA,5,FALSE),"")</f>
        <v>2</v>
      </c>
      <c r="E955" s="215" t="s">
        <v>925</v>
      </c>
      <c r="F955" s="1">
        <v>17</v>
      </c>
      <c r="G955">
        <v>13</v>
      </c>
      <c r="H955" s="1" t="s">
        <v>2324</v>
      </c>
      <c r="J955" s="23" t="str">
        <f t="shared" si="57"/>
        <v xml:space="preserve">UREN Room 709 17 13 C2 </v>
      </c>
      <c r="K955" s="23" t="str">
        <f t="shared" si="58"/>
        <v xml:space="preserve">17 13 C2 </v>
      </c>
      <c r="M955" s="300"/>
      <c r="O955" s="1"/>
      <c r="P955" s="24">
        <f>IF(Q955="","",VLOOKUP(Q955,Mapping!AT:AU,2,FALSE))</f>
        <v>2</v>
      </c>
      <c r="Q955" s="112" t="s">
        <v>1</v>
      </c>
    </row>
    <row r="956" spans="1:17" hidden="1">
      <c r="A956" s="85" t="s">
        <v>339</v>
      </c>
      <c r="B956" s="85" t="s">
        <v>340</v>
      </c>
      <c r="C956" s="111"/>
      <c r="D956" s="23">
        <f>IFERROR(VLOOKUP(E956,Mapping!AW:BA,5,FALSE),"")</f>
        <v>1</v>
      </c>
      <c r="E956" s="215" t="s">
        <v>905</v>
      </c>
      <c r="F956" s="1">
        <v>17</v>
      </c>
      <c r="G956">
        <v>13</v>
      </c>
      <c r="H956" s="1" t="s">
        <v>2447</v>
      </c>
      <c r="J956" s="23" t="str">
        <f t="shared" si="57"/>
        <v xml:space="preserve">UREN Room 709 17 13 C4 </v>
      </c>
      <c r="K956" s="23" t="str">
        <f t="shared" si="58"/>
        <v xml:space="preserve">17 13 C4 </v>
      </c>
      <c r="M956" s="300"/>
      <c r="O956" s="1"/>
      <c r="P956" s="24">
        <f>IF(Q956="","",VLOOKUP(Q956,Mapping!AT:AU,2,FALSE))</f>
        <v>2</v>
      </c>
      <c r="Q956" s="112" t="s">
        <v>1</v>
      </c>
    </row>
    <row r="957" spans="1:17" hidden="1">
      <c r="A957" s="116" t="s">
        <v>341</v>
      </c>
      <c r="B957" s="116" t="s">
        <v>342</v>
      </c>
      <c r="C957" s="111"/>
      <c r="D957" s="23">
        <f>IFERROR(VLOOKUP(E957,Mapping!AW:BA,5,FALSE),"")</f>
        <v>1</v>
      </c>
      <c r="E957" s="215" t="s">
        <v>905</v>
      </c>
      <c r="F957" s="1">
        <v>17</v>
      </c>
      <c r="G957">
        <v>14</v>
      </c>
      <c r="H957" s="1" t="s">
        <v>1411</v>
      </c>
      <c r="J957" s="23" t="str">
        <f t="shared" si="57"/>
        <v xml:space="preserve">UREN Room 709 17 14 C1 </v>
      </c>
      <c r="K957" s="23" t="str">
        <f t="shared" si="58"/>
        <v xml:space="preserve">17 14 C1 </v>
      </c>
      <c r="M957" s="300"/>
      <c r="O957" s="1"/>
      <c r="P957" s="24">
        <f>IF(Q957="","",VLOOKUP(Q957,Mapping!AT:AU,2,FALSE))</f>
        <v>2</v>
      </c>
      <c r="Q957" s="112" t="s">
        <v>1</v>
      </c>
    </row>
    <row r="958" spans="1:17" hidden="1">
      <c r="A958" s="116" t="s">
        <v>302</v>
      </c>
      <c r="B958" s="116" t="s">
        <v>303</v>
      </c>
      <c r="C958" s="111"/>
      <c r="D958" s="23">
        <f>IFERROR(VLOOKUP(E958,Mapping!AW:BA,5,FALSE),"")</f>
        <v>2</v>
      </c>
      <c r="E958" s="215" t="s">
        <v>925</v>
      </c>
      <c r="F958" s="1">
        <v>17</v>
      </c>
      <c r="G958">
        <v>14</v>
      </c>
      <c r="H958" s="1" t="s">
        <v>2322</v>
      </c>
      <c r="J958" s="23" t="str">
        <f t="shared" si="57"/>
        <v xml:space="preserve">UREN Room 709 17 14 A5 </v>
      </c>
      <c r="K958" s="23" t="str">
        <f t="shared" si="58"/>
        <v xml:space="preserve">17 14 A5 </v>
      </c>
      <c r="M958" s="300"/>
      <c r="O958" s="1"/>
      <c r="P958" s="24">
        <f>IF(Q958="","",VLOOKUP(Q958,Mapping!AT:AU,2,FALSE))</f>
        <v>2</v>
      </c>
      <c r="Q958" s="112" t="s">
        <v>1</v>
      </c>
    </row>
    <row r="959" spans="1:17" hidden="1">
      <c r="A959" s="527" t="s">
        <v>343</v>
      </c>
      <c r="B959" s="520" t="s">
        <v>344</v>
      </c>
      <c r="C959" s="111">
        <v>43839</v>
      </c>
      <c r="D959" s="23">
        <f>IFERROR(VLOOKUP(E959,Mapping!AW:BA,5,FALSE),"")</f>
        <v>1</v>
      </c>
      <c r="E959" s="215" t="s">
        <v>905</v>
      </c>
      <c r="F959" s="1">
        <v>16</v>
      </c>
      <c r="G959">
        <v>12</v>
      </c>
      <c r="H959" s="1" t="s">
        <v>2320</v>
      </c>
      <c r="J959" s="23" t="str">
        <f t="shared" si="57"/>
        <v xml:space="preserve">UREN Room 709 16 12 A4 </v>
      </c>
      <c r="K959" s="23" t="str">
        <f t="shared" si="58"/>
        <v xml:space="preserve">16 12 A4 </v>
      </c>
      <c r="M959" s="300"/>
      <c r="O959" s="1"/>
      <c r="P959" s="24">
        <f>IF(Q959="","",VLOOKUP(Q959,Mapping!AT:AU,2,FALSE))</f>
        <v>2</v>
      </c>
      <c r="Q959" s="112" t="s">
        <v>1</v>
      </c>
    </row>
    <row r="960" spans="1:17" hidden="1">
      <c r="A960" s="527" t="s">
        <v>343</v>
      </c>
      <c r="B960" s="520" t="s">
        <v>344</v>
      </c>
      <c r="C960" s="111">
        <v>43839</v>
      </c>
      <c r="D960" s="23">
        <f>IFERROR(VLOOKUP(E960,Mapping!AW:BA,5,FALSE),"")</f>
        <v>2</v>
      </c>
      <c r="E960" s="215" t="s">
        <v>925</v>
      </c>
      <c r="F960" s="1">
        <v>16</v>
      </c>
      <c r="G960">
        <v>12</v>
      </c>
      <c r="H960" s="1" t="s">
        <v>2322</v>
      </c>
      <c r="J960" s="23" t="str">
        <f t="shared" si="57"/>
        <v xml:space="preserve">UREN Room 709 16 12 A5 </v>
      </c>
      <c r="K960" s="23" t="str">
        <f t="shared" si="58"/>
        <v xml:space="preserve">16 12 A5 </v>
      </c>
      <c r="M960" s="300"/>
      <c r="O960" s="1"/>
      <c r="P960" s="24">
        <f>IF(Q960="","",VLOOKUP(Q960,Mapping!AT:AU,2,FALSE))</f>
        <v>2</v>
      </c>
      <c r="Q960" s="112" t="s">
        <v>1</v>
      </c>
    </row>
    <row r="961" spans="1:17" ht="15.75" hidden="1" customHeight="1">
      <c r="A961" s="527" t="s">
        <v>343</v>
      </c>
      <c r="B961" s="520" t="s">
        <v>344</v>
      </c>
      <c r="C961" s="111">
        <v>43839</v>
      </c>
      <c r="D961" s="23">
        <f>IFERROR(VLOOKUP(E961,Mapping!AW:BA,5,FALSE),"")</f>
        <v>3</v>
      </c>
      <c r="E961" s="215" t="s">
        <v>943</v>
      </c>
      <c r="F961" s="1">
        <v>16</v>
      </c>
      <c r="G961">
        <v>12</v>
      </c>
      <c r="H961" s="1" t="s">
        <v>2323</v>
      </c>
      <c r="J961" s="23" t="str">
        <f t="shared" si="57"/>
        <v xml:space="preserve">UREN Room 709 16 12 A6 </v>
      </c>
      <c r="K961" s="23" t="str">
        <f t="shared" si="58"/>
        <v xml:space="preserve">16 12 A6 </v>
      </c>
      <c r="M961" s="300"/>
      <c r="O961" s="1"/>
      <c r="P961" s="24">
        <f>IF(Q961="","",VLOOKUP(Q961,Mapping!AT:AU,2,FALSE))</f>
        <v>2</v>
      </c>
      <c r="Q961" s="112" t="s">
        <v>1</v>
      </c>
    </row>
    <row r="962" spans="1:17" hidden="1">
      <c r="A962" s="527" t="s">
        <v>346</v>
      </c>
      <c r="B962" s="520" t="s">
        <v>347</v>
      </c>
      <c r="C962" s="111">
        <v>43839</v>
      </c>
      <c r="D962" s="23">
        <f>IFERROR(VLOOKUP(E962,Mapping!AW:BA,5,FALSE),"")</f>
        <v>1</v>
      </c>
      <c r="E962" s="215" t="s">
        <v>905</v>
      </c>
      <c r="F962" s="1">
        <v>16</v>
      </c>
      <c r="G962">
        <v>10</v>
      </c>
      <c r="H962" s="1" t="s">
        <v>1960</v>
      </c>
      <c r="J962" s="23" t="str">
        <f t="shared" si="57"/>
        <v xml:space="preserve">UREN Room 709 16 10 B4 </v>
      </c>
      <c r="K962" s="23" t="str">
        <f t="shared" si="58"/>
        <v xml:space="preserve">16 10 B4 </v>
      </c>
      <c r="M962" s="300"/>
      <c r="O962" s="1"/>
      <c r="P962" s="24">
        <f>IF(Q962="","",VLOOKUP(Q962,Mapping!AT:AU,2,FALSE))</f>
        <v>2</v>
      </c>
      <c r="Q962" s="112" t="s">
        <v>1</v>
      </c>
    </row>
    <row r="963" spans="1:17" hidden="1">
      <c r="A963" s="239" t="s">
        <v>346</v>
      </c>
      <c r="B963" s="240" t="s">
        <v>347</v>
      </c>
      <c r="C963" s="111">
        <v>43839</v>
      </c>
      <c r="D963" s="23">
        <f>IFERROR(VLOOKUP(E963,Mapping!AW:BA,5,FALSE),"")</f>
        <v>2</v>
      </c>
      <c r="E963" s="215" t="s">
        <v>925</v>
      </c>
      <c r="F963" s="1">
        <v>16</v>
      </c>
      <c r="G963">
        <v>10</v>
      </c>
      <c r="H963" s="1" t="s">
        <v>1963</v>
      </c>
      <c r="J963" s="23" t="str">
        <f t="shared" si="57"/>
        <v xml:space="preserve">UREN Room 709 16 10 B5 </v>
      </c>
      <c r="K963" s="23" t="str">
        <f t="shared" si="58"/>
        <v xml:space="preserve">16 10 B5 </v>
      </c>
      <c r="M963" s="300"/>
      <c r="O963" s="1"/>
      <c r="P963" s="24">
        <f>IF(Q963="","",VLOOKUP(Q963,Mapping!AT:AU,2,FALSE))</f>
        <v>2</v>
      </c>
      <c r="Q963" s="112" t="s">
        <v>1</v>
      </c>
    </row>
    <row r="964" spans="1:17" hidden="1">
      <c r="A964" s="527" t="s">
        <v>346</v>
      </c>
      <c r="B964" s="520" t="s">
        <v>347</v>
      </c>
      <c r="C964" s="111">
        <v>43839</v>
      </c>
      <c r="D964" s="23">
        <f>IFERROR(VLOOKUP(E964,Mapping!AW:BA,5,FALSE),"")</f>
        <v>3</v>
      </c>
      <c r="E964" s="215" t="s">
        <v>943</v>
      </c>
      <c r="F964" s="1">
        <v>16</v>
      </c>
      <c r="G964">
        <v>10</v>
      </c>
      <c r="H964" s="1" t="s">
        <v>1967</v>
      </c>
      <c r="J964" s="23" t="str">
        <f t="shared" si="57"/>
        <v xml:space="preserve">UREN Room 709 16 10 B6 </v>
      </c>
      <c r="K964" s="23" t="str">
        <f t="shared" si="58"/>
        <v xml:space="preserve">16 10 B6 </v>
      </c>
      <c r="M964" s="300"/>
      <c r="O964" s="1"/>
      <c r="P964" s="24">
        <f>IF(Q964="","",VLOOKUP(Q964,Mapping!AT:AU,2,FALSE))</f>
        <v>2</v>
      </c>
      <c r="Q964" s="112" t="s">
        <v>1</v>
      </c>
    </row>
    <row r="965" spans="1:17" hidden="1">
      <c r="A965" s="527" t="s">
        <v>348</v>
      </c>
      <c r="B965" s="520" t="s">
        <v>349</v>
      </c>
      <c r="C965" s="111">
        <v>43839</v>
      </c>
      <c r="D965" s="23">
        <f>IFERROR(VLOOKUP(E965,Mapping!AW:BA,5,FALSE),"")</f>
        <v>1</v>
      </c>
      <c r="E965" s="215" t="s">
        <v>905</v>
      </c>
      <c r="F965" s="1">
        <v>16</v>
      </c>
      <c r="G965">
        <v>11</v>
      </c>
      <c r="H965" s="1" t="s">
        <v>1209</v>
      </c>
      <c r="J965" s="23" t="str">
        <f t="shared" si="57"/>
        <v xml:space="preserve">UREN Room 709 16 11 A1 </v>
      </c>
      <c r="K965" s="23" t="str">
        <f t="shared" si="58"/>
        <v xml:space="preserve">16 11 A1 </v>
      </c>
      <c r="M965" s="300"/>
      <c r="O965" s="1"/>
      <c r="P965" s="24">
        <f>IF(Q965="","",VLOOKUP(Q965,Mapping!AT:AU,2,FALSE))</f>
        <v>2</v>
      </c>
      <c r="Q965" s="112" t="s">
        <v>1</v>
      </c>
    </row>
    <row r="966" spans="1:17" hidden="1">
      <c r="A966" s="527" t="s">
        <v>348</v>
      </c>
      <c r="B966" s="529" t="s">
        <v>349</v>
      </c>
      <c r="C966" s="111">
        <v>43839</v>
      </c>
      <c r="D966" s="23">
        <f>IFERROR(VLOOKUP(E966,Mapping!AW:BA,5,FALSE),"")</f>
        <v>2</v>
      </c>
      <c r="E966" s="85" t="s">
        <v>925</v>
      </c>
      <c r="F966" s="1">
        <v>16</v>
      </c>
      <c r="G966">
        <v>11</v>
      </c>
      <c r="H966" s="1" t="s">
        <v>2440</v>
      </c>
      <c r="J966" s="23" t="str">
        <f t="shared" si="57"/>
        <v xml:space="preserve">UREN Room 709 16 11 A2 </v>
      </c>
      <c r="K966" s="23" t="str">
        <f t="shared" si="58"/>
        <v xml:space="preserve">16 11 A2 </v>
      </c>
      <c r="M966" s="300"/>
      <c r="O966" s="1"/>
      <c r="P966" s="24">
        <f>IF(Q966="","",VLOOKUP(Q966,Mapping!AT:AU,2,FALSE))</f>
        <v>2</v>
      </c>
      <c r="Q966" s="112" t="s">
        <v>1</v>
      </c>
    </row>
    <row r="967" spans="1:17" hidden="1">
      <c r="A967" s="527" t="s">
        <v>348</v>
      </c>
      <c r="B967" s="529" t="s">
        <v>349</v>
      </c>
      <c r="C967" s="111">
        <v>43839</v>
      </c>
      <c r="D967" s="23">
        <f>IFERROR(VLOOKUP(E967,Mapping!AW:BA,5,FALSE),"")</f>
        <v>3</v>
      </c>
      <c r="E967" s="85" t="s">
        <v>943</v>
      </c>
      <c r="F967" s="1">
        <v>16</v>
      </c>
      <c r="G967">
        <v>11</v>
      </c>
      <c r="H967" s="1" t="s">
        <v>2441</v>
      </c>
      <c r="J967" s="23" t="str">
        <f t="shared" si="57"/>
        <v xml:space="preserve">UREN Room 709 16 11 A3 </v>
      </c>
      <c r="K967" s="23" t="str">
        <f t="shared" si="58"/>
        <v xml:space="preserve">16 11 A3 </v>
      </c>
      <c r="M967" s="300"/>
      <c r="O967" s="1"/>
      <c r="P967" s="24">
        <f>IF(Q967="","",VLOOKUP(Q967,Mapping!AT:AU,2,FALSE))</f>
        <v>2</v>
      </c>
      <c r="Q967" s="112" t="s">
        <v>1</v>
      </c>
    </row>
    <row r="968" spans="1:17" ht="15.75" hidden="1" customHeight="1">
      <c r="A968" s="116" t="s">
        <v>350</v>
      </c>
      <c r="B968" s="323" t="s">
        <v>351</v>
      </c>
      <c r="C968" s="111"/>
      <c r="D968" s="23">
        <f>IFERROR(VLOOKUP(E968,Mapping!AW:BA,5,FALSE),"")</f>
        <v>1</v>
      </c>
      <c r="E968" s="85" t="s">
        <v>905</v>
      </c>
      <c r="F968" s="1">
        <v>16</v>
      </c>
      <c r="G968">
        <v>11</v>
      </c>
      <c r="H968" s="1" t="s">
        <v>2320</v>
      </c>
      <c r="J968" s="23" t="str">
        <f t="shared" si="57"/>
        <v xml:space="preserve">UREN Room 709 16 11 A4 </v>
      </c>
      <c r="K968" s="23" t="str">
        <f t="shared" si="58"/>
        <v xml:space="preserve">16 11 A4 </v>
      </c>
      <c r="M968" s="300"/>
      <c r="O968" s="1"/>
      <c r="P968" s="24">
        <f>IF(Q968="","",VLOOKUP(Q968,Mapping!AT:AU,2,FALSE))</f>
        <v>2</v>
      </c>
      <c r="Q968" s="112" t="s">
        <v>1</v>
      </c>
    </row>
    <row r="969" spans="1:17" hidden="1">
      <c r="A969" s="116" t="s">
        <v>341</v>
      </c>
      <c r="B969" s="323" t="s">
        <v>342</v>
      </c>
      <c r="C969" s="111"/>
      <c r="D969" s="23">
        <f>IFERROR(VLOOKUP(E969,Mapping!AW:BA,5,FALSE),"")</f>
        <v>2</v>
      </c>
      <c r="E969" s="85" t="s">
        <v>925</v>
      </c>
      <c r="F969" s="1">
        <v>17</v>
      </c>
      <c r="G969">
        <v>14</v>
      </c>
      <c r="H969" s="1" t="s">
        <v>2324</v>
      </c>
      <c r="J969" s="23" t="str">
        <f t="shared" si="57"/>
        <v xml:space="preserve">UREN Room 709 17 14 C2 </v>
      </c>
      <c r="K969" s="23" t="str">
        <f t="shared" si="58"/>
        <v xml:space="preserve">17 14 C2 </v>
      </c>
      <c r="M969" s="300"/>
      <c r="O969" s="1"/>
      <c r="P969" s="24">
        <f>IF(Q969="","",VLOOKUP(Q969,Mapping!AT:AU,2,FALSE))</f>
        <v>2</v>
      </c>
      <c r="Q969" s="112" t="s">
        <v>1</v>
      </c>
    </row>
    <row r="970" spans="1:17" hidden="1">
      <c r="A970" s="116" t="s">
        <v>350</v>
      </c>
      <c r="B970" s="323" t="s">
        <v>351</v>
      </c>
      <c r="C970" s="111"/>
      <c r="D970" s="23">
        <f>IFERROR(VLOOKUP(E970,Mapping!AW:BA,5,FALSE),"")</f>
        <v>3</v>
      </c>
      <c r="E970" s="85" t="s">
        <v>943</v>
      </c>
      <c r="F970" s="1">
        <v>16</v>
      </c>
      <c r="G970">
        <v>11</v>
      </c>
      <c r="H970" s="1" t="s">
        <v>2323</v>
      </c>
      <c r="J970" s="23" t="str">
        <f t="shared" si="57"/>
        <v xml:space="preserve">UREN Room 709 16 11 A6 </v>
      </c>
      <c r="K970" s="23" t="str">
        <f t="shared" si="58"/>
        <v xml:space="preserve">16 11 A6 </v>
      </c>
      <c r="M970" s="300"/>
      <c r="O970" s="1"/>
      <c r="P970" s="24">
        <f>IF(Q970="","",VLOOKUP(Q970,Mapping!AT:AU,2,FALSE))</f>
        <v>2</v>
      </c>
      <c r="Q970" s="112" t="s">
        <v>1</v>
      </c>
    </row>
    <row r="971" spans="1:17" hidden="1">
      <c r="A971" s="116" t="s">
        <v>352</v>
      </c>
      <c r="B971" s="323" t="s">
        <v>353</v>
      </c>
      <c r="C971" s="111"/>
      <c r="D971" s="23">
        <f>IFERROR(VLOOKUP(E971,Mapping!AW:BA,5,FALSE),"")</f>
        <v>3</v>
      </c>
      <c r="E971" s="85" t="s">
        <v>943</v>
      </c>
      <c r="F971" s="1">
        <v>17</v>
      </c>
      <c r="G971">
        <v>14</v>
      </c>
      <c r="H971" s="1" t="s">
        <v>1353</v>
      </c>
      <c r="J971" s="23" t="str">
        <f t="shared" si="57"/>
        <v xml:space="preserve">UREN Room 709 17 14 B1 </v>
      </c>
      <c r="K971" s="23" t="str">
        <f t="shared" si="58"/>
        <v xml:space="preserve">17 14 B1 </v>
      </c>
      <c r="M971" s="300"/>
      <c r="N971" s="1" t="s">
        <v>2724</v>
      </c>
      <c r="O971" s="1"/>
      <c r="P971" s="24">
        <f>IF(Q971="","",VLOOKUP(Q971,Mapping!AT:AU,2,FALSE))</f>
        <v>2</v>
      </c>
      <c r="Q971" s="112" t="s">
        <v>1</v>
      </c>
    </row>
    <row r="972" spans="1:17" hidden="1">
      <c r="A972" s="116" t="s">
        <v>350</v>
      </c>
      <c r="B972" s="323" t="s">
        <v>351</v>
      </c>
      <c r="C972" s="111"/>
      <c r="D972" s="23">
        <f>IFERROR(VLOOKUP(E972,Mapping!AW:BA,5,FALSE),"")</f>
        <v>2</v>
      </c>
      <c r="E972" s="85" t="s">
        <v>925</v>
      </c>
      <c r="F972" s="1">
        <v>16</v>
      </c>
      <c r="G972">
        <v>11</v>
      </c>
      <c r="H972" s="1" t="s">
        <v>2322</v>
      </c>
      <c r="J972" s="23" t="str">
        <f t="shared" si="57"/>
        <v xml:space="preserve">UREN Room 709 16 11 A5 </v>
      </c>
      <c r="K972" s="23" t="str">
        <f t="shared" si="58"/>
        <v xml:space="preserve">16 11 A5 </v>
      </c>
      <c r="M972" s="300"/>
      <c r="O972" s="1"/>
      <c r="P972" s="24">
        <f>IF(Q972="","",VLOOKUP(Q972,Mapping!AT:AU,2,FALSE))</f>
        <v>2</v>
      </c>
      <c r="Q972" s="112" t="s">
        <v>1</v>
      </c>
    </row>
    <row r="973" spans="1:17" hidden="1">
      <c r="A973" s="116" t="s">
        <v>352</v>
      </c>
      <c r="B973" s="323" t="s">
        <v>353</v>
      </c>
      <c r="C973" s="111"/>
      <c r="D973" s="23">
        <f>IFERROR(VLOOKUP(E973,Mapping!AW:BA,5,FALSE),"")</f>
        <v>1</v>
      </c>
      <c r="E973" s="85" t="s">
        <v>905</v>
      </c>
      <c r="F973" s="1">
        <v>17</v>
      </c>
      <c r="G973">
        <v>14</v>
      </c>
      <c r="H973" s="1" t="s">
        <v>1957</v>
      </c>
      <c r="J973" s="23" t="str">
        <f t="shared" si="57"/>
        <v xml:space="preserve">UREN Room 709 17 14 B3 </v>
      </c>
      <c r="K973" s="23" t="str">
        <f t="shared" si="58"/>
        <v xml:space="preserve">17 14 B3 </v>
      </c>
      <c r="M973" s="300"/>
      <c r="O973" s="1"/>
      <c r="P973" s="24">
        <f>IF(Q973="","",VLOOKUP(Q973,Mapping!AT:AU,2,FALSE))</f>
        <v>2</v>
      </c>
      <c r="Q973" s="112" t="s">
        <v>1</v>
      </c>
    </row>
    <row r="974" spans="1:17" hidden="1">
      <c r="A974" s="116" t="s">
        <v>491</v>
      </c>
      <c r="B974" s="323" t="s">
        <v>492</v>
      </c>
      <c r="D974" s="26"/>
      <c r="E974" s="85" t="s">
        <v>2725</v>
      </c>
      <c r="F974" s="1">
        <v>17</v>
      </c>
      <c r="G974" s="1">
        <v>16</v>
      </c>
      <c r="H974" s="1" t="s">
        <v>2322</v>
      </c>
      <c r="J974" s="23" t="str">
        <f t="shared" si="57"/>
        <v xml:space="preserve">UREN Room 709 17 16 A5 </v>
      </c>
      <c r="K974" s="23" t="str">
        <f t="shared" si="58"/>
        <v xml:space="preserve">17 16 A5 </v>
      </c>
      <c r="M974" s="300"/>
      <c r="O974" s="1"/>
      <c r="P974" s="24">
        <f>IF(Q974="","",VLOOKUP(Q974,Mapping!AT:AU,2,FALSE))</f>
        <v>2</v>
      </c>
      <c r="Q974" s="112" t="s">
        <v>1</v>
      </c>
    </row>
    <row r="975" spans="1:17" ht="15.75" hidden="1" customHeight="1">
      <c r="A975" s="116" t="s">
        <v>419</v>
      </c>
      <c r="B975" s="183" t="s">
        <v>420</v>
      </c>
      <c r="C975" s="111"/>
      <c r="D975" s="23">
        <f>IFERROR(VLOOKUP(E975,Mapping!AW:BA,5,FALSE),"")</f>
        <v>1</v>
      </c>
      <c r="E975" s="85" t="s">
        <v>905</v>
      </c>
      <c r="F975" s="1">
        <v>17</v>
      </c>
      <c r="G975">
        <v>16</v>
      </c>
      <c r="H975" s="1" t="s">
        <v>1353</v>
      </c>
      <c r="J975" s="23" t="str">
        <f t="shared" si="57"/>
        <v xml:space="preserve">UREN Room 709 17 16 B1 </v>
      </c>
      <c r="K975" s="23" t="str">
        <f t="shared" si="58"/>
        <v xml:space="preserve">17 16 B1 </v>
      </c>
      <c r="M975" s="300"/>
      <c r="O975" s="1"/>
      <c r="P975" s="24">
        <f>IF(Q975="","",VLOOKUP(Q975,Mapping!AT:AU,2,FALSE))</f>
        <v>2</v>
      </c>
      <c r="Q975" s="112" t="s">
        <v>1</v>
      </c>
    </row>
    <row r="976" spans="1:17" hidden="1">
      <c r="A976" s="527" t="s">
        <v>357</v>
      </c>
      <c r="B976" s="529" t="s">
        <v>358</v>
      </c>
      <c r="C976" s="111"/>
      <c r="D976" s="23">
        <f>IFERROR(VLOOKUP(E976,Mapping!AW:BA,5,FALSE),"")</f>
        <v>1</v>
      </c>
      <c r="E976" s="85" t="s">
        <v>905</v>
      </c>
      <c r="F976" s="1">
        <v>17</v>
      </c>
      <c r="G976">
        <v>15</v>
      </c>
      <c r="H976" s="1" t="s">
        <v>2447</v>
      </c>
      <c r="J976" s="23" t="str">
        <f t="shared" si="57"/>
        <v xml:space="preserve">UREN Room 709 17 15 C4 </v>
      </c>
      <c r="K976" s="23" t="str">
        <f t="shared" si="58"/>
        <v xml:space="preserve">17 15 C4 </v>
      </c>
      <c r="M976" s="300"/>
      <c r="O976" s="1"/>
      <c r="P976" s="24">
        <f>IF(Q976="","",VLOOKUP(Q976,Mapping!AT:AU,2,FALSE))</f>
        <v>2</v>
      </c>
      <c r="Q976" s="112" t="s">
        <v>1</v>
      </c>
    </row>
    <row r="977" spans="1:17" hidden="1">
      <c r="A977" s="527" t="s">
        <v>357</v>
      </c>
      <c r="B977" s="529" t="s">
        <v>358</v>
      </c>
      <c r="C977" s="111"/>
      <c r="D977" s="23">
        <f>IFERROR(VLOOKUP(E977,Mapping!AW:BA,5,FALSE),"")</f>
        <v>2</v>
      </c>
      <c r="E977" s="85" t="s">
        <v>925</v>
      </c>
      <c r="F977" s="1">
        <v>17</v>
      </c>
      <c r="G977">
        <v>15</v>
      </c>
      <c r="H977" s="1" t="s">
        <v>2448</v>
      </c>
      <c r="J977" s="23" t="str">
        <f t="shared" si="57"/>
        <v xml:space="preserve">UREN Room 709 17 15 C5 </v>
      </c>
      <c r="K977" s="23" t="str">
        <f t="shared" si="58"/>
        <v xml:space="preserve">17 15 C5 </v>
      </c>
      <c r="M977" s="300"/>
      <c r="O977" s="1"/>
      <c r="P977" s="24">
        <f>IF(Q977="","",VLOOKUP(Q977,Mapping!AT:AU,2,FALSE))</f>
        <v>2</v>
      </c>
      <c r="Q977" s="112" t="s">
        <v>1</v>
      </c>
    </row>
    <row r="978" spans="1:17" hidden="1">
      <c r="A978" s="527" t="s">
        <v>357</v>
      </c>
      <c r="B978" s="529" t="s">
        <v>358</v>
      </c>
      <c r="C978" s="111"/>
      <c r="D978" s="23">
        <f>IFERROR(VLOOKUP(E978,Mapping!AW:BA,5,FALSE),"")</f>
        <v>3</v>
      </c>
      <c r="E978" s="85" t="s">
        <v>943</v>
      </c>
      <c r="F978" s="1">
        <v>17</v>
      </c>
      <c r="G978">
        <v>15</v>
      </c>
      <c r="H978" s="1" t="s">
        <v>2449</v>
      </c>
      <c r="J978" s="23" t="str">
        <f t="shared" si="57"/>
        <v xml:space="preserve">UREN Room 709 17 15 C6 </v>
      </c>
      <c r="K978" s="23" t="str">
        <f t="shared" si="58"/>
        <v xml:space="preserve">17 15 C6 </v>
      </c>
      <c r="M978" s="300"/>
      <c r="O978" s="1"/>
      <c r="P978" s="24">
        <f>IF(Q978="","",VLOOKUP(Q978,Mapping!AT:AU,2,FALSE))</f>
        <v>2</v>
      </c>
      <c r="Q978" s="112" t="s">
        <v>1</v>
      </c>
    </row>
    <row r="979" spans="1:17" hidden="1">
      <c r="A979" s="116" t="s">
        <v>374</v>
      </c>
      <c r="B979" s="323" t="s">
        <v>375</v>
      </c>
      <c r="C979" s="111"/>
      <c r="D979" s="23">
        <f>IFERROR(VLOOKUP(E979,Mapping!AW:BA,5,FALSE),"")</f>
        <v>2</v>
      </c>
      <c r="E979" s="85" t="s">
        <v>925</v>
      </c>
      <c r="F979" s="1">
        <v>17</v>
      </c>
      <c r="G979">
        <v>15</v>
      </c>
      <c r="H979" s="1" t="s">
        <v>1957</v>
      </c>
      <c r="J979" s="23" t="str">
        <f t="shared" si="57"/>
        <v xml:space="preserve">UREN Room 709 17 15 B3 </v>
      </c>
      <c r="K979" s="23" t="str">
        <f t="shared" si="58"/>
        <v xml:space="preserve">17 15 B3 </v>
      </c>
      <c r="M979" s="300"/>
      <c r="O979" s="1"/>
      <c r="P979" s="24">
        <f>IF(Q979="","",VLOOKUP(Q979,Mapping!AT:AU,2,FALSE))</f>
        <v>2</v>
      </c>
      <c r="Q979" s="112" t="s">
        <v>1</v>
      </c>
    </row>
    <row r="980" spans="1:17" hidden="1">
      <c r="A980" s="116" t="s">
        <v>377</v>
      </c>
      <c r="B980" s="323" t="s">
        <v>378</v>
      </c>
      <c r="C980" s="111"/>
      <c r="D980" s="23">
        <f>IFERROR(VLOOKUP(E980,Mapping!AW:BA,5,FALSE),"")</f>
        <v>2</v>
      </c>
      <c r="E980" s="85" t="s">
        <v>925</v>
      </c>
      <c r="F980" s="1">
        <v>17</v>
      </c>
      <c r="G980">
        <v>15</v>
      </c>
      <c r="H980" s="1" t="s">
        <v>1963</v>
      </c>
      <c r="J980" s="23" t="str">
        <f t="shared" si="57"/>
        <v xml:space="preserve">UREN Room 709 17 15 B5 </v>
      </c>
      <c r="K980" s="23" t="str">
        <f t="shared" si="58"/>
        <v xml:space="preserve">17 15 B5 </v>
      </c>
      <c r="M980" s="300"/>
      <c r="O980" s="1"/>
      <c r="P980" s="24">
        <f>IF(Q980="","",VLOOKUP(Q980,Mapping!AT:AU,2,FALSE))</f>
        <v>2</v>
      </c>
      <c r="Q980" s="112" t="s">
        <v>1</v>
      </c>
    </row>
    <row r="981" spans="1:17" hidden="1">
      <c r="A981" s="116" t="s">
        <v>380</v>
      </c>
      <c r="B981" s="323" t="s">
        <v>381</v>
      </c>
      <c r="C981" s="111"/>
      <c r="D981" s="23">
        <f>IFERROR(VLOOKUP(E981,Mapping!AW:BA,5,FALSE),"")</f>
        <v>2</v>
      </c>
      <c r="E981" s="85" t="s">
        <v>925</v>
      </c>
      <c r="F981" s="1">
        <v>17</v>
      </c>
      <c r="G981">
        <v>15</v>
      </c>
      <c r="H981" s="1" t="s">
        <v>1967</v>
      </c>
      <c r="J981" s="23" t="str">
        <f t="shared" si="57"/>
        <v xml:space="preserve">UREN Room 709 17 15 B6 </v>
      </c>
      <c r="K981" s="23" t="str">
        <f t="shared" si="58"/>
        <v xml:space="preserve">17 15 B6 </v>
      </c>
      <c r="M981" s="300"/>
      <c r="O981" s="1"/>
      <c r="P981" s="24">
        <f>IF(Q981="","",VLOOKUP(Q981,Mapping!AT:AU,2,FALSE))</f>
        <v>2</v>
      </c>
      <c r="Q981" s="112" t="s">
        <v>1</v>
      </c>
    </row>
    <row r="982" spans="1:17" ht="15.75" hidden="1" customHeight="1">
      <c r="A982" s="116" t="s">
        <v>383</v>
      </c>
      <c r="B982" s="323" t="s">
        <v>384</v>
      </c>
      <c r="C982" s="111"/>
      <c r="D982" s="23">
        <f>IFERROR(VLOOKUP(E982,Mapping!AW:BA,5,FALSE),"")</f>
        <v>2</v>
      </c>
      <c r="E982" s="85" t="s">
        <v>925</v>
      </c>
      <c r="F982" s="1">
        <v>17</v>
      </c>
      <c r="G982">
        <v>15</v>
      </c>
      <c r="H982" s="1" t="s">
        <v>1353</v>
      </c>
      <c r="J982" s="23" t="str">
        <f t="shared" si="57"/>
        <v xml:space="preserve">UREN Room 709 17 15 B1 </v>
      </c>
      <c r="K982" s="23" t="str">
        <f t="shared" si="58"/>
        <v xml:space="preserve">17 15 B1 </v>
      </c>
      <c r="M982" s="300"/>
      <c r="O982" s="1"/>
      <c r="P982" s="24">
        <f>IF(Q982="","",VLOOKUP(Q982,Mapping!AT:AU,2,FALSE))</f>
        <v>2</v>
      </c>
      <c r="Q982" s="112" t="s">
        <v>1</v>
      </c>
    </row>
    <row r="983" spans="1:17" hidden="1">
      <c r="A983" s="116" t="s">
        <v>391</v>
      </c>
      <c r="B983" s="323" t="s">
        <v>392</v>
      </c>
      <c r="C983" s="111"/>
      <c r="D983" s="23">
        <f>IFERROR(VLOOKUP(E983,Mapping!AW:BA,5,FALSE),"")</f>
        <v>2</v>
      </c>
      <c r="E983" s="85" t="s">
        <v>925</v>
      </c>
      <c r="F983" s="1">
        <v>17</v>
      </c>
      <c r="G983">
        <v>15</v>
      </c>
      <c r="H983" s="1" t="s">
        <v>1353</v>
      </c>
      <c r="J983" s="23" t="str">
        <f t="shared" si="57"/>
        <v xml:space="preserve">UREN Room 709 17 15 B1 </v>
      </c>
      <c r="K983" s="23" t="str">
        <f t="shared" si="58"/>
        <v xml:space="preserve">17 15 B1 </v>
      </c>
      <c r="M983" s="300"/>
      <c r="O983" s="1"/>
      <c r="P983" s="24">
        <f>IF(Q983="","",VLOOKUP(Q983,Mapping!AT:AU,2,FALSE))</f>
        <v>2</v>
      </c>
      <c r="Q983" s="112" t="s">
        <v>1</v>
      </c>
    </row>
    <row r="984" spans="1:17" hidden="1">
      <c r="A984" s="116" t="s">
        <v>393</v>
      </c>
      <c r="B984" s="323" t="s">
        <v>394</v>
      </c>
      <c r="C984" s="111"/>
      <c r="D984" s="23">
        <f>IFERROR(VLOOKUP(E984,Mapping!AW:BA,5,FALSE),"")</f>
        <v>2</v>
      </c>
      <c r="E984" s="85" t="s">
        <v>925</v>
      </c>
      <c r="F984" s="1">
        <v>17</v>
      </c>
      <c r="G984">
        <v>15</v>
      </c>
      <c r="H984" s="1" t="s">
        <v>2446</v>
      </c>
      <c r="J984" s="23" t="str">
        <f t="shared" si="57"/>
        <v xml:space="preserve">UREN Room 709 17 15 C3 </v>
      </c>
      <c r="K984" s="23" t="str">
        <f t="shared" si="58"/>
        <v xml:space="preserve">17 15 C3 </v>
      </c>
      <c r="M984" s="300"/>
      <c r="O984" s="1"/>
      <c r="P984" s="24">
        <f>IF(Q984="","",VLOOKUP(Q984,Mapping!AT:AU,2,FALSE))</f>
        <v>2</v>
      </c>
      <c r="Q984" s="112" t="s">
        <v>1</v>
      </c>
    </row>
    <row r="985" spans="1:17" hidden="1">
      <c r="A985" s="527" t="s">
        <v>403</v>
      </c>
      <c r="B985" s="531" t="s">
        <v>404</v>
      </c>
      <c r="C985" s="111"/>
      <c r="D985" s="23">
        <f>IFERROR(VLOOKUP(E985,Mapping!AW:BA,5,FALSE),"")</f>
        <v>2</v>
      </c>
      <c r="E985" s="85" t="s">
        <v>925</v>
      </c>
      <c r="F985" s="1">
        <v>17</v>
      </c>
      <c r="G985">
        <v>15</v>
      </c>
      <c r="H985" s="1" t="s">
        <v>1391</v>
      </c>
      <c r="J985" s="23" t="str">
        <f t="shared" si="57"/>
        <v xml:space="preserve">UREN Room 709 17 15 B2 </v>
      </c>
      <c r="K985" s="23" t="str">
        <f t="shared" si="58"/>
        <v xml:space="preserve">17 15 B2 </v>
      </c>
      <c r="M985" s="300"/>
      <c r="O985" s="1"/>
      <c r="P985" s="24">
        <f>IF(Q985="","",VLOOKUP(Q985,Mapping!AT:AU,2,FALSE))</f>
        <v>2</v>
      </c>
      <c r="Q985" s="112" t="s">
        <v>1</v>
      </c>
    </row>
    <row r="986" spans="1:17" hidden="1">
      <c r="A986" s="116" t="s">
        <v>405</v>
      </c>
      <c r="B986" s="323" t="s">
        <v>406</v>
      </c>
      <c r="C986" s="111"/>
      <c r="D986" s="23">
        <f>IFERROR(VLOOKUP(E986,Mapping!AW:BA,5,FALSE),"")</f>
        <v>2</v>
      </c>
      <c r="E986" s="85" t="s">
        <v>925</v>
      </c>
      <c r="F986" s="1">
        <v>17</v>
      </c>
      <c r="G986">
        <v>15</v>
      </c>
      <c r="H986" s="1" t="s">
        <v>2440</v>
      </c>
      <c r="J986" s="23" t="str">
        <f t="shared" si="57"/>
        <v xml:space="preserve">UREN Room 709 17 15 A2 </v>
      </c>
      <c r="K986" s="23" t="str">
        <f t="shared" si="58"/>
        <v xml:space="preserve">17 15 A2 </v>
      </c>
      <c r="M986" s="300"/>
      <c r="O986" s="1"/>
      <c r="P986" s="24">
        <f>IF(Q986="","",VLOOKUP(Q986,Mapping!AT:AU,2,FALSE))</f>
        <v>2</v>
      </c>
      <c r="Q986" s="112" t="s">
        <v>1</v>
      </c>
    </row>
    <row r="987" spans="1:17" hidden="1">
      <c r="A987" s="116" t="s">
        <v>408</v>
      </c>
      <c r="B987" s="323" t="s">
        <v>409</v>
      </c>
      <c r="C987" s="111"/>
      <c r="D987" s="23">
        <f>IFERROR(VLOOKUP(E987,Mapping!AW:BA,5,FALSE),"")</f>
        <v>2</v>
      </c>
      <c r="E987" s="85" t="s">
        <v>925</v>
      </c>
      <c r="F987" s="1">
        <v>17</v>
      </c>
      <c r="G987">
        <v>15</v>
      </c>
      <c r="H987" s="1" t="s">
        <v>2441</v>
      </c>
      <c r="J987" s="23" t="str">
        <f t="shared" si="57"/>
        <v xml:space="preserve">UREN Room 709 17 15 A3 </v>
      </c>
      <c r="K987" s="23" t="str">
        <f t="shared" si="58"/>
        <v xml:space="preserve">17 15 A3 </v>
      </c>
      <c r="M987" s="300"/>
      <c r="O987" s="1"/>
      <c r="P987" s="24">
        <f>IF(Q987="","",VLOOKUP(Q987,Mapping!AT:AU,2,FALSE))</f>
        <v>2</v>
      </c>
      <c r="Q987" s="112" t="s">
        <v>1</v>
      </c>
    </row>
    <row r="988" spans="1:17" hidden="1">
      <c r="A988" s="116" t="s">
        <v>411</v>
      </c>
      <c r="B988" s="323" t="s">
        <v>412</v>
      </c>
      <c r="C988" s="111"/>
      <c r="D988" s="23">
        <f>IFERROR(VLOOKUP(E988,Mapping!AW:BA,5,FALSE),"")</f>
        <v>2</v>
      </c>
      <c r="E988" s="85" t="s">
        <v>925</v>
      </c>
      <c r="F988" s="1">
        <v>17</v>
      </c>
      <c r="G988">
        <v>15</v>
      </c>
      <c r="H988" s="1" t="s">
        <v>2320</v>
      </c>
      <c r="J988" s="23" t="str">
        <f t="shared" si="57"/>
        <v xml:space="preserve">UREN Room 709 17 15 A4 </v>
      </c>
      <c r="K988" s="23" t="str">
        <f t="shared" si="58"/>
        <v xml:space="preserve">17 15 A4 </v>
      </c>
      <c r="M988" s="300"/>
      <c r="O988" s="1"/>
      <c r="P988" s="24">
        <f>IF(Q988="","",VLOOKUP(Q988,Mapping!AT:AU,2,FALSE))</f>
        <v>2</v>
      </c>
      <c r="Q988" s="112" t="s">
        <v>1</v>
      </c>
    </row>
    <row r="989" spans="1:17" ht="15.75" hidden="1" customHeight="1">
      <c r="A989" s="116" t="s">
        <v>413</v>
      </c>
      <c r="B989" s="323" t="s">
        <v>414</v>
      </c>
      <c r="C989" s="111"/>
      <c r="D989" s="23">
        <f>IFERROR(VLOOKUP(E989,Mapping!AW:BA,5,FALSE),"")</f>
        <v>2</v>
      </c>
      <c r="E989" s="85" t="s">
        <v>925</v>
      </c>
      <c r="F989" s="1">
        <v>17</v>
      </c>
      <c r="G989">
        <v>15</v>
      </c>
      <c r="H989" s="1" t="s">
        <v>2322</v>
      </c>
      <c r="J989" s="23" t="str">
        <f t="shared" si="57"/>
        <v xml:space="preserve">UREN Room 709 17 15 A5 </v>
      </c>
      <c r="K989" s="23" t="str">
        <f t="shared" si="58"/>
        <v xml:space="preserve">17 15 A5 </v>
      </c>
      <c r="M989" s="300"/>
      <c r="O989" s="1"/>
      <c r="P989" s="24">
        <f>IF(Q989="","",VLOOKUP(Q989,Mapping!AT:AU,2,FALSE))</f>
        <v>2</v>
      </c>
      <c r="Q989" s="112" t="s">
        <v>1</v>
      </c>
    </row>
    <row r="990" spans="1:17" hidden="1">
      <c r="A990" s="116" t="s">
        <v>416</v>
      </c>
      <c r="B990" s="323" t="s">
        <v>417</v>
      </c>
      <c r="C990" s="111"/>
      <c r="D990" s="23">
        <f>IFERROR(VLOOKUP(E990,Mapping!AW:BA,5,FALSE),"")</f>
        <v>2</v>
      </c>
      <c r="E990" s="85" t="s">
        <v>925</v>
      </c>
      <c r="F990" s="1">
        <v>17</v>
      </c>
      <c r="G990">
        <v>15</v>
      </c>
      <c r="H990" s="1" t="s">
        <v>1209</v>
      </c>
      <c r="J990" s="23" t="str">
        <f t="shared" ref="J990:J1053" si="61">"UREN Room 709"&amp;" "&amp;F990&amp;" "&amp;G990&amp;" "&amp;H990&amp;" "&amp;I990</f>
        <v xml:space="preserve">UREN Room 709 17 15 A1 </v>
      </c>
      <c r="K990" s="23" t="str">
        <f t="shared" ref="K990:K1053" si="62">F990&amp;" "&amp;G990&amp;" "&amp;H990&amp;" "&amp;I990</f>
        <v xml:space="preserve">17 15 A1 </v>
      </c>
      <c r="M990" s="300"/>
      <c r="O990" s="1"/>
      <c r="P990" s="24">
        <f>IF(Q990="","",VLOOKUP(Q990,Mapping!AT:AU,2,FALSE))</f>
        <v>2</v>
      </c>
      <c r="Q990" s="112" t="s">
        <v>1</v>
      </c>
    </row>
    <row r="991" spans="1:17" hidden="1">
      <c r="A991" s="116" t="s">
        <v>419</v>
      </c>
      <c r="B991" s="303" t="s">
        <v>420</v>
      </c>
      <c r="C991" s="111"/>
      <c r="D991" s="23">
        <f>IFERROR(VLOOKUP(E991,Mapping!AW:BA,5,FALSE),"")</f>
        <v>2</v>
      </c>
      <c r="E991" s="85" t="s">
        <v>925</v>
      </c>
      <c r="F991" s="1">
        <v>17</v>
      </c>
      <c r="G991">
        <v>16</v>
      </c>
      <c r="H991" s="1" t="s">
        <v>1391</v>
      </c>
      <c r="J991" s="23" t="str">
        <f t="shared" si="61"/>
        <v xml:space="preserve">UREN Room 709 17 16 B2 </v>
      </c>
      <c r="K991" s="23" t="str">
        <f t="shared" si="62"/>
        <v xml:space="preserve">17 16 B2 </v>
      </c>
      <c r="M991" s="300"/>
      <c r="O991" s="1"/>
      <c r="P991" s="24">
        <f>IF(Q991="","",VLOOKUP(Q991,Mapping!AT:AU,2,FALSE))</f>
        <v>2</v>
      </c>
      <c r="Q991" s="112" t="s">
        <v>1</v>
      </c>
    </row>
    <row r="992" spans="1:17" hidden="1">
      <c r="A992" s="116" t="s">
        <v>419</v>
      </c>
      <c r="B992" s="303" t="s">
        <v>420</v>
      </c>
      <c r="C992" s="111"/>
      <c r="D992" s="23">
        <f>IFERROR(VLOOKUP(E992,Mapping!AW:BA,5,FALSE),"")</f>
        <v>3</v>
      </c>
      <c r="E992" s="85" t="s">
        <v>943</v>
      </c>
      <c r="F992" s="1">
        <v>17</v>
      </c>
      <c r="G992">
        <v>16</v>
      </c>
      <c r="H992" s="1" t="s">
        <v>1957</v>
      </c>
      <c r="J992" s="23" t="str">
        <f t="shared" si="61"/>
        <v xml:space="preserve">UREN Room 709 17 16 B3 </v>
      </c>
      <c r="K992" s="23" t="str">
        <f t="shared" si="62"/>
        <v xml:space="preserve">17 16 B3 </v>
      </c>
      <c r="M992" s="300"/>
      <c r="O992" s="1"/>
      <c r="P992" s="24">
        <f>IF(Q992="","",VLOOKUP(Q992,Mapping!AT:AU,2,FALSE))</f>
        <v>2</v>
      </c>
      <c r="Q992" s="112" t="s">
        <v>1</v>
      </c>
    </row>
    <row r="993" spans="1:17" hidden="1">
      <c r="A993" s="116" t="s">
        <v>424</v>
      </c>
      <c r="B993" s="303" t="s">
        <v>425</v>
      </c>
      <c r="C993" s="111"/>
      <c r="D993" s="23">
        <f>IFERROR(VLOOKUP(E993,Mapping!AW:BA,5,FALSE),"")</f>
        <v>1</v>
      </c>
      <c r="E993" s="85" t="s">
        <v>905</v>
      </c>
      <c r="F993" s="1">
        <v>17</v>
      </c>
      <c r="G993">
        <v>16</v>
      </c>
      <c r="H993" s="1" t="s">
        <v>1960</v>
      </c>
      <c r="J993" s="23" t="str">
        <f t="shared" si="61"/>
        <v xml:space="preserve">UREN Room 709 17 16 B4 </v>
      </c>
      <c r="K993" s="23" t="str">
        <f t="shared" si="62"/>
        <v xml:space="preserve">17 16 B4 </v>
      </c>
      <c r="M993" s="300"/>
      <c r="O993" s="1"/>
      <c r="P993" s="24">
        <f>IF(Q993="","",VLOOKUP(Q993,Mapping!AT:AU,2,FALSE))</f>
        <v>2</v>
      </c>
      <c r="Q993" s="112" t="s">
        <v>1</v>
      </c>
    </row>
    <row r="994" spans="1:17" hidden="1">
      <c r="A994" s="116" t="s">
        <v>424</v>
      </c>
      <c r="B994" s="116" t="s">
        <v>425</v>
      </c>
      <c r="C994" s="111"/>
      <c r="D994" s="23">
        <f>IFERROR(VLOOKUP(E994,Mapping!AW:BA,5,FALSE),"")</f>
        <v>2</v>
      </c>
      <c r="E994" s="85" t="s">
        <v>925</v>
      </c>
      <c r="F994" s="1">
        <v>17</v>
      </c>
      <c r="G994">
        <v>16</v>
      </c>
      <c r="H994" s="1" t="s">
        <v>1963</v>
      </c>
      <c r="J994" s="23" t="str">
        <f t="shared" si="61"/>
        <v xml:space="preserve">UREN Room 709 17 16 B5 </v>
      </c>
      <c r="K994" s="23" t="str">
        <f t="shared" si="62"/>
        <v xml:space="preserve">17 16 B5 </v>
      </c>
      <c r="M994" s="300"/>
      <c r="O994" s="1"/>
      <c r="P994" s="24">
        <f>IF(Q994="","",VLOOKUP(Q994,Mapping!AT:AU,2,FALSE))</f>
        <v>2</v>
      </c>
      <c r="Q994" s="112" t="s">
        <v>1</v>
      </c>
    </row>
    <row r="995" spans="1:17" hidden="1">
      <c r="A995" s="116" t="s">
        <v>424</v>
      </c>
      <c r="B995" s="116" t="s">
        <v>425</v>
      </c>
      <c r="C995" s="111"/>
      <c r="D995" s="23">
        <f>IFERROR(VLOOKUP(E995,Mapping!AW:BA,5,FALSE),"")</f>
        <v>3</v>
      </c>
      <c r="E995" s="85" t="s">
        <v>943</v>
      </c>
      <c r="F995" s="1">
        <v>17</v>
      </c>
      <c r="G995">
        <v>16</v>
      </c>
      <c r="H995" s="1" t="s">
        <v>1967</v>
      </c>
      <c r="J995" s="23" t="str">
        <f t="shared" si="61"/>
        <v xml:space="preserve">UREN Room 709 17 16 B6 </v>
      </c>
      <c r="K995" s="23" t="str">
        <f t="shared" si="62"/>
        <v xml:space="preserve">17 16 B6 </v>
      </c>
      <c r="M995" s="300"/>
      <c r="O995" s="1"/>
      <c r="P995" s="24">
        <f>IF(Q995="","",VLOOKUP(Q995,Mapping!AT:AU,2,FALSE))</f>
        <v>2</v>
      </c>
      <c r="Q995" s="112" t="s">
        <v>1</v>
      </c>
    </row>
    <row r="996" spans="1:17" hidden="1">
      <c r="A996" s="116">
        <v>19950136</v>
      </c>
      <c r="B996" s="323" t="s">
        <v>233</v>
      </c>
      <c r="C996" s="111"/>
      <c r="D996" s="23">
        <f>IFERROR(VLOOKUP(E996,Mapping!AW:BA,5,FALSE),"")</f>
        <v>2</v>
      </c>
      <c r="E996" s="85" t="s">
        <v>925</v>
      </c>
      <c r="F996" s="1">
        <v>16</v>
      </c>
      <c r="G996" s="1">
        <v>2</v>
      </c>
      <c r="H996" s="1" t="s">
        <v>1963</v>
      </c>
      <c r="J996" s="23" t="str">
        <f t="shared" si="61"/>
        <v xml:space="preserve">UREN Room 709 16 2 B5 </v>
      </c>
      <c r="K996" s="23" t="str">
        <f t="shared" si="62"/>
        <v xml:space="preserve">16 2 B5 </v>
      </c>
      <c r="M996" s="300"/>
      <c r="O996" s="1"/>
      <c r="P996" s="24">
        <f>IF(Q996="","",VLOOKUP(Q996,Mapping!AT:AU,2,FALSE))</f>
        <v>2</v>
      </c>
      <c r="Q996" s="112" t="s">
        <v>1</v>
      </c>
    </row>
    <row r="997" spans="1:17" hidden="1">
      <c r="A997" s="116">
        <v>19960052</v>
      </c>
      <c r="B997" s="323" t="s">
        <v>234</v>
      </c>
      <c r="C997" s="111"/>
      <c r="D997" s="23">
        <f>IFERROR(VLOOKUP(E997,Mapping!AW:BA,5,FALSE),"")</f>
        <v>2</v>
      </c>
      <c r="E997" s="85" t="s">
        <v>925</v>
      </c>
      <c r="F997" s="1">
        <v>16</v>
      </c>
      <c r="G997" s="1">
        <v>3</v>
      </c>
      <c r="H997" s="1" t="s">
        <v>2448</v>
      </c>
      <c r="J997" s="23" t="str">
        <f t="shared" si="61"/>
        <v xml:space="preserve">UREN Room 709 16 3 C5 </v>
      </c>
      <c r="K997" s="23" t="str">
        <f t="shared" si="62"/>
        <v xml:space="preserve">16 3 C5 </v>
      </c>
      <c r="M997" s="300"/>
      <c r="O997" s="1"/>
      <c r="P997" s="24">
        <f>IF(Q997="","",VLOOKUP(Q997,Mapping!AT:AU,2,FALSE))</f>
        <v>2</v>
      </c>
      <c r="Q997" s="112" t="s">
        <v>1</v>
      </c>
    </row>
    <row r="998" spans="1:17" hidden="1">
      <c r="A998" s="323">
        <v>20050102</v>
      </c>
      <c r="B998" s="323" t="s">
        <v>244</v>
      </c>
      <c r="C998" s="111"/>
      <c r="D998" s="23">
        <f>IFERROR(VLOOKUP(E998,Mapping!AW:BA,5,FALSE),"")</f>
        <v>2</v>
      </c>
      <c r="E998" s="85" t="s">
        <v>925</v>
      </c>
      <c r="F998" s="1">
        <v>16</v>
      </c>
      <c r="G998" s="1">
        <v>8</v>
      </c>
      <c r="H998" s="1" t="s">
        <v>2448</v>
      </c>
      <c r="J998" s="23" t="str">
        <f t="shared" si="61"/>
        <v xml:space="preserve">UREN Room 709 16 8 C5 </v>
      </c>
      <c r="K998" s="23" t="str">
        <f t="shared" si="62"/>
        <v xml:space="preserve">16 8 C5 </v>
      </c>
      <c r="M998" s="300"/>
      <c r="O998" s="1"/>
      <c r="P998" s="24">
        <f>IF(Q998="","",VLOOKUP(Q998,Mapping!AT:AU,2,FALSE))</f>
        <v>2</v>
      </c>
      <c r="Q998" s="112" t="s">
        <v>1</v>
      </c>
    </row>
    <row r="999" spans="1:17" hidden="1">
      <c r="A999" s="323">
        <v>20060099</v>
      </c>
      <c r="B999" s="323" t="s">
        <v>246</v>
      </c>
      <c r="C999" s="111"/>
      <c r="D999" s="23">
        <f>IFERROR(VLOOKUP(E999,Mapping!AW:BA,5,FALSE),"")</f>
        <v>2</v>
      </c>
      <c r="E999" s="85" t="s">
        <v>925</v>
      </c>
      <c r="F999" s="1">
        <v>16</v>
      </c>
      <c r="G999" s="1">
        <v>3</v>
      </c>
      <c r="H999" s="1" t="s">
        <v>1963</v>
      </c>
      <c r="J999" s="23" t="str">
        <f t="shared" si="61"/>
        <v xml:space="preserve">UREN Room 709 16 3 B5 </v>
      </c>
      <c r="K999" s="23" t="str">
        <f t="shared" si="62"/>
        <v xml:space="preserve">16 3 B5 </v>
      </c>
      <c r="M999" s="300"/>
      <c r="O999" s="1"/>
      <c r="P999" s="24">
        <f>IF(Q999="","",VLOOKUP(Q999,Mapping!AT:AU,2,FALSE))</f>
        <v>2</v>
      </c>
      <c r="Q999" s="112" t="s">
        <v>1</v>
      </c>
    </row>
    <row r="1000" spans="1:17" hidden="1">
      <c r="A1000" s="323">
        <v>20110272</v>
      </c>
      <c r="B1000" s="323" t="s">
        <v>249</v>
      </c>
      <c r="C1000" s="111"/>
      <c r="D1000" s="23">
        <f>IFERROR(VLOOKUP(E1000,Mapping!AW:BA,5,FALSE),"")</f>
        <v>2</v>
      </c>
      <c r="E1000" s="85" t="s">
        <v>925</v>
      </c>
      <c r="F1000" s="1">
        <v>16</v>
      </c>
      <c r="G1000" s="1">
        <v>2</v>
      </c>
      <c r="H1000" s="1" t="s">
        <v>2448</v>
      </c>
      <c r="J1000" s="23" t="str">
        <f t="shared" si="61"/>
        <v xml:space="preserve">UREN Room 709 16 2 C5 </v>
      </c>
      <c r="K1000" s="23" t="str">
        <f t="shared" si="62"/>
        <v xml:space="preserve">16 2 C5 </v>
      </c>
      <c r="M1000" s="300"/>
      <c r="O1000" s="1"/>
      <c r="P1000" s="24">
        <f>IF(Q1000="","",VLOOKUP(Q1000,Mapping!AT:AU,2,FALSE))</f>
        <v>2</v>
      </c>
      <c r="Q1000" s="112" t="s">
        <v>1</v>
      </c>
    </row>
    <row r="1001" spans="1:17" ht="15.75" hidden="1" customHeight="1">
      <c r="A1001" s="323">
        <v>20131157</v>
      </c>
      <c r="B1001" s="323" t="s">
        <v>257</v>
      </c>
      <c r="C1001" s="111"/>
      <c r="D1001" s="23">
        <f>IFERROR(VLOOKUP(E1001,Mapping!AW:BA,5,FALSE),"")</f>
        <v>2</v>
      </c>
      <c r="E1001" s="85" t="s">
        <v>925</v>
      </c>
      <c r="F1001" s="1">
        <v>16</v>
      </c>
      <c r="G1001" s="1">
        <v>3</v>
      </c>
      <c r="H1001" s="1" t="s">
        <v>1391</v>
      </c>
      <c r="J1001" s="23" t="str">
        <f t="shared" si="61"/>
        <v xml:space="preserve">UREN Room 709 16 3 B2 </v>
      </c>
      <c r="K1001" s="23" t="str">
        <f t="shared" si="62"/>
        <v xml:space="preserve">16 3 B2 </v>
      </c>
      <c r="M1001" s="300"/>
      <c r="O1001" s="1"/>
      <c r="P1001" s="24">
        <f>IF(Q1001="","",VLOOKUP(Q1001,Mapping!AT:AU,2,FALSE))</f>
        <v>2</v>
      </c>
      <c r="Q1001" s="112" t="s">
        <v>1</v>
      </c>
    </row>
    <row r="1002" spans="1:17" hidden="1">
      <c r="A1002" s="323">
        <v>20141901</v>
      </c>
      <c r="B1002" s="323" t="s">
        <v>258</v>
      </c>
      <c r="C1002" s="111"/>
      <c r="D1002" s="23">
        <f>IFERROR(VLOOKUP(E1002,Mapping!AW:BA,5,FALSE),"")</f>
        <v>2</v>
      </c>
      <c r="E1002" s="85" t="s">
        <v>925</v>
      </c>
      <c r="F1002" s="1">
        <v>16</v>
      </c>
      <c r="G1002">
        <v>3</v>
      </c>
      <c r="H1002" s="1" t="s">
        <v>2322</v>
      </c>
      <c r="J1002" s="23" t="str">
        <f t="shared" si="61"/>
        <v xml:space="preserve">UREN Room 709 16 3 A5 </v>
      </c>
      <c r="K1002" s="23" t="str">
        <f t="shared" si="62"/>
        <v xml:space="preserve">16 3 A5 </v>
      </c>
      <c r="M1002" s="300"/>
      <c r="O1002" s="1"/>
      <c r="P1002" s="24">
        <f>IF(Q1002="","",VLOOKUP(Q1002,Mapping!AT:AU,2,FALSE))</f>
        <v>2</v>
      </c>
      <c r="Q1002" s="112" t="s">
        <v>1</v>
      </c>
    </row>
    <row r="1003" spans="1:17" hidden="1">
      <c r="A1003" s="323">
        <v>20152915</v>
      </c>
      <c r="B1003" s="323" t="s">
        <v>262</v>
      </c>
      <c r="C1003" s="111"/>
      <c r="D1003" s="23">
        <f>IFERROR(VLOOKUP(E1003,Mapping!AW:BA,5,FALSE),"")</f>
        <v>2</v>
      </c>
      <c r="E1003" s="85" t="s">
        <v>925</v>
      </c>
      <c r="F1003" s="1">
        <v>16</v>
      </c>
      <c r="G1003" s="1">
        <v>5</v>
      </c>
      <c r="H1003" s="1" t="s">
        <v>1391</v>
      </c>
      <c r="J1003" s="23" t="str">
        <f t="shared" si="61"/>
        <v xml:space="preserve">UREN Room 709 16 5 B2 </v>
      </c>
      <c r="K1003" s="23" t="str">
        <f t="shared" si="62"/>
        <v xml:space="preserve">16 5 B2 </v>
      </c>
      <c r="M1003" s="300"/>
      <c r="O1003" s="1"/>
      <c r="P1003" s="24">
        <f>IF(Q1003="","",VLOOKUP(Q1003,Mapping!AT:AU,2,FALSE))</f>
        <v>2</v>
      </c>
      <c r="Q1003" s="112" t="s">
        <v>1</v>
      </c>
    </row>
    <row r="1004" spans="1:17" hidden="1">
      <c r="A1004" s="323">
        <v>20196928</v>
      </c>
      <c r="B1004" s="323" t="s">
        <v>267</v>
      </c>
      <c r="C1004" s="111"/>
      <c r="D1004" s="23">
        <f>IFERROR(VLOOKUP(E1004,Mapping!AW:BA,5,FALSE),"")</f>
        <v>2</v>
      </c>
      <c r="E1004" s="85" t="s">
        <v>925</v>
      </c>
      <c r="F1004" s="1">
        <v>16</v>
      </c>
      <c r="G1004" s="1">
        <v>4</v>
      </c>
      <c r="H1004" s="1" t="s">
        <v>2324</v>
      </c>
      <c r="J1004" s="23" t="str">
        <f t="shared" si="61"/>
        <v xml:space="preserve">UREN Room 709 16 4 C2 </v>
      </c>
      <c r="K1004" s="23" t="str">
        <f t="shared" si="62"/>
        <v xml:space="preserve">16 4 C2 </v>
      </c>
      <c r="M1004" s="300"/>
      <c r="O1004" s="1"/>
      <c r="P1004" s="24">
        <f>IF(Q1004="","",VLOOKUP(Q1004,Mapping!AT:AU,2,FALSE))</f>
        <v>2</v>
      </c>
      <c r="Q1004" s="112" t="s">
        <v>1</v>
      </c>
    </row>
    <row r="1005" spans="1:17">
      <c r="A1005" s="323" t="s">
        <v>624</v>
      </c>
      <c r="B1005" s="304" t="s">
        <v>623</v>
      </c>
      <c r="C1005" s="111">
        <v>44490</v>
      </c>
      <c r="D1005" s="23">
        <v>1.1000000000000001</v>
      </c>
      <c r="E1005" s="119" t="s">
        <v>975</v>
      </c>
      <c r="F1005" s="1">
        <v>3</v>
      </c>
      <c r="G1005" s="1">
        <v>12</v>
      </c>
      <c r="H1005" s="1" t="s">
        <v>1418</v>
      </c>
      <c r="I1005" s="1">
        <v>1.1000000000000001</v>
      </c>
      <c r="J1005" s="23" t="str">
        <f t="shared" si="61"/>
        <v>UREN Room 709 3 12 E1 1.1</v>
      </c>
      <c r="K1005" s="23" t="str">
        <f t="shared" si="62"/>
        <v>3 12 E1 1.1</v>
      </c>
      <c r="M1005" s="300">
        <v>8.5999999999999993E-2</v>
      </c>
      <c r="O1005" s="1"/>
      <c r="P1005" s="24">
        <f>IF(Q1005="","",VLOOKUP(Q1005,Mapping!AT:AU,2,FALSE))</f>
        <v>3</v>
      </c>
      <c r="Q1005" s="112" t="s">
        <v>148</v>
      </c>
    </row>
    <row r="1006" spans="1:17">
      <c r="A1006" s="323" t="s">
        <v>624</v>
      </c>
      <c r="B1006" s="304" t="s">
        <v>623</v>
      </c>
      <c r="C1006" s="111">
        <v>44490</v>
      </c>
      <c r="D1006" s="23">
        <v>1.2</v>
      </c>
      <c r="E1006" s="119" t="s">
        <v>975</v>
      </c>
      <c r="F1006" s="1">
        <v>3</v>
      </c>
      <c r="G1006" s="1">
        <v>12</v>
      </c>
      <c r="H1006" s="1" t="s">
        <v>1434</v>
      </c>
      <c r="I1006" s="1">
        <v>1.2</v>
      </c>
      <c r="J1006" s="23" t="str">
        <f t="shared" si="61"/>
        <v>UREN Room 709 3 12 E2 1.2</v>
      </c>
      <c r="K1006" s="23" t="str">
        <f t="shared" si="62"/>
        <v>3 12 E2 1.2</v>
      </c>
      <c r="M1006" s="300">
        <v>8.6999999999999994E-2</v>
      </c>
      <c r="O1006" s="1"/>
      <c r="P1006" s="24">
        <f>IF(Q1006="","",VLOOKUP(Q1006,Mapping!AT:AU,2,FALSE))</f>
        <v>3</v>
      </c>
      <c r="Q1006" s="112" t="s">
        <v>148</v>
      </c>
    </row>
    <row r="1007" spans="1:17">
      <c r="A1007" s="323" t="s">
        <v>624</v>
      </c>
      <c r="B1007" s="304" t="s">
        <v>623</v>
      </c>
      <c r="C1007" s="111">
        <v>44490</v>
      </c>
      <c r="D1007" s="23">
        <v>1.3</v>
      </c>
      <c r="E1007" s="119" t="s">
        <v>975</v>
      </c>
      <c r="F1007" s="1">
        <v>3</v>
      </c>
      <c r="G1007" s="1">
        <v>12</v>
      </c>
      <c r="H1007" s="1" t="s">
        <v>1436</v>
      </c>
      <c r="I1007" s="1">
        <v>1.3</v>
      </c>
      <c r="J1007" s="23" t="str">
        <f t="shared" si="61"/>
        <v>UREN Room 709 3 12 E3 1.3</v>
      </c>
      <c r="K1007" s="23" t="str">
        <f t="shared" si="62"/>
        <v>3 12 E3 1.3</v>
      </c>
      <c r="M1007" s="300">
        <v>0.124</v>
      </c>
      <c r="O1007" s="1"/>
      <c r="P1007" s="24">
        <f>IF(Q1007="","",VLOOKUP(Q1007,Mapping!AT:AU,2,FALSE))</f>
        <v>3</v>
      </c>
      <c r="Q1007" s="112" t="s">
        <v>148</v>
      </c>
    </row>
    <row r="1008" spans="1:17" ht="15.75" customHeight="1">
      <c r="A1008" s="323" t="s">
        <v>624</v>
      </c>
      <c r="B1008" s="304" t="s">
        <v>623</v>
      </c>
      <c r="C1008" s="111">
        <v>44490</v>
      </c>
      <c r="D1008" s="23">
        <v>1.4</v>
      </c>
      <c r="E1008" s="119" t="s">
        <v>975</v>
      </c>
      <c r="F1008" s="1">
        <v>3</v>
      </c>
      <c r="G1008" s="1">
        <v>12</v>
      </c>
      <c r="H1008" s="1" t="s">
        <v>1440</v>
      </c>
      <c r="I1008" s="1">
        <v>1.4</v>
      </c>
      <c r="J1008" s="23" t="str">
        <f t="shared" si="61"/>
        <v>UREN Room 709 3 12 E4 1.4</v>
      </c>
      <c r="K1008" s="23" t="str">
        <f t="shared" si="62"/>
        <v>3 12 E4 1.4</v>
      </c>
      <c r="M1008" s="300">
        <v>8.7999999999999995E-2</v>
      </c>
      <c r="O1008" s="1"/>
      <c r="P1008" s="24">
        <f>IF(Q1008="","",VLOOKUP(Q1008,Mapping!AT:AU,2,FALSE))</f>
        <v>3</v>
      </c>
      <c r="Q1008" s="112" t="s">
        <v>148</v>
      </c>
    </row>
    <row r="1009" spans="1:17" hidden="1">
      <c r="A1009" s="323" t="s">
        <v>624</v>
      </c>
      <c r="B1009" s="304" t="s">
        <v>623</v>
      </c>
      <c r="C1009" s="111">
        <v>44490</v>
      </c>
      <c r="D1009" s="23">
        <v>2.1</v>
      </c>
      <c r="E1009" s="299" t="s">
        <v>962</v>
      </c>
      <c r="F1009" s="1">
        <v>3</v>
      </c>
      <c r="G1009" s="1">
        <v>12</v>
      </c>
      <c r="H1009" s="1" t="s">
        <v>1445</v>
      </c>
      <c r="I1009" s="1">
        <v>2.1</v>
      </c>
      <c r="J1009" s="23" t="str">
        <f t="shared" si="61"/>
        <v>UREN Room 709 3 12 E5 2.1</v>
      </c>
      <c r="K1009" s="23" t="str">
        <f t="shared" si="62"/>
        <v>3 12 E5 2.1</v>
      </c>
      <c r="M1009" s="300">
        <v>0.56000000000000005</v>
      </c>
      <c r="O1009" s="1"/>
      <c r="P1009" s="24">
        <f>IF(Q1009="","",VLOOKUP(Q1009,Mapping!AT:AU,2,FALSE))</f>
        <v>3</v>
      </c>
      <c r="Q1009" s="112" t="s">
        <v>148</v>
      </c>
    </row>
    <row r="1010" spans="1:17" hidden="1">
      <c r="A1010" s="323" t="s">
        <v>624</v>
      </c>
      <c r="B1010" s="304" t="s">
        <v>623</v>
      </c>
      <c r="C1010" s="111">
        <v>44490</v>
      </c>
      <c r="D1010" s="23">
        <v>2.2000000000000002</v>
      </c>
      <c r="E1010" s="299" t="s">
        <v>962</v>
      </c>
      <c r="F1010" s="1">
        <v>3</v>
      </c>
      <c r="G1010" s="1">
        <v>12</v>
      </c>
      <c r="H1010" s="1" t="s">
        <v>1448</v>
      </c>
      <c r="I1010" s="1">
        <v>2.2000000000000002</v>
      </c>
      <c r="J1010" s="23" t="str">
        <f t="shared" si="61"/>
        <v>UREN Room 709 3 12 E6 2.2</v>
      </c>
      <c r="K1010" s="23" t="str">
        <f t="shared" si="62"/>
        <v>3 12 E6 2.2</v>
      </c>
      <c r="M1010" s="300">
        <v>9.8000000000000004E-2</v>
      </c>
      <c r="O1010" s="1"/>
      <c r="P1010" s="24">
        <f>IF(Q1010="","",VLOOKUP(Q1010,Mapping!AT:AU,2,FALSE))</f>
        <v>3</v>
      </c>
      <c r="Q1010" s="112" t="s">
        <v>148</v>
      </c>
    </row>
    <row r="1011" spans="1:17" hidden="1">
      <c r="A1011" s="323" t="s">
        <v>624</v>
      </c>
      <c r="B1011" s="304" t="s">
        <v>623</v>
      </c>
      <c r="C1011" s="111">
        <v>44490</v>
      </c>
      <c r="D1011" s="23">
        <v>2.2999999999999998</v>
      </c>
      <c r="E1011" s="299" t="s">
        <v>962</v>
      </c>
      <c r="F1011" s="1">
        <v>3</v>
      </c>
      <c r="G1011" s="1">
        <v>12</v>
      </c>
      <c r="H1011" s="1" t="s">
        <v>1452</v>
      </c>
      <c r="I1011" s="1">
        <v>2.2999999999999998</v>
      </c>
      <c r="J1011" s="23" t="str">
        <f t="shared" si="61"/>
        <v>UREN Room 709 3 12 E7 2.3</v>
      </c>
      <c r="K1011" s="23" t="str">
        <f t="shared" si="62"/>
        <v>3 12 E7 2.3</v>
      </c>
      <c r="M1011" s="300" t="s">
        <v>2726</v>
      </c>
      <c r="O1011" s="1"/>
      <c r="P1011" s="24">
        <f>IF(Q1011="","",VLOOKUP(Q1011,Mapping!AT:AU,2,FALSE))</f>
        <v>3</v>
      </c>
      <c r="Q1011" s="112" t="s">
        <v>148</v>
      </c>
    </row>
    <row r="1012" spans="1:17" hidden="1">
      <c r="A1012" s="323" t="s">
        <v>624</v>
      </c>
      <c r="B1012" s="304" t="s">
        <v>623</v>
      </c>
      <c r="C1012" s="111">
        <v>44490</v>
      </c>
      <c r="D1012" s="23">
        <v>2.4</v>
      </c>
      <c r="E1012" s="299" t="s">
        <v>962</v>
      </c>
      <c r="F1012" s="1">
        <v>3</v>
      </c>
      <c r="G1012" s="1">
        <v>12</v>
      </c>
      <c r="H1012" s="1" t="s">
        <v>1985</v>
      </c>
      <c r="I1012" s="1">
        <v>2.4</v>
      </c>
      <c r="J1012" s="23" t="str">
        <f t="shared" si="61"/>
        <v>UREN Room 709 3 12 E8 2.4</v>
      </c>
      <c r="K1012" s="23" t="str">
        <f t="shared" si="62"/>
        <v>3 12 E8 2.4</v>
      </c>
      <c r="M1012" s="300">
        <v>0.13800000000000001</v>
      </c>
      <c r="O1012" s="1"/>
      <c r="P1012" s="24">
        <f>IF(Q1012="","",VLOOKUP(Q1012,Mapping!AT:AU,2,FALSE))</f>
        <v>3</v>
      </c>
      <c r="Q1012" s="112" t="s">
        <v>148</v>
      </c>
    </row>
    <row r="1013" spans="1:17" hidden="1">
      <c r="A1013" s="323" t="s">
        <v>624</v>
      </c>
      <c r="B1013" s="304" t="s">
        <v>623</v>
      </c>
      <c r="C1013" s="111">
        <v>44490</v>
      </c>
      <c r="D1013" s="23">
        <v>3.1</v>
      </c>
      <c r="E1013" s="85" t="s">
        <v>905</v>
      </c>
      <c r="F1013" s="1">
        <v>3</v>
      </c>
      <c r="G1013" s="1">
        <v>12</v>
      </c>
      <c r="H1013" s="1" t="s">
        <v>1987</v>
      </c>
      <c r="I1013" s="1">
        <v>3.1</v>
      </c>
      <c r="J1013" s="23" t="str">
        <f t="shared" si="61"/>
        <v>UREN Room 709 3 12 E9 3.1</v>
      </c>
      <c r="K1013" s="23" t="str">
        <f t="shared" si="62"/>
        <v>3 12 E9 3.1</v>
      </c>
      <c r="M1013" s="300">
        <v>0.126</v>
      </c>
      <c r="O1013" s="1"/>
      <c r="P1013" s="24">
        <f>IF(Q1013="","",VLOOKUP(Q1013,Mapping!AT:AU,2,FALSE))</f>
        <v>3</v>
      </c>
      <c r="Q1013" s="112" t="s">
        <v>148</v>
      </c>
    </row>
    <row r="1014" spans="1:17" hidden="1">
      <c r="A1014" s="323" t="s">
        <v>624</v>
      </c>
      <c r="B1014" s="304" t="s">
        <v>623</v>
      </c>
      <c r="C1014" s="111">
        <v>44490</v>
      </c>
      <c r="D1014" s="23">
        <v>3.2</v>
      </c>
      <c r="E1014" s="85" t="s">
        <v>905</v>
      </c>
      <c r="F1014" s="1">
        <v>3</v>
      </c>
      <c r="G1014" s="1">
        <v>12</v>
      </c>
      <c r="H1014" s="1" t="s">
        <v>2503</v>
      </c>
      <c r="I1014" s="1">
        <v>3.2</v>
      </c>
      <c r="J1014" s="23" t="str">
        <f t="shared" si="61"/>
        <v>UREN Room 709 3 12 F1 3.2</v>
      </c>
      <c r="K1014" s="23" t="str">
        <f t="shared" si="62"/>
        <v>3 12 F1 3.2</v>
      </c>
      <c r="M1014" s="300">
        <v>9.2999999999999999E-2</v>
      </c>
      <c r="O1014" s="1"/>
      <c r="P1014" s="24">
        <f>IF(Q1014="","",VLOOKUP(Q1014,Mapping!AT:AU,2,FALSE))</f>
        <v>3</v>
      </c>
      <c r="Q1014" s="112" t="s">
        <v>148</v>
      </c>
    </row>
    <row r="1015" spans="1:17" ht="15.75" hidden="1" customHeight="1">
      <c r="A1015" s="323" t="s">
        <v>624</v>
      </c>
      <c r="B1015" s="304" t="s">
        <v>623</v>
      </c>
      <c r="C1015" s="111">
        <v>44490</v>
      </c>
      <c r="D1015" s="23">
        <v>3.3</v>
      </c>
      <c r="E1015" s="85" t="s">
        <v>905</v>
      </c>
      <c r="F1015" s="1">
        <v>3</v>
      </c>
      <c r="G1015" s="1">
        <v>12</v>
      </c>
      <c r="H1015" s="1" t="s">
        <v>2499</v>
      </c>
      <c r="I1015" s="1">
        <v>3.3</v>
      </c>
      <c r="J1015" s="23" t="str">
        <f t="shared" si="61"/>
        <v>UREN Room 709 3 12 F2 3.3</v>
      </c>
      <c r="K1015" s="23" t="str">
        <f t="shared" si="62"/>
        <v>3 12 F2 3.3</v>
      </c>
      <c r="M1015" s="300">
        <v>0.96</v>
      </c>
      <c r="O1015" s="1"/>
      <c r="P1015" s="24">
        <f>IF(Q1015="","",VLOOKUP(Q1015,Mapping!AT:AU,2,FALSE))</f>
        <v>3</v>
      </c>
      <c r="Q1015" s="112" t="s">
        <v>148</v>
      </c>
    </row>
    <row r="1016" spans="1:17" hidden="1">
      <c r="A1016" s="323" t="s">
        <v>624</v>
      </c>
      <c r="B1016" s="304" t="s">
        <v>623</v>
      </c>
      <c r="C1016" s="111">
        <v>44490</v>
      </c>
      <c r="D1016" s="23">
        <v>3.4</v>
      </c>
      <c r="E1016" s="85" t="s">
        <v>905</v>
      </c>
      <c r="F1016" s="1">
        <v>3</v>
      </c>
      <c r="G1016" s="1">
        <v>12</v>
      </c>
      <c r="H1016" s="1" t="s">
        <v>2496</v>
      </c>
      <c r="I1016" s="1">
        <v>3.4</v>
      </c>
      <c r="J1016" s="23" t="str">
        <f t="shared" si="61"/>
        <v>UREN Room 709 3 12 F3 3.4</v>
      </c>
      <c r="K1016" s="23" t="str">
        <f t="shared" si="62"/>
        <v>3 12 F3 3.4</v>
      </c>
      <c r="M1016" s="300">
        <v>0.10199999999999999</v>
      </c>
      <c r="O1016" s="1"/>
      <c r="P1016" s="24">
        <f>IF(Q1016="","",VLOOKUP(Q1016,Mapping!AT:AU,2,FALSE))</f>
        <v>3</v>
      </c>
      <c r="Q1016" s="112" t="s">
        <v>148</v>
      </c>
    </row>
    <row r="1017" spans="1:17" hidden="1">
      <c r="A1017" s="323" t="s">
        <v>624</v>
      </c>
      <c r="B1017" s="304" t="s">
        <v>623</v>
      </c>
      <c r="C1017" s="111">
        <v>44490</v>
      </c>
      <c r="D1017" s="23">
        <v>4.0999999999999996</v>
      </c>
      <c r="E1017" s="299" t="s">
        <v>986</v>
      </c>
      <c r="F1017" s="1">
        <v>3</v>
      </c>
      <c r="G1017" s="1">
        <v>12</v>
      </c>
      <c r="H1017" s="1" t="s">
        <v>2488</v>
      </c>
      <c r="I1017" s="1">
        <v>4.0999999999999996</v>
      </c>
      <c r="J1017" s="23" t="str">
        <f t="shared" si="61"/>
        <v>UREN Room 709 3 12 F4 4.1</v>
      </c>
      <c r="K1017" s="23" t="str">
        <f t="shared" si="62"/>
        <v>3 12 F4 4.1</v>
      </c>
      <c r="M1017" s="300">
        <v>0.17199999999999999</v>
      </c>
      <c r="O1017" s="1"/>
      <c r="P1017" s="24">
        <f>IF(Q1017="","",VLOOKUP(Q1017,Mapping!AT:AU,2,FALSE))</f>
        <v>3</v>
      </c>
      <c r="Q1017" s="112" t="s">
        <v>148</v>
      </c>
    </row>
    <row r="1018" spans="1:17" hidden="1">
      <c r="A1018" s="323" t="s">
        <v>624</v>
      </c>
      <c r="B1018" s="304" t="s">
        <v>623</v>
      </c>
      <c r="C1018" s="111">
        <v>44490</v>
      </c>
      <c r="D1018" s="23">
        <v>4.2</v>
      </c>
      <c r="E1018" s="299" t="s">
        <v>986</v>
      </c>
      <c r="F1018" s="1">
        <v>3</v>
      </c>
      <c r="G1018" s="1">
        <v>12</v>
      </c>
      <c r="H1018" s="1" t="s">
        <v>2492</v>
      </c>
      <c r="I1018" s="1">
        <v>4.2</v>
      </c>
      <c r="J1018" s="23" t="str">
        <f t="shared" si="61"/>
        <v>UREN Room 709 3 12 F5 4.2</v>
      </c>
      <c r="K1018" s="23" t="str">
        <f t="shared" si="62"/>
        <v>3 12 F5 4.2</v>
      </c>
      <c r="M1018" s="300">
        <v>0.115</v>
      </c>
      <c r="O1018" s="1"/>
      <c r="P1018" s="24">
        <f>IF(Q1018="","",VLOOKUP(Q1018,Mapping!AT:AU,2,FALSE))</f>
        <v>3</v>
      </c>
      <c r="Q1018" s="112" t="s">
        <v>148</v>
      </c>
    </row>
    <row r="1019" spans="1:17" hidden="1">
      <c r="A1019" s="323" t="s">
        <v>624</v>
      </c>
      <c r="B1019" s="304" t="s">
        <v>623</v>
      </c>
      <c r="C1019" s="111">
        <v>44490</v>
      </c>
      <c r="D1019" s="23">
        <v>4.3</v>
      </c>
      <c r="E1019" s="299" t="s">
        <v>986</v>
      </c>
      <c r="F1019" s="1">
        <v>3</v>
      </c>
      <c r="G1019" s="1">
        <v>12</v>
      </c>
      <c r="H1019" s="1" t="s">
        <v>2458</v>
      </c>
      <c r="I1019" s="1">
        <v>4.3</v>
      </c>
      <c r="J1019" s="23" t="str">
        <f t="shared" si="61"/>
        <v>UREN Room 709 3 12 F6 4.3</v>
      </c>
      <c r="K1019" s="23" t="str">
        <f t="shared" si="62"/>
        <v>3 12 F6 4.3</v>
      </c>
      <c r="M1019" s="300">
        <v>0.08</v>
      </c>
      <c r="O1019" s="1"/>
      <c r="P1019" s="24">
        <f>IF(Q1019="","",VLOOKUP(Q1019,Mapping!AT:AU,2,FALSE))</f>
        <v>3</v>
      </c>
      <c r="Q1019" s="112" t="s">
        <v>148</v>
      </c>
    </row>
    <row r="1020" spans="1:17" hidden="1">
      <c r="A1020" s="323" t="s">
        <v>624</v>
      </c>
      <c r="B1020" s="304" t="s">
        <v>623</v>
      </c>
      <c r="C1020" s="111">
        <v>44490</v>
      </c>
      <c r="D1020" s="23">
        <v>4.4000000000000004</v>
      </c>
      <c r="E1020" s="299" t="s">
        <v>986</v>
      </c>
      <c r="F1020" s="1">
        <v>3</v>
      </c>
      <c r="G1020" s="1">
        <v>12</v>
      </c>
      <c r="H1020" s="1" t="s">
        <v>2512</v>
      </c>
      <c r="I1020" s="1">
        <v>4.4000000000000004</v>
      </c>
      <c r="J1020" s="23" t="str">
        <f t="shared" si="61"/>
        <v>UREN Room 709 3 12 F7 4.4</v>
      </c>
      <c r="K1020" s="23" t="str">
        <f t="shared" si="62"/>
        <v>3 12 F7 4.4</v>
      </c>
      <c r="M1020" s="300">
        <v>0.16500000000000001</v>
      </c>
      <c r="O1020" s="1"/>
      <c r="P1020" s="24">
        <f>IF(Q1020="","",VLOOKUP(Q1020,Mapping!AT:AU,2,FALSE))</f>
        <v>3</v>
      </c>
      <c r="Q1020" s="112" t="s">
        <v>148</v>
      </c>
    </row>
    <row r="1021" spans="1:17" hidden="1">
      <c r="A1021" s="323" t="s">
        <v>624</v>
      </c>
      <c r="B1021" s="304" t="s">
        <v>623</v>
      </c>
      <c r="C1021" s="111">
        <v>44490</v>
      </c>
      <c r="D1021" s="23">
        <v>5.0999999999999996</v>
      </c>
      <c r="E1021" s="85" t="s">
        <v>925</v>
      </c>
      <c r="F1021" s="1">
        <v>3</v>
      </c>
      <c r="G1021" s="1">
        <v>12</v>
      </c>
      <c r="H1021" s="1" t="s">
        <v>2513</v>
      </c>
      <c r="I1021" s="1">
        <v>5.0999999999999996</v>
      </c>
      <c r="J1021" s="23" t="str">
        <f t="shared" si="61"/>
        <v>UREN Room 709 3 12 F8 5.1</v>
      </c>
      <c r="K1021" s="23" t="str">
        <f t="shared" si="62"/>
        <v>3 12 F8 5.1</v>
      </c>
      <c r="M1021" s="300">
        <v>0.111</v>
      </c>
      <c r="O1021" s="1"/>
      <c r="P1021" s="24">
        <f>IF(Q1021="","",VLOOKUP(Q1021,Mapping!AT:AU,2,FALSE))</f>
        <v>3</v>
      </c>
      <c r="Q1021" s="112" t="s">
        <v>148</v>
      </c>
    </row>
    <row r="1022" spans="1:17" ht="15.75" hidden="1" customHeight="1">
      <c r="A1022" s="323" t="s">
        <v>624</v>
      </c>
      <c r="B1022" s="304" t="s">
        <v>623</v>
      </c>
      <c r="C1022" s="111">
        <v>44490</v>
      </c>
      <c r="D1022" s="23">
        <v>5.2</v>
      </c>
      <c r="E1022" s="85" t="s">
        <v>925</v>
      </c>
      <c r="F1022" s="1">
        <v>3</v>
      </c>
      <c r="G1022" s="1">
        <v>12</v>
      </c>
      <c r="H1022" s="1" t="s">
        <v>2514</v>
      </c>
      <c r="I1022" s="1">
        <v>5.2</v>
      </c>
      <c r="J1022" s="23" t="str">
        <f t="shared" si="61"/>
        <v>UREN Room 709 3 12 F9 5.2</v>
      </c>
      <c r="K1022" s="23" t="str">
        <f t="shared" si="62"/>
        <v>3 12 F9 5.2</v>
      </c>
      <c r="M1022" s="300">
        <v>0.10199999999999999</v>
      </c>
      <c r="O1022" s="1"/>
      <c r="P1022" s="24">
        <f>IF(Q1022="","",VLOOKUP(Q1022,Mapping!AT:AU,2,FALSE))</f>
        <v>3</v>
      </c>
      <c r="Q1022" s="112" t="s">
        <v>148</v>
      </c>
    </row>
    <row r="1023" spans="1:17" hidden="1">
      <c r="A1023" s="323" t="s">
        <v>624</v>
      </c>
      <c r="B1023" s="304" t="s">
        <v>623</v>
      </c>
      <c r="C1023" s="111">
        <v>44490</v>
      </c>
      <c r="D1023" s="23">
        <v>5.3</v>
      </c>
      <c r="E1023" s="85" t="s">
        <v>925</v>
      </c>
      <c r="F1023" s="1">
        <v>3</v>
      </c>
      <c r="G1023" s="1">
        <v>12</v>
      </c>
      <c r="H1023" s="1" t="s">
        <v>2504</v>
      </c>
      <c r="I1023" s="1">
        <v>5.3</v>
      </c>
      <c r="J1023" s="23" t="str">
        <f t="shared" si="61"/>
        <v>UREN Room 709 3 12 G1 5.3</v>
      </c>
      <c r="K1023" s="23" t="str">
        <f t="shared" si="62"/>
        <v>3 12 G1 5.3</v>
      </c>
      <c r="M1023" s="300">
        <v>0.104</v>
      </c>
      <c r="O1023" s="1"/>
      <c r="P1023" s="24">
        <f>IF(Q1023="","",VLOOKUP(Q1023,Mapping!AT:AU,2,FALSE))</f>
        <v>3</v>
      </c>
      <c r="Q1023" s="112" t="s">
        <v>148</v>
      </c>
    </row>
    <row r="1024" spans="1:17" hidden="1">
      <c r="A1024" s="323" t="s">
        <v>624</v>
      </c>
      <c r="B1024" s="304" t="s">
        <v>623</v>
      </c>
      <c r="C1024" s="111">
        <v>44490</v>
      </c>
      <c r="D1024" s="23">
        <v>5.4</v>
      </c>
      <c r="E1024" s="85" t="s">
        <v>925</v>
      </c>
      <c r="F1024" s="1">
        <v>3</v>
      </c>
      <c r="G1024" s="1">
        <v>12</v>
      </c>
      <c r="H1024" s="1" t="s">
        <v>2498</v>
      </c>
      <c r="I1024" s="1">
        <v>5.4</v>
      </c>
      <c r="J1024" s="23" t="str">
        <f t="shared" si="61"/>
        <v>UREN Room 709 3 12 G2 5.4</v>
      </c>
      <c r="K1024" s="23" t="str">
        <f t="shared" si="62"/>
        <v>3 12 G2 5.4</v>
      </c>
      <c r="M1024" s="300">
        <v>0.13500000000000001</v>
      </c>
      <c r="O1024" s="1"/>
      <c r="P1024" s="24">
        <f>IF(Q1024="","",VLOOKUP(Q1024,Mapping!AT:AU,2,FALSE))</f>
        <v>3</v>
      </c>
      <c r="Q1024" s="112" t="s">
        <v>148</v>
      </c>
    </row>
    <row r="1025" spans="1:17" hidden="1">
      <c r="A1025" s="323" t="s">
        <v>624</v>
      </c>
      <c r="B1025" s="304" t="s">
        <v>623</v>
      </c>
      <c r="C1025" s="111">
        <v>44490</v>
      </c>
      <c r="D1025" s="23">
        <v>6.1</v>
      </c>
      <c r="E1025" s="299" t="s">
        <v>998</v>
      </c>
      <c r="F1025" s="1">
        <v>3</v>
      </c>
      <c r="G1025" s="1">
        <v>12</v>
      </c>
      <c r="H1025" s="1" t="s">
        <v>2495</v>
      </c>
      <c r="I1025" s="1">
        <v>6.1</v>
      </c>
      <c r="J1025" s="23" t="str">
        <f t="shared" si="61"/>
        <v>UREN Room 709 3 12 G3 6.1</v>
      </c>
      <c r="K1025" s="23" t="str">
        <f t="shared" si="62"/>
        <v>3 12 G3 6.1</v>
      </c>
      <c r="M1025" s="300">
        <v>0.11899999999999999</v>
      </c>
      <c r="O1025" s="1"/>
      <c r="P1025" s="24">
        <f>IF(Q1025="","",VLOOKUP(Q1025,Mapping!AT:AU,2,FALSE))</f>
        <v>3</v>
      </c>
      <c r="Q1025" s="112" t="s">
        <v>148</v>
      </c>
    </row>
    <row r="1026" spans="1:17" hidden="1">
      <c r="A1026" s="323" t="s">
        <v>624</v>
      </c>
      <c r="B1026" s="304" t="s">
        <v>623</v>
      </c>
      <c r="C1026" s="111">
        <v>44490</v>
      </c>
      <c r="D1026" s="23">
        <v>6.2</v>
      </c>
      <c r="E1026" s="299" t="s">
        <v>998</v>
      </c>
      <c r="F1026" s="1">
        <v>3</v>
      </c>
      <c r="G1026" s="1">
        <v>12</v>
      </c>
      <c r="H1026" s="1" t="s">
        <v>2494</v>
      </c>
      <c r="I1026" s="1">
        <v>6.2</v>
      </c>
      <c r="J1026" s="23" t="str">
        <f t="shared" si="61"/>
        <v>UREN Room 709 3 12 G4 6.2</v>
      </c>
      <c r="K1026" s="23" t="str">
        <f t="shared" si="62"/>
        <v>3 12 G4 6.2</v>
      </c>
      <c r="M1026" s="300">
        <v>0.10100000000000001</v>
      </c>
      <c r="O1026" s="1"/>
      <c r="P1026" s="24">
        <f>IF(Q1026="","",VLOOKUP(Q1026,Mapping!AT:AU,2,FALSE))</f>
        <v>3</v>
      </c>
      <c r="Q1026" s="112" t="s">
        <v>148</v>
      </c>
    </row>
    <row r="1027" spans="1:17" hidden="1">
      <c r="A1027" s="323" t="s">
        <v>624</v>
      </c>
      <c r="B1027" s="304" t="s">
        <v>623</v>
      </c>
      <c r="C1027" s="111">
        <v>44490</v>
      </c>
      <c r="D1027" s="23">
        <v>6.3</v>
      </c>
      <c r="E1027" s="299" t="s">
        <v>998</v>
      </c>
      <c r="F1027" s="1">
        <v>3</v>
      </c>
      <c r="G1027" s="1">
        <v>12</v>
      </c>
      <c r="H1027" s="1" t="s">
        <v>2491</v>
      </c>
      <c r="I1027" s="1">
        <v>6.3</v>
      </c>
      <c r="J1027" s="23" t="str">
        <f t="shared" si="61"/>
        <v>UREN Room 709 3 12 G5 6.3</v>
      </c>
      <c r="K1027" s="23" t="str">
        <f t="shared" si="62"/>
        <v>3 12 G5 6.3</v>
      </c>
      <c r="M1027" s="300">
        <v>5.6000000000000001E-2</v>
      </c>
      <c r="O1027" s="1"/>
      <c r="P1027" s="24">
        <f>IF(Q1027="","",VLOOKUP(Q1027,Mapping!AT:AU,2,FALSE))</f>
        <v>3</v>
      </c>
      <c r="Q1027" s="112" t="s">
        <v>148</v>
      </c>
    </row>
    <row r="1028" spans="1:17" hidden="1">
      <c r="A1028" s="323" t="s">
        <v>624</v>
      </c>
      <c r="B1028" s="304" t="s">
        <v>623</v>
      </c>
      <c r="C1028" s="111">
        <v>44490</v>
      </c>
      <c r="D1028" s="23">
        <v>6.4</v>
      </c>
      <c r="E1028" s="299" t="s">
        <v>998</v>
      </c>
      <c r="F1028" s="1">
        <v>3</v>
      </c>
      <c r="G1028" s="1">
        <v>12</v>
      </c>
      <c r="H1028" s="1" t="s">
        <v>2511</v>
      </c>
      <c r="I1028" s="1">
        <v>6.4</v>
      </c>
      <c r="J1028" s="23" t="str">
        <f t="shared" si="61"/>
        <v>UREN Room 709 3 12 G6 6.4</v>
      </c>
      <c r="K1028" s="23" t="str">
        <f t="shared" si="62"/>
        <v>3 12 G6 6.4</v>
      </c>
      <c r="M1028" s="300">
        <v>6.0999999999999999E-2</v>
      </c>
      <c r="O1028" s="1"/>
      <c r="P1028" s="24">
        <f>IF(Q1028="","",VLOOKUP(Q1028,Mapping!AT:AU,2,FALSE))</f>
        <v>3</v>
      </c>
      <c r="Q1028" s="112" t="s">
        <v>148</v>
      </c>
    </row>
    <row r="1029" spans="1:17" ht="15.75" hidden="1" customHeight="1">
      <c r="A1029" s="323" t="s">
        <v>624</v>
      </c>
      <c r="B1029" s="304" t="s">
        <v>623</v>
      </c>
      <c r="C1029" s="111">
        <v>44490</v>
      </c>
      <c r="D1029" s="23">
        <v>7.1</v>
      </c>
      <c r="E1029" s="299" t="s">
        <v>1009</v>
      </c>
      <c r="F1029" s="1">
        <v>3</v>
      </c>
      <c r="G1029" s="1">
        <v>12</v>
      </c>
      <c r="H1029" s="1" t="s">
        <v>2517</v>
      </c>
      <c r="I1029" s="1">
        <v>7.1</v>
      </c>
      <c r="J1029" s="23" t="str">
        <f t="shared" si="61"/>
        <v>UREN Room 709 3 12 G7 7.1</v>
      </c>
      <c r="K1029" s="23" t="str">
        <f t="shared" si="62"/>
        <v>3 12 G7 7.1</v>
      </c>
      <c r="M1029" s="300">
        <v>0.13300000000000001</v>
      </c>
      <c r="O1029" s="1"/>
      <c r="P1029" s="24">
        <f>IF(Q1029="","",VLOOKUP(Q1029,Mapping!AT:AU,2,FALSE))</f>
        <v>3</v>
      </c>
      <c r="Q1029" s="112" t="s">
        <v>148</v>
      </c>
    </row>
    <row r="1030" spans="1:17" hidden="1">
      <c r="A1030" s="323" t="s">
        <v>624</v>
      </c>
      <c r="B1030" s="304" t="s">
        <v>623</v>
      </c>
      <c r="C1030" s="111">
        <v>44490</v>
      </c>
      <c r="D1030" s="23">
        <v>7.2</v>
      </c>
      <c r="E1030" s="299" t="s">
        <v>1009</v>
      </c>
      <c r="F1030" s="1">
        <v>3</v>
      </c>
      <c r="G1030" s="1">
        <v>12</v>
      </c>
      <c r="H1030" s="1" t="s">
        <v>2518</v>
      </c>
      <c r="I1030" s="1">
        <v>7.2</v>
      </c>
      <c r="J1030" s="23" t="str">
        <f t="shared" si="61"/>
        <v>UREN Room 709 3 12 G8 7.2</v>
      </c>
      <c r="K1030" s="23" t="str">
        <f t="shared" si="62"/>
        <v>3 12 G8 7.2</v>
      </c>
      <c r="M1030" s="300">
        <v>9.5000000000000001E-2</v>
      </c>
      <c r="O1030" s="1"/>
      <c r="P1030" s="24">
        <f>IF(Q1030="","",VLOOKUP(Q1030,Mapping!AT:AU,2,FALSE))</f>
        <v>3</v>
      </c>
      <c r="Q1030" s="112" t="s">
        <v>148</v>
      </c>
    </row>
    <row r="1031" spans="1:17" hidden="1">
      <c r="A1031" s="215" t="s">
        <v>624</v>
      </c>
      <c r="B1031" s="305" t="s">
        <v>623</v>
      </c>
      <c r="C1031" s="111">
        <v>44490</v>
      </c>
      <c r="D1031" s="23">
        <v>7.3</v>
      </c>
      <c r="E1031" s="299" t="s">
        <v>1009</v>
      </c>
      <c r="F1031" s="1">
        <v>3</v>
      </c>
      <c r="G1031" s="1">
        <v>12</v>
      </c>
      <c r="H1031" s="1" t="s">
        <v>2519</v>
      </c>
      <c r="I1031" s="1">
        <v>7.3</v>
      </c>
      <c r="J1031" s="23" t="str">
        <f t="shared" si="61"/>
        <v>UREN Room 709 3 12 G9 7.3</v>
      </c>
      <c r="K1031" s="23" t="str">
        <f t="shared" si="62"/>
        <v>3 12 G9 7.3</v>
      </c>
      <c r="M1031" s="300">
        <v>0.109</v>
      </c>
      <c r="O1031" s="1"/>
      <c r="P1031" s="24">
        <f>IF(Q1031="","",VLOOKUP(Q1031,Mapping!AT:AU,2,FALSE))</f>
        <v>3</v>
      </c>
      <c r="Q1031" s="112" t="s">
        <v>148</v>
      </c>
    </row>
    <row r="1032" spans="1:17" hidden="1">
      <c r="A1032" s="215" t="s">
        <v>624</v>
      </c>
      <c r="B1032" s="305" t="s">
        <v>623</v>
      </c>
      <c r="C1032" s="111">
        <v>44490</v>
      </c>
      <c r="D1032" s="23">
        <v>7.4</v>
      </c>
      <c r="E1032" s="299" t="s">
        <v>1009</v>
      </c>
      <c r="F1032" s="1">
        <v>3</v>
      </c>
      <c r="G1032" s="1">
        <v>12</v>
      </c>
      <c r="H1032" s="1" t="s">
        <v>2502</v>
      </c>
      <c r="I1032" s="1">
        <v>7.4</v>
      </c>
      <c r="J1032" s="23" t="str">
        <f t="shared" si="61"/>
        <v>UREN Room 709 3 12 H1 7.4</v>
      </c>
      <c r="K1032" s="23" t="str">
        <f t="shared" si="62"/>
        <v>3 12 H1 7.4</v>
      </c>
      <c r="M1032" s="300">
        <v>0.112</v>
      </c>
      <c r="O1032" s="1"/>
      <c r="P1032" s="24">
        <f>IF(Q1032="","",VLOOKUP(Q1032,Mapping!AT:AU,2,FALSE))</f>
        <v>3</v>
      </c>
      <c r="Q1032" s="112" t="s">
        <v>148</v>
      </c>
    </row>
    <row r="1033" spans="1:17" hidden="1">
      <c r="A1033" s="215" t="s">
        <v>624</v>
      </c>
      <c r="B1033" s="305" t="s">
        <v>623</v>
      </c>
      <c r="C1033" s="111">
        <v>44490</v>
      </c>
      <c r="D1033" s="23">
        <v>8.1</v>
      </c>
      <c r="E1033" s="299" t="s">
        <v>1018</v>
      </c>
      <c r="F1033" s="1">
        <v>3</v>
      </c>
      <c r="G1033" s="1">
        <v>12</v>
      </c>
      <c r="H1033" s="1" t="s">
        <v>2497</v>
      </c>
      <c r="I1033" s="1">
        <v>8.1</v>
      </c>
      <c r="J1033" s="23" t="str">
        <f t="shared" si="61"/>
        <v>UREN Room 709 3 12 H2 8.1</v>
      </c>
      <c r="K1033" s="23" t="str">
        <f t="shared" si="62"/>
        <v>3 12 H2 8.1</v>
      </c>
      <c r="M1033" s="300">
        <v>9.5000000000000001E-2</v>
      </c>
      <c r="O1033" s="1"/>
      <c r="P1033" s="24">
        <f>IF(Q1033="","",VLOOKUP(Q1033,Mapping!AT:AU,2,FALSE))</f>
        <v>3</v>
      </c>
      <c r="Q1033" s="112" t="s">
        <v>148</v>
      </c>
    </row>
    <row r="1034" spans="1:17" hidden="1">
      <c r="A1034" s="215" t="s">
        <v>624</v>
      </c>
      <c r="B1034" s="305" t="s">
        <v>623</v>
      </c>
      <c r="C1034" s="111">
        <v>44490</v>
      </c>
      <c r="D1034" s="23">
        <v>8.1999999999999993</v>
      </c>
      <c r="E1034" s="299" t="s">
        <v>1018</v>
      </c>
      <c r="F1034" s="1">
        <v>3</v>
      </c>
      <c r="G1034" s="1">
        <v>12</v>
      </c>
      <c r="H1034" s="1" t="s">
        <v>2489</v>
      </c>
      <c r="I1034" s="1">
        <v>8.1999999999999993</v>
      </c>
      <c r="J1034" s="23" t="str">
        <f t="shared" si="61"/>
        <v>UREN Room 709 3 12 H3 8.2</v>
      </c>
      <c r="K1034" s="23" t="str">
        <f t="shared" si="62"/>
        <v>3 12 H3 8.2</v>
      </c>
      <c r="M1034" s="300">
        <v>8.7999999999999995E-2</v>
      </c>
      <c r="O1034" s="1"/>
      <c r="P1034" s="24">
        <f>IF(Q1034="","",VLOOKUP(Q1034,Mapping!AT:AU,2,FALSE))</f>
        <v>3</v>
      </c>
      <c r="Q1034" s="112" t="s">
        <v>148</v>
      </c>
    </row>
    <row r="1035" spans="1:17" ht="15.75" hidden="1" customHeight="1">
      <c r="A1035" s="215" t="s">
        <v>624</v>
      </c>
      <c r="B1035" s="305" t="s">
        <v>623</v>
      </c>
      <c r="C1035" s="111">
        <v>44490</v>
      </c>
      <c r="D1035" s="23">
        <v>8.3000000000000007</v>
      </c>
      <c r="E1035" s="299" t="s">
        <v>1018</v>
      </c>
      <c r="F1035" s="1">
        <v>3</v>
      </c>
      <c r="G1035" s="1">
        <v>12</v>
      </c>
      <c r="H1035" s="1" t="s">
        <v>2493</v>
      </c>
      <c r="I1035" s="1">
        <v>8.3000000000000007</v>
      </c>
      <c r="J1035" s="23" t="str">
        <f t="shared" si="61"/>
        <v>UREN Room 709 3 12 H4 8.3</v>
      </c>
      <c r="K1035" s="23" t="str">
        <f t="shared" si="62"/>
        <v>3 12 H4 8.3</v>
      </c>
      <c r="M1035" s="300">
        <v>8.6999999999999994E-2</v>
      </c>
      <c r="O1035" s="1"/>
      <c r="P1035" s="24">
        <f>IF(Q1035="","",VLOOKUP(Q1035,Mapping!AT:AU,2,FALSE))</f>
        <v>3</v>
      </c>
      <c r="Q1035" s="112" t="s">
        <v>148</v>
      </c>
    </row>
    <row r="1036" spans="1:17" hidden="1">
      <c r="A1036" s="215" t="s">
        <v>624</v>
      </c>
      <c r="B1036" s="305" t="s">
        <v>623</v>
      </c>
      <c r="C1036" s="111">
        <v>44490</v>
      </c>
      <c r="D1036" s="23">
        <v>8.4</v>
      </c>
      <c r="E1036" s="299" t="s">
        <v>1018</v>
      </c>
      <c r="F1036" s="1">
        <v>3</v>
      </c>
      <c r="G1036" s="1">
        <v>12</v>
      </c>
      <c r="H1036" s="1" t="s">
        <v>2490</v>
      </c>
      <c r="I1036" s="1">
        <v>8.4</v>
      </c>
      <c r="J1036" s="23" t="str">
        <f t="shared" si="61"/>
        <v>UREN Room 709 3 12 H5 8.4</v>
      </c>
      <c r="K1036" s="23" t="str">
        <f t="shared" si="62"/>
        <v>3 12 H5 8.4</v>
      </c>
      <c r="M1036" s="300">
        <v>9.0999999999999998E-2</v>
      </c>
      <c r="O1036" s="1"/>
      <c r="P1036" s="24">
        <f>IF(Q1036="","",VLOOKUP(Q1036,Mapping!AT:AU,2,FALSE))</f>
        <v>3</v>
      </c>
      <c r="Q1036" s="112" t="s">
        <v>148</v>
      </c>
    </row>
    <row r="1037" spans="1:17" hidden="1">
      <c r="A1037" s="215" t="s">
        <v>624</v>
      </c>
      <c r="B1037" s="305" t="s">
        <v>623</v>
      </c>
      <c r="C1037" s="111">
        <v>44490</v>
      </c>
      <c r="D1037" s="23">
        <v>9</v>
      </c>
      <c r="E1037" s="299" t="s">
        <v>1026</v>
      </c>
      <c r="F1037" s="1">
        <v>3</v>
      </c>
      <c r="G1037" s="1">
        <v>12</v>
      </c>
      <c r="H1037" s="1" t="s">
        <v>2515</v>
      </c>
      <c r="I1037" s="1">
        <v>9</v>
      </c>
      <c r="J1037" s="23" t="str">
        <f t="shared" si="61"/>
        <v>UREN Room 709 3 12 H6 9</v>
      </c>
      <c r="K1037" s="23" t="str">
        <f t="shared" si="62"/>
        <v>3 12 H6 9</v>
      </c>
      <c r="M1037" s="300">
        <v>0.221</v>
      </c>
      <c r="O1037" s="1"/>
      <c r="P1037" s="24">
        <f>IF(Q1037="","",VLOOKUP(Q1037,Mapping!AT:AU,2,FALSE))</f>
        <v>3</v>
      </c>
      <c r="Q1037" s="112" t="s">
        <v>148</v>
      </c>
    </row>
    <row r="1038" spans="1:17" hidden="1">
      <c r="A1038" s="215" t="s">
        <v>624</v>
      </c>
      <c r="B1038" s="305" t="s">
        <v>623</v>
      </c>
      <c r="C1038" s="111">
        <v>44490</v>
      </c>
      <c r="D1038" s="23">
        <v>10</v>
      </c>
      <c r="E1038" s="299" t="s">
        <v>1034</v>
      </c>
      <c r="F1038" s="1">
        <v>3</v>
      </c>
      <c r="G1038" s="1">
        <v>12</v>
      </c>
      <c r="H1038" s="1" t="s">
        <v>2516</v>
      </c>
      <c r="I1038" s="1">
        <v>10</v>
      </c>
      <c r="J1038" s="23" t="str">
        <f t="shared" si="61"/>
        <v>UREN Room 709 3 12 H7 10</v>
      </c>
      <c r="K1038" s="23" t="str">
        <f t="shared" si="62"/>
        <v>3 12 H7 10</v>
      </c>
      <c r="M1038" s="300">
        <v>0.52700000000000002</v>
      </c>
      <c r="O1038" s="1"/>
      <c r="P1038" s="24">
        <f>IF(Q1038="","",VLOOKUP(Q1038,Mapping!AT:AU,2,FALSE))</f>
        <v>3</v>
      </c>
      <c r="Q1038" s="112" t="s">
        <v>148</v>
      </c>
    </row>
    <row r="1039" spans="1:17">
      <c r="A1039" s="305" t="s">
        <v>634</v>
      </c>
      <c r="B1039" s="305" t="s">
        <v>633</v>
      </c>
      <c r="C1039" s="111">
        <v>44490</v>
      </c>
      <c r="D1039" s="23">
        <f>IFERROR(VLOOKUP(E1039,Mapping!AW:BA,5,FALSE),"")</f>
        <v>5</v>
      </c>
      <c r="E1039" s="119" t="s">
        <v>975</v>
      </c>
      <c r="F1039" s="1">
        <v>3</v>
      </c>
      <c r="G1039" s="1">
        <v>12</v>
      </c>
      <c r="H1039" s="1" t="s">
        <v>1209</v>
      </c>
      <c r="I1039" s="1">
        <v>1.1000000000000001</v>
      </c>
      <c r="J1039" s="23" t="str">
        <f t="shared" si="61"/>
        <v>UREN Room 709 3 12 A1 1.1</v>
      </c>
      <c r="K1039" s="23" t="str">
        <f t="shared" si="62"/>
        <v>3 12 A1 1.1</v>
      </c>
      <c r="M1039" s="300">
        <v>8.2000000000000003E-2</v>
      </c>
      <c r="O1039" s="1"/>
      <c r="P1039" s="24">
        <f>IF(Q1039="","",VLOOKUP(Q1039,Mapping!AT:AU,2,FALSE))</f>
        <v>3</v>
      </c>
      <c r="Q1039" s="112" t="s">
        <v>148</v>
      </c>
    </row>
    <row r="1040" spans="1:17">
      <c r="A1040" s="305" t="s">
        <v>634</v>
      </c>
      <c r="B1040" s="305" t="s">
        <v>633</v>
      </c>
      <c r="C1040" s="111">
        <v>44490</v>
      </c>
      <c r="D1040" s="23">
        <f>IFERROR(VLOOKUP(E1040,Mapping!AW:BA,5,FALSE),"")</f>
        <v>5</v>
      </c>
      <c r="E1040" s="119" t="s">
        <v>975</v>
      </c>
      <c r="F1040" s="1">
        <v>3</v>
      </c>
      <c r="G1040" s="1">
        <v>12</v>
      </c>
      <c r="H1040" s="1" t="s">
        <v>2440</v>
      </c>
      <c r="I1040" s="1">
        <v>1.2</v>
      </c>
      <c r="J1040" s="23" t="str">
        <f t="shared" si="61"/>
        <v>UREN Room 709 3 12 A2 1.2</v>
      </c>
      <c r="K1040" s="23" t="str">
        <f t="shared" si="62"/>
        <v>3 12 A2 1.2</v>
      </c>
      <c r="M1040" s="300">
        <v>8.8999999999999996E-2</v>
      </c>
      <c r="O1040" s="1"/>
      <c r="P1040" s="24">
        <f>IF(Q1040="","",VLOOKUP(Q1040,Mapping!AT:AU,2,FALSE))</f>
        <v>3</v>
      </c>
      <c r="Q1040" s="112" t="s">
        <v>148</v>
      </c>
    </row>
    <row r="1041" spans="1:17">
      <c r="A1041" s="305" t="s">
        <v>634</v>
      </c>
      <c r="B1041" s="305" t="s">
        <v>633</v>
      </c>
      <c r="C1041" s="111">
        <v>44490</v>
      </c>
      <c r="D1041" s="23">
        <f>IFERROR(VLOOKUP(E1041,Mapping!AW:BA,5,FALSE),"")</f>
        <v>5</v>
      </c>
      <c r="E1041" s="119" t="s">
        <v>975</v>
      </c>
      <c r="F1041" s="1">
        <v>3</v>
      </c>
      <c r="G1041" s="1">
        <v>12</v>
      </c>
      <c r="H1041" s="1" t="s">
        <v>2441</v>
      </c>
      <c r="I1041" s="1">
        <v>1.3</v>
      </c>
      <c r="J1041" s="23" t="str">
        <f t="shared" si="61"/>
        <v>UREN Room 709 3 12 A3 1.3</v>
      </c>
      <c r="K1041" s="23" t="str">
        <f t="shared" si="62"/>
        <v>3 12 A3 1.3</v>
      </c>
      <c r="M1041" s="300">
        <v>0.106</v>
      </c>
      <c r="O1041" s="1"/>
      <c r="P1041" s="24">
        <f>IF(Q1041="","",VLOOKUP(Q1041,Mapping!AT:AU,2,FALSE))</f>
        <v>3</v>
      </c>
      <c r="Q1041" s="112" t="s">
        <v>148</v>
      </c>
    </row>
    <row r="1042" spans="1:17" ht="15.75" customHeight="1">
      <c r="A1042" s="305" t="s">
        <v>634</v>
      </c>
      <c r="B1042" s="305" t="s">
        <v>633</v>
      </c>
      <c r="C1042" s="111">
        <v>44490</v>
      </c>
      <c r="D1042" s="23">
        <f>IFERROR(VLOOKUP(E1042,Mapping!AW:BA,5,FALSE),"")</f>
        <v>5</v>
      </c>
      <c r="E1042" s="119" t="s">
        <v>975</v>
      </c>
      <c r="F1042" s="1">
        <v>3</v>
      </c>
      <c r="G1042" s="1">
        <v>12</v>
      </c>
      <c r="H1042" s="1" t="s">
        <v>2320</v>
      </c>
      <c r="I1042" s="1">
        <v>1.4</v>
      </c>
      <c r="J1042" s="23" t="str">
        <f t="shared" si="61"/>
        <v>UREN Room 709 3 12 A4 1.4</v>
      </c>
      <c r="K1042" s="23" t="str">
        <f t="shared" si="62"/>
        <v>3 12 A4 1.4</v>
      </c>
      <c r="M1042" s="300">
        <v>0.125</v>
      </c>
      <c r="O1042" s="1"/>
      <c r="P1042" s="24">
        <f>IF(Q1042="","",VLOOKUP(Q1042,Mapping!AT:AU,2,FALSE))</f>
        <v>3</v>
      </c>
      <c r="Q1042" s="112" t="s">
        <v>148</v>
      </c>
    </row>
    <row r="1043" spans="1:17" hidden="1">
      <c r="A1043" s="305" t="s">
        <v>634</v>
      </c>
      <c r="B1043" s="305" t="s">
        <v>633</v>
      </c>
      <c r="C1043" s="111">
        <v>44490</v>
      </c>
      <c r="D1043" s="23">
        <f>IFERROR(VLOOKUP(E1043,Mapping!AW:BA,5,FALSE),"")</f>
        <v>4</v>
      </c>
      <c r="E1043" s="299" t="s">
        <v>962</v>
      </c>
      <c r="F1043" s="1">
        <v>3</v>
      </c>
      <c r="G1043" s="1">
        <v>12</v>
      </c>
      <c r="H1043" s="1" t="s">
        <v>2322</v>
      </c>
      <c r="I1043" s="1">
        <v>2.1</v>
      </c>
      <c r="J1043" s="23" t="str">
        <f t="shared" si="61"/>
        <v>UREN Room 709 3 12 A5 2.1</v>
      </c>
      <c r="K1043" s="23" t="str">
        <f t="shared" si="62"/>
        <v>3 12 A5 2.1</v>
      </c>
      <c r="M1043" s="300">
        <v>0.16</v>
      </c>
      <c r="O1043" s="1"/>
      <c r="P1043" s="24">
        <f>IF(Q1043="","",VLOOKUP(Q1043,Mapping!AT:AU,2,FALSE))</f>
        <v>3</v>
      </c>
      <c r="Q1043" s="112" t="s">
        <v>148</v>
      </c>
    </row>
    <row r="1044" spans="1:17" hidden="1">
      <c r="A1044" s="305" t="s">
        <v>634</v>
      </c>
      <c r="B1044" s="305" t="s">
        <v>633</v>
      </c>
      <c r="C1044" s="111">
        <v>44490</v>
      </c>
      <c r="D1044" s="23">
        <f>IFERROR(VLOOKUP(E1044,Mapping!AW:BA,5,FALSE),"")</f>
        <v>4</v>
      </c>
      <c r="E1044" s="299" t="s">
        <v>962</v>
      </c>
      <c r="F1044" s="1">
        <v>3</v>
      </c>
      <c r="G1044" s="1">
        <v>12</v>
      </c>
      <c r="H1044" s="1" t="s">
        <v>2323</v>
      </c>
      <c r="I1044" s="1">
        <v>2.2000000000000002</v>
      </c>
      <c r="J1044" s="23" t="str">
        <f t="shared" si="61"/>
        <v>UREN Room 709 3 12 A6 2.2</v>
      </c>
      <c r="K1044" s="23" t="str">
        <f t="shared" si="62"/>
        <v>3 12 A6 2.2</v>
      </c>
      <c r="M1044" s="300">
        <v>0.112</v>
      </c>
      <c r="O1044" s="1"/>
      <c r="P1044" s="24">
        <f>IF(Q1044="","",VLOOKUP(Q1044,Mapping!AT:AU,2,FALSE))</f>
        <v>3</v>
      </c>
      <c r="Q1044" s="112" t="s">
        <v>148</v>
      </c>
    </row>
    <row r="1045" spans="1:17" hidden="1">
      <c r="A1045" s="305" t="s">
        <v>634</v>
      </c>
      <c r="B1045" s="305" t="s">
        <v>633</v>
      </c>
      <c r="C1045" s="111">
        <v>44490</v>
      </c>
      <c r="D1045" s="23">
        <f>IFERROR(VLOOKUP(E1045,Mapping!AW:BA,5,FALSE),"")</f>
        <v>4</v>
      </c>
      <c r="E1045" s="299" t="s">
        <v>962</v>
      </c>
      <c r="F1045" s="1">
        <v>3</v>
      </c>
      <c r="G1045" s="1">
        <v>12</v>
      </c>
      <c r="H1045" s="1" t="s">
        <v>2472</v>
      </c>
      <c r="I1045" s="1">
        <v>2.2999999999999998</v>
      </c>
      <c r="J1045" s="23" t="str">
        <f t="shared" si="61"/>
        <v>UREN Room 709 3 12 A7 2.3</v>
      </c>
      <c r="K1045" s="23" t="str">
        <f t="shared" si="62"/>
        <v>3 12 A7 2.3</v>
      </c>
      <c r="M1045" s="300">
        <v>0.104</v>
      </c>
      <c r="O1045" s="1"/>
      <c r="P1045" s="24">
        <f>IF(Q1045="","",VLOOKUP(Q1045,Mapping!AT:AU,2,FALSE))</f>
        <v>3</v>
      </c>
      <c r="Q1045" s="112" t="s">
        <v>148</v>
      </c>
    </row>
    <row r="1046" spans="1:17" hidden="1">
      <c r="A1046" s="305" t="s">
        <v>634</v>
      </c>
      <c r="B1046" s="305" t="s">
        <v>633</v>
      </c>
      <c r="C1046" s="111">
        <v>44490</v>
      </c>
      <c r="D1046" s="23">
        <f>IFERROR(VLOOKUP(E1046,Mapping!AW:BA,5,FALSE),"")</f>
        <v>4</v>
      </c>
      <c r="E1046" s="299" t="s">
        <v>962</v>
      </c>
      <c r="F1046" s="1">
        <v>3</v>
      </c>
      <c r="G1046" s="1">
        <v>12</v>
      </c>
      <c r="H1046" s="1" t="s">
        <v>2500</v>
      </c>
      <c r="I1046" s="1">
        <v>2.4</v>
      </c>
      <c r="J1046" s="23" t="str">
        <f t="shared" si="61"/>
        <v>UREN Room 709 3 12 A8 2.4</v>
      </c>
      <c r="K1046" s="23" t="str">
        <f t="shared" si="62"/>
        <v>3 12 A8 2.4</v>
      </c>
      <c r="M1046" s="300">
        <v>0.112</v>
      </c>
      <c r="O1046" s="1"/>
      <c r="P1046" s="24">
        <f>IF(Q1046="","",VLOOKUP(Q1046,Mapping!AT:AU,2,FALSE))</f>
        <v>3</v>
      </c>
      <c r="Q1046" s="112" t="s">
        <v>148</v>
      </c>
    </row>
    <row r="1047" spans="1:17" hidden="1">
      <c r="A1047" s="305" t="s">
        <v>634</v>
      </c>
      <c r="B1047" s="305" t="s">
        <v>633</v>
      </c>
      <c r="C1047" s="111">
        <v>44490</v>
      </c>
      <c r="D1047" s="23">
        <f>IFERROR(VLOOKUP(E1047,Mapping!AW:BA,5,FALSE),"")</f>
        <v>1</v>
      </c>
      <c r="E1047" s="85" t="s">
        <v>905</v>
      </c>
      <c r="F1047" s="1">
        <v>3</v>
      </c>
      <c r="G1047" s="1">
        <v>12</v>
      </c>
      <c r="H1047" s="1" t="s">
        <v>2508</v>
      </c>
      <c r="I1047" s="1">
        <v>3.1</v>
      </c>
      <c r="J1047" s="23" t="str">
        <f t="shared" si="61"/>
        <v>UREN Room 709 3 12 A9 3.1</v>
      </c>
      <c r="K1047" s="23" t="str">
        <f t="shared" si="62"/>
        <v>3 12 A9 3.1</v>
      </c>
      <c r="M1047" s="300">
        <v>5.2999999999999999E-2</v>
      </c>
      <c r="O1047" s="1"/>
      <c r="P1047" s="24">
        <f>IF(Q1047="","",VLOOKUP(Q1047,Mapping!AT:AU,2,FALSE))</f>
        <v>3</v>
      </c>
      <c r="Q1047" s="112" t="s">
        <v>148</v>
      </c>
    </row>
    <row r="1048" spans="1:17" hidden="1">
      <c r="A1048" s="305" t="s">
        <v>634</v>
      </c>
      <c r="B1048" s="305" t="s">
        <v>633</v>
      </c>
      <c r="C1048" s="111">
        <v>44490</v>
      </c>
      <c r="D1048" s="23">
        <f>IFERROR(VLOOKUP(E1048,Mapping!AW:BA,5,FALSE),"")</f>
        <v>1</v>
      </c>
      <c r="E1048" s="85" t="s">
        <v>905</v>
      </c>
      <c r="F1048" s="1">
        <v>3</v>
      </c>
      <c r="G1048" s="1">
        <v>12</v>
      </c>
      <c r="H1048" s="1" t="s">
        <v>1353</v>
      </c>
      <c r="I1048" s="1">
        <v>3.2</v>
      </c>
      <c r="J1048" s="23" t="str">
        <f t="shared" si="61"/>
        <v>UREN Room 709 3 12 B1 3.2</v>
      </c>
      <c r="K1048" s="23" t="str">
        <f t="shared" si="62"/>
        <v>3 12 B1 3.2</v>
      </c>
      <c r="M1048" s="300">
        <v>0.13200000000000001</v>
      </c>
      <c r="O1048" s="1"/>
      <c r="P1048" s="24">
        <f>IF(Q1048="","",VLOOKUP(Q1048,Mapping!AT:AU,2,FALSE))</f>
        <v>3</v>
      </c>
      <c r="Q1048" s="112" t="s">
        <v>148</v>
      </c>
    </row>
    <row r="1049" spans="1:17" ht="15.75" hidden="1" customHeight="1">
      <c r="A1049" s="305" t="s">
        <v>634</v>
      </c>
      <c r="B1049" s="305" t="s">
        <v>633</v>
      </c>
      <c r="C1049" s="111">
        <v>44490</v>
      </c>
      <c r="D1049" s="23">
        <f>IFERROR(VLOOKUP(E1049,Mapping!AW:BA,5,FALSE),"")</f>
        <v>1</v>
      </c>
      <c r="E1049" s="85" t="s">
        <v>905</v>
      </c>
      <c r="F1049" s="1">
        <v>3</v>
      </c>
      <c r="G1049" s="1">
        <v>12</v>
      </c>
      <c r="H1049" s="1" t="s">
        <v>1391</v>
      </c>
      <c r="I1049" s="1">
        <v>3.3</v>
      </c>
      <c r="J1049" s="23" t="str">
        <f t="shared" si="61"/>
        <v>UREN Room 709 3 12 B2 3.3</v>
      </c>
      <c r="K1049" s="23" t="str">
        <f t="shared" si="62"/>
        <v>3 12 B2 3.3</v>
      </c>
      <c r="M1049" s="300">
        <v>7.0000000000000007E-2</v>
      </c>
      <c r="O1049" s="1"/>
      <c r="P1049" s="24">
        <f>IF(Q1049="","",VLOOKUP(Q1049,Mapping!AT:AU,2,FALSE))</f>
        <v>3</v>
      </c>
      <c r="Q1049" s="112" t="s">
        <v>148</v>
      </c>
    </row>
    <row r="1050" spans="1:17" hidden="1">
      <c r="A1050" s="305" t="s">
        <v>634</v>
      </c>
      <c r="B1050" s="305" t="s">
        <v>633</v>
      </c>
      <c r="C1050" s="111">
        <v>44490</v>
      </c>
      <c r="D1050" s="23">
        <f>IFERROR(VLOOKUP(E1050,Mapping!AW:BA,5,FALSE),"")</f>
        <v>1</v>
      </c>
      <c r="E1050" s="85" t="s">
        <v>905</v>
      </c>
      <c r="F1050" s="1">
        <v>3</v>
      </c>
      <c r="G1050" s="1">
        <v>12</v>
      </c>
      <c r="H1050" s="1" t="s">
        <v>1957</v>
      </c>
      <c r="I1050" s="1">
        <v>3.4</v>
      </c>
      <c r="J1050" s="23" t="str">
        <f t="shared" si="61"/>
        <v>UREN Room 709 3 12 B3 3.4</v>
      </c>
      <c r="K1050" s="23" t="str">
        <f t="shared" si="62"/>
        <v>3 12 B3 3.4</v>
      </c>
      <c r="M1050" s="300">
        <v>5.3999999999999999E-2</v>
      </c>
      <c r="O1050" s="1"/>
      <c r="P1050" s="24">
        <f>IF(Q1050="","",VLOOKUP(Q1050,Mapping!AT:AU,2,FALSE))</f>
        <v>3</v>
      </c>
      <c r="Q1050" s="112" t="s">
        <v>148</v>
      </c>
    </row>
    <row r="1051" spans="1:17" hidden="1">
      <c r="A1051" s="305" t="s">
        <v>634</v>
      </c>
      <c r="B1051" s="305" t="s">
        <v>633</v>
      </c>
      <c r="C1051" s="111">
        <v>44490</v>
      </c>
      <c r="D1051" s="23">
        <f>IFERROR(VLOOKUP(E1051,Mapping!AW:BA,5,FALSE),"")</f>
        <v>6</v>
      </c>
      <c r="E1051" s="299" t="s">
        <v>986</v>
      </c>
      <c r="F1051" s="1">
        <v>3</v>
      </c>
      <c r="G1051" s="1">
        <v>12</v>
      </c>
      <c r="H1051" s="1" t="s">
        <v>1960</v>
      </c>
      <c r="I1051" s="1">
        <v>4.0999999999999996</v>
      </c>
      <c r="J1051" s="23" t="str">
        <f t="shared" si="61"/>
        <v>UREN Room 709 3 12 B4 4.1</v>
      </c>
      <c r="K1051" s="23" t="str">
        <f t="shared" si="62"/>
        <v>3 12 B4 4.1</v>
      </c>
      <c r="M1051" s="300">
        <v>6.0999999999999999E-2</v>
      </c>
      <c r="O1051" s="1"/>
      <c r="P1051" s="24">
        <f>IF(Q1051="","",VLOOKUP(Q1051,Mapping!AT:AU,2,FALSE))</f>
        <v>3</v>
      </c>
      <c r="Q1051" s="112" t="s">
        <v>148</v>
      </c>
    </row>
    <row r="1052" spans="1:17" hidden="1">
      <c r="A1052" s="305" t="s">
        <v>634</v>
      </c>
      <c r="B1052" s="305" t="s">
        <v>633</v>
      </c>
      <c r="C1052" s="111">
        <v>44490</v>
      </c>
      <c r="D1052" s="23">
        <f>IFERROR(VLOOKUP(E1052,Mapping!AW:BA,5,FALSE),"")</f>
        <v>6</v>
      </c>
      <c r="E1052" s="299" t="s">
        <v>986</v>
      </c>
      <c r="F1052" s="1">
        <v>3</v>
      </c>
      <c r="G1052" s="1">
        <v>12</v>
      </c>
      <c r="H1052" s="1" t="s">
        <v>1963</v>
      </c>
      <c r="I1052" s="1">
        <v>4.2</v>
      </c>
      <c r="J1052" s="23" t="str">
        <f t="shared" si="61"/>
        <v>UREN Room 709 3 12 B5 4.2</v>
      </c>
      <c r="K1052" s="23" t="str">
        <f t="shared" si="62"/>
        <v>3 12 B5 4.2</v>
      </c>
      <c r="M1052" s="300">
        <v>6.7000000000000004E-2</v>
      </c>
      <c r="O1052" s="1"/>
      <c r="P1052" s="24">
        <f>IF(Q1052="","",VLOOKUP(Q1052,Mapping!AT:AU,2,FALSE))</f>
        <v>3</v>
      </c>
      <c r="Q1052" s="112" t="s">
        <v>148</v>
      </c>
    </row>
    <row r="1053" spans="1:17" hidden="1">
      <c r="A1053" s="305" t="s">
        <v>634</v>
      </c>
      <c r="B1053" s="305" t="s">
        <v>633</v>
      </c>
      <c r="C1053" s="111">
        <v>44490</v>
      </c>
      <c r="D1053" s="23">
        <f>IFERROR(VLOOKUP(E1053,Mapping!AW:BA,5,FALSE),"")</f>
        <v>6</v>
      </c>
      <c r="E1053" s="299" t="s">
        <v>986</v>
      </c>
      <c r="F1053" s="1">
        <v>3</v>
      </c>
      <c r="G1053" s="1">
        <v>12</v>
      </c>
      <c r="H1053" s="1" t="s">
        <v>1967</v>
      </c>
      <c r="I1053" s="1">
        <v>4.3</v>
      </c>
      <c r="J1053" s="23" t="str">
        <f t="shared" si="61"/>
        <v>UREN Room 709 3 12 B6 4.3</v>
      </c>
      <c r="K1053" s="23" t="str">
        <f t="shared" si="62"/>
        <v>3 12 B6 4.3</v>
      </c>
      <c r="M1053" s="300">
        <v>0.124</v>
      </c>
      <c r="O1053" s="1"/>
      <c r="P1053" s="24">
        <f>IF(Q1053="","",VLOOKUP(Q1053,Mapping!AT:AU,2,FALSE))</f>
        <v>3</v>
      </c>
      <c r="Q1053" s="112" t="s">
        <v>148</v>
      </c>
    </row>
    <row r="1054" spans="1:17" hidden="1">
      <c r="A1054" s="305" t="s">
        <v>634</v>
      </c>
      <c r="B1054" s="305" t="s">
        <v>633</v>
      </c>
      <c r="C1054" s="111">
        <v>44490</v>
      </c>
      <c r="D1054" s="23">
        <f>IFERROR(VLOOKUP(E1054,Mapping!AW:BA,5,FALSE),"")</f>
        <v>6</v>
      </c>
      <c r="E1054" s="299" t="s">
        <v>986</v>
      </c>
      <c r="F1054" s="1">
        <v>3</v>
      </c>
      <c r="G1054" s="1">
        <v>12</v>
      </c>
      <c r="H1054" s="1" t="s">
        <v>1971</v>
      </c>
      <c r="I1054" s="1">
        <v>4.4000000000000004</v>
      </c>
      <c r="J1054" s="23" t="str">
        <f t="shared" ref="J1054:J1117" si="63">"UREN Room 709"&amp;" "&amp;F1054&amp;" "&amp;G1054&amp;" "&amp;H1054&amp;" "&amp;I1054</f>
        <v>UREN Room 709 3 12 B7 4.4</v>
      </c>
      <c r="K1054" s="23" t="str">
        <f t="shared" ref="K1054:K1117" si="64">F1054&amp;" "&amp;G1054&amp;" "&amp;H1054&amp;" "&amp;I1054</f>
        <v>3 12 B7 4.4</v>
      </c>
      <c r="M1054" s="300">
        <v>4.5999999999999999E-2</v>
      </c>
      <c r="O1054" s="1"/>
      <c r="P1054" s="24">
        <f>IF(Q1054="","",VLOOKUP(Q1054,Mapping!AT:AU,2,FALSE))</f>
        <v>3</v>
      </c>
      <c r="Q1054" s="112" t="s">
        <v>148</v>
      </c>
    </row>
    <row r="1055" spans="1:17" hidden="1">
      <c r="A1055" s="305" t="s">
        <v>634</v>
      </c>
      <c r="B1055" s="305" t="s">
        <v>633</v>
      </c>
      <c r="C1055" s="111">
        <v>44490</v>
      </c>
      <c r="D1055" s="23">
        <f>IFERROR(VLOOKUP(E1055,Mapping!AW:BA,5,FALSE),"")</f>
        <v>2</v>
      </c>
      <c r="E1055" s="85" t="s">
        <v>925</v>
      </c>
      <c r="F1055" s="1">
        <v>3</v>
      </c>
      <c r="G1055" s="1">
        <v>12</v>
      </c>
      <c r="H1055" s="1" t="s">
        <v>1975</v>
      </c>
      <c r="I1055" s="1">
        <v>5.0999999999999996</v>
      </c>
      <c r="J1055" s="23" t="str">
        <f t="shared" si="63"/>
        <v>UREN Room 709 3 12 B8 5.1</v>
      </c>
      <c r="K1055" s="23" t="str">
        <f t="shared" si="64"/>
        <v>3 12 B8 5.1</v>
      </c>
      <c r="M1055" s="300">
        <v>0.156</v>
      </c>
      <c r="O1055" s="1"/>
      <c r="P1055" s="24">
        <f>IF(Q1055="","",VLOOKUP(Q1055,Mapping!AT:AU,2,FALSE))</f>
        <v>3</v>
      </c>
      <c r="Q1055" s="112" t="s">
        <v>148</v>
      </c>
    </row>
    <row r="1056" spans="1:17" ht="15.75" hidden="1" customHeight="1">
      <c r="A1056" s="305" t="s">
        <v>634</v>
      </c>
      <c r="B1056" s="305" t="s">
        <v>633</v>
      </c>
      <c r="C1056" s="111">
        <v>44490</v>
      </c>
      <c r="D1056" s="23">
        <f>IFERROR(VLOOKUP(E1056,Mapping!AW:BA,5,FALSE),"")</f>
        <v>2</v>
      </c>
      <c r="E1056" s="85" t="s">
        <v>925</v>
      </c>
      <c r="F1056" s="1">
        <v>3</v>
      </c>
      <c r="G1056" s="1">
        <v>12</v>
      </c>
      <c r="H1056" s="1" t="s">
        <v>1979</v>
      </c>
      <c r="I1056" s="1">
        <v>5.2</v>
      </c>
      <c r="J1056" s="23" t="str">
        <f t="shared" si="63"/>
        <v>UREN Room 709 3 12 B9 5.2</v>
      </c>
      <c r="K1056" s="23" t="str">
        <f t="shared" si="64"/>
        <v>3 12 B9 5.2</v>
      </c>
      <c r="M1056" s="300">
        <v>8.8999999999999996E-2</v>
      </c>
      <c r="O1056" s="1"/>
      <c r="P1056" s="24">
        <f>IF(Q1056="","",VLOOKUP(Q1056,Mapping!AT:AU,2,FALSE))</f>
        <v>3</v>
      </c>
      <c r="Q1056" s="112" t="s">
        <v>148</v>
      </c>
    </row>
    <row r="1057" spans="1:17" hidden="1">
      <c r="A1057" s="305" t="s">
        <v>634</v>
      </c>
      <c r="B1057" s="305" t="s">
        <v>633</v>
      </c>
      <c r="C1057" s="111">
        <v>44490</v>
      </c>
      <c r="D1057" s="23">
        <f>IFERROR(VLOOKUP(E1057,Mapping!AW:BA,5,FALSE),"")</f>
        <v>2</v>
      </c>
      <c r="E1057" s="85" t="s">
        <v>925</v>
      </c>
      <c r="F1057" s="1">
        <v>3</v>
      </c>
      <c r="G1057" s="1">
        <v>12</v>
      </c>
      <c r="H1057" s="1" t="s">
        <v>1411</v>
      </c>
      <c r="I1057" s="1">
        <v>5.3</v>
      </c>
      <c r="J1057" s="23" t="str">
        <f t="shared" si="63"/>
        <v>UREN Room 709 3 12 C1 5.3</v>
      </c>
      <c r="K1057" s="23" t="str">
        <f t="shared" si="64"/>
        <v>3 12 C1 5.3</v>
      </c>
      <c r="M1057" s="300">
        <v>0.14599999999999999</v>
      </c>
      <c r="O1057" s="1"/>
      <c r="P1057" s="24">
        <f>IF(Q1057="","",VLOOKUP(Q1057,Mapping!AT:AU,2,FALSE))</f>
        <v>3</v>
      </c>
      <c r="Q1057" s="112" t="s">
        <v>148</v>
      </c>
    </row>
    <row r="1058" spans="1:17" hidden="1">
      <c r="A1058" s="305" t="s">
        <v>634</v>
      </c>
      <c r="B1058" s="305" t="s">
        <v>633</v>
      </c>
      <c r="C1058" s="111">
        <v>44490</v>
      </c>
      <c r="D1058" s="23">
        <f>IFERROR(VLOOKUP(E1058,Mapping!AW:BA,5,FALSE),"")</f>
        <v>2</v>
      </c>
      <c r="E1058" s="85" t="s">
        <v>925</v>
      </c>
      <c r="F1058" s="1">
        <v>3</v>
      </c>
      <c r="G1058" s="1">
        <v>12</v>
      </c>
      <c r="H1058" s="1" t="s">
        <v>2324</v>
      </c>
      <c r="I1058" s="1">
        <v>5.4</v>
      </c>
      <c r="J1058" s="23" t="str">
        <f t="shared" si="63"/>
        <v>UREN Room 709 3 12 C2 5.4</v>
      </c>
      <c r="K1058" s="23" t="str">
        <f t="shared" si="64"/>
        <v>3 12 C2 5.4</v>
      </c>
      <c r="M1058" s="300">
        <v>0.124</v>
      </c>
      <c r="O1058" s="1"/>
      <c r="P1058" s="24">
        <f>IF(Q1058="","",VLOOKUP(Q1058,Mapping!AT:AU,2,FALSE))</f>
        <v>3</v>
      </c>
      <c r="Q1058" s="112" t="s">
        <v>148</v>
      </c>
    </row>
    <row r="1059" spans="1:17" hidden="1">
      <c r="A1059" s="305" t="s">
        <v>634</v>
      </c>
      <c r="B1059" s="305" t="s">
        <v>633</v>
      </c>
      <c r="C1059" s="111">
        <v>44490</v>
      </c>
      <c r="D1059" s="23">
        <f>IFERROR(VLOOKUP(E1059,Mapping!AW:BA,5,FALSE),"")</f>
        <v>7</v>
      </c>
      <c r="E1059" s="299" t="s">
        <v>998</v>
      </c>
      <c r="F1059" s="1">
        <v>3</v>
      </c>
      <c r="G1059" s="1">
        <v>12</v>
      </c>
      <c r="H1059" s="1" t="s">
        <v>2446</v>
      </c>
      <c r="I1059" s="1">
        <v>6.1</v>
      </c>
      <c r="J1059" s="23" t="str">
        <f t="shared" si="63"/>
        <v>UREN Room 709 3 12 C3 6.1</v>
      </c>
      <c r="K1059" s="23" t="str">
        <f t="shared" si="64"/>
        <v>3 12 C3 6.1</v>
      </c>
      <c r="M1059" s="300">
        <v>0.157</v>
      </c>
      <c r="O1059" s="1"/>
      <c r="P1059" s="24">
        <f>IF(Q1059="","",VLOOKUP(Q1059,Mapping!AT:AU,2,FALSE))</f>
        <v>3</v>
      </c>
      <c r="Q1059" s="112" t="s">
        <v>148</v>
      </c>
    </row>
    <row r="1060" spans="1:17" hidden="1">
      <c r="A1060" s="305" t="s">
        <v>634</v>
      </c>
      <c r="B1060" s="305" t="s">
        <v>633</v>
      </c>
      <c r="C1060" s="111">
        <v>44490</v>
      </c>
      <c r="D1060" s="23">
        <f>IFERROR(VLOOKUP(E1060,Mapping!AW:BA,5,FALSE),"")</f>
        <v>7</v>
      </c>
      <c r="E1060" s="299" t="s">
        <v>998</v>
      </c>
      <c r="F1060" s="1">
        <v>3</v>
      </c>
      <c r="G1060" s="1">
        <v>12</v>
      </c>
      <c r="H1060" s="1" t="s">
        <v>2447</v>
      </c>
      <c r="I1060" s="1">
        <v>6.2</v>
      </c>
      <c r="J1060" s="23" t="str">
        <f t="shared" si="63"/>
        <v>UREN Room 709 3 12 C4 6.2</v>
      </c>
      <c r="K1060" s="23" t="str">
        <f t="shared" si="64"/>
        <v>3 12 C4 6.2</v>
      </c>
      <c r="M1060" s="300" t="s">
        <v>2727</v>
      </c>
      <c r="O1060" s="1"/>
      <c r="P1060" s="24">
        <f>IF(Q1060="","",VLOOKUP(Q1060,Mapping!AT:AU,2,FALSE))</f>
        <v>3</v>
      </c>
      <c r="Q1060" s="112" t="s">
        <v>148</v>
      </c>
    </row>
    <row r="1061" spans="1:17" hidden="1">
      <c r="A1061" s="305" t="s">
        <v>634</v>
      </c>
      <c r="B1061" s="305" t="s">
        <v>633</v>
      </c>
      <c r="C1061" s="111">
        <v>44490</v>
      </c>
      <c r="D1061" s="23">
        <f>IFERROR(VLOOKUP(E1061,Mapping!AW:BA,5,FALSE),"")</f>
        <v>7</v>
      </c>
      <c r="E1061" s="299" t="s">
        <v>998</v>
      </c>
      <c r="F1061" s="1">
        <v>3</v>
      </c>
      <c r="G1061" s="1">
        <v>12</v>
      </c>
      <c r="H1061" s="1" t="s">
        <v>2448</v>
      </c>
      <c r="I1061" s="1">
        <v>6.3</v>
      </c>
      <c r="J1061" s="23" t="str">
        <f t="shared" si="63"/>
        <v>UREN Room 709 3 12 C5 6.3</v>
      </c>
      <c r="K1061" s="23" t="str">
        <f t="shared" si="64"/>
        <v>3 12 C5 6.3</v>
      </c>
      <c r="M1061" s="300">
        <v>0.13600000000000001</v>
      </c>
      <c r="O1061" s="1"/>
      <c r="P1061" s="24">
        <f>IF(Q1061="","",VLOOKUP(Q1061,Mapping!AT:AU,2,FALSE))</f>
        <v>3</v>
      </c>
      <c r="Q1061" s="112" t="s">
        <v>148</v>
      </c>
    </row>
    <row r="1062" spans="1:17" hidden="1">
      <c r="A1062" s="305" t="s">
        <v>634</v>
      </c>
      <c r="B1062" s="305" t="s">
        <v>633</v>
      </c>
      <c r="C1062" s="111">
        <v>44490</v>
      </c>
      <c r="D1062" s="23">
        <f>IFERROR(VLOOKUP(E1062,Mapping!AW:BA,5,FALSE),"")</f>
        <v>7</v>
      </c>
      <c r="E1062" s="299" t="s">
        <v>998</v>
      </c>
      <c r="F1062" s="1">
        <v>3</v>
      </c>
      <c r="G1062" s="1">
        <v>12</v>
      </c>
      <c r="H1062" s="1" t="s">
        <v>2449</v>
      </c>
      <c r="I1062" s="1">
        <v>6.4</v>
      </c>
      <c r="J1062" s="23" t="str">
        <f t="shared" si="63"/>
        <v>UREN Room 709 3 12 C6 6.4</v>
      </c>
      <c r="K1062" s="23" t="str">
        <f t="shared" si="64"/>
        <v>3 12 C6 6.4</v>
      </c>
      <c r="M1062" s="300">
        <v>7.0999999999999994E-2</v>
      </c>
      <c r="O1062" s="1"/>
      <c r="P1062" s="24">
        <f>IF(Q1062="","",VLOOKUP(Q1062,Mapping!AT:AU,2,FALSE))</f>
        <v>3</v>
      </c>
      <c r="Q1062" s="112" t="s">
        <v>148</v>
      </c>
    </row>
    <row r="1063" spans="1:17" ht="15.75" hidden="1" customHeight="1">
      <c r="A1063" s="305" t="s">
        <v>634</v>
      </c>
      <c r="B1063" s="305" t="s">
        <v>633</v>
      </c>
      <c r="C1063" s="111">
        <v>44490</v>
      </c>
      <c r="D1063" s="23">
        <f>IFERROR(VLOOKUP(E1063,Mapping!AW:BA,5,FALSE),"")</f>
        <v>8</v>
      </c>
      <c r="E1063" s="299" t="s">
        <v>1009</v>
      </c>
      <c r="F1063" s="1">
        <v>3</v>
      </c>
      <c r="G1063" s="1">
        <v>12</v>
      </c>
      <c r="H1063" s="1" t="s">
        <v>2478</v>
      </c>
      <c r="I1063" s="1">
        <v>7.1</v>
      </c>
      <c r="J1063" s="23" t="str">
        <f t="shared" si="63"/>
        <v>UREN Room 709 3 12 C7 7.1</v>
      </c>
      <c r="K1063" s="23" t="str">
        <f t="shared" si="64"/>
        <v>3 12 C7 7.1</v>
      </c>
      <c r="M1063" s="300">
        <v>0.16600000000000001</v>
      </c>
      <c r="O1063" s="1"/>
      <c r="P1063" s="24">
        <f>IF(Q1063="","",VLOOKUP(Q1063,Mapping!AT:AU,2,FALSE))</f>
        <v>3</v>
      </c>
      <c r="Q1063" s="112" t="s">
        <v>148</v>
      </c>
    </row>
    <row r="1064" spans="1:17" hidden="1">
      <c r="A1064" s="305" t="s">
        <v>634</v>
      </c>
      <c r="B1064" s="305" t="s">
        <v>633</v>
      </c>
      <c r="C1064" s="111">
        <v>44490</v>
      </c>
      <c r="D1064" s="23">
        <f>IFERROR(VLOOKUP(E1064,Mapping!AW:BA,5,FALSE),"")</f>
        <v>8</v>
      </c>
      <c r="E1064" s="299" t="s">
        <v>1009</v>
      </c>
      <c r="F1064" s="1">
        <v>3</v>
      </c>
      <c r="G1064" s="1">
        <v>12</v>
      </c>
      <c r="H1064" s="1" t="s">
        <v>2479</v>
      </c>
      <c r="I1064" s="1">
        <v>7.2</v>
      </c>
      <c r="J1064" s="23" t="str">
        <f t="shared" si="63"/>
        <v>UREN Room 709 3 12 C8 7.2</v>
      </c>
      <c r="K1064" s="23" t="str">
        <f t="shared" si="64"/>
        <v>3 12 C8 7.2</v>
      </c>
      <c r="M1064" s="300">
        <v>0.16</v>
      </c>
      <c r="O1064" s="1"/>
      <c r="P1064" s="24">
        <f>IF(Q1064="","",VLOOKUP(Q1064,Mapping!AT:AU,2,FALSE))</f>
        <v>3</v>
      </c>
      <c r="Q1064" s="112" t="s">
        <v>148</v>
      </c>
    </row>
    <row r="1065" spans="1:17" hidden="1">
      <c r="A1065" s="304" t="s">
        <v>634</v>
      </c>
      <c r="B1065" s="304" t="s">
        <v>633</v>
      </c>
      <c r="C1065" s="111">
        <v>44490</v>
      </c>
      <c r="D1065" s="23">
        <f>IFERROR(VLOOKUP(E1065,Mapping!AW:BA,5,FALSE),"")</f>
        <v>8</v>
      </c>
      <c r="E1065" s="118" t="s">
        <v>1009</v>
      </c>
      <c r="F1065" s="1">
        <v>3</v>
      </c>
      <c r="G1065" s="1">
        <v>12</v>
      </c>
      <c r="H1065" s="1" t="s">
        <v>2480</v>
      </c>
      <c r="I1065" s="1">
        <v>7.3</v>
      </c>
      <c r="J1065" s="23" t="str">
        <f t="shared" si="63"/>
        <v>UREN Room 709 3 12 C9 7.3</v>
      </c>
      <c r="K1065" s="23" t="str">
        <f t="shared" si="64"/>
        <v>3 12 C9 7.3</v>
      </c>
      <c r="M1065" s="300">
        <v>8.4000000000000005E-2</v>
      </c>
      <c r="O1065" s="1"/>
      <c r="P1065" s="24">
        <f>IF(Q1065="","",VLOOKUP(Q1065,Mapping!AT:AU,2,FALSE))</f>
        <v>3</v>
      </c>
      <c r="Q1065" s="112" t="s">
        <v>148</v>
      </c>
    </row>
    <row r="1066" spans="1:17" hidden="1">
      <c r="A1066" s="304" t="s">
        <v>634</v>
      </c>
      <c r="B1066" s="304" t="s">
        <v>633</v>
      </c>
      <c r="C1066" s="111">
        <v>44490</v>
      </c>
      <c r="D1066" s="23">
        <f>IFERROR(VLOOKUP(E1066,Mapping!AW:BA,5,FALSE),"")</f>
        <v>8</v>
      </c>
      <c r="E1066" s="118" t="s">
        <v>1009</v>
      </c>
      <c r="F1066" s="1">
        <v>3</v>
      </c>
      <c r="G1066" s="1">
        <v>12</v>
      </c>
      <c r="H1066" s="1" t="s">
        <v>2481</v>
      </c>
      <c r="I1066" s="1">
        <v>7.4</v>
      </c>
      <c r="J1066" s="23" t="str">
        <f t="shared" si="63"/>
        <v>UREN Room 709 3 12 D1 7.4</v>
      </c>
      <c r="K1066" s="23" t="str">
        <f t="shared" si="64"/>
        <v>3 12 D1 7.4</v>
      </c>
      <c r="M1066" s="300">
        <v>0.115</v>
      </c>
      <c r="O1066" s="1"/>
      <c r="P1066" s="24">
        <f>IF(Q1066="","",VLOOKUP(Q1066,Mapping!AT:AU,2,FALSE))</f>
        <v>3</v>
      </c>
      <c r="Q1066" s="112" t="s">
        <v>148</v>
      </c>
    </row>
    <row r="1067" spans="1:17" hidden="1">
      <c r="A1067" s="304" t="s">
        <v>634</v>
      </c>
      <c r="B1067" s="304" t="s">
        <v>633</v>
      </c>
      <c r="C1067" s="111">
        <v>44490</v>
      </c>
      <c r="D1067" s="23">
        <f>IFERROR(VLOOKUP(E1067,Mapping!AW:BA,5,FALSE),"")</f>
        <v>9</v>
      </c>
      <c r="E1067" s="118" t="s">
        <v>1018</v>
      </c>
      <c r="F1067" s="1">
        <v>3</v>
      </c>
      <c r="G1067" s="1">
        <v>12</v>
      </c>
      <c r="H1067" s="1" t="s">
        <v>2482</v>
      </c>
      <c r="I1067" s="1">
        <v>8.1</v>
      </c>
      <c r="J1067" s="23" t="str">
        <f t="shared" si="63"/>
        <v>UREN Room 709 3 12 D2 8.1</v>
      </c>
      <c r="K1067" s="23" t="str">
        <f t="shared" si="64"/>
        <v>3 12 D2 8.1</v>
      </c>
      <c r="M1067" s="300">
        <v>0.14799999999999999</v>
      </c>
      <c r="O1067" s="1"/>
      <c r="P1067" s="24">
        <f>IF(Q1067="","",VLOOKUP(Q1067,Mapping!AT:AU,2,FALSE))</f>
        <v>3</v>
      </c>
      <c r="Q1067" s="112" t="s">
        <v>148</v>
      </c>
    </row>
    <row r="1068" spans="1:17" hidden="1">
      <c r="A1068" s="304" t="s">
        <v>634</v>
      </c>
      <c r="B1068" s="304" t="s">
        <v>633</v>
      </c>
      <c r="C1068" s="111">
        <v>44490</v>
      </c>
      <c r="D1068" s="23">
        <f>IFERROR(VLOOKUP(E1068,Mapping!AW:BA,5,FALSE),"")</f>
        <v>9</v>
      </c>
      <c r="E1068" s="118" t="s">
        <v>1018</v>
      </c>
      <c r="F1068" s="1">
        <v>3</v>
      </c>
      <c r="G1068" s="1">
        <v>12</v>
      </c>
      <c r="H1068" s="1" t="s">
        <v>2483</v>
      </c>
      <c r="I1068" s="1">
        <v>8.1999999999999993</v>
      </c>
      <c r="J1068" s="23" t="str">
        <f t="shared" si="63"/>
        <v>UREN Room 709 3 12 D3 8.2</v>
      </c>
      <c r="K1068" s="23" t="str">
        <f t="shared" si="64"/>
        <v>3 12 D3 8.2</v>
      </c>
      <c r="M1068" s="300">
        <v>0.13300000000000001</v>
      </c>
      <c r="O1068" s="1"/>
      <c r="P1068" s="24">
        <f>IF(Q1068="","",VLOOKUP(Q1068,Mapping!AT:AU,2,FALSE))</f>
        <v>3</v>
      </c>
      <c r="Q1068" s="112" t="s">
        <v>148</v>
      </c>
    </row>
    <row r="1069" spans="1:17" hidden="1">
      <c r="A1069" s="304" t="s">
        <v>634</v>
      </c>
      <c r="B1069" s="304" t="s">
        <v>633</v>
      </c>
      <c r="C1069" s="111">
        <v>44490</v>
      </c>
      <c r="D1069" s="23">
        <f>IFERROR(VLOOKUP(E1069,Mapping!AW:BA,5,FALSE),"")</f>
        <v>9</v>
      </c>
      <c r="E1069" s="118" t="s">
        <v>1018</v>
      </c>
      <c r="F1069" s="1">
        <v>3</v>
      </c>
      <c r="G1069" s="1">
        <v>12</v>
      </c>
      <c r="H1069" s="1" t="s">
        <v>2484</v>
      </c>
      <c r="I1069" s="1">
        <v>8.3000000000000007</v>
      </c>
      <c r="J1069" s="23" t="str">
        <f t="shared" si="63"/>
        <v>UREN Room 709 3 12 D4 8.3</v>
      </c>
      <c r="K1069" s="23" t="str">
        <f t="shared" si="64"/>
        <v>3 12 D4 8.3</v>
      </c>
      <c r="M1069" s="300">
        <v>0.127</v>
      </c>
      <c r="O1069" s="1"/>
      <c r="P1069" s="24">
        <f>IF(Q1069="","",VLOOKUP(Q1069,Mapping!AT:AU,2,FALSE))</f>
        <v>3</v>
      </c>
      <c r="Q1069" s="112" t="s">
        <v>148</v>
      </c>
    </row>
    <row r="1070" spans="1:17" ht="15.75" hidden="1" customHeight="1">
      <c r="A1070" s="304" t="s">
        <v>634</v>
      </c>
      <c r="B1070" s="304" t="s">
        <v>633</v>
      </c>
      <c r="C1070" s="111">
        <v>44490</v>
      </c>
      <c r="D1070" s="23">
        <f>IFERROR(VLOOKUP(E1070,Mapping!AW:BA,5,FALSE),"")</f>
        <v>9</v>
      </c>
      <c r="E1070" s="118" t="s">
        <v>1018</v>
      </c>
      <c r="F1070" s="1">
        <v>3</v>
      </c>
      <c r="G1070" s="1">
        <v>12</v>
      </c>
      <c r="H1070" s="1" t="s">
        <v>2485</v>
      </c>
      <c r="I1070" s="1">
        <v>8.4</v>
      </c>
      <c r="J1070" s="23" t="str">
        <f t="shared" si="63"/>
        <v>UREN Room 709 3 12 D5 8.4</v>
      </c>
      <c r="K1070" s="23" t="str">
        <f t="shared" si="64"/>
        <v>3 12 D5 8.4</v>
      </c>
      <c r="M1070" s="300">
        <v>0.06</v>
      </c>
      <c r="O1070" s="1"/>
      <c r="P1070" s="24">
        <f>IF(Q1070="","",VLOOKUP(Q1070,Mapping!AT:AU,2,FALSE))</f>
        <v>3</v>
      </c>
      <c r="Q1070" s="112" t="s">
        <v>148</v>
      </c>
    </row>
    <row r="1071" spans="1:17" hidden="1">
      <c r="A1071" s="304" t="s">
        <v>634</v>
      </c>
      <c r="B1071" s="304" t="s">
        <v>633</v>
      </c>
      <c r="C1071" s="111">
        <v>44490</v>
      </c>
      <c r="D1071" s="23">
        <f>IFERROR(VLOOKUP(E1071,Mapping!AW:BA,5,FALSE),"")</f>
        <v>11</v>
      </c>
      <c r="E1071" s="118" t="s">
        <v>1034</v>
      </c>
      <c r="F1071" s="1">
        <v>3</v>
      </c>
      <c r="G1071" s="1">
        <v>12</v>
      </c>
      <c r="H1071" s="1" t="s">
        <v>2486</v>
      </c>
      <c r="I1071" s="1">
        <v>10</v>
      </c>
      <c r="J1071" s="23" t="str">
        <f t="shared" si="63"/>
        <v>UREN Room 709 3 12 D6 10</v>
      </c>
      <c r="K1071" s="23" t="str">
        <f t="shared" si="64"/>
        <v>3 12 D6 10</v>
      </c>
      <c r="M1071" s="300">
        <v>0.57399999999999995</v>
      </c>
      <c r="O1071" s="1"/>
      <c r="P1071" s="24">
        <f>IF(Q1071="","",VLOOKUP(Q1071,Mapping!AT:AU,2,FALSE))</f>
        <v>3</v>
      </c>
      <c r="Q1071" s="112" t="s">
        <v>148</v>
      </c>
    </row>
    <row r="1072" spans="1:17">
      <c r="A1072" s="304" t="s">
        <v>598</v>
      </c>
      <c r="B1072" s="304" t="s">
        <v>597</v>
      </c>
      <c r="C1072" s="111">
        <v>44490</v>
      </c>
      <c r="D1072" s="23">
        <f>IFERROR(VLOOKUP(E1072,Mapping!AW:BA,5,FALSE),"")</f>
        <v>5</v>
      </c>
      <c r="E1072" s="503" t="s">
        <v>975</v>
      </c>
      <c r="F1072" s="1">
        <v>3</v>
      </c>
      <c r="G1072" s="1">
        <v>11</v>
      </c>
      <c r="H1072" s="1" t="s">
        <v>1209</v>
      </c>
      <c r="I1072" s="1">
        <v>1.1000000000000001</v>
      </c>
      <c r="J1072" s="23" t="str">
        <f t="shared" si="63"/>
        <v>UREN Room 709 3 11 A1 1.1</v>
      </c>
      <c r="K1072" s="23" t="str">
        <f t="shared" si="64"/>
        <v>3 11 A1 1.1</v>
      </c>
      <c r="M1072" s="300">
        <v>7.9000000000000001E-2</v>
      </c>
      <c r="O1072" s="1"/>
      <c r="P1072" s="24">
        <f>IF(Q1072="","",VLOOKUP(Q1072,Mapping!AT:AU,2,FALSE))</f>
        <v>3</v>
      </c>
      <c r="Q1072" s="112" t="s">
        <v>148</v>
      </c>
    </row>
    <row r="1073" spans="1:17">
      <c r="A1073" s="304" t="s">
        <v>598</v>
      </c>
      <c r="B1073" s="304" t="s">
        <v>597</v>
      </c>
      <c r="C1073" s="111">
        <v>44490</v>
      </c>
      <c r="D1073" s="23">
        <f>IFERROR(VLOOKUP(E1073,Mapping!AW:BA,5,FALSE),"")</f>
        <v>5</v>
      </c>
      <c r="E1073" s="503" t="s">
        <v>975</v>
      </c>
      <c r="F1073" s="1">
        <v>3</v>
      </c>
      <c r="G1073" s="1">
        <v>11</v>
      </c>
      <c r="H1073" s="1" t="s">
        <v>2440</v>
      </c>
      <c r="I1073" s="1">
        <v>1.2</v>
      </c>
      <c r="J1073" s="23" t="str">
        <f t="shared" si="63"/>
        <v>UREN Room 709 3 11 A2 1.2</v>
      </c>
      <c r="K1073" s="23" t="str">
        <f t="shared" si="64"/>
        <v>3 11 A2 1.2</v>
      </c>
      <c r="M1073" s="300">
        <v>5.8000000000000003E-2</v>
      </c>
      <c r="O1073" s="1"/>
      <c r="P1073" s="24">
        <f>IF(Q1073="","",VLOOKUP(Q1073,Mapping!AT:AU,2,FALSE))</f>
        <v>3</v>
      </c>
      <c r="Q1073" s="112" t="s">
        <v>148</v>
      </c>
    </row>
    <row r="1074" spans="1:17">
      <c r="A1074" s="304" t="s">
        <v>598</v>
      </c>
      <c r="B1074" s="304" t="s">
        <v>597</v>
      </c>
      <c r="C1074" s="111">
        <v>44490</v>
      </c>
      <c r="D1074" s="23">
        <f>IFERROR(VLOOKUP(E1074,Mapping!AW:BA,5,FALSE),"")</f>
        <v>5</v>
      </c>
      <c r="E1074" s="503" t="s">
        <v>975</v>
      </c>
      <c r="F1074" s="1">
        <v>3</v>
      </c>
      <c r="G1074" s="1">
        <v>11</v>
      </c>
      <c r="H1074" s="1" t="s">
        <v>2441</v>
      </c>
      <c r="I1074" s="1">
        <v>1.3</v>
      </c>
      <c r="J1074" s="23" t="str">
        <f t="shared" si="63"/>
        <v>UREN Room 709 3 11 A3 1.3</v>
      </c>
      <c r="K1074" s="23" t="str">
        <f t="shared" si="64"/>
        <v>3 11 A3 1.3</v>
      </c>
      <c r="M1074" s="300">
        <v>6.0999999999999999E-2</v>
      </c>
      <c r="O1074" s="1"/>
      <c r="P1074" s="24">
        <f>IF(Q1074="","",VLOOKUP(Q1074,Mapping!AT:AU,2,FALSE))</f>
        <v>3</v>
      </c>
      <c r="Q1074" s="112" t="s">
        <v>148</v>
      </c>
    </row>
    <row r="1075" spans="1:17">
      <c r="A1075" s="304" t="s">
        <v>598</v>
      </c>
      <c r="B1075" s="304" t="s">
        <v>597</v>
      </c>
      <c r="C1075" s="111">
        <v>44490</v>
      </c>
      <c r="D1075" s="23">
        <f>IFERROR(VLOOKUP(E1075,Mapping!AW:BA,5,FALSE),"")</f>
        <v>5</v>
      </c>
      <c r="E1075" s="503" t="s">
        <v>975</v>
      </c>
      <c r="F1075" s="1">
        <v>3</v>
      </c>
      <c r="G1075" s="1">
        <v>11</v>
      </c>
      <c r="H1075" s="1" t="s">
        <v>2320</v>
      </c>
      <c r="I1075" s="1">
        <v>1.4</v>
      </c>
      <c r="J1075" s="23" t="str">
        <f t="shared" si="63"/>
        <v>UREN Room 709 3 11 A4 1.4</v>
      </c>
      <c r="K1075" s="23" t="str">
        <f t="shared" si="64"/>
        <v>3 11 A4 1.4</v>
      </c>
      <c r="M1075" s="300">
        <v>6.9000000000000006E-2</v>
      </c>
      <c r="O1075" s="1"/>
      <c r="P1075" s="24">
        <f>IF(Q1075="","",VLOOKUP(Q1075,Mapping!AT:AU,2,FALSE))</f>
        <v>3</v>
      </c>
      <c r="Q1075" s="112" t="s">
        <v>148</v>
      </c>
    </row>
    <row r="1076" spans="1:17" hidden="1">
      <c r="A1076" s="304" t="s">
        <v>598</v>
      </c>
      <c r="B1076" s="304" t="s">
        <v>597</v>
      </c>
      <c r="C1076" s="111">
        <v>44490</v>
      </c>
      <c r="D1076" s="23">
        <f>IFERROR(VLOOKUP(E1076,Mapping!AW:BA,5,FALSE),"")</f>
        <v>4</v>
      </c>
      <c r="E1076" s="118" t="s">
        <v>962</v>
      </c>
      <c r="F1076" s="1">
        <v>3</v>
      </c>
      <c r="G1076" s="1">
        <v>11</v>
      </c>
      <c r="H1076" s="1" t="s">
        <v>2322</v>
      </c>
      <c r="I1076" s="1">
        <v>2.1</v>
      </c>
      <c r="J1076" s="23" t="str">
        <f t="shared" si="63"/>
        <v>UREN Room 709 3 11 A5 2.1</v>
      </c>
      <c r="K1076" s="23" t="str">
        <f t="shared" si="64"/>
        <v>3 11 A5 2.1</v>
      </c>
      <c r="M1076" s="300">
        <v>4.1000000000000002E-2</v>
      </c>
      <c r="O1076" s="1"/>
      <c r="P1076" s="24">
        <f>IF(Q1076="","",VLOOKUP(Q1076,Mapping!AT:AU,2,FALSE))</f>
        <v>3</v>
      </c>
      <c r="Q1076" s="112" t="s">
        <v>148</v>
      </c>
    </row>
    <row r="1077" spans="1:17" ht="15.75" hidden="1" customHeight="1">
      <c r="A1077" s="304" t="s">
        <v>598</v>
      </c>
      <c r="B1077" s="304" t="s">
        <v>597</v>
      </c>
      <c r="C1077" s="111">
        <v>44490</v>
      </c>
      <c r="D1077" s="23">
        <f>IFERROR(VLOOKUP(E1077,Mapping!AW:BA,5,FALSE),"")</f>
        <v>4</v>
      </c>
      <c r="E1077" s="118" t="s">
        <v>962</v>
      </c>
      <c r="F1077" s="1">
        <v>3</v>
      </c>
      <c r="G1077" s="1">
        <v>11</v>
      </c>
      <c r="H1077" s="1" t="s">
        <v>2323</v>
      </c>
      <c r="I1077" s="1">
        <v>2.2000000000000002</v>
      </c>
      <c r="J1077" s="23" t="str">
        <f t="shared" si="63"/>
        <v>UREN Room 709 3 11 A6 2.2</v>
      </c>
      <c r="K1077" s="23" t="str">
        <f t="shared" si="64"/>
        <v>3 11 A6 2.2</v>
      </c>
      <c r="M1077" s="300">
        <v>7.0000000000000007E-2</v>
      </c>
      <c r="O1077" s="1"/>
      <c r="P1077" s="24">
        <f>IF(Q1077="","",VLOOKUP(Q1077,Mapping!AT:AU,2,FALSE))</f>
        <v>3</v>
      </c>
      <c r="Q1077" s="112" t="s">
        <v>148</v>
      </c>
    </row>
    <row r="1078" spans="1:17" hidden="1">
      <c r="A1078" s="304" t="s">
        <v>598</v>
      </c>
      <c r="B1078" s="304" t="s">
        <v>597</v>
      </c>
      <c r="C1078" s="111">
        <v>44490</v>
      </c>
      <c r="D1078" s="23"/>
      <c r="E1078" s="118" t="s">
        <v>962</v>
      </c>
      <c r="F1078" s="1">
        <v>3</v>
      </c>
      <c r="G1078" s="1">
        <v>11</v>
      </c>
      <c r="H1078" s="1" t="s">
        <v>2472</v>
      </c>
      <c r="I1078" s="1">
        <v>2.2999999999999998</v>
      </c>
      <c r="J1078" s="23" t="str">
        <f t="shared" si="63"/>
        <v>UREN Room 709 3 11 A7 2.3</v>
      </c>
      <c r="K1078" s="23" t="str">
        <f t="shared" si="64"/>
        <v>3 11 A7 2.3</v>
      </c>
      <c r="M1078" s="300">
        <v>2.5999999999999999E-2</v>
      </c>
      <c r="O1078" s="1"/>
      <c r="P1078" s="24">
        <f>IF(Q1078="","",VLOOKUP(Q1078,Mapping!AT:AU,2,FALSE))</f>
        <v>3</v>
      </c>
      <c r="Q1078" s="112" t="s">
        <v>148</v>
      </c>
    </row>
    <row r="1079" spans="1:17" hidden="1">
      <c r="A1079" s="304" t="s">
        <v>598</v>
      </c>
      <c r="B1079" s="304" t="s">
        <v>597</v>
      </c>
      <c r="C1079" s="111">
        <v>44490</v>
      </c>
      <c r="D1079" s="23">
        <f>IFERROR(VLOOKUP(E1079,Mapping!AW:BA,5,FALSE),"")</f>
        <v>4</v>
      </c>
      <c r="E1079" s="118" t="s">
        <v>962</v>
      </c>
      <c r="F1079" s="1">
        <v>3</v>
      </c>
      <c r="G1079" s="1">
        <v>11</v>
      </c>
      <c r="H1079" s="1" t="s">
        <v>2500</v>
      </c>
      <c r="I1079" s="1">
        <v>2.4</v>
      </c>
      <c r="J1079" s="23" t="str">
        <f t="shared" si="63"/>
        <v>UREN Room 709 3 11 A8 2.4</v>
      </c>
      <c r="K1079" s="23" t="str">
        <f t="shared" si="64"/>
        <v>3 11 A8 2.4</v>
      </c>
      <c r="M1079" s="300">
        <v>8.2000000000000003E-2</v>
      </c>
      <c r="O1079" s="1"/>
      <c r="P1079" s="24">
        <f>IF(Q1079="","",VLOOKUP(Q1079,Mapping!AT:AU,2,FALSE))</f>
        <v>3</v>
      </c>
      <c r="Q1079" s="112" t="s">
        <v>148</v>
      </c>
    </row>
    <row r="1080" spans="1:17" hidden="1">
      <c r="A1080" s="304" t="s">
        <v>598</v>
      </c>
      <c r="B1080" s="304" t="s">
        <v>597</v>
      </c>
      <c r="C1080" s="111">
        <v>44490</v>
      </c>
      <c r="D1080" s="23">
        <f>IFERROR(VLOOKUP(E1080,Mapping!AW:BA,5,FALSE),"")</f>
        <v>1</v>
      </c>
      <c r="E1080" s="215" t="s">
        <v>905</v>
      </c>
      <c r="F1080" s="1">
        <v>3</v>
      </c>
      <c r="G1080" s="1">
        <v>11</v>
      </c>
      <c r="H1080" s="1" t="s">
        <v>2508</v>
      </c>
      <c r="I1080" s="1">
        <v>3.1</v>
      </c>
      <c r="J1080" s="23" t="str">
        <f t="shared" si="63"/>
        <v>UREN Room 709 3 11 A9 3.1</v>
      </c>
      <c r="K1080" s="23" t="str">
        <f t="shared" si="64"/>
        <v>3 11 A9 3.1</v>
      </c>
      <c r="M1080" s="300">
        <v>0.104</v>
      </c>
      <c r="O1080" s="1"/>
      <c r="P1080" s="24">
        <f>IF(Q1080="","",VLOOKUP(Q1080,Mapping!AT:AU,2,FALSE))</f>
        <v>3</v>
      </c>
      <c r="Q1080" s="112" t="s">
        <v>148</v>
      </c>
    </row>
    <row r="1081" spans="1:17" hidden="1">
      <c r="A1081" s="304" t="s">
        <v>598</v>
      </c>
      <c r="B1081" s="304" t="s">
        <v>597</v>
      </c>
      <c r="C1081" s="111">
        <v>44490</v>
      </c>
      <c r="D1081" s="23">
        <f>IFERROR(VLOOKUP(E1081,Mapping!AW:BA,5,FALSE),"")</f>
        <v>1</v>
      </c>
      <c r="E1081" s="215" t="s">
        <v>905</v>
      </c>
      <c r="F1081" s="1">
        <v>3</v>
      </c>
      <c r="G1081" s="1">
        <v>11</v>
      </c>
      <c r="H1081" s="1" t="s">
        <v>1353</v>
      </c>
      <c r="I1081" s="1">
        <v>3.2</v>
      </c>
      <c r="J1081" s="23" t="str">
        <f t="shared" si="63"/>
        <v>UREN Room 709 3 11 B1 3.2</v>
      </c>
      <c r="K1081" s="23" t="str">
        <f t="shared" si="64"/>
        <v>3 11 B1 3.2</v>
      </c>
      <c r="M1081" s="300">
        <v>0.114</v>
      </c>
      <c r="O1081" s="1"/>
      <c r="P1081" s="24">
        <f>IF(Q1081="","",VLOOKUP(Q1081,Mapping!AT:AU,2,FALSE))</f>
        <v>3</v>
      </c>
      <c r="Q1081" s="112" t="s">
        <v>148</v>
      </c>
    </row>
    <row r="1082" spans="1:17" hidden="1">
      <c r="A1082" s="304" t="s">
        <v>598</v>
      </c>
      <c r="B1082" s="304" t="s">
        <v>597</v>
      </c>
      <c r="C1082" s="111">
        <v>44490</v>
      </c>
      <c r="D1082" s="23">
        <f>IFERROR(VLOOKUP(E1082,Mapping!AW:BA,5,FALSE),"")</f>
        <v>1</v>
      </c>
      <c r="E1082" s="215" t="s">
        <v>905</v>
      </c>
      <c r="F1082" s="1">
        <v>3</v>
      </c>
      <c r="G1082" s="1">
        <v>11</v>
      </c>
      <c r="H1082" s="1" t="s">
        <v>1391</v>
      </c>
      <c r="I1082" s="1">
        <v>3.3</v>
      </c>
      <c r="J1082" s="23" t="str">
        <f t="shared" si="63"/>
        <v>UREN Room 709 3 11 B2 3.3</v>
      </c>
      <c r="K1082" s="23" t="str">
        <f t="shared" si="64"/>
        <v>3 11 B2 3.3</v>
      </c>
      <c r="M1082" s="300">
        <v>7.0000000000000007E-2</v>
      </c>
      <c r="O1082" s="1"/>
      <c r="P1082" s="24">
        <f>IF(Q1082="","",VLOOKUP(Q1082,Mapping!AT:AU,2,FALSE))</f>
        <v>3</v>
      </c>
      <c r="Q1082" s="112" t="s">
        <v>148</v>
      </c>
    </row>
    <row r="1083" spans="1:17" hidden="1">
      <c r="A1083" s="304" t="s">
        <v>598</v>
      </c>
      <c r="B1083" s="304" t="s">
        <v>597</v>
      </c>
      <c r="C1083" s="111">
        <v>44490</v>
      </c>
      <c r="D1083" s="23">
        <f>IFERROR(VLOOKUP(E1083,Mapping!AW:BA,5,FALSE),"")</f>
        <v>1</v>
      </c>
      <c r="E1083" s="215" t="s">
        <v>905</v>
      </c>
      <c r="F1083" s="1">
        <v>3</v>
      </c>
      <c r="G1083" s="1">
        <v>11</v>
      </c>
      <c r="H1083" s="1" t="s">
        <v>1957</v>
      </c>
      <c r="I1083" s="1">
        <v>3.4</v>
      </c>
      <c r="J1083" s="23" t="str">
        <f t="shared" si="63"/>
        <v>UREN Room 709 3 11 B3 3.4</v>
      </c>
      <c r="K1083" s="23" t="str">
        <f t="shared" si="64"/>
        <v>3 11 B3 3.4</v>
      </c>
      <c r="M1083" s="300">
        <v>9.7000000000000003E-2</v>
      </c>
      <c r="O1083" s="1"/>
      <c r="P1083" s="24">
        <f>IF(Q1083="","",VLOOKUP(Q1083,Mapping!AT:AU,2,FALSE))</f>
        <v>3</v>
      </c>
      <c r="Q1083" s="112" t="s">
        <v>148</v>
      </c>
    </row>
    <row r="1084" spans="1:17" ht="15.75" hidden="1" customHeight="1">
      <c r="A1084" s="304" t="s">
        <v>598</v>
      </c>
      <c r="B1084" s="304" t="s">
        <v>597</v>
      </c>
      <c r="C1084" s="111">
        <v>44490</v>
      </c>
      <c r="D1084" s="23">
        <f>IFERROR(VLOOKUP(E1084,Mapping!AW:BA,5,FALSE),"")</f>
        <v>6</v>
      </c>
      <c r="E1084" s="118" t="s">
        <v>986</v>
      </c>
      <c r="F1084" s="1">
        <v>3</v>
      </c>
      <c r="G1084" s="1">
        <v>11</v>
      </c>
      <c r="H1084" s="1" t="s">
        <v>1960</v>
      </c>
      <c r="I1084" s="1">
        <v>4.0999999999999996</v>
      </c>
      <c r="J1084" s="23" t="str">
        <f t="shared" si="63"/>
        <v>UREN Room 709 3 11 B4 4.1</v>
      </c>
      <c r="K1084" s="23" t="str">
        <f t="shared" si="64"/>
        <v>3 11 B4 4.1</v>
      </c>
      <c r="M1084" s="300">
        <v>5.3999999999999999E-2</v>
      </c>
      <c r="O1084" s="1"/>
      <c r="P1084" s="24">
        <f>IF(Q1084="","",VLOOKUP(Q1084,Mapping!AT:AU,2,FALSE))</f>
        <v>3</v>
      </c>
      <c r="Q1084" s="112" t="s">
        <v>148</v>
      </c>
    </row>
    <row r="1085" spans="1:17" hidden="1">
      <c r="A1085" s="304" t="s">
        <v>598</v>
      </c>
      <c r="B1085" s="304" t="s">
        <v>597</v>
      </c>
      <c r="C1085" s="111">
        <v>44490</v>
      </c>
      <c r="D1085" s="23"/>
      <c r="E1085" s="118" t="s">
        <v>986</v>
      </c>
      <c r="F1085" s="1">
        <v>3</v>
      </c>
      <c r="G1085" s="1">
        <v>11</v>
      </c>
      <c r="H1085" s="1" t="s">
        <v>1963</v>
      </c>
      <c r="I1085" s="1">
        <v>4.2</v>
      </c>
      <c r="J1085" s="23" t="str">
        <f t="shared" si="63"/>
        <v>UREN Room 709 3 11 B5 4.2</v>
      </c>
      <c r="K1085" s="23" t="str">
        <f t="shared" si="64"/>
        <v>3 11 B5 4.2</v>
      </c>
      <c r="M1085" s="300">
        <v>4.3999999999999997E-2</v>
      </c>
      <c r="O1085" s="1"/>
      <c r="P1085" s="24">
        <f>IF(Q1085="","",VLOOKUP(Q1085,Mapping!AT:AU,2,FALSE))</f>
        <v>3</v>
      </c>
      <c r="Q1085" s="112" t="s">
        <v>148</v>
      </c>
    </row>
    <row r="1086" spans="1:17" hidden="1">
      <c r="A1086" s="304" t="s">
        <v>598</v>
      </c>
      <c r="B1086" s="304" t="s">
        <v>597</v>
      </c>
      <c r="C1086" s="111">
        <v>44490</v>
      </c>
      <c r="D1086" s="23">
        <f>IFERROR(VLOOKUP(E1086,Mapping!AW:BA,5,FALSE),"")</f>
        <v>6</v>
      </c>
      <c r="E1086" s="118" t="s">
        <v>986</v>
      </c>
      <c r="F1086" s="1">
        <v>3</v>
      </c>
      <c r="G1086" s="1">
        <v>11</v>
      </c>
      <c r="H1086" s="1" t="s">
        <v>1967</v>
      </c>
      <c r="I1086" s="1">
        <v>4.3</v>
      </c>
      <c r="J1086" s="23" t="str">
        <f t="shared" si="63"/>
        <v>UREN Room 709 3 11 B6 4.3</v>
      </c>
      <c r="K1086" s="23" t="str">
        <f t="shared" si="64"/>
        <v>3 11 B6 4.3</v>
      </c>
      <c r="M1086" s="300">
        <v>5.0999999999999997E-2</v>
      </c>
      <c r="O1086" s="1"/>
      <c r="P1086" s="24">
        <f>IF(Q1086="","",VLOOKUP(Q1086,Mapping!AT:AU,2,FALSE))</f>
        <v>3</v>
      </c>
      <c r="Q1086" s="112" t="s">
        <v>148</v>
      </c>
    </row>
    <row r="1087" spans="1:17" hidden="1">
      <c r="A1087" s="304" t="s">
        <v>598</v>
      </c>
      <c r="B1087" s="304" t="s">
        <v>597</v>
      </c>
      <c r="C1087" s="111">
        <v>44490</v>
      </c>
      <c r="D1087" s="23">
        <f>IFERROR(VLOOKUP(E1087,Mapping!AW:BA,5,FALSE),"")</f>
        <v>6</v>
      </c>
      <c r="E1087" s="118" t="s">
        <v>986</v>
      </c>
      <c r="F1087" s="1">
        <v>3</v>
      </c>
      <c r="G1087" s="1">
        <v>11</v>
      </c>
      <c r="H1087" s="1" t="s">
        <v>1971</v>
      </c>
      <c r="I1087" s="1">
        <v>4.4000000000000004</v>
      </c>
      <c r="J1087" s="23" t="str">
        <f t="shared" si="63"/>
        <v>UREN Room 709 3 11 B7 4.4</v>
      </c>
      <c r="K1087" s="23" t="str">
        <f t="shared" si="64"/>
        <v>3 11 B7 4.4</v>
      </c>
      <c r="M1087" s="300">
        <v>0.11600000000000001</v>
      </c>
      <c r="O1087" s="1"/>
      <c r="P1087" s="24">
        <f>IF(Q1087="","",VLOOKUP(Q1087,Mapping!AT:AU,2,FALSE))</f>
        <v>3</v>
      </c>
      <c r="Q1087" s="112" t="s">
        <v>148</v>
      </c>
    </row>
    <row r="1088" spans="1:17" hidden="1">
      <c r="A1088" s="304" t="s">
        <v>598</v>
      </c>
      <c r="B1088" s="304" t="s">
        <v>597</v>
      </c>
      <c r="C1088" s="111">
        <v>44490</v>
      </c>
      <c r="D1088" s="23">
        <f>IFERROR(VLOOKUP(E1088,Mapping!AW:BA,5,FALSE),"")</f>
        <v>2</v>
      </c>
      <c r="E1088" s="215" t="s">
        <v>925</v>
      </c>
      <c r="F1088" s="1">
        <v>3</v>
      </c>
      <c r="G1088" s="1">
        <v>11</v>
      </c>
      <c r="H1088" s="1" t="s">
        <v>1975</v>
      </c>
      <c r="I1088" s="1">
        <v>5.0999999999999996</v>
      </c>
      <c r="J1088" s="23" t="str">
        <f t="shared" si="63"/>
        <v>UREN Room 709 3 11 B8 5.1</v>
      </c>
      <c r="K1088" s="23" t="str">
        <f t="shared" si="64"/>
        <v>3 11 B8 5.1</v>
      </c>
      <c r="M1088" s="300">
        <v>5.6000000000000001E-2</v>
      </c>
      <c r="N1088" s="26" t="s">
        <v>2477</v>
      </c>
      <c r="O1088" s="1"/>
      <c r="P1088" s="24">
        <f>IF(Q1088="","",VLOOKUP(Q1088,Mapping!AT:AU,2,FALSE))</f>
        <v>3</v>
      </c>
      <c r="Q1088" s="112" t="s">
        <v>148</v>
      </c>
    </row>
    <row r="1089" spans="1:17" hidden="1">
      <c r="A1089" s="304" t="s">
        <v>598</v>
      </c>
      <c r="B1089" s="304" t="s">
        <v>597</v>
      </c>
      <c r="C1089" s="111">
        <v>44490</v>
      </c>
      <c r="D1089" s="23">
        <f>IFERROR(VLOOKUP(E1089,Mapping!AW:BA,5,FALSE),"")</f>
        <v>2</v>
      </c>
      <c r="E1089" s="215" t="s">
        <v>925</v>
      </c>
      <c r="F1089" s="1">
        <v>3</v>
      </c>
      <c r="G1089" s="1">
        <v>11</v>
      </c>
      <c r="H1089" s="1" t="s">
        <v>1979</v>
      </c>
      <c r="I1089" s="1">
        <v>5.2</v>
      </c>
      <c r="J1089" s="23" t="str">
        <f t="shared" si="63"/>
        <v>UREN Room 709 3 11 B9 5.2</v>
      </c>
      <c r="K1089" s="23" t="str">
        <f t="shared" si="64"/>
        <v>3 11 B9 5.2</v>
      </c>
      <c r="M1089" s="300">
        <v>4.7E-2</v>
      </c>
      <c r="O1089" s="1"/>
      <c r="P1089" s="24">
        <f>IF(Q1089="","",VLOOKUP(Q1089,Mapping!AT:AU,2,FALSE))</f>
        <v>3</v>
      </c>
      <c r="Q1089" s="112" t="s">
        <v>148</v>
      </c>
    </row>
    <row r="1090" spans="1:17" hidden="1">
      <c r="A1090" s="304" t="s">
        <v>598</v>
      </c>
      <c r="B1090" s="304" t="s">
        <v>597</v>
      </c>
      <c r="C1090" s="111">
        <v>44490</v>
      </c>
      <c r="D1090" s="23">
        <f>IFERROR(VLOOKUP(E1090,Mapping!AW:BA,5,FALSE),"")</f>
        <v>2</v>
      </c>
      <c r="E1090" s="215" t="s">
        <v>925</v>
      </c>
      <c r="F1090" s="1">
        <v>3</v>
      </c>
      <c r="G1090" s="1">
        <v>11</v>
      </c>
      <c r="H1090" s="1" t="s">
        <v>1411</v>
      </c>
      <c r="I1090" s="1">
        <v>5.3</v>
      </c>
      <c r="J1090" s="23" t="str">
        <f t="shared" si="63"/>
        <v>UREN Room 709 3 11 C1 5.3</v>
      </c>
      <c r="K1090" s="23" t="str">
        <f t="shared" si="64"/>
        <v>3 11 C1 5.3</v>
      </c>
      <c r="M1090" s="300">
        <v>6.6000000000000003E-2</v>
      </c>
      <c r="O1090" s="1"/>
      <c r="P1090" s="24">
        <f>IF(Q1090="","",VLOOKUP(Q1090,Mapping!AT:AU,2,FALSE))</f>
        <v>3</v>
      </c>
      <c r="Q1090" s="112" t="s">
        <v>148</v>
      </c>
    </row>
    <row r="1091" spans="1:17" ht="15.75" hidden="1" customHeight="1">
      <c r="A1091" s="304" t="s">
        <v>598</v>
      </c>
      <c r="B1091" s="304" t="s">
        <v>597</v>
      </c>
      <c r="C1091" s="111">
        <v>44490</v>
      </c>
      <c r="D1091" s="23">
        <f>IFERROR(VLOOKUP(E1091,Mapping!AW:BA,5,FALSE),"")</f>
        <v>2</v>
      </c>
      <c r="E1091" s="215" t="s">
        <v>925</v>
      </c>
      <c r="F1091" s="1">
        <v>3</v>
      </c>
      <c r="G1091" s="1">
        <v>11</v>
      </c>
      <c r="H1091" s="1" t="s">
        <v>2324</v>
      </c>
      <c r="I1091" s="1">
        <v>5.4</v>
      </c>
      <c r="J1091" s="23" t="str">
        <f t="shared" si="63"/>
        <v>UREN Room 709 3 11 C2 5.4</v>
      </c>
      <c r="K1091" s="23" t="str">
        <f t="shared" si="64"/>
        <v>3 11 C2 5.4</v>
      </c>
      <c r="M1091" s="300">
        <v>0.114</v>
      </c>
      <c r="O1091" s="1"/>
      <c r="P1091" s="24">
        <f>IF(Q1091="","",VLOOKUP(Q1091,Mapping!AT:AU,2,FALSE))</f>
        <v>3</v>
      </c>
      <c r="Q1091" s="112" t="s">
        <v>148</v>
      </c>
    </row>
    <row r="1092" spans="1:17" hidden="1">
      <c r="A1092" s="304" t="s">
        <v>598</v>
      </c>
      <c r="B1092" s="304" t="s">
        <v>597</v>
      </c>
      <c r="C1092" s="111">
        <v>44490</v>
      </c>
      <c r="D1092" s="23"/>
      <c r="E1092" s="118" t="s">
        <v>998</v>
      </c>
      <c r="F1092" s="1">
        <v>3</v>
      </c>
      <c r="G1092" s="1">
        <v>11</v>
      </c>
      <c r="H1092" s="1" t="s">
        <v>2446</v>
      </c>
      <c r="I1092" s="1">
        <v>6.1</v>
      </c>
      <c r="J1092" s="23" t="str">
        <f t="shared" si="63"/>
        <v>UREN Room 709 3 11 C3 6.1</v>
      </c>
      <c r="K1092" s="23" t="str">
        <f t="shared" si="64"/>
        <v>3 11 C3 6.1</v>
      </c>
      <c r="M1092" s="300">
        <v>4.3999999999999997E-2</v>
      </c>
      <c r="O1092" s="1"/>
      <c r="P1092" s="24">
        <f>IF(Q1092="","",VLOOKUP(Q1092,Mapping!AT:AU,2,FALSE))</f>
        <v>3</v>
      </c>
      <c r="Q1092" s="112" t="s">
        <v>148</v>
      </c>
    </row>
    <row r="1093" spans="1:17" hidden="1">
      <c r="A1093" s="304" t="s">
        <v>598</v>
      </c>
      <c r="B1093" s="304" t="s">
        <v>597</v>
      </c>
      <c r="C1093" s="111">
        <v>44490</v>
      </c>
      <c r="D1093" s="23">
        <f>IFERROR(VLOOKUP(E1093,Mapping!AW:BA,5,FALSE),"")</f>
        <v>7</v>
      </c>
      <c r="E1093" s="118" t="s">
        <v>998</v>
      </c>
      <c r="F1093" s="1">
        <v>3</v>
      </c>
      <c r="G1093" s="1">
        <v>11</v>
      </c>
      <c r="H1093" s="1" t="s">
        <v>2447</v>
      </c>
      <c r="I1093" s="1">
        <v>6.2</v>
      </c>
      <c r="J1093" s="23" t="str">
        <f t="shared" si="63"/>
        <v>UREN Room 709 3 11 C4 6.2</v>
      </c>
      <c r="K1093" s="23" t="str">
        <f t="shared" si="64"/>
        <v>3 11 C4 6.2</v>
      </c>
      <c r="M1093" s="300">
        <v>0.10299999999999999</v>
      </c>
      <c r="O1093" s="1"/>
      <c r="P1093" s="24">
        <f>IF(Q1093="","",VLOOKUP(Q1093,Mapping!AT:AU,2,FALSE))</f>
        <v>3</v>
      </c>
      <c r="Q1093" s="112" t="s">
        <v>148</v>
      </c>
    </row>
    <row r="1094" spans="1:17" hidden="1">
      <c r="A1094" s="304" t="s">
        <v>598</v>
      </c>
      <c r="B1094" s="304" t="s">
        <v>597</v>
      </c>
      <c r="C1094" s="111">
        <v>44490</v>
      </c>
      <c r="D1094" s="23">
        <f>IFERROR(VLOOKUP(E1094,Mapping!AW:BA,5,FALSE),"")</f>
        <v>7</v>
      </c>
      <c r="E1094" s="299" t="s">
        <v>998</v>
      </c>
      <c r="F1094" s="1">
        <v>3</v>
      </c>
      <c r="G1094" s="1">
        <v>11</v>
      </c>
      <c r="H1094" s="1" t="s">
        <v>2448</v>
      </c>
      <c r="I1094" s="1">
        <v>6.3</v>
      </c>
      <c r="J1094" s="23" t="str">
        <f t="shared" si="63"/>
        <v>UREN Room 709 3 11 C5 6.3</v>
      </c>
      <c r="K1094" s="23" t="str">
        <f t="shared" si="64"/>
        <v>3 11 C5 6.3</v>
      </c>
      <c r="M1094" s="300">
        <v>7.8E-2</v>
      </c>
      <c r="O1094" s="1"/>
      <c r="P1094" s="24">
        <f>IF(Q1094="","",VLOOKUP(Q1094,Mapping!AT:AU,2,FALSE))</f>
        <v>3</v>
      </c>
      <c r="Q1094" s="112" t="s">
        <v>148</v>
      </c>
    </row>
    <row r="1095" spans="1:17" hidden="1">
      <c r="A1095" s="304" t="s">
        <v>598</v>
      </c>
      <c r="B1095" s="304" t="s">
        <v>597</v>
      </c>
      <c r="C1095" s="111">
        <v>44490</v>
      </c>
      <c r="D1095" s="23">
        <f>IFERROR(VLOOKUP(E1095,Mapping!AW:BA,5,FALSE),"")</f>
        <v>7</v>
      </c>
      <c r="E1095" s="299" t="s">
        <v>998</v>
      </c>
      <c r="F1095" s="1">
        <v>3</v>
      </c>
      <c r="G1095" s="1">
        <v>11</v>
      </c>
      <c r="H1095" s="1" t="s">
        <v>2449</v>
      </c>
      <c r="I1095" s="1">
        <v>6.4</v>
      </c>
      <c r="J1095" s="23" t="str">
        <f t="shared" si="63"/>
        <v>UREN Room 709 3 11 C6 6.4</v>
      </c>
      <c r="K1095" s="23" t="str">
        <f t="shared" si="64"/>
        <v>3 11 C6 6.4</v>
      </c>
      <c r="M1095" s="300">
        <v>4.3999999999999997E-2</v>
      </c>
      <c r="O1095" s="1"/>
      <c r="P1095" s="24">
        <f>IF(Q1095="","",VLOOKUP(Q1095,Mapping!AT:AU,2,FALSE))</f>
        <v>3</v>
      </c>
      <c r="Q1095" s="112" t="s">
        <v>148</v>
      </c>
    </row>
    <row r="1096" spans="1:17" hidden="1">
      <c r="A1096" s="304" t="s">
        <v>598</v>
      </c>
      <c r="B1096" s="304" t="s">
        <v>597</v>
      </c>
      <c r="C1096" s="111">
        <v>44490</v>
      </c>
      <c r="D1096" s="23">
        <f>IFERROR(VLOOKUP(E1096,Mapping!AW:BA,5,FALSE),"")</f>
        <v>8</v>
      </c>
      <c r="E1096" s="299" t="s">
        <v>1009</v>
      </c>
      <c r="F1096" s="1">
        <v>3</v>
      </c>
      <c r="G1096" s="1">
        <v>11</v>
      </c>
      <c r="H1096" s="1" t="s">
        <v>2478</v>
      </c>
      <c r="I1096" s="1">
        <v>7.1</v>
      </c>
      <c r="J1096" s="23" t="str">
        <f t="shared" si="63"/>
        <v>UREN Room 709 3 11 C7 7.1</v>
      </c>
      <c r="K1096" s="23" t="str">
        <f t="shared" si="64"/>
        <v>3 11 C7 7.1</v>
      </c>
      <c r="M1096" s="300">
        <v>0.127</v>
      </c>
      <c r="O1096" s="1"/>
      <c r="P1096" s="24">
        <f>IF(Q1096="","",VLOOKUP(Q1096,Mapping!AT:AU,2,FALSE))</f>
        <v>3</v>
      </c>
      <c r="Q1096" s="112" t="s">
        <v>148</v>
      </c>
    </row>
    <row r="1097" spans="1:17" hidden="1">
      <c r="A1097" s="304" t="s">
        <v>598</v>
      </c>
      <c r="B1097" s="304" t="s">
        <v>597</v>
      </c>
      <c r="C1097" s="111">
        <v>44490</v>
      </c>
      <c r="D1097" s="23">
        <f>IFERROR(VLOOKUP(E1097,Mapping!AW:BA,5,FALSE),"")</f>
        <v>8</v>
      </c>
      <c r="E1097" s="299" t="s">
        <v>1009</v>
      </c>
      <c r="F1097" s="1">
        <v>3</v>
      </c>
      <c r="G1097" s="1">
        <v>11</v>
      </c>
      <c r="H1097" s="1" t="s">
        <v>2479</v>
      </c>
      <c r="I1097" s="1">
        <v>7.2</v>
      </c>
      <c r="J1097" s="23" t="str">
        <f t="shared" si="63"/>
        <v>UREN Room 709 3 11 C8 7.2</v>
      </c>
      <c r="K1097" s="23" t="str">
        <f t="shared" si="64"/>
        <v>3 11 C8 7.2</v>
      </c>
      <c r="M1097" s="300">
        <v>5.3999999999999999E-2</v>
      </c>
      <c r="O1097" s="1"/>
      <c r="P1097" s="24">
        <f>IF(Q1097="","",VLOOKUP(Q1097,Mapping!AT:AU,2,FALSE))</f>
        <v>3</v>
      </c>
      <c r="Q1097" s="112" t="s">
        <v>148</v>
      </c>
    </row>
    <row r="1098" spans="1:17" ht="15.75" hidden="1" customHeight="1">
      <c r="A1098" s="304" t="s">
        <v>598</v>
      </c>
      <c r="B1098" s="304" t="s">
        <v>597</v>
      </c>
      <c r="C1098" s="111">
        <v>44490</v>
      </c>
      <c r="D1098" s="23">
        <f>IFERROR(VLOOKUP(E1098,Mapping!AW:BA,5,FALSE),"")</f>
        <v>8</v>
      </c>
      <c r="E1098" s="299" t="s">
        <v>1009</v>
      </c>
      <c r="F1098" s="1">
        <v>3</v>
      </c>
      <c r="G1098" s="1">
        <v>11</v>
      </c>
      <c r="H1098" s="1" t="s">
        <v>2480</v>
      </c>
      <c r="I1098" s="1">
        <v>7.3</v>
      </c>
      <c r="J1098" s="23" t="str">
        <f t="shared" si="63"/>
        <v>UREN Room 709 3 11 C9 7.3</v>
      </c>
      <c r="K1098" s="23" t="str">
        <f t="shared" si="64"/>
        <v>3 11 C9 7.3</v>
      </c>
      <c r="M1098" s="300">
        <v>0.123</v>
      </c>
      <c r="O1098" s="1"/>
      <c r="P1098" s="24">
        <f>IF(Q1098="","",VLOOKUP(Q1098,Mapping!AT:AU,2,FALSE))</f>
        <v>3</v>
      </c>
      <c r="Q1098" s="112" t="s">
        <v>148</v>
      </c>
    </row>
    <row r="1099" spans="1:17" hidden="1">
      <c r="A1099" s="304" t="s">
        <v>598</v>
      </c>
      <c r="B1099" s="304" t="s">
        <v>597</v>
      </c>
      <c r="C1099" s="111">
        <v>44490</v>
      </c>
      <c r="D1099" s="23"/>
      <c r="E1099" s="299" t="s">
        <v>1009</v>
      </c>
      <c r="F1099" s="1">
        <v>3</v>
      </c>
      <c r="G1099" s="1">
        <v>11</v>
      </c>
      <c r="H1099" s="1" t="s">
        <v>2481</v>
      </c>
      <c r="I1099" s="1">
        <v>7.4</v>
      </c>
      <c r="J1099" s="23" t="str">
        <f t="shared" si="63"/>
        <v>UREN Room 709 3 11 D1 7.4</v>
      </c>
      <c r="K1099" s="23" t="str">
        <f t="shared" si="64"/>
        <v>3 11 D1 7.4</v>
      </c>
      <c r="M1099" s="300">
        <v>0.06</v>
      </c>
      <c r="O1099" s="1"/>
      <c r="P1099" s="24">
        <f>IF(Q1099="","",VLOOKUP(Q1099,Mapping!AT:AU,2,FALSE))</f>
        <v>3</v>
      </c>
      <c r="Q1099" s="112" t="s">
        <v>148</v>
      </c>
    </row>
    <row r="1100" spans="1:17" hidden="1">
      <c r="A1100" s="304" t="s">
        <v>598</v>
      </c>
      <c r="B1100" s="304" t="s">
        <v>597</v>
      </c>
      <c r="C1100" s="111">
        <v>44490</v>
      </c>
      <c r="D1100" s="23">
        <f>IFERROR(VLOOKUP(E1100,Mapping!AW:BA,5,FALSE),"")</f>
        <v>9</v>
      </c>
      <c r="E1100" s="299" t="s">
        <v>1018</v>
      </c>
      <c r="F1100" s="1">
        <v>3</v>
      </c>
      <c r="G1100" s="1">
        <v>11</v>
      </c>
      <c r="H1100" s="1" t="s">
        <v>2482</v>
      </c>
      <c r="I1100" s="1">
        <v>8.1</v>
      </c>
      <c r="J1100" s="23" t="str">
        <f t="shared" si="63"/>
        <v>UREN Room 709 3 11 D2 8.1</v>
      </c>
      <c r="K1100" s="23" t="str">
        <f t="shared" si="64"/>
        <v>3 11 D2 8.1</v>
      </c>
      <c r="M1100" s="300">
        <v>0.13500000000000001</v>
      </c>
      <c r="O1100" s="1"/>
      <c r="P1100" s="24">
        <f>IF(Q1100="","",VLOOKUP(Q1100,Mapping!AT:AU,2,FALSE))</f>
        <v>3</v>
      </c>
      <c r="Q1100" s="112" t="s">
        <v>148</v>
      </c>
    </row>
    <row r="1101" spans="1:17" hidden="1">
      <c r="A1101" s="304" t="s">
        <v>598</v>
      </c>
      <c r="B1101" s="304" t="s">
        <v>597</v>
      </c>
      <c r="C1101" s="111">
        <v>44490</v>
      </c>
      <c r="D1101" s="23">
        <f>IFERROR(VLOOKUP(E1101,Mapping!AW:BA,5,FALSE),"")</f>
        <v>9</v>
      </c>
      <c r="E1101" s="299" t="s">
        <v>1018</v>
      </c>
      <c r="F1101" s="1">
        <v>3</v>
      </c>
      <c r="G1101" s="1">
        <v>11</v>
      </c>
      <c r="H1101" s="1" t="s">
        <v>2483</v>
      </c>
      <c r="I1101" s="1">
        <v>8.1999999999999993</v>
      </c>
      <c r="J1101" s="23" t="str">
        <f t="shared" si="63"/>
        <v>UREN Room 709 3 11 D3 8.2</v>
      </c>
      <c r="K1101" s="23" t="str">
        <f t="shared" si="64"/>
        <v>3 11 D3 8.2</v>
      </c>
      <c r="M1101" s="300">
        <v>0.11799999999999999</v>
      </c>
      <c r="O1101" s="1"/>
      <c r="P1101" s="24">
        <f>IF(Q1101="","",VLOOKUP(Q1101,Mapping!AT:AU,2,FALSE))</f>
        <v>3</v>
      </c>
      <c r="Q1101" s="112" t="s">
        <v>148</v>
      </c>
    </row>
    <row r="1102" spans="1:17" hidden="1">
      <c r="A1102" s="304" t="s">
        <v>598</v>
      </c>
      <c r="B1102" s="304" t="s">
        <v>597</v>
      </c>
      <c r="C1102" s="111">
        <v>44490</v>
      </c>
      <c r="D1102" s="23">
        <f>IFERROR(VLOOKUP(E1102,Mapping!AW:BA,5,FALSE),"")</f>
        <v>9</v>
      </c>
      <c r="E1102" s="299" t="s">
        <v>1018</v>
      </c>
      <c r="F1102" s="1">
        <v>3</v>
      </c>
      <c r="G1102" s="1">
        <v>11</v>
      </c>
      <c r="H1102" s="1" t="s">
        <v>2484</v>
      </c>
      <c r="I1102" s="1">
        <v>8.3000000000000007</v>
      </c>
      <c r="J1102" s="23" t="str">
        <f t="shared" si="63"/>
        <v>UREN Room 709 3 11 D4 8.3</v>
      </c>
      <c r="K1102" s="23" t="str">
        <f t="shared" si="64"/>
        <v>3 11 D4 8.3</v>
      </c>
      <c r="M1102" s="300">
        <v>0.14499999999999999</v>
      </c>
      <c r="O1102" s="1"/>
      <c r="P1102" s="24">
        <f>IF(Q1102="","",VLOOKUP(Q1102,Mapping!AT:AU,2,FALSE))</f>
        <v>3</v>
      </c>
      <c r="Q1102" s="112" t="s">
        <v>148</v>
      </c>
    </row>
    <row r="1103" spans="1:17" hidden="1">
      <c r="A1103" s="304" t="s">
        <v>598</v>
      </c>
      <c r="B1103" s="304" t="s">
        <v>597</v>
      </c>
      <c r="C1103" s="111">
        <v>44490</v>
      </c>
      <c r="D1103" s="23">
        <f>IFERROR(VLOOKUP(E1103,Mapping!AW:BA,5,FALSE),"")</f>
        <v>9</v>
      </c>
      <c r="E1103" s="299" t="s">
        <v>1018</v>
      </c>
      <c r="F1103" s="1">
        <v>3</v>
      </c>
      <c r="G1103" s="1">
        <v>11</v>
      </c>
      <c r="H1103" s="1" t="s">
        <v>2485</v>
      </c>
      <c r="I1103" s="1">
        <v>8.4</v>
      </c>
      <c r="J1103" s="23" t="str">
        <f t="shared" si="63"/>
        <v>UREN Room 709 3 11 D5 8.4</v>
      </c>
      <c r="K1103" s="23" t="str">
        <f t="shared" si="64"/>
        <v>3 11 D5 8.4</v>
      </c>
      <c r="M1103" s="300">
        <v>0.10100000000000001</v>
      </c>
      <c r="O1103" s="1"/>
      <c r="P1103" s="24">
        <f>IF(Q1103="","",VLOOKUP(Q1103,Mapping!AT:AU,2,FALSE))</f>
        <v>3</v>
      </c>
      <c r="Q1103" s="112" t="s">
        <v>148</v>
      </c>
    </row>
    <row r="1104" spans="1:17" hidden="1">
      <c r="A1104" s="304" t="s">
        <v>598</v>
      </c>
      <c r="B1104" s="304" t="s">
        <v>597</v>
      </c>
      <c r="C1104" s="111">
        <v>44490</v>
      </c>
      <c r="D1104" s="23">
        <f>IFERROR(VLOOKUP(E1104,Mapping!AW:BA,5,FALSE),"")</f>
        <v>10</v>
      </c>
      <c r="E1104" s="299" t="s">
        <v>1026</v>
      </c>
      <c r="F1104" s="1">
        <v>3</v>
      </c>
      <c r="G1104" s="1">
        <v>11</v>
      </c>
      <c r="H1104" s="1" t="s">
        <v>2486</v>
      </c>
      <c r="I1104" s="1">
        <v>9</v>
      </c>
      <c r="J1104" s="23" t="str">
        <f t="shared" si="63"/>
        <v>UREN Room 709 3 11 D6 9</v>
      </c>
      <c r="K1104" s="23" t="str">
        <f t="shared" si="64"/>
        <v>3 11 D6 9</v>
      </c>
      <c r="M1104" s="300">
        <v>0.36399999999999999</v>
      </c>
      <c r="O1104" s="1"/>
      <c r="P1104" s="24">
        <f>IF(Q1104="","",VLOOKUP(Q1104,Mapping!AT:AU,2,FALSE))</f>
        <v>3</v>
      </c>
      <c r="Q1104" s="112" t="s">
        <v>148</v>
      </c>
    </row>
    <row r="1105" spans="1:17" ht="15.75" hidden="1" customHeight="1">
      <c r="A1105" s="304" t="s">
        <v>598</v>
      </c>
      <c r="B1105" s="304" t="s">
        <v>597</v>
      </c>
      <c r="C1105" s="111">
        <v>44490</v>
      </c>
      <c r="D1105" s="23">
        <f>IFERROR(VLOOKUP(E1105,Mapping!AW:BA,5,FALSE),"")</f>
        <v>11</v>
      </c>
      <c r="E1105" s="299" t="s">
        <v>1034</v>
      </c>
      <c r="F1105" s="1">
        <v>3</v>
      </c>
      <c r="G1105" s="1">
        <v>11</v>
      </c>
      <c r="H1105" s="1" t="s">
        <v>2487</v>
      </c>
      <c r="I1105" s="1">
        <v>10</v>
      </c>
      <c r="J1105" s="23" t="str">
        <f t="shared" si="63"/>
        <v>UREN Room 709 3 11 D7 10</v>
      </c>
      <c r="K1105" s="23" t="str">
        <f t="shared" si="64"/>
        <v>3 11 D7 10</v>
      </c>
      <c r="M1105" s="300">
        <v>0.52200000000000002</v>
      </c>
      <c r="O1105" s="1"/>
      <c r="P1105" s="24">
        <f>IF(Q1105="","",VLOOKUP(Q1105,Mapping!AT:AU,2,FALSE))</f>
        <v>3</v>
      </c>
      <c r="Q1105" s="112" t="s">
        <v>148</v>
      </c>
    </row>
    <row r="1106" spans="1:17">
      <c r="A1106" s="304" t="s">
        <v>627</v>
      </c>
      <c r="B1106" s="304" t="s">
        <v>626</v>
      </c>
      <c r="C1106" s="111">
        <v>44490</v>
      </c>
      <c r="D1106" s="23">
        <v>1</v>
      </c>
      <c r="E1106" s="85" t="s">
        <v>975</v>
      </c>
      <c r="F1106" s="1">
        <v>3</v>
      </c>
      <c r="G1106" s="1">
        <v>11</v>
      </c>
      <c r="H1106" s="1" t="s">
        <v>1418</v>
      </c>
      <c r="I1106" s="1">
        <v>1.1000000000000001</v>
      </c>
      <c r="J1106" s="23" t="str">
        <f t="shared" si="63"/>
        <v>UREN Room 709 3 11 E1 1.1</v>
      </c>
      <c r="K1106" s="23" t="str">
        <f t="shared" si="64"/>
        <v>3 11 E1 1.1</v>
      </c>
      <c r="M1106" s="300">
        <v>0.14899999999999999</v>
      </c>
      <c r="O1106" s="1"/>
      <c r="P1106" s="24">
        <f>IF(Q1106="","",VLOOKUP(Q1106,Mapping!AT:AU,2,FALSE))</f>
        <v>3</v>
      </c>
      <c r="Q1106" s="112" t="s">
        <v>148</v>
      </c>
    </row>
    <row r="1107" spans="1:17">
      <c r="A1107" s="304" t="s">
        <v>627</v>
      </c>
      <c r="B1107" s="304" t="s">
        <v>626</v>
      </c>
      <c r="C1107" s="111">
        <v>44490</v>
      </c>
      <c r="D1107" s="23">
        <v>1</v>
      </c>
      <c r="E1107" s="85" t="s">
        <v>975</v>
      </c>
      <c r="F1107" s="1">
        <v>3</v>
      </c>
      <c r="G1107" s="1">
        <v>11</v>
      </c>
      <c r="H1107" s="1" t="s">
        <v>1434</v>
      </c>
      <c r="I1107" s="1">
        <v>1.2</v>
      </c>
      <c r="J1107" s="23" t="str">
        <f t="shared" si="63"/>
        <v>UREN Room 709 3 11 E2 1.2</v>
      </c>
      <c r="K1107" s="23" t="str">
        <f t="shared" si="64"/>
        <v>3 11 E2 1.2</v>
      </c>
      <c r="M1107" s="300">
        <v>0.14599999999999999</v>
      </c>
      <c r="O1107" s="1"/>
      <c r="P1107" s="24">
        <f>IF(Q1107="","",VLOOKUP(Q1107,Mapping!AT:AU,2,FALSE))</f>
        <v>3</v>
      </c>
      <c r="Q1107" s="112" t="s">
        <v>148</v>
      </c>
    </row>
    <row r="1108" spans="1:17">
      <c r="A1108" s="304" t="s">
        <v>627</v>
      </c>
      <c r="B1108" s="304" t="s">
        <v>626</v>
      </c>
      <c r="C1108" s="111">
        <v>44490</v>
      </c>
      <c r="D1108" s="23">
        <v>1</v>
      </c>
      <c r="E1108" s="85" t="s">
        <v>975</v>
      </c>
      <c r="F1108" s="1">
        <v>3</v>
      </c>
      <c r="G1108" s="1">
        <v>11</v>
      </c>
      <c r="H1108" s="1" t="s">
        <v>1436</v>
      </c>
      <c r="I1108" s="1">
        <v>1.3</v>
      </c>
      <c r="J1108" s="23" t="str">
        <f t="shared" si="63"/>
        <v>UREN Room 709 3 11 E3 1.3</v>
      </c>
      <c r="K1108" s="23" t="str">
        <f t="shared" si="64"/>
        <v>3 11 E3 1.3</v>
      </c>
      <c r="M1108" s="300">
        <v>0.14000000000000001</v>
      </c>
      <c r="O1108" s="1"/>
      <c r="P1108" s="24">
        <f>IF(Q1108="","",VLOOKUP(Q1108,Mapping!AT:AU,2,FALSE))</f>
        <v>3</v>
      </c>
      <c r="Q1108" s="112" t="s">
        <v>148</v>
      </c>
    </row>
    <row r="1109" spans="1:17">
      <c r="A1109" s="304" t="s">
        <v>627</v>
      </c>
      <c r="B1109" s="304" t="s">
        <v>626</v>
      </c>
      <c r="C1109" s="111">
        <v>44490</v>
      </c>
      <c r="D1109" s="23">
        <v>1</v>
      </c>
      <c r="E1109" s="85" t="s">
        <v>975</v>
      </c>
      <c r="F1109" s="1">
        <v>3</v>
      </c>
      <c r="G1109" s="1">
        <v>11</v>
      </c>
      <c r="H1109" s="1" t="s">
        <v>1440</v>
      </c>
      <c r="I1109" s="1">
        <v>1.4</v>
      </c>
      <c r="J1109" s="23" t="str">
        <f t="shared" si="63"/>
        <v>UREN Room 709 3 11 E4 1.4</v>
      </c>
      <c r="K1109" s="23" t="str">
        <f t="shared" si="64"/>
        <v>3 11 E4 1.4</v>
      </c>
      <c r="M1109" s="300">
        <v>0.13800000000000001</v>
      </c>
      <c r="O1109" s="1"/>
      <c r="P1109" s="24">
        <f>IF(Q1109="","",VLOOKUP(Q1109,Mapping!AT:AU,2,FALSE))</f>
        <v>3</v>
      </c>
      <c r="Q1109" s="112" t="s">
        <v>148</v>
      </c>
    </row>
    <row r="1110" spans="1:17" hidden="1">
      <c r="A1110" s="304" t="s">
        <v>627</v>
      </c>
      <c r="B1110" s="304" t="s">
        <v>626</v>
      </c>
      <c r="C1110" s="111">
        <v>44490</v>
      </c>
      <c r="D1110" s="23">
        <v>2</v>
      </c>
      <c r="E1110" s="533" t="s">
        <v>962</v>
      </c>
      <c r="F1110" s="1">
        <v>3</v>
      </c>
      <c r="G1110" s="1">
        <v>11</v>
      </c>
      <c r="H1110" s="1" t="s">
        <v>1445</v>
      </c>
      <c r="I1110" s="1">
        <v>2.1</v>
      </c>
      <c r="J1110" s="23" t="str">
        <f t="shared" si="63"/>
        <v>UREN Room 709 3 11 E5 2.1</v>
      </c>
      <c r="K1110" s="23" t="str">
        <f t="shared" si="64"/>
        <v>3 11 E5 2.1</v>
      </c>
      <c r="M1110" s="300">
        <v>0.76</v>
      </c>
      <c r="O1110" s="1"/>
      <c r="P1110" s="24">
        <f>IF(Q1110="","",VLOOKUP(Q1110,Mapping!AT:AU,2,FALSE))</f>
        <v>3</v>
      </c>
      <c r="Q1110" s="112" t="s">
        <v>148</v>
      </c>
    </row>
    <row r="1111" spans="1:17" hidden="1">
      <c r="A1111" s="304" t="s">
        <v>627</v>
      </c>
      <c r="B1111" s="304" t="s">
        <v>626</v>
      </c>
      <c r="C1111" s="111">
        <v>44490</v>
      </c>
      <c r="D1111" s="23">
        <v>2</v>
      </c>
      <c r="E1111" s="533" t="s">
        <v>962</v>
      </c>
      <c r="F1111" s="1">
        <v>3</v>
      </c>
      <c r="G1111" s="1">
        <v>11</v>
      </c>
      <c r="H1111" s="1" t="s">
        <v>1448</v>
      </c>
      <c r="I1111" s="1">
        <v>2.2000000000000002</v>
      </c>
      <c r="J1111" s="23" t="str">
        <f t="shared" si="63"/>
        <v>UREN Room 709 3 11 E6 2.2</v>
      </c>
      <c r="K1111" s="23" t="str">
        <f t="shared" si="64"/>
        <v>3 11 E6 2.2</v>
      </c>
      <c r="M1111" s="300">
        <v>0.76</v>
      </c>
      <c r="O1111" s="1"/>
      <c r="P1111" s="24">
        <f>IF(Q1111="","",VLOOKUP(Q1111,Mapping!AT:AU,2,FALSE))</f>
        <v>3</v>
      </c>
      <c r="Q1111" s="112" t="s">
        <v>148</v>
      </c>
    </row>
    <row r="1112" spans="1:17" ht="15.75" hidden="1" customHeight="1">
      <c r="A1112" s="304" t="s">
        <v>627</v>
      </c>
      <c r="B1112" s="304" t="s">
        <v>626</v>
      </c>
      <c r="C1112" s="111">
        <v>44490</v>
      </c>
      <c r="D1112" s="23">
        <v>2</v>
      </c>
      <c r="E1112" s="533" t="s">
        <v>962</v>
      </c>
      <c r="F1112" s="1">
        <v>3</v>
      </c>
      <c r="G1112" s="1">
        <v>11</v>
      </c>
      <c r="H1112" s="1" t="s">
        <v>1452</v>
      </c>
      <c r="I1112" s="1">
        <v>2.2999999999999998</v>
      </c>
      <c r="J1112" s="23" t="str">
        <f t="shared" si="63"/>
        <v>UREN Room 709 3 11 E7 2.3</v>
      </c>
      <c r="K1112" s="23" t="str">
        <f t="shared" si="64"/>
        <v>3 11 E7 2.3</v>
      </c>
      <c r="M1112" s="300">
        <v>0.121</v>
      </c>
      <c r="O1112" s="1"/>
      <c r="P1112" s="24">
        <f>IF(Q1112="","",VLOOKUP(Q1112,Mapping!AT:AU,2,FALSE))</f>
        <v>3</v>
      </c>
      <c r="Q1112" s="112" t="s">
        <v>148</v>
      </c>
    </row>
    <row r="1113" spans="1:17" hidden="1">
      <c r="A1113" s="304" t="s">
        <v>627</v>
      </c>
      <c r="B1113" s="304" t="s">
        <v>626</v>
      </c>
      <c r="C1113" s="111">
        <v>44490</v>
      </c>
      <c r="D1113" s="23">
        <v>2</v>
      </c>
      <c r="E1113" s="85" t="s">
        <v>962</v>
      </c>
      <c r="F1113" s="1">
        <v>3</v>
      </c>
      <c r="G1113" s="1">
        <v>11</v>
      </c>
      <c r="H1113" s="1" t="s">
        <v>1985</v>
      </c>
      <c r="I1113" s="1">
        <v>2.4</v>
      </c>
      <c r="J1113" s="23" t="str">
        <f t="shared" si="63"/>
        <v>UREN Room 709 3 11 E8 2.4</v>
      </c>
      <c r="K1113" s="23" t="str">
        <f t="shared" si="64"/>
        <v>3 11 E8 2.4</v>
      </c>
      <c r="M1113" s="300">
        <v>0.105</v>
      </c>
      <c r="O1113" s="1"/>
      <c r="P1113" s="24">
        <f>IF(Q1113="","",VLOOKUP(Q1113,Mapping!AT:AU,2,FALSE))</f>
        <v>3</v>
      </c>
      <c r="Q1113" s="112" t="s">
        <v>148</v>
      </c>
    </row>
    <row r="1114" spans="1:17" hidden="1">
      <c r="A1114" s="304" t="s">
        <v>627</v>
      </c>
      <c r="B1114" s="304" t="s">
        <v>626</v>
      </c>
      <c r="C1114" s="111">
        <v>44490</v>
      </c>
      <c r="D1114" s="23">
        <v>3</v>
      </c>
      <c r="E1114" s="85" t="s">
        <v>905</v>
      </c>
      <c r="F1114" s="1">
        <v>3</v>
      </c>
      <c r="G1114" s="1">
        <v>11</v>
      </c>
      <c r="H1114" s="1" t="s">
        <v>1987</v>
      </c>
      <c r="I1114" s="1">
        <v>3.1</v>
      </c>
      <c r="J1114" s="23" t="str">
        <f t="shared" si="63"/>
        <v>UREN Room 709 3 11 E9 3.1</v>
      </c>
      <c r="K1114" s="23" t="str">
        <f t="shared" si="64"/>
        <v>3 11 E9 3.1</v>
      </c>
      <c r="M1114" s="300">
        <v>9.1999999999999998E-2</v>
      </c>
      <c r="O1114" s="1"/>
      <c r="P1114" s="24">
        <f>IF(Q1114="","",VLOOKUP(Q1114,Mapping!AT:AU,2,FALSE))</f>
        <v>3</v>
      </c>
      <c r="Q1114" s="112" t="s">
        <v>148</v>
      </c>
    </row>
    <row r="1115" spans="1:17" hidden="1">
      <c r="A1115" s="304" t="s">
        <v>627</v>
      </c>
      <c r="B1115" s="304" t="s">
        <v>626</v>
      </c>
      <c r="C1115" s="111">
        <v>44490</v>
      </c>
      <c r="D1115" s="23">
        <v>3</v>
      </c>
      <c r="E1115" s="85" t="s">
        <v>905</v>
      </c>
      <c r="F1115" s="1">
        <v>3</v>
      </c>
      <c r="G1115" s="1">
        <v>11</v>
      </c>
      <c r="H1115" s="1" t="s">
        <v>2503</v>
      </c>
      <c r="I1115" s="1">
        <v>3.2</v>
      </c>
      <c r="J1115" s="23" t="str">
        <f t="shared" si="63"/>
        <v>UREN Room 709 3 11 F1 3.2</v>
      </c>
      <c r="K1115" s="23" t="str">
        <f t="shared" si="64"/>
        <v>3 11 F1 3.2</v>
      </c>
      <c r="M1115" s="300">
        <v>9.7000000000000003E-2</v>
      </c>
      <c r="O1115" s="1"/>
      <c r="P1115" s="24">
        <f>IF(Q1115="","",VLOOKUP(Q1115,Mapping!AT:AU,2,FALSE))</f>
        <v>3</v>
      </c>
      <c r="Q1115" s="112" t="s">
        <v>148</v>
      </c>
    </row>
    <row r="1116" spans="1:17" hidden="1">
      <c r="A1116" s="304" t="s">
        <v>627</v>
      </c>
      <c r="B1116" s="304" t="s">
        <v>626</v>
      </c>
      <c r="C1116" s="111">
        <v>44490</v>
      </c>
      <c r="D1116" s="23">
        <v>3</v>
      </c>
      <c r="E1116" s="85" t="s">
        <v>905</v>
      </c>
      <c r="F1116" s="1">
        <v>3</v>
      </c>
      <c r="G1116" s="1">
        <v>11</v>
      </c>
      <c r="H1116" s="1" t="s">
        <v>2499</v>
      </c>
      <c r="I1116" s="1">
        <v>3.3</v>
      </c>
      <c r="J1116" s="23" t="str">
        <f t="shared" si="63"/>
        <v>UREN Room 709 3 11 F2 3.3</v>
      </c>
      <c r="K1116" s="23" t="str">
        <f t="shared" si="64"/>
        <v>3 11 F2 3.3</v>
      </c>
      <c r="M1116" s="300">
        <v>3.5999999999999997E-2</v>
      </c>
      <c r="O1116" s="1"/>
      <c r="P1116" s="24">
        <f>IF(Q1116="","",VLOOKUP(Q1116,Mapping!AT:AU,2,FALSE))</f>
        <v>3</v>
      </c>
      <c r="Q1116" s="112" t="s">
        <v>148</v>
      </c>
    </row>
    <row r="1117" spans="1:17" hidden="1">
      <c r="A1117" s="304" t="s">
        <v>627</v>
      </c>
      <c r="B1117" s="304" t="s">
        <v>626</v>
      </c>
      <c r="C1117" s="111">
        <v>44490</v>
      </c>
      <c r="D1117" s="23">
        <v>3</v>
      </c>
      <c r="E1117" s="85" t="s">
        <v>905</v>
      </c>
      <c r="F1117" s="1">
        <v>3</v>
      </c>
      <c r="G1117" s="1">
        <v>11</v>
      </c>
      <c r="H1117" s="1" t="s">
        <v>2496</v>
      </c>
      <c r="I1117" s="1">
        <v>3.4</v>
      </c>
      <c r="J1117" s="23" t="str">
        <f t="shared" si="63"/>
        <v>UREN Room 709 3 11 F3 3.4</v>
      </c>
      <c r="K1117" s="23" t="str">
        <f t="shared" si="64"/>
        <v>3 11 F3 3.4</v>
      </c>
      <c r="M1117" s="300">
        <v>5.8999999999999997E-2</v>
      </c>
      <c r="O1117" s="1"/>
      <c r="P1117" s="24">
        <f>IF(Q1117="","",VLOOKUP(Q1117,Mapping!AT:AU,2,FALSE))</f>
        <v>3</v>
      </c>
      <c r="Q1117" s="112" t="s">
        <v>148</v>
      </c>
    </row>
    <row r="1118" spans="1:17" hidden="1">
      <c r="A1118" s="304" t="s">
        <v>627</v>
      </c>
      <c r="B1118" s="304" t="s">
        <v>626</v>
      </c>
      <c r="C1118" s="111">
        <v>44490</v>
      </c>
      <c r="D1118" s="23">
        <v>5</v>
      </c>
      <c r="E1118" s="85" t="s">
        <v>925</v>
      </c>
      <c r="F1118" s="1">
        <v>3</v>
      </c>
      <c r="G1118" s="1">
        <v>11</v>
      </c>
      <c r="H1118" s="1" t="s">
        <v>2488</v>
      </c>
      <c r="I1118" s="1">
        <v>5.0999999999999996</v>
      </c>
      <c r="J1118" s="23" t="str">
        <f t="shared" ref="J1118:J1181" si="65">"UREN Room 709"&amp;" "&amp;F1118&amp;" "&amp;G1118&amp;" "&amp;H1118&amp;" "&amp;I1118</f>
        <v>UREN Room 709 3 11 F4 5.1</v>
      </c>
      <c r="K1118" s="23" t="str">
        <f t="shared" ref="K1118:K1181" si="66">F1118&amp;" "&amp;G1118&amp;" "&amp;H1118&amp;" "&amp;I1118</f>
        <v>3 11 F4 5.1</v>
      </c>
      <c r="M1118" s="300">
        <v>8.6999999999999994E-2</v>
      </c>
      <c r="O1118" s="1"/>
      <c r="P1118" s="24">
        <f>IF(Q1118="","",VLOOKUP(Q1118,Mapping!AT:AU,2,FALSE))</f>
        <v>3</v>
      </c>
      <c r="Q1118" s="112" t="s">
        <v>148</v>
      </c>
    </row>
    <row r="1119" spans="1:17" ht="15.75" hidden="1" customHeight="1">
      <c r="A1119" s="304" t="s">
        <v>627</v>
      </c>
      <c r="B1119" s="304" t="s">
        <v>626</v>
      </c>
      <c r="C1119" s="111">
        <v>44490</v>
      </c>
      <c r="D1119" s="23">
        <v>5</v>
      </c>
      <c r="E1119" s="85" t="s">
        <v>2728</v>
      </c>
      <c r="F1119" s="1">
        <v>3</v>
      </c>
      <c r="G1119" s="1">
        <v>11</v>
      </c>
      <c r="H1119" s="1" t="s">
        <v>2492</v>
      </c>
      <c r="I1119" s="1">
        <v>5.2</v>
      </c>
      <c r="J1119" s="23" t="str">
        <f t="shared" si="65"/>
        <v>UREN Room 709 3 11 F5 5.2</v>
      </c>
      <c r="K1119" s="23" t="str">
        <f t="shared" si="66"/>
        <v>3 11 F5 5.2</v>
      </c>
      <c r="M1119" s="300">
        <v>9.7000000000000003E-2</v>
      </c>
      <c r="O1119" s="1"/>
      <c r="P1119" s="24">
        <f>IF(Q1119="","",VLOOKUP(Q1119,Mapping!AT:AU,2,FALSE))</f>
        <v>3</v>
      </c>
      <c r="Q1119" s="112" t="s">
        <v>148</v>
      </c>
    </row>
    <row r="1120" spans="1:17" hidden="1">
      <c r="A1120" s="304" t="s">
        <v>627</v>
      </c>
      <c r="B1120" s="304" t="s">
        <v>626</v>
      </c>
      <c r="C1120" s="111">
        <v>44490</v>
      </c>
      <c r="D1120" s="23">
        <v>5</v>
      </c>
      <c r="E1120" s="85" t="s">
        <v>2729</v>
      </c>
      <c r="F1120" s="1">
        <v>3</v>
      </c>
      <c r="G1120" s="1">
        <v>11</v>
      </c>
      <c r="H1120" s="1" t="s">
        <v>2512</v>
      </c>
      <c r="I1120" s="1">
        <v>5.4</v>
      </c>
      <c r="J1120" s="23" t="str">
        <f t="shared" si="65"/>
        <v>UREN Room 709 3 11 F7 5.4</v>
      </c>
      <c r="K1120" s="23" t="str">
        <f t="shared" si="66"/>
        <v>3 11 F7 5.4</v>
      </c>
      <c r="M1120" s="300">
        <v>5.8000000000000003E-2</v>
      </c>
      <c r="O1120" s="1"/>
      <c r="P1120" s="24">
        <f>IF(Q1120="","",VLOOKUP(Q1120,Mapping!AT:AU,2,FALSE))</f>
        <v>3</v>
      </c>
      <c r="Q1120" s="112" t="s">
        <v>148</v>
      </c>
    </row>
    <row r="1121" spans="1:17" hidden="1">
      <c r="A1121" s="304" t="s">
        <v>627</v>
      </c>
      <c r="B1121" s="304" t="s">
        <v>626</v>
      </c>
      <c r="C1121" s="111">
        <v>44490</v>
      </c>
      <c r="D1121" s="23">
        <v>6</v>
      </c>
      <c r="E1121" s="85" t="s">
        <v>998</v>
      </c>
      <c r="F1121" s="1">
        <v>3</v>
      </c>
      <c r="G1121" s="1">
        <v>11</v>
      </c>
      <c r="H1121" s="1" t="s">
        <v>2513</v>
      </c>
      <c r="I1121" s="1">
        <v>6.1</v>
      </c>
      <c r="J1121" s="23" t="str">
        <f t="shared" si="65"/>
        <v>UREN Room 709 3 11 F8 6.1</v>
      </c>
      <c r="K1121" s="23" t="str">
        <f t="shared" si="66"/>
        <v>3 11 F8 6.1</v>
      </c>
      <c r="M1121" s="300">
        <v>0.13800000000000001</v>
      </c>
      <c r="O1121" s="1"/>
      <c r="P1121" s="24">
        <f>IF(Q1121="","",VLOOKUP(Q1121,Mapping!AT:AU,2,FALSE))</f>
        <v>3</v>
      </c>
      <c r="Q1121" s="112" t="s">
        <v>148</v>
      </c>
    </row>
    <row r="1122" spans="1:17" hidden="1">
      <c r="A1122" s="304" t="s">
        <v>627</v>
      </c>
      <c r="B1122" s="304" t="s">
        <v>626</v>
      </c>
      <c r="C1122" s="111">
        <v>44490</v>
      </c>
      <c r="D1122" s="23">
        <v>6</v>
      </c>
      <c r="E1122" s="85" t="s">
        <v>998</v>
      </c>
      <c r="F1122" s="1">
        <v>3</v>
      </c>
      <c r="G1122" s="1">
        <v>11</v>
      </c>
      <c r="H1122" s="1" t="s">
        <v>2514</v>
      </c>
      <c r="I1122" s="1">
        <v>6.2</v>
      </c>
      <c r="J1122" s="23" t="str">
        <f t="shared" si="65"/>
        <v>UREN Room 709 3 11 F9 6.2</v>
      </c>
      <c r="K1122" s="23" t="str">
        <f t="shared" si="66"/>
        <v>3 11 F9 6.2</v>
      </c>
      <c r="M1122" s="300">
        <v>9.2999999999999999E-2</v>
      </c>
      <c r="O1122" s="1"/>
      <c r="P1122" s="24">
        <f>IF(Q1122="","",VLOOKUP(Q1122,Mapping!AT:AU,2,FALSE))</f>
        <v>3</v>
      </c>
      <c r="Q1122" s="112" t="s">
        <v>148</v>
      </c>
    </row>
    <row r="1123" spans="1:17" hidden="1">
      <c r="A1123" s="304" t="s">
        <v>627</v>
      </c>
      <c r="B1123" s="304" t="s">
        <v>626</v>
      </c>
      <c r="C1123" s="111">
        <v>44490</v>
      </c>
      <c r="D1123" s="23">
        <v>6</v>
      </c>
      <c r="E1123" s="85" t="s">
        <v>998</v>
      </c>
      <c r="F1123" s="1">
        <v>3</v>
      </c>
      <c r="G1123" s="1">
        <v>11</v>
      </c>
      <c r="H1123" s="1" t="s">
        <v>2504</v>
      </c>
      <c r="I1123" s="1">
        <v>6.3</v>
      </c>
      <c r="J1123" s="23" t="str">
        <f t="shared" si="65"/>
        <v>UREN Room 709 3 11 G1 6.3</v>
      </c>
      <c r="K1123" s="23" t="str">
        <f t="shared" si="66"/>
        <v>3 11 G1 6.3</v>
      </c>
      <c r="M1123" s="300">
        <v>3.1E-2</v>
      </c>
      <c r="O1123" s="1"/>
      <c r="P1123" s="24">
        <f>IF(Q1123="","",VLOOKUP(Q1123,Mapping!AT:AU,2,FALSE))</f>
        <v>3</v>
      </c>
      <c r="Q1123" s="112" t="s">
        <v>148</v>
      </c>
    </row>
    <row r="1124" spans="1:17" hidden="1">
      <c r="A1124" s="304" t="s">
        <v>627</v>
      </c>
      <c r="B1124" s="304" t="s">
        <v>626</v>
      </c>
      <c r="C1124" s="111">
        <v>44490</v>
      </c>
      <c r="D1124" s="23">
        <v>6</v>
      </c>
      <c r="E1124" s="85" t="s">
        <v>998</v>
      </c>
      <c r="F1124" s="1">
        <v>3</v>
      </c>
      <c r="G1124" s="1">
        <v>11</v>
      </c>
      <c r="H1124" s="1" t="s">
        <v>2498</v>
      </c>
      <c r="I1124" s="1">
        <v>6.4</v>
      </c>
      <c r="J1124" s="23" t="str">
        <f t="shared" si="65"/>
        <v>UREN Room 709 3 11 G2 6.4</v>
      </c>
      <c r="K1124" s="23" t="str">
        <f t="shared" si="66"/>
        <v>3 11 G2 6.4</v>
      </c>
      <c r="M1124" s="300">
        <v>3.7999999999999999E-2</v>
      </c>
      <c r="O1124" s="1"/>
      <c r="P1124" s="24">
        <f>IF(Q1124="","",VLOOKUP(Q1124,Mapping!AT:AU,2,FALSE))</f>
        <v>3</v>
      </c>
      <c r="Q1124" s="112" t="s">
        <v>148</v>
      </c>
    </row>
    <row r="1125" spans="1:17" hidden="1">
      <c r="A1125" s="304" t="s">
        <v>627</v>
      </c>
      <c r="B1125" s="304" t="s">
        <v>626</v>
      </c>
      <c r="C1125" s="111">
        <v>44490</v>
      </c>
      <c r="D1125" s="23">
        <v>7</v>
      </c>
      <c r="E1125" s="85" t="s">
        <v>1009</v>
      </c>
      <c r="F1125" s="1">
        <v>3</v>
      </c>
      <c r="G1125" s="1">
        <v>11</v>
      </c>
      <c r="H1125" s="1" t="s">
        <v>2495</v>
      </c>
      <c r="I1125" s="1">
        <v>7.1</v>
      </c>
      <c r="J1125" s="23" t="str">
        <f t="shared" si="65"/>
        <v>UREN Room 709 3 11 G3 7.1</v>
      </c>
      <c r="K1125" s="23" t="str">
        <f t="shared" si="66"/>
        <v>3 11 G3 7.1</v>
      </c>
      <c r="M1125" s="300">
        <v>9.8000000000000004E-2</v>
      </c>
      <c r="O1125" s="1"/>
      <c r="P1125" s="24">
        <f>IF(Q1125="","",VLOOKUP(Q1125,Mapping!AT:AU,2,FALSE))</f>
        <v>3</v>
      </c>
      <c r="Q1125" s="112" t="s">
        <v>148</v>
      </c>
    </row>
    <row r="1126" spans="1:17" ht="15.75" hidden="1" customHeight="1">
      <c r="A1126" s="304" t="s">
        <v>627</v>
      </c>
      <c r="B1126" s="304" t="s">
        <v>626</v>
      </c>
      <c r="C1126" s="111">
        <v>44490</v>
      </c>
      <c r="D1126" s="23">
        <v>7</v>
      </c>
      <c r="E1126" s="85" t="s">
        <v>2730</v>
      </c>
      <c r="F1126" s="1">
        <v>3</v>
      </c>
      <c r="G1126" s="1">
        <v>11</v>
      </c>
      <c r="H1126" s="1" t="s">
        <v>2494</v>
      </c>
      <c r="I1126" s="1">
        <v>7.2</v>
      </c>
      <c r="J1126" s="23" t="str">
        <f t="shared" si="65"/>
        <v>UREN Room 709 3 11 G4 7.2</v>
      </c>
      <c r="K1126" s="23" t="str">
        <f t="shared" si="66"/>
        <v>3 11 G4 7.2</v>
      </c>
      <c r="M1126" s="300">
        <v>0.115</v>
      </c>
      <c r="O1126" s="1"/>
      <c r="P1126" s="24">
        <f>IF(Q1126="","",VLOOKUP(Q1126,Mapping!AT:AU,2,FALSE))</f>
        <v>3</v>
      </c>
      <c r="Q1126" s="112" t="s">
        <v>148</v>
      </c>
    </row>
    <row r="1127" spans="1:17" hidden="1">
      <c r="A1127" s="304" t="s">
        <v>627</v>
      </c>
      <c r="B1127" s="304" t="s">
        <v>626</v>
      </c>
      <c r="C1127" s="111">
        <v>44490</v>
      </c>
      <c r="D1127" s="23">
        <v>7</v>
      </c>
      <c r="E1127" s="85" t="s">
        <v>2731</v>
      </c>
      <c r="F1127" s="1">
        <v>3</v>
      </c>
      <c r="G1127" s="1">
        <v>11</v>
      </c>
      <c r="H1127" s="1" t="s">
        <v>2491</v>
      </c>
      <c r="I1127" s="1">
        <v>7.3</v>
      </c>
      <c r="J1127" s="23" t="str">
        <f t="shared" si="65"/>
        <v>UREN Room 709 3 11 G5 7.3</v>
      </c>
      <c r="K1127" s="23" t="str">
        <f t="shared" si="66"/>
        <v>3 11 G5 7.3</v>
      </c>
      <c r="M1127" s="300">
        <v>0.123</v>
      </c>
      <c r="O1127" s="1"/>
      <c r="P1127" s="24">
        <f>IF(Q1127="","",VLOOKUP(Q1127,Mapping!AT:AU,2,FALSE))</f>
        <v>3</v>
      </c>
      <c r="Q1127" s="112" t="s">
        <v>148</v>
      </c>
    </row>
    <row r="1128" spans="1:17" hidden="1">
      <c r="A1128" s="304" t="s">
        <v>627</v>
      </c>
      <c r="B1128" s="304" t="s">
        <v>626</v>
      </c>
      <c r="C1128" s="111">
        <v>44490</v>
      </c>
      <c r="D1128" s="23">
        <v>7</v>
      </c>
      <c r="E1128" s="85" t="s">
        <v>2732</v>
      </c>
      <c r="F1128" s="1">
        <v>3</v>
      </c>
      <c r="G1128" s="1">
        <v>11</v>
      </c>
      <c r="H1128" s="1" t="s">
        <v>2511</v>
      </c>
      <c r="I1128" s="1">
        <v>7.4</v>
      </c>
      <c r="J1128" s="23" t="str">
        <f t="shared" si="65"/>
        <v>UREN Room 709 3 11 G6 7.4</v>
      </c>
      <c r="K1128" s="23" t="str">
        <f t="shared" si="66"/>
        <v>3 11 G6 7.4</v>
      </c>
      <c r="M1128" s="300">
        <v>4.7E-2</v>
      </c>
      <c r="O1128" s="1"/>
      <c r="P1128" s="24">
        <f>IF(Q1128="","",VLOOKUP(Q1128,Mapping!AT:AU,2,FALSE))</f>
        <v>3</v>
      </c>
      <c r="Q1128" s="112" t="s">
        <v>148</v>
      </c>
    </row>
    <row r="1129" spans="1:17" hidden="1">
      <c r="A1129" s="304" t="s">
        <v>627</v>
      </c>
      <c r="B1129" s="304" t="s">
        <v>626</v>
      </c>
      <c r="C1129" s="111">
        <v>44490</v>
      </c>
      <c r="D1129" s="23">
        <v>8</v>
      </c>
      <c r="E1129" s="85" t="s">
        <v>1018</v>
      </c>
      <c r="F1129" s="1">
        <v>3</v>
      </c>
      <c r="G1129" s="1">
        <v>11</v>
      </c>
      <c r="H1129" s="1" t="s">
        <v>2517</v>
      </c>
      <c r="I1129" s="1">
        <v>8.1</v>
      </c>
      <c r="J1129" s="23" t="str">
        <f t="shared" si="65"/>
        <v>UREN Room 709 3 11 G7 8.1</v>
      </c>
      <c r="K1129" s="23" t="str">
        <f t="shared" si="66"/>
        <v>3 11 G7 8.1</v>
      </c>
      <c r="M1129" s="300">
        <v>7.1999999999999995E-2</v>
      </c>
      <c r="O1129" s="1"/>
      <c r="P1129" s="24">
        <f>IF(Q1129="","",VLOOKUP(Q1129,Mapping!AT:AU,2,FALSE))</f>
        <v>3</v>
      </c>
      <c r="Q1129" s="112" t="s">
        <v>148</v>
      </c>
    </row>
    <row r="1130" spans="1:17" hidden="1">
      <c r="A1130" s="304" t="s">
        <v>627</v>
      </c>
      <c r="B1130" s="304" t="s">
        <v>626</v>
      </c>
      <c r="C1130" s="111">
        <v>44490</v>
      </c>
      <c r="D1130" s="23">
        <v>8</v>
      </c>
      <c r="E1130" s="85" t="s">
        <v>1018</v>
      </c>
      <c r="F1130" s="1">
        <v>3</v>
      </c>
      <c r="G1130" s="1">
        <v>11</v>
      </c>
      <c r="H1130" s="1" t="s">
        <v>2518</v>
      </c>
      <c r="I1130" s="1">
        <v>8.1999999999999993</v>
      </c>
      <c r="J1130" s="23" t="str">
        <f t="shared" si="65"/>
        <v>UREN Room 709 3 11 G8 8.2</v>
      </c>
      <c r="K1130" s="23" t="str">
        <f t="shared" si="66"/>
        <v>3 11 G8 8.2</v>
      </c>
      <c r="M1130" s="300">
        <v>8.2000000000000003E-2</v>
      </c>
      <c r="O1130" s="1"/>
      <c r="P1130" s="24">
        <f>IF(Q1130="","",VLOOKUP(Q1130,Mapping!AT:AU,2,FALSE))</f>
        <v>3</v>
      </c>
      <c r="Q1130" s="112" t="s">
        <v>148</v>
      </c>
    </row>
    <row r="1131" spans="1:17" hidden="1">
      <c r="A1131" s="304" t="s">
        <v>627</v>
      </c>
      <c r="B1131" s="304" t="s">
        <v>626</v>
      </c>
      <c r="C1131" s="111">
        <v>44490</v>
      </c>
      <c r="D1131" s="23">
        <v>8</v>
      </c>
      <c r="E1131" s="85" t="s">
        <v>1018</v>
      </c>
      <c r="F1131" s="1">
        <v>3</v>
      </c>
      <c r="G1131" s="1">
        <v>11</v>
      </c>
      <c r="H1131" s="1" t="s">
        <v>2519</v>
      </c>
      <c r="I1131" s="1">
        <v>8.3000000000000007</v>
      </c>
      <c r="J1131" s="23" t="str">
        <f t="shared" si="65"/>
        <v>UREN Room 709 3 11 G9 8.3</v>
      </c>
      <c r="K1131" s="23" t="str">
        <f t="shared" si="66"/>
        <v>3 11 G9 8.3</v>
      </c>
      <c r="M1131" s="300">
        <v>0.08</v>
      </c>
      <c r="O1131" s="1"/>
      <c r="P1131" s="24">
        <f>IF(Q1131="","",VLOOKUP(Q1131,Mapping!AT:AU,2,FALSE))</f>
        <v>3</v>
      </c>
      <c r="Q1131" s="112" t="s">
        <v>148</v>
      </c>
    </row>
    <row r="1132" spans="1:17" hidden="1">
      <c r="A1132" s="304" t="s">
        <v>627</v>
      </c>
      <c r="B1132" s="304" t="s">
        <v>626</v>
      </c>
      <c r="C1132" s="111">
        <v>44490</v>
      </c>
      <c r="D1132" s="23">
        <v>8</v>
      </c>
      <c r="E1132" s="85" t="s">
        <v>1018</v>
      </c>
      <c r="F1132" s="1">
        <v>3</v>
      </c>
      <c r="G1132" s="1">
        <v>11</v>
      </c>
      <c r="H1132" s="1" t="s">
        <v>2502</v>
      </c>
      <c r="I1132" s="1">
        <v>8.4</v>
      </c>
      <c r="J1132" s="23" t="str">
        <f t="shared" si="65"/>
        <v>UREN Room 709 3 11 H1 8.4</v>
      </c>
      <c r="K1132" s="23" t="str">
        <f t="shared" si="66"/>
        <v>3 11 H1 8.4</v>
      </c>
      <c r="M1132" s="300">
        <v>0.12</v>
      </c>
      <c r="O1132" s="1"/>
      <c r="P1132" s="24">
        <f>IF(Q1132="","",VLOOKUP(Q1132,Mapping!AT:AU,2,FALSE))</f>
        <v>3</v>
      </c>
      <c r="Q1132" s="112" t="s">
        <v>148</v>
      </c>
    </row>
    <row r="1133" spans="1:17" ht="15.75" hidden="1" customHeight="1">
      <c r="A1133" s="304" t="s">
        <v>627</v>
      </c>
      <c r="B1133" s="304" t="s">
        <v>626</v>
      </c>
      <c r="C1133" s="111">
        <v>44490</v>
      </c>
      <c r="D1133" s="23">
        <v>10</v>
      </c>
      <c r="E1133" s="85" t="s">
        <v>1034</v>
      </c>
      <c r="F1133" s="1">
        <v>3</v>
      </c>
      <c r="G1133" s="1">
        <v>11</v>
      </c>
      <c r="H1133" s="1" t="s">
        <v>2497</v>
      </c>
      <c r="I1133" s="1">
        <v>10</v>
      </c>
      <c r="J1133" s="23" t="str">
        <f t="shared" si="65"/>
        <v>UREN Room 709 3 11 H2 10</v>
      </c>
      <c r="K1133" s="23" t="str">
        <f t="shared" si="66"/>
        <v>3 11 H2 10</v>
      </c>
      <c r="M1133" s="300">
        <v>0.501</v>
      </c>
      <c r="O1133" s="1"/>
      <c r="P1133" s="24">
        <f>IF(Q1133="","",VLOOKUP(Q1133,Mapping!AT:AU,2,FALSE))</f>
        <v>3</v>
      </c>
      <c r="Q1133" s="112" t="s">
        <v>148</v>
      </c>
    </row>
    <row r="1134" spans="1:17">
      <c r="A1134" s="304" t="s">
        <v>603</v>
      </c>
      <c r="B1134" s="304" t="s">
        <v>602</v>
      </c>
      <c r="C1134" s="111">
        <v>44490</v>
      </c>
      <c r="D1134" s="23">
        <f>IFERROR(VLOOKUP(E1134,Mapping!AW:BA,5,FALSE),"")</f>
        <v>5</v>
      </c>
      <c r="E1134" s="119" t="s">
        <v>975</v>
      </c>
      <c r="F1134" s="1">
        <v>3</v>
      </c>
      <c r="G1134" s="1">
        <v>10</v>
      </c>
      <c r="H1134" s="1" t="s">
        <v>2440</v>
      </c>
      <c r="I1134" s="1">
        <v>1.2</v>
      </c>
      <c r="J1134" s="23" t="str">
        <f t="shared" si="65"/>
        <v>UREN Room 709 3 10 A2 1.2</v>
      </c>
      <c r="K1134" s="23" t="str">
        <f t="shared" si="66"/>
        <v>3 10 A2 1.2</v>
      </c>
      <c r="M1134" s="300">
        <v>0.123</v>
      </c>
      <c r="O1134" s="1"/>
      <c r="P1134" s="24">
        <f>IF(Q1134="","",VLOOKUP(Q1134,Mapping!AT:AU,2,FALSE))</f>
        <v>3</v>
      </c>
      <c r="Q1134" s="112" t="s">
        <v>148</v>
      </c>
    </row>
    <row r="1135" spans="1:17">
      <c r="A1135" s="304" t="s">
        <v>603</v>
      </c>
      <c r="B1135" s="304" t="s">
        <v>602</v>
      </c>
      <c r="C1135" s="111">
        <v>44490</v>
      </c>
      <c r="D1135" s="23">
        <f>IFERROR(VLOOKUP(E1135,Mapping!AW:BA,5,FALSE),"")</f>
        <v>5</v>
      </c>
      <c r="E1135" s="119" t="s">
        <v>975</v>
      </c>
      <c r="F1135" s="1">
        <v>3</v>
      </c>
      <c r="G1135" s="1">
        <v>10</v>
      </c>
      <c r="H1135" s="1" t="s">
        <v>2441</v>
      </c>
      <c r="I1135" s="1">
        <v>1.3</v>
      </c>
      <c r="J1135" s="23" t="str">
        <f t="shared" si="65"/>
        <v>UREN Room 709 3 10 A3 1.3</v>
      </c>
      <c r="K1135" s="23" t="str">
        <f t="shared" si="66"/>
        <v>3 10 A3 1.3</v>
      </c>
      <c r="M1135" s="300">
        <v>7.4999999999999997E-2</v>
      </c>
      <c r="O1135" s="1"/>
      <c r="P1135" s="24">
        <f>IF(Q1135="","",VLOOKUP(Q1135,Mapping!AT:AU,2,FALSE))</f>
        <v>3</v>
      </c>
      <c r="Q1135" s="112" t="s">
        <v>148</v>
      </c>
    </row>
    <row r="1136" spans="1:17">
      <c r="A1136" s="304" t="s">
        <v>603</v>
      </c>
      <c r="B1136" s="304" t="s">
        <v>602</v>
      </c>
      <c r="C1136" s="111">
        <v>44490</v>
      </c>
      <c r="D1136" s="23">
        <f>IFERROR(VLOOKUP(E1136,Mapping!AW:BA,5,FALSE),"")</f>
        <v>5</v>
      </c>
      <c r="E1136" s="119" t="s">
        <v>975</v>
      </c>
      <c r="F1136" s="1">
        <v>3</v>
      </c>
      <c r="G1136" s="1">
        <v>10</v>
      </c>
      <c r="H1136" s="1" t="s">
        <v>2320</v>
      </c>
      <c r="I1136" s="1">
        <v>1.4</v>
      </c>
      <c r="J1136" s="23" t="str">
        <f t="shared" si="65"/>
        <v>UREN Room 709 3 10 A4 1.4</v>
      </c>
      <c r="K1136" s="23" t="str">
        <f t="shared" si="66"/>
        <v>3 10 A4 1.4</v>
      </c>
      <c r="M1136" s="300">
        <v>4.1000000000000002E-2</v>
      </c>
      <c r="O1136" s="1"/>
      <c r="P1136" s="24">
        <f>IF(Q1136="","",VLOOKUP(Q1136,Mapping!AT:AU,2,FALSE))</f>
        <v>3</v>
      </c>
      <c r="Q1136" s="112" t="s">
        <v>148</v>
      </c>
    </row>
    <row r="1137" spans="1:17" hidden="1">
      <c r="A1137" s="304" t="s">
        <v>603</v>
      </c>
      <c r="B1137" s="304" t="s">
        <v>602</v>
      </c>
      <c r="C1137" s="111">
        <v>44490</v>
      </c>
      <c r="D1137" s="23">
        <f>IFERROR(VLOOKUP(E1137,Mapping!AW:BA,5,FALSE),"")</f>
        <v>4</v>
      </c>
      <c r="E1137" s="299" t="s">
        <v>962</v>
      </c>
      <c r="F1137" s="1">
        <v>3</v>
      </c>
      <c r="G1137" s="1">
        <v>10</v>
      </c>
      <c r="H1137" s="1" t="s">
        <v>2322</v>
      </c>
      <c r="I1137" s="1">
        <v>2.1</v>
      </c>
      <c r="J1137" s="23" t="str">
        <f t="shared" si="65"/>
        <v>UREN Room 709 3 10 A5 2.1</v>
      </c>
      <c r="K1137" s="23" t="str">
        <f t="shared" si="66"/>
        <v>3 10 A5 2.1</v>
      </c>
      <c r="M1137" s="300">
        <v>4.8000000000000001E-2</v>
      </c>
      <c r="O1137" s="1"/>
      <c r="P1137" s="24">
        <f>IF(Q1137="","",VLOOKUP(Q1137,Mapping!AT:AU,2,FALSE))</f>
        <v>3</v>
      </c>
      <c r="Q1137" s="112" t="s">
        <v>148</v>
      </c>
    </row>
    <row r="1138" spans="1:17" hidden="1">
      <c r="A1138" s="304" t="s">
        <v>603</v>
      </c>
      <c r="B1138" s="304" t="s">
        <v>602</v>
      </c>
      <c r="C1138" s="111">
        <v>44490</v>
      </c>
      <c r="D1138" s="23">
        <f>IFERROR(VLOOKUP(E1138,Mapping!AW:BA,5,FALSE),"")</f>
        <v>4</v>
      </c>
      <c r="E1138" s="299" t="s">
        <v>962</v>
      </c>
      <c r="F1138" s="1">
        <v>3</v>
      </c>
      <c r="G1138" s="1">
        <v>10</v>
      </c>
      <c r="H1138" s="1" t="s">
        <v>2323</v>
      </c>
      <c r="I1138" s="1">
        <v>2.2000000000000002</v>
      </c>
      <c r="J1138" s="23" t="str">
        <f t="shared" si="65"/>
        <v>UREN Room 709 3 10 A6 2.2</v>
      </c>
      <c r="K1138" s="23" t="str">
        <f t="shared" si="66"/>
        <v>3 10 A6 2.2</v>
      </c>
      <c r="M1138" s="300">
        <v>3.6999999999999998E-2</v>
      </c>
      <c r="O1138" s="1"/>
      <c r="P1138" s="24">
        <f>IF(Q1138="","",VLOOKUP(Q1138,Mapping!AT:AU,2,FALSE))</f>
        <v>3</v>
      </c>
      <c r="Q1138" s="112" t="s">
        <v>148</v>
      </c>
    </row>
    <row r="1139" spans="1:17" hidden="1">
      <c r="A1139" s="304" t="s">
        <v>603</v>
      </c>
      <c r="B1139" s="304" t="s">
        <v>602</v>
      </c>
      <c r="C1139" s="111">
        <v>44490</v>
      </c>
      <c r="D1139" s="23">
        <f>IFERROR(VLOOKUP(E1139,Mapping!AW:BA,5,FALSE),"")</f>
        <v>4</v>
      </c>
      <c r="E1139" s="299" t="s">
        <v>962</v>
      </c>
      <c r="F1139" s="1">
        <v>3</v>
      </c>
      <c r="G1139" s="1">
        <v>10</v>
      </c>
      <c r="H1139" s="1" t="s">
        <v>2472</v>
      </c>
      <c r="I1139" s="1">
        <v>2.2999999999999998</v>
      </c>
      <c r="J1139" s="23" t="str">
        <f t="shared" si="65"/>
        <v>UREN Room 709 3 10 A7 2.3</v>
      </c>
      <c r="K1139" s="23" t="str">
        <f t="shared" si="66"/>
        <v>3 10 A7 2.3</v>
      </c>
      <c r="M1139" s="300">
        <v>0.109</v>
      </c>
      <c r="O1139" s="1"/>
      <c r="P1139" s="24">
        <f>IF(Q1139="","",VLOOKUP(Q1139,Mapping!AT:AU,2,FALSE))</f>
        <v>3</v>
      </c>
      <c r="Q1139" s="112" t="s">
        <v>148</v>
      </c>
    </row>
    <row r="1140" spans="1:17" ht="15.75" hidden="1" customHeight="1">
      <c r="A1140" s="304" t="s">
        <v>603</v>
      </c>
      <c r="B1140" s="304" t="s">
        <v>602</v>
      </c>
      <c r="C1140" s="111">
        <v>44490</v>
      </c>
      <c r="D1140" s="23">
        <f>IFERROR(VLOOKUP(E1140,Mapping!AW:BA,5,FALSE),"")</f>
        <v>4</v>
      </c>
      <c r="E1140" s="299" t="s">
        <v>962</v>
      </c>
      <c r="F1140" s="1">
        <v>3</v>
      </c>
      <c r="G1140" s="1">
        <v>10</v>
      </c>
      <c r="H1140" s="1" t="s">
        <v>2500</v>
      </c>
      <c r="I1140" s="1">
        <v>2.4</v>
      </c>
      <c r="J1140" s="23" t="str">
        <f t="shared" si="65"/>
        <v>UREN Room 709 3 10 A8 2.4</v>
      </c>
      <c r="K1140" s="23" t="str">
        <f t="shared" si="66"/>
        <v>3 10 A8 2.4</v>
      </c>
      <c r="M1140" s="300">
        <v>7.0000000000000007E-2</v>
      </c>
      <c r="O1140" s="1"/>
      <c r="P1140" s="24">
        <f>IF(Q1140="","",VLOOKUP(Q1140,Mapping!AT:AU,2,FALSE))</f>
        <v>3</v>
      </c>
      <c r="Q1140" s="112" t="s">
        <v>148</v>
      </c>
    </row>
    <row r="1141" spans="1:17" hidden="1">
      <c r="A1141" s="304" t="s">
        <v>603</v>
      </c>
      <c r="B1141" s="304" t="s">
        <v>602</v>
      </c>
      <c r="C1141" s="111">
        <v>44490</v>
      </c>
      <c r="D1141" s="23">
        <f>IFERROR(VLOOKUP(E1141,Mapping!AW:BA,5,FALSE),"")</f>
        <v>1</v>
      </c>
      <c r="E1141" s="85" t="s">
        <v>905</v>
      </c>
      <c r="F1141" s="1">
        <v>3</v>
      </c>
      <c r="G1141" s="1">
        <v>10</v>
      </c>
      <c r="H1141" s="1" t="s">
        <v>2508</v>
      </c>
      <c r="I1141" s="1">
        <v>3.1</v>
      </c>
      <c r="J1141" s="23" t="str">
        <f t="shared" si="65"/>
        <v>UREN Room 709 3 10 A9 3.1</v>
      </c>
      <c r="K1141" s="23" t="str">
        <f t="shared" si="66"/>
        <v>3 10 A9 3.1</v>
      </c>
      <c r="M1141" s="300">
        <v>2.7E-2</v>
      </c>
      <c r="O1141" s="1"/>
      <c r="P1141" s="24">
        <f>IF(Q1141="","",VLOOKUP(Q1141,Mapping!AT:AU,2,FALSE))</f>
        <v>3</v>
      </c>
      <c r="Q1141" s="112" t="s">
        <v>148</v>
      </c>
    </row>
    <row r="1142" spans="1:17" hidden="1">
      <c r="A1142" s="304" t="s">
        <v>603</v>
      </c>
      <c r="B1142" s="304" t="s">
        <v>602</v>
      </c>
      <c r="C1142" s="111">
        <v>44490</v>
      </c>
      <c r="D1142" s="23">
        <f>IFERROR(VLOOKUP(E1142,Mapping!AW:BA,5,FALSE),"")</f>
        <v>1</v>
      </c>
      <c r="E1142" s="85" t="s">
        <v>905</v>
      </c>
      <c r="F1142" s="1">
        <v>3</v>
      </c>
      <c r="G1142" s="1">
        <v>10</v>
      </c>
      <c r="H1142" s="1" t="s">
        <v>1353</v>
      </c>
      <c r="I1142" s="1">
        <v>3.2</v>
      </c>
      <c r="J1142" s="23" t="str">
        <f t="shared" si="65"/>
        <v>UREN Room 709 3 10 B1 3.2</v>
      </c>
      <c r="K1142" s="23" t="str">
        <f t="shared" si="66"/>
        <v>3 10 B1 3.2</v>
      </c>
      <c r="M1142" s="300">
        <v>9.7000000000000003E-2</v>
      </c>
      <c r="O1142" s="1"/>
      <c r="P1142" s="24">
        <f>IF(Q1142="","",VLOOKUP(Q1142,Mapping!AT:AU,2,FALSE))</f>
        <v>3</v>
      </c>
      <c r="Q1142" s="112" t="s">
        <v>148</v>
      </c>
    </row>
    <row r="1143" spans="1:17" hidden="1">
      <c r="A1143" s="304" t="s">
        <v>603</v>
      </c>
      <c r="B1143" s="304" t="s">
        <v>602</v>
      </c>
      <c r="C1143" s="111">
        <v>44490</v>
      </c>
      <c r="D1143" s="23">
        <f>IFERROR(VLOOKUP(E1143,Mapping!AW:BA,5,FALSE),"")</f>
        <v>1</v>
      </c>
      <c r="E1143" s="85" t="s">
        <v>905</v>
      </c>
      <c r="F1143" s="1">
        <v>3</v>
      </c>
      <c r="G1143" s="1">
        <v>10</v>
      </c>
      <c r="H1143" s="1" t="s">
        <v>1391</v>
      </c>
      <c r="I1143" s="1">
        <v>3.3</v>
      </c>
      <c r="J1143" s="23" t="str">
        <f t="shared" si="65"/>
        <v>UREN Room 709 3 10 B2 3.3</v>
      </c>
      <c r="K1143" s="23" t="str">
        <f t="shared" si="66"/>
        <v>3 10 B2 3.3</v>
      </c>
      <c r="M1143" s="300">
        <v>0.12</v>
      </c>
      <c r="O1143" s="1"/>
      <c r="P1143" s="24">
        <f>IF(Q1143="","",VLOOKUP(Q1143,Mapping!AT:AU,2,FALSE))</f>
        <v>3</v>
      </c>
      <c r="Q1143" s="112" t="s">
        <v>148</v>
      </c>
    </row>
    <row r="1144" spans="1:17" hidden="1">
      <c r="A1144" s="304" t="s">
        <v>603</v>
      </c>
      <c r="B1144" s="304" t="s">
        <v>602</v>
      </c>
      <c r="C1144" s="111">
        <v>44490</v>
      </c>
      <c r="D1144" s="23">
        <f>IFERROR(VLOOKUP(E1144,Mapping!AW:BA,5,FALSE),"")</f>
        <v>1</v>
      </c>
      <c r="E1144" s="85" t="s">
        <v>905</v>
      </c>
      <c r="F1144" s="1">
        <v>3</v>
      </c>
      <c r="G1144" s="1">
        <v>10</v>
      </c>
      <c r="H1144" s="1" t="s">
        <v>1957</v>
      </c>
      <c r="I1144" s="1">
        <v>3.4</v>
      </c>
      <c r="J1144" s="23" t="str">
        <f t="shared" si="65"/>
        <v>UREN Room 709 3 10 B3 3.4</v>
      </c>
      <c r="K1144" s="23" t="str">
        <f t="shared" si="66"/>
        <v>3 10 B3 3.4</v>
      </c>
      <c r="M1144" s="300">
        <v>0.11700000000000001</v>
      </c>
      <c r="O1144" s="1"/>
      <c r="P1144" s="24">
        <f>IF(Q1144="","",VLOOKUP(Q1144,Mapping!AT:AU,2,FALSE))</f>
        <v>3</v>
      </c>
      <c r="Q1144" s="112" t="s">
        <v>148</v>
      </c>
    </row>
    <row r="1145" spans="1:17" hidden="1">
      <c r="A1145" s="304" t="s">
        <v>603</v>
      </c>
      <c r="B1145" s="304" t="s">
        <v>602</v>
      </c>
      <c r="C1145" s="111">
        <v>44490</v>
      </c>
      <c r="D1145" s="23">
        <f>IFERROR(VLOOKUP(E1145,Mapping!AW:BA,5,FALSE),"")</f>
        <v>6</v>
      </c>
      <c r="E1145" s="299" t="s">
        <v>986</v>
      </c>
      <c r="F1145" s="1">
        <v>3</v>
      </c>
      <c r="G1145" s="1">
        <v>10</v>
      </c>
      <c r="H1145" s="1" t="s">
        <v>1960</v>
      </c>
      <c r="I1145" s="1">
        <v>4.0999999999999996</v>
      </c>
      <c r="J1145" s="23" t="str">
        <f t="shared" si="65"/>
        <v>UREN Room 709 3 10 B4 4.1</v>
      </c>
      <c r="K1145" s="23" t="str">
        <f t="shared" si="66"/>
        <v>3 10 B4 4.1</v>
      </c>
      <c r="M1145" s="300">
        <v>9.6000000000000002E-2</v>
      </c>
      <c r="O1145" s="1"/>
      <c r="P1145" s="24">
        <f>IF(Q1145="","",VLOOKUP(Q1145,Mapping!AT:AU,2,FALSE))</f>
        <v>3</v>
      </c>
      <c r="Q1145" s="112" t="s">
        <v>148</v>
      </c>
    </row>
    <row r="1146" spans="1:17" hidden="1">
      <c r="A1146" s="304" t="s">
        <v>603</v>
      </c>
      <c r="B1146" s="304" t="s">
        <v>602</v>
      </c>
      <c r="C1146" s="111">
        <v>44490</v>
      </c>
      <c r="D1146" s="23">
        <f>IFERROR(VLOOKUP(E1146,Mapping!AW:BA,5,FALSE),"")</f>
        <v>6</v>
      </c>
      <c r="E1146" s="299" t="s">
        <v>986</v>
      </c>
      <c r="F1146" s="1">
        <v>3</v>
      </c>
      <c r="G1146" s="1">
        <v>10</v>
      </c>
      <c r="H1146" s="1" t="s">
        <v>1963</v>
      </c>
      <c r="I1146" s="1">
        <v>4.2</v>
      </c>
      <c r="J1146" s="23" t="str">
        <f t="shared" si="65"/>
        <v>UREN Room 709 3 10 B5 4.2</v>
      </c>
      <c r="K1146" s="23" t="str">
        <f t="shared" si="66"/>
        <v>3 10 B5 4.2</v>
      </c>
      <c r="M1146" s="300">
        <v>0.03</v>
      </c>
      <c r="O1146" s="1"/>
      <c r="P1146" s="24">
        <f>IF(Q1146="","",VLOOKUP(Q1146,Mapping!AT:AU,2,FALSE))</f>
        <v>3</v>
      </c>
      <c r="Q1146" s="112" t="s">
        <v>148</v>
      </c>
    </row>
    <row r="1147" spans="1:17" ht="15.75" hidden="1" customHeight="1">
      <c r="A1147" s="304" t="s">
        <v>603</v>
      </c>
      <c r="B1147" s="304" t="s">
        <v>602</v>
      </c>
      <c r="C1147" s="111">
        <v>44490</v>
      </c>
      <c r="D1147" s="23">
        <f>IFERROR(VLOOKUP(E1147,Mapping!AW:BA,5,FALSE),"")</f>
        <v>6</v>
      </c>
      <c r="E1147" s="299" t="s">
        <v>986</v>
      </c>
      <c r="F1147" s="1">
        <v>3</v>
      </c>
      <c r="G1147" s="1">
        <v>10</v>
      </c>
      <c r="H1147" s="1" t="s">
        <v>1967</v>
      </c>
      <c r="I1147" s="1">
        <v>4.3</v>
      </c>
      <c r="J1147" s="23" t="str">
        <f t="shared" si="65"/>
        <v>UREN Room 709 3 10 B6 4.3</v>
      </c>
      <c r="K1147" s="23" t="str">
        <f t="shared" si="66"/>
        <v>3 10 B6 4.3</v>
      </c>
      <c r="M1147" s="300">
        <v>9.8000000000000004E-2</v>
      </c>
      <c r="O1147" s="1"/>
      <c r="P1147" s="24">
        <f>IF(Q1147="","",VLOOKUP(Q1147,Mapping!AT:AU,2,FALSE))</f>
        <v>3</v>
      </c>
      <c r="Q1147" s="112" t="s">
        <v>148</v>
      </c>
    </row>
    <row r="1148" spans="1:17" hidden="1">
      <c r="A1148" s="304" t="s">
        <v>603</v>
      </c>
      <c r="B1148" s="304" t="s">
        <v>602</v>
      </c>
      <c r="C1148" s="111">
        <v>44490</v>
      </c>
      <c r="D1148" s="23">
        <f>IFERROR(VLOOKUP(E1148,Mapping!AW:BA,5,FALSE),"")</f>
        <v>6</v>
      </c>
      <c r="E1148" s="299" t="s">
        <v>986</v>
      </c>
      <c r="F1148" s="1">
        <v>3</v>
      </c>
      <c r="G1148" s="1">
        <v>10</v>
      </c>
      <c r="H1148" s="1" t="s">
        <v>1971</v>
      </c>
      <c r="I1148" s="1">
        <v>4.4000000000000004</v>
      </c>
      <c r="J1148" s="23" t="str">
        <f t="shared" si="65"/>
        <v>UREN Room 709 3 10 B7 4.4</v>
      </c>
      <c r="K1148" s="23" t="str">
        <f t="shared" si="66"/>
        <v>3 10 B7 4.4</v>
      </c>
      <c r="M1148" s="300">
        <v>0.105</v>
      </c>
      <c r="O1148" s="1"/>
      <c r="P1148" s="24">
        <f>IF(Q1148="","",VLOOKUP(Q1148,Mapping!AT:AU,2,FALSE))</f>
        <v>3</v>
      </c>
      <c r="Q1148" s="112" t="s">
        <v>148</v>
      </c>
    </row>
    <row r="1149" spans="1:17" hidden="1">
      <c r="A1149" s="304" t="s">
        <v>603</v>
      </c>
      <c r="B1149" s="304" t="s">
        <v>602</v>
      </c>
      <c r="C1149" s="111">
        <v>44490</v>
      </c>
      <c r="D1149" s="23">
        <f>IFERROR(VLOOKUP(E1149,Mapping!AW:BA,5,FALSE),"")</f>
        <v>2</v>
      </c>
      <c r="E1149" s="85" t="s">
        <v>925</v>
      </c>
      <c r="F1149" s="1">
        <v>3</v>
      </c>
      <c r="G1149" s="1">
        <v>10</v>
      </c>
      <c r="H1149" s="1" t="s">
        <v>1975</v>
      </c>
      <c r="I1149" s="1">
        <v>5.0999999999999996</v>
      </c>
      <c r="J1149" s="23" t="str">
        <f t="shared" si="65"/>
        <v>UREN Room 709 3 10 B8 5.1</v>
      </c>
      <c r="K1149" s="23" t="str">
        <f t="shared" si="66"/>
        <v>3 10 B8 5.1</v>
      </c>
      <c r="M1149" s="300">
        <v>6.6000000000000003E-2</v>
      </c>
      <c r="O1149" s="1"/>
      <c r="P1149" s="24">
        <f>IF(Q1149="","",VLOOKUP(Q1149,Mapping!AT:AU,2,FALSE))</f>
        <v>3</v>
      </c>
      <c r="Q1149" s="112" t="s">
        <v>148</v>
      </c>
    </row>
    <row r="1150" spans="1:17" hidden="1">
      <c r="A1150" s="304" t="s">
        <v>603</v>
      </c>
      <c r="B1150" s="304" t="s">
        <v>602</v>
      </c>
      <c r="C1150" s="111">
        <v>44490</v>
      </c>
      <c r="D1150" s="23">
        <f>IFERROR(VLOOKUP(E1150,Mapping!AW:BA,5,FALSE),"")</f>
        <v>2</v>
      </c>
      <c r="E1150" s="85" t="s">
        <v>925</v>
      </c>
      <c r="F1150" s="1">
        <v>3</v>
      </c>
      <c r="G1150" s="1">
        <v>10</v>
      </c>
      <c r="H1150" s="1" t="s">
        <v>1979</v>
      </c>
      <c r="I1150" s="1">
        <v>5.2</v>
      </c>
      <c r="J1150" s="23" t="str">
        <f t="shared" si="65"/>
        <v>UREN Room 709 3 10 B9 5.2</v>
      </c>
      <c r="K1150" s="23" t="str">
        <f t="shared" si="66"/>
        <v>3 10 B9 5.2</v>
      </c>
      <c r="M1150" s="300">
        <v>4.9000000000000002E-2</v>
      </c>
      <c r="O1150" s="1"/>
      <c r="P1150" s="24">
        <f>IF(Q1150="","",VLOOKUP(Q1150,Mapping!AT:AU,2,FALSE))</f>
        <v>3</v>
      </c>
      <c r="Q1150" s="112" t="s">
        <v>148</v>
      </c>
    </row>
    <row r="1151" spans="1:17" hidden="1">
      <c r="A1151" s="304" t="s">
        <v>603</v>
      </c>
      <c r="B1151" s="304" t="s">
        <v>602</v>
      </c>
      <c r="C1151" s="111">
        <v>44490</v>
      </c>
      <c r="D1151" s="23">
        <f>IFERROR(VLOOKUP(E1151,Mapping!AW:BA,5,FALSE),"")</f>
        <v>2</v>
      </c>
      <c r="E1151" s="85" t="s">
        <v>925</v>
      </c>
      <c r="F1151" s="1">
        <v>3</v>
      </c>
      <c r="G1151" s="1">
        <v>10</v>
      </c>
      <c r="H1151" s="1" t="s">
        <v>1411</v>
      </c>
      <c r="I1151" s="1">
        <v>5.3</v>
      </c>
      <c r="J1151" s="23" t="str">
        <f t="shared" si="65"/>
        <v>UREN Room 709 3 10 C1 5.3</v>
      </c>
      <c r="K1151" s="23" t="str">
        <f t="shared" si="66"/>
        <v>3 10 C1 5.3</v>
      </c>
      <c r="M1151" s="300">
        <v>4.2999999999999997E-2</v>
      </c>
      <c r="O1151" s="1"/>
      <c r="P1151" s="24">
        <f>IF(Q1151="","",VLOOKUP(Q1151,Mapping!AT:AU,2,FALSE))</f>
        <v>3</v>
      </c>
      <c r="Q1151" s="112" t="s">
        <v>148</v>
      </c>
    </row>
    <row r="1152" spans="1:17" hidden="1">
      <c r="A1152" s="304" t="s">
        <v>603</v>
      </c>
      <c r="B1152" s="304" t="s">
        <v>602</v>
      </c>
      <c r="C1152" s="111">
        <v>44490</v>
      </c>
      <c r="D1152" s="23">
        <f>IFERROR(VLOOKUP(E1152,Mapping!AW:BA,5,FALSE),"")</f>
        <v>2</v>
      </c>
      <c r="E1152" s="85" t="s">
        <v>925</v>
      </c>
      <c r="F1152" s="1">
        <v>3</v>
      </c>
      <c r="G1152" s="1">
        <v>10</v>
      </c>
      <c r="H1152" s="1" t="s">
        <v>2324</v>
      </c>
      <c r="I1152" s="1">
        <v>5.4</v>
      </c>
      <c r="J1152" s="23" t="str">
        <f t="shared" si="65"/>
        <v>UREN Room 709 3 10 C2 5.4</v>
      </c>
      <c r="K1152" s="23" t="str">
        <f t="shared" si="66"/>
        <v>3 10 C2 5.4</v>
      </c>
      <c r="M1152" s="300">
        <v>5.5E-2</v>
      </c>
      <c r="O1152" s="1"/>
      <c r="P1152" s="24">
        <f>IF(Q1152="","",VLOOKUP(Q1152,Mapping!AT:AU,2,FALSE))</f>
        <v>3</v>
      </c>
      <c r="Q1152" s="112" t="s">
        <v>148</v>
      </c>
    </row>
    <row r="1153" spans="1:17" hidden="1">
      <c r="A1153" s="304" t="s">
        <v>603</v>
      </c>
      <c r="B1153" s="304" t="s">
        <v>602</v>
      </c>
      <c r="C1153" s="111">
        <v>44490</v>
      </c>
      <c r="D1153" s="23">
        <f>IFERROR(VLOOKUP(E1153,Mapping!AW:BA,5,FALSE),"")</f>
        <v>7</v>
      </c>
      <c r="E1153" s="299" t="s">
        <v>998</v>
      </c>
      <c r="F1153" s="1">
        <v>3</v>
      </c>
      <c r="G1153" s="1">
        <v>10</v>
      </c>
      <c r="H1153" s="1" t="s">
        <v>2446</v>
      </c>
      <c r="I1153" s="1">
        <v>6.1</v>
      </c>
      <c r="J1153" s="23" t="str">
        <f t="shared" si="65"/>
        <v>UREN Room 709 3 10 C3 6.1</v>
      </c>
      <c r="K1153" s="23" t="str">
        <f t="shared" si="66"/>
        <v>3 10 C3 6.1</v>
      </c>
      <c r="M1153" s="300">
        <v>6.5600000000000006E-2</v>
      </c>
      <c r="O1153" s="1"/>
      <c r="P1153" s="24">
        <f>IF(Q1153="","",VLOOKUP(Q1153,Mapping!AT:AU,2,FALSE))</f>
        <v>3</v>
      </c>
      <c r="Q1153" s="112" t="s">
        <v>148</v>
      </c>
    </row>
    <row r="1154" spans="1:17" ht="15.75" hidden="1" customHeight="1">
      <c r="A1154" s="304" t="s">
        <v>603</v>
      </c>
      <c r="B1154" s="304" t="s">
        <v>602</v>
      </c>
      <c r="C1154" s="111">
        <v>44490</v>
      </c>
      <c r="D1154" s="23">
        <f>IFERROR(VLOOKUP(E1154,Mapping!AW:BA,5,FALSE),"")</f>
        <v>7</v>
      </c>
      <c r="E1154" s="299" t="s">
        <v>998</v>
      </c>
      <c r="F1154" s="1">
        <v>3</v>
      </c>
      <c r="G1154" s="1">
        <v>10</v>
      </c>
      <c r="H1154" s="1" t="s">
        <v>2447</v>
      </c>
      <c r="I1154" s="1">
        <v>6.2</v>
      </c>
      <c r="J1154" s="23" t="str">
        <f t="shared" si="65"/>
        <v>UREN Room 709 3 10 C4 6.2</v>
      </c>
      <c r="K1154" s="23" t="str">
        <f t="shared" si="66"/>
        <v>3 10 C4 6.2</v>
      </c>
      <c r="M1154" s="300">
        <v>0.13</v>
      </c>
      <c r="O1154" s="1"/>
      <c r="P1154" s="24">
        <f>IF(Q1154="","",VLOOKUP(Q1154,Mapping!AT:AU,2,FALSE))</f>
        <v>3</v>
      </c>
      <c r="Q1154" s="112" t="s">
        <v>148</v>
      </c>
    </row>
    <row r="1155" spans="1:17" hidden="1">
      <c r="A1155" s="304" t="s">
        <v>603</v>
      </c>
      <c r="B1155" s="304" t="s">
        <v>602</v>
      </c>
      <c r="C1155" s="111">
        <v>44490</v>
      </c>
      <c r="D1155" s="23">
        <f>IFERROR(VLOOKUP(E1155,Mapping!AW:BA,5,FALSE),"")</f>
        <v>7</v>
      </c>
      <c r="E1155" s="299" t="s">
        <v>998</v>
      </c>
      <c r="F1155" s="1">
        <v>3</v>
      </c>
      <c r="G1155" s="1">
        <v>10</v>
      </c>
      <c r="H1155" s="1" t="s">
        <v>2448</v>
      </c>
      <c r="I1155" s="1">
        <v>6.3</v>
      </c>
      <c r="J1155" s="23" t="str">
        <f t="shared" si="65"/>
        <v>UREN Room 709 3 10 C5 6.3</v>
      </c>
      <c r="K1155" s="23" t="str">
        <f t="shared" si="66"/>
        <v>3 10 C5 6.3</v>
      </c>
      <c r="M1155" s="300">
        <v>6.3E-2</v>
      </c>
      <c r="O1155" s="1"/>
      <c r="P1155" s="24">
        <f>IF(Q1155="","",VLOOKUP(Q1155,Mapping!AT:AU,2,FALSE))</f>
        <v>3</v>
      </c>
      <c r="Q1155" s="112" t="s">
        <v>148</v>
      </c>
    </row>
    <row r="1156" spans="1:17" hidden="1">
      <c r="A1156" s="304" t="s">
        <v>603</v>
      </c>
      <c r="B1156" s="304" t="s">
        <v>602</v>
      </c>
      <c r="C1156" s="111">
        <v>44490</v>
      </c>
      <c r="D1156" s="23">
        <f>IFERROR(VLOOKUP(E1156,Mapping!AW:BA,5,FALSE),"")</f>
        <v>7</v>
      </c>
      <c r="E1156" s="299" t="s">
        <v>998</v>
      </c>
      <c r="F1156" s="1">
        <v>3</v>
      </c>
      <c r="G1156" s="1">
        <v>10</v>
      </c>
      <c r="H1156" s="1" t="s">
        <v>2449</v>
      </c>
      <c r="I1156" s="1">
        <v>6.4</v>
      </c>
      <c r="J1156" s="23" t="str">
        <f t="shared" si="65"/>
        <v>UREN Room 709 3 10 C6 6.4</v>
      </c>
      <c r="K1156" s="23" t="str">
        <f t="shared" si="66"/>
        <v>3 10 C6 6.4</v>
      </c>
      <c r="M1156" s="300">
        <v>0.10100000000000001</v>
      </c>
      <c r="O1156" s="1"/>
      <c r="P1156" s="24">
        <f>IF(Q1156="","",VLOOKUP(Q1156,Mapping!AT:AU,2,FALSE))</f>
        <v>3</v>
      </c>
      <c r="Q1156" s="112" t="s">
        <v>148</v>
      </c>
    </row>
    <row r="1157" spans="1:17" hidden="1">
      <c r="A1157" s="304" t="s">
        <v>603</v>
      </c>
      <c r="B1157" s="304" t="s">
        <v>602</v>
      </c>
      <c r="C1157" s="111">
        <v>44490</v>
      </c>
      <c r="D1157" s="23">
        <f>IFERROR(VLOOKUP(E1157,Mapping!AW:BA,5,FALSE),"")</f>
        <v>8</v>
      </c>
      <c r="E1157" s="299" t="s">
        <v>1009</v>
      </c>
      <c r="F1157" s="1">
        <v>3</v>
      </c>
      <c r="G1157" s="1">
        <v>10</v>
      </c>
      <c r="H1157" s="1" t="s">
        <v>2478</v>
      </c>
      <c r="I1157" s="1">
        <v>7.1</v>
      </c>
      <c r="J1157" s="23" t="str">
        <f t="shared" si="65"/>
        <v>UREN Room 709 3 10 C7 7.1</v>
      </c>
      <c r="K1157" s="23" t="str">
        <f t="shared" si="66"/>
        <v>3 10 C7 7.1</v>
      </c>
      <c r="M1157" s="300">
        <v>0.112</v>
      </c>
      <c r="O1157" s="1"/>
      <c r="P1157" s="24">
        <f>IF(Q1157="","",VLOOKUP(Q1157,Mapping!AT:AU,2,FALSE))</f>
        <v>3</v>
      </c>
      <c r="Q1157" s="112" t="s">
        <v>148</v>
      </c>
    </row>
    <row r="1158" spans="1:17" hidden="1">
      <c r="A1158" s="304" t="s">
        <v>603</v>
      </c>
      <c r="B1158" s="304" t="s">
        <v>602</v>
      </c>
      <c r="C1158" s="111">
        <v>44490</v>
      </c>
      <c r="D1158" s="23">
        <f>IFERROR(VLOOKUP(E1158,Mapping!AW:BA,5,FALSE),"")</f>
        <v>8</v>
      </c>
      <c r="E1158" s="299" t="s">
        <v>1009</v>
      </c>
      <c r="F1158" s="1">
        <v>3</v>
      </c>
      <c r="G1158" s="1">
        <v>10</v>
      </c>
      <c r="H1158" s="1" t="s">
        <v>2479</v>
      </c>
      <c r="I1158" s="1">
        <v>7.2</v>
      </c>
      <c r="J1158" s="23" t="str">
        <f t="shared" si="65"/>
        <v>UREN Room 709 3 10 C8 7.2</v>
      </c>
      <c r="K1158" s="23" t="str">
        <f t="shared" si="66"/>
        <v>3 10 C8 7.2</v>
      </c>
      <c r="M1158" s="300">
        <v>0.108</v>
      </c>
      <c r="O1158" s="1"/>
      <c r="P1158" s="24">
        <f>IF(Q1158="","",VLOOKUP(Q1158,Mapping!AT:AU,2,FALSE))</f>
        <v>3</v>
      </c>
      <c r="Q1158" s="112" t="s">
        <v>148</v>
      </c>
    </row>
    <row r="1159" spans="1:17" hidden="1">
      <c r="A1159" s="304" t="s">
        <v>603</v>
      </c>
      <c r="B1159" s="304" t="s">
        <v>602</v>
      </c>
      <c r="C1159" s="111">
        <v>44490</v>
      </c>
      <c r="D1159" s="23">
        <f>IFERROR(VLOOKUP(E1159,Mapping!AW:BA,5,FALSE),"")</f>
        <v>8</v>
      </c>
      <c r="E1159" s="299" t="s">
        <v>1009</v>
      </c>
      <c r="F1159" s="1">
        <v>3</v>
      </c>
      <c r="G1159" s="1">
        <v>10</v>
      </c>
      <c r="H1159" s="1" t="s">
        <v>2480</v>
      </c>
      <c r="I1159" s="1">
        <v>7.3</v>
      </c>
      <c r="J1159" s="23" t="str">
        <f t="shared" si="65"/>
        <v>UREN Room 709 3 10 C9 7.3</v>
      </c>
      <c r="K1159" s="23" t="str">
        <f t="shared" si="66"/>
        <v>3 10 C9 7.3</v>
      </c>
      <c r="M1159" s="300">
        <v>7.2999999999999995E-2</v>
      </c>
      <c r="O1159" s="1"/>
      <c r="P1159" s="24">
        <f>IF(Q1159="","",VLOOKUP(Q1159,Mapping!AT:AU,2,FALSE))</f>
        <v>3</v>
      </c>
      <c r="Q1159" s="112" t="s">
        <v>148</v>
      </c>
    </row>
    <row r="1160" spans="1:17" hidden="1">
      <c r="A1160" s="304" t="s">
        <v>603</v>
      </c>
      <c r="B1160" s="304" t="s">
        <v>602</v>
      </c>
      <c r="C1160" s="111">
        <v>44490</v>
      </c>
      <c r="D1160" s="23">
        <f>IFERROR(VLOOKUP(E1160,Mapping!AW:BA,5,FALSE),"")</f>
        <v>8</v>
      </c>
      <c r="E1160" s="299" t="s">
        <v>1009</v>
      </c>
      <c r="F1160" s="1">
        <v>3</v>
      </c>
      <c r="G1160" s="1">
        <v>10</v>
      </c>
      <c r="H1160" s="1" t="s">
        <v>2481</v>
      </c>
      <c r="I1160" s="1">
        <v>7.4</v>
      </c>
      <c r="J1160" s="23" t="str">
        <f t="shared" si="65"/>
        <v>UREN Room 709 3 10 D1 7.4</v>
      </c>
      <c r="K1160" s="23" t="str">
        <f t="shared" si="66"/>
        <v>3 10 D1 7.4</v>
      </c>
      <c r="M1160" s="300">
        <v>0.10100000000000001</v>
      </c>
      <c r="O1160" s="1"/>
      <c r="P1160" s="24">
        <f>IF(Q1160="","",VLOOKUP(Q1160,Mapping!AT:AU,2,FALSE))</f>
        <v>3</v>
      </c>
      <c r="Q1160" s="112" t="s">
        <v>148</v>
      </c>
    </row>
    <row r="1161" spans="1:17" ht="15.75" hidden="1" customHeight="1">
      <c r="A1161" s="304" t="s">
        <v>603</v>
      </c>
      <c r="B1161" s="304" t="s">
        <v>602</v>
      </c>
      <c r="C1161" s="111">
        <v>44490</v>
      </c>
      <c r="D1161" s="23">
        <f>IFERROR(VLOOKUP(E1161,Mapping!AW:BA,5,FALSE),"")</f>
        <v>9</v>
      </c>
      <c r="E1161" s="299" t="s">
        <v>1018</v>
      </c>
      <c r="F1161" s="1">
        <v>3</v>
      </c>
      <c r="G1161" s="1">
        <v>10</v>
      </c>
      <c r="H1161" s="1" t="s">
        <v>2482</v>
      </c>
      <c r="I1161" s="1">
        <v>8.1</v>
      </c>
      <c r="J1161" s="23" t="str">
        <f t="shared" si="65"/>
        <v>UREN Room 709 3 10 D2 8.1</v>
      </c>
      <c r="K1161" s="23" t="str">
        <f t="shared" si="66"/>
        <v>3 10 D2 8.1</v>
      </c>
      <c r="M1161" s="300">
        <v>3.2000000000000001E-2</v>
      </c>
      <c r="O1161" s="1"/>
      <c r="P1161" s="24">
        <f>IF(Q1161="","",VLOOKUP(Q1161,Mapping!AT:AU,2,FALSE))</f>
        <v>3</v>
      </c>
      <c r="Q1161" s="112" t="s">
        <v>148</v>
      </c>
    </row>
    <row r="1162" spans="1:17" hidden="1">
      <c r="A1162" s="304" t="s">
        <v>603</v>
      </c>
      <c r="B1162" s="304" t="s">
        <v>602</v>
      </c>
      <c r="C1162" s="111">
        <v>44490</v>
      </c>
      <c r="D1162" s="23">
        <f>IFERROR(VLOOKUP(E1162,Mapping!AW:BA,5,FALSE),"")</f>
        <v>9</v>
      </c>
      <c r="E1162" s="299" t="s">
        <v>1018</v>
      </c>
      <c r="F1162" s="1">
        <v>3</v>
      </c>
      <c r="G1162" s="1">
        <v>10</v>
      </c>
      <c r="H1162" s="1" t="s">
        <v>2483</v>
      </c>
      <c r="I1162" s="1">
        <v>8.1999999999999993</v>
      </c>
      <c r="J1162" s="23" t="str">
        <f t="shared" si="65"/>
        <v>UREN Room 709 3 10 D3 8.2</v>
      </c>
      <c r="K1162" s="23" t="str">
        <f t="shared" si="66"/>
        <v>3 10 D3 8.2</v>
      </c>
      <c r="M1162" s="300">
        <v>0.10299999999999999</v>
      </c>
      <c r="O1162" s="1"/>
      <c r="P1162" s="24">
        <f>IF(Q1162="","",VLOOKUP(Q1162,Mapping!AT:AU,2,FALSE))</f>
        <v>3</v>
      </c>
      <c r="Q1162" s="112" t="s">
        <v>148</v>
      </c>
    </row>
    <row r="1163" spans="1:17" hidden="1">
      <c r="A1163" s="304" t="s">
        <v>603</v>
      </c>
      <c r="B1163" s="304" t="s">
        <v>602</v>
      </c>
      <c r="C1163" s="111">
        <v>44490</v>
      </c>
      <c r="D1163" s="23">
        <f>IFERROR(VLOOKUP(E1163,Mapping!AW:BA,5,FALSE),"")</f>
        <v>9</v>
      </c>
      <c r="E1163" s="299" t="s">
        <v>1018</v>
      </c>
      <c r="F1163" s="1">
        <v>3</v>
      </c>
      <c r="G1163" s="1">
        <v>10</v>
      </c>
      <c r="H1163" s="1" t="s">
        <v>2484</v>
      </c>
      <c r="I1163" s="1">
        <v>8.3000000000000007</v>
      </c>
      <c r="J1163" s="23" t="str">
        <f t="shared" si="65"/>
        <v>UREN Room 709 3 10 D4 8.3</v>
      </c>
      <c r="K1163" s="23" t="str">
        <f t="shared" si="66"/>
        <v>3 10 D4 8.3</v>
      </c>
      <c r="M1163" s="300">
        <v>9.8000000000000004E-2</v>
      </c>
      <c r="O1163" s="1"/>
      <c r="P1163" s="24">
        <f>IF(Q1163="","",VLOOKUP(Q1163,Mapping!AT:AU,2,FALSE))</f>
        <v>3</v>
      </c>
      <c r="Q1163" s="112" t="s">
        <v>148</v>
      </c>
    </row>
    <row r="1164" spans="1:17" hidden="1">
      <c r="A1164" s="304" t="s">
        <v>603</v>
      </c>
      <c r="B1164" s="304" t="s">
        <v>602</v>
      </c>
      <c r="C1164" s="111">
        <v>44490</v>
      </c>
      <c r="D1164" s="23">
        <f>IFERROR(VLOOKUP(E1164,Mapping!AW:BA,5,FALSE),"")</f>
        <v>9</v>
      </c>
      <c r="E1164" s="299" t="s">
        <v>1018</v>
      </c>
      <c r="F1164" s="1">
        <v>3</v>
      </c>
      <c r="G1164" s="1">
        <v>10</v>
      </c>
      <c r="H1164" s="1" t="s">
        <v>2485</v>
      </c>
      <c r="I1164" s="1">
        <v>8.4</v>
      </c>
      <c r="J1164" s="23" t="str">
        <f t="shared" si="65"/>
        <v>UREN Room 709 3 10 D5 8.4</v>
      </c>
      <c r="K1164" s="23" t="str">
        <f t="shared" si="66"/>
        <v>3 10 D5 8.4</v>
      </c>
      <c r="M1164" s="300">
        <v>0.13</v>
      </c>
      <c r="O1164" s="1"/>
      <c r="P1164" s="24">
        <f>IF(Q1164="","",VLOOKUP(Q1164,Mapping!AT:AU,2,FALSE))</f>
        <v>3</v>
      </c>
      <c r="Q1164" s="112" t="s">
        <v>148</v>
      </c>
    </row>
    <row r="1165" spans="1:17" hidden="1">
      <c r="A1165" s="304" t="s">
        <v>603</v>
      </c>
      <c r="B1165" s="304" t="s">
        <v>602</v>
      </c>
      <c r="C1165" s="111">
        <v>44490</v>
      </c>
      <c r="D1165" s="23">
        <f>IFERROR(VLOOKUP(E1165,Mapping!AW:BA,5,FALSE),"")</f>
        <v>11</v>
      </c>
      <c r="E1165" s="299" t="s">
        <v>1034</v>
      </c>
      <c r="F1165" s="1">
        <v>3</v>
      </c>
      <c r="G1165" s="1">
        <v>10</v>
      </c>
      <c r="H1165" s="1" t="s">
        <v>2486</v>
      </c>
      <c r="I1165" s="1">
        <v>10</v>
      </c>
      <c r="J1165" s="23" t="str">
        <f t="shared" si="65"/>
        <v>UREN Room 709 3 10 D6 10</v>
      </c>
      <c r="K1165" s="23" t="str">
        <f t="shared" si="66"/>
        <v>3 10 D6 10</v>
      </c>
      <c r="M1165" s="300">
        <v>0.45100000000000001</v>
      </c>
      <c r="O1165" s="1"/>
      <c r="P1165" s="24">
        <f>IF(Q1165="","",VLOOKUP(Q1165,Mapping!AT:AU,2,FALSE))</f>
        <v>3</v>
      </c>
      <c r="Q1165" s="112" t="s">
        <v>148</v>
      </c>
    </row>
    <row r="1166" spans="1:17">
      <c r="A1166" s="304" t="s">
        <v>337</v>
      </c>
      <c r="B1166" s="304" t="s">
        <v>336</v>
      </c>
      <c r="C1166" s="111">
        <v>44490</v>
      </c>
      <c r="D1166" s="23">
        <f>IFERROR(VLOOKUP(E1166,Mapping!AW:BA,5,FALSE),"")</f>
        <v>5</v>
      </c>
      <c r="E1166" s="119" t="s">
        <v>975</v>
      </c>
      <c r="F1166" s="1">
        <v>3</v>
      </c>
      <c r="G1166" s="1">
        <v>10</v>
      </c>
      <c r="H1166" s="1" t="s">
        <v>1418</v>
      </c>
      <c r="I1166" s="1">
        <v>1.1000000000000001</v>
      </c>
      <c r="J1166" s="23" t="str">
        <f t="shared" si="65"/>
        <v>UREN Room 709 3 10 E1 1.1</v>
      </c>
      <c r="K1166" s="23" t="str">
        <f t="shared" si="66"/>
        <v>3 10 E1 1.1</v>
      </c>
      <c r="M1166" s="300">
        <v>0.182</v>
      </c>
      <c r="O1166" s="1"/>
      <c r="P1166" s="24">
        <f>IF(Q1166="","",VLOOKUP(Q1166,Mapping!AT:AU,2,FALSE))</f>
        <v>3</v>
      </c>
      <c r="Q1166" s="112" t="s">
        <v>148</v>
      </c>
    </row>
    <row r="1167" spans="1:17">
      <c r="A1167" s="304" t="s">
        <v>337</v>
      </c>
      <c r="B1167" s="304" t="s">
        <v>336</v>
      </c>
      <c r="C1167" s="111">
        <v>44490</v>
      </c>
      <c r="D1167" s="23">
        <f>IFERROR(VLOOKUP(E1167,Mapping!AW:BA,5,FALSE),"")</f>
        <v>5</v>
      </c>
      <c r="E1167" s="119" t="s">
        <v>975</v>
      </c>
      <c r="F1167" s="1">
        <v>3</v>
      </c>
      <c r="G1167">
        <v>10</v>
      </c>
      <c r="H1167" s="1" t="s">
        <v>1434</v>
      </c>
      <c r="I1167" s="1">
        <v>1.2</v>
      </c>
      <c r="J1167" s="23" t="str">
        <f t="shared" si="65"/>
        <v>UREN Room 709 3 10 E2 1.2</v>
      </c>
      <c r="K1167" s="23" t="str">
        <f t="shared" si="66"/>
        <v>3 10 E2 1.2</v>
      </c>
      <c r="M1167" s="300">
        <v>9.6000000000000002E-2</v>
      </c>
      <c r="O1167" s="1"/>
      <c r="P1167" s="24">
        <f>IF(Q1167="","",VLOOKUP(Q1167,Mapping!AT:AU,2,FALSE))</f>
        <v>3</v>
      </c>
      <c r="Q1167" s="112" t="s">
        <v>148</v>
      </c>
    </row>
    <row r="1168" spans="1:17" ht="15.75" customHeight="1">
      <c r="A1168" s="304" t="s">
        <v>337</v>
      </c>
      <c r="B1168" s="304" t="s">
        <v>336</v>
      </c>
      <c r="C1168" s="111">
        <v>44490</v>
      </c>
      <c r="D1168" s="23">
        <f>IFERROR(VLOOKUP(E1168,Mapping!AW:BA,5,FALSE),"")</f>
        <v>5</v>
      </c>
      <c r="E1168" s="119" t="s">
        <v>975</v>
      </c>
      <c r="F1168" s="1">
        <v>3</v>
      </c>
      <c r="G1168" s="1">
        <v>10</v>
      </c>
      <c r="H1168" s="1" t="s">
        <v>1436</v>
      </c>
      <c r="I1168" s="1">
        <v>1.3</v>
      </c>
      <c r="J1168" s="23" t="str">
        <f t="shared" si="65"/>
        <v>UREN Room 709 3 10 E3 1.3</v>
      </c>
      <c r="K1168" s="23" t="str">
        <f t="shared" si="66"/>
        <v>3 10 E3 1.3</v>
      </c>
      <c r="M1168" s="300">
        <v>0.125</v>
      </c>
      <c r="O1168" s="1"/>
      <c r="P1168" s="24">
        <f>IF(Q1168="","",VLOOKUP(Q1168,Mapping!AT:AU,2,FALSE))</f>
        <v>3</v>
      </c>
      <c r="Q1168" s="112" t="s">
        <v>148</v>
      </c>
    </row>
    <row r="1169" spans="1:17">
      <c r="A1169" s="304" t="s">
        <v>337</v>
      </c>
      <c r="B1169" s="304" t="s">
        <v>336</v>
      </c>
      <c r="C1169" s="111">
        <v>44490</v>
      </c>
      <c r="D1169" s="23">
        <f>IFERROR(VLOOKUP(E1169,Mapping!AW:BA,5,FALSE),"")</f>
        <v>5</v>
      </c>
      <c r="E1169" s="119" t="s">
        <v>975</v>
      </c>
      <c r="F1169" s="1">
        <v>3</v>
      </c>
      <c r="G1169">
        <v>10</v>
      </c>
      <c r="H1169" s="1" t="s">
        <v>1440</v>
      </c>
      <c r="I1169" s="1">
        <v>1.4</v>
      </c>
      <c r="J1169" s="23" t="str">
        <f t="shared" si="65"/>
        <v>UREN Room 709 3 10 E4 1.4</v>
      </c>
      <c r="K1169" s="23" t="str">
        <f t="shared" si="66"/>
        <v>3 10 E4 1.4</v>
      </c>
      <c r="M1169" s="300">
        <v>0.13600000000000001</v>
      </c>
      <c r="O1169" s="1"/>
      <c r="P1169" s="24">
        <f>IF(Q1169="","",VLOOKUP(Q1169,Mapping!AT:AU,2,FALSE))</f>
        <v>3</v>
      </c>
      <c r="Q1169" s="112" t="s">
        <v>148</v>
      </c>
    </row>
    <row r="1170" spans="1:17" hidden="1">
      <c r="A1170" s="304" t="s">
        <v>337</v>
      </c>
      <c r="B1170" s="304" t="s">
        <v>336</v>
      </c>
      <c r="C1170" s="111">
        <v>44490</v>
      </c>
      <c r="D1170" s="23">
        <f>IFERROR(VLOOKUP(E1170,Mapping!AW:BA,5,FALSE),"")</f>
        <v>4</v>
      </c>
      <c r="E1170" s="299" t="s">
        <v>962</v>
      </c>
      <c r="F1170" s="1">
        <v>3</v>
      </c>
      <c r="G1170" s="1">
        <v>10</v>
      </c>
      <c r="H1170" s="1" t="s">
        <v>1445</v>
      </c>
      <c r="I1170" s="1">
        <v>2.1</v>
      </c>
      <c r="J1170" s="23" t="str">
        <f t="shared" si="65"/>
        <v>UREN Room 709 3 10 E5 2.1</v>
      </c>
      <c r="K1170" s="23" t="str">
        <f t="shared" si="66"/>
        <v>3 10 E5 2.1</v>
      </c>
      <c r="M1170" s="300">
        <v>8.4000000000000005E-2</v>
      </c>
      <c r="O1170" s="1"/>
      <c r="P1170" s="24">
        <f>IF(Q1170="","",VLOOKUP(Q1170,Mapping!AT:AU,2,FALSE))</f>
        <v>3</v>
      </c>
      <c r="Q1170" s="112" t="s">
        <v>148</v>
      </c>
    </row>
    <row r="1171" spans="1:17" hidden="1">
      <c r="A1171" s="304" t="s">
        <v>337</v>
      </c>
      <c r="B1171" s="304" t="s">
        <v>336</v>
      </c>
      <c r="C1171" s="111">
        <v>44490</v>
      </c>
      <c r="D1171" s="23">
        <f>IFERROR(VLOOKUP(E1171,Mapping!AW:BA,5,FALSE),"")</f>
        <v>4</v>
      </c>
      <c r="E1171" s="299" t="s">
        <v>962</v>
      </c>
      <c r="F1171" s="1">
        <v>3</v>
      </c>
      <c r="G1171">
        <v>10</v>
      </c>
      <c r="H1171" s="1" t="s">
        <v>1448</v>
      </c>
      <c r="I1171" s="1">
        <v>2.2000000000000002</v>
      </c>
      <c r="J1171" s="23" t="str">
        <f t="shared" si="65"/>
        <v>UREN Room 709 3 10 E6 2.2</v>
      </c>
      <c r="K1171" s="23" t="str">
        <f t="shared" si="66"/>
        <v>3 10 E6 2.2</v>
      </c>
      <c r="M1171" s="300">
        <v>0.154</v>
      </c>
      <c r="O1171" s="1"/>
      <c r="P1171" s="24">
        <f>IF(Q1171="","",VLOOKUP(Q1171,Mapping!AT:AU,2,FALSE))</f>
        <v>3</v>
      </c>
      <c r="Q1171" s="112" t="s">
        <v>148</v>
      </c>
    </row>
    <row r="1172" spans="1:17" hidden="1">
      <c r="A1172" s="304" t="s">
        <v>337</v>
      </c>
      <c r="B1172" s="304" t="s">
        <v>336</v>
      </c>
      <c r="C1172" s="111">
        <v>44490</v>
      </c>
      <c r="D1172" s="23">
        <f>IFERROR(VLOOKUP(E1172,Mapping!AW:BA,5,FALSE),"")</f>
        <v>4</v>
      </c>
      <c r="E1172" s="299" t="s">
        <v>962</v>
      </c>
      <c r="F1172" s="1">
        <v>3</v>
      </c>
      <c r="G1172" s="1">
        <v>10</v>
      </c>
      <c r="H1172" s="1" t="s">
        <v>1452</v>
      </c>
      <c r="I1172" s="1">
        <v>2.2999999999999998</v>
      </c>
      <c r="J1172" s="23" t="str">
        <f t="shared" si="65"/>
        <v>UREN Room 709 3 10 E7 2.3</v>
      </c>
      <c r="K1172" s="23" t="str">
        <f t="shared" si="66"/>
        <v>3 10 E7 2.3</v>
      </c>
      <c r="M1172" s="300">
        <v>8.6999999999999994E-2</v>
      </c>
      <c r="O1172" s="1"/>
      <c r="P1172" s="24">
        <f>IF(Q1172="","",VLOOKUP(Q1172,Mapping!AT:AU,2,FALSE))</f>
        <v>3</v>
      </c>
      <c r="Q1172" s="112" t="s">
        <v>148</v>
      </c>
    </row>
    <row r="1173" spans="1:17" hidden="1">
      <c r="A1173" s="304" t="s">
        <v>337</v>
      </c>
      <c r="B1173" s="304" t="s">
        <v>336</v>
      </c>
      <c r="C1173" s="111">
        <v>44490</v>
      </c>
      <c r="D1173" s="23">
        <f>IFERROR(VLOOKUP(E1173,Mapping!AW:BA,5,FALSE),"")</f>
        <v>4</v>
      </c>
      <c r="E1173" s="299" t="s">
        <v>962</v>
      </c>
      <c r="F1173" s="1">
        <v>3</v>
      </c>
      <c r="G1173">
        <v>10</v>
      </c>
      <c r="H1173" s="1" t="s">
        <v>1985</v>
      </c>
      <c r="I1173" s="1">
        <v>2.4</v>
      </c>
      <c r="J1173" s="23" t="str">
        <f t="shared" si="65"/>
        <v>UREN Room 709 3 10 E8 2.4</v>
      </c>
      <c r="K1173" s="23" t="str">
        <f t="shared" si="66"/>
        <v>3 10 E8 2.4</v>
      </c>
      <c r="M1173" s="300">
        <v>0.17799999999999999</v>
      </c>
      <c r="O1173" s="1"/>
      <c r="P1173" s="24">
        <f>IF(Q1173="","",VLOOKUP(Q1173,Mapping!AT:AU,2,FALSE))</f>
        <v>3</v>
      </c>
      <c r="Q1173" s="112" t="s">
        <v>148</v>
      </c>
    </row>
    <row r="1174" spans="1:17" hidden="1">
      <c r="A1174" s="304" t="s">
        <v>337</v>
      </c>
      <c r="B1174" s="304" t="s">
        <v>336</v>
      </c>
      <c r="C1174" s="111">
        <v>44490</v>
      </c>
      <c r="D1174" s="23">
        <f>IFERROR(VLOOKUP(E1174,Mapping!AW:BA,5,FALSE),"")</f>
        <v>1</v>
      </c>
      <c r="E1174" s="85" t="s">
        <v>905</v>
      </c>
      <c r="F1174" s="1">
        <v>3</v>
      </c>
      <c r="G1174" s="1">
        <v>10</v>
      </c>
      <c r="H1174" s="1" t="s">
        <v>1987</v>
      </c>
      <c r="I1174" s="1">
        <v>3.1</v>
      </c>
      <c r="J1174" s="23" t="str">
        <f t="shared" si="65"/>
        <v>UREN Room 709 3 10 E9 3.1</v>
      </c>
      <c r="K1174" s="23" t="str">
        <f t="shared" si="66"/>
        <v>3 10 E9 3.1</v>
      </c>
      <c r="M1174" s="300">
        <v>0.185</v>
      </c>
      <c r="O1174" s="1"/>
      <c r="P1174" s="24">
        <f>IF(Q1174="","",VLOOKUP(Q1174,Mapping!AT:AU,2,FALSE))</f>
        <v>3</v>
      </c>
      <c r="Q1174" s="112" t="s">
        <v>148</v>
      </c>
    </row>
    <row r="1175" spans="1:17" ht="15.75" hidden="1" customHeight="1">
      <c r="A1175" s="304" t="s">
        <v>337</v>
      </c>
      <c r="B1175" s="304" t="s">
        <v>336</v>
      </c>
      <c r="C1175" s="111">
        <v>44490</v>
      </c>
      <c r="D1175" s="23">
        <f>IFERROR(VLOOKUP(E1175,Mapping!AW:BA,5,FALSE),"")</f>
        <v>1</v>
      </c>
      <c r="E1175" s="85" t="s">
        <v>905</v>
      </c>
      <c r="F1175" s="1">
        <v>3</v>
      </c>
      <c r="G1175">
        <v>10</v>
      </c>
      <c r="H1175" s="1" t="s">
        <v>2503</v>
      </c>
      <c r="I1175" s="1">
        <v>3.2</v>
      </c>
      <c r="J1175" s="23" t="str">
        <f t="shared" si="65"/>
        <v>UREN Room 709 3 10 F1 3.2</v>
      </c>
      <c r="K1175" s="23" t="str">
        <f t="shared" si="66"/>
        <v>3 10 F1 3.2</v>
      </c>
      <c r="M1175" s="300">
        <v>0.11600000000000001</v>
      </c>
      <c r="O1175" s="1"/>
      <c r="P1175" s="24">
        <f>IF(Q1175="","",VLOOKUP(Q1175,Mapping!AT:AU,2,FALSE))</f>
        <v>3</v>
      </c>
      <c r="Q1175" s="112" t="s">
        <v>148</v>
      </c>
    </row>
    <row r="1176" spans="1:17" hidden="1">
      <c r="A1176" s="304" t="s">
        <v>337</v>
      </c>
      <c r="B1176" s="304" t="s">
        <v>336</v>
      </c>
      <c r="C1176" s="111">
        <v>44490</v>
      </c>
      <c r="D1176" s="23">
        <f>IFERROR(VLOOKUP(E1176,Mapping!AW:BA,5,FALSE),"")</f>
        <v>1</v>
      </c>
      <c r="E1176" s="85" t="s">
        <v>905</v>
      </c>
      <c r="F1176" s="1">
        <v>3</v>
      </c>
      <c r="G1176" s="1">
        <v>10</v>
      </c>
      <c r="H1176" s="1" t="s">
        <v>2499</v>
      </c>
      <c r="I1176" s="1">
        <v>3.3</v>
      </c>
      <c r="J1176" s="23" t="str">
        <f t="shared" si="65"/>
        <v>UREN Room 709 3 10 F2 3.3</v>
      </c>
      <c r="K1176" s="23" t="str">
        <f t="shared" si="66"/>
        <v>3 10 F2 3.3</v>
      </c>
      <c r="M1176" s="300">
        <v>0.16900000000000001</v>
      </c>
      <c r="O1176" s="1"/>
      <c r="P1176" s="24">
        <f>IF(Q1176="","",VLOOKUP(Q1176,Mapping!AT:AU,2,FALSE))</f>
        <v>3</v>
      </c>
      <c r="Q1176" s="112" t="s">
        <v>148</v>
      </c>
    </row>
    <row r="1177" spans="1:17" hidden="1">
      <c r="A1177" s="304" t="s">
        <v>337</v>
      </c>
      <c r="B1177" s="304" t="s">
        <v>336</v>
      </c>
      <c r="C1177" s="111">
        <v>44490</v>
      </c>
      <c r="D1177" s="23">
        <f>IFERROR(VLOOKUP(E1177,Mapping!AW:BA,5,FALSE),"")</f>
        <v>1</v>
      </c>
      <c r="E1177" s="85" t="s">
        <v>905</v>
      </c>
      <c r="F1177" s="1">
        <v>3</v>
      </c>
      <c r="G1177">
        <v>10</v>
      </c>
      <c r="H1177" s="1" t="s">
        <v>2496</v>
      </c>
      <c r="I1177" s="1">
        <v>3.4</v>
      </c>
      <c r="J1177" s="23" t="str">
        <f t="shared" si="65"/>
        <v>UREN Room 709 3 10 F3 3.4</v>
      </c>
      <c r="K1177" s="23" t="str">
        <f t="shared" si="66"/>
        <v>3 10 F3 3.4</v>
      </c>
      <c r="M1177" s="300">
        <v>0.10299999999999999</v>
      </c>
      <c r="O1177" s="1"/>
      <c r="P1177" s="24">
        <f>IF(Q1177="","",VLOOKUP(Q1177,Mapping!AT:AU,2,FALSE))</f>
        <v>3</v>
      </c>
      <c r="Q1177" s="112" t="s">
        <v>148</v>
      </c>
    </row>
    <row r="1178" spans="1:17" hidden="1">
      <c r="A1178" s="304" t="s">
        <v>337</v>
      </c>
      <c r="B1178" s="304" t="s">
        <v>336</v>
      </c>
      <c r="C1178" s="111">
        <v>44490</v>
      </c>
      <c r="D1178" s="23">
        <f>IFERROR(VLOOKUP(E1178,Mapping!AW:BA,5,FALSE),"")</f>
        <v>6</v>
      </c>
      <c r="E1178" s="299" t="s">
        <v>986</v>
      </c>
      <c r="F1178" s="1">
        <v>3</v>
      </c>
      <c r="G1178" s="1">
        <v>10</v>
      </c>
      <c r="H1178" s="1" t="s">
        <v>2488</v>
      </c>
      <c r="I1178" s="1">
        <v>4.0999999999999996</v>
      </c>
      <c r="J1178" s="23" t="str">
        <f t="shared" si="65"/>
        <v>UREN Room 709 3 10 F4 4.1</v>
      </c>
      <c r="K1178" s="23" t="str">
        <f t="shared" si="66"/>
        <v>3 10 F4 4.1</v>
      </c>
      <c r="M1178" s="300">
        <v>0.16500000000000001</v>
      </c>
      <c r="O1178" s="1"/>
      <c r="P1178" s="24">
        <f>IF(Q1178="","",VLOOKUP(Q1178,Mapping!AT:AU,2,FALSE))</f>
        <v>3</v>
      </c>
      <c r="Q1178" s="112" t="s">
        <v>148</v>
      </c>
    </row>
    <row r="1179" spans="1:17" hidden="1">
      <c r="A1179" s="304" t="s">
        <v>337</v>
      </c>
      <c r="B1179" s="304" t="s">
        <v>336</v>
      </c>
      <c r="C1179" s="111">
        <v>44490</v>
      </c>
      <c r="D1179" s="23">
        <f>IFERROR(VLOOKUP(E1179,Mapping!AW:BA,5,FALSE),"")</f>
        <v>6</v>
      </c>
      <c r="E1179" s="299" t="s">
        <v>986</v>
      </c>
      <c r="F1179" s="1">
        <v>3</v>
      </c>
      <c r="G1179">
        <v>10</v>
      </c>
      <c r="H1179" s="1" t="s">
        <v>2492</v>
      </c>
      <c r="I1179" s="1">
        <v>4.2</v>
      </c>
      <c r="J1179" s="23" t="str">
        <f t="shared" si="65"/>
        <v>UREN Room 709 3 10 F5 4.2</v>
      </c>
      <c r="K1179" s="23" t="str">
        <f t="shared" si="66"/>
        <v>3 10 F5 4.2</v>
      </c>
      <c r="M1179" s="300">
        <v>0.104</v>
      </c>
      <c r="O1179" s="1"/>
      <c r="P1179" s="24">
        <f>IF(Q1179="","",VLOOKUP(Q1179,Mapping!AT:AU,2,FALSE))</f>
        <v>3</v>
      </c>
      <c r="Q1179" s="112" t="s">
        <v>148</v>
      </c>
    </row>
    <row r="1180" spans="1:17" hidden="1">
      <c r="A1180" s="304" t="s">
        <v>337</v>
      </c>
      <c r="B1180" s="304" t="s">
        <v>336</v>
      </c>
      <c r="C1180" s="111">
        <v>44490</v>
      </c>
      <c r="D1180" s="23">
        <f>IFERROR(VLOOKUP(E1180,Mapping!AW:BA,5,FALSE),"")</f>
        <v>6</v>
      </c>
      <c r="E1180" s="299" t="s">
        <v>986</v>
      </c>
      <c r="F1180" s="1">
        <v>3</v>
      </c>
      <c r="G1180" s="1">
        <v>10</v>
      </c>
      <c r="H1180" s="1" t="s">
        <v>2458</v>
      </c>
      <c r="I1180" s="1">
        <v>4.3</v>
      </c>
      <c r="J1180" s="23" t="str">
        <f t="shared" si="65"/>
        <v>UREN Room 709 3 10 F6 4.3</v>
      </c>
      <c r="K1180" s="23" t="str">
        <f t="shared" si="66"/>
        <v>3 10 F6 4.3</v>
      </c>
      <c r="M1180" s="300">
        <v>9.1999999999999998E-2</v>
      </c>
      <c r="O1180" s="1"/>
      <c r="P1180" s="24">
        <f>IF(Q1180="","",VLOOKUP(Q1180,Mapping!AT:AU,2,FALSE))</f>
        <v>3</v>
      </c>
      <c r="Q1180" s="112" t="s">
        <v>148</v>
      </c>
    </row>
    <row r="1181" spans="1:17" hidden="1">
      <c r="A1181" s="304" t="s">
        <v>337</v>
      </c>
      <c r="B1181" s="304" t="s">
        <v>336</v>
      </c>
      <c r="C1181" s="111">
        <v>44490</v>
      </c>
      <c r="D1181" s="23">
        <f>IFERROR(VLOOKUP(E1181,Mapping!AW:BA,5,FALSE),"")</f>
        <v>6</v>
      </c>
      <c r="E1181" s="299" t="s">
        <v>986</v>
      </c>
      <c r="F1181" s="1">
        <v>3</v>
      </c>
      <c r="G1181">
        <v>10</v>
      </c>
      <c r="H1181" s="1" t="s">
        <v>2512</v>
      </c>
      <c r="I1181" s="1">
        <v>4.4000000000000004</v>
      </c>
      <c r="J1181" s="23" t="str">
        <f t="shared" si="65"/>
        <v>UREN Room 709 3 10 F7 4.4</v>
      </c>
      <c r="K1181" s="23" t="str">
        <f t="shared" si="66"/>
        <v>3 10 F7 4.4</v>
      </c>
      <c r="M1181" s="300">
        <v>0.16400000000000001</v>
      </c>
      <c r="O1181" s="1"/>
      <c r="P1181" s="24">
        <f>IF(Q1181="","",VLOOKUP(Q1181,Mapping!AT:AU,2,FALSE))</f>
        <v>3</v>
      </c>
      <c r="Q1181" s="112" t="s">
        <v>148</v>
      </c>
    </row>
    <row r="1182" spans="1:17" ht="15.75" hidden="1" customHeight="1">
      <c r="A1182" s="304" t="s">
        <v>337</v>
      </c>
      <c r="B1182" s="304" t="s">
        <v>336</v>
      </c>
      <c r="C1182" s="111">
        <v>44490</v>
      </c>
      <c r="D1182" s="23">
        <f>IFERROR(VLOOKUP(E1182,Mapping!AW:BA,5,FALSE),"")</f>
        <v>2</v>
      </c>
      <c r="E1182" s="85" t="s">
        <v>925</v>
      </c>
      <c r="F1182" s="1">
        <v>3</v>
      </c>
      <c r="G1182" s="1">
        <v>10</v>
      </c>
      <c r="H1182" s="1" t="s">
        <v>2513</v>
      </c>
      <c r="I1182" s="1">
        <v>5.0999999999999996</v>
      </c>
      <c r="J1182" s="23" t="str">
        <f t="shared" ref="J1182:J1245" si="67">"UREN Room 709"&amp;" "&amp;F1182&amp;" "&amp;G1182&amp;" "&amp;H1182&amp;" "&amp;I1182</f>
        <v>UREN Room 709 3 10 F8 5.1</v>
      </c>
      <c r="K1182" s="23" t="str">
        <f t="shared" ref="K1182:K1245" si="68">F1182&amp;" "&amp;G1182&amp;" "&amp;H1182&amp;" "&amp;I1182</f>
        <v>3 10 F8 5.1</v>
      </c>
      <c r="M1182" s="300">
        <v>0.17299999999999999</v>
      </c>
      <c r="O1182" s="1"/>
      <c r="P1182" s="24">
        <f>IF(Q1182="","",VLOOKUP(Q1182,Mapping!AT:AU,2,FALSE))</f>
        <v>3</v>
      </c>
      <c r="Q1182" s="112" t="s">
        <v>148</v>
      </c>
    </row>
    <row r="1183" spans="1:17" hidden="1">
      <c r="A1183" s="304" t="s">
        <v>337</v>
      </c>
      <c r="B1183" s="304" t="s">
        <v>336</v>
      </c>
      <c r="C1183" s="111">
        <v>44490</v>
      </c>
      <c r="D1183" s="23">
        <f>IFERROR(VLOOKUP(E1183,Mapping!AW:BA,5,FALSE),"")</f>
        <v>2</v>
      </c>
      <c r="E1183" s="85" t="s">
        <v>925</v>
      </c>
      <c r="F1183" s="1">
        <v>3</v>
      </c>
      <c r="G1183">
        <v>10</v>
      </c>
      <c r="H1183" s="1" t="s">
        <v>2514</v>
      </c>
      <c r="I1183" s="1">
        <v>5.2</v>
      </c>
      <c r="J1183" s="23" t="str">
        <f t="shared" si="67"/>
        <v>UREN Room 709 3 10 F9 5.2</v>
      </c>
      <c r="K1183" s="23" t="str">
        <f t="shared" si="68"/>
        <v>3 10 F9 5.2</v>
      </c>
      <c r="M1183" s="300">
        <v>0.14699999999999999</v>
      </c>
      <c r="O1183" s="1"/>
      <c r="P1183" s="24">
        <f>IF(Q1183="","",VLOOKUP(Q1183,Mapping!AT:AU,2,FALSE))</f>
        <v>3</v>
      </c>
      <c r="Q1183" s="112" t="s">
        <v>148</v>
      </c>
    </row>
    <row r="1184" spans="1:17" hidden="1">
      <c r="A1184" s="304" t="s">
        <v>337</v>
      </c>
      <c r="B1184" s="304" t="s">
        <v>336</v>
      </c>
      <c r="C1184" s="111">
        <v>44490</v>
      </c>
      <c r="D1184" s="23">
        <f>IFERROR(VLOOKUP(E1184,Mapping!AW:BA,5,FALSE),"")</f>
        <v>2</v>
      </c>
      <c r="E1184" s="85" t="s">
        <v>925</v>
      </c>
      <c r="F1184" s="1">
        <v>3</v>
      </c>
      <c r="G1184" s="1">
        <v>10</v>
      </c>
      <c r="H1184" s="1" t="s">
        <v>2504</v>
      </c>
      <c r="I1184" s="1">
        <v>5.3</v>
      </c>
      <c r="J1184" s="23" t="str">
        <f t="shared" si="67"/>
        <v>UREN Room 709 3 10 G1 5.3</v>
      </c>
      <c r="K1184" s="23" t="str">
        <f t="shared" si="68"/>
        <v>3 10 G1 5.3</v>
      </c>
      <c r="M1184" s="300">
        <v>0.13200000000000001</v>
      </c>
      <c r="O1184" s="1"/>
      <c r="P1184" s="24">
        <f>IF(Q1184="","",VLOOKUP(Q1184,Mapping!AT:AU,2,FALSE))</f>
        <v>3</v>
      </c>
      <c r="Q1184" s="112" t="s">
        <v>148</v>
      </c>
    </row>
    <row r="1185" spans="1:17" hidden="1">
      <c r="A1185" s="304" t="s">
        <v>337</v>
      </c>
      <c r="B1185" s="304" t="s">
        <v>336</v>
      </c>
      <c r="C1185" s="111">
        <v>44490</v>
      </c>
      <c r="D1185" s="23">
        <f>IFERROR(VLOOKUP(E1185,Mapping!AW:BA,5,FALSE),"")</f>
        <v>2</v>
      </c>
      <c r="E1185" s="85" t="s">
        <v>925</v>
      </c>
      <c r="F1185" s="1">
        <v>3</v>
      </c>
      <c r="G1185">
        <v>10</v>
      </c>
      <c r="H1185" s="1" t="s">
        <v>2498</v>
      </c>
      <c r="I1185" s="1">
        <v>5.4</v>
      </c>
      <c r="J1185" s="23" t="str">
        <f t="shared" si="67"/>
        <v>UREN Room 709 3 10 G2 5.4</v>
      </c>
      <c r="K1185" s="23" t="str">
        <f t="shared" si="68"/>
        <v>3 10 G2 5.4</v>
      </c>
      <c r="M1185" s="300">
        <v>0.109</v>
      </c>
      <c r="O1185" s="1"/>
      <c r="P1185" s="24">
        <f>IF(Q1185="","",VLOOKUP(Q1185,Mapping!AT:AU,2,FALSE))</f>
        <v>3</v>
      </c>
      <c r="Q1185" s="112" t="s">
        <v>148</v>
      </c>
    </row>
    <row r="1186" spans="1:17" hidden="1">
      <c r="A1186" s="304" t="s">
        <v>337</v>
      </c>
      <c r="B1186" s="304" t="s">
        <v>336</v>
      </c>
      <c r="C1186" s="111">
        <v>44490</v>
      </c>
      <c r="D1186" s="23">
        <f>IFERROR(VLOOKUP(E1186,Mapping!AW:BA,5,FALSE),"")</f>
        <v>7</v>
      </c>
      <c r="E1186" s="299" t="s">
        <v>998</v>
      </c>
      <c r="F1186" s="1">
        <v>3</v>
      </c>
      <c r="G1186" s="1">
        <v>10</v>
      </c>
      <c r="H1186" s="1" t="s">
        <v>2495</v>
      </c>
      <c r="I1186" s="1">
        <v>6.1</v>
      </c>
      <c r="J1186" s="23" t="str">
        <f t="shared" si="67"/>
        <v>UREN Room 709 3 10 G3 6.1</v>
      </c>
      <c r="K1186" s="23" t="str">
        <f t="shared" si="68"/>
        <v>3 10 G3 6.1</v>
      </c>
      <c r="M1186" s="300">
        <v>0.10299999999999999</v>
      </c>
      <c r="O1186" s="1"/>
      <c r="P1186" s="24">
        <f>IF(Q1186="","",VLOOKUP(Q1186,Mapping!AT:AU,2,FALSE))</f>
        <v>3</v>
      </c>
      <c r="Q1186" s="112" t="s">
        <v>148</v>
      </c>
    </row>
    <row r="1187" spans="1:17" hidden="1">
      <c r="A1187" s="304" t="s">
        <v>337</v>
      </c>
      <c r="B1187" s="304" t="s">
        <v>336</v>
      </c>
      <c r="C1187" s="111">
        <v>44490</v>
      </c>
      <c r="D1187" s="23">
        <f>IFERROR(VLOOKUP(E1187,Mapping!AW:BA,5,FALSE),"")</f>
        <v>7</v>
      </c>
      <c r="E1187" s="299" t="s">
        <v>998</v>
      </c>
      <c r="F1187" s="1">
        <v>3</v>
      </c>
      <c r="G1187">
        <v>10</v>
      </c>
      <c r="H1187" s="1" t="s">
        <v>2494</v>
      </c>
      <c r="I1187" s="1">
        <v>6.2</v>
      </c>
      <c r="J1187" s="23" t="str">
        <f t="shared" si="67"/>
        <v>UREN Room 709 3 10 G4 6.2</v>
      </c>
      <c r="K1187" s="23" t="str">
        <f t="shared" si="68"/>
        <v>3 10 G4 6.2</v>
      </c>
      <c r="M1187" s="300">
        <v>0.11899999999999999</v>
      </c>
      <c r="O1187" s="1"/>
      <c r="P1187" s="24">
        <f>IF(Q1187="","",VLOOKUP(Q1187,Mapping!AT:AU,2,FALSE))</f>
        <v>3</v>
      </c>
      <c r="Q1187" s="112" t="s">
        <v>148</v>
      </c>
    </row>
    <row r="1188" spans="1:17" hidden="1">
      <c r="A1188" s="304" t="s">
        <v>337</v>
      </c>
      <c r="B1188" s="304" t="s">
        <v>336</v>
      </c>
      <c r="C1188" s="111">
        <v>44490</v>
      </c>
      <c r="D1188" s="23">
        <f>IFERROR(VLOOKUP(E1188,Mapping!AW:BA,5,FALSE),"")</f>
        <v>7</v>
      </c>
      <c r="E1188" s="299" t="s">
        <v>998</v>
      </c>
      <c r="F1188" s="1">
        <v>3</v>
      </c>
      <c r="G1188" s="1">
        <v>10</v>
      </c>
      <c r="H1188" s="1" t="s">
        <v>2491</v>
      </c>
      <c r="I1188" s="1">
        <v>6.3</v>
      </c>
      <c r="J1188" s="23" t="str">
        <f t="shared" si="67"/>
        <v>UREN Room 709 3 10 G5 6.3</v>
      </c>
      <c r="K1188" s="23" t="str">
        <f t="shared" si="68"/>
        <v>3 10 G5 6.3</v>
      </c>
      <c r="M1188" s="300">
        <v>1.62</v>
      </c>
      <c r="O1188" s="1"/>
      <c r="P1188" s="24">
        <f>IF(Q1188="","",VLOOKUP(Q1188,Mapping!AT:AU,2,FALSE))</f>
        <v>3</v>
      </c>
      <c r="Q1188" s="112" t="s">
        <v>148</v>
      </c>
    </row>
    <row r="1189" spans="1:17" ht="15.75" hidden="1" customHeight="1">
      <c r="A1189" s="304" t="s">
        <v>337</v>
      </c>
      <c r="B1189" s="304" t="s">
        <v>336</v>
      </c>
      <c r="C1189" s="111">
        <v>44490</v>
      </c>
      <c r="D1189" s="23">
        <f>IFERROR(VLOOKUP(E1189,Mapping!AW:BA,5,FALSE),"")</f>
        <v>7</v>
      </c>
      <c r="E1189" s="299" t="s">
        <v>998</v>
      </c>
      <c r="F1189" s="1">
        <v>3</v>
      </c>
      <c r="G1189">
        <v>10</v>
      </c>
      <c r="H1189" s="1" t="s">
        <v>2511</v>
      </c>
      <c r="I1189" s="1">
        <v>6.4</v>
      </c>
      <c r="J1189" s="23" t="str">
        <f t="shared" si="67"/>
        <v>UREN Room 709 3 10 G6 6.4</v>
      </c>
      <c r="K1189" s="23" t="str">
        <f t="shared" si="68"/>
        <v>3 10 G6 6.4</v>
      </c>
      <c r="M1189" s="300">
        <v>0.152</v>
      </c>
      <c r="O1189" s="1"/>
      <c r="P1189" s="24">
        <f>IF(Q1189="","",VLOOKUP(Q1189,Mapping!AT:AU,2,FALSE))</f>
        <v>3</v>
      </c>
      <c r="Q1189" s="112" t="s">
        <v>148</v>
      </c>
    </row>
    <row r="1190" spans="1:17" hidden="1">
      <c r="A1190" s="304" t="s">
        <v>337</v>
      </c>
      <c r="B1190" s="304" t="s">
        <v>336</v>
      </c>
      <c r="C1190" s="111">
        <v>44490</v>
      </c>
      <c r="D1190" s="23">
        <f>IFERROR(VLOOKUP(E1190,Mapping!AW:BA,5,FALSE),"")</f>
        <v>8</v>
      </c>
      <c r="E1190" s="299" t="s">
        <v>1009</v>
      </c>
      <c r="F1190" s="1">
        <v>3</v>
      </c>
      <c r="G1190" s="1">
        <v>10</v>
      </c>
      <c r="H1190" s="1" t="s">
        <v>2517</v>
      </c>
      <c r="I1190" s="1">
        <v>7.1</v>
      </c>
      <c r="J1190" s="23" t="str">
        <f t="shared" si="67"/>
        <v>UREN Room 709 3 10 G7 7.1</v>
      </c>
      <c r="K1190" s="23" t="str">
        <f t="shared" si="68"/>
        <v>3 10 G7 7.1</v>
      </c>
      <c r="M1190" s="300">
        <v>0.17</v>
      </c>
      <c r="O1190" s="1"/>
      <c r="P1190" s="24">
        <f>IF(Q1190="","",VLOOKUP(Q1190,Mapping!AT:AU,2,FALSE))</f>
        <v>3</v>
      </c>
      <c r="Q1190" s="112" t="s">
        <v>148</v>
      </c>
    </row>
    <row r="1191" spans="1:17" hidden="1">
      <c r="A1191" s="304" t="s">
        <v>337</v>
      </c>
      <c r="B1191" s="304" t="s">
        <v>336</v>
      </c>
      <c r="C1191" s="111">
        <v>44490</v>
      </c>
      <c r="D1191" s="23">
        <f>IFERROR(VLOOKUP(E1191,Mapping!AW:BA,5,FALSE),"")</f>
        <v>8</v>
      </c>
      <c r="E1191" s="299" t="s">
        <v>1009</v>
      </c>
      <c r="F1191" s="1">
        <v>3</v>
      </c>
      <c r="G1191">
        <v>10</v>
      </c>
      <c r="H1191" s="1" t="s">
        <v>2518</v>
      </c>
      <c r="I1191" s="1">
        <v>7.2</v>
      </c>
      <c r="J1191" s="23" t="str">
        <f t="shared" si="67"/>
        <v>UREN Room 709 3 10 G8 7.2</v>
      </c>
      <c r="K1191" s="23" t="str">
        <f t="shared" si="68"/>
        <v>3 10 G8 7.2</v>
      </c>
      <c r="M1191" s="300">
        <v>0.112</v>
      </c>
      <c r="O1191" s="1"/>
      <c r="P1191" s="24">
        <f>IF(Q1191="","",VLOOKUP(Q1191,Mapping!AT:AU,2,FALSE))</f>
        <v>3</v>
      </c>
      <c r="Q1191" s="112" t="s">
        <v>148</v>
      </c>
    </row>
    <row r="1192" spans="1:17" hidden="1">
      <c r="A1192" s="304" t="s">
        <v>337</v>
      </c>
      <c r="B1192" s="304" t="s">
        <v>336</v>
      </c>
      <c r="C1192" s="111">
        <v>44490</v>
      </c>
      <c r="D1192" s="23">
        <f>IFERROR(VLOOKUP(E1192,Mapping!AW:BA,5,FALSE),"")</f>
        <v>8</v>
      </c>
      <c r="E1192" s="299" t="s">
        <v>1009</v>
      </c>
      <c r="F1192" s="1">
        <v>3</v>
      </c>
      <c r="G1192" s="1">
        <v>10</v>
      </c>
      <c r="H1192" s="1" t="s">
        <v>2519</v>
      </c>
      <c r="I1192" s="1">
        <v>7.3</v>
      </c>
      <c r="J1192" s="23" t="str">
        <f t="shared" si="67"/>
        <v>UREN Room 709 3 10 G9 7.3</v>
      </c>
      <c r="K1192" s="23" t="str">
        <f t="shared" si="68"/>
        <v>3 10 G9 7.3</v>
      </c>
      <c r="M1192" s="300">
        <v>0.108</v>
      </c>
      <c r="O1192" s="1"/>
      <c r="P1192" s="24">
        <f>IF(Q1192="","",VLOOKUP(Q1192,Mapping!AT:AU,2,FALSE))</f>
        <v>3</v>
      </c>
      <c r="Q1192" s="112" t="s">
        <v>148</v>
      </c>
    </row>
    <row r="1193" spans="1:17" hidden="1">
      <c r="A1193" s="304" t="s">
        <v>337</v>
      </c>
      <c r="B1193" s="304" t="s">
        <v>336</v>
      </c>
      <c r="C1193" s="111">
        <v>44490</v>
      </c>
      <c r="D1193" s="23">
        <f>IFERROR(VLOOKUP(E1193,Mapping!AW:BA,5,FALSE),"")</f>
        <v>8</v>
      </c>
      <c r="E1193" s="299" t="s">
        <v>1009</v>
      </c>
      <c r="F1193" s="1">
        <v>3</v>
      </c>
      <c r="G1193">
        <v>10</v>
      </c>
      <c r="H1193" s="1" t="s">
        <v>2502</v>
      </c>
      <c r="I1193" s="1">
        <v>7.4</v>
      </c>
      <c r="J1193" s="23" t="str">
        <f t="shared" si="67"/>
        <v>UREN Room 709 3 10 H1 7.4</v>
      </c>
      <c r="K1193" s="23" t="str">
        <f t="shared" si="68"/>
        <v>3 10 H1 7.4</v>
      </c>
      <c r="M1193" s="300">
        <v>0.10299999999999999</v>
      </c>
      <c r="O1193" s="1"/>
      <c r="P1193" s="24">
        <f>IF(Q1193="","",VLOOKUP(Q1193,Mapping!AT:AU,2,FALSE))</f>
        <v>3</v>
      </c>
      <c r="Q1193" s="112" t="s">
        <v>148</v>
      </c>
    </row>
    <row r="1194" spans="1:17" hidden="1">
      <c r="A1194" s="304" t="s">
        <v>337</v>
      </c>
      <c r="B1194" s="304" t="s">
        <v>336</v>
      </c>
      <c r="C1194" s="111">
        <v>44490</v>
      </c>
      <c r="D1194" s="23">
        <f>IFERROR(VLOOKUP(E1194,Mapping!AW:BA,5,FALSE),"")</f>
        <v>9</v>
      </c>
      <c r="E1194" s="299" t="s">
        <v>1018</v>
      </c>
      <c r="F1194" s="1">
        <v>3</v>
      </c>
      <c r="G1194" s="1">
        <v>10</v>
      </c>
      <c r="H1194" s="1" t="s">
        <v>2497</v>
      </c>
      <c r="I1194" s="1">
        <v>8.1</v>
      </c>
      <c r="J1194" s="23" t="str">
        <f t="shared" si="67"/>
        <v>UREN Room 709 3 10 H2 8.1</v>
      </c>
      <c r="K1194" s="23" t="str">
        <f t="shared" si="68"/>
        <v>3 10 H2 8.1</v>
      </c>
      <c r="M1194" s="300">
        <v>0.155</v>
      </c>
      <c r="O1194" s="1"/>
      <c r="P1194" s="24">
        <f>IF(Q1194="","",VLOOKUP(Q1194,Mapping!AT:AU,2,FALSE))</f>
        <v>3</v>
      </c>
      <c r="Q1194" s="112" t="s">
        <v>148</v>
      </c>
    </row>
    <row r="1195" spans="1:17" hidden="1">
      <c r="A1195" s="304" t="s">
        <v>337</v>
      </c>
      <c r="B1195" s="304" t="s">
        <v>336</v>
      </c>
      <c r="C1195" s="111">
        <v>44490</v>
      </c>
      <c r="D1195" s="23">
        <f>IFERROR(VLOOKUP(E1195,Mapping!AW:BA,5,FALSE),"")</f>
        <v>9</v>
      </c>
      <c r="E1195" s="299" t="s">
        <v>1018</v>
      </c>
      <c r="F1195" s="1">
        <v>3</v>
      </c>
      <c r="G1195">
        <v>10</v>
      </c>
      <c r="H1195" s="1" t="s">
        <v>2489</v>
      </c>
      <c r="I1195" s="1">
        <v>8.1999999999999993</v>
      </c>
      <c r="J1195" s="23" t="str">
        <f t="shared" si="67"/>
        <v>UREN Room 709 3 10 H3 8.2</v>
      </c>
      <c r="K1195" s="23" t="str">
        <f t="shared" si="68"/>
        <v>3 10 H3 8.2</v>
      </c>
      <c r="M1195" s="300">
        <v>9.7000000000000003E-2</v>
      </c>
      <c r="O1195" s="1"/>
      <c r="P1195" s="24">
        <f>IF(Q1195="","",VLOOKUP(Q1195,Mapping!AT:AU,2,FALSE))</f>
        <v>3</v>
      </c>
      <c r="Q1195" s="112" t="s">
        <v>148</v>
      </c>
    </row>
    <row r="1196" spans="1:17" ht="15.75" hidden="1" customHeight="1">
      <c r="A1196" s="304" t="s">
        <v>337</v>
      </c>
      <c r="B1196" s="304" t="s">
        <v>336</v>
      </c>
      <c r="C1196" s="111">
        <v>44490</v>
      </c>
      <c r="D1196" s="23">
        <f>IFERROR(VLOOKUP(E1196,Mapping!AW:BA,5,FALSE),"")</f>
        <v>9</v>
      </c>
      <c r="E1196" s="299" t="s">
        <v>1018</v>
      </c>
      <c r="F1196" s="1">
        <v>3</v>
      </c>
      <c r="G1196" s="1">
        <v>10</v>
      </c>
      <c r="H1196" s="1" t="s">
        <v>2493</v>
      </c>
      <c r="I1196" s="1">
        <v>8.3000000000000007</v>
      </c>
      <c r="J1196" s="23" t="str">
        <f t="shared" si="67"/>
        <v>UREN Room 709 3 10 H4 8.3</v>
      </c>
      <c r="K1196" s="23" t="str">
        <f t="shared" si="68"/>
        <v>3 10 H4 8.3</v>
      </c>
      <c r="M1196" s="300">
        <v>0.151</v>
      </c>
      <c r="O1196" s="1"/>
      <c r="P1196" s="24">
        <f>IF(Q1196="","",VLOOKUP(Q1196,Mapping!AT:AU,2,FALSE))</f>
        <v>3</v>
      </c>
      <c r="Q1196" s="112" t="s">
        <v>148</v>
      </c>
    </row>
    <row r="1197" spans="1:17" hidden="1">
      <c r="A1197" s="304" t="s">
        <v>337</v>
      </c>
      <c r="B1197" s="304" t="s">
        <v>336</v>
      </c>
      <c r="C1197" s="111">
        <v>44490</v>
      </c>
      <c r="D1197" s="23">
        <f>IFERROR(VLOOKUP(E1197,Mapping!AW:BA,5,FALSE),"")</f>
        <v>9</v>
      </c>
      <c r="E1197" s="299" t="s">
        <v>1018</v>
      </c>
      <c r="F1197" s="1">
        <v>3</v>
      </c>
      <c r="G1197">
        <v>10</v>
      </c>
      <c r="H1197" s="1" t="s">
        <v>2490</v>
      </c>
      <c r="I1197" s="1">
        <v>8.4</v>
      </c>
      <c r="J1197" s="23" t="str">
        <f t="shared" si="67"/>
        <v>UREN Room 709 3 10 H5 8.4</v>
      </c>
      <c r="K1197" s="23" t="str">
        <f t="shared" si="68"/>
        <v>3 10 H5 8.4</v>
      </c>
      <c r="M1197" s="300">
        <v>0.109</v>
      </c>
      <c r="O1197" s="1"/>
      <c r="P1197" s="24">
        <f>IF(Q1197="","",VLOOKUP(Q1197,Mapping!AT:AU,2,FALSE))</f>
        <v>3</v>
      </c>
      <c r="Q1197" s="112" t="s">
        <v>148</v>
      </c>
    </row>
    <row r="1198" spans="1:17" hidden="1">
      <c r="A1198" s="304" t="s">
        <v>337</v>
      </c>
      <c r="B1198" s="304" t="s">
        <v>336</v>
      </c>
      <c r="C1198" s="111">
        <v>44490</v>
      </c>
      <c r="D1198" s="23">
        <f>IFERROR(VLOOKUP(E1198,Mapping!AW:BA,5,FALSE),"")</f>
        <v>11</v>
      </c>
      <c r="E1198" s="299" t="s">
        <v>1034</v>
      </c>
      <c r="F1198" s="1">
        <v>3</v>
      </c>
      <c r="G1198" s="1">
        <v>10</v>
      </c>
      <c r="H1198" s="1" t="s">
        <v>2515</v>
      </c>
      <c r="I1198" s="1">
        <v>10</v>
      </c>
      <c r="J1198" s="23" t="str">
        <f t="shared" si="67"/>
        <v>UREN Room 709 3 10 H6 10</v>
      </c>
      <c r="K1198" s="23" t="str">
        <f t="shared" si="68"/>
        <v>3 10 H6 10</v>
      </c>
      <c r="M1198" s="300">
        <v>0.52</v>
      </c>
      <c r="O1198" s="1"/>
      <c r="P1198" s="24">
        <f>IF(Q1198="","",VLOOKUP(Q1198,Mapping!AT:AU,2,FALSE))</f>
        <v>3</v>
      </c>
      <c r="Q1198" s="112" t="s">
        <v>148</v>
      </c>
    </row>
    <row r="1199" spans="1:17">
      <c r="A1199" s="304" t="s">
        <v>332</v>
      </c>
      <c r="B1199" s="304" t="s">
        <v>331</v>
      </c>
      <c r="C1199" s="111">
        <v>44490</v>
      </c>
      <c r="D1199" s="23">
        <f>IFERROR(VLOOKUP(E1199,Mapping!AW:BA,5,FALSE),"")</f>
        <v>5</v>
      </c>
      <c r="E1199" s="119" t="s">
        <v>975</v>
      </c>
      <c r="F1199" s="1">
        <v>3</v>
      </c>
      <c r="G1199" s="1">
        <v>9</v>
      </c>
      <c r="H1199" s="1" t="s">
        <v>1434</v>
      </c>
      <c r="I1199" s="1">
        <v>1.2</v>
      </c>
      <c r="J1199" s="23" t="str">
        <f t="shared" si="67"/>
        <v>UREN Room 709 3 9 E2 1.2</v>
      </c>
      <c r="K1199" s="23" t="str">
        <f t="shared" si="68"/>
        <v>3 9 E2 1.2</v>
      </c>
      <c r="M1199" s="300">
        <v>6.8000000000000005E-2</v>
      </c>
      <c r="O1199" s="1"/>
      <c r="P1199" s="24">
        <f>IF(Q1199="","",VLOOKUP(Q1199,Mapping!AT:AU,2,FALSE))</f>
        <v>3</v>
      </c>
      <c r="Q1199" s="112" t="s">
        <v>148</v>
      </c>
    </row>
    <row r="1200" spans="1:17">
      <c r="A1200" s="304" t="s">
        <v>332</v>
      </c>
      <c r="B1200" s="304" t="s">
        <v>331</v>
      </c>
      <c r="C1200" s="111">
        <v>44490</v>
      </c>
      <c r="D1200" s="23">
        <f>IFERROR(VLOOKUP(E1200,Mapping!AW:BA,5,FALSE),"")</f>
        <v>5</v>
      </c>
      <c r="E1200" s="119" t="s">
        <v>975</v>
      </c>
      <c r="F1200" s="1">
        <v>3</v>
      </c>
      <c r="G1200" s="1">
        <v>9</v>
      </c>
      <c r="H1200" s="1" t="s">
        <v>1436</v>
      </c>
      <c r="I1200" s="1">
        <v>1.3</v>
      </c>
      <c r="J1200" s="23" t="str">
        <f t="shared" si="67"/>
        <v>UREN Room 709 3 9 E3 1.3</v>
      </c>
      <c r="K1200" s="23" t="str">
        <f t="shared" si="68"/>
        <v>3 9 E3 1.3</v>
      </c>
      <c r="M1200" s="300">
        <v>8.4000000000000005E-2</v>
      </c>
      <c r="O1200" s="1"/>
      <c r="P1200" s="24">
        <f>IF(Q1200="","",VLOOKUP(Q1200,Mapping!AT:AU,2,FALSE))</f>
        <v>3</v>
      </c>
      <c r="Q1200" s="112" t="s">
        <v>148</v>
      </c>
    </row>
    <row r="1201" spans="1:17">
      <c r="A1201" s="304" t="s">
        <v>332</v>
      </c>
      <c r="B1201" s="304" t="s">
        <v>331</v>
      </c>
      <c r="C1201" s="111">
        <v>44490</v>
      </c>
      <c r="D1201" s="23">
        <f>IFERROR(VLOOKUP(E1201,Mapping!AW:BA,5,FALSE),"")</f>
        <v>5</v>
      </c>
      <c r="E1201" s="119" t="s">
        <v>975</v>
      </c>
      <c r="F1201" s="1">
        <v>3</v>
      </c>
      <c r="G1201" s="1">
        <v>9</v>
      </c>
      <c r="H1201" s="1" t="s">
        <v>1440</v>
      </c>
      <c r="I1201" s="1">
        <v>1.4</v>
      </c>
      <c r="J1201" s="23" t="str">
        <f t="shared" si="67"/>
        <v>UREN Room 709 3 9 E4 1.4</v>
      </c>
      <c r="K1201" s="23" t="str">
        <f t="shared" si="68"/>
        <v>3 9 E4 1.4</v>
      </c>
      <c r="M1201" s="300">
        <v>0.13200000000000001</v>
      </c>
      <c r="O1201" s="1"/>
      <c r="P1201" s="24">
        <f>IF(Q1201="","",VLOOKUP(Q1201,Mapping!AT:AU,2,FALSE))</f>
        <v>3</v>
      </c>
      <c r="Q1201" s="112" t="s">
        <v>148</v>
      </c>
    </row>
    <row r="1202" spans="1:17" hidden="1">
      <c r="A1202" s="304" t="s">
        <v>332</v>
      </c>
      <c r="B1202" s="304" t="s">
        <v>331</v>
      </c>
      <c r="C1202" s="111">
        <v>44490</v>
      </c>
      <c r="D1202" s="23">
        <f>IFERROR(VLOOKUP(E1202,Mapping!AW:BA,5,FALSE),"")</f>
        <v>4</v>
      </c>
      <c r="E1202" s="299" t="s">
        <v>962</v>
      </c>
      <c r="F1202" s="1">
        <v>3</v>
      </c>
      <c r="G1202" s="1">
        <v>9</v>
      </c>
      <c r="H1202" s="1" t="s">
        <v>1445</v>
      </c>
      <c r="I1202" s="1">
        <v>2.1</v>
      </c>
      <c r="J1202" s="23" t="str">
        <f t="shared" si="67"/>
        <v>UREN Room 709 3 9 E5 2.1</v>
      </c>
      <c r="K1202" s="23" t="str">
        <f t="shared" si="68"/>
        <v>3 9 E5 2.1</v>
      </c>
      <c r="M1202" s="300">
        <v>6.6000000000000003E-2</v>
      </c>
      <c r="O1202" s="1"/>
      <c r="P1202" s="24">
        <f>IF(Q1202="","",VLOOKUP(Q1202,Mapping!AT:AU,2,FALSE))</f>
        <v>3</v>
      </c>
      <c r="Q1202" s="112" t="s">
        <v>148</v>
      </c>
    </row>
    <row r="1203" spans="1:17" ht="15.75" hidden="1" customHeight="1">
      <c r="A1203" s="304" t="s">
        <v>332</v>
      </c>
      <c r="B1203" s="304" t="s">
        <v>331</v>
      </c>
      <c r="C1203" s="111">
        <v>44490</v>
      </c>
      <c r="D1203" s="23">
        <f>IFERROR(VLOOKUP(E1203,Mapping!AW:BA,5,FALSE),"")</f>
        <v>4</v>
      </c>
      <c r="E1203" s="299" t="s">
        <v>962</v>
      </c>
      <c r="F1203" s="1">
        <v>3</v>
      </c>
      <c r="G1203" s="1">
        <v>9</v>
      </c>
      <c r="H1203" s="1" t="s">
        <v>1448</v>
      </c>
      <c r="I1203" s="1">
        <v>2.2000000000000002</v>
      </c>
      <c r="J1203" s="23" t="str">
        <f t="shared" si="67"/>
        <v>UREN Room 709 3 9 E6 2.2</v>
      </c>
      <c r="K1203" s="23" t="str">
        <f t="shared" si="68"/>
        <v>3 9 E6 2.2</v>
      </c>
      <c r="M1203" s="300">
        <v>0.08</v>
      </c>
      <c r="O1203" s="1"/>
      <c r="P1203" s="24">
        <f>IF(Q1203="","",VLOOKUP(Q1203,Mapping!AT:AU,2,FALSE))</f>
        <v>3</v>
      </c>
      <c r="Q1203" s="112" t="s">
        <v>148</v>
      </c>
    </row>
    <row r="1204" spans="1:17" hidden="1">
      <c r="A1204" s="304" t="s">
        <v>332</v>
      </c>
      <c r="B1204" s="304" t="s">
        <v>331</v>
      </c>
      <c r="C1204" s="111">
        <v>44490</v>
      </c>
      <c r="D1204" s="23">
        <f>IFERROR(VLOOKUP(E1204,Mapping!AW:BA,5,FALSE),"")</f>
        <v>4</v>
      </c>
      <c r="E1204" s="299" t="s">
        <v>962</v>
      </c>
      <c r="F1204" s="1">
        <v>3</v>
      </c>
      <c r="G1204" s="1">
        <v>9</v>
      </c>
      <c r="H1204" s="1" t="s">
        <v>1452</v>
      </c>
      <c r="I1204" s="1">
        <v>2.2999999999999998</v>
      </c>
      <c r="J1204" s="23" t="str">
        <f t="shared" si="67"/>
        <v>UREN Room 709 3 9 E7 2.3</v>
      </c>
      <c r="K1204" s="23" t="str">
        <f t="shared" si="68"/>
        <v>3 9 E7 2.3</v>
      </c>
      <c r="M1204" s="300">
        <v>0.12</v>
      </c>
      <c r="O1204" s="1"/>
      <c r="P1204" s="24">
        <f>IF(Q1204="","",VLOOKUP(Q1204,Mapping!AT:AU,2,FALSE))</f>
        <v>3</v>
      </c>
      <c r="Q1204" s="112" t="s">
        <v>148</v>
      </c>
    </row>
    <row r="1205" spans="1:17" hidden="1">
      <c r="A1205" s="304" t="s">
        <v>332</v>
      </c>
      <c r="B1205" s="304" t="s">
        <v>331</v>
      </c>
      <c r="C1205" s="111">
        <v>44490</v>
      </c>
      <c r="D1205" s="23">
        <f>IFERROR(VLOOKUP(E1205,Mapping!AW:BA,5,FALSE),"")</f>
        <v>4</v>
      </c>
      <c r="E1205" s="299" t="s">
        <v>962</v>
      </c>
      <c r="F1205" s="1">
        <v>3</v>
      </c>
      <c r="G1205" s="1">
        <v>9</v>
      </c>
      <c r="H1205" s="1" t="s">
        <v>1985</v>
      </c>
      <c r="I1205" s="1">
        <v>2.4</v>
      </c>
      <c r="J1205" s="23" t="str">
        <f t="shared" si="67"/>
        <v>UREN Room 709 3 9 E8 2.4</v>
      </c>
      <c r="K1205" s="23" t="str">
        <f t="shared" si="68"/>
        <v>3 9 E8 2.4</v>
      </c>
      <c r="M1205" s="300">
        <v>0.11899999999999999</v>
      </c>
      <c r="O1205" s="1"/>
      <c r="P1205" s="24">
        <f>IF(Q1205="","",VLOOKUP(Q1205,Mapping!AT:AU,2,FALSE))</f>
        <v>3</v>
      </c>
      <c r="Q1205" s="112" t="s">
        <v>148</v>
      </c>
    </row>
    <row r="1206" spans="1:17" hidden="1">
      <c r="A1206" s="304" t="s">
        <v>332</v>
      </c>
      <c r="B1206" s="304" t="s">
        <v>331</v>
      </c>
      <c r="C1206" s="111">
        <v>44490</v>
      </c>
      <c r="D1206" s="23">
        <f>IFERROR(VLOOKUP(E1206,Mapping!AW:BA,5,FALSE),"")</f>
        <v>6</v>
      </c>
      <c r="E1206" s="299" t="s">
        <v>986</v>
      </c>
      <c r="F1206" s="1">
        <v>3</v>
      </c>
      <c r="G1206" s="1">
        <v>9</v>
      </c>
      <c r="H1206" s="1" t="s">
        <v>1987</v>
      </c>
      <c r="I1206" s="1">
        <v>4.0999999999999996</v>
      </c>
      <c r="J1206" s="23" t="str">
        <f t="shared" si="67"/>
        <v>UREN Room 709 3 9 E9 4.1</v>
      </c>
      <c r="K1206" s="23" t="str">
        <f t="shared" si="68"/>
        <v>3 9 E9 4.1</v>
      </c>
      <c r="M1206" s="300">
        <v>5.8000000000000003E-2</v>
      </c>
      <c r="O1206" s="1"/>
      <c r="P1206" s="24">
        <f>IF(Q1206="","",VLOOKUP(Q1206,Mapping!AT:AU,2,FALSE))</f>
        <v>3</v>
      </c>
      <c r="Q1206" s="112" t="s">
        <v>148</v>
      </c>
    </row>
    <row r="1207" spans="1:17" hidden="1">
      <c r="A1207" s="304" t="s">
        <v>332</v>
      </c>
      <c r="B1207" s="304" t="s">
        <v>331</v>
      </c>
      <c r="C1207" s="111">
        <v>44490</v>
      </c>
      <c r="D1207" s="23">
        <f>IFERROR(VLOOKUP(E1207,Mapping!AW:BA,5,FALSE),"")</f>
        <v>6</v>
      </c>
      <c r="E1207" s="299" t="s">
        <v>986</v>
      </c>
      <c r="F1207" s="1">
        <v>3</v>
      </c>
      <c r="G1207" s="1">
        <v>9</v>
      </c>
      <c r="H1207" s="1" t="s">
        <v>2503</v>
      </c>
      <c r="I1207" s="1">
        <v>4.2</v>
      </c>
      <c r="J1207" s="23" t="str">
        <f t="shared" si="67"/>
        <v>UREN Room 709 3 9 F1 4.2</v>
      </c>
      <c r="K1207" s="23" t="str">
        <f t="shared" si="68"/>
        <v>3 9 F1 4.2</v>
      </c>
      <c r="M1207" s="300">
        <v>0.13</v>
      </c>
      <c r="O1207" s="1"/>
      <c r="P1207" s="24">
        <f>IF(Q1207="","",VLOOKUP(Q1207,Mapping!AT:AU,2,FALSE))</f>
        <v>3</v>
      </c>
      <c r="Q1207" s="112" t="s">
        <v>148</v>
      </c>
    </row>
    <row r="1208" spans="1:17" hidden="1">
      <c r="A1208" s="304" t="s">
        <v>332</v>
      </c>
      <c r="B1208" s="304" t="s">
        <v>331</v>
      </c>
      <c r="C1208" s="111">
        <v>44490</v>
      </c>
      <c r="D1208" s="23">
        <f>IFERROR(VLOOKUP(E1208,Mapping!AW:BA,5,FALSE),"")</f>
        <v>6</v>
      </c>
      <c r="E1208" s="299" t="s">
        <v>986</v>
      </c>
      <c r="F1208" s="1">
        <v>3</v>
      </c>
      <c r="G1208" s="1">
        <v>9</v>
      </c>
      <c r="H1208" s="1" t="s">
        <v>2499</v>
      </c>
      <c r="I1208" s="1">
        <v>4.3</v>
      </c>
      <c r="J1208" s="23" t="str">
        <f t="shared" si="67"/>
        <v>UREN Room 709 3 9 F2 4.3</v>
      </c>
      <c r="K1208" s="23" t="str">
        <f t="shared" si="68"/>
        <v>3 9 F2 4.3</v>
      </c>
      <c r="M1208" s="300">
        <v>5.5E-2</v>
      </c>
      <c r="O1208" s="1"/>
      <c r="P1208" s="24">
        <f>IF(Q1208="","",VLOOKUP(Q1208,Mapping!AT:AU,2,FALSE))</f>
        <v>3</v>
      </c>
      <c r="Q1208" s="112" t="s">
        <v>148</v>
      </c>
    </row>
    <row r="1209" spans="1:17" hidden="1">
      <c r="A1209" s="304" t="s">
        <v>332</v>
      </c>
      <c r="B1209" s="304" t="s">
        <v>331</v>
      </c>
      <c r="C1209" s="111">
        <v>44490</v>
      </c>
      <c r="D1209" s="23">
        <f>IFERROR(VLOOKUP(E1209,Mapping!AW:BA,5,FALSE),"")</f>
        <v>6</v>
      </c>
      <c r="E1209" s="299" t="s">
        <v>986</v>
      </c>
      <c r="F1209" s="1">
        <v>3</v>
      </c>
      <c r="G1209" s="1">
        <v>9</v>
      </c>
      <c r="H1209" s="1" t="s">
        <v>2496</v>
      </c>
      <c r="I1209" s="1">
        <v>4.4000000000000004</v>
      </c>
      <c r="J1209" s="23" t="str">
        <f t="shared" si="67"/>
        <v>UREN Room 709 3 9 F3 4.4</v>
      </c>
      <c r="K1209" s="23" t="str">
        <f t="shared" si="68"/>
        <v>3 9 F3 4.4</v>
      </c>
      <c r="M1209" s="300">
        <v>5.3999999999999999E-2</v>
      </c>
      <c r="O1209" s="1"/>
      <c r="P1209" s="24">
        <f>IF(Q1209="","",VLOOKUP(Q1209,Mapping!AT:AU,2,FALSE))</f>
        <v>3</v>
      </c>
      <c r="Q1209" s="112" t="s">
        <v>148</v>
      </c>
    </row>
    <row r="1210" spans="1:17" ht="15.75" hidden="1" customHeight="1">
      <c r="A1210" s="304" t="s">
        <v>332</v>
      </c>
      <c r="B1210" s="304" t="s">
        <v>331</v>
      </c>
      <c r="C1210" s="111">
        <v>44490</v>
      </c>
      <c r="D1210" s="23">
        <f>IFERROR(VLOOKUP(E1210,Mapping!AW:BA,5,FALSE),"")</f>
        <v>2</v>
      </c>
      <c r="E1210" s="85" t="s">
        <v>925</v>
      </c>
      <c r="F1210" s="1">
        <v>3</v>
      </c>
      <c r="G1210" s="1">
        <v>9</v>
      </c>
      <c r="H1210" s="1" t="s">
        <v>2488</v>
      </c>
      <c r="I1210" s="1">
        <v>5.0999999999999996</v>
      </c>
      <c r="J1210" s="23" t="str">
        <f t="shared" si="67"/>
        <v>UREN Room 709 3 9 F4 5.1</v>
      </c>
      <c r="K1210" s="23" t="str">
        <f t="shared" si="68"/>
        <v>3 9 F4 5.1</v>
      </c>
      <c r="M1210" s="300">
        <v>0.11</v>
      </c>
      <c r="O1210" s="1"/>
      <c r="P1210" s="24">
        <f>IF(Q1210="","",VLOOKUP(Q1210,Mapping!AT:AU,2,FALSE))</f>
        <v>3</v>
      </c>
      <c r="Q1210" s="112" t="s">
        <v>148</v>
      </c>
    </row>
    <row r="1211" spans="1:17" hidden="1">
      <c r="A1211" s="304" t="s">
        <v>332</v>
      </c>
      <c r="B1211" s="304" t="s">
        <v>331</v>
      </c>
      <c r="C1211" s="111">
        <v>44490</v>
      </c>
      <c r="D1211" s="23">
        <f>IFERROR(VLOOKUP(E1211,Mapping!AW:BA,5,FALSE),"")</f>
        <v>2</v>
      </c>
      <c r="E1211" s="85" t="s">
        <v>925</v>
      </c>
      <c r="F1211" s="1">
        <v>3</v>
      </c>
      <c r="G1211" s="1">
        <v>9</v>
      </c>
      <c r="H1211" s="1" t="s">
        <v>2492</v>
      </c>
      <c r="I1211" s="1">
        <v>5.2</v>
      </c>
      <c r="J1211" s="23" t="str">
        <f t="shared" si="67"/>
        <v>UREN Room 709 3 9 F5 5.2</v>
      </c>
      <c r="K1211" s="23" t="str">
        <f t="shared" si="68"/>
        <v>3 9 F5 5.2</v>
      </c>
      <c r="M1211" s="300">
        <v>0.14399999999999999</v>
      </c>
      <c r="O1211" s="1"/>
      <c r="P1211" s="24">
        <f>IF(Q1211="","",VLOOKUP(Q1211,Mapping!AT:AU,2,FALSE))</f>
        <v>3</v>
      </c>
      <c r="Q1211" s="112" t="s">
        <v>148</v>
      </c>
    </row>
    <row r="1212" spans="1:17" hidden="1">
      <c r="A1212" s="304" t="s">
        <v>332</v>
      </c>
      <c r="B1212" s="304" t="s">
        <v>331</v>
      </c>
      <c r="C1212" s="111">
        <v>44490</v>
      </c>
      <c r="D1212" s="23">
        <f>IFERROR(VLOOKUP(E1212,Mapping!AW:BA,5,FALSE),"")</f>
        <v>2</v>
      </c>
      <c r="E1212" s="85" t="s">
        <v>925</v>
      </c>
      <c r="F1212" s="1">
        <v>3</v>
      </c>
      <c r="G1212" s="1">
        <v>9</v>
      </c>
      <c r="H1212" s="1" t="s">
        <v>2458</v>
      </c>
      <c r="I1212" s="1">
        <v>5.3</v>
      </c>
      <c r="J1212" s="23" t="str">
        <f t="shared" si="67"/>
        <v>UREN Room 709 3 9 F6 5.3</v>
      </c>
      <c r="K1212" s="23" t="str">
        <f t="shared" si="68"/>
        <v>3 9 F6 5.3</v>
      </c>
      <c r="M1212" s="300">
        <v>0.13700000000000001</v>
      </c>
      <c r="O1212" s="1"/>
      <c r="P1212" s="24">
        <f>IF(Q1212="","",VLOOKUP(Q1212,Mapping!AT:AU,2,FALSE))</f>
        <v>3</v>
      </c>
      <c r="Q1212" s="112" t="s">
        <v>148</v>
      </c>
    </row>
    <row r="1213" spans="1:17" hidden="1">
      <c r="A1213" s="304" t="s">
        <v>332</v>
      </c>
      <c r="B1213" s="304" t="s">
        <v>331</v>
      </c>
      <c r="C1213" s="111">
        <v>44490</v>
      </c>
      <c r="D1213" s="23">
        <f>IFERROR(VLOOKUP(E1213,Mapping!AW:BA,5,FALSE),"")</f>
        <v>2</v>
      </c>
      <c r="E1213" s="85" t="s">
        <v>925</v>
      </c>
      <c r="F1213" s="1">
        <v>3</v>
      </c>
      <c r="G1213" s="1">
        <v>9</v>
      </c>
      <c r="H1213" s="1" t="s">
        <v>2512</v>
      </c>
      <c r="I1213" s="1">
        <v>5.4</v>
      </c>
      <c r="J1213" s="23" t="str">
        <f t="shared" si="67"/>
        <v>UREN Room 709 3 9 F7 5.4</v>
      </c>
      <c r="K1213" s="23" t="str">
        <f t="shared" si="68"/>
        <v>3 9 F7 5.4</v>
      </c>
      <c r="M1213" s="300">
        <v>0.13600000000000001</v>
      </c>
      <c r="O1213" s="1"/>
      <c r="P1213" s="24">
        <f>IF(Q1213="","",VLOOKUP(Q1213,Mapping!AT:AU,2,FALSE))</f>
        <v>3</v>
      </c>
      <c r="Q1213" s="112" t="s">
        <v>148</v>
      </c>
    </row>
    <row r="1214" spans="1:17" hidden="1">
      <c r="A1214" s="304" t="s">
        <v>332</v>
      </c>
      <c r="B1214" s="304" t="s">
        <v>331</v>
      </c>
      <c r="C1214" s="111">
        <v>44490</v>
      </c>
      <c r="D1214" s="23">
        <f>IFERROR(VLOOKUP(E1214,Mapping!AW:BA,5,FALSE),"")</f>
        <v>7</v>
      </c>
      <c r="E1214" s="299" t="s">
        <v>998</v>
      </c>
      <c r="F1214" s="1">
        <v>3</v>
      </c>
      <c r="G1214" s="1">
        <v>9</v>
      </c>
      <c r="H1214" s="1" t="s">
        <v>2513</v>
      </c>
      <c r="I1214" s="1">
        <v>6.1</v>
      </c>
      <c r="J1214" s="23" t="str">
        <f t="shared" si="67"/>
        <v>UREN Room 709 3 9 F8 6.1</v>
      </c>
      <c r="K1214" s="23" t="str">
        <f t="shared" si="68"/>
        <v>3 9 F8 6.1</v>
      </c>
      <c r="M1214" s="300">
        <v>0.124</v>
      </c>
      <c r="O1214" s="1"/>
      <c r="P1214" s="24">
        <f>IF(Q1214="","",VLOOKUP(Q1214,Mapping!AT:AU,2,FALSE))</f>
        <v>3</v>
      </c>
      <c r="Q1214" s="112" t="s">
        <v>148</v>
      </c>
    </row>
    <row r="1215" spans="1:17" hidden="1">
      <c r="A1215" s="304" t="s">
        <v>332</v>
      </c>
      <c r="B1215" s="304" t="s">
        <v>331</v>
      </c>
      <c r="C1215" s="111">
        <v>44490</v>
      </c>
      <c r="D1215" s="23">
        <f>IFERROR(VLOOKUP(E1215,Mapping!AW:BA,5,FALSE),"")</f>
        <v>7</v>
      </c>
      <c r="E1215" s="299" t="s">
        <v>998</v>
      </c>
      <c r="F1215" s="1">
        <v>3</v>
      </c>
      <c r="G1215" s="1">
        <v>9</v>
      </c>
      <c r="H1215" s="1" t="s">
        <v>2514</v>
      </c>
      <c r="I1215" s="1">
        <v>6.2</v>
      </c>
      <c r="J1215" s="23" t="str">
        <f t="shared" si="67"/>
        <v>UREN Room 709 3 9 F9 6.2</v>
      </c>
      <c r="K1215" s="23" t="str">
        <f t="shared" si="68"/>
        <v>3 9 F9 6.2</v>
      </c>
      <c r="M1215" s="300">
        <v>4.1000000000000002E-2</v>
      </c>
      <c r="O1215" s="1"/>
      <c r="P1215" s="24">
        <f>IF(Q1215="","",VLOOKUP(Q1215,Mapping!AT:AU,2,FALSE))</f>
        <v>3</v>
      </c>
      <c r="Q1215" s="112" t="s">
        <v>148</v>
      </c>
    </row>
    <row r="1216" spans="1:17" hidden="1">
      <c r="A1216" s="304" t="s">
        <v>332</v>
      </c>
      <c r="B1216" s="304" t="s">
        <v>331</v>
      </c>
      <c r="C1216" s="111">
        <v>44490</v>
      </c>
      <c r="D1216" s="23">
        <f>IFERROR(VLOOKUP(E1216,Mapping!AW:BA,5,FALSE),"")</f>
        <v>7</v>
      </c>
      <c r="E1216" s="299" t="s">
        <v>998</v>
      </c>
      <c r="F1216" s="1">
        <v>3</v>
      </c>
      <c r="G1216" s="1">
        <v>9</v>
      </c>
      <c r="H1216" s="1" t="s">
        <v>2504</v>
      </c>
      <c r="I1216" s="1">
        <v>6.3</v>
      </c>
      <c r="J1216" s="23" t="str">
        <f t="shared" si="67"/>
        <v>UREN Room 709 3 9 G1 6.3</v>
      </c>
      <c r="K1216" s="23" t="str">
        <f t="shared" si="68"/>
        <v>3 9 G1 6.3</v>
      </c>
      <c r="M1216" s="300">
        <v>4.8000000000000001E-2</v>
      </c>
      <c r="O1216" s="1"/>
      <c r="P1216" s="24">
        <f>IF(Q1216="","",VLOOKUP(Q1216,Mapping!AT:AU,2,FALSE))</f>
        <v>3</v>
      </c>
      <c r="Q1216" s="112" t="s">
        <v>148</v>
      </c>
    </row>
    <row r="1217" spans="1:17" ht="15.75" hidden="1" customHeight="1">
      <c r="A1217" s="304" t="s">
        <v>332</v>
      </c>
      <c r="B1217" s="304" t="s">
        <v>331</v>
      </c>
      <c r="C1217" s="111">
        <v>44490</v>
      </c>
      <c r="D1217" s="23">
        <f>IFERROR(VLOOKUP(E1217,Mapping!AW:BA,5,FALSE),"")</f>
        <v>7</v>
      </c>
      <c r="E1217" s="299" t="s">
        <v>998</v>
      </c>
      <c r="F1217" s="1">
        <v>3</v>
      </c>
      <c r="G1217" s="1">
        <v>9</v>
      </c>
      <c r="H1217" s="1" t="s">
        <v>2498</v>
      </c>
      <c r="I1217" s="1">
        <v>6.4</v>
      </c>
      <c r="J1217" s="23" t="str">
        <f t="shared" si="67"/>
        <v>UREN Room 709 3 9 G2 6.4</v>
      </c>
      <c r="K1217" s="23" t="str">
        <f t="shared" si="68"/>
        <v>3 9 G2 6.4</v>
      </c>
      <c r="M1217" s="300">
        <v>0.10100000000000001</v>
      </c>
      <c r="O1217" s="1"/>
      <c r="P1217" s="24">
        <f>IF(Q1217="","",VLOOKUP(Q1217,Mapping!AT:AU,2,FALSE))</f>
        <v>3</v>
      </c>
      <c r="Q1217" s="112" t="s">
        <v>148</v>
      </c>
    </row>
    <row r="1218" spans="1:17" hidden="1">
      <c r="A1218" s="304" t="s">
        <v>332</v>
      </c>
      <c r="B1218" s="304" t="s">
        <v>331</v>
      </c>
      <c r="C1218" s="111">
        <v>44490</v>
      </c>
      <c r="D1218" s="23">
        <f>IFERROR(VLOOKUP(E1218,Mapping!AW:BA,5,FALSE),"")</f>
        <v>8</v>
      </c>
      <c r="E1218" s="299" t="s">
        <v>1009</v>
      </c>
      <c r="F1218" s="1">
        <v>3</v>
      </c>
      <c r="G1218" s="1">
        <v>9</v>
      </c>
      <c r="H1218" s="1" t="s">
        <v>2495</v>
      </c>
      <c r="I1218" s="1">
        <v>7.1</v>
      </c>
      <c r="J1218" s="23" t="str">
        <f t="shared" si="67"/>
        <v>UREN Room 709 3 9 G3 7.1</v>
      </c>
      <c r="K1218" s="23" t="str">
        <f t="shared" si="68"/>
        <v>3 9 G3 7.1</v>
      </c>
      <c r="M1218" s="300">
        <v>7.9000000000000001E-2</v>
      </c>
      <c r="O1218" s="1"/>
      <c r="P1218" s="24">
        <f>IF(Q1218="","",VLOOKUP(Q1218,Mapping!AT:AU,2,FALSE))</f>
        <v>3</v>
      </c>
      <c r="Q1218" s="112" t="s">
        <v>148</v>
      </c>
    </row>
    <row r="1219" spans="1:17" hidden="1">
      <c r="A1219" s="304" t="s">
        <v>332</v>
      </c>
      <c r="B1219" s="304" t="s">
        <v>331</v>
      </c>
      <c r="C1219" s="111">
        <v>44490</v>
      </c>
      <c r="D1219" s="23">
        <f>IFERROR(VLOOKUP(E1219,Mapping!AW:BA,5,FALSE),"")</f>
        <v>8</v>
      </c>
      <c r="E1219" s="299" t="s">
        <v>1009</v>
      </c>
      <c r="F1219" s="1">
        <v>3</v>
      </c>
      <c r="G1219" s="1">
        <v>9</v>
      </c>
      <c r="H1219" s="1" t="s">
        <v>2494</v>
      </c>
      <c r="I1219" s="1">
        <v>7.2</v>
      </c>
      <c r="J1219" s="23" t="str">
        <f t="shared" si="67"/>
        <v>UREN Room 709 3 9 G4 7.2</v>
      </c>
      <c r="K1219" s="23" t="str">
        <f t="shared" si="68"/>
        <v>3 9 G4 7.2</v>
      </c>
      <c r="M1219" s="300">
        <v>0.157</v>
      </c>
      <c r="O1219" s="1"/>
      <c r="P1219" s="24">
        <f>IF(Q1219="","",VLOOKUP(Q1219,Mapping!AT:AU,2,FALSE))</f>
        <v>3</v>
      </c>
      <c r="Q1219" s="112" t="s">
        <v>148</v>
      </c>
    </row>
    <row r="1220" spans="1:17" hidden="1">
      <c r="A1220" s="304" t="s">
        <v>332</v>
      </c>
      <c r="B1220" s="304" t="s">
        <v>331</v>
      </c>
      <c r="C1220" s="111">
        <v>44490</v>
      </c>
      <c r="D1220" s="23">
        <f>IFERROR(VLOOKUP(E1220,Mapping!AW:BA,5,FALSE),"")</f>
        <v>8</v>
      </c>
      <c r="E1220" s="299" t="s">
        <v>1009</v>
      </c>
      <c r="F1220" s="1">
        <v>3</v>
      </c>
      <c r="G1220" s="1">
        <v>9</v>
      </c>
      <c r="H1220" s="1" t="s">
        <v>2491</v>
      </c>
      <c r="I1220" s="1">
        <v>7.3</v>
      </c>
      <c r="J1220" s="23" t="str">
        <f t="shared" si="67"/>
        <v>UREN Room 709 3 9 G5 7.3</v>
      </c>
      <c r="K1220" s="23" t="str">
        <f t="shared" si="68"/>
        <v>3 9 G5 7.3</v>
      </c>
      <c r="M1220" s="300">
        <v>6.7000000000000004E-2</v>
      </c>
      <c r="O1220" s="1"/>
      <c r="P1220" s="24">
        <f>IF(Q1220="","",VLOOKUP(Q1220,Mapping!AT:AU,2,FALSE))</f>
        <v>3</v>
      </c>
      <c r="Q1220" s="112" t="s">
        <v>148</v>
      </c>
    </row>
    <row r="1221" spans="1:17" hidden="1">
      <c r="A1221" s="304" t="s">
        <v>332</v>
      </c>
      <c r="B1221" s="304" t="s">
        <v>331</v>
      </c>
      <c r="C1221" s="111">
        <v>44490</v>
      </c>
      <c r="D1221" s="23">
        <f>IFERROR(VLOOKUP(E1221,Mapping!AW:BA,5,FALSE),"")</f>
        <v>8</v>
      </c>
      <c r="E1221" s="299" t="s">
        <v>1009</v>
      </c>
      <c r="F1221" s="1">
        <v>3</v>
      </c>
      <c r="G1221" s="1">
        <v>9</v>
      </c>
      <c r="H1221" s="1" t="s">
        <v>2511</v>
      </c>
      <c r="I1221" s="1">
        <v>7.4</v>
      </c>
      <c r="J1221" s="23" t="str">
        <f t="shared" si="67"/>
        <v>UREN Room 709 3 9 G6 7.4</v>
      </c>
      <c r="K1221" s="23" t="str">
        <f t="shared" si="68"/>
        <v>3 9 G6 7.4</v>
      </c>
      <c r="M1221" s="300">
        <v>0.16500000000000001</v>
      </c>
      <c r="O1221" s="1"/>
      <c r="P1221" s="24">
        <f>IF(Q1221="","",VLOOKUP(Q1221,Mapping!AT:AU,2,FALSE))</f>
        <v>3</v>
      </c>
      <c r="Q1221" s="112" t="s">
        <v>148</v>
      </c>
    </row>
    <row r="1222" spans="1:17" hidden="1">
      <c r="A1222" s="304" t="s">
        <v>332</v>
      </c>
      <c r="B1222" s="304" t="s">
        <v>331</v>
      </c>
      <c r="C1222" s="111">
        <v>44490</v>
      </c>
      <c r="D1222" s="23">
        <f>IFERROR(VLOOKUP(E1222,Mapping!AW:BA,5,FALSE),"")</f>
        <v>9</v>
      </c>
      <c r="E1222" s="118" t="s">
        <v>1018</v>
      </c>
      <c r="F1222" s="1">
        <v>3</v>
      </c>
      <c r="G1222" s="1">
        <v>9</v>
      </c>
      <c r="H1222" s="1" t="s">
        <v>2517</v>
      </c>
      <c r="I1222" s="1">
        <v>8.1</v>
      </c>
      <c r="J1222" s="23" t="str">
        <f t="shared" si="67"/>
        <v>UREN Room 709 3 9 G7 8.1</v>
      </c>
      <c r="K1222" s="23" t="str">
        <f t="shared" si="68"/>
        <v>3 9 G7 8.1</v>
      </c>
      <c r="M1222" s="300">
        <v>3.4000000000000002E-2</v>
      </c>
      <c r="O1222" s="1"/>
      <c r="P1222" s="24">
        <f>IF(Q1222="","",VLOOKUP(Q1222,Mapping!AT:AU,2,FALSE))</f>
        <v>3</v>
      </c>
      <c r="Q1222" s="112" t="s">
        <v>148</v>
      </c>
    </row>
    <row r="1223" spans="1:17" hidden="1">
      <c r="A1223" s="304" t="s">
        <v>332</v>
      </c>
      <c r="B1223" s="304" t="s">
        <v>331</v>
      </c>
      <c r="C1223" s="111">
        <v>44490</v>
      </c>
      <c r="D1223" s="23">
        <f>IFERROR(VLOOKUP(E1223,Mapping!AW:BA,5,FALSE),"")</f>
        <v>9</v>
      </c>
      <c r="E1223" s="118" t="s">
        <v>1018</v>
      </c>
      <c r="F1223" s="1">
        <v>3</v>
      </c>
      <c r="G1223" s="1">
        <v>9</v>
      </c>
      <c r="H1223" s="1" t="s">
        <v>2518</v>
      </c>
      <c r="I1223" s="1">
        <v>8.1999999999999993</v>
      </c>
      <c r="J1223" s="23" t="str">
        <f t="shared" si="67"/>
        <v>UREN Room 709 3 9 G8 8.2</v>
      </c>
      <c r="K1223" s="23" t="str">
        <f t="shared" si="68"/>
        <v>3 9 G8 8.2</v>
      </c>
      <c r="M1223" s="300">
        <v>8.3000000000000004E-2</v>
      </c>
      <c r="O1223" s="1"/>
      <c r="P1223" s="24">
        <f>IF(Q1223="","",VLOOKUP(Q1223,Mapping!AT:AU,2,FALSE))</f>
        <v>3</v>
      </c>
      <c r="Q1223" s="112" t="s">
        <v>148</v>
      </c>
    </row>
    <row r="1224" spans="1:17" ht="15.75" hidden="1" customHeight="1">
      <c r="A1224" s="304" t="s">
        <v>332</v>
      </c>
      <c r="B1224" s="304" t="s">
        <v>331</v>
      </c>
      <c r="C1224" s="111">
        <v>44490</v>
      </c>
      <c r="D1224" s="23">
        <f>IFERROR(VLOOKUP(E1224,Mapping!AW:BA,5,FALSE),"")</f>
        <v>9</v>
      </c>
      <c r="E1224" s="118" t="s">
        <v>1018</v>
      </c>
      <c r="F1224" s="1">
        <v>3</v>
      </c>
      <c r="G1224" s="1">
        <v>9</v>
      </c>
      <c r="H1224" s="1" t="s">
        <v>2519</v>
      </c>
      <c r="I1224" s="1">
        <v>8.3000000000000007</v>
      </c>
      <c r="J1224" s="23" t="str">
        <f t="shared" si="67"/>
        <v>UREN Room 709 3 9 G9 8.3</v>
      </c>
      <c r="K1224" s="23" t="str">
        <f t="shared" si="68"/>
        <v>3 9 G9 8.3</v>
      </c>
      <c r="M1224" s="300">
        <v>0.154</v>
      </c>
      <c r="O1224" s="1"/>
      <c r="P1224" s="24">
        <f>IF(Q1224="","",VLOOKUP(Q1224,Mapping!AT:AU,2,FALSE))</f>
        <v>3</v>
      </c>
      <c r="Q1224" s="112" t="s">
        <v>148</v>
      </c>
    </row>
    <row r="1225" spans="1:17" hidden="1">
      <c r="A1225" s="304" t="s">
        <v>332</v>
      </c>
      <c r="B1225" s="304" t="s">
        <v>331</v>
      </c>
      <c r="C1225" s="111">
        <v>44490</v>
      </c>
      <c r="D1225" s="23">
        <f>IFERROR(VLOOKUP(E1225,Mapping!AW:BA,5,FALSE),"")</f>
        <v>9</v>
      </c>
      <c r="E1225" s="118" t="s">
        <v>1018</v>
      </c>
      <c r="F1225" s="1">
        <v>3</v>
      </c>
      <c r="G1225" s="1">
        <v>9</v>
      </c>
      <c r="H1225" s="1" t="s">
        <v>2502</v>
      </c>
      <c r="I1225" s="1">
        <v>8.4</v>
      </c>
      <c r="J1225" s="23" t="str">
        <f t="shared" si="67"/>
        <v>UREN Room 709 3 9 H1 8.4</v>
      </c>
      <c r="K1225" s="23" t="str">
        <f t="shared" si="68"/>
        <v>3 9 H1 8.4</v>
      </c>
      <c r="M1225" s="300">
        <v>0.109</v>
      </c>
      <c r="O1225" s="1"/>
      <c r="P1225" s="24">
        <f>IF(Q1225="","",VLOOKUP(Q1225,Mapping!AT:AU,2,FALSE))</f>
        <v>3</v>
      </c>
      <c r="Q1225" s="112" t="s">
        <v>148</v>
      </c>
    </row>
    <row r="1226" spans="1:17" hidden="1">
      <c r="A1226" s="304" t="s">
        <v>332</v>
      </c>
      <c r="B1226" s="304" t="s">
        <v>331</v>
      </c>
      <c r="C1226" s="111">
        <v>44490</v>
      </c>
      <c r="D1226" s="23">
        <f>IFERROR(VLOOKUP(E1226,Mapping!AW:BA,5,FALSE),"")</f>
        <v>11</v>
      </c>
      <c r="E1226" s="299" t="s">
        <v>1034</v>
      </c>
      <c r="F1226" s="1">
        <v>3</v>
      </c>
      <c r="G1226" s="1">
        <v>9</v>
      </c>
      <c r="H1226" s="1" t="s">
        <v>2497</v>
      </c>
      <c r="I1226" s="1">
        <v>10</v>
      </c>
      <c r="J1226" s="23" t="str">
        <f t="shared" si="67"/>
        <v>UREN Room 709 3 9 H2 10</v>
      </c>
      <c r="K1226" s="23" t="str">
        <f t="shared" si="68"/>
        <v>3 9 H2 10</v>
      </c>
      <c r="M1226" s="300">
        <v>0.496</v>
      </c>
      <c r="O1226" s="1"/>
      <c r="P1226" s="24">
        <f>IF(Q1226="","",VLOOKUP(Q1226,Mapping!AT:AU,2,FALSE))</f>
        <v>3</v>
      </c>
      <c r="Q1226" s="112" t="s">
        <v>148</v>
      </c>
    </row>
    <row r="1227" spans="1:17">
      <c r="A1227" s="304" t="s">
        <v>630</v>
      </c>
      <c r="B1227" s="304" t="s">
        <v>629</v>
      </c>
      <c r="C1227" s="111">
        <v>44490</v>
      </c>
      <c r="D1227" s="23">
        <f>IFERROR(VLOOKUP(E1227,Mapping!AW:BA,5,FALSE),"")</f>
        <v>5</v>
      </c>
      <c r="E1227" s="119" t="s">
        <v>975</v>
      </c>
      <c r="F1227" s="1">
        <v>3</v>
      </c>
      <c r="G1227" s="1">
        <v>9</v>
      </c>
      <c r="H1227" s="1" t="s">
        <v>2440</v>
      </c>
      <c r="I1227" s="1">
        <v>1.2</v>
      </c>
      <c r="J1227" s="23" t="str">
        <f t="shared" si="67"/>
        <v>UREN Room 709 3 9 A2 1.2</v>
      </c>
      <c r="K1227" s="23" t="str">
        <f t="shared" si="68"/>
        <v>3 9 A2 1.2</v>
      </c>
      <c r="M1227" s="300">
        <v>7.9000000000000001E-2</v>
      </c>
      <c r="O1227" s="1"/>
      <c r="P1227" s="24">
        <f>IF(Q1227="","",VLOOKUP(Q1227,Mapping!AT:AU,2,FALSE))</f>
        <v>3</v>
      </c>
      <c r="Q1227" s="112" t="s">
        <v>148</v>
      </c>
    </row>
    <row r="1228" spans="1:17">
      <c r="A1228" s="304" t="s">
        <v>630</v>
      </c>
      <c r="B1228" s="304" t="s">
        <v>629</v>
      </c>
      <c r="C1228" s="111">
        <v>44490</v>
      </c>
      <c r="D1228" s="23">
        <f>IFERROR(VLOOKUP(E1228,Mapping!AW:BA,5,FALSE),"")</f>
        <v>5</v>
      </c>
      <c r="E1228" s="119" t="s">
        <v>975</v>
      </c>
      <c r="F1228" s="1">
        <v>3</v>
      </c>
      <c r="G1228" s="1">
        <v>9</v>
      </c>
      <c r="H1228" s="1" t="s">
        <v>2441</v>
      </c>
      <c r="I1228" s="1">
        <v>1.3</v>
      </c>
      <c r="J1228" s="23" t="str">
        <f t="shared" si="67"/>
        <v>UREN Room 709 3 9 A3 1.3</v>
      </c>
      <c r="K1228" s="23" t="str">
        <f t="shared" si="68"/>
        <v>3 9 A3 1.3</v>
      </c>
      <c r="M1228" s="300">
        <v>0.10299999999999999</v>
      </c>
      <c r="O1228" s="1"/>
      <c r="P1228" s="24">
        <f>IF(Q1228="","",VLOOKUP(Q1228,Mapping!AT:AU,2,FALSE))</f>
        <v>3</v>
      </c>
      <c r="Q1228" s="112" t="s">
        <v>148</v>
      </c>
    </row>
    <row r="1229" spans="1:17">
      <c r="A1229" s="304" t="s">
        <v>630</v>
      </c>
      <c r="B1229" s="304" t="s">
        <v>629</v>
      </c>
      <c r="C1229" s="111">
        <v>44490</v>
      </c>
      <c r="D1229" s="23">
        <f>IFERROR(VLOOKUP(E1229,Mapping!AW:BA,5,FALSE),"")</f>
        <v>5</v>
      </c>
      <c r="E1229" s="119" t="s">
        <v>975</v>
      </c>
      <c r="F1229" s="1">
        <v>3</v>
      </c>
      <c r="G1229" s="1">
        <v>9</v>
      </c>
      <c r="H1229" s="1" t="s">
        <v>2320</v>
      </c>
      <c r="I1229" s="1">
        <v>1.4</v>
      </c>
      <c r="J1229" s="23" t="str">
        <f t="shared" si="67"/>
        <v>UREN Room 709 3 9 A4 1.4</v>
      </c>
      <c r="K1229" s="23" t="str">
        <f t="shared" si="68"/>
        <v>3 9 A4 1.4</v>
      </c>
      <c r="M1229" s="300">
        <v>0.114</v>
      </c>
      <c r="O1229" s="1"/>
      <c r="P1229" s="24">
        <f>IF(Q1229="","",VLOOKUP(Q1229,Mapping!AT:AU,2,FALSE))</f>
        <v>3</v>
      </c>
      <c r="Q1229" s="112" t="s">
        <v>148</v>
      </c>
    </row>
    <row r="1230" spans="1:17" hidden="1">
      <c r="A1230" s="304" t="s">
        <v>630</v>
      </c>
      <c r="B1230" s="304" t="s">
        <v>629</v>
      </c>
      <c r="C1230" s="111">
        <v>44490</v>
      </c>
      <c r="D1230" s="23">
        <f>IFERROR(VLOOKUP(E1230,Mapping!AW:BA,5,FALSE),"")</f>
        <v>4</v>
      </c>
      <c r="E1230" s="299" t="s">
        <v>962</v>
      </c>
      <c r="F1230" s="1">
        <v>3</v>
      </c>
      <c r="G1230" s="1">
        <v>9</v>
      </c>
      <c r="H1230" s="1" t="s">
        <v>2322</v>
      </c>
      <c r="I1230" s="1">
        <v>2.1</v>
      </c>
      <c r="J1230" s="23" t="str">
        <f t="shared" si="67"/>
        <v>UREN Room 709 3 9 A5 2.1</v>
      </c>
      <c r="K1230" s="23" t="str">
        <f t="shared" si="68"/>
        <v>3 9 A5 2.1</v>
      </c>
      <c r="M1230" s="300">
        <v>0.128</v>
      </c>
      <c r="O1230" s="1"/>
      <c r="P1230" s="24">
        <f>IF(Q1230="","",VLOOKUP(Q1230,Mapping!AT:AU,2,FALSE))</f>
        <v>3</v>
      </c>
      <c r="Q1230" s="112" t="s">
        <v>148</v>
      </c>
    </row>
    <row r="1231" spans="1:17" ht="15.75" hidden="1" customHeight="1">
      <c r="A1231" s="304" t="s">
        <v>630</v>
      </c>
      <c r="B1231" s="304" t="s">
        <v>629</v>
      </c>
      <c r="C1231" s="111">
        <v>44490</v>
      </c>
      <c r="D1231" s="23">
        <f>IFERROR(VLOOKUP(E1231,Mapping!AW:BA,5,FALSE),"")</f>
        <v>4</v>
      </c>
      <c r="E1231" s="299" t="s">
        <v>962</v>
      </c>
      <c r="F1231" s="1">
        <v>3</v>
      </c>
      <c r="G1231" s="1">
        <v>9</v>
      </c>
      <c r="H1231" s="1" t="s">
        <v>2323</v>
      </c>
      <c r="I1231" s="1">
        <v>2.2000000000000002</v>
      </c>
      <c r="J1231" s="23" t="str">
        <f t="shared" si="67"/>
        <v>UREN Room 709 3 9 A6 2.2</v>
      </c>
      <c r="K1231" s="23" t="str">
        <f t="shared" si="68"/>
        <v>3 9 A6 2.2</v>
      </c>
      <c r="M1231" s="300">
        <v>0.14499999999999999</v>
      </c>
      <c r="O1231" s="1"/>
      <c r="P1231" s="24">
        <f>IF(Q1231="","",VLOOKUP(Q1231,Mapping!AT:AU,2,FALSE))</f>
        <v>3</v>
      </c>
      <c r="Q1231" s="112" t="s">
        <v>148</v>
      </c>
    </row>
    <row r="1232" spans="1:17" hidden="1">
      <c r="A1232" s="304" t="s">
        <v>630</v>
      </c>
      <c r="B1232" s="304" t="s">
        <v>629</v>
      </c>
      <c r="C1232" s="111">
        <v>44490</v>
      </c>
      <c r="D1232" s="23">
        <f>IFERROR(VLOOKUP(E1232,Mapping!AW:BA,5,FALSE),"")</f>
        <v>4</v>
      </c>
      <c r="E1232" s="299" t="s">
        <v>962</v>
      </c>
      <c r="F1232" s="1">
        <v>3</v>
      </c>
      <c r="G1232" s="1">
        <v>9</v>
      </c>
      <c r="H1232" s="1" t="s">
        <v>2472</v>
      </c>
      <c r="I1232" s="1">
        <v>2.2999999999999998</v>
      </c>
      <c r="J1232" s="23" t="str">
        <f t="shared" si="67"/>
        <v>UREN Room 709 3 9 A7 2.3</v>
      </c>
      <c r="K1232" s="23" t="str">
        <f t="shared" si="68"/>
        <v>3 9 A7 2.3</v>
      </c>
      <c r="M1232" s="300">
        <v>6.6000000000000003E-2</v>
      </c>
      <c r="O1232" s="1"/>
      <c r="P1232" s="24">
        <f>IF(Q1232="","",VLOOKUP(Q1232,Mapping!AT:AU,2,FALSE))</f>
        <v>3</v>
      </c>
      <c r="Q1232" s="112" t="s">
        <v>148</v>
      </c>
    </row>
    <row r="1233" spans="1:17" hidden="1">
      <c r="A1233" s="304" t="s">
        <v>630</v>
      </c>
      <c r="B1233" s="304" t="s">
        <v>629</v>
      </c>
      <c r="C1233" s="111">
        <v>44490</v>
      </c>
      <c r="D1233" s="23">
        <f>IFERROR(VLOOKUP(E1233,Mapping!AW:BA,5,FALSE),"")</f>
        <v>4</v>
      </c>
      <c r="E1233" s="299" t="s">
        <v>962</v>
      </c>
      <c r="F1233" s="1">
        <v>3</v>
      </c>
      <c r="G1233" s="1">
        <v>9</v>
      </c>
      <c r="H1233" s="1" t="s">
        <v>2500</v>
      </c>
      <c r="I1233" s="1">
        <v>2.4</v>
      </c>
      <c r="J1233" s="23" t="str">
        <f t="shared" si="67"/>
        <v>UREN Room 709 3 9 A8 2.4</v>
      </c>
      <c r="K1233" s="23" t="str">
        <f t="shared" si="68"/>
        <v>3 9 A8 2.4</v>
      </c>
      <c r="M1233" s="300">
        <v>0.13800000000000001</v>
      </c>
      <c r="O1233" s="1"/>
      <c r="P1233" s="24">
        <f>IF(Q1233="","",VLOOKUP(Q1233,Mapping!AT:AU,2,FALSE))</f>
        <v>3</v>
      </c>
      <c r="Q1233" s="112" t="s">
        <v>148</v>
      </c>
    </row>
    <row r="1234" spans="1:17" hidden="1">
      <c r="A1234" s="304" t="s">
        <v>630</v>
      </c>
      <c r="B1234" s="304" t="s">
        <v>629</v>
      </c>
      <c r="C1234" s="111">
        <v>44490</v>
      </c>
      <c r="D1234" s="23">
        <f>IFERROR(VLOOKUP(E1234,Mapping!AW:BA,5,FALSE),"")</f>
        <v>1</v>
      </c>
      <c r="E1234" s="85" t="s">
        <v>905</v>
      </c>
      <c r="F1234" s="1">
        <v>3</v>
      </c>
      <c r="G1234" s="1">
        <v>9</v>
      </c>
      <c r="H1234" s="1" t="s">
        <v>2508</v>
      </c>
      <c r="I1234" s="1">
        <v>3.1</v>
      </c>
      <c r="J1234" s="23" t="str">
        <f t="shared" si="67"/>
        <v>UREN Room 709 3 9 A9 3.1</v>
      </c>
      <c r="K1234" s="23" t="str">
        <f t="shared" si="68"/>
        <v>3 9 A9 3.1</v>
      </c>
      <c r="M1234" s="300">
        <v>0.12</v>
      </c>
      <c r="O1234" s="1"/>
      <c r="P1234" s="24">
        <f>IF(Q1234="","",VLOOKUP(Q1234,Mapping!AT:AU,2,FALSE))</f>
        <v>3</v>
      </c>
      <c r="Q1234" s="112" t="s">
        <v>148</v>
      </c>
    </row>
    <row r="1235" spans="1:17" hidden="1">
      <c r="A1235" s="304" t="s">
        <v>630</v>
      </c>
      <c r="B1235" s="304" t="s">
        <v>629</v>
      </c>
      <c r="C1235" s="111">
        <v>44490</v>
      </c>
      <c r="D1235" s="23">
        <f>IFERROR(VLOOKUP(E1235,Mapping!AW:BA,5,FALSE),"")</f>
        <v>1</v>
      </c>
      <c r="E1235" s="85" t="s">
        <v>905</v>
      </c>
      <c r="F1235" s="1">
        <v>3</v>
      </c>
      <c r="G1235" s="1">
        <v>9</v>
      </c>
      <c r="H1235" s="1" t="s">
        <v>1353</v>
      </c>
      <c r="I1235" s="1">
        <v>3.2</v>
      </c>
      <c r="J1235" s="23" t="str">
        <f t="shared" si="67"/>
        <v>UREN Room 709 3 9 B1 3.2</v>
      </c>
      <c r="K1235" s="23" t="str">
        <f t="shared" si="68"/>
        <v>3 9 B1 3.2</v>
      </c>
      <c r="M1235" s="300">
        <v>8.2000000000000003E-2</v>
      </c>
      <c r="O1235" s="1"/>
      <c r="P1235" s="24">
        <f>IF(Q1235="","",VLOOKUP(Q1235,Mapping!AT:AU,2,FALSE))</f>
        <v>3</v>
      </c>
      <c r="Q1235" s="112" t="s">
        <v>148</v>
      </c>
    </row>
    <row r="1236" spans="1:17" hidden="1">
      <c r="A1236" s="304" t="s">
        <v>630</v>
      </c>
      <c r="B1236" s="304" t="s">
        <v>629</v>
      </c>
      <c r="C1236" s="111">
        <v>44490</v>
      </c>
      <c r="D1236" s="23">
        <f>IFERROR(VLOOKUP(E1236,Mapping!AW:BA,5,FALSE),"")</f>
        <v>1</v>
      </c>
      <c r="E1236" s="85" t="s">
        <v>905</v>
      </c>
      <c r="F1236" s="1">
        <v>3</v>
      </c>
      <c r="G1236" s="1">
        <v>9</v>
      </c>
      <c r="H1236" s="1" t="s">
        <v>1391</v>
      </c>
      <c r="I1236" s="1">
        <v>3.3</v>
      </c>
      <c r="J1236" s="23" t="str">
        <f t="shared" si="67"/>
        <v>UREN Room 709 3 9 B2 3.3</v>
      </c>
      <c r="K1236" s="23" t="str">
        <f t="shared" si="68"/>
        <v>3 9 B2 3.3</v>
      </c>
      <c r="M1236" s="300">
        <v>0.111</v>
      </c>
      <c r="O1236" s="1"/>
      <c r="P1236" s="24">
        <f>IF(Q1236="","",VLOOKUP(Q1236,Mapping!AT:AU,2,FALSE))</f>
        <v>3</v>
      </c>
      <c r="Q1236" s="112" t="s">
        <v>148</v>
      </c>
    </row>
    <row r="1237" spans="1:17" hidden="1">
      <c r="A1237" s="304" t="s">
        <v>630</v>
      </c>
      <c r="B1237" s="304" t="s">
        <v>629</v>
      </c>
      <c r="C1237" s="111">
        <v>44490</v>
      </c>
      <c r="D1237" s="23">
        <f>IFERROR(VLOOKUP(E1237,Mapping!AW:BA,5,FALSE),"")</f>
        <v>1</v>
      </c>
      <c r="E1237" s="85" t="s">
        <v>905</v>
      </c>
      <c r="F1237" s="1">
        <v>3</v>
      </c>
      <c r="G1237" s="1">
        <v>9</v>
      </c>
      <c r="H1237" s="1" t="s">
        <v>1957</v>
      </c>
      <c r="I1237" s="1">
        <v>3.4</v>
      </c>
      <c r="J1237" s="23" t="str">
        <f t="shared" si="67"/>
        <v>UREN Room 709 3 9 B3 3.4</v>
      </c>
      <c r="K1237" s="23" t="str">
        <f t="shared" si="68"/>
        <v>3 9 B3 3.4</v>
      </c>
      <c r="M1237" s="300">
        <v>0.14299999999999999</v>
      </c>
      <c r="O1237" s="1"/>
      <c r="P1237" s="24">
        <f>IF(Q1237="","",VLOOKUP(Q1237,Mapping!AT:AU,2,FALSE))</f>
        <v>3</v>
      </c>
      <c r="Q1237" s="112" t="s">
        <v>148</v>
      </c>
    </row>
    <row r="1238" spans="1:17" ht="15.75" hidden="1" customHeight="1">
      <c r="A1238" s="304" t="s">
        <v>630</v>
      </c>
      <c r="B1238" s="304" t="s">
        <v>629</v>
      </c>
      <c r="C1238" s="111">
        <v>44490</v>
      </c>
      <c r="D1238" s="23">
        <f>IFERROR(VLOOKUP(E1238,Mapping!AW:BA,5,FALSE),"")</f>
        <v>6</v>
      </c>
      <c r="E1238" s="299" t="s">
        <v>986</v>
      </c>
      <c r="F1238" s="1">
        <v>3</v>
      </c>
      <c r="G1238" s="1">
        <v>9</v>
      </c>
      <c r="H1238" s="1" t="s">
        <v>1960</v>
      </c>
      <c r="I1238" s="1">
        <v>4.0999999999999996</v>
      </c>
      <c r="J1238" s="23" t="str">
        <f t="shared" si="67"/>
        <v>UREN Room 709 3 9 B4 4.1</v>
      </c>
      <c r="K1238" s="23" t="str">
        <f t="shared" si="68"/>
        <v>3 9 B4 4.1</v>
      </c>
      <c r="M1238" s="300">
        <v>6.8000000000000005E-2</v>
      </c>
      <c r="O1238" s="1"/>
      <c r="P1238" s="24">
        <f>IF(Q1238="","",VLOOKUP(Q1238,Mapping!AT:AU,2,FALSE))</f>
        <v>3</v>
      </c>
      <c r="Q1238" s="112" t="s">
        <v>148</v>
      </c>
    </row>
    <row r="1239" spans="1:17" hidden="1">
      <c r="A1239" s="304" t="s">
        <v>630</v>
      </c>
      <c r="B1239" s="304" t="s">
        <v>629</v>
      </c>
      <c r="C1239" s="111">
        <v>44490</v>
      </c>
      <c r="D1239" s="23">
        <f>IFERROR(VLOOKUP(E1239,Mapping!AW:BA,5,FALSE),"")</f>
        <v>6</v>
      </c>
      <c r="E1239" s="299" t="s">
        <v>986</v>
      </c>
      <c r="F1239" s="1">
        <v>3</v>
      </c>
      <c r="G1239" s="1">
        <v>9</v>
      </c>
      <c r="H1239" s="1" t="s">
        <v>1963</v>
      </c>
      <c r="I1239" s="1">
        <v>4.2</v>
      </c>
      <c r="J1239" s="23" t="str">
        <f t="shared" si="67"/>
        <v>UREN Room 709 3 9 B5 4.2</v>
      </c>
      <c r="K1239" s="23" t="str">
        <f t="shared" si="68"/>
        <v>3 9 B5 4.2</v>
      </c>
      <c r="M1239" s="300">
        <v>0.122</v>
      </c>
      <c r="O1239" s="1"/>
      <c r="P1239" s="24">
        <f>IF(Q1239="","",VLOOKUP(Q1239,Mapping!AT:AU,2,FALSE))</f>
        <v>3</v>
      </c>
      <c r="Q1239" s="112" t="s">
        <v>148</v>
      </c>
    </row>
    <row r="1240" spans="1:17" hidden="1">
      <c r="A1240" s="304" t="s">
        <v>630</v>
      </c>
      <c r="B1240" s="304" t="s">
        <v>629</v>
      </c>
      <c r="C1240" s="111">
        <v>44490</v>
      </c>
      <c r="D1240" s="23">
        <f>IFERROR(VLOOKUP(E1240,Mapping!AW:BA,5,FALSE),"")</f>
        <v>6</v>
      </c>
      <c r="E1240" s="299" t="s">
        <v>986</v>
      </c>
      <c r="F1240" s="1">
        <v>3</v>
      </c>
      <c r="G1240" s="1">
        <v>9</v>
      </c>
      <c r="H1240" s="1" t="s">
        <v>1967</v>
      </c>
      <c r="I1240" s="1">
        <v>4.3</v>
      </c>
      <c r="J1240" s="23" t="str">
        <f t="shared" si="67"/>
        <v>UREN Room 709 3 9 B6 4.3</v>
      </c>
      <c r="K1240" s="23" t="str">
        <f t="shared" si="68"/>
        <v>3 9 B6 4.3</v>
      </c>
      <c r="M1240" s="300">
        <v>0.12</v>
      </c>
      <c r="O1240" s="1"/>
      <c r="P1240" s="24">
        <f>IF(Q1240="","",VLOOKUP(Q1240,Mapping!AT:AU,2,FALSE))</f>
        <v>3</v>
      </c>
      <c r="Q1240" s="112" t="s">
        <v>148</v>
      </c>
    </row>
    <row r="1241" spans="1:17" hidden="1">
      <c r="A1241" s="304" t="s">
        <v>630</v>
      </c>
      <c r="B1241" s="304" t="s">
        <v>629</v>
      </c>
      <c r="C1241" s="111">
        <v>44490</v>
      </c>
      <c r="D1241" s="23">
        <f>IFERROR(VLOOKUP(E1241,Mapping!AW:BA,5,FALSE),"")</f>
        <v>6</v>
      </c>
      <c r="E1241" s="299" t="s">
        <v>986</v>
      </c>
      <c r="F1241" s="1">
        <v>3</v>
      </c>
      <c r="G1241" s="1">
        <v>9</v>
      </c>
      <c r="H1241" s="1" t="s">
        <v>1971</v>
      </c>
      <c r="I1241" s="1">
        <v>4.4000000000000004</v>
      </c>
      <c r="J1241" s="23" t="str">
        <f t="shared" si="67"/>
        <v>UREN Room 709 3 9 B7 4.4</v>
      </c>
      <c r="K1241" s="23" t="str">
        <f t="shared" si="68"/>
        <v>3 9 B7 4.4</v>
      </c>
      <c r="M1241" s="300">
        <v>7.5999999999999998E-2</v>
      </c>
      <c r="O1241" s="1"/>
      <c r="P1241" s="24">
        <f>IF(Q1241="","",VLOOKUP(Q1241,Mapping!AT:AU,2,FALSE))</f>
        <v>3</v>
      </c>
      <c r="Q1241" s="112" t="s">
        <v>148</v>
      </c>
    </row>
    <row r="1242" spans="1:17" hidden="1">
      <c r="A1242" s="304" t="s">
        <v>630</v>
      </c>
      <c r="B1242" s="304" t="s">
        <v>629</v>
      </c>
      <c r="C1242" s="111">
        <v>44490</v>
      </c>
      <c r="D1242" s="23">
        <f>IFERROR(VLOOKUP(E1242,Mapping!AW:BA,5,FALSE),"")</f>
        <v>2</v>
      </c>
      <c r="E1242" s="85" t="s">
        <v>925</v>
      </c>
      <c r="F1242" s="1">
        <v>3</v>
      </c>
      <c r="G1242" s="1">
        <v>9</v>
      </c>
      <c r="H1242" s="1" t="s">
        <v>1975</v>
      </c>
      <c r="I1242" s="1">
        <v>5.0999999999999996</v>
      </c>
      <c r="J1242" s="23" t="str">
        <f t="shared" si="67"/>
        <v>UREN Room 709 3 9 B8 5.1</v>
      </c>
      <c r="K1242" s="23" t="str">
        <f t="shared" si="68"/>
        <v>3 9 B8 5.1</v>
      </c>
      <c r="M1242" s="300">
        <v>0.13400000000000001</v>
      </c>
      <c r="O1242" s="1"/>
      <c r="P1242" s="24">
        <f>IF(Q1242="","",VLOOKUP(Q1242,Mapping!AT:AU,2,FALSE))</f>
        <v>3</v>
      </c>
      <c r="Q1242" s="112" t="s">
        <v>148</v>
      </c>
    </row>
    <row r="1243" spans="1:17" hidden="1">
      <c r="A1243" s="304" t="s">
        <v>630</v>
      </c>
      <c r="B1243" s="304" t="s">
        <v>629</v>
      </c>
      <c r="C1243" s="111">
        <v>44490</v>
      </c>
      <c r="D1243" s="23">
        <f>IFERROR(VLOOKUP(E1243,Mapping!AW:BA,5,FALSE),"")</f>
        <v>2</v>
      </c>
      <c r="E1243" s="85" t="s">
        <v>925</v>
      </c>
      <c r="F1243" s="1">
        <v>3</v>
      </c>
      <c r="G1243" s="1">
        <v>9</v>
      </c>
      <c r="H1243" s="1" t="s">
        <v>1979</v>
      </c>
      <c r="I1243" s="1">
        <v>5.2</v>
      </c>
      <c r="J1243" s="23" t="str">
        <f t="shared" si="67"/>
        <v>UREN Room 709 3 9 B9 5.2</v>
      </c>
      <c r="K1243" s="23" t="str">
        <f t="shared" si="68"/>
        <v>3 9 B9 5.2</v>
      </c>
      <c r="M1243" s="300">
        <v>4.9000000000000002E-2</v>
      </c>
      <c r="O1243" s="1"/>
      <c r="P1243" s="24">
        <f>IF(Q1243="","",VLOOKUP(Q1243,Mapping!AT:AU,2,FALSE))</f>
        <v>3</v>
      </c>
      <c r="Q1243" s="112" t="s">
        <v>148</v>
      </c>
    </row>
    <row r="1244" spans="1:17" hidden="1">
      <c r="A1244" s="304" t="s">
        <v>630</v>
      </c>
      <c r="B1244" s="304" t="s">
        <v>629</v>
      </c>
      <c r="C1244" s="111">
        <v>44490</v>
      </c>
      <c r="D1244" s="23">
        <f>IFERROR(VLOOKUP(E1244,Mapping!AW:BA,5,FALSE),"")</f>
        <v>2</v>
      </c>
      <c r="E1244" s="85" t="s">
        <v>925</v>
      </c>
      <c r="F1244" s="1">
        <v>3</v>
      </c>
      <c r="G1244" s="1">
        <v>9</v>
      </c>
      <c r="H1244" s="1" t="s">
        <v>1411</v>
      </c>
      <c r="I1244" s="1">
        <v>5.3</v>
      </c>
      <c r="J1244" s="23" t="str">
        <f t="shared" si="67"/>
        <v>UREN Room 709 3 9 C1 5.3</v>
      </c>
      <c r="K1244" s="23" t="str">
        <f t="shared" si="68"/>
        <v>3 9 C1 5.3</v>
      </c>
      <c r="M1244" s="300">
        <v>0.11899999999999999</v>
      </c>
      <c r="O1244" s="1"/>
      <c r="P1244" s="24">
        <f>IF(Q1244="","",VLOOKUP(Q1244,Mapping!AT:AU,2,FALSE))</f>
        <v>3</v>
      </c>
      <c r="Q1244" s="112" t="s">
        <v>148</v>
      </c>
    </row>
    <row r="1245" spans="1:17" ht="15.75" hidden="1" customHeight="1">
      <c r="A1245" s="304" t="s">
        <v>630</v>
      </c>
      <c r="B1245" s="304" t="s">
        <v>629</v>
      </c>
      <c r="C1245" s="111">
        <v>44490</v>
      </c>
      <c r="D1245" s="23">
        <f>IFERROR(VLOOKUP(E1245,Mapping!AW:BA,5,FALSE),"")</f>
        <v>2</v>
      </c>
      <c r="E1245" s="85" t="s">
        <v>925</v>
      </c>
      <c r="F1245" s="1">
        <v>3</v>
      </c>
      <c r="G1245" s="1">
        <v>9</v>
      </c>
      <c r="H1245" s="1" t="s">
        <v>2324</v>
      </c>
      <c r="I1245" s="1">
        <v>5.4</v>
      </c>
      <c r="J1245" s="23" t="str">
        <f t="shared" si="67"/>
        <v>UREN Room 709 3 9 C2 5.4</v>
      </c>
      <c r="K1245" s="23" t="str">
        <f t="shared" si="68"/>
        <v>3 9 C2 5.4</v>
      </c>
      <c r="M1245" s="300">
        <v>0.14399999999999999</v>
      </c>
      <c r="O1245" s="1"/>
      <c r="P1245" s="24">
        <f>IF(Q1245="","",VLOOKUP(Q1245,Mapping!AT:AU,2,FALSE))</f>
        <v>3</v>
      </c>
      <c r="Q1245" s="112" t="s">
        <v>148</v>
      </c>
    </row>
    <row r="1246" spans="1:17" hidden="1">
      <c r="A1246" s="304" t="s">
        <v>630</v>
      </c>
      <c r="B1246" s="304" t="s">
        <v>629</v>
      </c>
      <c r="C1246" s="111">
        <v>44490</v>
      </c>
      <c r="D1246" s="23">
        <f>IFERROR(VLOOKUP(E1246,Mapping!AW:BA,5,FALSE),"")</f>
        <v>7</v>
      </c>
      <c r="E1246" s="299" t="s">
        <v>998</v>
      </c>
      <c r="F1246" s="1">
        <v>3</v>
      </c>
      <c r="G1246" s="1">
        <v>9</v>
      </c>
      <c r="H1246" s="1" t="s">
        <v>2446</v>
      </c>
      <c r="I1246" s="1">
        <v>6.1</v>
      </c>
      <c r="J1246" s="23" t="str">
        <f t="shared" ref="J1246:J1309" si="69">"UREN Room 709"&amp;" "&amp;F1246&amp;" "&amp;G1246&amp;" "&amp;H1246&amp;" "&amp;I1246</f>
        <v>UREN Room 709 3 9 C3 6.1</v>
      </c>
      <c r="K1246" s="23" t="str">
        <f t="shared" ref="K1246:K1309" si="70">F1246&amp;" "&amp;G1246&amp;" "&amp;H1246&amp;" "&amp;I1246</f>
        <v>3 9 C3 6.1</v>
      </c>
      <c r="M1246" s="300">
        <v>0.128</v>
      </c>
      <c r="O1246" s="1"/>
      <c r="P1246" s="24">
        <f>IF(Q1246="","",VLOOKUP(Q1246,Mapping!AT:AU,2,FALSE))</f>
        <v>3</v>
      </c>
      <c r="Q1246" s="112" t="s">
        <v>148</v>
      </c>
    </row>
    <row r="1247" spans="1:17" hidden="1">
      <c r="A1247" s="304" t="s">
        <v>630</v>
      </c>
      <c r="B1247" s="304" t="s">
        <v>629</v>
      </c>
      <c r="C1247" s="111">
        <v>44490</v>
      </c>
      <c r="D1247" s="23">
        <f>IFERROR(VLOOKUP(E1247,Mapping!AW:BA,5,FALSE),"")</f>
        <v>7</v>
      </c>
      <c r="E1247" s="299" t="s">
        <v>998</v>
      </c>
      <c r="F1247" s="1">
        <v>3</v>
      </c>
      <c r="G1247" s="1">
        <v>9</v>
      </c>
      <c r="H1247" s="1" t="s">
        <v>2447</v>
      </c>
      <c r="I1247" s="1">
        <v>6.2</v>
      </c>
      <c r="J1247" s="23" t="str">
        <f t="shared" si="69"/>
        <v>UREN Room 709 3 9 C4 6.2</v>
      </c>
      <c r="K1247" s="23" t="str">
        <f t="shared" si="70"/>
        <v>3 9 C4 6.2</v>
      </c>
      <c r="M1247" s="300">
        <v>0.14399999999999999</v>
      </c>
      <c r="O1247" s="1"/>
      <c r="P1247" s="24">
        <f>IF(Q1247="","",VLOOKUP(Q1247,Mapping!AT:AU,2,FALSE))</f>
        <v>3</v>
      </c>
      <c r="Q1247" s="112" t="s">
        <v>148</v>
      </c>
    </row>
    <row r="1248" spans="1:17" hidden="1">
      <c r="A1248" s="304" t="s">
        <v>630</v>
      </c>
      <c r="B1248" s="304" t="s">
        <v>629</v>
      </c>
      <c r="C1248" s="111">
        <v>44490</v>
      </c>
      <c r="D1248" s="23">
        <f>IFERROR(VLOOKUP(E1248,Mapping!AW:BA,5,FALSE),"")</f>
        <v>7</v>
      </c>
      <c r="E1248" s="299" t="s">
        <v>998</v>
      </c>
      <c r="F1248" s="1">
        <v>3</v>
      </c>
      <c r="G1248" s="1">
        <v>9</v>
      </c>
      <c r="H1248" s="1" t="s">
        <v>2448</v>
      </c>
      <c r="I1248" s="1">
        <v>6.3</v>
      </c>
      <c r="J1248" s="23" t="str">
        <f t="shared" si="69"/>
        <v>UREN Room 709 3 9 C5 6.3</v>
      </c>
      <c r="K1248" s="23" t="str">
        <f t="shared" si="70"/>
        <v>3 9 C5 6.3</v>
      </c>
      <c r="M1248" s="300">
        <v>9.2999999999999999E-2</v>
      </c>
      <c r="O1248" s="1"/>
      <c r="P1248" s="24">
        <f>IF(Q1248="","",VLOOKUP(Q1248,Mapping!AT:AU,2,FALSE))</f>
        <v>3</v>
      </c>
      <c r="Q1248" s="112" t="s">
        <v>148</v>
      </c>
    </row>
    <row r="1249" spans="1:17" hidden="1">
      <c r="A1249" s="304" t="s">
        <v>630</v>
      </c>
      <c r="B1249" s="304" t="s">
        <v>629</v>
      </c>
      <c r="C1249" s="111">
        <v>44490</v>
      </c>
      <c r="D1249" s="23">
        <f>IFERROR(VLOOKUP(E1249,Mapping!AW:BA,5,FALSE),"")</f>
        <v>7</v>
      </c>
      <c r="E1249" s="299" t="s">
        <v>998</v>
      </c>
      <c r="F1249" s="1">
        <v>3</v>
      </c>
      <c r="G1249" s="1">
        <v>9</v>
      </c>
      <c r="H1249" s="1" t="s">
        <v>2449</v>
      </c>
      <c r="I1249" s="1">
        <v>6.4</v>
      </c>
      <c r="J1249" s="23" t="str">
        <f t="shared" si="69"/>
        <v>UREN Room 709 3 9 C6 6.4</v>
      </c>
      <c r="K1249" s="23" t="str">
        <f t="shared" si="70"/>
        <v>3 9 C6 6.4</v>
      </c>
      <c r="M1249" s="300">
        <v>7.2999999999999995E-2</v>
      </c>
      <c r="O1249" s="1"/>
      <c r="P1249" s="24">
        <f>IF(Q1249="","",VLOOKUP(Q1249,Mapping!AT:AU,2,FALSE))</f>
        <v>3</v>
      </c>
      <c r="Q1249" s="112" t="s">
        <v>148</v>
      </c>
    </row>
    <row r="1250" spans="1:17" hidden="1">
      <c r="A1250" s="304" t="s">
        <v>630</v>
      </c>
      <c r="B1250" s="304" t="s">
        <v>629</v>
      </c>
      <c r="C1250" s="111">
        <v>44490</v>
      </c>
      <c r="D1250" s="23">
        <f>IFERROR(VLOOKUP(E1250,Mapping!AW:BA,5,FALSE),"")</f>
        <v>8</v>
      </c>
      <c r="E1250" s="299" t="s">
        <v>1009</v>
      </c>
      <c r="F1250" s="1">
        <v>3</v>
      </c>
      <c r="G1250" s="1">
        <v>9</v>
      </c>
      <c r="H1250" s="1" t="s">
        <v>2478</v>
      </c>
      <c r="I1250" s="1">
        <v>7.1</v>
      </c>
      <c r="J1250" s="23" t="str">
        <f t="shared" si="69"/>
        <v>UREN Room 709 3 9 C7 7.1</v>
      </c>
      <c r="K1250" s="23" t="str">
        <f t="shared" si="70"/>
        <v>3 9 C7 7.1</v>
      </c>
      <c r="M1250" s="300">
        <v>7.2999999999999995E-2</v>
      </c>
      <c r="O1250" s="1"/>
      <c r="P1250" s="24">
        <f>IF(Q1250="","",VLOOKUP(Q1250,Mapping!AT:AU,2,FALSE))</f>
        <v>3</v>
      </c>
      <c r="Q1250" s="112" t="s">
        <v>148</v>
      </c>
    </row>
    <row r="1251" spans="1:17" hidden="1">
      <c r="A1251" s="304" t="s">
        <v>630</v>
      </c>
      <c r="B1251" s="304" t="s">
        <v>629</v>
      </c>
      <c r="C1251" s="111">
        <v>44490</v>
      </c>
      <c r="D1251" s="23">
        <f>IFERROR(VLOOKUP(E1251,Mapping!AW:BA,5,FALSE),"")</f>
        <v>8</v>
      </c>
      <c r="E1251" s="299" t="s">
        <v>1009</v>
      </c>
      <c r="F1251" s="1">
        <v>3</v>
      </c>
      <c r="G1251" s="1">
        <v>9</v>
      </c>
      <c r="H1251" s="1" t="s">
        <v>2479</v>
      </c>
      <c r="I1251" s="1">
        <v>7.2</v>
      </c>
      <c r="J1251" s="23" t="str">
        <f t="shared" si="69"/>
        <v>UREN Room 709 3 9 C8 7.2</v>
      </c>
      <c r="K1251" s="23" t="str">
        <f t="shared" si="70"/>
        <v>3 9 C8 7.2</v>
      </c>
      <c r="M1251" s="300">
        <v>6.5000000000000002E-2</v>
      </c>
      <c r="O1251" s="1"/>
      <c r="P1251" s="24">
        <f>IF(Q1251="","",VLOOKUP(Q1251,Mapping!AT:AU,2,FALSE))</f>
        <v>3</v>
      </c>
      <c r="Q1251" s="112" t="s">
        <v>148</v>
      </c>
    </row>
    <row r="1252" spans="1:17" ht="15.75" hidden="1" customHeight="1">
      <c r="A1252" s="304" t="s">
        <v>630</v>
      </c>
      <c r="B1252" s="304" t="s">
        <v>629</v>
      </c>
      <c r="C1252" s="111">
        <v>44490</v>
      </c>
      <c r="D1252" s="23">
        <f>IFERROR(VLOOKUP(E1252,Mapping!AW:BA,5,FALSE),"")</f>
        <v>8</v>
      </c>
      <c r="E1252" s="299" t="s">
        <v>1009</v>
      </c>
      <c r="F1252" s="1">
        <v>3</v>
      </c>
      <c r="G1252" s="1">
        <v>9</v>
      </c>
      <c r="H1252" s="1" t="s">
        <v>2480</v>
      </c>
      <c r="I1252" s="1">
        <v>7.3</v>
      </c>
      <c r="J1252" s="23" t="str">
        <f t="shared" si="69"/>
        <v>UREN Room 709 3 9 C9 7.3</v>
      </c>
      <c r="K1252" s="23" t="str">
        <f t="shared" si="70"/>
        <v>3 9 C9 7.3</v>
      </c>
      <c r="M1252" s="300">
        <v>0.08</v>
      </c>
      <c r="O1252" s="1"/>
      <c r="P1252" s="24">
        <f>IF(Q1252="","",VLOOKUP(Q1252,Mapping!AT:AU,2,FALSE))</f>
        <v>3</v>
      </c>
      <c r="Q1252" s="112" t="s">
        <v>148</v>
      </c>
    </row>
    <row r="1253" spans="1:17" hidden="1">
      <c r="A1253" s="304" t="s">
        <v>630</v>
      </c>
      <c r="B1253" s="304" t="s">
        <v>629</v>
      </c>
      <c r="C1253" s="111">
        <v>44490</v>
      </c>
      <c r="D1253" s="23">
        <f>IFERROR(VLOOKUP(E1253,Mapping!AW:BA,5,FALSE),"")</f>
        <v>8</v>
      </c>
      <c r="E1253" s="299" t="s">
        <v>1009</v>
      </c>
      <c r="F1253" s="1">
        <v>3</v>
      </c>
      <c r="G1253" s="1">
        <v>9</v>
      </c>
      <c r="H1253" s="1" t="s">
        <v>2481</v>
      </c>
      <c r="I1253" s="1">
        <v>7.4</v>
      </c>
      <c r="J1253" s="23" t="str">
        <f t="shared" si="69"/>
        <v>UREN Room 709 3 9 D1 7.4</v>
      </c>
      <c r="K1253" s="23" t="str">
        <f t="shared" si="70"/>
        <v>3 9 D1 7.4</v>
      </c>
      <c r="M1253" s="300">
        <v>7.3999999999999996E-2</v>
      </c>
      <c r="O1253" s="1"/>
      <c r="P1253" s="24">
        <f>IF(Q1253="","",VLOOKUP(Q1253,Mapping!AT:AU,2,FALSE))</f>
        <v>3</v>
      </c>
      <c r="Q1253" s="112" t="s">
        <v>148</v>
      </c>
    </row>
    <row r="1254" spans="1:17" hidden="1">
      <c r="A1254" s="304" t="s">
        <v>630</v>
      </c>
      <c r="B1254" s="304" t="s">
        <v>629</v>
      </c>
      <c r="C1254" s="111">
        <v>44490</v>
      </c>
      <c r="D1254" s="23">
        <f>IFERROR(VLOOKUP(E1254,Mapping!AW:BA,5,FALSE),"")</f>
        <v>9</v>
      </c>
      <c r="E1254" s="299" t="s">
        <v>1018</v>
      </c>
      <c r="F1254" s="1">
        <v>3</v>
      </c>
      <c r="G1254" s="1">
        <v>9</v>
      </c>
      <c r="H1254" s="1" t="s">
        <v>2482</v>
      </c>
      <c r="I1254" s="1">
        <v>8.1</v>
      </c>
      <c r="J1254" s="23" t="str">
        <f t="shared" si="69"/>
        <v>UREN Room 709 3 9 D2 8.1</v>
      </c>
      <c r="K1254" s="23" t="str">
        <f t="shared" si="70"/>
        <v>3 9 D2 8.1</v>
      </c>
      <c r="M1254" s="300">
        <v>0.13900000000000001</v>
      </c>
      <c r="O1254" s="1"/>
      <c r="P1254" s="24">
        <f>IF(Q1254="","",VLOOKUP(Q1254,Mapping!AT:AU,2,FALSE))</f>
        <v>3</v>
      </c>
      <c r="Q1254" s="112" t="s">
        <v>148</v>
      </c>
    </row>
    <row r="1255" spans="1:17" hidden="1">
      <c r="A1255" s="526" t="s">
        <v>630</v>
      </c>
      <c r="B1255" s="526" t="s">
        <v>629</v>
      </c>
      <c r="C1255" s="111">
        <v>44490</v>
      </c>
      <c r="D1255" s="23">
        <f>IFERROR(VLOOKUP(E1255,Mapping!AW:BA,5,FALSE),"")</f>
        <v>9</v>
      </c>
      <c r="E1255" s="118" t="s">
        <v>1018</v>
      </c>
      <c r="F1255" s="1">
        <v>3</v>
      </c>
      <c r="G1255" s="1">
        <v>9</v>
      </c>
      <c r="H1255" s="1" t="s">
        <v>2483</v>
      </c>
      <c r="I1255" s="1">
        <v>8.1999999999999993</v>
      </c>
      <c r="J1255" s="23" t="str">
        <f t="shared" si="69"/>
        <v>UREN Room 709 3 9 D3 8.2</v>
      </c>
      <c r="K1255" s="23" t="str">
        <f t="shared" si="70"/>
        <v>3 9 D3 8.2</v>
      </c>
      <c r="M1255" s="300">
        <v>0.13</v>
      </c>
      <c r="O1255" s="1"/>
      <c r="P1255" s="24">
        <f>IF(Q1255="","",VLOOKUP(Q1255,Mapping!AT:AU,2,FALSE))</f>
        <v>3</v>
      </c>
      <c r="Q1255" s="112" t="s">
        <v>148</v>
      </c>
    </row>
    <row r="1256" spans="1:17" hidden="1">
      <c r="A1256" s="526" t="s">
        <v>630</v>
      </c>
      <c r="B1256" s="526" t="s">
        <v>629</v>
      </c>
      <c r="C1256" s="111">
        <v>44490</v>
      </c>
      <c r="D1256" s="23">
        <f>IFERROR(VLOOKUP(E1256,Mapping!AW:BA,5,FALSE),"")</f>
        <v>9</v>
      </c>
      <c r="E1256" s="118" t="s">
        <v>1018</v>
      </c>
      <c r="F1256" s="1">
        <v>3</v>
      </c>
      <c r="G1256" s="1">
        <v>9</v>
      </c>
      <c r="H1256" s="1" t="s">
        <v>2484</v>
      </c>
      <c r="I1256" s="1">
        <v>8.3000000000000007</v>
      </c>
      <c r="J1256" s="23" t="str">
        <f t="shared" si="69"/>
        <v>UREN Room 709 3 9 D4 8.3</v>
      </c>
      <c r="K1256" s="23" t="str">
        <f t="shared" si="70"/>
        <v>3 9 D4 8.3</v>
      </c>
      <c r="M1256" s="300">
        <v>7.3999999999999996E-2</v>
      </c>
      <c r="O1256" s="1"/>
      <c r="P1256" s="24">
        <f>IF(Q1256="","",VLOOKUP(Q1256,Mapping!AT:AU,2,FALSE))</f>
        <v>3</v>
      </c>
      <c r="Q1256" s="112" t="s">
        <v>148</v>
      </c>
    </row>
    <row r="1257" spans="1:17" hidden="1">
      <c r="A1257" s="526" t="s">
        <v>630</v>
      </c>
      <c r="B1257" s="526" t="s">
        <v>629</v>
      </c>
      <c r="C1257" s="111">
        <v>44490</v>
      </c>
      <c r="D1257" s="23">
        <f>IFERROR(VLOOKUP(E1257,Mapping!AW:BA,5,FALSE),"")</f>
        <v>9</v>
      </c>
      <c r="E1257" s="118" t="s">
        <v>1018</v>
      </c>
      <c r="F1257" s="1">
        <v>3</v>
      </c>
      <c r="G1257" s="1">
        <v>9</v>
      </c>
      <c r="H1257" s="1" t="s">
        <v>2485</v>
      </c>
      <c r="I1257" s="1">
        <v>8.4</v>
      </c>
      <c r="J1257" s="23" t="str">
        <f t="shared" si="69"/>
        <v>UREN Room 709 3 9 D5 8.4</v>
      </c>
      <c r="K1257" s="23" t="str">
        <f t="shared" si="70"/>
        <v>3 9 D5 8.4</v>
      </c>
      <c r="M1257" s="300">
        <v>0.13600000000000001</v>
      </c>
      <c r="O1257" s="1"/>
      <c r="P1257" s="24">
        <f>IF(Q1257="","",VLOOKUP(Q1257,Mapping!AT:AU,2,FALSE))</f>
        <v>3</v>
      </c>
      <c r="Q1257" s="112" t="s">
        <v>148</v>
      </c>
    </row>
    <row r="1258" spans="1:17" hidden="1">
      <c r="A1258" s="526" t="s">
        <v>630</v>
      </c>
      <c r="B1258" s="526" t="s">
        <v>629</v>
      </c>
      <c r="C1258" s="111">
        <v>44491</v>
      </c>
      <c r="D1258" s="23">
        <f>IFERROR(VLOOKUP(E1258,Mapping!AW:BA,5,FALSE),"")</f>
        <v>11</v>
      </c>
      <c r="E1258" s="118" t="s">
        <v>1034</v>
      </c>
      <c r="F1258" s="1">
        <v>3</v>
      </c>
      <c r="G1258" s="1">
        <v>9</v>
      </c>
      <c r="H1258" s="1" t="s">
        <v>2486</v>
      </c>
      <c r="I1258" s="1">
        <v>10</v>
      </c>
      <c r="J1258" s="23" t="str">
        <f t="shared" si="69"/>
        <v>UREN Room 709 3 9 D6 10</v>
      </c>
      <c r="K1258" s="23" t="str">
        <f t="shared" si="70"/>
        <v>3 9 D6 10</v>
      </c>
      <c r="M1258" s="300">
        <v>0.504</v>
      </c>
      <c r="O1258" s="1"/>
      <c r="P1258" s="24">
        <f>IF(Q1258="","",VLOOKUP(Q1258,Mapping!AT:AU,2,FALSE))</f>
        <v>3</v>
      </c>
      <c r="Q1258" s="112" t="s">
        <v>148</v>
      </c>
    </row>
    <row r="1259" spans="1:17" ht="15.75" customHeight="1">
      <c r="A1259" s="526" t="s">
        <v>608</v>
      </c>
      <c r="B1259" s="526" t="s">
        <v>607</v>
      </c>
      <c r="C1259" s="111">
        <v>44491</v>
      </c>
      <c r="D1259" s="23">
        <f>IFERROR(VLOOKUP(E1259,Mapping!AW:BA,5,FALSE),"")</f>
        <v>5</v>
      </c>
      <c r="E1259" s="116" t="s">
        <v>975</v>
      </c>
      <c r="F1259" s="1">
        <v>2</v>
      </c>
      <c r="G1259" s="1">
        <v>8</v>
      </c>
      <c r="H1259" s="1" t="s">
        <v>2440</v>
      </c>
      <c r="I1259" s="1">
        <v>1.2</v>
      </c>
      <c r="J1259" s="23" t="str">
        <f t="shared" si="69"/>
        <v>UREN Room 709 2 8 A2 1.2</v>
      </c>
      <c r="K1259" s="23" t="str">
        <f t="shared" si="70"/>
        <v>2 8 A2 1.2</v>
      </c>
      <c r="M1259" s="300">
        <v>0.128</v>
      </c>
      <c r="N1259" s="26" t="s">
        <v>2477</v>
      </c>
      <c r="O1259" s="1"/>
      <c r="P1259" s="24">
        <f>IF(Q1259="","",VLOOKUP(Q1259,Mapping!AT:AU,2,FALSE))</f>
        <v>3</v>
      </c>
      <c r="Q1259" s="112" t="s">
        <v>148</v>
      </c>
    </row>
    <row r="1260" spans="1:17">
      <c r="A1260" s="526" t="s">
        <v>608</v>
      </c>
      <c r="B1260" s="526" t="s">
        <v>607</v>
      </c>
      <c r="C1260" s="111">
        <v>44491</v>
      </c>
      <c r="D1260" s="23">
        <f>IFERROR(VLOOKUP(E1260,Mapping!AW:BA,5,FALSE),"")</f>
        <v>5</v>
      </c>
      <c r="E1260" s="116" t="s">
        <v>975</v>
      </c>
      <c r="F1260" s="1">
        <v>2</v>
      </c>
      <c r="G1260" s="1">
        <v>8</v>
      </c>
      <c r="H1260" s="1" t="s">
        <v>2441</v>
      </c>
      <c r="I1260" s="1">
        <v>1.3</v>
      </c>
      <c r="J1260" s="23" t="str">
        <f t="shared" si="69"/>
        <v>UREN Room 709 2 8 A3 1.3</v>
      </c>
      <c r="K1260" s="23" t="str">
        <f t="shared" si="70"/>
        <v>2 8 A3 1.3</v>
      </c>
      <c r="M1260" s="300">
        <v>0.106</v>
      </c>
      <c r="O1260" s="1"/>
      <c r="P1260" s="24">
        <f>IF(Q1260="","",VLOOKUP(Q1260,Mapping!AT:AU,2,FALSE))</f>
        <v>3</v>
      </c>
      <c r="Q1260" s="112" t="s">
        <v>148</v>
      </c>
    </row>
    <row r="1261" spans="1:17">
      <c r="A1261" s="526" t="s">
        <v>608</v>
      </c>
      <c r="B1261" s="526" t="s">
        <v>607</v>
      </c>
      <c r="C1261" s="111">
        <v>44491</v>
      </c>
      <c r="D1261" s="23">
        <f>IFERROR(VLOOKUP(E1261,Mapping!AW:BA,5,FALSE),"")</f>
        <v>5</v>
      </c>
      <c r="E1261" s="116" t="s">
        <v>975</v>
      </c>
      <c r="F1261" s="1">
        <v>2</v>
      </c>
      <c r="G1261" s="1">
        <v>8</v>
      </c>
      <c r="H1261" s="1" t="s">
        <v>2320</v>
      </c>
      <c r="I1261" s="1">
        <v>1.4</v>
      </c>
      <c r="J1261" s="23" t="str">
        <f t="shared" si="69"/>
        <v>UREN Room 709 2 8 A4 1.4</v>
      </c>
      <c r="K1261" s="23" t="str">
        <f t="shared" si="70"/>
        <v>2 8 A4 1.4</v>
      </c>
      <c r="M1261" s="300">
        <v>0.14099999999999999</v>
      </c>
      <c r="O1261" s="1"/>
      <c r="P1261" s="24">
        <f>IF(Q1261="","",VLOOKUP(Q1261,Mapping!AT:AU,2,FALSE))</f>
        <v>3</v>
      </c>
      <c r="Q1261" s="112" t="s">
        <v>148</v>
      </c>
    </row>
    <row r="1262" spans="1:17" hidden="1">
      <c r="A1262" s="526" t="s">
        <v>608</v>
      </c>
      <c r="B1262" s="526" t="s">
        <v>607</v>
      </c>
      <c r="C1262" s="111">
        <v>44491</v>
      </c>
      <c r="D1262" s="23">
        <f>IFERROR(VLOOKUP(E1262,Mapping!AW:BA,5,FALSE),"")</f>
        <v>4</v>
      </c>
      <c r="E1262" s="434" t="s">
        <v>962</v>
      </c>
      <c r="F1262" s="1">
        <v>2</v>
      </c>
      <c r="G1262" s="1">
        <v>8</v>
      </c>
      <c r="H1262" s="1" t="s">
        <v>2322</v>
      </c>
      <c r="I1262" s="1">
        <v>2.1</v>
      </c>
      <c r="J1262" s="23" t="str">
        <f t="shared" si="69"/>
        <v>UREN Room 709 2 8 A5 2.1</v>
      </c>
      <c r="K1262" s="23" t="str">
        <f t="shared" si="70"/>
        <v>2 8 A5 2.1</v>
      </c>
      <c r="M1262" s="300">
        <v>0.13300000000000001</v>
      </c>
      <c r="O1262" s="1"/>
      <c r="P1262" s="24">
        <f>IF(Q1262="","",VLOOKUP(Q1262,Mapping!AT:AU,2,FALSE))</f>
        <v>3</v>
      </c>
      <c r="Q1262" s="112" t="s">
        <v>148</v>
      </c>
    </row>
    <row r="1263" spans="1:17" hidden="1">
      <c r="A1263" s="526" t="s">
        <v>608</v>
      </c>
      <c r="B1263" s="526" t="s">
        <v>607</v>
      </c>
      <c r="C1263" s="111">
        <v>44491</v>
      </c>
      <c r="D1263" s="23">
        <f>IFERROR(VLOOKUP(E1263,Mapping!AW:BA,5,FALSE),"")</f>
        <v>4</v>
      </c>
      <c r="E1263" s="434" t="s">
        <v>962</v>
      </c>
      <c r="F1263" s="1">
        <v>2</v>
      </c>
      <c r="G1263" s="1">
        <v>8</v>
      </c>
      <c r="H1263" s="1" t="s">
        <v>2323</v>
      </c>
      <c r="I1263" s="1">
        <v>2.2000000000000002</v>
      </c>
      <c r="J1263" s="23" t="str">
        <f t="shared" si="69"/>
        <v>UREN Room 709 2 8 A6 2.2</v>
      </c>
      <c r="K1263" s="23" t="str">
        <f t="shared" si="70"/>
        <v>2 8 A6 2.2</v>
      </c>
      <c r="M1263" s="300">
        <v>8.5000000000000006E-2</v>
      </c>
      <c r="O1263" s="1"/>
      <c r="P1263" s="24">
        <f>IF(Q1263="","",VLOOKUP(Q1263,Mapping!AT:AU,2,FALSE))</f>
        <v>3</v>
      </c>
      <c r="Q1263" s="112" t="s">
        <v>148</v>
      </c>
    </row>
    <row r="1264" spans="1:17" hidden="1">
      <c r="A1264" s="526" t="s">
        <v>608</v>
      </c>
      <c r="B1264" s="526" t="s">
        <v>607</v>
      </c>
      <c r="C1264" s="111">
        <v>44491</v>
      </c>
      <c r="D1264" s="23">
        <f>IFERROR(VLOOKUP(E1264,Mapping!AW:BA,5,FALSE),"")</f>
        <v>4</v>
      </c>
      <c r="E1264" s="434" t="s">
        <v>962</v>
      </c>
      <c r="F1264" s="1">
        <v>2</v>
      </c>
      <c r="G1264" s="1">
        <v>8</v>
      </c>
      <c r="H1264" s="1" t="s">
        <v>2472</v>
      </c>
      <c r="I1264" s="1">
        <v>2.2999999999999998</v>
      </c>
      <c r="J1264" s="23" t="str">
        <f t="shared" si="69"/>
        <v>UREN Room 709 2 8 A7 2.3</v>
      </c>
      <c r="K1264" s="23" t="str">
        <f t="shared" si="70"/>
        <v>2 8 A7 2.3</v>
      </c>
      <c r="M1264" s="300">
        <v>0.11899999999999999</v>
      </c>
      <c r="O1264" s="1"/>
      <c r="P1264" s="24">
        <f>IF(Q1264="","",VLOOKUP(Q1264,Mapping!AT:AU,2,FALSE))</f>
        <v>3</v>
      </c>
      <c r="Q1264" s="112" t="s">
        <v>148</v>
      </c>
    </row>
    <row r="1265" spans="1:17" hidden="1">
      <c r="A1265" s="526" t="s">
        <v>608</v>
      </c>
      <c r="B1265" s="526" t="s">
        <v>607</v>
      </c>
      <c r="C1265" s="111">
        <v>44491</v>
      </c>
      <c r="D1265" s="23">
        <f>IFERROR(VLOOKUP(E1265,Mapping!AW:BA,5,FALSE),"")</f>
        <v>4</v>
      </c>
      <c r="E1265" s="434" t="s">
        <v>962</v>
      </c>
      <c r="F1265" s="1">
        <v>2</v>
      </c>
      <c r="G1265" s="1">
        <v>8</v>
      </c>
      <c r="H1265" s="1" t="s">
        <v>2500</v>
      </c>
      <c r="I1265" s="1">
        <v>2.4</v>
      </c>
      <c r="J1265" s="23" t="str">
        <f t="shared" si="69"/>
        <v>UREN Room 709 2 8 A8 2.4</v>
      </c>
      <c r="K1265" s="23" t="str">
        <f t="shared" si="70"/>
        <v>2 8 A8 2.4</v>
      </c>
      <c r="M1265" s="300">
        <v>9.6000000000000002E-2</v>
      </c>
      <c r="O1265" s="1"/>
      <c r="P1265" s="24">
        <f>IF(Q1265="","",VLOOKUP(Q1265,Mapping!AT:AU,2,FALSE))</f>
        <v>3</v>
      </c>
      <c r="Q1265" s="112" t="s">
        <v>148</v>
      </c>
    </row>
    <row r="1266" spans="1:17" ht="15.75" hidden="1" customHeight="1">
      <c r="A1266" s="526" t="s">
        <v>608</v>
      </c>
      <c r="B1266" s="526" t="s">
        <v>607</v>
      </c>
      <c r="C1266" s="111">
        <v>44491</v>
      </c>
      <c r="D1266" s="23">
        <f>IFERROR(VLOOKUP(E1266,Mapping!AW:BA,5,FALSE),"")</f>
        <v>1</v>
      </c>
      <c r="E1266" s="116" t="s">
        <v>905</v>
      </c>
      <c r="F1266" s="1">
        <v>2</v>
      </c>
      <c r="G1266" s="1">
        <v>8</v>
      </c>
      <c r="H1266" s="1" t="s">
        <v>2508</v>
      </c>
      <c r="I1266" s="1">
        <v>3.1</v>
      </c>
      <c r="J1266" s="23" t="str">
        <f t="shared" si="69"/>
        <v>UREN Room 709 2 8 A9 3.1</v>
      </c>
      <c r="K1266" s="23" t="str">
        <f t="shared" si="70"/>
        <v>2 8 A9 3.1</v>
      </c>
      <c r="M1266" s="300">
        <v>6.7000000000000004E-2</v>
      </c>
      <c r="O1266" s="1"/>
      <c r="P1266" s="24">
        <f>IF(Q1266="","",VLOOKUP(Q1266,Mapping!AT:AU,2,FALSE))</f>
        <v>3</v>
      </c>
      <c r="Q1266" s="112" t="s">
        <v>148</v>
      </c>
    </row>
    <row r="1267" spans="1:17" hidden="1">
      <c r="A1267" s="526" t="s">
        <v>608</v>
      </c>
      <c r="B1267" s="526" t="s">
        <v>607</v>
      </c>
      <c r="C1267" s="111">
        <v>44491</v>
      </c>
      <c r="D1267" s="23">
        <f>IFERROR(VLOOKUP(E1267,Mapping!AW:BA,5,FALSE),"")</f>
        <v>1</v>
      </c>
      <c r="E1267" s="116" t="s">
        <v>905</v>
      </c>
      <c r="F1267" s="1">
        <v>2</v>
      </c>
      <c r="G1267" s="1">
        <v>8</v>
      </c>
      <c r="H1267" s="1" t="s">
        <v>1353</v>
      </c>
      <c r="I1267" s="1">
        <v>3.2</v>
      </c>
      <c r="J1267" s="23" t="str">
        <f t="shared" si="69"/>
        <v>UREN Room 709 2 8 B1 3.2</v>
      </c>
      <c r="K1267" s="23" t="str">
        <f t="shared" si="70"/>
        <v>2 8 B1 3.2</v>
      </c>
      <c r="M1267" s="300">
        <v>7.4999999999999997E-2</v>
      </c>
      <c r="O1267" s="1"/>
      <c r="P1267" s="24">
        <f>IF(Q1267="","",VLOOKUP(Q1267,Mapping!AT:AU,2,FALSE))</f>
        <v>3</v>
      </c>
      <c r="Q1267" s="112" t="s">
        <v>148</v>
      </c>
    </row>
    <row r="1268" spans="1:17" hidden="1">
      <c r="A1268" s="526" t="s">
        <v>608</v>
      </c>
      <c r="B1268" s="526" t="s">
        <v>607</v>
      </c>
      <c r="C1268" s="111">
        <v>44491</v>
      </c>
      <c r="D1268" s="23">
        <f>IFERROR(VLOOKUP(E1268,Mapping!AW:BA,5,FALSE),"")</f>
        <v>1</v>
      </c>
      <c r="E1268" s="116" t="s">
        <v>905</v>
      </c>
      <c r="F1268" s="1">
        <v>2</v>
      </c>
      <c r="G1268" s="1">
        <v>8</v>
      </c>
      <c r="H1268" s="1" t="s">
        <v>1391</v>
      </c>
      <c r="I1268" s="1">
        <v>3.3</v>
      </c>
      <c r="J1268" s="23" t="str">
        <f t="shared" si="69"/>
        <v>UREN Room 709 2 8 B2 3.3</v>
      </c>
      <c r="K1268" s="23" t="str">
        <f t="shared" si="70"/>
        <v>2 8 B2 3.3</v>
      </c>
      <c r="M1268" s="300">
        <v>0.109</v>
      </c>
      <c r="O1268" s="1"/>
      <c r="P1268" s="24">
        <f>IF(Q1268="","",VLOOKUP(Q1268,Mapping!AT:AU,2,FALSE))</f>
        <v>3</v>
      </c>
      <c r="Q1268" s="112" t="s">
        <v>148</v>
      </c>
    </row>
    <row r="1269" spans="1:17" hidden="1">
      <c r="A1269" s="526" t="s">
        <v>608</v>
      </c>
      <c r="B1269" s="526" t="s">
        <v>607</v>
      </c>
      <c r="C1269" s="111">
        <v>44491</v>
      </c>
      <c r="D1269" s="23">
        <f>IFERROR(VLOOKUP(E1269,Mapping!AW:BA,5,FALSE),"")</f>
        <v>1</v>
      </c>
      <c r="E1269" s="116" t="s">
        <v>905</v>
      </c>
      <c r="F1269" s="1">
        <v>2</v>
      </c>
      <c r="G1269" s="1">
        <v>8</v>
      </c>
      <c r="H1269" s="1" t="s">
        <v>1957</v>
      </c>
      <c r="I1269" s="1">
        <v>3.4</v>
      </c>
      <c r="J1269" s="23" t="str">
        <f t="shared" si="69"/>
        <v>UREN Room 709 2 8 B3 3.4</v>
      </c>
      <c r="K1269" s="23" t="str">
        <f t="shared" si="70"/>
        <v>2 8 B3 3.4</v>
      </c>
      <c r="M1269" s="300">
        <v>5.1999999999999998E-2</v>
      </c>
      <c r="O1269" s="1"/>
      <c r="P1269" s="24">
        <f>IF(Q1269="","",VLOOKUP(Q1269,Mapping!AT:AU,2,FALSE))</f>
        <v>3</v>
      </c>
      <c r="Q1269" s="112" t="s">
        <v>148</v>
      </c>
    </row>
    <row r="1270" spans="1:17" hidden="1">
      <c r="A1270" s="526" t="s">
        <v>608</v>
      </c>
      <c r="B1270" s="526" t="s">
        <v>607</v>
      </c>
      <c r="C1270" s="111">
        <v>44491</v>
      </c>
      <c r="D1270" s="23">
        <f>IFERROR(VLOOKUP(E1270,Mapping!AW:BA,5,FALSE),"")</f>
        <v>6</v>
      </c>
      <c r="E1270" s="434" t="s">
        <v>986</v>
      </c>
      <c r="F1270" s="1">
        <v>2</v>
      </c>
      <c r="G1270" s="1">
        <v>8</v>
      </c>
      <c r="H1270" s="1" t="s">
        <v>1960</v>
      </c>
      <c r="I1270" s="1">
        <v>4.0999999999999996</v>
      </c>
      <c r="J1270" s="23" t="str">
        <f t="shared" si="69"/>
        <v>UREN Room 709 2 8 B4 4.1</v>
      </c>
      <c r="K1270" s="23" t="str">
        <f t="shared" si="70"/>
        <v>2 8 B4 4.1</v>
      </c>
      <c r="M1270" s="300">
        <v>9.1999999999999998E-2</v>
      </c>
      <c r="O1270" s="1"/>
      <c r="P1270" s="24">
        <f>IF(Q1270="","",VLOOKUP(Q1270,Mapping!AT:AU,2,FALSE))</f>
        <v>3</v>
      </c>
      <c r="Q1270" s="112" t="s">
        <v>148</v>
      </c>
    </row>
    <row r="1271" spans="1:17" hidden="1">
      <c r="A1271" s="526" t="s">
        <v>608</v>
      </c>
      <c r="B1271" s="526" t="s">
        <v>607</v>
      </c>
      <c r="C1271" s="111">
        <v>44491</v>
      </c>
      <c r="D1271" s="23">
        <f>IFERROR(VLOOKUP(E1271,Mapping!AW:BA,5,FALSE),"")</f>
        <v>6</v>
      </c>
      <c r="E1271" s="434" t="s">
        <v>986</v>
      </c>
      <c r="F1271" s="1">
        <v>2</v>
      </c>
      <c r="G1271" s="1">
        <v>8</v>
      </c>
      <c r="H1271" s="1" t="s">
        <v>1963</v>
      </c>
      <c r="I1271" s="1">
        <v>4.2</v>
      </c>
      <c r="J1271" s="23" t="str">
        <f t="shared" si="69"/>
        <v>UREN Room 709 2 8 B5 4.2</v>
      </c>
      <c r="K1271" s="23" t="str">
        <f t="shared" si="70"/>
        <v>2 8 B5 4.2</v>
      </c>
      <c r="M1271" s="300">
        <v>4.3999999999999997E-2</v>
      </c>
      <c r="O1271" s="1"/>
      <c r="P1271" s="24">
        <f>IF(Q1271="","",VLOOKUP(Q1271,Mapping!AT:AU,2,FALSE))</f>
        <v>3</v>
      </c>
      <c r="Q1271" s="112" t="s">
        <v>148</v>
      </c>
    </row>
    <row r="1272" spans="1:17" hidden="1">
      <c r="A1272" s="526" t="s">
        <v>608</v>
      </c>
      <c r="B1272" s="526" t="s">
        <v>607</v>
      </c>
      <c r="C1272" s="111">
        <v>44491</v>
      </c>
      <c r="D1272" s="23">
        <f>IFERROR(VLOOKUP(E1272,Mapping!AW:BA,5,FALSE),"")</f>
        <v>6</v>
      </c>
      <c r="E1272" s="434" t="s">
        <v>986</v>
      </c>
      <c r="F1272" s="1">
        <v>2</v>
      </c>
      <c r="G1272" s="1">
        <v>8</v>
      </c>
      <c r="H1272" s="1" t="s">
        <v>1967</v>
      </c>
      <c r="I1272" s="1">
        <v>4.3</v>
      </c>
      <c r="J1272" s="23" t="str">
        <f t="shared" si="69"/>
        <v>UREN Room 709 2 8 B6 4.3</v>
      </c>
      <c r="K1272" s="23" t="str">
        <f t="shared" si="70"/>
        <v>2 8 B6 4.3</v>
      </c>
      <c r="M1272" s="300">
        <v>0.05</v>
      </c>
      <c r="O1272" s="1"/>
      <c r="P1272" s="24">
        <f>IF(Q1272="","",VLOOKUP(Q1272,Mapping!AT:AU,2,FALSE))</f>
        <v>3</v>
      </c>
      <c r="Q1272" s="112" t="s">
        <v>148</v>
      </c>
    </row>
    <row r="1273" spans="1:17" ht="15.75" hidden="1" customHeight="1">
      <c r="A1273" s="526" t="s">
        <v>608</v>
      </c>
      <c r="B1273" s="526" t="s">
        <v>607</v>
      </c>
      <c r="C1273" s="111">
        <v>44491</v>
      </c>
      <c r="D1273" s="23">
        <f>IFERROR(VLOOKUP(E1273,Mapping!AW:BA,5,FALSE),"")</f>
        <v>6</v>
      </c>
      <c r="E1273" s="434" t="s">
        <v>986</v>
      </c>
      <c r="F1273" s="1">
        <v>2</v>
      </c>
      <c r="G1273" s="1">
        <v>8</v>
      </c>
      <c r="H1273" s="1" t="s">
        <v>1971</v>
      </c>
      <c r="I1273" s="1">
        <v>4.4000000000000004</v>
      </c>
      <c r="J1273" s="23" t="str">
        <f t="shared" si="69"/>
        <v>UREN Room 709 2 8 B7 4.4</v>
      </c>
      <c r="K1273" s="23" t="str">
        <f t="shared" si="70"/>
        <v>2 8 B7 4.4</v>
      </c>
      <c r="M1273" s="300">
        <v>5.6000000000000001E-2</v>
      </c>
      <c r="O1273" s="1"/>
      <c r="P1273" s="24">
        <f>IF(Q1273="","",VLOOKUP(Q1273,Mapping!AT:AU,2,FALSE))</f>
        <v>3</v>
      </c>
      <c r="Q1273" s="112" t="s">
        <v>148</v>
      </c>
    </row>
    <row r="1274" spans="1:17" hidden="1">
      <c r="A1274" s="526" t="s">
        <v>608</v>
      </c>
      <c r="B1274" s="526" t="s">
        <v>607</v>
      </c>
      <c r="C1274" s="111">
        <v>44491</v>
      </c>
      <c r="D1274" s="23">
        <f>IFERROR(VLOOKUP(E1274,Mapping!AW:BA,5,FALSE),"")</f>
        <v>2</v>
      </c>
      <c r="E1274" s="116" t="s">
        <v>925</v>
      </c>
      <c r="F1274" s="1">
        <v>2</v>
      </c>
      <c r="G1274" s="1">
        <v>8</v>
      </c>
      <c r="H1274" s="1" t="s">
        <v>1975</v>
      </c>
      <c r="I1274" s="1">
        <v>5.0999999999999996</v>
      </c>
      <c r="J1274" s="23" t="str">
        <f t="shared" si="69"/>
        <v>UREN Room 709 2 8 B8 5.1</v>
      </c>
      <c r="K1274" s="23" t="str">
        <f t="shared" si="70"/>
        <v>2 8 B8 5.1</v>
      </c>
      <c r="M1274" s="300">
        <v>0.11600000000000001</v>
      </c>
      <c r="O1274" s="1"/>
      <c r="P1274" s="24">
        <f>IF(Q1274="","",VLOOKUP(Q1274,Mapping!AT:AU,2,FALSE))</f>
        <v>3</v>
      </c>
      <c r="Q1274" s="112" t="s">
        <v>148</v>
      </c>
    </row>
    <row r="1275" spans="1:17" hidden="1">
      <c r="A1275" s="526" t="s">
        <v>608</v>
      </c>
      <c r="B1275" s="526" t="s">
        <v>607</v>
      </c>
      <c r="C1275" s="111">
        <v>44491</v>
      </c>
      <c r="D1275" s="23">
        <f>IFERROR(VLOOKUP(E1275,Mapping!AW:BA,5,FALSE),"")</f>
        <v>2</v>
      </c>
      <c r="E1275" s="116" t="s">
        <v>925</v>
      </c>
      <c r="F1275" s="1">
        <v>2</v>
      </c>
      <c r="G1275" s="1">
        <v>8</v>
      </c>
      <c r="H1275" s="1" t="s">
        <v>1979</v>
      </c>
      <c r="I1275" s="1">
        <v>5.2</v>
      </c>
      <c r="J1275" s="23" t="str">
        <f t="shared" si="69"/>
        <v>UREN Room 709 2 8 B9 5.2</v>
      </c>
      <c r="K1275" s="23" t="str">
        <f t="shared" si="70"/>
        <v>2 8 B9 5.2</v>
      </c>
      <c r="M1275" s="300">
        <v>7.0999999999999994E-2</v>
      </c>
      <c r="O1275" s="1"/>
      <c r="P1275" s="24">
        <f>IF(Q1275="","",VLOOKUP(Q1275,Mapping!AT:AU,2,FALSE))</f>
        <v>3</v>
      </c>
      <c r="Q1275" s="112" t="s">
        <v>148</v>
      </c>
    </row>
    <row r="1276" spans="1:17" hidden="1">
      <c r="A1276" s="526" t="s">
        <v>608</v>
      </c>
      <c r="B1276" s="526" t="s">
        <v>607</v>
      </c>
      <c r="C1276" s="111">
        <v>44491</v>
      </c>
      <c r="D1276" s="23">
        <f>IFERROR(VLOOKUP(E1276,Mapping!AW:BA,5,FALSE),"")</f>
        <v>2</v>
      </c>
      <c r="E1276" s="116" t="s">
        <v>925</v>
      </c>
      <c r="F1276" s="1">
        <v>2</v>
      </c>
      <c r="G1276" s="1">
        <v>8</v>
      </c>
      <c r="H1276" s="1" t="s">
        <v>1411</v>
      </c>
      <c r="I1276" s="1">
        <v>5.3</v>
      </c>
      <c r="J1276" s="23" t="str">
        <f t="shared" si="69"/>
        <v>UREN Room 709 2 8 C1 5.3</v>
      </c>
      <c r="K1276" s="23" t="str">
        <f t="shared" si="70"/>
        <v>2 8 C1 5.3</v>
      </c>
      <c r="M1276" s="300">
        <v>0.11700000000000001</v>
      </c>
      <c r="O1276" s="1"/>
      <c r="P1276" s="24">
        <f>IF(Q1276="","",VLOOKUP(Q1276,Mapping!AT:AU,2,FALSE))</f>
        <v>3</v>
      </c>
      <c r="Q1276" s="112" t="s">
        <v>148</v>
      </c>
    </row>
    <row r="1277" spans="1:17" hidden="1">
      <c r="A1277" s="526" t="s">
        <v>608</v>
      </c>
      <c r="B1277" s="526" t="s">
        <v>607</v>
      </c>
      <c r="C1277" s="111">
        <v>44491</v>
      </c>
      <c r="D1277" s="23">
        <f>IFERROR(VLOOKUP(E1277,Mapping!AW:BA,5,FALSE),"")</f>
        <v>2</v>
      </c>
      <c r="E1277" s="116" t="s">
        <v>925</v>
      </c>
      <c r="F1277" s="1">
        <v>2</v>
      </c>
      <c r="G1277" s="1">
        <v>8</v>
      </c>
      <c r="H1277" s="1" t="s">
        <v>2324</v>
      </c>
      <c r="I1277" s="1">
        <v>5.4</v>
      </c>
      <c r="J1277" s="23" t="str">
        <f t="shared" si="69"/>
        <v>UREN Room 709 2 8 C2 5.4</v>
      </c>
      <c r="K1277" s="23" t="str">
        <f t="shared" si="70"/>
        <v>2 8 C2 5.4</v>
      </c>
      <c r="M1277" s="300">
        <v>8.2000000000000003E-2</v>
      </c>
      <c r="O1277" s="1"/>
      <c r="P1277" s="24">
        <f>IF(Q1277="","",VLOOKUP(Q1277,Mapping!AT:AU,2,FALSE))</f>
        <v>3</v>
      </c>
      <c r="Q1277" s="112" t="s">
        <v>148</v>
      </c>
    </row>
    <row r="1278" spans="1:17" hidden="1">
      <c r="A1278" s="526" t="s">
        <v>608</v>
      </c>
      <c r="B1278" s="526" t="s">
        <v>607</v>
      </c>
      <c r="C1278" s="111">
        <v>44491</v>
      </c>
      <c r="D1278" s="23">
        <f>IFERROR(VLOOKUP(E1278,Mapping!AW:BA,5,FALSE),"")</f>
        <v>7</v>
      </c>
      <c r="E1278" s="434" t="s">
        <v>998</v>
      </c>
      <c r="F1278" s="1">
        <v>2</v>
      </c>
      <c r="G1278" s="1">
        <v>8</v>
      </c>
      <c r="H1278" s="1" t="s">
        <v>2446</v>
      </c>
      <c r="I1278" s="1">
        <v>6.1</v>
      </c>
      <c r="J1278" s="23" t="str">
        <f t="shared" si="69"/>
        <v>UREN Room 709 2 8 C3 6.1</v>
      </c>
      <c r="K1278" s="23" t="str">
        <f t="shared" si="70"/>
        <v>2 8 C3 6.1</v>
      </c>
      <c r="M1278" s="300">
        <v>6.8000000000000005E-2</v>
      </c>
      <c r="O1278" s="1"/>
      <c r="P1278" s="24">
        <f>IF(Q1278="","",VLOOKUP(Q1278,Mapping!AT:AU,2,FALSE))</f>
        <v>3</v>
      </c>
      <c r="Q1278" s="112" t="s">
        <v>148</v>
      </c>
    </row>
    <row r="1279" spans="1:17" hidden="1">
      <c r="A1279" s="526" t="s">
        <v>608</v>
      </c>
      <c r="B1279" s="526" t="s">
        <v>607</v>
      </c>
      <c r="C1279" s="111">
        <v>44491</v>
      </c>
      <c r="D1279" s="23">
        <f>IFERROR(VLOOKUP(E1279,Mapping!AW:BA,5,FALSE),"")</f>
        <v>7</v>
      </c>
      <c r="E1279" s="434" t="s">
        <v>998</v>
      </c>
      <c r="F1279" s="1">
        <v>2</v>
      </c>
      <c r="G1279" s="1">
        <v>8</v>
      </c>
      <c r="H1279" s="1" t="s">
        <v>2447</v>
      </c>
      <c r="I1279" s="1">
        <v>6.2</v>
      </c>
      <c r="J1279" s="23" t="str">
        <f t="shared" si="69"/>
        <v>UREN Room 709 2 8 C4 6.2</v>
      </c>
      <c r="K1279" s="23" t="str">
        <f t="shared" si="70"/>
        <v>2 8 C4 6.2</v>
      </c>
      <c r="M1279" s="300">
        <v>5.6000000000000001E-2</v>
      </c>
      <c r="O1279" s="1"/>
      <c r="P1279" s="24">
        <f>IF(Q1279="","",VLOOKUP(Q1279,Mapping!AT:AU,2,FALSE))</f>
        <v>3</v>
      </c>
      <c r="Q1279" s="112" t="s">
        <v>148</v>
      </c>
    </row>
    <row r="1280" spans="1:17" ht="15.75" hidden="1" customHeight="1">
      <c r="A1280" s="526" t="s">
        <v>608</v>
      </c>
      <c r="B1280" s="526" t="s">
        <v>607</v>
      </c>
      <c r="C1280" s="111">
        <v>44491</v>
      </c>
      <c r="D1280" s="23">
        <f>IFERROR(VLOOKUP(E1280,Mapping!AW:BA,5,FALSE),"")</f>
        <v>7</v>
      </c>
      <c r="E1280" s="434" t="s">
        <v>998</v>
      </c>
      <c r="F1280" s="1">
        <v>2</v>
      </c>
      <c r="G1280" s="1">
        <v>8</v>
      </c>
      <c r="H1280" s="1" t="s">
        <v>2448</v>
      </c>
      <c r="I1280" s="1">
        <v>6.3</v>
      </c>
      <c r="J1280" s="23" t="str">
        <f t="shared" si="69"/>
        <v>UREN Room 709 2 8 C5 6.3</v>
      </c>
      <c r="K1280" s="23" t="str">
        <f t="shared" si="70"/>
        <v>2 8 C5 6.3</v>
      </c>
      <c r="M1280" s="300">
        <v>0.123</v>
      </c>
      <c r="O1280" s="1"/>
      <c r="P1280" s="24">
        <f>IF(Q1280="","",VLOOKUP(Q1280,Mapping!AT:AU,2,FALSE))</f>
        <v>3</v>
      </c>
      <c r="Q1280" s="112" t="s">
        <v>148</v>
      </c>
    </row>
    <row r="1281" spans="1:17" hidden="1">
      <c r="A1281" s="526" t="s">
        <v>608</v>
      </c>
      <c r="B1281" s="526" t="s">
        <v>607</v>
      </c>
      <c r="C1281" s="111">
        <v>44491</v>
      </c>
      <c r="D1281" s="23">
        <f>IFERROR(VLOOKUP(E1281,Mapping!AW:BA,5,FALSE),"")</f>
        <v>7</v>
      </c>
      <c r="E1281" s="434" t="s">
        <v>998</v>
      </c>
      <c r="F1281" s="1">
        <v>2</v>
      </c>
      <c r="G1281" s="1">
        <v>8</v>
      </c>
      <c r="H1281" s="1" t="s">
        <v>2449</v>
      </c>
      <c r="I1281" s="1">
        <v>6.4</v>
      </c>
      <c r="J1281" s="23" t="str">
        <f t="shared" si="69"/>
        <v>UREN Room 709 2 8 C6 6.4</v>
      </c>
      <c r="K1281" s="23" t="str">
        <f t="shared" si="70"/>
        <v>2 8 C6 6.4</v>
      </c>
      <c r="M1281" s="300">
        <v>0.11600000000000001</v>
      </c>
      <c r="O1281" s="1"/>
      <c r="P1281" s="24">
        <f>IF(Q1281="","",VLOOKUP(Q1281,Mapping!AT:AU,2,FALSE))</f>
        <v>3</v>
      </c>
      <c r="Q1281" s="112" t="s">
        <v>148</v>
      </c>
    </row>
    <row r="1282" spans="1:17" hidden="1">
      <c r="A1282" s="526" t="s">
        <v>608</v>
      </c>
      <c r="B1282" s="526" t="s">
        <v>607</v>
      </c>
      <c r="C1282" s="111">
        <v>44491</v>
      </c>
      <c r="D1282" s="23">
        <f>IFERROR(VLOOKUP(E1282,Mapping!AW:BA,5,FALSE),"")</f>
        <v>8</v>
      </c>
      <c r="E1282" s="434" t="s">
        <v>1009</v>
      </c>
      <c r="F1282" s="1">
        <v>2</v>
      </c>
      <c r="G1282" s="1">
        <v>8</v>
      </c>
      <c r="H1282" s="1" t="s">
        <v>2478</v>
      </c>
      <c r="I1282" s="1">
        <v>7.1</v>
      </c>
      <c r="J1282" s="23" t="str">
        <f t="shared" si="69"/>
        <v>UREN Room 709 2 8 C7 7.1</v>
      </c>
      <c r="K1282" s="23" t="str">
        <f t="shared" si="70"/>
        <v>2 8 C7 7.1</v>
      </c>
      <c r="M1282" s="300">
        <v>9.1999999999999998E-2</v>
      </c>
      <c r="O1282" s="1"/>
      <c r="P1282" s="24">
        <f>IF(Q1282="","",VLOOKUP(Q1282,Mapping!AT:AU,2,FALSE))</f>
        <v>3</v>
      </c>
      <c r="Q1282" s="112" t="s">
        <v>148</v>
      </c>
    </row>
    <row r="1283" spans="1:17" hidden="1">
      <c r="A1283" s="526" t="s">
        <v>608</v>
      </c>
      <c r="B1283" s="526" t="s">
        <v>607</v>
      </c>
      <c r="C1283" s="111">
        <v>44491</v>
      </c>
      <c r="D1283" s="23">
        <f>IFERROR(VLOOKUP(E1283,Mapping!AW:BA,5,FALSE),"")</f>
        <v>8</v>
      </c>
      <c r="E1283" s="434" t="s">
        <v>1009</v>
      </c>
      <c r="F1283" s="1">
        <v>2</v>
      </c>
      <c r="G1283" s="1">
        <v>8</v>
      </c>
      <c r="H1283" s="1" t="s">
        <v>2479</v>
      </c>
      <c r="I1283" s="1">
        <v>7.2</v>
      </c>
      <c r="J1283" s="23" t="str">
        <f t="shared" si="69"/>
        <v>UREN Room 709 2 8 C8 7.2</v>
      </c>
      <c r="K1283" s="23" t="str">
        <f t="shared" si="70"/>
        <v>2 8 C8 7.2</v>
      </c>
      <c r="M1283" s="300">
        <v>7.8E-2</v>
      </c>
      <c r="O1283" s="1"/>
      <c r="P1283" s="24">
        <f>IF(Q1283="","",VLOOKUP(Q1283,Mapping!AT:AU,2,FALSE))</f>
        <v>3</v>
      </c>
      <c r="Q1283" s="112" t="s">
        <v>148</v>
      </c>
    </row>
    <row r="1284" spans="1:17" hidden="1">
      <c r="A1284" s="526" t="s">
        <v>608</v>
      </c>
      <c r="B1284" s="526" t="s">
        <v>607</v>
      </c>
      <c r="C1284" s="111">
        <v>44491</v>
      </c>
      <c r="D1284" s="23">
        <f>IFERROR(VLOOKUP(E1284,Mapping!AW:BA,5,FALSE),"")</f>
        <v>8</v>
      </c>
      <c r="E1284" s="434" t="s">
        <v>1009</v>
      </c>
      <c r="F1284" s="1">
        <v>2</v>
      </c>
      <c r="G1284" s="1">
        <v>8</v>
      </c>
      <c r="H1284" s="1" t="s">
        <v>2480</v>
      </c>
      <c r="I1284" s="1">
        <v>7.3</v>
      </c>
      <c r="J1284" s="23" t="str">
        <f t="shared" si="69"/>
        <v>UREN Room 709 2 8 C9 7.3</v>
      </c>
      <c r="K1284" s="23" t="str">
        <f t="shared" si="70"/>
        <v>2 8 C9 7.3</v>
      </c>
      <c r="M1284" s="300">
        <v>7.2999999999999995E-2</v>
      </c>
      <c r="O1284" s="1"/>
      <c r="P1284" s="24">
        <f>IF(Q1284="","",VLOOKUP(Q1284,Mapping!AT:AU,2,FALSE))</f>
        <v>3</v>
      </c>
      <c r="Q1284" s="112" t="s">
        <v>148</v>
      </c>
    </row>
    <row r="1285" spans="1:17" hidden="1">
      <c r="A1285" s="526" t="s">
        <v>608</v>
      </c>
      <c r="B1285" s="526" t="s">
        <v>607</v>
      </c>
      <c r="C1285" s="111">
        <v>44491</v>
      </c>
      <c r="D1285" s="23">
        <f>IFERROR(VLOOKUP(E1285,Mapping!AW:BA,5,FALSE),"")</f>
        <v>8</v>
      </c>
      <c r="E1285" s="434" t="s">
        <v>1009</v>
      </c>
      <c r="F1285" s="1">
        <v>2</v>
      </c>
      <c r="G1285" s="1">
        <v>8</v>
      </c>
      <c r="H1285" s="1" t="s">
        <v>2481</v>
      </c>
      <c r="I1285" s="1">
        <v>7.4</v>
      </c>
      <c r="J1285" s="23" t="str">
        <f t="shared" si="69"/>
        <v>UREN Room 709 2 8 D1 7.4</v>
      </c>
      <c r="K1285" s="23" t="str">
        <f t="shared" si="70"/>
        <v>2 8 D1 7.4</v>
      </c>
      <c r="M1285" s="300">
        <v>0.14000000000000001</v>
      </c>
      <c r="O1285" s="1"/>
      <c r="P1285" s="24">
        <f>IF(Q1285="","",VLOOKUP(Q1285,Mapping!AT:AU,2,FALSE))</f>
        <v>3</v>
      </c>
      <c r="Q1285" s="112" t="s">
        <v>148</v>
      </c>
    </row>
    <row r="1286" spans="1:17" hidden="1">
      <c r="A1286" s="526" t="s">
        <v>608</v>
      </c>
      <c r="B1286" s="526" t="s">
        <v>607</v>
      </c>
      <c r="C1286" s="111">
        <v>44491</v>
      </c>
      <c r="D1286" s="23">
        <f>IFERROR(VLOOKUP(E1286,Mapping!AW:BA,5,FALSE),"")</f>
        <v>9</v>
      </c>
      <c r="E1286" s="434" t="s">
        <v>1018</v>
      </c>
      <c r="F1286" s="1">
        <v>2</v>
      </c>
      <c r="G1286" s="1">
        <v>8</v>
      </c>
      <c r="H1286" s="1" t="s">
        <v>2482</v>
      </c>
      <c r="I1286" s="1">
        <v>8.1</v>
      </c>
      <c r="J1286" s="23" t="str">
        <f t="shared" si="69"/>
        <v>UREN Room 709 2 8 D2 8.1</v>
      </c>
      <c r="K1286" s="23" t="str">
        <f t="shared" si="70"/>
        <v>2 8 D2 8.1</v>
      </c>
      <c r="M1286" s="300">
        <v>6.2E-2</v>
      </c>
      <c r="O1286" s="1"/>
      <c r="P1286" s="24">
        <f>IF(Q1286="","",VLOOKUP(Q1286,Mapping!AT:AU,2,FALSE))</f>
        <v>3</v>
      </c>
      <c r="Q1286" s="112" t="s">
        <v>148</v>
      </c>
    </row>
    <row r="1287" spans="1:17" ht="15.75" hidden="1" customHeight="1">
      <c r="A1287" s="526" t="s">
        <v>608</v>
      </c>
      <c r="B1287" s="526" t="s">
        <v>607</v>
      </c>
      <c r="C1287" s="111">
        <v>44491</v>
      </c>
      <c r="D1287" s="23">
        <f>IFERROR(VLOOKUP(E1287,Mapping!AW:BA,5,FALSE),"")</f>
        <v>9</v>
      </c>
      <c r="E1287" s="434" t="s">
        <v>1018</v>
      </c>
      <c r="F1287" s="1">
        <v>2</v>
      </c>
      <c r="G1287" s="1">
        <v>8</v>
      </c>
      <c r="H1287" s="1" t="s">
        <v>2483</v>
      </c>
      <c r="I1287" s="1">
        <v>8.1999999999999993</v>
      </c>
      <c r="J1287" s="23" t="str">
        <f t="shared" si="69"/>
        <v>UREN Room 709 2 8 D3 8.2</v>
      </c>
      <c r="K1287" s="23" t="str">
        <f t="shared" si="70"/>
        <v>2 8 D3 8.2</v>
      </c>
      <c r="M1287" s="300">
        <v>8.7999999999999995E-2</v>
      </c>
      <c r="O1287" s="1"/>
      <c r="P1287" s="24">
        <f>IF(Q1287="","",VLOOKUP(Q1287,Mapping!AT:AU,2,FALSE))</f>
        <v>3</v>
      </c>
      <c r="Q1287" s="112" t="s">
        <v>148</v>
      </c>
    </row>
    <row r="1288" spans="1:17" hidden="1">
      <c r="A1288" s="526" t="s">
        <v>608</v>
      </c>
      <c r="B1288" s="526" t="s">
        <v>607</v>
      </c>
      <c r="C1288" s="111">
        <v>44491</v>
      </c>
      <c r="D1288" s="23">
        <f>IFERROR(VLOOKUP(E1288,Mapping!AW:BA,5,FALSE),"")</f>
        <v>9</v>
      </c>
      <c r="E1288" s="434" t="s">
        <v>1018</v>
      </c>
      <c r="F1288" s="1">
        <v>2</v>
      </c>
      <c r="G1288" s="1">
        <v>8</v>
      </c>
      <c r="H1288" s="1" t="s">
        <v>2484</v>
      </c>
      <c r="I1288" s="1">
        <v>8.3000000000000007</v>
      </c>
      <c r="J1288" s="23" t="str">
        <f t="shared" si="69"/>
        <v>UREN Room 709 2 8 D4 8.3</v>
      </c>
      <c r="K1288" s="23" t="str">
        <f t="shared" si="70"/>
        <v>2 8 D4 8.3</v>
      </c>
      <c r="M1288" s="300">
        <v>0.108</v>
      </c>
      <c r="O1288" s="1"/>
      <c r="P1288" s="24">
        <f>IF(Q1288="","",VLOOKUP(Q1288,Mapping!AT:AU,2,FALSE))</f>
        <v>3</v>
      </c>
      <c r="Q1288" s="112" t="s">
        <v>148</v>
      </c>
    </row>
    <row r="1289" spans="1:17" hidden="1">
      <c r="A1289" s="528" t="s">
        <v>608</v>
      </c>
      <c r="B1289" s="528" t="s">
        <v>607</v>
      </c>
      <c r="C1289" s="111">
        <v>44491</v>
      </c>
      <c r="D1289" s="23">
        <f>IFERROR(VLOOKUP(E1289,Mapping!AW:BA,5,FALSE),"")</f>
        <v>9</v>
      </c>
      <c r="E1289" s="434" t="s">
        <v>1018</v>
      </c>
      <c r="F1289" s="1">
        <v>2</v>
      </c>
      <c r="G1289" s="1">
        <v>8</v>
      </c>
      <c r="H1289" s="1" t="s">
        <v>2485</v>
      </c>
      <c r="I1289" s="1">
        <v>8.4</v>
      </c>
      <c r="J1289" s="23" t="str">
        <f t="shared" si="69"/>
        <v>UREN Room 709 2 8 D5 8.4</v>
      </c>
      <c r="K1289" s="23" t="str">
        <f t="shared" si="70"/>
        <v>2 8 D5 8.4</v>
      </c>
      <c r="M1289" s="300">
        <v>0.14599999999999999</v>
      </c>
      <c r="O1289" s="1"/>
      <c r="P1289" s="24">
        <f>IF(Q1289="","",VLOOKUP(Q1289,Mapping!AT:AU,2,FALSE))</f>
        <v>3</v>
      </c>
      <c r="Q1289" s="112" t="s">
        <v>148</v>
      </c>
    </row>
    <row r="1290" spans="1:17" hidden="1">
      <c r="A1290" s="528" t="s">
        <v>608</v>
      </c>
      <c r="B1290" s="528" t="s">
        <v>607</v>
      </c>
      <c r="C1290" s="111">
        <v>44491</v>
      </c>
      <c r="D1290" s="23">
        <f>IFERROR(VLOOKUP(E1290,Mapping!AW:BA,5,FALSE),"")</f>
        <v>11</v>
      </c>
      <c r="E1290" s="434" t="s">
        <v>1034</v>
      </c>
      <c r="F1290" s="1">
        <v>2</v>
      </c>
      <c r="G1290" s="1">
        <v>8</v>
      </c>
      <c r="H1290" s="1" t="s">
        <v>2486</v>
      </c>
      <c r="I1290" s="1">
        <v>10</v>
      </c>
      <c r="J1290" s="23" t="str">
        <f t="shared" si="69"/>
        <v>UREN Room 709 2 8 D6 10</v>
      </c>
      <c r="K1290" s="23" t="str">
        <f t="shared" si="70"/>
        <v>2 8 D6 10</v>
      </c>
      <c r="M1290" s="300">
        <v>0.58199999999999996</v>
      </c>
      <c r="O1290" s="1"/>
      <c r="P1290" s="24">
        <f>IF(Q1290="","",VLOOKUP(Q1290,Mapping!AT:AU,2,FALSE))</f>
        <v>3</v>
      </c>
      <c r="Q1290" s="112" t="s">
        <v>148</v>
      </c>
    </row>
    <row r="1291" spans="1:17">
      <c r="A1291" s="85" t="s">
        <v>615</v>
      </c>
      <c r="B1291" s="85" t="s">
        <v>614</v>
      </c>
      <c r="C1291" s="111">
        <v>44491</v>
      </c>
      <c r="D1291" s="23">
        <f>IFERROR(VLOOKUP(E1291,Mapping!AW:BA,5,FALSE),"")</f>
        <v>5</v>
      </c>
      <c r="E1291" s="215" t="s">
        <v>975</v>
      </c>
      <c r="F1291" s="1">
        <v>2</v>
      </c>
      <c r="G1291" s="1">
        <v>8</v>
      </c>
      <c r="H1291" s="1" t="s">
        <v>1418</v>
      </c>
      <c r="I1291" s="1">
        <v>1588602</v>
      </c>
      <c r="J1291" s="23" t="str">
        <f t="shared" si="69"/>
        <v>UREN Room 709 2 8 E1 1588602</v>
      </c>
      <c r="K1291" s="23" t="str">
        <f t="shared" si="70"/>
        <v>2 8 E1 1588602</v>
      </c>
      <c r="M1291" s="300">
        <v>0.14599999999999999</v>
      </c>
      <c r="O1291" s="1"/>
      <c r="P1291" s="24">
        <f>IF(Q1291="","",VLOOKUP(Q1291,Mapping!AT:AU,2,FALSE))</f>
        <v>3</v>
      </c>
      <c r="Q1291" s="112" t="s">
        <v>148</v>
      </c>
    </row>
    <row r="1292" spans="1:17">
      <c r="A1292" s="85" t="s">
        <v>615</v>
      </c>
      <c r="B1292" s="116" t="s">
        <v>614</v>
      </c>
      <c r="C1292" s="111">
        <v>44491</v>
      </c>
      <c r="D1292" s="23">
        <f>IFERROR(VLOOKUP(E1292,Mapping!AW:BA,5,FALSE),"")</f>
        <v>5</v>
      </c>
      <c r="E1292" s="116" t="s">
        <v>975</v>
      </c>
      <c r="F1292" s="1">
        <v>2</v>
      </c>
      <c r="G1292" s="1">
        <v>8</v>
      </c>
      <c r="H1292" s="1" t="s">
        <v>1434</v>
      </c>
      <c r="I1292" s="1">
        <v>1588603</v>
      </c>
      <c r="J1292" s="23" t="str">
        <f t="shared" si="69"/>
        <v>UREN Room 709 2 8 E2 1588603</v>
      </c>
      <c r="K1292" s="23" t="str">
        <f t="shared" si="70"/>
        <v>2 8 E2 1588603</v>
      </c>
      <c r="M1292" s="300">
        <v>7.0000000000000007E-2</v>
      </c>
      <c r="O1292" s="1"/>
      <c r="P1292" s="24">
        <f>IF(Q1292="","",VLOOKUP(Q1292,Mapping!AT:AU,2,FALSE))</f>
        <v>3</v>
      </c>
      <c r="Q1292" s="112" t="s">
        <v>148</v>
      </c>
    </row>
    <row r="1293" spans="1:17">
      <c r="A1293" s="85" t="s">
        <v>615</v>
      </c>
      <c r="B1293" s="116" t="s">
        <v>614</v>
      </c>
      <c r="C1293" s="111">
        <v>44491</v>
      </c>
      <c r="D1293" s="23">
        <f>IFERROR(VLOOKUP(E1293,Mapping!AW:BA,5,FALSE),"")</f>
        <v>5</v>
      </c>
      <c r="E1293" s="116" t="s">
        <v>975</v>
      </c>
      <c r="F1293" s="1">
        <v>2</v>
      </c>
      <c r="G1293" s="1">
        <v>8</v>
      </c>
      <c r="H1293" s="1" t="s">
        <v>1436</v>
      </c>
      <c r="I1293" s="1">
        <v>1588604</v>
      </c>
      <c r="J1293" s="23" t="str">
        <f t="shared" si="69"/>
        <v>UREN Room 709 2 8 E3 1588604</v>
      </c>
      <c r="K1293" s="23" t="str">
        <f t="shared" si="70"/>
        <v>2 8 E3 1588604</v>
      </c>
      <c r="M1293" s="300">
        <v>0.13600000000000001</v>
      </c>
      <c r="O1293" s="1"/>
      <c r="P1293" s="24">
        <f>IF(Q1293="","",VLOOKUP(Q1293,Mapping!AT:AU,2,FALSE))</f>
        <v>3</v>
      </c>
      <c r="Q1293" s="112" t="s">
        <v>148</v>
      </c>
    </row>
    <row r="1294" spans="1:17" ht="15.75" customHeight="1">
      <c r="A1294" s="85" t="s">
        <v>615</v>
      </c>
      <c r="B1294" s="116" t="s">
        <v>614</v>
      </c>
      <c r="C1294" s="111">
        <v>44491</v>
      </c>
      <c r="D1294" s="23">
        <f>IFERROR(VLOOKUP(E1294,Mapping!AW:BA,5,FALSE),"")</f>
        <v>5</v>
      </c>
      <c r="E1294" s="215" t="s">
        <v>975</v>
      </c>
      <c r="F1294" s="1">
        <v>2</v>
      </c>
      <c r="G1294" s="1">
        <v>8</v>
      </c>
      <c r="H1294" s="1" t="s">
        <v>1440</v>
      </c>
      <c r="I1294" s="1">
        <v>1588605</v>
      </c>
      <c r="J1294" s="23" t="str">
        <f t="shared" si="69"/>
        <v>UREN Room 709 2 8 E4 1588605</v>
      </c>
      <c r="K1294" s="23" t="str">
        <f t="shared" si="70"/>
        <v>2 8 E4 1588605</v>
      </c>
      <c r="M1294" s="300">
        <v>0.111</v>
      </c>
      <c r="O1294" s="1"/>
      <c r="P1294" s="24">
        <f>IF(Q1294="","",VLOOKUP(Q1294,Mapping!AT:AU,2,FALSE))</f>
        <v>3</v>
      </c>
      <c r="Q1294" s="112" t="s">
        <v>148</v>
      </c>
    </row>
    <row r="1295" spans="1:17" hidden="1">
      <c r="A1295" s="85" t="s">
        <v>615</v>
      </c>
      <c r="B1295" s="116" t="s">
        <v>614</v>
      </c>
      <c r="C1295" s="111">
        <v>44491</v>
      </c>
      <c r="D1295" s="23">
        <f>IFERROR(VLOOKUP(E1295,Mapping!AW:BA,5,FALSE),"")</f>
        <v>4</v>
      </c>
      <c r="E1295" s="116" t="s">
        <v>962</v>
      </c>
      <c r="F1295" s="1">
        <v>2</v>
      </c>
      <c r="G1295" s="1">
        <v>8</v>
      </c>
      <c r="H1295" s="1" t="s">
        <v>1445</v>
      </c>
      <c r="I1295" s="1">
        <v>1588613</v>
      </c>
      <c r="J1295" s="23" t="str">
        <f t="shared" si="69"/>
        <v>UREN Room 709 2 8 E5 1588613</v>
      </c>
      <c r="K1295" s="23" t="str">
        <f t="shared" si="70"/>
        <v>2 8 E5 1588613</v>
      </c>
      <c r="M1295" s="300">
        <v>0.105</v>
      </c>
      <c r="O1295" s="1"/>
      <c r="P1295" s="24">
        <f>IF(Q1295="","",VLOOKUP(Q1295,Mapping!AT:AU,2,FALSE))</f>
        <v>3</v>
      </c>
      <c r="Q1295" s="112" t="s">
        <v>148</v>
      </c>
    </row>
    <row r="1296" spans="1:17" hidden="1">
      <c r="A1296" s="85" t="s">
        <v>615</v>
      </c>
      <c r="B1296" s="116" t="s">
        <v>614</v>
      </c>
      <c r="C1296" s="111">
        <v>44491</v>
      </c>
      <c r="D1296" s="23">
        <f>IFERROR(VLOOKUP(E1296,Mapping!AW:BA,5,FALSE),"")</f>
        <v>4</v>
      </c>
      <c r="E1296" s="116" t="s">
        <v>962</v>
      </c>
      <c r="F1296" s="1">
        <v>2</v>
      </c>
      <c r="G1296" s="1">
        <v>8</v>
      </c>
      <c r="H1296" s="1" t="s">
        <v>1448</v>
      </c>
      <c r="I1296" s="1">
        <v>1588614</v>
      </c>
      <c r="J1296" s="23" t="str">
        <f t="shared" si="69"/>
        <v>UREN Room 709 2 8 E6 1588614</v>
      </c>
      <c r="K1296" s="23" t="str">
        <f t="shared" si="70"/>
        <v>2 8 E6 1588614</v>
      </c>
      <c r="M1296" s="300">
        <v>7.2999999999999995E-2</v>
      </c>
      <c r="O1296" s="1"/>
      <c r="P1296" s="24">
        <f>IF(Q1296="","",VLOOKUP(Q1296,Mapping!AT:AU,2,FALSE))</f>
        <v>3</v>
      </c>
      <c r="Q1296" s="112" t="s">
        <v>148</v>
      </c>
    </row>
    <row r="1297" spans="1:17" hidden="1">
      <c r="A1297" s="85" t="s">
        <v>615</v>
      </c>
      <c r="B1297" s="116" t="s">
        <v>614</v>
      </c>
      <c r="C1297" s="111">
        <v>44491</v>
      </c>
      <c r="D1297" s="23">
        <f>IFERROR(VLOOKUP(E1297,Mapping!AW:BA,5,FALSE),"")</f>
        <v>4</v>
      </c>
      <c r="E1297" s="215" t="s">
        <v>962</v>
      </c>
      <c r="F1297" s="1">
        <v>2</v>
      </c>
      <c r="G1297" s="1">
        <v>8</v>
      </c>
      <c r="H1297" s="1" t="s">
        <v>1452</v>
      </c>
      <c r="I1297" s="1">
        <v>1588615</v>
      </c>
      <c r="J1297" s="23" t="str">
        <f t="shared" si="69"/>
        <v>UREN Room 709 2 8 E7 1588615</v>
      </c>
      <c r="K1297" s="23" t="str">
        <f t="shared" si="70"/>
        <v>2 8 E7 1588615</v>
      </c>
      <c r="M1297" s="300">
        <v>8.7999999999999995E-2</v>
      </c>
      <c r="O1297" s="1"/>
      <c r="P1297" s="24">
        <f>IF(Q1297="","",VLOOKUP(Q1297,Mapping!AT:AU,2,FALSE))</f>
        <v>3</v>
      </c>
      <c r="Q1297" s="112" t="s">
        <v>148</v>
      </c>
    </row>
    <row r="1298" spans="1:17" hidden="1">
      <c r="A1298" s="85" t="s">
        <v>615</v>
      </c>
      <c r="B1298" s="116" t="s">
        <v>614</v>
      </c>
      <c r="C1298" s="111">
        <v>44491</v>
      </c>
      <c r="D1298" s="23">
        <f>IFERROR(VLOOKUP(E1298,Mapping!AW:BA,5,FALSE),"")</f>
        <v>4</v>
      </c>
      <c r="E1298" s="116" t="s">
        <v>962</v>
      </c>
      <c r="F1298" s="1">
        <v>2</v>
      </c>
      <c r="G1298" s="1">
        <v>8</v>
      </c>
      <c r="H1298" s="1" t="s">
        <v>1985</v>
      </c>
      <c r="I1298" s="1">
        <v>1588616</v>
      </c>
      <c r="J1298" s="23" t="str">
        <f t="shared" si="69"/>
        <v>UREN Room 709 2 8 E8 1588616</v>
      </c>
      <c r="K1298" s="23" t="str">
        <f t="shared" si="70"/>
        <v>2 8 E8 1588616</v>
      </c>
      <c r="M1298" s="300">
        <v>0.15</v>
      </c>
      <c r="O1298" s="1"/>
      <c r="P1298" s="24">
        <f>IF(Q1298="","",VLOOKUP(Q1298,Mapping!AT:AU,2,FALSE))</f>
        <v>3</v>
      </c>
      <c r="Q1298" s="112" t="s">
        <v>148</v>
      </c>
    </row>
    <row r="1299" spans="1:17" hidden="1">
      <c r="A1299" s="85" t="s">
        <v>615</v>
      </c>
      <c r="B1299" s="116" t="s">
        <v>614</v>
      </c>
      <c r="C1299" s="111">
        <v>44491</v>
      </c>
      <c r="D1299" s="23">
        <f>IFERROR(VLOOKUP(E1299,Mapping!AW:BA,5,FALSE),"")</f>
        <v>1</v>
      </c>
      <c r="E1299" s="116" t="s">
        <v>905</v>
      </c>
      <c r="F1299" s="1">
        <v>2</v>
      </c>
      <c r="G1299" s="1">
        <v>8</v>
      </c>
      <c r="H1299" s="1" t="s">
        <v>1987</v>
      </c>
      <c r="I1299" s="212">
        <v>1588624</v>
      </c>
      <c r="J1299" s="23" t="str">
        <f t="shared" si="69"/>
        <v>UREN Room 709 2 8 E9 1588624</v>
      </c>
      <c r="K1299" s="23" t="str">
        <f t="shared" si="70"/>
        <v>2 8 E9 1588624</v>
      </c>
      <c r="M1299" s="300">
        <v>5.6000000000000001E-2</v>
      </c>
      <c r="O1299" s="1"/>
      <c r="P1299" s="24">
        <f>IF(Q1299="","",VLOOKUP(Q1299,Mapping!AT:AU,2,FALSE))</f>
        <v>3</v>
      </c>
      <c r="Q1299" s="112" t="s">
        <v>148</v>
      </c>
    </row>
    <row r="1300" spans="1:17" hidden="1">
      <c r="A1300" s="85" t="s">
        <v>615</v>
      </c>
      <c r="B1300" s="116" t="s">
        <v>614</v>
      </c>
      <c r="C1300" s="111">
        <v>44491</v>
      </c>
      <c r="D1300" s="23">
        <f>IFERROR(VLOOKUP(E1300,Mapping!AW:BA,5,FALSE),"")</f>
        <v>1</v>
      </c>
      <c r="E1300" s="215" t="s">
        <v>905</v>
      </c>
      <c r="F1300" s="1">
        <v>2</v>
      </c>
      <c r="G1300" s="1">
        <v>8</v>
      </c>
      <c r="H1300" s="1" t="s">
        <v>2503</v>
      </c>
      <c r="I1300" s="212">
        <v>1588625</v>
      </c>
      <c r="J1300" s="23" t="str">
        <f t="shared" si="69"/>
        <v>UREN Room 709 2 8 F1 1588625</v>
      </c>
      <c r="K1300" s="23" t="str">
        <f t="shared" si="70"/>
        <v>2 8 F1 1588625</v>
      </c>
      <c r="M1300" s="300">
        <v>0.1</v>
      </c>
      <c r="O1300" s="1"/>
      <c r="P1300" s="24">
        <f>IF(Q1300="","",VLOOKUP(Q1300,Mapping!AT:AU,2,FALSE))</f>
        <v>3</v>
      </c>
      <c r="Q1300" s="112" t="s">
        <v>148</v>
      </c>
    </row>
    <row r="1301" spans="1:17" ht="15.75" hidden="1" customHeight="1">
      <c r="A1301" s="85" t="s">
        <v>615</v>
      </c>
      <c r="B1301" s="116" t="s">
        <v>614</v>
      </c>
      <c r="C1301" s="111">
        <v>44491</v>
      </c>
      <c r="D1301" s="23">
        <f>IFERROR(VLOOKUP(E1301,Mapping!AW:BA,5,FALSE),"")</f>
        <v>1</v>
      </c>
      <c r="E1301" s="116" t="s">
        <v>905</v>
      </c>
      <c r="F1301" s="1">
        <v>2</v>
      </c>
      <c r="G1301" s="1">
        <v>8</v>
      </c>
      <c r="H1301" s="1" t="s">
        <v>2499</v>
      </c>
      <c r="I1301" s="212">
        <v>1588626</v>
      </c>
      <c r="J1301" s="23" t="str">
        <f t="shared" si="69"/>
        <v>UREN Room 709 2 8 F2 1588626</v>
      </c>
      <c r="K1301" s="23" t="str">
        <f t="shared" si="70"/>
        <v>2 8 F2 1588626</v>
      </c>
      <c r="M1301" s="300">
        <v>3.4000000000000002E-2</v>
      </c>
      <c r="O1301" s="1"/>
      <c r="P1301" s="24">
        <f>IF(Q1301="","",VLOOKUP(Q1301,Mapping!AT:AU,2,FALSE))</f>
        <v>3</v>
      </c>
      <c r="Q1301" s="112" t="s">
        <v>148</v>
      </c>
    </row>
    <row r="1302" spans="1:17" hidden="1">
      <c r="A1302" s="85" t="s">
        <v>615</v>
      </c>
      <c r="B1302" s="116" t="s">
        <v>614</v>
      </c>
      <c r="C1302" s="111">
        <v>44491</v>
      </c>
      <c r="D1302" s="23">
        <f>IFERROR(VLOOKUP(E1302,Mapping!AW:BA,5,FALSE),"")</f>
        <v>1</v>
      </c>
      <c r="E1302" s="116" t="s">
        <v>905</v>
      </c>
      <c r="F1302" s="1">
        <v>2</v>
      </c>
      <c r="G1302" s="1">
        <v>8</v>
      </c>
      <c r="H1302" s="1" t="s">
        <v>2496</v>
      </c>
      <c r="I1302" s="212">
        <v>1588627</v>
      </c>
      <c r="J1302" s="23" t="str">
        <f t="shared" si="69"/>
        <v>UREN Room 709 2 8 F3 1588627</v>
      </c>
      <c r="K1302" s="23" t="str">
        <f t="shared" si="70"/>
        <v>2 8 F3 1588627</v>
      </c>
      <c r="M1302" s="300">
        <v>2.7E-2</v>
      </c>
      <c r="O1302" s="1"/>
      <c r="P1302" s="24">
        <f>IF(Q1302="","",VLOOKUP(Q1302,Mapping!AT:AU,2,FALSE))</f>
        <v>3</v>
      </c>
      <c r="Q1302" s="112" t="s">
        <v>148</v>
      </c>
    </row>
    <row r="1303" spans="1:17" hidden="1">
      <c r="A1303" s="85" t="s">
        <v>615</v>
      </c>
      <c r="B1303" s="116" t="s">
        <v>614</v>
      </c>
      <c r="C1303" s="111">
        <v>44491</v>
      </c>
      <c r="D1303" s="23">
        <f>IFERROR(VLOOKUP(E1303,Mapping!AW:BA,5,FALSE),"")</f>
        <v>6</v>
      </c>
      <c r="E1303" s="215" t="s">
        <v>986</v>
      </c>
      <c r="F1303" s="1">
        <v>2</v>
      </c>
      <c r="G1303" s="1">
        <v>8</v>
      </c>
      <c r="H1303" s="1" t="s">
        <v>2488</v>
      </c>
      <c r="I1303" s="1">
        <v>1588635</v>
      </c>
      <c r="J1303" s="23" t="str">
        <f t="shared" si="69"/>
        <v>UREN Room 709 2 8 F4 1588635</v>
      </c>
      <c r="K1303" s="23" t="str">
        <f t="shared" si="70"/>
        <v>2 8 F4 1588635</v>
      </c>
      <c r="M1303" s="300">
        <v>0.106</v>
      </c>
      <c r="O1303" s="1"/>
      <c r="P1303" s="24">
        <f>IF(Q1303="","",VLOOKUP(Q1303,Mapping!AT:AU,2,FALSE))</f>
        <v>3</v>
      </c>
      <c r="Q1303" s="112" t="s">
        <v>148</v>
      </c>
    </row>
    <row r="1304" spans="1:17" hidden="1">
      <c r="A1304" s="116" t="s">
        <v>615</v>
      </c>
      <c r="B1304" s="116" t="s">
        <v>614</v>
      </c>
      <c r="C1304" s="111">
        <v>44491</v>
      </c>
      <c r="D1304" s="23">
        <f>IFERROR(VLOOKUP(E1304,Mapping!AW:BA,5,FALSE),"")</f>
        <v>6</v>
      </c>
      <c r="E1304" s="116" t="s">
        <v>986</v>
      </c>
      <c r="F1304" s="1">
        <v>2</v>
      </c>
      <c r="G1304" s="1">
        <v>8</v>
      </c>
      <c r="H1304" s="1" t="s">
        <v>2492</v>
      </c>
      <c r="I1304" s="1">
        <v>1588636</v>
      </c>
      <c r="J1304" s="23" t="str">
        <f t="shared" si="69"/>
        <v>UREN Room 709 2 8 F5 1588636</v>
      </c>
      <c r="K1304" s="23" t="str">
        <f t="shared" si="70"/>
        <v>2 8 F5 1588636</v>
      </c>
      <c r="M1304" s="300">
        <v>0.109</v>
      </c>
      <c r="O1304" s="1"/>
      <c r="P1304" s="24">
        <f>IF(Q1304="","",VLOOKUP(Q1304,Mapping!AT:AU,2,FALSE))</f>
        <v>3</v>
      </c>
      <c r="Q1304" s="112" t="s">
        <v>148</v>
      </c>
    </row>
    <row r="1305" spans="1:17" hidden="1">
      <c r="A1305" s="116" t="s">
        <v>615</v>
      </c>
      <c r="B1305" s="116" t="s">
        <v>614</v>
      </c>
      <c r="C1305" s="111">
        <v>44491</v>
      </c>
      <c r="D1305" s="23">
        <f>IFERROR(VLOOKUP(E1305,Mapping!AW:BA,5,FALSE),"")</f>
        <v>6</v>
      </c>
      <c r="E1305" s="116" t="s">
        <v>986</v>
      </c>
      <c r="F1305" s="1">
        <v>2</v>
      </c>
      <c r="G1305" s="1">
        <v>8</v>
      </c>
      <c r="H1305" s="1" t="s">
        <v>2458</v>
      </c>
      <c r="I1305" s="1">
        <v>1588637</v>
      </c>
      <c r="J1305" s="23" t="str">
        <f t="shared" si="69"/>
        <v>UREN Room 709 2 8 F6 1588637</v>
      </c>
      <c r="K1305" s="23" t="str">
        <f t="shared" si="70"/>
        <v>2 8 F6 1588637</v>
      </c>
      <c r="M1305" s="300">
        <v>4.2000000000000003E-2</v>
      </c>
      <c r="O1305" s="1"/>
      <c r="P1305" s="24">
        <f>IF(Q1305="","",VLOOKUP(Q1305,Mapping!AT:AU,2,FALSE))</f>
        <v>3</v>
      </c>
      <c r="Q1305" s="112" t="s">
        <v>148</v>
      </c>
    </row>
    <row r="1306" spans="1:17" hidden="1">
      <c r="A1306" s="116" t="s">
        <v>615</v>
      </c>
      <c r="B1306" s="116" t="s">
        <v>614</v>
      </c>
      <c r="C1306" s="111">
        <v>44491</v>
      </c>
      <c r="D1306" s="23">
        <f>IFERROR(VLOOKUP(E1306,Mapping!AW:BA,5,FALSE),"")</f>
        <v>6</v>
      </c>
      <c r="E1306" s="215" t="s">
        <v>986</v>
      </c>
      <c r="F1306" s="1">
        <v>2</v>
      </c>
      <c r="G1306" s="1">
        <v>8</v>
      </c>
      <c r="H1306" s="1" t="s">
        <v>2512</v>
      </c>
      <c r="I1306" s="1">
        <v>1588638</v>
      </c>
      <c r="J1306" s="23" t="str">
        <f t="shared" si="69"/>
        <v>UREN Room 709 2 8 F7 1588638</v>
      </c>
      <c r="K1306" s="23" t="str">
        <f t="shared" si="70"/>
        <v>2 8 F7 1588638</v>
      </c>
      <c r="M1306" s="300">
        <v>0.108</v>
      </c>
      <c r="O1306" s="1"/>
      <c r="P1306" s="24">
        <f>IF(Q1306="","",VLOOKUP(Q1306,Mapping!AT:AU,2,FALSE))</f>
        <v>3</v>
      </c>
      <c r="Q1306" s="112" t="s">
        <v>148</v>
      </c>
    </row>
    <row r="1307" spans="1:17" hidden="1">
      <c r="A1307" s="116" t="s">
        <v>615</v>
      </c>
      <c r="B1307" s="116" t="s">
        <v>614</v>
      </c>
      <c r="C1307" s="111">
        <v>44491</v>
      </c>
      <c r="D1307" s="23">
        <f>IFERROR(VLOOKUP(E1307,Mapping!AW:BA,5,FALSE),"")</f>
        <v>2</v>
      </c>
      <c r="E1307" s="116" t="s">
        <v>925</v>
      </c>
      <c r="F1307" s="1">
        <v>2</v>
      </c>
      <c r="G1307" s="1">
        <v>8</v>
      </c>
      <c r="H1307" s="1" t="s">
        <v>2513</v>
      </c>
      <c r="I1307" s="1">
        <v>1588646</v>
      </c>
      <c r="J1307" s="23" t="str">
        <f t="shared" si="69"/>
        <v>UREN Room 709 2 8 F8 1588646</v>
      </c>
      <c r="K1307" s="23" t="str">
        <f t="shared" si="70"/>
        <v>2 8 F8 1588646</v>
      </c>
      <c r="M1307" s="300">
        <v>5.7000000000000002E-2</v>
      </c>
      <c r="N1307" s="26" t="s">
        <v>2477</v>
      </c>
      <c r="O1307" s="1"/>
      <c r="P1307" s="24">
        <f>IF(Q1307="","",VLOOKUP(Q1307,Mapping!AT:AU,2,FALSE))</f>
        <v>3</v>
      </c>
      <c r="Q1307" s="112" t="s">
        <v>148</v>
      </c>
    </row>
    <row r="1308" spans="1:17" ht="15.75" hidden="1" customHeight="1">
      <c r="A1308" s="116" t="s">
        <v>615</v>
      </c>
      <c r="B1308" s="116" t="s">
        <v>614</v>
      </c>
      <c r="C1308" s="111">
        <v>44491</v>
      </c>
      <c r="D1308" s="23">
        <f>IFERROR(VLOOKUP(E1308,Mapping!AW:BA,5,FALSE),"")</f>
        <v>2</v>
      </c>
      <c r="E1308" s="215" t="s">
        <v>925</v>
      </c>
      <c r="F1308" s="1">
        <v>2</v>
      </c>
      <c r="G1308" s="1">
        <v>8</v>
      </c>
      <c r="H1308" s="1" t="s">
        <v>2514</v>
      </c>
      <c r="I1308" s="1">
        <v>1588647</v>
      </c>
      <c r="J1308" s="23" t="str">
        <f t="shared" si="69"/>
        <v>UREN Room 709 2 8 F9 1588647</v>
      </c>
      <c r="K1308" s="23" t="str">
        <f t="shared" si="70"/>
        <v>2 8 F9 1588647</v>
      </c>
      <c r="M1308" s="300">
        <v>4.5999999999999999E-2</v>
      </c>
      <c r="O1308" s="1"/>
      <c r="P1308" s="24">
        <f>IF(Q1308="","",VLOOKUP(Q1308,Mapping!AT:AU,2,FALSE))</f>
        <v>3</v>
      </c>
      <c r="Q1308" s="112" t="s">
        <v>148</v>
      </c>
    </row>
    <row r="1309" spans="1:17" hidden="1">
      <c r="A1309" s="85" t="s">
        <v>615</v>
      </c>
      <c r="B1309" s="116" t="s">
        <v>614</v>
      </c>
      <c r="C1309" s="111">
        <v>44491</v>
      </c>
      <c r="D1309" s="23">
        <f>IFERROR(VLOOKUP(E1309,Mapping!AW:BA,5,FALSE),"")</f>
        <v>2</v>
      </c>
      <c r="E1309" s="116" t="s">
        <v>925</v>
      </c>
      <c r="F1309" s="1">
        <v>2</v>
      </c>
      <c r="G1309" s="1">
        <v>8</v>
      </c>
      <c r="H1309" s="1" t="s">
        <v>2504</v>
      </c>
      <c r="I1309" s="1">
        <v>1588648</v>
      </c>
      <c r="J1309" s="23" t="str">
        <f t="shared" si="69"/>
        <v>UREN Room 709 2 8 G1 1588648</v>
      </c>
      <c r="K1309" s="23" t="str">
        <f t="shared" si="70"/>
        <v>2 8 G1 1588648</v>
      </c>
      <c r="M1309" s="300">
        <v>8.4000000000000005E-2</v>
      </c>
      <c r="O1309" s="1"/>
      <c r="P1309" s="24">
        <f>IF(Q1309="","",VLOOKUP(Q1309,Mapping!AT:AU,2,FALSE))</f>
        <v>3</v>
      </c>
      <c r="Q1309" s="112" t="s">
        <v>148</v>
      </c>
    </row>
    <row r="1310" spans="1:17" hidden="1">
      <c r="A1310" s="85" t="s">
        <v>615</v>
      </c>
      <c r="B1310" s="116" t="s">
        <v>614</v>
      </c>
      <c r="C1310" s="111">
        <v>44491</v>
      </c>
      <c r="D1310" s="23">
        <f>IFERROR(VLOOKUP(E1310,Mapping!AW:BA,5,FALSE),"")</f>
        <v>2</v>
      </c>
      <c r="E1310" s="215" t="s">
        <v>925</v>
      </c>
      <c r="F1310" s="1">
        <v>2</v>
      </c>
      <c r="G1310" s="1">
        <v>8</v>
      </c>
      <c r="H1310" s="1" t="s">
        <v>2498</v>
      </c>
      <c r="I1310" s="1">
        <v>1588649</v>
      </c>
      <c r="J1310" s="23" t="str">
        <f t="shared" ref="J1310:J1373" si="71">"UREN Room 709"&amp;" "&amp;F1310&amp;" "&amp;G1310&amp;" "&amp;H1310&amp;" "&amp;I1310</f>
        <v>UREN Room 709 2 8 G2 1588649</v>
      </c>
      <c r="K1310" s="23" t="str">
        <f t="shared" ref="K1310:K1373" si="72">F1310&amp;" "&amp;G1310&amp;" "&amp;H1310&amp;" "&amp;I1310</f>
        <v>2 8 G2 1588649</v>
      </c>
      <c r="M1310" s="300">
        <v>0.125</v>
      </c>
      <c r="O1310" s="1"/>
      <c r="P1310" s="24">
        <f>IF(Q1310="","",VLOOKUP(Q1310,Mapping!AT:AU,2,FALSE))</f>
        <v>3</v>
      </c>
      <c r="Q1310" s="112" t="s">
        <v>148</v>
      </c>
    </row>
    <row r="1311" spans="1:17" hidden="1">
      <c r="A1311" s="116" t="s">
        <v>615</v>
      </c>
      <c r="B1311" s="116" t="s">
        <v>614</v>
      </c>
      <c r="C1311" s="111">
        <v>44491</v>
      </c>
      <c r="D1311" s="23">
        <f>IFERROR(VLOOKUP(E1311,Mapping!AW:BA,5,FALSE),"")</f>
        <v>7</v>
      </c>
      <c r="E1311" s="116" t="s">
        <v>998</v>
      </c>
      <c r="F1311" s="1">
        <v>2</v>
      </c>
      <c r="G1311" s="1">
        <v>8</v>
      </c>
      <c r="H1311" s="1" t="s">
        <v>2495</v>
      </c>
      <c r="I1311" s="212">
        <v>1588657</v>
      </c>
      <c r="J1311" s="23" t="str">
        <f t="shared" si="71"/>
        <v>UREN Room 709 2 8 G3 1588657</v>
      </c>
      <c r="K1311" s="23" t="str">
        <f t="shared" si="72"/>
        <v>2 8 G3 1588657</v>
      </c>
      <c r="M1311" s="300">
        <v>0.159</v>
      </c>
      <c r="O1311" s="1"/>
      <c r="P1311" s="24">
        <f>IF(Q1311="","",VLOOKUP(Q1311,Mapping!AT:AU,2,FALSE))</f>
        <v>3</v>
      </c>
      <c r="Q1311" s="112" t="s">
        <v>148</v>
      </c>
    </row>
    <row r="1312" spans="1:17" hidden="1">
      <c r="A1312" s="116" t="s">
        <v>615</v>
      </c>
      <c r="B1312" s="116" t="s">
        <v>614</v>
      </c>
      <c r="C1312" s="111">
        <v>44491</v>
      </c>
      <c r="D1312" s="23">
        <f>IFERROR(VLOOKUP(E1312,Mapping!AW:BA,5,FALSE),"")</f>
        <v>7</v>
      </c>
      <c r="E1312" s="116" t="s">
        <v>998</v>
      </c>
      <c r="F1312" s="1">
        <v>2</v>
      </c>
      <c r="G1312" s="1">
        <v>8</v>
      </c>
      <c r="H1312" s="1" t="s">
        <v>2494</v>
      </c>
      <c r="I1312" s="212">
        <v>1588658</v>
      </c>
      <c r="J1312" s="23" t="str">
        <f t="shared" si="71"/>
        <v>UREN Room 709 2 8 G4 1588658</v>
      </c>
      <c r="K1312" s="23" t="str">
        <f t="shared" si="72"/>
        <v>2 8 G4 1588658</v>
      </c>
      <c r="M1312" s="300">
        <v>0.13300000000000001</v>
      </c>
      <c r="O1312" s="1"/>
      <c r="P1312" s="24">
        <f>IF(Q1312="","",VLOOKUP(Q1312,Mapping!AT:AU,2,FALSE))</f>
        <v>3</v>
      </c>
      <c r="Q1312" s="112" t="s">
        <v>148</v>
      </c>
    </row>
    <row r="1313" spans="1:17" hidden="1">
      <c r="A1313" s="116" t="s">
        <v>615</v>
      </c>
      <c r="B1313" s="116" t="s">
        <v>614</v>
      </c>
      <c r="C1313" s="111">
        <v>44491</v>
      </c>
      <c r="D1313" s="23">
        <f>IFERROR(VLOOKUP(E1313,Mapping!AW:BA,5,FALSE),"")</f>
        <v>7</v>
      </c>
      <c r="E1313" s="215" t="s">
        <v>998</v>
      </c>
      <c r="F1313" s="1">
        <v>2</v>
      </c>
      <c r="G1313" s="1">
        <v>8</v>
      </c>
      <c r="H1313" s="1" t="s">
        <v>2491</v>
      </c>
      <c r="I1313" s="212">
        <v>1588659</v>
      </c>
      <c r="J1313" s="23" t="str">
        <f t="shared" si="71"/>
        <v>UREN Room 709 2 8 G5 1588659</v>
      </c>
      <c r="K1313" s="23" t="str">
        <f t="shared" si="72"/>
        <v>2 8 G5 1588659</v>
      </c>
      <c r="M1313" s="300">
        <v>7.0000000000000007E-2</v>
      </c>
      <c r="O1313" s="1"/>
      <c r="P1313" s="24">
        <f>IF(Q1313="","",VLOOKUP(Q1313,Mapping!AT:AU,2,FALSE))</f>
        <v>3</v>
      </c>
      <c r="Q1313" s="112" t="s">
        <v>148</v>
      </c>
    </row>
    <row r="1314" spans="1:17" hidden="1">
      <c r="A1314" s="116" t="s">
        <v>615</v>
      </c>
      <c r="B1314" s="116" t="s">
        <v>614</v>
      </c>
      <c r="C1314" s="111">
        <v>44491</v>
      </c>
      <c r="D1314" s="23">
        <f>IFERROR(VLOOKUP(E1314,Mapping!AW:BA,5,FALSE),"")</f>
        <v>7</v>
      </c>
      <c r="E1314" s="116" t="s">
        <v>998</v>
      </c>
      <c r="F1314" s="1">
        <v>2</v>
      </c>
      <c r="G1314" s="1">
        <v>8</v>
      </c>
      <c r="H1314" s="1" t="s">
        <v>2511</v>
      </c>
      <c r="I1314" s="212">
        <v>1588660</v>
      </c>
      <c r="J1314" s="23" t="str">
        <f t="shared" si="71"/>
        <v>UREN Room 709 2 8 G6 1588660</v>
      </c>
      <c r="K1314" s="23" t="str">
        <f t="shared" si="72"/>
        <v>2 8 G6 1588660</v>
      </c>
      <c r="M1314" s="300">
        <v>0.16500000000000001</v>
      </c>
      <c r="O1314" s="1"/>
      <c r="P1314" s="24">
        <f>IF(Q1314="","",VLOOKUP(Q1314,Mapping!AT:AU,2,FALSE))</f>
        <v>3</v>
      </c>
      <c r="Q1314" s="112" t="s">
        <v>148</v>
      </c>
    </row>
    <row r="1315" spans="1:17" ht="15.75" hidden="1" customHeight="1">
      <c r="A1315" s="116" t="s">
        <v>615</v>
      </c>
      <c r="B1315" s="116" t="s">
        <v>614</v>
      </c>
      <c r="C1315" s="111">
        <v>44491</v>
      </c>
      <c r="D1315" s="23">
        <f>IFERROR(VLOOKUP(E1315,Mapping!AW:BA,5,FALSE),"")</f>
        <v>8</v>
      </c>
      <c r="E1315" s="116" t="s">
        <v>1009</v>
      </c>
      <c r="F1315" s="1">
        <v>2</v>
      </c>
      <c r="G1315" s="1">
        <v>8</v>
      </c>
      <c r="H1315" s="1" t="s">
        <v>2517</v>
      </c>
      <c r="I1315" s="1">
        <v>1588668</v>
      </c>
      <c r="J1315" s="23" t="str">
        <f t="shared" si="71"/>
        <v>UREN Room 709 2 8 G7 1588668</v>
      </c>
      <c r="K1315" s="23" t="str">
        <f t="shared" si="72"/>
        <v>2 8 G7 1588668</v>
      </c>
      <c r="M1315" s="300">
        <v>6.9000000000000006E-2</v>
      </c>
      <c r="O1315" s="1"/>
      <c r="P1315" s="24">
        <f>IF(Q1315="","",VLOOKUP(Q1315,Mapping!AT:AU,2,FALSE))</f>
        <v>3</v>
      </c>
      <c r="Q1315" s="112" t="s">
        <v>148</v>
      </c>
    </row>
    <row r="1316" spans="1:17" hidden="1">
      <c r="A1316" s="116" t="s">
        <v>615</v>
      </c>
      <c r="B1316" s="116" t="s">
        <v>614</v>
      </c>
      <c r="C1316" s="111">
        <v>44491</v>
      </c>
      <c r="D1316" s="23">
        <f>IFERROR(VLOOKUP(E1316,Mapping!AW:BA,5,FALSE),"")</f>
        <v>8</v>
      </c>
      <c r="E1316" s="215" t="s">
        <v>1009</v>
      </c>
      <c r="F1316" s="1">
        <v>2</v>
      </c>
      <c r="G1316" s="1">
        <v>8</v>
      </c>
      <c r="H1316" s="1" t="s">
        <v>2518</v>
      </c>
      <c r="I1316" s="1">
        <v>1588669</v>
      </c>
      <c r="J1316" s="23" t="str">
        <f t="shared" si="71"/>
        <v>UREN Room 709 2 8 G8 1588669</v>
      </c>
      <c r="K1316" s="23" t="str">
        <f t="shared" si="72"/>
        <v>2 8 G8 1588669</v>
      </c>
      <c r="M1316" s="300">
        <v>3.4000000000000002E-2</v>
      </c>
      <c r="O1316" s="1"/>
      <c r="P1316" s="24">
        <f>IF(Q1316="","",VLOOKUP(Q1316,Mapping!AT:AU,2,FALSE))</f>
        <v>3</v>
      </c>
      <c r="Q1316" s="112" t="s">
        <v>148</v>
      </c>
    </row>
    <row r="1317" spans="1:17" hidden="1">
      <c r="A1317" s="116" t="s">
        <v>615</v>
      </c>
      <c r="B1317" s="85" t="s">
        <v>614</v>
      </c>
      <c r="C1317" s="111">
        <v>44491</v>
      </c>
      <c r="D1317" s="23">
        <f>IFERROR(VLOOKUP(E1317,Mapping!AW:BA,5,FALSE),"")</f>
        <v>8</v>
      </c>
      <c r="E1317" s="116" t="s">
        <v>1009</v>
      </c>
      <c r="F1317" s="1">
        <v>2</v>
      </c>
      <c r="G1317" s="1">
        <v>8</v>
      </c>
      <c r="H1317" s="1" t="s">
        <v>2519</v>
      </c>
      <c r="I1317" s="1">
        <v>1588670</v>
      </c>
      <c r="J1317" s="23" t="str">
        <f t="shared" si="71"/>
        <v>UREN Room 709 2 8 G9 1588670</v>
      </c>
      <c r="K1317" s="23" t="str">
        <f t="shared" si="72"/>
        <v>2 8 G9 1588670</v>
      </c>
      <c r="M1317" s="300">
        <v>0.122</v>
      </c>
      <c r="O1317" s="1"/>
      <c r="P1317" s="24">
        <f>IF(Q1317="","",VLOOKUP(Q1317,Mapping!AT:AU,2,FALSE))</f>
        <v>3</v>
      </c>
      <c r="Q1317" s="112" t="s">
        <v>148</v>
      </c>
    </row>
    <row r="1318" spans="1:17" hidden="1">
      <c r="A1318" s="116" t="s">
        <v>615</v>
      </c>
      <c r="B1318" s="85" t="s">
        <v>614</v>
      </c>
      <c r="C1318" s="111">
        <v>44491</v>
      </c>
      <c r="D1318" s="23">
        <f>IFERROR(VLOOKUP(E1318,Mapping!AW:BA,5,FALSE),"")</f>
        <v>8</v>
      </c>
      <c r="E1318" s="116" t="s">
        <v>1009</v>
      </c>
      <c r="F1318" s="1">
        <v>2</v>
      </c>
      <c r="G1318" s="1">
        <v>8</v>
      </c>
      <c r="H1318" s="1" t="s">
        <v>2502</v>
      </c>
      <c r="I1318" s="1">
        <v>1588671</v>
      </c>
      <c r="J1318" s="23" t="str">
        <f t="shared" si="71"/>
        <v>UREN Room 709 2 8 H1 1588671</v>
      </c>
      <c r="K1318" s="23" t="str">
        <f t="shared" si="72"/>
        <v>2 8 H1 1588671</v>
      </c>
      <c r="M1318" s="300">
        <v>6.3E-2</v>
      </c>
      <c r="O1318" s="1"/>
      <c r="P1318" s="24">
        <f>IF(Q1318="","",VLOOKUP(Q1318,Mapping!AT:AU,2,FALSE))</f>
        <v>3</v>
      </c>
      <c r="Q1318" s="112" t="s">
        <v>148</v>
      </c>
    </row>
    <row r="1319" spans="1:17" hidden="1">
      <c r="A1319" s="116" t="s">
        <v>615</v>
      </c>
      <c r="B1319" s="85" t="s">
        <v>614</v>
      </c>
      <c r="C1319" s="111">
        <v>44491</v>
      </c>
      <c r="D1319" s="23">
        <f>IFERROR(VLOOKUP(E1319,Mapping!AW:BA,5,FALSE),"")</f>
        <v>9</v>
      </c>
      <c r="E1319" s="215" t="s">
        <v>1018</v>
      </c>
      <c r="F1319" s="1">
        <v>2</v>
      </c>
      <c r="G1319" s="1">
        <v>8</v>
      </c>
      <c r="H1319" s="1" t="s">
        <v>2497</v>
      </c>
      <c r="I1319" s="1">
        <v>1588679</v>
      </c>
      <c r="J1319" s="23" t="str">
        <f t="shared" si="71"/>
        <v>UREN Room 709 2 8 H2 1588679</v>
      </c>
      <c r="K1319" s="23" t="str">
        <f t="shared" si="72"/>
        <v>2 8 H2 1588679</v>
      </c>
      <c r="M1319" s="300">
        <v>0.17799999999999999</v>
      </c>
      <c r="O1319" s="1"/>
      <c r="P1319" s="24">
        <f>IF(Q1319="","",VLOOKUP(Q1319,Mapping!AT:AU,2,FALSE))</f>
        <v>3</v>
      </c>
      <c r="Q1319" s="112" t="s">
        <v>148</v>
      </c>
    </row>
    <row r="1320" spans="1:17" hidden="1">
      <c r="A1320" s="116" t="s">
        <v>615</v>
      </c>
      <c r="B1320" s="116" t="s">
        <v>614</v>
      </c>
      <c r="C1320" s="111">
        <v>44491</v>
      </c>
      <c r="D1320" s="23">
        <f>IFERROR(VLOOKUP(E1320,Mapping!AW:BA,5,FALSE),"")</f>
        <v>9</v>
      </c>
      <c r="E1320" s="116" t="s">
        <v>1018</v>
      </c>
      <c r="F1320" s="1">
        <v>2</v>
      </c>
      <c r="G1320" s="1">
        <v>8</v>
      </c>
      <c r="H1320" s="1" t="s">
        <v>2489</v>
      </c>
      <c r="I1320" s="1">
        <v>1588680</v>
      </c>
      <c r="J1320" s="23" t="str">
        <f t="shared" si="71"/>
        <v>UREN Room 709 2 8 H3 1588680</v>
      </c>
      <c r="K1320" s="23" t="str">
        <f t="shared" si="72"/>
        <v>2 8 H3 1588680</v>
      </c>
      <c r="M1320" s="300">
        <v>7.2999999999999995E-2</v>
      </c>
      <c r="O1320" s="1"/>
      <c r="P1320" s="24">
        <f>IF(Q1320="","",VLOOKUP(Q1320,Mapping!AT:AU,2,FALSE))</f>
        <v>3</v>
      </c>
      <c r="Q1320" s="112" t="s">
        <v>148</v>
      </c>
    </row>
    <row r="1321" spans="1:17" hidden="1">
      <c r="A1321" s="116" t="s">
        <v>615</v>
      </c>
      <c r="B1321" s="116" t="s">
        <v>614</v>
      </c>
      <c r="C1321" s="111">
        <v>44491</v>
      </c>
      <c r="D1321" s="23">
        <f>IFERROR(VLOOKUP(E1321,Mapping!AW:BA,5,FALSE),"")</f>
        <v>9</v>
      </c>
      <c r="E1321" s="116" t="s">
        <v>1018</v>
      </c>
      <c r="F1321" s="1">
        <v>2</v>
      </c>
      <c r="G1321" s="1">
        <v>8</v>
      </c>
      <c r="H1321" s="1" t="s">
        <v>2493</v>
      </c>
      <c r="I1321" s="1">
        <v>1588681</v>
      </c>
      <c r="J1321" s="23" t="str">
        <f t="shared" si="71"/>
        <v>UREN Room 709 2 8 H4 1588681</v>
      </c>
      <c r="K1321" s="23" t="str">
        <f t="shared" si="72"/>
        <v>2 8 H4 1588681</v>
      </c>
      <c r="M1321" s="300">
        <v>9.1999999999999998E-2</v>
      </c>
      <c r="O1321" s="1"/>
      <c r="P1321" s="24">
        <f>IF(Q1321="","",VLOOKUP(Q1321,Mapping!AT:AU,2,FALSE))</f>
        <v>3</v>
      </c>
      <c r="Q1321" s="112" t="s">
        <v>148</v>
      </c>
    </row>
    <row r="1322" spans="1:17" ht="15.75" hidden="1" customHeight="1">
      <c r="A1322" s="116" t="s">
        <v>615</v>
      </c>
      <c r="B1322" s="116" t="s">
        <v>614</v>
      </c>
      <c r="C1322" s="111">
        <v>44491</v>
      </c>
      <c r="D1322" s="23">
        <f>IFERROR(VLOOKUP(E1322,Mapping!AW:BA,5,FALSE),"")</f>
        <v>9</v>
      </c>
      <c r="E1322" s="215" t="s">
        <v>1018</v>
      </c>
      <c r="F1322" s="1">
        <v>2</v>
      </c>
      <c r="G1322" s="1">
        <v>8</v>
      </c>
      <c r="H1322" s="1" t="s">
        <v>2490</v>
      </c>
      <c r="I1322" s="1">
        <v>1588682</v>
      </c>
      <c r="J1322" s="23" t="str">
        <f t="shared" si="71"/>
        <v>UREN Room 709 2 8 H5 1588682</v>
      </c>
      <c r="K1322" s="23" t="str">
        <f t="shared" si="72"/>
        <v>2 8 H5 1588682</v>
      </c>
      <c r="M1322" s="300">
        <v>0.13</v>
      </c>
      <c r="O1322" s="1"/>
      <c r="P1322" s="24">
        <f>IF(Q1322="","",VLOOKUP(Q1322,Mapping!AT:AU,2,FALSE))</f>
        <v>3</v>
      </c>
      <c r="Q1322" s="112" t="s">
        <v>148</v>
      </c>
    </row>
    <row r="1323" spans="1:17" hidden="1">
      <c r="A1323" s="116" t="s">
        <v>615</v>
      </c>
      <c r="B1323" s="116" t="s">
        <v>614</v>
      </c>
      <c r="C1323" s="111">
        <v>44491</v>
      </c>
      <c r="D1323" s="23">
        <f>IFERROR(VLOOKUP(E1323,Mapping!AW:BA,5,FALSE),"")</f>
        <v>11</v>
      </c>
      <c r="E1323" s="116" t="s">
        <v>1034</v>
      </c>
      <c r="F1323" s="1">
        <v>2</v>
      </c>
      <c r="G1323" s="1">
        <v>8</v>
      </c>
      <c r="H1323" s="1" t="s">
        <v>2515</v>
      </c>
      <c r="I1323" s="1">
        <v>1588690</v>
      </c>
      <c r="J1323" s="23" t="str">
        <f t="shared" si="71"/>
        <v>UREN Room 709 2 8 H6 1588690</v>
      </c>
      <c r="K1323" s="23" t="str">
        <f t="shared" si="72"/>
        <v>2 8 H6 1588690</v>
      </c>
      <c r="M1323" s="300">
        <v>0.61299999999999999</v>
      </c>
      <c r="O1323" s="1"/>
      <c r="P1323" s="24">
        <f>IF(Q1323="","",VLOOKUP(Q1323,Mapping!AT:AU,2,FALSE))</f>
        <v>3</v>
      </c>
      <c r="Q1323" s="112" t="s">
        <v>148</v>
      </c>
    </row>
    <row r="1324" spans="1:17" hidden="1">
      <c r="A1324" s="116" t="s">
        <v>615</v>
      </c>
      <c r="B1324" s="116" t="s">
        <v>614</v>
      </c>
      <c r="C1324" s="111">
        <v>44491</v>
      </c>
      <c r="D1324" s="23">
        <f>IFERROR(VLOOKUP(E1324,Mapping!AW:BA,5,FALSE),"")</f>
        <v>10</v>
      </c>
      <c r="E1324" s="116" t="s">
        <v>1026</v>
      </c>
      <c r="F1324" s="1">
        <v>2</v>
      </c>
      <c r="G1324" s="1">
        <v>8</v>
      </c>
      <c r="H1324" s="1" t="s">
        <v>2516</v>
      </c>
      <c r="I1324" s="1">
        <v>1588689</v>
      </c>
      <c r="J1324" s="23" t="str">
        <f t="shared" si="71"/>
        <v>UREN Room 709 2 8 H7 1588689</v>
      </c>
      <c r="K1324" s="23" t="str">
        <f t="shared" si="72"/>
        <v>2 8 H7 1588689</v>
      </c>
      <c r="M1324" s="300">
        <v>0.69699999999999995</v>
      </c>
      <c r="O1324" s="1"/>
      <c r="P1324" s="24">
        <f>IF(Q1324="","",VLOOKUP(Q1324,Mapping!AT:AU,2,FALSE))</f>
        <v>3</v>
      </c>
      <c r="Q1324" s="112" t="s">
        <v>148</v>
      </c>
    </row>
    <row r="1325" spans="1:17" hidden="1">
      <c r="A1325" s="525" t="s">
        <v>640</v>
      </c>
      <c r="B1325" s="530" t="s">
        <v>2733</v>
      </c>
      <c r="C1325" s="111">
        <v>44755</v>
      </c>
      <c r="D1325" s="23">
        <f>IFERROR(VLOOKUP(E1325,Mapping!AW:BA,5,FALSE),"")</f>
        <v>1</v>
      </c>
      <c r="E1325" s="215" t="s">
        <v>905</v>
      </c>
      <c r="F1325" s="1">
        <v>17</v>
      </c>
      <c r="G1325">
        <v>20</v>
      </c>
      <c r="H1325" s="1" t="s">
        <v>1209</v>
      </c>
      <c r="J1325" s="23" t="str">
        <f t="shared" si="71"/>
        <v xml:space="preserve">UREN Room 709 17 20 A1 </v>
      </c>
      <c r="K1325" s="23" t="str">
        <f t="shared" si="72"/>
        <v xml:space="preserve">17 20 A1 </v>
      </c>
      <c r="M1325" s="300">
        <v>4.4039999999999999</v>
      </c>
      <c r="O1325" s="1"/>
      <c r="P1325" s="24" t="e">
        <f>IF(Q1325="","",VLOOKUP(Q1325,Mapping!AT:AU,2,FALSE))</f>
        <v>#N/A</v>
      </c>
      <c r="Q1325" s="1" t="s">
        <v>372</v>
      </c>
    </row>
    <row r="1326" spans="1:17" hidden="1">
      <c r="A1326" s="525" t="s">
        <v>640</v>
      </c>
      <c r="B1326" s="530" t="s">
        <v>2733</v>
      </c>
      <c r="C1326" s="111">
        <v>44755</v>
      </c>
      <c r="D1326" s="23">
        <f>IFERROR(VLOOKUP(E1326,Mapping!AW:BA,5,FALSE),"")</f>
        <v>2</v>
      </c>
      <c r="E1326" s="116" t="s">
        <v>925</v>
      </c>
      <c r="F1326" s="1">
        <v>17</v>
      </c>
      <c r="G1326" s="1">
        <v>20</v>
      </c>
      <c r="H1326" s="1" t="s">
        <v>2440</v>
      </c>
      <c r="J1326" s="23" t="str">
        <f t="shared" si="71"/>
        <v xml:space="preserve">UREN Room 709 17 20 A2 </v>
      </c>
      <c r="K1326" s="23" t="str">
        <f t="shared" si="72"/>
        <v xml:space="preserve">17 20 A2 </v>
      </c>
      <c r="M1326" s="300">
        <v>1.976</v>
      </c>
      <c r="O1326" s="1"/>
      <c r="P1326" s="24" t="e">
        <f>IF(Q1326="","",VLOOKUP(Q1326,Mapping!AT:AU,2,FALSE))</f>
        <v>#N/A</v>
      </c>
      <c r="Q1326" s="97" t="s">
        <v>372</v>
      </c>
    </row>
    <row r="1327" spans="1:17" hidden="1">
      <c r="A1327" s="525" t="s">
        <v>640</v>
      </c>
      <c r="B1327" s="530" t="s">
        <v>2733</v>
      </c>
      <c r="C1327" s="111">
        <v>44755</v>
      </c>
      <c r="D1327" s="23">
        <f>IFERROR(VLOOKUP(E1327,Mapping!AW:BA,5,FALSE),"")</f>
        <v>3</v>
      </c>
      <c r="E1327" s="116" t="s">
        <v>943</v>
      </c>
      <c r="F1327" s="1">
        <v>17</v>
      </c>
      <c r="G1327" s="1">
        <v>20</v>
      </c>
      <c r="H1327" s="1" t="s">
        <v>2441</v>
      </c>
      <c r="J1327" s="23" t="str">
        <f t="shared" si="71"/>
        <v xml:space="preserve">UREN Room 709 17 20 A3 </v>
      </c>
      <c r="K1327" s="23" t="str">
        <f t="shared" si="72"/>
        <v xml:space="preserve">17 20 A3 </v>
      </c>
      <c r="M1327" s="300">
        <v>1.5449999999999999</v>
      </c>
      <c r="O1327" s="1"/>
      <c r="P1327" s="24" t="e">
        <f>IF(Q1327="","",VLOOKUP(Q1327,Mapping!AT:AU,2,FALSE))</f>
        <v>#N/A</v>
      </c>
      <c r="Q1327" s="97" t="s">
        <v>372</v>
      </c>
    </row>
    <row r="1328" spans="1:17" hidden="1">
      <c r="A1328" s="525" t="s">
        <v>2734</v>
      </c>
      <c r="B1328" s="116" t="s">
        <v>2735</v>
      </c>
      <c r="C1328" s="111">
        <v>44755</v>
      </c>
      <c r="D1328" s="23">
        <f>IFERROR(VLOOKUP(E1328,Mapping!AW:BA,5,FALSE),"")</f>
        <v>1</v>
      </c>
      <c r="E1328" s="215" t="s">
        <v>905</v>
      </c>
      <c r="F1328" s="1">
        <v>17</v>
      </c>
      <c r="G1328" s="1">
        <v>20</v>
      </c>
      <c r="H1328" s="1" t="s">
        <v>2320</v>
      </c>
      <c r="J1328" s="23" t="str">
        <f t="shared" si="71"/>
        <v xml:space="preserve">UREN Room 709 17 20 A4 </v>
      </c>
      <c r="K1328" s="23" t="str">
        <f t="shared" si="72"/>
        <v xml:space="preserve">17 20 A4 </v>
      </c>
      <c r="M1328" s="300">
        <v>3.0609999999999999</v>
      </c>
      <c r="O1328" s="1"/>
      <c r="P1328" s="24" t="e">
        <f>IF(Q1328="","",VLOOKUP(Q1328,Mapping!AT:AU,2,FALSE))</f>
        <v>#N/A</v>
      </c>
      <c r="Q1328" s="97" t="s">
        <v>372</v>
      </c>
    </row>
    <row r="1329" spans="1:17" ht="15.75" hidden="1" customHeight="1">
      <c r="A1329" s="525" t="s">
        <v>2734</v>
      </c>
      <c r="B1329" s="116" t="s">
        <v>2735</v>
      </c>
      <c r="C1329" s="111">
        <v>44755</v>
      </c>
      <c r="D1329" s="23">
        <f>IFERROR(VLOOKUP(E1329,Mapping!AW:BA,5,FALSE),"")</f>
        <v>2</v>
      </c>
      <c r="E1329" s="215" t="s">
        <v>925</v>
      </c>
      <c r="F1329" s="1">
        <v>17</v>
      </c>
      <c r="G1329" s="1">
        <v>20</v>
      </c>
      <c r="H1329" s="1" t="s">
        <v>2322</v>
      </c>
      <c r="J1329" s="23" t="str">
        <f t="shared" si="71"/>
        <v xml:space="preserve">UREN Room 709 17 20 A5 </v>
      </c>
      <c r="K1329" s="23" t="str">
        <f t="shared" si="72"/>
        <v xml:space="preserve">17 20 A5 </v>
      </c>
      <c r="M1329" s="300">
        <v>3.911</v>
      </c>
      <c r="O1329" s="1"/>
      <c r="P1329" s="24" t="e">
        <f>IF(Q1329="","",VLOOKUP(Q1329,Mapping!AT:AU,2,FALSE))</f>
        <v>#N/A</v>
      </c>
      <c r="Q1329" s="1" t="s">
        <v>372</v>
      </c>
    </row>
    <row r="1330" spans="1:17" hidden="1">
      <c r="A1330" s="525" t="s">
        <v>2734</v>
      </c>
      <c r="B1330" s="116" t="s">
        <v>2735</v>
      </c>
      <c r="C1330" s="111">
        <v>44755</v>
      </c>
      <c r="D1330" s="23">
        <f>IFERROR(VLOOKUP(E1330,Mapping!AW:BA,5,FALSE),"")</f>
        <v>3</v>
      </c>
      <c r="E1330" s="215" t="s">
        <v>943</v>
      </c>
      <c r="F1330" s="1">
        <v>17</v>
      </c>
      <c r="G1330">
        <v>20</v>
      </c>
      <c r="H1330" s="1" t="s">
        <v>2323</v>
      </c>
      <c r="J1330" s="23" t="str">
        <f t="shared" si="71"/>
        <v xml:space="preserve">UREN Room 709 17 20 A6 </v>
      </c>
      <c r="K1330" s="23" t="str">
        <f t="shared" si="72"/>
        <v xml:space="preserve">17 20 A6 </v>
      </c>
      <c r="M1330" s="300">
        <v>3.4180000000000001</v>
      </c>
      <c r="O1330" s="1"/>
      <c r="P1330" s="24" t="e">
        <f>IF(Q1330="","",VLOOKUP(Q1330,Mapping!AT:AU,2,FALSE))</f>
        <v>#N/A</v>
      </c>
      <c r="Q1330" s="97" t="s">
        <v>372</v>
      </c>
    </row>
    <row r="1331" spans="1:17" hidden="1">
      <c r="A1331" s="525" t="s">
        <v>636</v>
      </c>
      <c r="B1331" s="116" t="s">
        <v>2736</v>
      </c>
      <c r="C1331" s="111">
        <v>44755</v>
      </c>
      <c r="D1331" s="23">
        <f>IFERROR(VLOOKUP(E1331,Mapping!AW:BA,5,FALSE),"")</f>
        <v>1</v>
      </c>
      <c r="E1331" s="116" t="s">
        <v>905</v>
      </c>
      <c r="F1331" s="1">
        <v>17</v>
      </c>
      <c r="G1331" s="1">
        <v>20</v>
      </c>
      <c r="H1331" s="1" t="s">
        <v>1353</v>
      </c>
      <c r="J1331" s="23" t="str">
        <f t="shared" si="71"/>
        <v xml:space="preserve">UREN Room 709 17 20 B1 </v>
      </c>
      <c r="K1331" s="23" t="str">
        <f t="shared" si="72"/>
        <v xml:space="preserve">17 20 B1 </v>
      </c>
      <c r="M1331" s="300">
        <v>2.6440000000000001</v>
      </c>
      <c r="O1331" s="1"/>
      <c r="P1331" s="24" t="e">
        <f>IF(Q1331="","",VLOOKUP(Q1331,Mapping!AT:AU,2,FALSE))</f>
        <v>#N/A</v>
      </c>
      <c r="Q1331" s="97" t="s">
        <v>372</v>
      </c>
    </row>
    <row r="1332" spans="1:17" hidden="1">
      <c r="A1332" s="525" t="s">
        <v>636</v>
      </c>
      <c r="B1332" s="116" t="s">
        <v>2736</v>
      </c>
      <c r="C1332" s="111">
        <v>44755</v>
      </c>
      <c r="D1332" s="23">
        <f>IFERROR(VLOOKUP(E1332,Mapping!AW:BA,5,FALSE),"")</f>
        <v>2</v>
      </c>
      <c r="E1332" s="116" t="s">
        <v>925</v>
      </c>
      <c r="F1332" s="1">
        <v>17</v>
      </c>
      <c r="G1332" s="1">
        <v>20</v>
      </c>
      <c r="H1332" s="1" t="s">
        <v>1391</v>
      </c>
      <c r="J1332" s="23" t="str">
        <f t="shared" si="71"/>
        <v xml:space="preserve">UREN Room 709 17 20 B2 </v>
      </c>
      <c r="K1332" s="23" t="str">
        <f t="shared" si="72"/>
        <v xml:space="preserve">17 20 B2 </v>
      </c>
      <c r="M1332" s="300">
        <v>1.486</v>
      </c>
      <c r="O1332" s="1"/>
      <c r="P1332" s="24" t="e">
        <f>IF(Q1332="","",VLOOKUP(Q1332,Mapping!AT:AU,2,FALSE))</f>
        <v>#N/A</v>
      </c>
      <c r="Q1332" s="97" t="s">
        <v>372</v>
      </c>
    </row>
    <row r="1333" spans="1:17" hidden="1">
      <c r="A1333" s="525" t="s">
        <v>636</v>
      </c>
      <c r="B1333" s="116" t="s">
        <v>2736</v>
      </c>
      <c r="C1333" s="111">
        <v>44755</v>
      </c>
      <c r="D1333" s="23">
        <f>IFERROR(VLOOKUP(E1333,Mapping!AW:BA,5,FALSE),"")</f>
        <v>3</v>
      </c>
      <c r="E1333" s="215" t="s">
        <v>943</v>
      </c>
      <c r="F1333" s="1">
        <v>17</v>
      </c>
      <c r="G1333" s="1">
        <v>20</v>
      </c>
      <c r="H1333" s="1" t="s">
        <v>1957</v>
      </c>
      <c r="J1333" s="23" t="str">
        <f t="shared" si="71"/>
        <v xml:space="preserve">UREN Room 709 17 20 B3 </v>
      </c>
      <c r="K1333" s="23" t="str">
        <f t="shared" si="72"/>
        <v xml:space="preserve">17 20 B3 </v>
      </c>
      <c r="M1333" s="300">
        <v>1.7330000000000001</v>
      </c>
      <c r="O1333" s="1"/>
      <c r="P1333" s="24" t="e">
        <f>IF(Q1333="","",VLOOKUP(Q1333,Mapping!AT:AU,2,FALSE))</f>
        <v>#N/A</v>
      </c>
      <c r="Q1333" s="1" t="s">
        <v>372</v>
      </c>
    </row>
    <row r="1334" spans="1:17" hidden="1">
      <c r="A1334" s="525" t="s">
        <v>369</v>
      </c>
      <c r="B1334" s="116" t="s">
        <v>2737</v>
      </c>
      <c r="C1334" s="111">
        <v>44755</v>
      </c>
      <c r="D1334" s="23">
        <f>IFERROR(VLOOKUP(E1334,Mapping!AW:BA,5,FALSE),"")</f>
        <v>1</v>
      </c>
      <c r="E1334" s="215" t="s">
        <v>905</v>
      </c>
      <c r="F1334" s="1">
        <v>17</v>
      </c>
      <c r="G1334" s="1">
        <v>20</v>
      </c>
      <c r="H1334" s="1" t="s">
        <v>1960</v>
      </c>
      <c r="J1334" s="23" t="str">
        <f t="shared" si="71"/>
        <v xml:space="preserve">UREN Room 709 17 20 B4 </v>
      </c>
      <c r="K1334" s="23" t="str">
        <f t="shared" si="72"/>
        <v xml:space="preserve">17 20 B4 </v>
      </c>
      <c r="M1334" s="300">
        <v>3.06</v>
      </c>
      <c r="O1334" s="1"/>
      <c r="P1334" s="24" t="e">
        <f>IF(Q1334="","",VLOOKUP(Q1334,Mapping!AT:AU,2,FALSE))</f>
        <v>#N/A</v>
      </c>
      <c r="Q1334" s="97" t="s">
        <v>372</v>
      </c>
    </row>
    <row r="1335" spans="1:17" hidden="1">
      <c r="A1335" s="525" t="s">
        <v>369</v>
      </c>
      <c r="B1335" s="116" t="s">
        <v>2737</v>
      </c>
      <c r="C1335" s="111">
        <v>44755</v>
      </c>
      <c r="D1335" s="23">
        <f>IFERROR(VLOOKUP(E1335,Mapping!AW:BA,5,FALSE),"")</f>
        <v>2</v>
      </c>
      <c r="E1335" s="116" t="s">
        <v>925</v>
      </c>
      <c r="F1335" s="1">
        <v>17</v>
      </c>
      <c r="G1335" s="1">
        <v>20</v>
      </c>
      <c r="H1335" s="1" t="s">
        <v>1963</v>
      </c>
      <c r="J1335" s="23" t="str">
        <f t="shared" si="71"/>
        <v xml:space="preserve">UREN Room 709 17 20 B5 </v>
      </c>
      <c r="K1335" s="23" t="str">
        <f t="shared" si="72"/>
        <v xml:space="preserve">17 20 B5 </v>
      </c>
      <c r="M1335" s="300">
        <v>2.7189999999999999</v>
      </c>
      <c r="O1335" s="1"/>
      <c r="P1335" s="24" t="e">
        <f>IF(Q1335="","",VLOOKUP(Q1335,Mapping!AT:AU,2,FALSE))</f>
        <v>#N/A</v>
      </c>
      <c r="Q1335" s="97" t="s">
        <v>372</v>
      </c>
    </row>
    <row r="1336" spans="1:17" ht="15.75" hidden="1" customHeight="1">
      <c r="A1336" s="525" t="s">
        <v>369</v>
      </c>
      <c r="B1336" s="116" t="s">
        <v>2737</v>
      </c>
      <c r="C1336" s="111">
        <v>44755</v>
      </c>
      <c r="D1336" s="23">
        <f>IFERROR(VLOOKUP(E1336,Mapping!AW:BA,5,FALSE),"")</f>
        <v>3</v>
      </c>
      <c r="E1336" s="215" t="s">
        <v>943</v>
      </c>
      <c r="F1336" s="1">
        <v>17</v>
      </c>
      <c r="G1336" s="1">
        <v>20</v>
      </c>
      <c r="H1336" s="1" t="s">
        <v>1967</v>
      </c>
      <c r="J1336" s="23" t="str">
        <f t="shared" si="71"/>
        <v xml:space="preserve">UREN Room 709 17 20 B6 </v>
      </c>
      <c r="K1336" s="23" t="str">
        <f t="shared" si="72"/>
        <v xml:space="preserve">17 20 B6 </v>
      </c>
      <c r="M1336" s="300">
        <v>2.3889999999999998</v>
      </c>
      <c r="O1336" s="1"/>
      <c r="P1336" s="24" t="e">
        <f>IF(Q1336="","",VLOOKUP(Q1336,Mapping!AT:AU,2,FALSE))</f>
        <v>#N/A</v>
      </c>
      <c r="Q1336" s="97" t="s">
        <v>372</v>
      </c>
    </row>
    <row r="1337" spans="1:17" hidden="1">
      <c r="A1337" s="116" t="s">
        <v>655</v>
      </c>
      <c r="B1337" s="116" t="s">
        <v>654</v>
      </c>
      <c r="C1337" s="111">
        <v>44797</v>
      </c>
      <c r="D1337" s="23">
        <f>IFERROR(VLOOKUP(E1337,Mapping!AW:BA,5,FALSE),"")</f>
        <v>1</v>
      </c>
      <c r="E1337" s="215" t="s">
        <v>905</v>
      </c>
      <c r="F1337" s="1">
        <v>17</v>
      </c>
      <c r="G1337" s="1">
        <v>21</v>
      </c>
      <c r="H1337" s="1" t="s">
        <v>1209</v>
      </c>
      <c r="J1337" s="23" t="str">
        <f t="shared" si="71"/>
        <v xml:space="preserve">UREN Room 709 17 21 A1 </v>
      </c>
      <c r="K1337" s="23" t="str">
        <f t="shared" si="72"/>
        <v xml:space="preserve">17 21 A1 </v>
      </c>
      <c r="M1337" s="300">
        <v>0.48199999999999998</v>
      </c>
      <c r="O1337" s="1"/>
      <c r="P1337" s="24" t="e">
        <f>IF(Q1337="","",VLOOKUP(Q1337,Mapping!AT:AU,2,FALSE))</f>
        <v>#N/A</v>
      </c>
      <c r="Q1337" s="1" t="s">
        <v>372</v>
      </c>
    </row>
    <row r="1338" spans="1:17" hidden="1">
      <c r="A1338" s="85" t="s">
        <v>655</v>
      </c>
      <c r="B1338" s="85" t="s">
        <v>654</v>
      </c>
      <c r="C1338" s="111">
        <v>44797</v>
      </c>
      <c r="D1338" s="23">
        <f>IFERROR(VLOOKUP(E1338,Mapping!AW:BA,5,FALSE),"")</f>
        <v>3</v>
      </c>
      <c r="E1338" s="116" t="s">
        <v>943</v>
      </c>
      <c r="F1338" s="1">
        <v>17</v>
      </c>
      <c r="G1338" s="1">
        <v>21</v>
      </c>
      <c r="H1338" s="1" t="s">
        <v>2440</v>
      </c>
      <c r="J1338" s="23" t="str">
        <f t="shared" si="71"/>
        <v xml:space="preserve">UREN Room 709 17 21 A2 </v>
      </c>
      <c r="K1338" s="23" t="str">
        <f t="shared" si="72"/>
        <v xml:space="preserve">17 21 A2 </v>
      </c>
      <c r="M1338" s="300">
        <v>1.125</v>
      </c>
      <c r="O1338" s="1"/>
      <c r="P1338" s="24" t="e">
        <f>IF(Q1338="","",VLOOKUP(Q1338,Mapping!AT:AU,2,FALSE))</f>
        <v>#N/A</v>
      </c>
      <c r="Q1338" s="97" t="s">
        <v>372</v>
      </c>
    </row>
    <row r="1339" spans="1:17" hidden="1">
      <c r="A1339" s="85" t="s">
        <v>655</v>
      </c>
      <c r="B1339" s="85" t="s">
        <v>654</v>
      </c>
      <c r="C1339" s="111">
        <v>44797</v>
      </c>
      <c r="D1339" s="23">
        <f>IFERROR(VLOOKUP(E1339,Mapping!AW:BA,5,FALSE),"")</f>
        <v>2</v>
      </c>
      <c r="E1339" s="215" t="s">
        <v>925</v>
      </c>
      <c r="F1339" s="1">
        <v>17</v>
      </c>
      <c r="G1339">
        <v>21</v>
      </c>
      <c r="H1339" s="1" t="s">
        <v>2441</v>
      </c>
      <c r="J1339" s="23" t="str">
        <f t="shared" si="71"/>
        <v xml:space="preserve">UREN Room 709 17 21 A3 </v>
      </c>
      <c r="K1339" s="23" t="str">
        <f t="shared" si="72"/>
        <v xml:space="preserve">17 21 A3 </v>
      </c>
      <c r="M1339" s="300">
        <v>1.137</v>
      </c>
      <c r="O1339" s="1"/>
      <c r="P1339" s="24" t="e">
        <f>IF(Q1339="","",VLOOKUP(Q1339,Mapping!AT:AU,2,FALSE))</f>
        <v>#N/A</v>
      </c>
      <c r="Q1339" s="97" t="s">
        <v>372</v>
      </c>
    </row>
    <row r="1340" spans="1:17" hidden="1">
      <c r="A1340" s="85" t="s">
        <v>659</v>
      </c>
      <c r="B1340" s="85" t="s">
        <v>658</v>
      </c>
      <c r="C1340" s="111">
        <v>44797</v>
      </c>
      <c r="D1340" s="23">
        <f>IFERROR(VLOOKUP(E1340,Mapping!AW:BA,5,FALSE),"")</f>
        <v>1</v>
      </c>
      <c r="E1340" s="215" t="s">
        <v>905</v>
      </c>
      <c r="F1340" s="1">
        <v>17</v>
      </c>
      <c r="G1340" s="1">
        <v>21</v>
      </c>
      <c r="H1340" s="1" t="s">
        <v>2320</v>
      </c>
      <c r="J1340" s="23" t="str">
        <f t="shared" si="71"/>
        <v xml:space="preserve">UREN Room 709 17 21 A4 </v>
      </c>
      <c r="K1340" s="23" t="str">
        <f t="shared" si="72"/>
        <v xml:space="preserve">17 21 A4 </v>
      </c>
      <c r="M1340" s="300">
        <v>0.47599999999999998</v>
      </c>
      <c r="O1340" s="1"/>
      <c r="P1340" s="24" t="e">
        <f>IF(Q1340="","",VLOOKUP(Q1340,Mapping!AT:AU,2,FALSE))</f>
        <v>#N/A</v>
      </c>
      <c r="Q1340" s="97" t="s">
        <v>372</v>
      </c>
    </row>
    <row r="1341" spans="1:17" hidden="1">
      <c r="A1341" s="116" t="s">
        <v>659</v>
      </c>
      <c r="B1341" s="116" t="s">
        <v>658</v>
      </c>
      <c r="C1341" s="111">
        <v>44797</v>
      </c>
      <c r="D1341" s="23">
        <f>IFERROR(VLOOKUP(E1341,Mapping!AW:BA,5,FALSE),"")</f>
        <v>3</v>
      </c>
      <c r="E1341" s="116" t="s">
        <v>943</v>
      </c>
      <c r="F1341" s="1">
        <v>17</v>
      </c>
      <c r="G1341" s="1">
        <v>21</v>
      </c>
      <c r="H1341" s="1" t="s">
        <v>2322</v>
      </c>
      <c r="J1341" s="23" t="str">
        <f t="shared" si="71"/>
        <v xml:space="preserve">UREN Room 709 17 21 A5 </v>
      </c>
      <c r="K1341" s="23" t="str">
        <f t="shared" si="72"/>
        <v xml:space="preserve">17 21 A5 </v>
      </c>
      <c r="M1341" s="300">
        <v>1.2669999999999999</v>
      </c>
      <c r="O1341" s="1"/>
      <c r="P1341" s="24" t="e">
        <f>IF(Q1341="","",VLOOKUP(Q1341,Mapping!AT:AU,2,FALSE))</f>
        <v>#N/A</v>
      </c>
      <c r="Q1341" s="1" t="s">
        <v>372</v>
      </c>
    </row>
    <row r="1342" spans="1:17" hidden="1">
      <c r="A1342" s="116" t="s">
        <v>659</v>
      </c>
      <c r="B1342" s="116" t="s">
        <v>658</v>
      </c>
      <c r="C1342" s="111">
        <v>44797</v>
      </c>
      <c r="D1342" s="23">
        <f>IFERROR(VLOOKUP(E1342,Mapping!AW:BA,5,FALSE),"")</f>
        <v>2</v>
      </c>
      <c r="E1342" s="215" t="s">
        <v>925</v>
      </c>
      <c r="F1342" s="1">
        <v>17</v>
      </c>
      <c r="G1342" s="1">
        <v>21</v>
      </c>
      <c r="H1342" s="1" t="s">
        <v>2323</v>
      </c>
      <c r="J1342" s="23" t="str">
        <f t="shared" si="71"/>
        <v xml:space="preserve">UREN Room 709 17 21 A6 </v>
      </c>
      <c r="K1342" s="23" t="str">
        <f t="shared" si="72"/>
        <v xml:space="preserve">17 21 A6 </v>
      </c>
      <c r="M1342" s="300">
        <v>0.97099999999999997</v>
      </c>
      <c r="O1342" s="1"/>
      <c r="P1342" s="24" t="e">
        <f>IF(Q1342="","",VLOOKUP(Q1342,Mapping!AT:AU,2,FALSE))</f>
        <v>#N/A</v>
      </c>
      <c r="Q1342" s="97" t="s">
        <v>372</v>
      </c>
    </row>
    <row r="1343" spans="1:17" ht="15.75" hidden="1" customHeight="1">
      <c r="A1343" s="116" t="s">
        <v>662</v>
      </c>
      <c r="B1343" s="116" t="s">
        <v>661</v>
      </c>
      <c r="C1343" s="111">
        <v>44797</v>
      </c>
      <c r="D1343" s="23">
        <f>IFERROR(VLOOKUP(E1343,Mapping!AW:BA,5,FALSE),"")</f>
        <v>1</v>
      </c>
      <c r="E1343" s="215" t="s">
        <v>905</v>
      </c>
      <c r="F1343" s="1">
        <v>17</v>
      </c>
      <c r="G1343" s="1">
        <v>21</v>
      </c>
      <c r="H1343" s="1" t="s">
        <v>1353</v>
      </c>
      <c r="J1343" s="23" t="str">
        <f t="shared" si="71"/>
        <v xml:space="preserve">UREN Room 709 17 21 B1 </v>
      </c>
      <c r="K1343" s="23" t="str">
        <f t="shared" si="72"/>
        <v xml:space="preserve">17 21 B1 </v>
      </c>
      <c r="M1343" s="300">
        <v>0.309</v>
      </c>
      <c r="O1343" s="1"/>
      <c r="P1343" s="24" t="e">
        <f>IF(Q1343="","",VLOOKUP(Q1343,Mapping!AT:AU,2,FALSE))</f>
        <v>#N/A</v>
      </c>
      <c r="Q1343" s="97" t="s">
        <v>372</v>
      </c>
    </row>
    <row r="1344" spans="1:17" hidden="1">
      <c r="A1344" s="116" t="s">
        <v>662</v>
      </c>
      <c r="B1344" s="116" t="s">
        <v>661</v>
      </c>
      <c r="C1344" s="111">
        <v>44797</v>
      </c>
      <c r="D1344" s="23">
        <f>IFERROR(VLOOKUP(E1344,Mapping!AW:BA,5,FALSE),"")</f>
        <v>3</v>
      </c>
      <c r="E1344" s="116" t="s">
        <v>943</v>
      </c>
      <c r="F1344" s="1">
        <v>17</v>
      </c>
      <c r="G1344" s="1">
        <v>21</v>
      </c>
      <c r="H1344" s="1" t="s">
        <v>1391</v>
      </c>
      <c r="J1344" s="23" t="str">
        <f t="shared" si="71"/>
        <v xml:space="preserve">UREN Room 709 17 21 B2 </v>
      </c>
      <c r="K1344" s="23" t="str">
        <f t="shared" si="72"/>
        <v xml:space="preserve">17 21 B2 </v>
      </c>
      <c r="M1344" s="300">
        <v>1.107</v>
      </c>
      <c r="O1344" s="1"/>
      <c r="P1344" s="24" t="e">
        <f>IF(Q1344="","",VLOOKUP(Q1344,Mapping!AT:AU,2,FALSE))</f>
        <v>#N/A</v>
      </c>
      <c r="Q1344" s="97" t="s">
        <v>372</v>
      </c>
    </row>
    <row r="1345" spans="1:17" hidden="1">
      <c r="A1345" s="116" t="s">
        <v>662</v>
      </c>
      <c r="B1345" s="116" t="s">
        <v>661</v>
      </c>
      <c r="C1345" s="111">
        <v>44797</v>
      </c>
      <c r="D1345" s="23">
        <f>IFERROR(VLOOKUP(E1345,Mapping!AW:BA,5,FALSE),"")</f>
        <v>2</v>
      </c>
      <c r="E1345" s="215" t="s">
        <v>925</v>
      </c>
      <c r="F1345" s="1">
        <v>17</v>
      </c>
      <c r="G1345" s="1">
        <v>21</v>
      </c>
      <c r="H1345" s="1" t="s">
        <v>1957</v>
      </c>
      <c r="J1345" s="23" t="str">
        <f t="shared" si="71"/>
        <v xml:space="preserve">UREN Room 709 17 21 B3 </v>
      </c>
      <c r="K1345" s="23" t="str">
        <f t="shared" si="72"/>
        <v xml:space="preserve">17 21 B3 </v>
      </c>
      <c r="M1345" s="300">
        <v>0.93700000000000006</v>
      </c>
      <c r="O1345" s="1"/>
      <c r="P1345" s="24" t="e">
        <f>IF(Q1345="","",VLOOKUP(Q1345,Mapping!AT:AU,2,FALSE))</f>
        <v>#N/A</v>
      </c>
      <c r="Q1345" s="1" t="s">
        <v>372</v>
      </c>
    </row>
    <row r="1346" spans="1:17" hidden="1">
      <c r="A1346" s="116" t="s">
        <v>667</v>
      </c>
      <c r="B1346" s="116" t="s">
        <v>666</v>
      </c>
      <c r="C1346" s="111">
        <v>44797</v>
      </c>
      <c r="D1346" s="23">
        <f>IFERROR(VLOOKUP(E1346,Mapping!AW:BA,5,FALSE),"")</f>
        <v>1</v>
      </c>
      <c r="E1346" s="215" t="s">
        <v>905</v>
      </c>
      <c r="F1346" s="1">
        <v>17</v>
      </c>
      <c r="G1346">
        <v>21</v>
      </c>
      <c r="H1346" s="1" t="s">
        <v>1960</v>
      </c>
      <c r="J1346" s="23" t="str">
        <f t="shared" si="71"/>
        <v xml:space="preserve">UREN Room 709 17 21 B4 </v>
      </c>
      <c r="K1346" s="23" t="str">
        <f t="shared" si="72"/>
        <v xml:space="preserve">17 21 B4 </v>
      </c>
      <c r="M1346" s="300">
        <v>1.05</v>
      </c>
      <c r="O1346" s="1"/>
      <c r="P1346" s="24" t="e">
        <f>IF(Q1346="","",VLOOKUP(Q1346,Mapping!AT:AU,2,FALSE))</f>
        <v>#N/A</v>
      </c>
      <c r="Q1346" s="97" t="s">
        <v>372</v>
      </c>
    </row>
    <row r="1347" spans="1:17" hidden="1">
      <c r="A1347" s="116" t="s">
        <v>667</v>
      </c>
      <c r="B1347" s="116" t="s">
        <v>666</v>
      </c>
      <c r="C1347" s="111">
        <v>44797</v>
      </c>
      <c r="D1347" s="23">
        <f>IFERROR(VLOOKUP(E1347,Mapping!AW:BA,5,FALSE),"")</f>
        <v>3</v>
      </c>
      <c r="E1347" s="215" t="s">
        <v>943</v>
      </c>
      <c r="F1347" s="1">
        <v>17</v>
      </c>
      <c r="G1347" s="1">
        <v>21</v>
      </c>
      <c r="H1347" s="1" t="s">
        <v>1963</v>
      </c>
      <c r="J1347" s="23" t="str">
        <f t="shared" si="71"/>
        <v xml:space="preserve">UREN Room 709 17 21 B5 </v>
      </c>
      <c r="K1347" s="23" t="str">
        <f t="shared" si="72"/>
        <v xml:space="preserve">17 21 B5 </v>
      </c>
      <c r="M1347" s="300">
        <v>1.0069999999999999</v>
      </c>
      <c r="O1347" s="1"/>
      <c r="P1347" s="24" t="e">
        <f>IF(Q1347="","",VLOOKUP(Q1347,Mapping!AT:AU,2,FALSE))</f>
        <v>#N/A</v>
      </c>
      <c r="Q1347" s="97" t="s">
        <v>372</v>
      </c>
    </row>
    <row r="1348" spans="1:17" hidden="1">
      <c r="A1348" s="116" t="s">
        <v>667</v>
      </c>
      <c r="B1348" s="116" t="s">
        <v>666</v>
      </c>
      <c r="C1348" s="111">
        <v>44797</v>
      </c>
      <c r="D1348" s="23">
        <f>IFERROR(VLOOKUP(E1348,Mapping!AW:BA,5,FALSE),"")</f>
        <v>2</v>
      </c>
      <c r="E1348" s="215" t="s">
        <v>925</v>
      </c>
      <c r="F1348" s="1">
        <v>17</v>
      </c>
      <c r="G1348" s="1">
        <v>21</v>
      </c>
      <c r="H1348" s="1" t="s">
        <v>1967</v>
      </c>
      <c r="J1348" s="23" t="str">
        <f t="shared" si="71"/>
        <v xml:space="preserve">UREN Room 709 17 21 B6 </v>
      </c>
      <c r="K1348" s="23" t="str">
        <f t="shared" si="72"/>
        <v xml:space="preserve">17 21 B6 </v>
      </c>
      <c r="M1348" s="300">
        <v>0.95599999999999996</v>
      </c>
      <c r="O1348" s="1"/>
      <c r="P1348" s="24" t="e">
        <f>IF(Q1348="","",VLOOKUP(Q1348,Mapping!AT:AU,2,FALSE))</f>
        <v>#N/A</v>
      </c>
      <c r="Q1348" s="97" t="s">
        <v>372</v>
      </c>
    </row>
    <row r="1349" spans="1:17" hidden="1">
      <c r="A1349" s="116" t="s">
        <v>670</v>
      </c>
      <c r="B1349" s="116" t="s">
        <v>669</v>
      </c>
      <c r="C1349" s="111">
        <v>44797</v>
      </c>
      <c r="D1349" s="23">
        <f>IFERROR(VLOOKUP(E1349,Mapping!AW:BA,5,FALSE),"")</f>
        <v>1</v>
      </c>
      <c r="E1349" s="215" t="s">
        <v>905</v>
      </c>
      <c r="F1349" s="1">
        <v>17</v>
      </c>
      <c r="G1349" s="1">
        <v>21</v>
      </c>
      <c r="H1349" s="1" t="s">
        <v>1411</v>
      </c>
      <c r="J1349" s="23" t="str">
        <f t="shared" si="71"/>
        <v xml:space="preserve">UREN Room 709 17 21 C1 </v>
      </c>
      <c r="K1349" s="23" t="str">
        <f t="shared" si="72"/>
        <v xml:space="preserve">17 21 C1 </v>
      </c>
      <c r="M1349" s="300">
        <v>0.46500000000000002</v>
      </c>
      <c r="O1349" s="1"/>
      <c r="P1349" s="24" t="e">
        <f>IF(Q1349="","",VLOOKUP(Q1349,Mapping!AT:AU,2,FALSE))</f>
        <v>#N/A</v>
      </c>
      <c r="Q1349" s="1" t="s">
        <v>372</v>
      </c>
    </row>
    <row r="1350" spans="1:17" ht="15.75" hidden="1" customHeight="1">
      <c r="A1350" s="116" t="s">
        <v>670</v>
      </c>
      <c r="B1350" s="116" t="s">
        <v>669</v>
      </c>
      <c r="C1350" s="111">
        <v>44797</v>
      </c>
      <c r="D1350" s="23">
        <f>IFERROR(VLOOKUP(E1350,Mapping!AW:BA,5,FALSE),"")</f>
        <v>3</v>
      </c>
      <c r="E1350" s="215" t="s">
        <v>943</v>
      </c>
      <c r="F1350" s="1">
        <v>17</v>
      </c>
      <c r="G1350" s="1">
        <v>21</v>
      </c>
      <c r="H1350" s="1" t="s">
        <v>2324</v>
      </c>
      <c r="J1350" s="23" t="str">
        <f t="shared" si="71"/>
        <v xml:space="preserve">UREN Room 709 17 21 C2 </v>
      </c>
      <c r="K1350" s="23" t="str">
        <f t="shared" si="72"/>
        <v xml:space="preserve">17 21 C2 </v>
      </c>
      <c r="M1350" s="300">
        <v>0.90600000000000003</v>
      </c>
      <c r="O1350" s="1"/>
      <c r="P1350" s="24" t="e">
        <f>IF(Q1350="","",VLOOKUP(Q1350,Mapping!AT:AU,2,FALSE))</f>
        <v>#N/A</v>
      </c>
      <c r="Q1350" s="97" t="s">
        <v>372</v>
      </c>
    </row>
    <row r="1351" spans="1:17" hidden="1">
      <c r="A1351" s="116" t="s">
        <v>670</v>
      </c>
      <c r="B1351" s="116" t="s">
        <v>669</v>
      </c>
      <c r="C1351" s="111">
        <v>44797</v>
      </c>
      <c r="D1351" s="23">
        <f>IFERROR(VLOOKUP(E1351,Mapping!AW:BA,5,FALSE),"")</f>
        <v>2</v>
      </c>
      <c r="E1351" s="116" t="s">
        <v>925</v>
      </c>
      <c r="F1351" s="1">
        <v>17</v>
      </c>
      <c r="G1351" s="1">
        <v>21</v>
      </c>
      <c r="H1351" s="1" t="s">
        <v>2446</v>
      </c>
      <c r="J1351" s="23" t="str">
        <f t="shared" si="71"/>
        <v xml:space="preserve">UREN Room 709 17 21 C3 </v>
      </c>
      <c r="K1351" s="23" t="str">
        <f t="shared" si="72"/>
        <v xml:space="preserve">17 21 C3 </v>
      </c>
      <c r="M1351" s="300">
        <v>1.0629999999999999</v>
      </c>
      <c r="O1351" s="1"/>
      <c r="P1351" s="24" t="e">
        <f>IF(Q1351="","",VLOOKUP(Q1351,Mapping!AT:AU,2,FALSE))</f>
        <v>#N/A</v>
      </c>
      <c r="Q1351" s="97" t="s">
        <v>372</v>
      </c>
    </row>
    <row r="1352" spans="1:17" hidden="1">
      <c r="A1352" s="116" t="s">
        <v>674</v>
      </c>
      <c r="B1352" s="116" t="s">
        <v>673</v>
      </c>
      <c r="C1352" s="111">
        <v>44797</v>
      </c>
      <c r="D1352" s="23">
        <f>IFERROR(VLOOKUP(E1352,Mapping!AW:BA,5,FALSE),"")</f>
        <v>1</v>
      </c>
      <c r="E1352" s="215" t="s">
        <v>905</v>
      </c>
      <c r="F1352" s="1">
        <v>17</v>
      </c>
      <c r="G1352" s="1">
        <v>21</v>
      </c>
      <c r="H1352" s="1" t="s">
        <v>2447</v>
      </c>
      <c r="J1352" s="23" t="str">
        <f t="shared" si="71"/>
        <v xml:space="preserve">UREN Room 709 17 21 C4 </v>
      </c>
      <c r="K1352" s="23" t="str">
        <f t="shared" si="72"/>
        <v xml:space="preserve">17 21 C4 </v>
      </c>
      <c r="M1352" s="300">
        <v>0.60599999999999998</v>
      </c>
      <c r="O1352" s="1"/>
      <c r="P1352" s="24" t="e">
        <f>IF(Q1352="","",VLOOKUP(Q1352,Mapping!AT:AU,2,FALSE))</f>
        <v>#N/A</v>
      </c>
      <c r="Q1352" s="97" t="s">
        <v>372</v>
      </c>
    </row>
    <row r="1353" spans="1:17" hidden="1">
      <c r="A1353" s="116" t="s">
        <v>674</v>
      </c>
      <c r="B1353" s="116" t="s">
        <v>673</v>
      </c>
      <c r="C1353" s="111">
        <v>44797</v>
      </c>
      <c r="D1353" s="23">
        <f>IFERROR(VLOOKUP(E1353,Mapping!AW:BA,5,FALSE),"")</f>
        <v>3</v>
      </c>
      <c r="E1353" s="215" t="s">
        <v>943</v>
      </c>
      <c r="F1353" s="1">
        <v>17</v>
      </c>
      <c r="G1353" s="1">
        <v>21</v>
      </c>
      <c r="H1353" s="1" t="s">
        <v>2448</v>
      </c>
      <c r="J1353" s="23" t="str">
        <f t="shared" si="71"/>
        <v xml:space="preserve">UREN Room 709 17 21 C5 </v>
      </c>
      <c r="K1353" s="23" t="str">
        <f t="shared" si="72"/>
        <v xml:space="preserve">17 21 C5 </v>
      </c>
      <c r="M1353" s="300">
        <v>1.1879999999999999</v>
      </c>
      <c r="O1353" s="1"/>
      <c r="P1353" s="24" t="e">
        <f>IF(Q1353="","",VLOOKUP(Q1353,Mapping!AT:AU,2,FALSE))</f>
        <v>#N/A</v>
      </c>
      <c r="Q1353" s="1" t="s">
        <v>372</v>
      </c>
    </row>
    <row r="1354" spans="1:17" hidden="1">
      <c r="A1354" s="116" t="s">
        <v>674</v>
      </c>
      <c r="B1354" s="116" t="s">
        <v>673</v>
      </c>
      <c r="C1354" s="111">
        <v>44797</v>
      </c>
      <c r="D1354" s="23">
        <f>IFERROR(VLOOKUP(E1354,Mapping!AW:BA,5,FALSE),"")</f>
        <v>2</v>
      </c>
      <c r="E1354" s="116" t="s">
        <v>925</v>
      </c>
      <c r="F1354" s="1">
        <v>17</v>
      </c>
      <c r="G1354" s="1">
        <v>21</v>
      </c>
      <c r="H1354" s="1" t="s">
        <v>2449</v>
      </c>
      <c r="J1354" s="23" t="str">
        <f t="shared" si="71"/>
        <v xml:space="preserve">UREN Room 709 17 21 C6 </v>
      </c>
      <c r="K1354" s="23" t="str">
        <f t="shared" si="72"/>
        <v xml:space="preserve">17 21 C6 </v>
      </c>
      <c r="M1354" s="300">
        <v>1.2470000000000001</v>
      </c>
      <c r="O1354" s="1"/>
      <c r="P1354" s="24" t="e">
        <f>IF(Q1354="","",VLOOKUP(Q1354,Mapping!AT:AU,2,FALSE))</f>
        <v>#N/A</v>
      </c>
      <c r="Q1354" s="97" t="s">
        <v>372</v>
      </c>
    </row>
    <row r="1355" spans="1:17" hidden="1">
      <c r="A1355" s="116" t="s">
        <v>677</v>
      </c>
      <c r="B1355" s="116" t="s">
        <v>676</v>
      </c>
      <c r="C1355" s="111">
        <v>44797</v>
      </c>
      <c r="D1355" s="23">
        <f>IFERROR(VLOOKUP(E1355,Mapping!AW:BA,5,FALSE),"")</f>
        <v>3</v>
      </c>
      <c r="E1355" s="215" t="s">
        <v>943</v>
      </c>
      <c r="F1355" s="1">
        <v>17</v>
      </c>
      <c r="G1355" s="1">
        <v>22</v>
      </c>
      <c r="H1355" s="1" t="s">
        <v>2440</v>
      </c>
      <c r="J1355" s="23" t="str">
        <f t="shared" si="71"/>
        <v xml:space="preserve">UREN Room 709 17 22 A2 </v>
      </c>
      <c r="K1355" s="23" t="str">
        <f t="shared" si="72"/>
        <v xml:space="preserve">17 22 A2 </v>
      </c>
      <c r="M1355" s="300">
        <v>1.413</v>
      </c>
      <c r="O1355" s="1"/>
      <c r="P1355" s="24" t="e">
        <f>IF(Q1355="","",VLOOKUP(Q1355,Mapping!AT:AU,2,FALSE))</f>
        <v>#N/A</v>
      </c>
      <c r="Q1355" s="97" t="s">
        <v>372</v>
      </c>
    </row>
    <row r="1356" spans="1:17" hidden="1">
      <c r="A1356" s="116" t="s">
        <v>677</v>
      </c>
      <c r="B1356" s="116" t="s">
        <v>676</v>
      </c>
      <c r="C1356" s="111">
        <v>44797</v>
      </c>
      <c r="D1356" s="23">
        <f>IFERROR(VLOOKUP(E1356,Mapping!AW:BA,5,FALSE),"")</f>
        <v>2</v>
      </c>
      <c r="E1356" s="215" t="s">
        <v>925</v>
      </c>
      <c r="F1356" s="1">
        <v>17</v>
      </c>
      <c r="G1356" s="1">
        <v>22</v>
      </c>
      <c r="H1356" s="1" t="s">
        <v>2441</v>
      </c>
      <c r="J1356" s="23" t="str">
        <f t="shared" si="71"/>
        <v xml:space="preserve">UREN Room 709 17 22 A3 </v>
      </c>
      <c r="K1356" s="23" t="str">
        <f t="shared" si="72"/>
        <v xml:space="preserve">17 22 A3 </v>
      </c>
      <c r="M1356" s="300">
        <v>1.395</v>
      </c>
      <c r="O1356" s="1"/>
      <c r="P1356" s="24" t="e">
        <f>IF(Q1356="","",VLOOKUP(Q1356,Mapping!AT:AU,2,FALSE))</f>
        <v>#N/A</v>
      </c>
      <c r="Q1356" s="97" t="s">
        <v>372</v>
      </c>
    </row>
    <row r="1357" spans="1:17" ht="15.75" hidden="1" customHeight="1">
      <c r="A1357" s="116" t="s">
        <v>681</v>
      </c>
      <c r="B1357" s="116" t="s">
        <v>680</v>
      </c>
      <c r="C1357" s="111">
        <v>44797</v>
      </c>
      <c r="D1357" s="23">
        <f>IFERROR(VLOOKUP(E1357,Mapping!AW:BA,5,FALSE),"")</f>
        <v>3</v>
      </c>
      <c r="E1357" s="116" t="s">
        <v>943</v>
      </c>
      <c r="F1357" s="1">
        <v>17</v>
      </c>
      <c r="G1357" s="1">
        <v>22</v>
      </c>
      <c r="H1357" s="1" t="s">
        <v>2322</v>
      </c>
      <c r="J1357" s="23" t="str">
        <f t="shared" si="71"/>
        <v xml:space="preserve">UREN Room 709 17 22 A5 </v>
      </c>
      <c r="K1357" s="23" t="str">
        <f t="shared" si="72"/>
        <v xml:space="preserve">17 22 A5 </v>
      </c>
      <c r="M1357" s="300">
        <v>1.0129999999999999</v>
      </c>
      <c r="O1357" s="1"/>
      <c r="P1357" s="24" t="e">
        <f>IF(Q1357="","",VLOOKUP(Q1357,Mapping!AT:AU,2,FALSE))</f>
        <v>#N/A</v>
      </c>
      <c r="Q1357" s="1" t="s">
        <v>372</v>
      </c>
    </row>
    <row r="1358" spans="1:17" hidden="1">
      <c r="A1358" s="116" t="s">
        <v>681</v>
      </c>
      <c r="B1358" s="116" t="s">
        <v>680</v>
      </c>
      <c r="C1358" s="111">
        <v>44797</v>
      </c>
      <c r="D1358" s="23">
        <f>IFERROR(VLOOKUP(E1358,Mapping!AW:BA,5,FALSE),"")</f>
        <v>2</v>
      </c>
      <c r="E1358" s="215" t="s">
        <v>925</v>
      </c>
      <c r="F1358" s="1">
        <v>17</v>
      </c>
      <c r="G1358" s="1">
        <v>22</v>
      </c>
      <c r="H1358" s="1" t="s">
        <v>2323</v>
      </c>
      <c r="J1358" s="23" t="str">
        <f t="shared" si="71"/>
        <v xml:space="preserve">UREN Room 709 17 22 A6 </v>
      </c>
      <c r="K1358" s="23" t="str">
        <f t="shared" si="72"/>
        <v xml:space="preserve">17 22 A6 </v>
      </c>
      <c r="M1358" s="300">
        <v>1.276</v>
      </c>
      <c r="O1358" s="1"/>
      <c r="P1358" s="24" t="e">
        <f>IF(Q1358="","",VLOOKUP(Q1358,Mapping!AT:AU,2,FALSE))</f>
        <v>#N/A</v>
      </c>
      <c r="Q1358" s="97" t="s">
        <v>372</v>
      </c>
    </row>
    <row r="1359" spans="1:17" hidden="1">
      <c r="A1359" s="116" t="s">
        <v>683</v>
      </c>
      <c r="B1359" s="116" t="s">
        <v>2738</v>
      </c>
      <c r="C1359" s="111">
        <v>44797</v>
      </c>
      <c r="D1359" s="23">
        <f>IFERROR(VLOOKUP(E1359,Mapping!AW:BA,5,FALSE),"")</f>
        <v>1</v>
      </c>
      <c r="E1359" s="215" t="s">
        <v>905</v>
      </c>
      <c r="F1359" s="1">
        <v>17</v>
      </c>
      <c r="G1359" s="1">
        <v>22</v>
      </c>
      <c r="H1359" s="1" t="s">
        <v>1353</v>
      </c>
      <c r="J1359" s="23" t="str">
        <f t="shared" si="71"/>
        <v xml:space="preserve">UREN Room 709 17 22 B1 </v>
      </c>
      <c r="K1359" s="23" t="str">
        <f t="shared" si="72"/>
        <v xml:space="preserve">17 22 B1 </v>
      </c>
      <c r="M1359" s="300">
        <v>0.52100000000000002</v>
      </c>
      <c r="O1359" s="1"/>
      <c r="P1359" s="24" t="e">
        <f>IF(Q1359="","",VLOOKUP(Q1359,Mapping!AT:AU,2,FALSE))</f>
        <v>#N/A</v>
      </c>
      <c r="Q1359" s="97" t="s">
        <v>372</v>
      </c>
    </row>
    <row r="1360" spans="1:17" hidden="1">
      <c r="A1360" s="116" t="s">
        <v>683</v>
      </c>
      <c r="B1360" s="116" t="s">
        <v>2738</v>
      </c>
      <c r="C1360" s="111">
        <v>44797</v>
      </c>
      <c r="D1360" s="23">
        <f>IFERROR(VLOOKUP(E1360,Mapping!AW:BA,5,FALSE),"")</f>
        <v>3</v>
      </c>
      <c r="E1360" s="116" t="s">
        <v>943</v>
      </c>
      <c r="F1360" s="1">
        <v>17</v>
      </c>
      <c r="G1360" s="1">
        <v>22</v>
      </c>
      <c r="H1360" s="1" t="s">
        <v>1391</v>
      </c>
      <c r="J1360" s="23" t="str">
        <f t="shared" si="71"/>
        <v xml:space="preserve">UREN Room 709 17 22 B2 </v>
      </c>
      <c r="K1360" s="23" t="str">
        <f t="shared" si="72"/>
        <v xml:space="preserve">17 22 B2 </v>
      </c>
      <c r="M1360" s="300">
        <v>1.294</v>
      </c>
      <c r="O1360" s="1"/>
      <c r="P1360" s="24" t="e">
        <f>IF(Q1360="","",VLOOKUP(Q1360,Mapping!AT:AU,2,FALSE))</f>
        <v>#N/A</v>
      </c>
      <c r="Q1360" s="97" t="s">
        <v>372</v>
      </c>
    </row>
    <row r="1361" spans="1:17" hidden="1">
      <c r="A1361" s="116" t="s">
        <v>683</v>
      </c>
      <c r="B1361" s="116" t="s">
        <v>2738</v>
      </c>
      <c r="C1361" s="111">
        <v>44797</v>
      </c>
      <c r="D1361" s="23">
        <f>IFERROR(VLOOKUP(E1361,Mapping!AW:BA,5,FALSE),"")</f>
        <v>2</v>
      </c>
      <c r="E1361" s="215" t="s">
        <v>925</v>
      </c>
      <c r="F1361" s="1">
        <v>17</v>
      </c>
      <c r="G1361" s="1">
        <v>22</v>
      </c>
      <c r="H1361" s="1" t="s">
        <v>1957</v>
      </c>
      <c r="J1361" s="23" t="str">
        <f t="shared" si="71"/>
        <v xml:space="preserve">UREN Room 709 17 22 B3 </v>
      </c>
      <c r="K1361" s="23" t="str">
        <f t="shared" si="72"/>
        <v xml:space="preserve">17 22 B3 </v>
      </c>
      <c r="M1361" s="300">
        <v>1.41</v>
      </c>
      <c r="O1361" s="1"/>
      <c r="P1361" s="24" t="e">
        <f>IF(Q1361="","",VLOOKUP(Q1361,Mapping!AT:AU,2,FALSE))</f>
        <v>#N/A</v>
      </c>
      <c r="Q1361" s="1" t="s">
        <v>372</v>
      </c>
    </row>
    <row r="1362" spans="1:17" hidden="1">
      <c r="A1362" s="116" t="s">
        <v>687</v>
      </c>
      <c r="B1362" s="116" t="s">
        <v>686</v>
      </c>
      <c r="C1362" s="111">
        <v>44797</v>
      </c>
      <c r="D1362" s="23">
        <f>IFERROR(VLOOKUP(E1362,Mapping!AW:BA,5,FALSE),"")</f>
        <v>1</v>
      </c>
      <c r="E1362" s="215" t="s">
        <v>905</v>
      </c>
      <c r="F1362" s="1">
        <v>17</v>
      </c>
      <c r="G1362" s="1">
        <v>22</v>
      </c>
      <c r="H1362" s="1" t="s">
        <v>1960</v>
      </c>
      <c r="J1362" s="23" t="str">
        <f t="shared" si="71"/>
        <v xml:space="preserve">UREN Room 709 17 22 B4 </v>
      </c>
      <c r="K1362" s="23" t="str">
        <f t="shared" si="72"/>
        <v xml:space="preserve">17 22 B4 </v>
      </c>
      <c r="M1362" s="300">
        <v>0.622</v>
      </c>
      <c r="O1362" s="1"/>
      <c r="P1362" s="24" t="e">
        <f>IF(Q1362="","",VLOOKUP(Q1362,Mapping!AT:AU,2,FALSE))</f>
        <v>#N/A</v>
      </c>
      <c r="Q1362" s="97" t="s">
        <v>372</v>
      </c>
    </row>
    <row r="1363" spans="1:17" ht="15.75" hidden="1" customHeight="1">
      <c r="A1363" s="116" t="s">
        <v>687</v>
      </c>
      <c r="B1363" s="116" t="s">
        <v>686</v>
      </c>
      <c r="C1363" s="111">
        <v>44797</v>
      </c>
      <c r="D1363" s="23">
        <f>IFERROR(VLOOKUP(E1363,Mapping!AW:BA,5,FALSE),"")</f>
        <v>3</v>
      </c>
      <c r="E1363" s="215" t="s">
        <v>943</v>
      </c>
      <c r="F1363" s="1">
        <v>17</v>
      </c>
      <c r="G1363" s="1">
        <v>22</v>
      </c>
      <c r="H1363" s="1" t="s">
        <v>1963</v>
      </c>
      <c r="J1363" s="23" t="str">
        <f t="shared" si="71"/>
        <v xml:space="preserve">UREN Room 709 17 22 B5 </v>
      </c>
      <c r="K1363" s="23" t="str">
        <f t="shared" si="72"/>
        <v xml:space="preserve">17 22 B5 </v>
      </c>
      <c r="M1363" s="300">
        <v>1.0580000000000001</v>
      </c>
      <c r="O1363" s="1"/>
      <c r="P1363" s="24" t="e">
        <f>IF(Q1363="","",VLOOKUP(Q1363,Mapping!AT:AU,2,FALSE))</f>
        <v>#N/A</v>
      </c>
      <c r="Q1363" s="97" t="s">
        <v>372</v>
      </c>
    </row>
    <row r="1364" spans="1:17" hidden="1">
      <c r="A1364" s="116" t="s">
        <v>687</v>
      </c>
      <c r="B1364" s="116" t="s">
        <v>686</v>
      </c>
      <c r="C1364" s="111">
        <v>44797</v>
      </c>
      <c r="D1364" s="23">
        <f>IFERROR(VLOOKUP(E1364,Mapping!AW:BA,5,FALSE),"")</f>
        <v>2</v>
      </c>
      <c r="E1364" s="215" t="s">
        <v>925</v>
      </c>
      <c r="F1364" s="1">
        <v>17</v>
      </c>
      <c r="G1364" s="1">
        <v>22</v>
      </c>
      <c r="H1364" s="1" t="s">
        <v>1967</v>
      </c>
      <c r="J1364" s="23" t="str">
        <f t="shared" si="71"/>
        <v xml:space="preserve">UREN Room 709 17 22 B6 </v>
      </c>
      <c r="K1364" s="23" t="str">
        <f t="shared" si="72"/>
        <v xml:space="preserve">17 22 B6 </v>
      </c>
      <c r="M1364" s="300">
        <v>1.0980000000000001</v>
      </c>
      <c r="O1364" s="1"/>
      <c r="P1364" s="24" t="e">
        <f>IF(Q1364="","",VLOOKUP(Q1364,Mapping!AT:AU,2,FALSE))</f>
        <v>#N/A</v>
      </c>
      <c r="Q1364" s="97" t="s">
        <v>372</v>
      </c>
    </row>
    <row r="1365" spans="1:17" hidden="1">
      <c r="A1365" s="85" t="s">
        <v>691</v>
      </c>
      <c r="B1365" s="85" t="s">
        <v>690</v>
      </c>
      <c r="C1365" s="111">
        <v>44797</v>
      </c>
      <c r="D1365" s="23">
        <f>IFERROR(VLOOKUP(E1365,Mapping!AW:BA,5,FALSE),"")</f>
        <v>1</v>
      </c>
      <c r="E1365" s="116" t="s">
        <v>905</v>
      </c>
      <c r="F1365" s="1">
        <v>17</v>
      </c>
      <c r="G1365" s="1">
        <v>22</v>
      </c>
      <c r="H1365" s="1" t="s">
        <v>1411</v>
      </c>
      <c r="J1365" s="23" t="str">
        <f t="shared" si="71"/>
        <v xml:space="preserve">UREN Room 709 17 22 C1 </v>
      </c>
      <c r="K1365" s="23" t="str">
        <f t="shared" si="72"/>
        <v xml:space="preserve">17 22 C1 </v>
      </c>
      <c r="M1365" s="300">
        <v>0.42799999999999999</v>
      </c>
      <c r="O1365" s="1"/>
      <c r="P1365" s="24" t="e">
        <f>IF(Q1365="","",VLOOKUP(Q1365,Mapping!AT:AU,2,FALSE))</f>
        <v>#N/A</v>
      </c>
      <c r="Q1365" s="1" t="s">
        <v>372</v>
      </c>
    </row>
    <row r="1366" spans="1:17" hidden="1">
      <c r="A1366" s="85" t="s">
        <v>691</v>
      </c>
      <c r="B1366" s="85" t="s">
        <v>690</v>
      </c>
      <c r="C1366" s="111">
        <v>44797</v>
      </c>
      <c r="D1366" s="23">
        <f>IFERROR(VLOOKUP(E1366,Mapping!AW:BA,5,FALSE),"")</f>
        <v>3</v>
      </c>
      <c r="E1366" s="215" t="s">
        <v>943</v>
      </c>
      <c r="F1366" s="1">
        <v>17</v>
      </c>
      <c r="G1366" s="1">
        <v>22</v>
      </c>
      <c r="H1366" s="1" t="s">
        <v>2324</v>
      </c>
      <c r="J1366" s="23" t="str">
        <f t="shared" si="71"/>
        <v xml:space="preserve">UREN Room 709 17 22 C2 </v>
      </c>
      <c r="K1366" s="23" t="str">
        <f t="shared" si="72"/>
        <v xml:space="preserve">17 22 C2 </v>
      </c>
      <c r="M1366" s="300">
        <v>1.0960000000000001</v>
      </c>
      <c r="O1366" s="1"/>
      <c r="P1366" s="24" t="e">
        <f>IF(Q1366="","",VLOOKUP(Q1366,Mapping!AT:AU,2,FALSE))</f>
        <v>#N/A</v>
      </c>
      <c r="Q1366" s="97" t="s">
        <v>372</v>
      </c>
    </row>
    <row r="1367" spans="1:17" hidden="1">
      <c r="A1367" s="85" t="s">
        <v>691</v>
      </c>
      <c r="B1367" s="85" t="s">
        <v>690</v>
      </c>
      <c r="C1367" s="111">
        <v>44797</v>
      </c>
      <c r="D1367" s="23">
        <f>IFERROR(VLOOKUP(E1367,Mapping!AW:BA,5,FALSE),"")</f>
        <v>2</v>
      </c>
      <c r="E1367" s="215" t="s">
        <v>925</v>
      </c>
      <c r="F1367" s="1">
        <v>17</v>
      </c>
      <c r="G1367" s="1">
        <v>22</v>
      </c>
      <c r="H1367" s="1" t="s">
        <v>2446</v>
      </c>
      <c r="J1367" s="23" t="str">
        <f t="shared" si="71"/>
        <v xml:space="preserve">UREN Room 709 17 22 C3 </v>
      </c>
      <c r="K1367" s="23" t="str">
        <f t="shared" si="72"/>
        <v xml:space="preserve">17 22 C3 </v>
      </c>
      <c r="M1367" s="300">
        <v>1.4810000000000001</v>
      </c>
      <c r="O1367" s="1"/>
      <c r="P1367" s="24" t="e">
        <f>IF(Q1367="","",VLOOKUP(Q1367,Mapping!AT:AU,2,FALSE))</f>
        <v>#N/A</v>
      </c>
      <c r="Q1367" s="97" t="s">
        <v>372</v>
      </c>
    </row>
    <row r="1368" spans="1:17" hidden="1">
      <c r="A1368" s="116" t="s">
        <v>696</v>
      </c>
      <c r="B1368" s="116" t="s">
        <v>695</v>
      </c>
      <c r="C1368" s="111">
        <v>44797</v>
      </c>
      <c r="D1368" s="23">
        <f>IFERROR(VLOOKUP(E1368,Mapping!AW:BA,5,FALSE),"")</f>
        <v>1</v>
      </c>
      <c r="E1368" s="116" t="s">
        <v>905</v>
      </c>
      <c r="F1368" s="1">
        <v>17</v>
      </c>
      <c r="G1368" s="1">
        <v>22</v>
      </c>
      <c r="H1368" s="1" t="s">
        <v>2447</v>
      </c>
      <c r="J1368" s="23" t="str">
        <f t="shared" si="71"/>
        <v xml:space="preserve">UREN Room 709 17 22 C4 </v>
      </c>
      <c r="K1368" s="23" t="str">
        <f t="shared" si="72"/>
        <v xml:space="preserve">17 22 C4 </v>
      </c>
      <c r="M1368" s="300">
        <v>0.374</v>
      </c>
      <c r="O1368" s="1"/>
      <c r="P1368" s="24" t="e">
        <f>IF(Q1368="","",VLOOKUP(Q1368,Mapping!AT:AU,2,FALSE))</f>
        <v>#N/A</v>
      </c>
      <c r="Q1368" s="97" t="s">
        <v>372</v>
      </c>
    </row>
    <row r="1369" spans="1:17" hidden="1">
      <c r="A1369" s="116" t="s">
        <v>696</v>
      </c>
      <c r="B1369" s="116" t="s">
        <v>695</v>
      </c>
      <c r="C1369" s="111">
        <v>44797</v>
      </c>
      <c r="D1369" s="23">
        <f>IFERROR(VLOOKUP(E1369,Mapping!AW:BA,5,FALSE),"")</f>
        <v>2</v>
      </c>
      <c r="E1369" s="215" t="s">
        <v>925</v>
      </c>
      <c r="F1369" s="1">
        <v>17</v>
      </c>
      <c r="G1369" s="1">
        <v>22</v>
      </c>
      <c r="H1369" s="1" t="s">
        <v>2449</v>
      </c>
      <c r="J1369" s="23" t="str">
        <f t="shared" si="71"/>
        <v xml:space="preserve">UREN Room 709 17 22 C6 </v>
      </c>
      <c r="K1369" s="23" t="str">
        <f t="shared" si="72"/>
        <v xml:space="preserve">17 22 C6 </v>
      </c>
      <c r="M1369" s="300">
        <v>0.80600000000000005</v>
      </c>
      <c r="O1369" s="1"/>
      <c r="P1369" s="24" t="e">
        <f>IF(Q1369="","",VLOOKUP(Q1369,Mapping!AT:AU,2,FALSE))</f>
        <v>#N/A</v>
      </c>
      <c r="Q1369" s="1" t="s">
        <v>372</v>
      </c>
    </row>
    <row r="1370" spans="1:17" ht="15.75" hidden="1" customHeight="1">
      <c r="A1370" s="116" t="s">
        <v>701</v>
      </c>
      <c r="B1370" s="116" t="s">
        <v>700</v>
      </c>
      <c r="C1370" s="111">
        <v>44797</v>
      </c>
      <c r="D1370" s="23" t="str">
        <f>IFERROR(VLOOKUP(E1370,Mapping!AW:BA,5,FALSE),"")</f>
        <v/>
      </c>
      <c r="E1370" s="215" t="s">
        <v>2252</v>
      </c>
      <c r="F1370" s="1">
        <v>17</v>
      </c>
      <c r="G1370" s="1">
        <v>23</v>
      </c>
      <c r="H1370" s="1" t="s">
        <v>1209</v>
      </c>
      <c r="J1370" s="23" t="str">
        <f t="shared" si="71"/>
        <v xml:space="preserve">UREN Room 709 17 23 A1 </v>
      </c>
      <c r="K1370" s="23" t="str">
        <f t="shared" si="72"/>
        <v xml:space="preserve">17 23 A1 </v>
      </c>
      <c r="M1370" s="300">
        <v>0.51500000000000001</v>
      </c>
      <c r="O1370" s="1"/>
      <c r="P1370" s="24" t="e">
        <f>IF(Q1370="","",VLOOKUP(Q1370,Mapping!AT:AU,2,FALSE))</f>
        <v>#N/A</v>
      </c>
      <c r="Q1370" s="97" t="s">
        <v>372</v>
      </c>
    </row>
    <row r="1371" spans="1:17" hidden="1">
      <c r="A1371" s="116" t="s">
        <v>701</v>
      </c>
      <c r="B1371" s="116" t="s">
        <v>700</v>
      </c>
      <c r="C1371" s="111">
        <v>44797</v>
      </c>
      <c r="D1371" s="23">
        <f>IFERROR(VLOOKUP(E1371,Mapping!AW:BA,5,FALSE),"")</f>
        <v>3</v>
      </c>
      <c r="E1371" s="116" t="s">
        <v>943</v>
      </c>
      <c r="F1371" s="1">
        <v>17</v>
      </c>
      <c r="G1371" s="1">
        <v>23</v>
      </c>
      <c r="H1371" s="1" t="s">
        <v>2440</v>
      </c>
      <c r="J1371" s="23" t="str">
        <f t="shared" si="71"/>
        <v xml:space="preserve">UREN Room 709 17 23 A2 </v>
      </c>
      <c r="K1371" s="23" t="str">
        <f t="shared" si="72"/>
        <v xml:space="preserve">17 23 A2 </v>
      </c>
      <c r="M1371" s="300">
        <v>1.0640000000000001</v>
      </c>
      <c r="O1371" s="1"/>
      <c r="P1371" s="24" t="e">
        <f>IF(Q1371="","",VLOOKUP(Q1371,Mapping!AT:AU,2,FALSE))</f>
        <v>#N/A</v>
      </c>
      <c r="Q1371" s="97" t="s">
        <v>372</v>
      </c>
    </row>
    <row r="1372" spans="1:17" ht="27" hidden="1" customHeight="1">
      <c r="A1372" s="116" t="s">
        <v>701</v>
      </c>
      <c r="B1372" s="116" t="s">
        <v>700</v>
      </c>
      <c r="C1372" s="111">
        <v>44797</v>
      </c>
      <c r="D1372" s="23">
        <f>IFERROR(VLOOKUP(E1372,Mapping!AW:BA,5,FALSE),"")</f>
        <v>2</v>
      </c>
      <c r="E1372" s="215" t="s">
        <v>925</v>
      </c>
      <c r="F1372" s="1">
        <v>17</v>
      </c>
      <c r="G1372" s="1">
        <v>23</v>
      </c>
      <c r="H1372" s="1" t="s">
        <v>2441</v>
      </c>
      <c r="J1372" s="23" t="str">
        <f t="shared" si="71"/>
        <v xml:space="preserve">UREN Room 709 17 23 A3 </v>
      </c>
      <c r="K1372" s="23" t="str">
        <f t="shared" si="72"/>
        <v xml:space="preserve">17 23 A3 </v>
      </c>
      <c r="M1372" s="300">
        <v>0.86899999999999999</v>
      </c>
      <c r="O1372" s="1"/>
      <c r="P1372" s="24" t="e">
        <f>IF(Q1372="","",VLOOKUP(Q1372,Mapping!AT:AU,2,FALSE))</f>
        <v>#N/A</v>
      </c>
      <c r="Q1372" s="97" t="s">
        <v>372</v>
      </c>
    </row>
    <row r="1373" spans="1:17" hidden="1">
      <c r="A1373" s="116" t="s">
        <v>704</v>
      </c>
      <c r="B1373" s="116" t="s">
        <v>703</v>
      </c>
      <c r="C1373" s="111">
        <v>44797</v>
      </c>
      <c r="D1373" s="23">
        <f>IFERROR(VLOOKUP(E1373,Mapping!AW:BA,5,FALSE),"")</f>
        <v>1</v>
      </c>
      <c r="E1373" s="116" t="s">
        <v>905</v>
      </c>
      <c r="F1373" s="1">
        <v>17</v>
      </c>
      <c r="G1373" s="1">
        <v>23</v>
      </c>
      <c r="H1373" s="1" t="s">
        <v>2320</v>
      </c>
      <c r="J1373" s="23" t="str">
        <f t="shared" si="71"/>
        <v xml:space="preserve">UREN Room 709 17 23 A4 </v>
      </c>
      <c r="K1373" s="23" t="str">
        <f t="shared" si="72"/>
        <v xml:space="preserve">17 23 A4 </v>
      </c>
      <c r="M1373" s="300">
        <v>0.52900000000000003</v>
      </c>
      <c r="O1373" s="1"/>
      <c r="P1373" s="24" t="e">
        <f>IF(Q1373="","",VLOOKUP(Q1373,Mapping!AT:AU,2,FALSE))</f>
        <v>#N/A</v>
      </c>
      <c r="Q1373" s="1" t="s">
        <v>372</v>
      </c>
    </row>
    <row r="1374" spans="1:17" hidden="1">
      <c r="A1374" s="116" t="s">
        <v>704</v>
      </c>
      <c r="B1374" s="116" t="s">
        <v>703</v>
      </c>
      <c r="C1374" s="111">
        <v>44797</v>
      </c>
      <c r="D1374" s="23">
        <f>IFERROR(VLOOKUP(E1374,Mapping!AW:BA,5,FALSE),"")</f>
        <v>3</v>
      </c>
      <c r="E1374" s="215" t="s">
        <v>943</v>
      </c>
      <c r="F1374" s="1">
        <v>17</v>
      </c>
      <c r="G1374" s="1">
        <v>23</v>
      </c>
      <c r="H1374" s="1" t="s">
        <v>2322</v>
      </c>
      <c r="J1374" s="23" t="str">
        <f t="shared" ref="J1374:J1437" si="73">"UREN Room 709"&amp;" "&amp;F1374&amp;" "&amp;G1374&amp;" "&amp;H1374&amp;" "&amp;I1374</f>
        <v xml:space="preserve">UREN Room 709 17 23 A5 </v>
      </c>
      <c r="K1374" s="23" t="str">
        <f t="shared" ref="K1374:K1437" si="74">F1374&amp;" "&amp;G1374&amp;" "&amp;H1374&amp;" "&amp;I1374</f>
        <v xml:space="preserve">17 23 A5 </v>
      </c>
      <c r="M1374" s="300">
        <v>1.0609999999999999</v>
      </c>
      <c r="O1374" s="1"/>
      <c r="P1374" s="24" t="e">
        <f>IF(Q1374="","",VLOOKUP(Q1374,Mapping!AT:AU,2,FALSE))</f>
        <v>#N/A</v>
      </c>
      <c r="Q1374" s="97" t="s">
        <v>372</v>
      </c>
    </row>
    <row r="1375" spans="1:17" hidden="1">
      <c r="A1375" s="116" t="s">
        <v>704</v>
      </c>
      <c r="B1375" s="116" t="s">
        <v>703</v>
      </c>
      <c r="C1375" s="111">
        <v>44797</v>
      </c>
      <c r="D1375" s="23">
        <f>IFERROR(VLOOKUP(E1375,Mapping!AW:BA,5,FALSE),"")</f>
        <v>2</v>
      </c>
      <c r="E1375" s="215" t="s">
        <v>925</v>
      </c>
      <c r="F1375" s="1">
        <v>17</v>
      </c>
      <c r="G1375" s="1">
        <v>23</v>
      </c>
      <c r="H1375" s="1" t="s">
        <v>2323</v>
      </c>
      <c r="J1375" s="23" t="str">
        <f t="shared" si="73"/>
        <v xml:space="preserve">UREN Room 709 17 23 A6 </v>
      </c>
      <c r="K1375" s="23" t="str">
        <f t="shared" si="74"/>
        <v xml:space="preserve">17 23 A6 </v>
      </c>
      <c r="M1375" s="300">
        <v>0.81599999999999995</v>
      </c>
      <c r="O1375" s="1"/>
      <c r="P1375" s="24" t="e">
        <f>IF(Q1375="","",VLOOKUP(Q1375,Mapping!AT:AU,2,FALSE))</f>
        <v>#N/A</v>
      </c>
      <c r="Q1375" s="97" t="s">
        <v>372</v>
      </c>
    </row>
    <row r="1376" spans="1:17" ht="15.75" hidden="1" customHeight="1">
      <c r="A1376" s="116" t="s">
        <v>706</v>
      </c>
      <c r="B1376" s="116" t="s">
        <v>705</v>
      </c>
      <c r="C1376" s="111">
        <v>44797</v>
      </c>
      <c r="D1376" s="23">
        <f>IFERROR(VLOOKUP(E1376,Mapping!AW:BA,5,FALSE),"")</f>
        <v>1</v>
      </c>
      <c r="E1376" s="116" t="s">
        <v>905</v>
      </c>
      <c r="F1376" s="1">
        <v>17</v>
      </c>
      <c r="G1376" s="1">
        <v>23</v>
      </c>
      <c r="H1376" s="1" t="s">
        <v>1353</v>
      </c>
      <c r="J1376" s="23" t="str">
        <f t="shared" si="73"/>
        <v xml:space="preserve">UREN Room 709 17 23 B1 </v>
      </c>
      <c r="K1376" s="23" t="str">
        <f t="shared" si="74"/>
        <v xml:space="preserve">17 23 B1 </v>
      </c>
      <c r="M1376" s="300">
        <v>0.501</v>
      </c>
      <c r="O1376" s="1"/>
      <c r="P1376" s="24" t="e">
        <f>IF(Q1376="","",VLOOKUP(Q1376,Mapping!AT:AU,2,FALSE))</f>
        <v>#N/A</v>
      </c>
      <c r="Q1376" s="97" t="s">
        <v>372</v>
      </c>
    </row>
    <row r="1377" spans="1:17" hidden="1">
      <c r="A1377" s="116" t="s">
        <v>706</v>
      </c>
      <c r="B1377" s="116" t="s">
        <v>705</v>
      </c>
      <c r="C1377" s="111">
        <v>44797</v>
      </c>
      <c r="D1377" s="23">
        <f>IFERROR(VLOOKUP(E1377,Mapping!AW:BA,5,FALSE),"")</f>
        <v>3</v>
      </c>
      <c r="E1377" s="215" t="s">
        <v>943</v>
      </c>
      <c r="F1377" s="1">
        <v>17</v>
      </c>
      <c r="G1377" s="1">
        <v>23</v>
      </c>
      <c r="H1377" s="1" t="s">
        <v>1391</v>
      </c>
      <c r="J1377" s="23" t="str">
        <f t="shared" si="73"/>
        <v xml:space="preserve">UREN Room 709 17 23 B2 </v>
      </c>
      <c r="K1377" s="23" t="str">
        <f t="shared" si="74"/>
        <v xml:space="preserve">17 23 B2 </v>
      </c>
      <c r="M1377" s="300">
        <v>1.069</v>
      </c>
      <c r="O1377" s="1"/>
      <c r="P1377" s="24" t="e">
        <f>IF(Q1377="","",VLOOKUP(Q1377,Mapping!AT:AU,2,FALSE))</f>
        <v>#N/A</v>
      </c>
      <c r="Q1377" s="1" t="s">
        <v>372</v>
      </c>
    </row>
    <row r="1378" spans="1:17" hidden="1">
      <c r="A1378" s="116" t="s">
        <v>706</v>
      </c>
      <c r="B1378" s="116" t="s">
        <v>705</v>
      </c>
      <c r="C1378" s="111">
        <v>44797</v>
      </c>
      <c r="D1378" s="23">
        <f>IFERROR(VLOOKUP(E1378,Mapping!AW:BA,5,FALSE),"")</f>
        <v>2</v>
      </c>
      <c r="E1378" s="215" t="s">
        <v>925</v>
      </c>
      <c r="F1378" s="1">
        <v>17</v>
      </c>
      <c r="G1378" s="1">
        <v>23</v>
      </c>
      <c r="H1378" s="1" t="s">
        <v>1957</v>
      </c>
      <c r="J1378" s="23" t="str">
        <f t="shared" si="73"/>
        <v xml:space="preserve">UREN Room 709 17 23 B3 </v>
      </c>
      <c r="K1378" s="23" t="str">
        <f t="shared" si="74"/>
        <v xml:space="preserve">17 23 B3 </v>
      </c>
      <c r="M1378" s="300">
        <v>0.99399999999999999</v>
      </c>
      <c r="O1378" s="1"/>
      <c r="P1378" s="24" t="e">
        <f>IF(Q1378="","",VLOOKUP(Q1378,Mapping!AT:AU,2,FALSE))</f>
        <v>#N/A</v>
      </c>
      <c r="Q1378" s="97" t="s">
        <v>372</v>
      </c>
    </row>
    <row r="1379" spans="1:17" hidden="1">
      <c r="A1379" s="116" t="s">
        <v>315</v>
      </c>
      <c r="B1379" s="116" t="s">
        <v>314</v>
      </c>
      <c r="C1379" s="111">
        <v>44797</v>
      </c>
      <c r="D1379" s="23">
        <f>IFERROR(VLOOKUP(E1379,Mapping!AW:BA,5,FALSE),"")</f>
        <v>1</v>
      </c>
      <c r="E1379" s="116" t="s">
        <v>905</v>
      </c>
      <c r="F1379" s="1">
        <v>17</v>
      </c>
      <c r="G1379" s="1">
        <v>23</v>
      </c>
      <c r="H1379" s="1" t="s">
        <v>1960</v>
      </c>
      <c r="J1379" s="23" t="str">
        <f t="shared" si="73"/>
        <v xml:space="preserve">UREN Room 709 17 23 B4 </v>
      </c>
      <c r="K1379" s="23" t="str">
        <f t="shared" si="74"/>
        <v xml:space="preserve">17 23 B4 </v>
      </c>
      <c r="M1379" s="300">
        <v>0.38700000000000001</v>
      </c>
      <c r="O1379" s="1"/>
      <c r="P1379" s="24" t="e">
        <f>IF(Q1379="","",VLOOKUP(Q1379,Mapping!AT:AU,2,FALSE))</f>
        <v>#N/A</v>
      </c>
      <c r="Q1379" s="97" t="s">
        <v>372</v>
      </c>
    </row>
    <row r="1380" spans="1:17" hidden="1">
      <c r="A1380" s="116" t="s">
        <v>315</v>
      </c>
      <c r="B1380" s="116" t="s">
        <v>314</v>
      </c>
      <c r="C1380" s="111">
        <v>44797</v>
      </c>
      <c r="D1380" s="23">
        <f>IFERROR(VLOOKUP(E1380,Mapping!AW:BA,5,FALSE),"")</f>
        <v>3</v>
      </c>
      <c r="E1380" s="215" t="s">
        <v>943</v>
      </c>
      <c r="F1380" s="1">
        <v>17</v>
      </c>
      <c r="G1380" s="1">
        <v>23</v>
      </c>
      <c r="H1380" s="1" t="s">
        <v>1963</v>
      </c>
      <c r="J1380" s="23" t="str">
        <f t="shared" si="73"/>
        <v xml:space="preserve">UREN Room 709 17 23 B5 </v>
      </c>
      <c r="K1380" s="23" t="str">
        <f t="shared" si="74"/>
        <v xml:space="preserve">17 23 B5 </v>
      </c>
      <c r="M1380" s="300">
        <v>1.091</v>
      </c>
      <c r="O1380" s="1"/>
      <c r="P1380" s="24" t="e">
        <f>IF(Q1380="","",VLOOKUP(Q1380,Mapping!AT:AU,2,FALSE))</f>
        <v>#N/A</v>
      </c>
      <c r="Q1380" s="97" t="s">
        <v>372</v>
      </c>
    </row>
    <row r="1381" spans="1:17" hidden="1">
      <c r="A1381" s="116" t="s">
        <v>332</v>
      </c>
      <c r="B1381" s="116" t="s">
        <v>331</v>
      </c>
      <c r="C1381" s="111">
        <v>44797</v>
      </c>
      <c r="D1381" s="23">
        <f>IFERROR(VLOOKUP(E1381,Mapping!AW:BA,5,FALSE),"")</f>
        <v>1</v>
      </c>
      <c r="E1381" s="215" t="s">
        <v>905</v>
      </c>
      <c r="F1381" s="1">
        <v>17</v>
      </c>
      <c r="G1381" s="1">
        <v>23</v>
      </c>
      <c r="H1381" s="1" t="s">
        <v>1411</v>
      </c>
      <c r="J1381" s="23" t="str">
        <f t="shared" si="73"/>
        <v xml:space="preserve">UREN Room 709 17 23 C1 </v>
      </c>
      <c r="K1381" s="23" t="str">
        <f t="shared" si="74"/>
        <v xml:space="preserve">17 23 C1 </v>
      </c>
      <c r="M1381" s="300">
        <v>0.57499999999999996</v>
      </c>
      <c r="O1381" s="1"/>
      <c r="P1381" s="24" t="e">
        <f>IF(Q1381="","",VLOOKUP(Q1381,Mapping!AT:AU,2,FALSE))</f>
        <v>#N/A</v>
      </c>
      <c r="Q1381" s="1" t="s">
        <v>372</v>
      </c>
    </row>
    <row r="1382" spans="1:17" hidden="1">
      <c r="A1382" s="116" t="s">
        <v>332</v>
      </c>
      <c r="B1382" s="116" t="s">
        <v>331</v>
      </c>
      <c r="C1382" s="111">
        <v>44797</v>
      </c>
      <c r="D1382" s="23">
        <f>IFERROR(VLOOKUP(E1382,Mapping!AW:BA,5,FALSE),"")</f>
        <v>3</v>
      </c>
      <c r="E1382" s="116" t="s">
        <v>943</v>
      </c>
      <c r="F1382" s="1">
        <v>17</v>
      </c>
      <c r="G1382" s="1">
        <v>23</v>
      </c>
      <c r="H1382" s="1" t="s">
        <v>2324</v>
      </c>
      <c r="J1382" s="23" t="str">
        <f t="shared" si="73"/>
        <v xml:space="preserve">UREN Room 709 17 23 C2 </v>
      </c>
      <c r="K1382" s="23" t="str">
        <f t="shared" si="74"/>
        <v xml:space="preserve">17 23 C2 </v>
      </c>
      <c r="M1382" s="300">
        <v>0.68</v>
      </c>
      <c r="O1382" s="1"/>
      <c r="P1382" s="24" t="e">
        <f>IF(Q1382="","",VLOOKUP(Q1382,Mapping!AT:AU,2,FALSE))</f>
        <v>#N/A</v>
      </c>
      <c r="Q1382" s="97" t="s">
        <v>372</v>
      </c>
    </row>
    <row r="1383" spans="1:17" ht="15.75" hidden="1" customHeight="1">
      <c r="A1383" s="116" t="s">
        <v>332</v>
      </c>
      <c r="B1383" s="116" t="s">
        <v>331</v>
      </c>
      <c r="C1383" s="111">
        <v>44797</v>
      </c>
      <c r="D1383" s="23">
        <f>IFERROR(VLOOKUP(E1383,Mapping!AW:BA,5,FALSE),"")</f>
        <v>2</v>
      </c>
      <c r="E1383" s="215" t="s">
        <v>925</v>
      </c>
      <c r="F1383" s="1">
        <v>17</v>
      </c>
      <c r="G1383" s="1">
        <v>23</v>
      </c>
      <c r="H1383" s="1" t="s">
        <v>2446</v>
      </c>
      <c r="J1383" s="23" t="str">
        <f t="shared" si="73"/>
        <v xml:space="preserve">UREN Room 709 17 23 C3 </v>
      </c>
      <c r="K1383" s="23" t="str">
        <f t="shared" si="74"/>
        <v xml:space="preserve">17 23 C3 </v>
      </c>
      <c r="M1383" s="300">
        <v>0.82399999999999995</v>
      </c>
      <c r="O1383" s="1"/>
      <c r="P1383" s="24" t="e">
        <f>IF(Q1383="","",VLOOKUP(Q1383,Mapping!AT:AU,2,FALSE))</f>
        <v>#N/A</v>
      </c>
      <c r="Q1383" s="97" t="s">
        <v>372</v>
      </c>
    </row>
    <row r="1384" spans="1:17" hidden="1">
      <c r="A1384" s="116" t="s">
        <v>709</v>
      </c>
      <c r="B1384" s="116" t="s">
        <v>708</v>
      </c>
      <c r="C1384" s="111">
        <v>44797</v>
      </c>
      <c r="D1384" s="23">
        <f>IFERROR(VLOOKUP(E1384,Mapping!AW:BA,5,FALSE),"")</f>
        <v>1</v>
      </c>
      <c r="E1384" s="215" t="s">
        <v>905</v>
      </c>
      <c r="F1384" s="1">
        <v>17</v>
      </c>
      <c r="G1384" s="1">
        <v>23</v>
      </c>
      <c r="H1384" s="1" t="s">
        <v>2447</v>
      </c>
      <c r="J1384" s="23" t="str">
        <f t="shared" si="73"/>
        <v xml:space="preserve">UREN Room 709 17 23 C4 </v>
      </c>
      <c r="K1384" s="23" t="str">
        <f t="shared" si="74"/>
        <v xml:space="preserve">17 23 C4 </v>
      </c>
      <c r="M1384" s="300">
        <v>1.0209999999999999</v>
      </c>
      <c r="O1384" s="1"/>
      <c r="P1384" s="24" t="e">
        <f>IF(Q1384="","",VLOOKUP(Q1384,Mapping!AT:AU,2,FALSE))</f>
        <v>#N/A</v>
      </c>
      <c r="Q1384" s="97" t="s">
        <v>372</v>
      </c>
    </row>
    <row r="1385" spans="1:17" hidden="1">
      <c r="A1385" s="85" t="s">
        <v>709</v>
      </c>
      <c r="B1385" s="85" t="s">
        <v>708</v>
      </c>
      <c r="C1385" s="111">
        <v>44797</v>
      </c>
      <c r="D1385" s="23">
        <f>IFERROR(VLOOKUP(E1385,Mapping!AW:BA,5,FALSE),"")</f>
        <v>3</v>
      </c>
      <c r="E1385" s="85" t="s">
        <v>943</v>
      </c>
      <c r="F1385" s="1">
        <v>17</v>
      </c>
      <c r="G1385" s="1">
        <v>23</v>
      </c>
      <c r="H1385" s="1" t="s">
        <v>2448</v>
      </c>
      <c r="J1385" s="23" t="str">
        <f t="shared" si="73"/>
        <v xml:space="preserve">UREN Room 709 17 23 C5 </v>
      </c>
      <c r="K1385" s="23" t="str">
        <f t="shared" si="74"/>
        <v xml:space="preserve">17 23 C5 </v>
      </c>
      <c r="M1385" s="300">
        <v>1.298</v>
      </c>
      <c r="O1385" s="1"/>
      <c r="P1385" s="24" t="e">
        <f>IF(Q1385="","",VLOOKUP(Q1385,Mapping!AT:AU,2,FALSE))</f>
        <v>#N/A</v>
      </c>
      <c r="Q1385" s="1" t="s">
        <v>372</v>
      </c>
    </row>
    <row r="1386" spans="1:17" hidden="1">
      <c r="A1386" s="85" t="s">
        <v>709</v>
      </c>
      <c r="B1386" s="85" t="s">
        <v>708</v>
      </c>
      <c r="C1386" s="111">
        <v>44797</v>
      </c>
      <c r="D1386" s="23">
        <f>IFERROR(VLOOKUP(E1386,Mapping!AW:BA,5,FALSE),"")</f>
        <v>2</v>
      </c>
      <c r="E1386" s="215" t="s">
        <v>925</v>
      </c>
      <c r="F1386" s="1">
        <v>17</v>
      </c>
      <c r="G1386" s="1">
        <v>23</v>
      </c>
      <c r="H1386" s="1" t="s">
        <v>2449</v>
      </c>
      <c r="J1386" s="23" t="str">
        <f t="shared" si="73"/>
        <v xml:space="preserve">UREN Room 709 17 23 C6 </v>
      </c>
      <c r="K1386" s="23" t="str">
        <f t="shared" si="74"/>
        <v xml:space="preserve">17 23 C6 </v>
      </c>
      <c r="M1386" s="300">
        <v>1.6060000000000001</v>
      </c>
      <c r="O1386" s="1"/>
      <c r="P1386" s="24" t="e">
        <f>IF(Q1386="","",VLOOKUP(Q1386,Mapping!AT:AU,2,FALSE))</f>
        <v>#N/A</v>
      </c>
      <c r="Q1386" s="97" t="s">
        <v>372</v>
      </c>
    </row>
    <row r="1387" spans="1:17" hidden="1">
      <c r="A1387" s="85" t="s">
        <v>713</v>
      </c>
      <c r="B1387" s="85" t="s">
        <v>712</v>
      </c>
      <c r="C1387" s="111">
        <v>44797</v>
      </c>
      <c r="D1387" s="23">
        <f>IFERROR(VLOOKUP(E1387,Mapping!AW:BA,5,FALSE),"")</f>
        <v>1</v>
      </c>
      <c r="E1387" s="215" t="s">
        <v>905</v>
      </c>
      <c r="F1387" s="1">
        <v>17</v>
      </c>
      <c r="G1387" s="1">
        <v>24</v>
      </c>
      <c r="H1387" s="1" t="s">
        <v>1209</v>
      </c>
      <c r="J1387" s="23" t="str">
        <f t="shared" si="73"/>
        <v xml:space="preserve">UREN Room 709 17 24 A1 </v>
      </c>
      <c r="K1387" s="23" t="str">
        <f t="shared" si="74"/>
        <v xml:space="preserve">17 24 A1 </v>
      </c>
      <c r="M1387" s="300">
        <v>0.57399999999999995</v>
      </c>
      <c r="O1387" s="1"/>
      <c r="P1387" s="24" t="e">
        <f>IF(Q1387="","",VLOOKUP(Q1387,Mapping!AT:AU,2,FALSE))</f>
        <v>#N/A</v>
      </c>
      <c r="Q1387" s="97" t="s">
        <v>372</v>
      </c>
    </row>
    <row r="1388" spans="1:17" hidden="1">
      <c r="A1388" s="85" t="s">
        <v>2739</v>
      </c>
      <c r="B1388" s="85" t="s">
        <v>2740</v>
      </c>
      <c r="C1388" s="111">
        <v>44797</v>
      </c>
      <c r="D1388" s="23">
        <f>IFERROR(VLOOKUP(E1388,Mapping!AW:BA,5,FALSE),"")</f>
        <v>3</v>
      </c>
      <c r="E1388" s="116" t="s">
        <v>943</v>
      </c>
      <c r="F1388" s="1">
        <v>17</v>
      </c>
      <c r="G1388" s="1">
        <v>24</v>
      </c>
      <c r="H1388" s="1" t="s">
        <v>2440</v>
      </c>
      <c r="J1388" s="23" t="str">
        <f t="shared" si="73"/>
        <v xml:space="preserve">UREN Room 709 17 24 A2 </v>
      </c>
      <c r="K1388" s="23" t="str">
        <f t="shared" si="74"/>
        <v xml:space="preserve">17 24 A2 </v>
      </c>
      <c r="M1388" s="300">
        <v>1.2669999999999999</v>
      </c>
      <c r="O1388" s="1"/>
      <c r="P1388" s="24" t="e">
        <f>IF(Q1388="","",VLOOKUP(Q1388,Mapping!AT:AU,2,FALSE))</f>
        <v>#N/A</v>
      </c>
      <c r="Q1388" s="97" t="s">
        <v>372</v>
      </c>
    </row>
    <row r="1389" spans="1:17" hidden="1">
      <c r="A1389" s="85" t="s">
        <v>2741</v>
      </c>
      <c r="B1389" s="85" t="s">
        <v>2742</v>
      </c>
      <c r="C1389" s="111">
        <v>44797</v>
      </c>
      <c r="D1389" s="23">
        <f>IFERROR(VLOOKUP(E1389,Mapping!AW:BA,5,FALSE),"")</f>
        <v>2</v>
      </c>
      <c r="E1389" s="215" t="s">
        <v>925</v>
      </c>
      <c r="F1389" s="1">
        <v>17</v>
      </c>
      <c r="G1389" s="1">
        <v>24</v>
      </c>
      <c r="H1389" s="1" t="s">
        <v>2441</v>
      </c>
      <c r="J1389" s="23" t="str">
        <f t="shared" si="73"/>
        <v xml:space="preserve">UREN Room 709 17 24 A3 </v>
      </c>
      <c r="K1389" s="23" t="str">
        <f t="shared" si="74"/>
        <v xml:space="preserve">17 24 A3 </v>
      </c>
      <c r="M1389" s="300">
        <v>1.139</v>
      </c>
      <c r="O1389" s="1"/>
      <c r="P1389" s="24" t="e">
        <f>IF(Q1389="","",VLOOKUP(Q1389,Mapping!AT:AU,2,FALSE))</f>
        <v>#N/A</v>
      </c>
      <c r="Q1389" s="1" t="s">
        <v>372</v>
      </c>
    </row>
    <row r="1390" spans="1:17" hidden="1">
      <c r="A1390" s="85" t="s">
        <v>2743</v>
      </c>
      <c r="B1390" s="85" t="s">
        <v>715</v>
      </c>
      <c r="C1390" s="111">
        <v>44797</v>
      </c>
      <c r="D1390" s="23">
        <f>IFERROR(VLOOKUP(E1390,Mapping!AW:BA,5,FALSE),"")</f>
        <v>1</v>
      </c>
      <c r="E1390" s="215" t="s">
        <v>905</v>
      </c>
      <c r="F1390" s="1">
        <v>17</v>
      </c>
      <c r="G1390" s="1">
        <v>24</v>
      </c>
      <c r="H1390" s="1" t="s">
        <v>2320</v>
      </c>
      <c r="J1390" s="23" t="str">
        <f t="shared" si="73"/>
        <v xml:space="preserve">UREN Room 709 17 24 A4 </v>
      </c>
      <c r="K1390" s="23" t="str">
        <f t="shared" si="74"/>
        <v xml:space="preserve">17 24 A4 </v>
      </c>
      <c r="M1390" s="300">
        <v>0.66400000000000003</v>
      </c>
      <c r="O1390" s="1"/>
      <c r="P1390" s="24" t="e">
        <f>IF(Q1390="","",VLOOKUP(Q1390,Mapping!AT:AU,2,FALSE))</f>
        <v>#N/A</v>
      </c>
      <c r="Q1390" s="97" t="s">
        <v>372</v>
      </c>
    </row>
    <row r="1391" spans="1:17" hidden="1">
      <c r="A1391" s="85" t="s">
        <v>2743</v>
      </c>
      <c r="B1391" s="85" t="s">
        <v>715</v>
      </c>
      <c r="C1391" s="111">
        <v>44797</v>
      </c>
      <c r="D1391" s="23">
        <f>IFERROR(VLOOKUP(E1391,Mapping!AW:BA,5,FALSE),"")</f>
        <v>3</v>
      </c>
      <c r="E1391" s="116" t="s">
        <v>943</v>
      </c>
      <c r="F1391" s="1">
        <v>17</v>
      </c>
      <c r="G1391" s="1">
        <v>24</v>
      </c>
      <c r="H1391" s="1" t="s">
        <v>2322</v>
      </c>
      <c r="J1391" s="23" t="str">
        <f t="shared" si="73"/>
        <v xml:space="preserve">UREN Room 709 17 24 A5 </v>
      </c>
      <c r="K1391" s="23" t="str">
        <f t="shared" si="74"/>
        <v xml:space="preserve">17 24 A5 </v>
      </c>
      <c r="M1391" s="300">
        <v>1.7470000000000001</v>
      </c>
      <c r="O1391" s="1"/>
      <c r="P1391" s="24" t="e">
        <f>IF(Q1391="","",VLOOKUP(Q1391,Mapping!AT:AU,2,FALSE))</f>
        <v>#N/A</v>
      </c>
      <c r="Q1391" s="97" t="s">
        <v>372</v>
      </c>
    </row>
    <row r="1392" spans="1:17" hidden="1">
      <c r="A1392" s="85" t="s">
        <v>2743</v>
      </c>
      <c r="B1392" s="85" t="s">
        <v>715</v>
      </c>
      <c r="C1392" s="111">
        <v>44797</v>
      </c>
      <c r="D1392" s="23">
        <f>IFERROR(VLOOKUP(E1392,Mapping!AW:BA,5,FALSE),"")</f>
        <v>2</v>
      </c>
      <c r="E1392" s="215" t="s">
        <v>925</v>
      </c>
      <c r="F1392" s="1">
        <v>17</v>
      </c>
      <c r="G1392" s="1">
        <v>24</v>
      </c>
      <c r="H1392" s="1" t="s">
        <v>2323</v>
      </c>
      <c r="J1392" s="23" t="str">
        <f t="shared" si="73"/>
        <v xml:space="preserve">UREN Room 709 17 24 A6 </v>
      </c>
      <c r="K1392" s="23" t="str">
        <f t="shared" si="74"/>
        <v xml:space="preserve">17 24 A6 </v>
      </c>
      <c r="M1392" s="300">
        <v>1.2270000000000001</v>
      </c>
      <c r="O1392" s="1"/>
      <c r="P1392" s="24" t="e">
        <f>IF(Q1392="","",VLOOKUP(Q1392,Mapping!AT:AU,2,FALSE))</f>
        <v>#N/A</v>
      </c>
      <c r="Q1392" s="97" t="s">
        <v>372</v>
      </c>
    </row>
    <row r="1393" spans="1:17" hidden="1">
      <c r="A1393" s="85" t="s">
        <v>718</v>
      </c>
      <c r="B1393" s="85" t="s">
        <v>717</v>
      </c>
      <c r="C1393" s="111">
        <v>44797</v>
      </c>
      <c r="D1393" s="23">
        <f>IFERROR(VLOOKUP(E1393,Mapping!AW:BA,5,FALSE),"")</f>
        <v>1</v>
      </c>
      <c r="E1393" s="215" t="s">
        <v>905</v>
      </c>
      <c r="F1393" s="1">
        <v>17</v>
      </c>
      <c r="G1393" s="1">
        <v>24</v>
      </c>
      <c r="H1393" s="1" t="s">
        <v>1353</v>
      </c>
      <c r="J1393" s="26" t="str">
        <f t="shared" si="73"/>
        <v xml:space="preserve">UREN Room 709 17 24 B1 </v>
      </c>
      <c r="K1393" s="26" t="str">
        <f t="shared" si="74"/>
        <v xml:space="preserve">17 24 B1 </v>
      </c>
      <c r="M1393" s="309">
        <v>0.69</v>
      </c>
      <c r="P1393" s="24" t="e">
        <f>IF(Q1393="","",VLOOKUP(Q1393,Mapping!AT:AU,2,FALSE))</f>
        <v>#N/A</v>
      </c>
      <c r="Q1393" s="1" t="s">
        <v>372</v>
      </c>
    </row>
    <row r="1394" spans="1:17" hidden="1">
      <c r="A1394" s="85" t="s">
        <v>718</v>
      </c>
      <c r="B1394" s="85" t="s">
        <v>717</v>
      </c>
      <c r="C1394" s="111">
        <v>44797</v>
      </c>
      <c r="D1394" s="23">
        <f>IFERROR(VLOOKUP(E1394,Mapping!AW:BA,5,FALSE),"")</f>
        <v>3</v>
      </c>
      <c r="E1394" s="215" t="s">
        <v>943</v>
      </c>
      <c r="F1394" s="1">
        <v>17</v>
      </c>
      <c r="G1394" s="1">
        <v>24</v>
      </c>
      <c r="H1394" s="1" t="s">
        <v>1391</v>
      </c>
      <c r="J1394" s="23" t="str">
        <f t="shared" si="73"/>
        <v xml:space="preserve">UREN Room 709 17 24 B2 </v>
      </c>
      <c r="K1394" s="23" t="str">
        <f t="shared" si="74"/>
        <v xml:space="preserve">17 24 B2 </v>
      </c>
      <c r="M1394" s="309">
        <v>0.98699999999999999</v>
      </c>
      <c r="P1394" s="24" t="e">
        <f>IF(Q1394="","",VLOOKUP(Q1394,Mapping!AT:AU,2,FALSE))</f>
        <v>#N/A</v>
      </c>
      <c r="Q1394" s="97" t="s">
        <v>372</v>
      </c>
    </row>
    <row r="1395" spans="1:17" hidden="1">
      <c r="A1395" s="85" t="s">
        <v>718</v>
      </c>
      <c r="B1395" s="85" t="s">
        <v>717</v>
      </c>
      <c r="C1395" s="111">
        <v>44797</v>
      </c>
      <c r="D1395" s="23">
        <f>IFERROR(VLOOKUP(E1395,Mapping!AW:BA,5,FALSE),"")</f>
        <v>2</v>
      </c>
      <c r="E1395" s="215" t="s">
        <v>925</v>
      </c>
      <c r="F1395" s="1">
        <v>17</v>
      </c>
      <c r="G1395" s="1">
        <v>24</v>
      </c>
      <c r="H1395" s="1" t="s">
        <v>1957</v>
      </c>
      <c r="J1395" s="23" t="str">
        <f t="shared" si="73"/>
        <v xml:space="preserve">UREN Room 709 17 24 B3 </v>
      </c>
      <c r="K1395" s="23" t="str">
        <f t="shared" si="74"/>
        <v xml:space="preserve">17 24 B3 </v>
      </c>
      <c r="M1395" s="309">
        <v>1.111</v>
      </c>
      <c r="P1395" s="24" t="e">
        <f>IF(Q1395="","",VLOOKUP(Q1395,Mapping!AT:AU,2,FALSE))</f>
        <v>#N/A</v>
      </c>
      <c r="Q1395" s="97" t="s">
        <v>372</v>
      </c>
    </row>
    <row r="1396" spans="1:17" hidden="1">
      <c r="A1396" s="85" t="s">
        <v>721</v>
      </c>
      <c r="B1396" s="85" t="s">
        <v>720</v>
      </c>
      <c r="C1396" s="111">
        <v>44797</v>
      </c>
      <c r="D1396" s="23">
        <f>IFERROR(VLOOKUP(E1396,Mapping!AW:BA,5,FALSE),"")</f>
        <v>1</v>
      </c>
      <c r="E1396" s="116" t="s">
        <v>905</v>
      </c>
      <c r="F1396" s="1">
        <v>17</v>
      </c>
      <c r="G1396" s="1">
        <v>24</v>
      </c>
      <c r="H1396" s="1" t="s">
        <v>1960</v>
      </c>
      <c r="J1396" s="23" t="str">
        <f t="shared" si="73"/>
        <v xml:space="preserve">UREN Room 709 17 24 B4 </v>
      </c>
      <c r="K1396" s="23" t="str">
        <f t="shared" si="74"/>
        <v xml:space="preserve">17 24 B4 </v>
      </c>
      <c r="M1396" s="309">
        <v>0.39200000000000002</v>
      </c>
      <c r="P1396" s="24" t="e">
        <f>IF(Q1396="","",VLOOKUP(Q1396,Mapping!AT:AU,2,FALSE))</f>
        <v>#N/A</v>
      </c>
      <c r="Q1396" s="97" t="s">
        <v>372</v>
      </c>
    </row>
    <row r="1397" spans="1:17" hidden="1">
      <c r="A1397" s="85" t="s">
        <v>721</v>
      </c>
      <c r="B1397" s="85" t="s">
        <v>720</v>
      </c>
      <c r="C1397" s="111">
        <v>44797</v>
      </c>
      <c r="D1397" s="23">
        <f>IFERROR(VLOOKUP(E1397,Mapping!AW:BA,5,FALSE),"")</f>
        <v>3</v>
      </c>
      <c r="E1397" s="215" t="s">
        <v>943</v>
      </c>
      <c r="F1397" s="1">
        <v>17</v>
      </c>
      <c r="G1397" s="1">
        <v>24</v>
      </c>
      <c r="H1397" s="1" t="s">
        <v>1963</v>
      </c>
      <c r="J1397" s="23" t="str">
        <f t="shared" si="73"/>
        <v xml:space="preserve">UREN Room 709 17 24 B5 </v>
      </c>
      <c r="K1397" s="23" t="str">
        <f t="shared" si="74"/>
        <v xml:space="preserve">17 24 B5 </v>
      </c>
      <c r="M1397" s="309">
        <v>1.1879999999999999</v>
      </c>
      <c r="P1397" s="24" t="e">
        <f>IF(Q1397="","",VLOOKUP(Q1397,Mapping!AT:AU,2,FALSE))</f>
        <v>#N/A</v>
      </c>
      <c r="Q1397" s="1" t="s">
        <v>372</v>
      </c>
    </row>
    <row r="1398" spans="1:17" hidden="1">
      <c r="A1398" s="85" t="s">
        <v>721</v>
      </c>
      <c r="B1398" s="85" t="s">
        <v>720</v>
      </c>
      <c r="C1398" s="111">
        <v>44797</v>
      </c>
      <c r="D1398" s="23">
        <f>IFERROR(VLOOKUP(E1398,Mapping!AW:BA,5,FALSE),"")</f>
        <v>2</v>
      </c>
      <c r="E1398" s="215" t="s">
        <v>925</v>
      </c>
      <c r="F1398" s="1">
        <v>17</v>
      </c>
      <c r="G1398" s="1">
        <v>24</v>
      </c>
      <c r="H1398" s="1" t="s">
        <v>1967</v>
      </c>
      <c r="J1398" s="23" t="str">
        <f t="shared" si="73"/>
        <v xml:space="preserve">UREN Room 709 17 24 B6 </v>
      </c>
      <c r="K1398" s="23" t="str">
        <f t="shared" si="74"/>
        <v xml:space="preserve">17 24 B6 </v>
      </c>
      <c r="M1398" s="309">
        <v>1.171</v>
      </c>
      <c r="P1398" s="24" t="e">
        <f>IF(Q1398="","",VLOOKUP(Q1398,Mapping!AT:AU,2,FALSE))</f>
        <v>#N/A</v>
      </c>
      <c r="Q1398" s="97" t="s">
        <v>372</v>
      </c>
    </row>
    <row r="1399" spans="1:17" hidden="1">
      <c r="A1399" s="85" t="s">
        <v>724</v>
      </c>
      <c r="B1399" s="85" t="s">
        <v>723</v>
      </c>
      <c r="C1399" s="111">
        <v>44797</v>
      </c>
      <c r="D1399" s="23">
        <f>IFERROR(VLOOKUP(E1399,Mapping!AW:BA,5,FALSE),"")</f>
        <v>1</v>
      </c>
      <c r="E1399" s="116" t="s">
        <v>905</v>
      </c>
      <c r="F1399" s="1">
        <v>17</v>
      </c>
      <c r="G1399" s="1">
        <v>24</v>
      </c>
      <c r="H1399" s="1" t="s">
        <v>1411</v>
      </c>
      <c r="J1399" s="23" t="str">
        <f t="shared" si="73"/>
        <v xml:space="preserve">UREN Room 709 17 24 C1 </v>
      </c>
      <c r="K1399" s="23" t="str">
        <f t="shared" si="74"/>
        <v xml:space="preserve">17 24 C1 </v>
      </c>
      <c r="M1399" s="309">
        <v>0.432</v>
      </c>
      <c r="P1399" s="24" t="e">
        <f>IF(Q1399="","",VLOOKUP(Q1399,Mapping!AT:AU,2,FALSE))</f>
        <v>#N/A</v>
      </c>
      <c r="Q1399" s="97" t="s">
        <v>372</v>
      </c>
    </row>
    <row r="1400" spans="1:17" hidden="1">
      <c r="A1400" s="85" t="s">
        <v>724</v>
      </c>
      <c r="B1400" s="85" t="s">
        <v>723</v>
      </c>
      <c r="C1400" s="111">
        <v>44797</v>
      </c>
      <c r="D1400" s="23">
        <f>IFERROR(VLOOKUP(E1400,Mapping!AW:BA,5,FALSE),"")</f>
        <v>3</v>
      </c>
      <c r="E1400" s="215" t="s">
        <v>943</v>
      </c>
      <c r="F1400" s="1">
        <v>17</v>
      </c>
      <c r="G1400" s="1">
        <v>24</v>
      </c>
      <c r="H1400" s="1" t="s">
        <v>2324</v>
      </c>
      <c r="J1400" s="23" t="str">
        <f t="shared" si="73"/>
        <v xml:space="preserve">UREN Room 709 17 24 C2 </v>
      </c>
      <c r="K1400" s="23" t="str">
        <f t="shared" si="74"/>
        <v xml:space="preserve">17 24 C2 </v>
      </c>
      <c r="M1400" s="309">
        <v>1.173</v>
      </c>
      <c r="P1400" s="24" t="e">
        <f>IF(Q1400="","",VLOOKUP(Q1400,Mapping!AT:AU,2,FALSE))</f>
        <v>#N/A</v>
      </c>
      <c r="Q1400" s="97" t="s">
        <v>372</v>
      </c>
    </row>
    <row r="1401" spans="1:17" hidden="1">
      <c r="A1401" s="85" t="s">
        <v>724</v>
      </c>
      <c r="B1401" s="85" t="s">
        <v>723</v>
      </c>
      <c r="C1401" s="111">
        <v>44797</v>
      </c>
      <c r="D1401" s="23">
        <f>IFERROR(VLOOKUP(E1401,Mapping!AW:BA,5,FALSE),"")</f>
        <v>2</v>
      </c>
      <c r="E1401" s="215" t="s">
        <v>925</v>
      </c>
      <c r="F1401" s="1">
        <v>17</v>
      </c>
      <c r="G1401" s="1">
        <v>24</v>
      </c>
      <c r="H1401" s="1" t="s">
        <v>2446</v>
      </c>
      <c r="J1401" s="23" t="str">
        <f t="shared" si="73"/>
        <v xml:space="preserve">UREN Room 709 17 24 C3 </v>
      </c>
      <c r="K1401" s="23" t="str">
        <f t="shared" si="74"/>
        <v xml:space="preserve">17 24 C3 </v>
      </c>
      <c r="M1401" s="309">
        <v>1</v>
      </c>
      <c r="P1401" s="24" t="e">
        <f>IF(Q1401="","",VLOOKUP(Q1401,Mapping!AT:AU,2,FALSE))</f>
        <v>#N/A</v>
      </c>
      <c r="Q1401" s="1" t="s">
        <v>372</v>
      </c>
    </row>
    <row r="1402" spans="1:17" hidden="1">
      <c r="A1402" s="85" t="s">
        <v>289</v>
      </c>
      <c r="B1402" s="85" t="s">
        <v>288</v>
      </c>
      <c r="C1402" s="111">
        <v>44797</v>
      </c>
      <c r="D1402" s="23">
        <f>IFERROR(VLOOKUP(E1402,Mapping!AW:BA,5,FALSE),"")</f>
        <v>3</v>
      </c>
      <c r="E1402" s="116" t="s">
        <v>943</v>
      </c>
      <c r="F1402" s="1">
        <v>17</v>
      </c>
      <c r="G1402" s="1">
        <v>24</v>
      </c>
      <c r="H1402" s="1" t="s">
        <v>2448</v>
      </c>
      <c r="J1402" s="23" t="str">
        <f t="shared" si="73"/>
        <v xml:space="preserve">UREN Room 709 17 24 C5 </v>
      </c>
      <c r="K1402" s="23" t="str">
        <f t="shared" si="74"/>
        <v xml:space="preserve">17 24 C5 </v>
      </c>
      <c r="M1402" s="309">
        <v>2.12</v>
      </c>
      <c r="P1402" s="24" t="e">
        <f>IF(Q1402="","",VLOOKUP(Q1402,Mapping!AT:AU,2,FALSE))</f>
        <v>#N/A</v>
      </c>
      <c r="Q1402" s="97" t="s">
        <v>372</v>
      </c>
    </row>
    <row r="1403" spans="1:17" hidden="1">
      <c r="A1403" s="85" t="s">
        <v>289</v>
      </c>
      <c r="B1403" s="85" t="s">
        <v>288</v>
      </c>
      <c r="C1403" s="111">
        <v>44797</v>
      </c>
      <c r="D1403" s="23">
        <f>IFERROR(VLOOKUP(E1403,Mapping!AW:BA,5,FALSE),"")</f>
        <v>2</v>
      </c>
      <c r="E1403" s="215" t="s">
        <v>925</v>
      </c>
      <c r="F1403" s="1">
        <v>17</v>
      </c>
      <c r="G1403" s="1">
        <v>24</v>
      </c>
      <c r="H1403" s="1" t="s">
        <v>2449</v>
      </c>
      <c r="J1403" s="23" t="str">
        <f t="shared" si="73"/>
        <v xml:space="preserve">UREN Room 709 17 24 C6 </v>
      </c>
      <c r="K1403" s="23" t="str">
        <f t="shared" si="74"/>
        <v xml:space="preserve">17 24 C6 </v>
      </c>
      <c r="M1403" s="309">
        <v>1.522</v>
      </c>
      <c r="P1403" s="24" t="e">
        <f>IF(Q1403="","",VLOOKUP(Q1403,Mapping!AT:AU,2,FALSE))</f>
        <v>#N/A</v>
      </c>
      <c r="Q1403" s="97" t="s">
        <v>372</v>
      </c>
    </row>
    <row r="1404" spans="1:17" hidden="1">
      <c r="A1404" s="85" t="s">
        <v>730</v>
      </c>
      <c r="B1404" s="85" t="s">
        <v>729</v>
      </c>
      <c r="C1404" s="111">
        <v>44797</v>
      </c>
      <c r="D1404" s="23">
        <f>IFERROR(VLOOKUP(E1404,Mapping!AW:BA,5,FALSE),"")</f>
        <v>1</v>
      </c>
      <c r="E1404" s="215" t="s">
        <v>905</v>
      </c>
      <c r="F1404" s="1">
        <v>17</v>
      </c>
      <c r="G1404" s="1">
        <v>25</v>
      </c>
      <c r="H1404" s="1" t="s">
        <v>1209</v>
      </c>
      <c r="J1404" s="23" t="str">
        <f t="shared" si="73"/>
        <v xml:space="preserve">UREN Room 709 17 25 A1 </v>
      </c>
      <c r="K1404" s="23" t="str">
        <f t="shared" si="74"/>
        <v xml:space="preserve">17 25 A1 </v>
      </c>
      <c r="M1404" s="309">
        <v>0.53400000000000003</v>
      </c>
      <c r="P1404" s="24" t="e">
        <f>IF(Q1404="","",VLOOKUP(Q1404,Mapping!AT:AU,2,FALSE))</f>
        <v>#N/A</v>
      </c>
      <c r="Q1404" s="97" t="s">
        <v>372</v>
      </c>
    </row>
    <row r="1405" spans="1:17" hidden="1">
      <c r="A1405" s="85" t="s">
        <v>730</v>
      </c>
      <c r="B1405" s="85" t="s">
        <v>729</v>
      </c>
      <c r="C1405" s="111">
        <v>44797</v>
      </c>
      <c r="D1405" s="23">
        <f>IFERROR(VLOOKUP(E1405,Mapping!AW:BA,5,FALSE),"")</f>
        <v>3</v>
      </c>
      <c r="E1405" s="116" t="s">
        <v>943</v>
      </c>
      <c r="F1405" s="1">
        <v>17</v>
      </c>
      <c r="G1405" s="1">
        <v>25</v>
      </c>
      <c r="H1405" s="1" t="s">
        <v>2440</v>
      </c>
      <c r="J1405" s="23" t="str">
        <f t="shared" si="73"/>
        <v xml:space="preserve">UREN Room 709 17 25 A2 </v>
      </c>
      <c r="K1405" s="23" t="str">
        <f t="shared" si="74"/>
        <v xml:space="preserve">17 25 A2 </v>
      </c>
      <c r="M1405" s="309">
        <v>1.054</v>
      </c>
      <c r="P1405" s="24" t="e">
        <f>IF(Q1405="","",VLOOKUP(Q1405,Mapping!AT:AU,2,FALSE))</f>
        <v>#N/A</v>
      </c>
      <c r="Q1405" s="1" t="s">
        <v>372</v>
      </c>
    </row>
    <row r="1406" spans="1:17" hidden="1">
      <c r="A1406" s="85" t="s">
        <v>730</v>
      </c>
      <c r="B1406" s="85" t="s">
        <v>729</v>
      </c>
      <c r="C1406" s="111">
        <v>44797</v>
      </c>
      <c r="D1406" s="23">
        <f>IFERROR(VLOOKUP(E1406,Mapping!AW:BA,5,FALSE),"")</f>
        <v>2</v>
      </c>
      <c r="E1406" s="215" t="s">
        <v>925</v>
      </c>
      <c r="F1406" s="1">
        <v>17</v>
      </c>
      <c r="G1406" s="1">
        <v>25</v>
      </c>
      <c r="H1406" s="1" t="s">
        <v>2441</v>
      </c>
      <c r="J1406" s="23" t="str">
        <f t="shared" si="73"/>
        <v xml:space="preserve">UREN Room 709 17 25 A3 </v>
      </c>
      <c r="K1406" s="23" t="str">
        <f t="shared" si="74"/>
        <v xml:space="preserve">17 25 A3 </v>
      </c>
      <c r="M1406" s="309">
        <v>1.0229999999999999</v>
      </c>
      <c r="P1406" s="24" t="e">
        <f>IF(Q1406="","",VLOOKUP(Q1406,Mapping!AT:AU,2,FALSE))</f>
        <v>#N/A</v>
      </c>
      <c r="Q1406" s="97" t="s">
        <v>372</v>
      </c>
    </row>
    <row r="1407" spans="1:17" hidden="1">
      <c r="A1407" s="85" t="s">
        <v>733</v>
      </c>
      <c r="B1407" s="85" t="s">
        <v>732</v>
      </c>
      <c r="C1407" s="111">
        <v>44797</v>
      </c>
      <c r="D1407" s="23">
        <f>IFERROR(VLOOKUP(E1407,Mapping!AW:BA,5,FALSE),"")</f>
        <v>1</v>
      </c>
      <c r="E1407" s="215" t="s">
        <v>905</v>
      </c>
      <c r="F1407" s="1">
        <v>17</v>
      </c>
      <c r="G1407" s="1">
        <v>25</v>
      </c>
      <c r="H1407" s="1" t="s">
        <v>1353</v>
      </c>
      <c r="J1407" s="23" t="str">
        <f t="shared" si="73"/>
        <v xml:space="preserve">UREN Room 709 17 25 B1 </v>
      </c>
      <c r="K1407" s="23" t="str">
        <f t="shared" si="74"/>
        <v xml:space="preserve">17 25 B1 </v>
      </c>
      <c r="M1407" s="309">
        <v>0.48399999999999999</v>
      </c>
      <c r="P1407" s="24" t="e">
        <f>IF(Q1407="","",VLOOKUP(Q1407,Mapping!AT:AU,2,FALSE))</f>
        <v>#N/A</v>
      </c>
      <c r="Q1407" s="97" t="s">
        <v>372</v>
      </c>
    </row>
    <row r="1408" spans="1:17" hidden="1">
      <c r="A1408" s="85" t="s">
        <v>733</v>
      </c>
      <c r="B1408" s="85" t="s">
        <v>732</v>
      </c>
      <c r="C1408" s="111">
        <v>44797</v>
      </c>
      <c r="D1408" s="23">
        <f>IFERROR(VLOOKUP(E1408,Mapping!AW:BA,5,FALSE),"")</f>
        <v>3</v>
      </c>
      <c r="E1408" s="116" t="s">
        <v>943</v>
      </c>
      <c r="F1408" s="1">
        <v>17</v>
      </c>
      <c r="G1408" s="1">
        <v>25</v>
      </c>
      <c r="H1408" s="1" t="s">
        <v>1391</v>
      </c>
      <c r="J1408" s="23" t="str">
        <f t="shared" si="73"/>
        <v xml:space="preserve">UREN Room 709 17 25 B2 </v>
      </c>
      <c r="K1408" s="23" t="str">
        <f t="shared" si="74"/>
        <v xml:space="preserve">17 25 B2 </v>
      </c>
      <c r="M1408" s="309">
        <v>0.88900000000000001</v>
      </c>
      <c r="P1408" s="24" t="e">
        <f>IF(Q1408="","",VLOOKUP(Q1408,Mapping!AT:AU,2,FALSE))</f>
        <v>#N/A</v>
      </c>
      <c r="Q1408" s="97" t="s">
        <v>372</v>
      </c>
    </row>
    <row r="1409" spans="1:17" hidden="1">
      <c r="A1409" s="85" t="s">
        <v>733</v>
      </c>
      <c r="B1409" s="85" t="s">
        <v>732</v>
      </c>
      <c r="C1409" s="111">
        <v>44797</v>
      </c>
      <c r="D1409" s="23">
        <f>IFERROR(VLOOKUP(E1409,Mapping!AW:BA,5,FALSE),"")</f>
        <v>2</v>
      </c>
      <c r="E1409" s="215" t="s">
        <v>925</v>
      </c>
      <c r="F1409" s="1">
        <v>17</v>
      </c>
      <c r="G1409" s="1">
        <v>25</v>
      </c>
      <c r="H1409" s="1" t="s">
        <v>1957</v>
      </c>
      <c r="J1409" s="23" t="str">
        <f t="shared" si="73"/>
        <v xml:space="preserve">UREN Room 709 17 25 B3 </v>
      </c>
      <c r="K1409" s="23" t="str">
        <f t="shared" si="74"/>
        <v xml:space="preserve">17 25 B3 </v>
      </c>
      <c r="M1409" s="309">
        <v>0.99199999999999999</v>
      </c>
      <c r="P1409" s="24" t="e">
        <f>IF(Q1409="","",VLOOKUP(Q1409,Mapping!AT:AU,2,FALSE))</f>
        <v>#N/A</v>
      </c>
      <c r="Q1409" s="1" t="s">
        <v>372</v>
      </c>
    </row>
    <row r="1410" spans="1:17" hidden="1">
      <c r="A1410" s="85" t="s">
        <v>737</v>
      </c>
      <c r="B1410" s="85" t="s">
        <v>736</v>
      </c>
      <c r="C1410" s="111">
        <v>44797</v>
      </c>
      <c r="D1410" s="23">
        <f>IFERROR(VLOOKUP(E1410,Mapping!AW:BA,5,FALSE),"")</f>
        <v>1</v>
      </c>
      <c r="E1410" s="215" t="s">
        <v>905</v>
      </c>
      <c r="F1410" s="1">
        <v>17</v>
      </c>
      <c r="G1410" s="1">
        <v>25</v>
      </c>
      <c r="H1410" s="1" t="s">
        <v>1960</v>
      </c>
      <c r="J1410" s="23" t="str">
        <f t="shared" si="73"/>
        <v xml:space="preserve">UREN Room 709 17 25 B4 </v>
      </c>
      <c r="K1410" s="23" t="str">
        <f t="shared" si="74"/>
        <v xml:space="preserve">17 25 B4 </v>
      </c>
      <c r="M1410" s="309">
        <v>0.36299999999999999</v>
      </c>
      <c r="P1410" s="24" t="e">
        <f>IF(Q1410="","",VLOOKUP(Q1410,Mapping!AT:AU,2,FALSE))</f>
        <v>#N/A</v>
      </c>
      <c r="Q1410" s="97" t="s">
        <v>372</v>
      </c>
    </row>
    <row r="1411" spans="1:17" hidden="1">
      <c r="A1411" s="85" t="s">
        <v>737</v>
      </c>
      <c r="B1411" s="85" t="s">
        <v>736</v>
      </c>
      <c r="C1411" s="111">
        <v>44797</v>
      </c>
      <c r="D1411" s="23">
        <f>IFERROR(VLOOKUP(E1411,Mapping!AW:BA,5,FALSE),"")</f>
        <v>3</v>
      </c>
      <c r="E1411" s="116" t="s">
        <v>943</v>
      </c>
      <c r="F1411" s="1">
        <v>17</v>
      </c>
      <c r="G1411" s="1">
        <v>25</v>
      </c>
      <c r="H1411" s="1" t="s">
        <v>1963</v>
      </c>
      <c r="J1411" s="23" t="str">
        <f t="shared" si="73"/>
        <v xml:space="preserve">UREN Room 709 17 25 B5 </v>
      </c>
      <c r="K1411" s="23" t="str">
        <f t="shared" si="74"/>
        <v xml:space="preserve">17 25 B5 </v>
      </c>
      <c r="M1411" s="309">
        <v>1.1599999999999999</v>
      </c>
      <c r="P1411" s="24" t="e">
        <f>IF(Q1411="","",VLOOKUP(Q1411,Mapping!AT:AU,2,FALSE))</f>
        <v>#N/A</v>
      </c>
      <c r="Q1411" s="97" t="s">
        <v>372</v>
      </c>
    </row>
    <row r="1412" spans="1:17" hidden="1">
      <c r="A1412" s="85" t="s">
        <v>737</v>
      </c>
      <c r="B1412" s="85" t="s">
        <v>736</v>
      </c>
      <c r="C1412" s="111">
        <v>44797</v>
      </c>
      <c r="D1412" s="23">
        <f>IFERROR(VLOOKUP(E1412,Mapping!AW:BA,5,FALSE),"")</f>
        <v>2</v>
      </c>
      <c r="E1412" s="215" t="s">
        <v>925</v>
      </c>
      <c r="F1412" s="1">
        <v>17</v>
      </c>
      <c r="G1412" s="1">
        <v>25</v>
      </c>
      <c r="H1412" s="1" t="s">
        <v>1967</v>
      </c>
      <c r="J1412" s="23" t="str">
        <f t="shared" si="73"/>
        <v xml:space="preserve">UREN Room 709 17 25 B6 </v>
      </c>
      <c r="K1412" s="23" t="str">
        <f t="shared" si="74"/>
        <v xml:space="preserve">17 25 B6 </v>
      </c>
      <c r="M1412" s="309">
        <v>1.667</v>
      </c>
      <c r="P1412" s="24" t="e">
        <f>IF(Q1412="","",VLOOKUP(Q1412,Mapping!AT:AU,2,FALSE))</f>
        <v>#N/A</v>
      </c>
      <c r="Q1412" s="97" t="s">
        <v>372</v>
      </c>
    </row>
    <row r="1413" spans="1:17" hidden="1">
      <c r="A1413" s="85" t="s">
        <v>741</v>
      </c>
      <c r="B1413" s="85" t="s">
        <v>740</v>
      </c>
      <c r="C1413" s="111">
        <v>44797</v>
      </c>
      <c r="D1413" s="23">
        <f>IFERROR(VLOOKUP(E1413,Mapping!AW:BA,5,FALSE),"")</f>
        <v>1</v>
      </c>
      <c r="E1413" s="215" t="s">
        <v>905</v>
      </c>
      <c r="F1413" s="1">
        <v>17</v>
      </c>
      <c r="G1413" s="1">
        <v>25</v>
      </c>
      <c r="H1413" s="1" t="s">
        <v>1411</v>
      </c>
      <c r="J1413" s="23" t="str">
        <f t="shared" si="73"/>
        <v xml:space="preserve">UREN Room 709 17 25 C1 </v>
      </c>
      <c r="K1413" s="23" t="str">
        <f t="shared" si="74"/>
        <v xml:space="preserve">17 25 C1 </v>
      </c>
      <c r="M1413" s="309">
        <v>0.49399999999999999</v>
      </c>
      <c r="P1413" s="24" t="e">
        <f>IF(Q1413="","",VLOOKUP(Q1413,Mapping!AT:AU,2,FALSE))</f>
        <v>#N/A</v>
      </c>
      <c r="Q1413" s="1" t="s">
        <v>372</v>
      </c>
    </row>
    <row r="1414" spans="1:17" hidden="1">
      <c r="A1414" s="85" t="s">
        <v>741</v>
      </c>
      <c r="B1414" s="85" t="s">
        <v>740</v>
      </c>
      <c r="C1414" s="111">
        <v>44797</v>
      </c>
      <c r="D1414" s="23">
        <f>IFERROR(VLOOKUP(E1414,Mapping!AW:BA,5,FALSE),"")</f>
        <v>3</v>
      </c>
      <c r="E1414" s="215" t="s">
        <v>943</v>
      </c>
      <c r="F1414" s="1">
        <v>17</v>
      </c>
      <c r="G1414" s="1">
        <v>25</v>
      </c>
      <c r="H1414" s="1" t="s">
        <v>2324</v>
      </c>
      <c r="J1414" s="23" t="str">
        <f t="shared" si="73"/>
        <v xml:space="preserve">UREN Room 709 17 25 C2 </v>
      </c>
      <c r="K1414" s="23" t="str">
        <f t="shared" si="74"/>
        <v xml:space="preserve">17 25 C2 </v>
      </c>
      <c r="M1414" s="309">
        <v>1.0609999999999999</v>
      </c>
      <c r="P1414" s="24" t="e">
        <f>IF(Q1414="","",VLOOKUP(Q1414,Mapping!AT:AU,2,FALSE))</f>
        <v>#N/A</v>
      </c>
      <c r="Q1414" s="97" t="s">
        <v>372</v>
      </c>
    </row>
    <row r="1415" spans="1:17" hidden="1">
      <c r="A1415" s="85" t="s">
        <v>741</v>
      </c>
      <c r="B1415" s="85" t="s">
        <v>740</v>
      </c>
      <c r="C1415" s="111">
        <v>44797</v>
      </c>
      <c r="D1415" s="23">
        <f>IFERROR(VLOOKUP(E1415,Mapping!AW:BA,5,FALSE),"")</f>
        <v>2</v>
      </c>
      <c r="E1415" s="215" t="s">
        <v>925</v>
      </c>
      <c r="F1415" s="1">
        <v>17</v>
      </c>
      <c r="G1415" s="1">
        <v>25</v>
      </c>
      <c r="H1415" s="1" t="s">
        <v>2446</v>
      </c>
      <c r="J1415" s="23" t="str">
        <f t="shared" si="73"/>
        <v xml:space="preserve">UREN Room 709 17 25 C3 </v>
      </c>
      <c r="K1415" s="23" t="str">
        <f t="shared" si="74"/>
        <v xml:space="preserve">17 25 C3 </v>
      </c>
      <c r="M1415" s="309">
        <v>1.1499999999999999</v>
      </c>
      <c r="P1415" s="24" t="e">
        <f>IF(Q1415="","",VLOOKUP(Q1415,Mapping!AT:AU,2,FALSE))</f>
        <v>#N/A</v>
      </c>
      <c r="Q1415" s="97" t="s">
        <v>372</v>
      </c>
    </row>
    <row r="1416" spans="1:17" hidden="1">
      <c r="A1416" s="85" t="s">
        <v>745</v>
      </c>
      <c r="B1416" s="85" t="s">
        <v>744</v>
      </c>
      <c r="C1416" s="111">
        <v>44797</v>
      </c>
      <c r="D1416" s="23">
        <f>IFERROR(VLOOKUP(E1416,Mapping!AW:BA,5,FALSE),"")</f>
        <v>1</v>
      </c>
      <c r="E1416" s="116" t="s">
        <v>905</v>
      </c>
      <c r="F1416" s="1">
        <v>17</v>
      </c>
      <c r="G1416" s="1">
        <v>25</v>
      </c>
      <c r="H1416" s="1" t="s">
        <v>2447</v>
      </c>
      <c r="J1416" s="23" t="str">
        <f t="shared" si="73"/>
        <v xml:space="preserve">UREN Room 709 17 25 C4 </v>
      </c>
      <c r="K1416" s="23" t="str">
        <f t="shared" si="74"/>
        <v xml:space="preserve">17 25 C4 </v>
      </c>
      <c r="M1416" s="309">
        <v>0.43099999999999999</v>
      </c>
      <c r="P1416" s="24" t="e">
        <f>IF(Q1416="","",VLOOKUP(Q1416,Mapping!AT:AU,2,FALSE))</f>
        <v>#N/A</v>
      </c>
      <c r="Q1416" s="97" t="s">
        <v>372</v>
      </c>
    </row>
    <row r="1417" spans="1:17" hidden="1">
      <c r="A1417" s="85" t="s">
        <v>745</v>
      </c>
      <c r="B1417" s="85" t="s">
        <v>744</v>
      </c>
      <c r="C1417" s="111">
        <v>44797</v>
      </c>
      <c r="D1417" s="23">
        <f>IFERROR(VLOOKUP(E1417,Mapping!AW:BA,5,FALSE),"")</f>
        <v>3</v>
      </c>
      <c r="E1417" s="215" t="s">
        <v>943</v>
      </c>
      <c r="F1417" s="1">
        <v>17</v>
      </c>
      <c r="G1417" s="1">
        <v>25</v>
      </c>
      <c r="H1417" s="1" t="s">
        <v>2448</v>
      </c>
      <c r="J1417" s="23" t="str">
        <f t="shared" si="73"/>
        <v xml:space="preserve">UREN Room 709 17 25 C5 </v>
      </c>
      <c r="K1417" s="23" t="str">
        <f t="shared" si="74"/>
        <v xml:space="preserve">17 25 C5 </v>
      </c>
      <c r="M1417" s="309">
        <v>1.3740000000000001</v>
      </c>
      <c r="P1417" s="24" t="e">
        <f>IF(Q1417="","",VLOOKUP(Q1417,Mapping!AT:AU,2,FALSE))</f>
        <v>#N/A</v>
      </c>
      <c r="Q1417" s="1" t="s">
        <v>372</v>
      </c>
    </row>
    <row r="1418" spans="1:17" hidden="1">
      <c r="A1418" s="85" t="s">
        <v>745</v>
      </c>
      <c r="B1418" s="85" t="s">
        <v>744</v>
      </c>
      <c r="C1418" s="111">
        <v>44797</v>
      </c>
      <c r="D1418" s="23">
        <f>IFERROR(VLOOKUP(E1418,Mapping!AW:BA,5,FALSE),"")</f>
        <v>2</v>
      </c>
      <c r="E1418" s="215" t="s">
        <v>925</v>
      </c>
      <c r="F1418" s="1">
        <v>17</v>
      </c>
      <c r="G1418" s="1">
        <v>25</v>
      </c>
      <c r="H1418" s="1" t="s">
        <v>2449</v>
      </c>
      <c r="J1418" s="23" t="str">
        <f t="shared" si="73"/>
        <v xml:space="preserve">UREN Room 709 17 25 C6 </v>
      </c>
      <c r="K1418" s="23" t="str">
        <f t="shared" si="74"/>
        <v xml:space="preserve">17 25 C6 </v>
      </c>
      <c r="M1418" s="309">
        <v>1.36</v>
      </c>
      <c r="P1418" s="24" t="e">
        <f>IF(Q1418="","",VLOOKUP(Q1418,Mapping!AT:AU,2,FALSE))</f>
        <v>#N/A</v>
      </c>
      <c r="Q1418" s="97" t="s">
        <v>372</v>
      </c>
    </row>
    <row r="1419" spans="1:17" hidden="1">
      <c r="A1419" s="85" t="s">
        <v>747</v>
      </c>
      <c r="B1419" s="85" t="s">
        <v>746</v>
      </c>
      <c r="C1419" s="111">
        <v>44797</v>
      </c>
      <c r="D1419" s="23">
        <f>IFERROR(VLOOKUP(E1419,Mapping!AW:BA,5,FALSE),"")</f>
        <v>3</v>
      </c>
      <c r="E1419" s="116" t="s">
        <v>943</v>
      </c>
      <c r="F1419" s="1">
        <v>17</v>
      </c>
      <c r="G1419" s="1">
        <v>26</v>
      </c>
      <c r="H1419" s="1" t="s">
        <v>2440</v>
      </c>
      <c r="J1419" s="23" t="str">
        <f t="shared" si="73"/>
        <v xml:space="preserve">UREN Room 709 17 26 A2 </v>
      </c>
      <c r="K1419" s="23" t="str">
        <f t="shared" si="74"/>
        <v xml:space="preserve">17 26 A2 </v>
      </c>
      <c r="M1419" s="309">
        <v>0.54500000000000004</v>
      </c>
      <c r="P1419" s="24" t="e">
        <f>IF(Q1419="","",VLOOKUP(Q1419,Mapping!AT:AU,2,FALSE))</f>
        <v>#N/A</v>
      </c>
      <c r="Q1419" s="97" t="s">
        <v>372</v>
      </c>
    </row>
    <row r="1420" spans="1:17" hidden="1">
      <c r="A1420" s="85" t="s">
        <v>747</v>
      </c>
      <c r="B1420" s="85" t="s">
        <v>746</v>
      </c>
      <c r="C1420" s="111">
        <v>44797</v>
      </c>
      <c r="D1420" s="23">
        <f>IFERROR(VLOOKUP(E1420,Mapping!AW:BA,5,FALSE),"")</f>
        <v>2</v>
      </c>
      <c r="E1420" s="215" t="s">
        <v>925</v>
      </c>
      <c r="F1420" s="1">
        <v>17</v>
      </c>
      <c r="G1420" s="1">
        <v>26</v>
      </c>
      <c r="H1420" s="1" t="s">
        <v>2441</v>
      </c>
      <c r="J1420" s="23" t="str">
        <f t="shared" si="73"/>
        <v xml:space="preserve">UREN Room 709 17 26 A3 </v>
      </c>
      <c r="K1420" s="23" t="str">
        <f t="shared" si="74"/>
        <v xml:space="preserve">17 26 A3 </v>
      </c>
      <c r="M1420" s="309">
        <v>1.117</v>
      </c>
      <c r="P1420" s="24" t="e">
        <f>IF(Q1420="","",VLOOKUP(Q1420,Mapping!AT:AU,2,FALSE))</f>
        <v>#N/A</v>
      </c>
      <c r="Q1420" s="97" t="s">
        <v>372</v>
      </c>
    </row>
    <row r="1421" spans="1:17" hidden="1">
      <c r="A1421" s="85" t="s">
        <v>751</v>
      </c>
      <c r="B1421" s="85" t="s">
        <v>750</v>
      </c>
      <c r="C1421" s="111">
        <v>44797</v>
      </c>
      <c r="D1421" s="23">
        <f>IFERROR(VLOOKUP(E1421,Mapping!AW:BA,5,FALSE),"")</f>
        <v>1</v>
      </c>
      <c r="E1421" s="215" t="s">
        <v>905</v>
      </c>
      <c r="F1421" s="1">
        <v>17</v>
      </c>
      <c r="G1421" s="1">
        <v>26</v>
      </c>
      <c r="H1421" s="1" t="s">
        <v>2320</v>
      </c>
      <c r="J1421" s="23" t="str">
        <f t="shared" si="73"/>
        <v xml:space="preserve">UREN Room 709 17 26 A4 </v>
      </c>
      <c r="K1421" s="23" t="str">
        <f t="shared" si="74"/>
        <v xml:space="preserve">17 26 A4 </v>
      </c>
      <c r="M1421" s="309">
        <v>0.57099999999999995</v>
      </c>
      <c r="P1421" s="24" t="e">
        <f>IF(Q1421="","",VLOOKUP(Q1421,Mapping!AT:AU,2,FALSE))</f>
        <v>#N/A</v>
      </c>
      <c r="Q1421" s="1" t="s">
        <v>372</v>
      </c>
    </row>
    <row r="1422" spans="1:17" hidden="1">
      <c r="A1422" s="85" t="s">
        <v>751</v>
      </c>
      <c r="B1422" s="85" t="s">
        <v>750</v>
      </c>
      <c r="C1422" s="111">
        <v>44797</v>
      </c>
      <c r="D1422" s="23">
        <f>IFERROR(VLOOKUP(E1422,Mapping!AW:BA,5,FALSE),"")</f>
        <v>3</v>
      </c>
      <c r="E1422" s="116" t="s">
        <v>943</v>
      </c>
      <c r="F1422" s="1">
        <v>17</v>
      </c>
      <c r="G1422" s="1">
        <v>26</v>
      </c>
      <c r="H1422" s="1" t="s">
        <v>2322</v>
      </c>
      <c r="J1422" s="23" t="str">
        <f t="shared" si="73"/>
        <v xml:space="preserve">UREN Room 709 17 26 A5 </v>
      </c>
      <c r="K1422" s="23" t="str">
        <f t="shared" si="74"/>
        <v xml:space="preserve">17 26 A5 </v>
      </c>
      <c r="M1422" s="309">
        <v>1.07</v>
      </c>
      <c r="P1422" s="24" t="e">
        <f>IF(Q1422="","",VLOOKUP(Q1422,Mapping!AT:AU,2,FALSE))</f>
        <v>#N/A</v>
      </c>
      <c r="Q1422" s="97" t="s">
        <v>372</v>
      </c>
    </row>
    <row r="1423" spans="1:17" hidden="1">
      <c r="A1423" s="85" t="s">
        <v>751</v>
      </c>
      <c r="B1423" s="85" t="s">
        <v>750</v>
      </c>
      <c r="C1423" s="111">
        <v>44797</v>
      </c>
      <c r="D1423" s="23">
        <f>IFERROR(VLOOKUP(E1423,Mapping!AW:BA,5,FALSE),"")</f>
        <v>2</v>
      </c>
      <c r="E1423" s="215" t="s">
        <v>925</v>
      </c>
      <c r="F1423" s="1">
        <v>17</v>
      </c>
      <c r="G1423" s="1">
        <v>26</v>
      </c>
      <c r="H1423" s="1" t="s">
        <v>2323</v>
      </c>
      <c r="J1423" s="23" t="str">
        <f t="shared" si="73"/>
        <v xml:space="preserve">UREN Room 709 17 26 A6 </v>
      </c>
      <c r="K1423" s="23" t="str">
        <f t="shared" si="74"/>
        <v xml:space="preserve">17 26 A6 </v>
      </c>
      <c r="M1423" s="309">
        <v>1.1399999999999999</v>
      </c>
      <c r="P1423" s="24" t="e">
        <f>IF(Q1423="","",VLOOKUP(Q1423,Mapping!AT:AU,2,FALSE))</f>
        <v>#N/A</v>
      </c>
      <c r="Q1423" s="97" t="s">
        <v>372</v>
      </c>
    </row>
    <row r="1424" spans="1:17" hidden="1">
      <c r="A1424" s="85" t="s">
        <v>756</v>
      </c>
      <c r="B1424" s="85" t="s">
        <v>755</v>
      </c>
      <c r="C1424" s="111">
        <v>44797</v>
      </c>
      <c r="D1424" s="23">
        <f>IFERROR(VLOOKUP(E1424,Mapping!AW:BA,5,FALSE),"")</f>
        <v>1</v>
      </c>
      <c r="E1424" s="215" t="s">
        <v>905</v>
      </c>
      <c r="F1424" s="1">
        <v>17</v>
      </c>
      <c r="G1424" s="1">
        <v>26</v>
      </c>
      <c r="H1424" s="1" t="s">
        <v>1353</v>
      </c>
      <c r="J1424" s="23" t="str">
        <f t="shared" si="73"/>
        <v xml:space="preserve">UREN Room 709 17 26 B1 </v>
      </c>
      <c r="K1424" s="23" t="str">
        <f t="shared" si="74"/>
        <v xml:space="preserve">17 26 B1 </v>
      </c>
      <c r="M1424" s="309">
        <v>0.74</v>
      </c>
      <c r="P1424" s="24" t="e">
        <f>IF(Q1424="","",VLOOKUP(Q1424,Mapping!AT:AU,2,FALSE))</f>
        <v>#N/A</v>
      </c>
      <c r="Q1424" s="97" t="s">
        <v>372</v>
      </c>
    </row>
    <row r="1425" spans="1:17" hidden="1">
      <c r="A1425" s="85" t="s">
        <v>756</v>
      </c>
      <c r="B1425" s="85" t="s">
        <v>755</v>
      </c>
      <c r="C1425" s="111">
        <v>44797</v>
      </c>
      <c r="D1425" s="23">
        <f>IFERROR(VLOOKUP(E1425,Mapping!AW:BA,5,FALSE),"")</f>
        <v>3</v>
      </c>
      <c r="E1425" s="116" t="s">
        <v>943</v>
      </c>
      <c r="F1425" s="1">
        <v>17</v>
      </c>
      <c r="G1425" s="1">
        <v>26</v>
      </c>
      <c r="H1425" s="1" t="s">
        <v>1391</v>
      </c>
      <c r="J1425" s="23" t="str">
        <f t="shared" si="73"/>
        <v xml:space="preserve">UREN Room 709 17 26 B2 </v>
      </c>
      <c r="K1425" s="23" t="str">
        <f t="shared" si="74"/>
        <v xml:space="preserve">17 26 B2 </v>
      </c>
      <c r="M1425" s="309">
        <v>0.77200000000000002</v>
      </c>
      <c r="P1425" s="24" t="e">
        <f>IF(Q1425="","",VLOOKUP(Q1425,Mapping!AT:AU,2,FALSE))</f>
        <v>#N/A</v>
      </c>
      <c r="Q1425" s="1" t="s">
        <v>372</v>
      </c>
    </row>
    <row r="1426" spans="1:17" hidden="1">
      <c r="A1426" s="85" t="s">
        <v>756</v>
      </c>
      <c r="B1426" s="85" t="s">
        <v>755</v>
      </c>
      <c r="C1426" s="111">
        <v>44797</v>
      </c>
      <c r="D1426" s="23">
        <f>IFERROR(VLOOKUP(E1426,Mapping!AW:BA,5,FALSE),"")</f>
        <v>2</v>
      </c>
      <c r="E1426" s="215" t="s">
        <v>925</v>
      </c>
      <c r="F1426" s="1">
        <v>17</v>
      </c>
      <c r="G1426" s="1">
        <v>26</v>
      </c>
      <c r="H1426" s="1" t="s">
        <v>1957</v>
      </c>
      <c r="J1426" s="23" t="str">
        <f t="shared" si="73"/>
        <v xml:space="preserve">UREN Room 709 17 26 B3 </v>
      </c>
      <c r="K1426" s="23" t="str">
        <f t="shared" si="74"/>
        <v xml:space="preserve">17 26 B3 </v>
      </c>
      <c r="M1426" s="309">
        <v>1.147</v>
      </c>
      <c r="P1426" s="24" t="e">
        <f>IF(Q1426="","",VLOOKUP(Q1426,Mapping!AT:AU,2,FALSE))</f>
        <v>#N/A</v>
      </c>
      <c r="Q1426" s="97" t="s">
        <v>372</v>
      </c>
    </row>
    <row r="1427" spans="1:17" hidden="1">
      <c r="A1427" s="85" t="s">
        <v>761</v>
      </c>
      <c r="B1427" s="85" t="s">
        <v>760</v>
      </c>
      <c r="C1427" s="111">
        <v>44797</v>
      </c>
      <c r="D1427" s="23">
        <f>IFERROR(VLOOKUP(E1427,Mapping!AW:BA,5,FALSE),"")</f>
        <v>1</v>
      </c>
      <c r="E1427" s="215" t="s">
        <v>905</v>
      </c>
      <c r="F1427" s="1">
        <v>17</v>
      </c>
      <c r="G1427" s="1">
        <v>26</v>
      </c>
      <c r="H1427" s="1" t="s">
        <v>1960</v>
      </c>
      <c r="J1427" s="23" t="str">
        <f t="shared" si="73"/>
        <v xml:space="preserve">UREN Room 709 17 26 B4 </v>
      </c>
      <c r="K1427" s="23" t="str">
        <f t="shared" si="74"/>
        <v xml:space="preserve">17 26 B4 </v>
      </c>
      <c r="M1427" s="309">
        <v>0.63900000000000001</v>
      </c>
      <c r="P1427" s="24" t="e">
        <f>IF(Q1427="","",VLOOKUP(Q1427,Mapping!AT:AU,2,FALSE))</f>
        <v>#N/A</v>
      </c>
      <c r="Q1427" s="97" t="s">
        <v>372</v>
      </c>
    </row>
    <row r="1428" spans="1:17" hidden="1">
      <c r="A1428" s="85" t="s">
        <v>761</v>
      </c>
      <c r="B1428" s="85" t="s">
        <v>760</v>
      </c>
      <c r="C1428" s="111">
        <v>44797</v>
      </c>
      <c r="D1428" s="23">
        <f>IFERROR(VLOOKUP(E1428,Mapping!AW:BA,5,FALSE),"")</f>
        <v>3</v>
      </c>
      <c r="E1428" s="116" t="s">
        <v>943</v>
      </c>
      <c r="F1428" s="1">
        <v>17</v>
      </c>
      <c r="G1428" s="1">
        <v>26</v>
      </c>
      <c r="H1428" s="1" t="s">
        <v>1963</v>
      </c>
      <c r="J1428" s="23" t="str">
        <f t="shared" si="73"/>
        <v xml:space="preserve">UREN Room 709 17 26 B5 </v>
      </c>
      <c r="K1428" s="23" t="str">
        <f t="shared" si="74"/>
        <v xml:space="preserve">17 26 B5 </v>
      </c>
      <c r="M1428" s="309">
        <v>1.1040000000000001</v>
      </c>
      <c r="P1428" s="24" t="e">
        <f>IF(Q1428="","",VLOOKUP(Q1428,Mapping!AT:AU,2,FALSE))</f>
        <v>#N/A</v>
      </c>
      <c r="Q1428" s="97" t="s">
        <v>372</v>
      </c>
    </row>
    <row r="1429" spans="1:17" hidden="1">
      <c r="A1429" s="85" t="s">
        <v>761</v>
      </c>
      <c r="B1429" s="85" t="s">
        <v>760</v>
      </c>
      <c r="C1429" s="111">
        <v>44797</v>
      </c>
      <c r="D1429" s="23">
        <f>IFERROR(VLOOKUP(E1429,Mapping!AW:BA,5,FALSE),"")</f>
        <v>2</v>
      </c>
      <c r="E1429" s="215" t="s">
        <v>925</v>
      </c>
      <c r="F1429" s="1">
        <v>17</v>
      </c>
      <c r="G1429" s="1">
        <v>26</v>
      </c>
      <c r="H1429" s="1" t="s">
        <v>1967</v>
      </c>
      <c r="J1429" s="23" t="str">
        <f t="shared" si="73"/>
        <v xml:space="preserve">UREN Room 709 17 26 B6 </v>
      </c>
      <c r="K1429" s="23" t="str">
        <f t="shared" si="74"/>
        <v xml:space="preserve">17 26 B6 </v>
      </c>
      <c r="M1429" s="309">
        <v>0.97499999999999998</v>
      </c>
      <c r="P1429" s="24" t="e">
        <f>IF(Q1429="","",VLOOKUP(Q1429,Mapping!AT:AU,2,FALSE))</f>
        <v>#N/A</v>
      </c>
      <c r="Q1429" s="1" t="s">
        <v>372</v>
      </c>
    </row>
    <row r="1430" spans="1:17" hidden="1">
      <c r="A1430" s="85" t="s">
        <v>766</v>
      </c>
      <c r="B1430" s="85" t="s">
        <v>765</v>
      </c>
      <c r="C1430" s="111">
        <v>44797</v>
      </c>
      <c r="D1430" s="23">
        <f>IFERROR(VLOOKUP(E1430,Mapping!AW:BA,5,FALSE),"")</f>
        <v>1</v>
      </c>
      <c r="E1430" s="215" t="s">
        <v>905</v>
      </c>
      <c r="F1430" s="1">
        <v>17</v>
      </c>
      <c r="G1430" s="1">
        <v>26</v>
      </c>
      <c r="H1430" s="1" t="s">
        <v>1411</v>
      </c>
      <c r="J1430" s="23" t="str">
        <f t="shared" si="73"/>
        <v xml:space="preserve">UREN Room 709 17 26 C1 </v>
      </c>
      <c r="K1430" s="23" t="str">
        <f t="shared" si="74"/>
        <v xml:space="preserve">17 26 C1 </v>
      </c>
      <c r="M1430" s="309">
        <v>0.498</v>
      </c>
      <c r="P1430" s="24" t="e">
        <f>IF(Q1430="","",VLOOKUP(Q1430,Mapping!AT:AU,2,FALSE))</f>
        <v>#N/A</v>
      </c>
      <c r="Q1430" s="97" t="s">
        <v>372</v>
      </c>
    </row>
    <row r="1431" spans="1:17" hidden="1">
      <c r="A1431" s="85" t="s">
        <v>766</v>
      </c>
      <c r="B1431" s="85" t="s">
        <v>765</v>
      </c>
      <c r="C1431" s="111">
        <v>44797</v>
      </c>
      <c r="D1431" s="23">
        <f>IFERROR(VLOOKUP(E1431,Mapping!AW:BA,5,FALSE),"")</f>
        <v>3</v>
      </c>
      <c r="E1431" s="116" t="s">
        <v>943</v>
      </c>
      <c r="F1431" s="1">
        <v>17</v>
      </c>
      <c r="G1431" s="1">
        <v>26</v>
      </c>
      <c r="H1431" s="1" t="s">
        <v>2324</v>
      </c>
      <c r="J1431" s="23" t="str">
        <f t="shared" si="73"/>
        <v xml:space="preserve">UREN Room 709 17 26 C2 </v>
      </c>
      <c r="K1431" s="23" t="str">
        <f t="shared" si="74"/>
        <v xml:space="preserve">17 26 C2 </v>
      </c>
      <c r="M1431" s="309">
        <v>0.98499999999999999</v>
      </c>
      <c r="P1431" s="24" t="e">
        <f>IF(Q1431="","",VLOOKUP(Q1431,Mapping!AT:AU,2,FALSE))</f>
        <v>#N/A</v>
      </c>
      <c r="Q1431" s="97" t="s">
        <v>372</v>
      </c>
    </row>
    <row r="1432" spans="1:17" hidden="1">
      <c r="A1432" s="85" t="s">
        <v>766</v>
      </c>
      <c r="B1432" s="85" t="s">
        <v>765</v>
      </c>
      <c r="C1432" s="111">
        <v>44797</v>
      </c>
      <c r="D1432" s="23">
        <f>IFERROR(VLOOKUP(E1432,Mapping!AW:BA,5,FALSE),"")</f>
        <v>2</v>
      </c>
      <c r="E1432" s="215" t="s">
        <v>925</v>
      </c>
      <c r="F1432" s="1">
        <v>17</v>
      </c>
      <c r="G1432" s="1">
        <v>26</v>
      </c>
      <c r="H1432" s="1" t="s">
        <v>2446</v>
      </c>
      <c r="J1432" s="23" t="str">
        <f t="shared" si="73"/>
        <v xml:space="preserve">UREN Room 709 17 26 C3 </v>
      </c>
      <c r="K1432" s="23" t="str">
        <f t="shared" si="74"/>
        <v xml:space="preserve">17 26 C3 </v>
      </c>
      <c r="M1432" s="309">
        <v>0.61399999999999999</v>
      </c>
      <c r="P1432" s="24" t="e">
        <f>IF(Q1432="","",VLOOKUP(Q1432,Mapping!AT:AU,2,FALSE))</f>
        <v>#N/A</v>
      </c>
      <c r="Q1432" s="97" t="s">
        <v>372</v>
      </c>
    </row>
    <row r="1433" spans="1:17" hidden="1">
      <c r="A1433" s="85" t="s">
        <v>771</v>
      </c>
      <c r="B1433" s="85" t="s">
        <v>770</v>
      </c>
      <c r="C1433" s="111">
        <v>44797</v>
      </c>
      <c r="D1433" s="23">
        <f>IFERROR(VLOOKUP(E1433,Mapping!AW:BA,5,FALSE),"")</f>
        <v>1</v>
      </c>
      <c r="E1433" s="215" t="s">
        <v>905</v>
      </c>
      <c r="F1433" s="1">
        <v>17</v>
      </c>
      <c r="G1433" s="1">
        <v>26</v>
      </c>
      <c r="H1433" s="1" t="s">
        <v>2447</v>
      </c>
      <c r="J1433" s="23" t="str">
        <f t="shared" si="73"/>
        <v xml:space="preserve">UREN Room 709 17 26 C4 </v>
      </c>
      <c r="K1433" s="23" t="str">
        <f t="shared" si="74"/>
        <v xml:space="preserve">17 26 C4 </v>
      </c>
      <c r="M1433" s="309">
        <v>0.56100000000000005</v>
      </c>
      <c r="P1433" s="24" t="e">
        <f>IF(Q1433="","",VLOOKUP(Q1433,Mapping!AT:AU,2,FALSE))</f>
        <v>#N/A</v>
      </c>
      <c r="Q1433" s="1" t="s">
        <v>372</v>
      </c>
    </row>
    <row r="1434" spans="1:17" hidden="1">
      <c r="A1434" s="85" t="s">
        <v>771</v>
      </c>
      <c r="B1434" s="85" t="s">
        <v>770</v>
      </c>
      <c r="C1434" s="111">
        <v>44797</v>
      </c>
      <c r="D1434" s="23">
        <f>IFERROR(VLOOKUP(E1434,Mapping!AW:BA,5,FALSE),"")</f>
        <v>3</v>
      </c>
      <c r="E1434" s="116" t="s">
        <v>943</v>
      </c>
      <c r="F1434" s="1">
        <v>17</v>
      </c>
      <c r="G1434" s="1">
        <v>26</v>
      </c>
      <c r="H1434" s="1" t="s">
        <v>2448</v>
      </c>
      <c r="J1434" s="23" t="str">
        <f t="shared" si="73"/>
        <v xml:space="preserve">UREN Room 709 17 26 C5 </v>
      </c>
      <c r="K1434" s="23" t="str">
        <f t="shared" si="74"/>
        <v xml:space="preserve">17 26 C5 </v>
      </c>
      <c r="M1434" s="309">
        <v>1.288</v>
      </c>
      <c r="P1434" s="24" t="e">
        <f>IF(Q1434="","",VLOOKUP(Q1434,Mapping!AT:AU,2,FALSE))</f>
        <v>#N/A</v>
      </c>
      <c r="Q1434" s="97" t="s">
        <v>372</v>
      </c>
    </row>
    <row r="1435" spans="1:17" hidden="1">
      <c r="A1435" s="85" t="s">
        <v>771</v>
      </c>
      <c r="B1435" s="85" t="s">
        <v>770</v>
      </c>
      <c r="C1435" s="111">
        <v>44797</v>
      </c>
      <c r="D1435" s="23">
        <f>IFERROR(VLOOKUP(E1435,Mapping!AW:BA,5,FALSE),"")</f>
        <v>2</v>
      </c>
      <c r="E1435" s="215" t="s">
        <v>925</v>
      </c>
      <c r="F1435" s="1">
        <v>17</v>
      </c>
      <c r="G1435" s="1">
        <v>26</v>
      </c>
      <c r="H1435" s="1" t="s">
        <v>2449</v>
      </c>
      <c r="J1435" s="23" t="str">
        <f t="shared" si="73"/>
        <v xml:space="preserve">UREN Room 709 17 26 C6 </v>
      </c>
      <c r="K1435" s="23" t="str">
        <f t="shared" si="74"/>
        <v xml:space="preserve">17 26 C6 </v>
      </c>
      <c r="M1435" s="309">
        <v>0.86199999999999999</v>
      </c>
      <c r="P1435" s="24" t="e">
        <f>IF(Q1435="","",VLOOKUP(Q1435,Mapping!AT:AU,2,FALSE))</f>
        <v>#N/A</v>
      </c>
      <c r="Q1435" s="97" t="s">
        <v>372</v>
      </c>
    </row>
    <row r="1436" spans="1:17" hidden="1">
      <c r="A1436" s="85" t="s">
        <v>773</v>
      </c>
      <c r="B1436" s="85" t="s">
        <v>772</v>
      </c>
      <c r="C1436" s="111">
        <v>44797</v>
      </c>
      <c r="D1436" s="23">
        <f>IFERROR(VLOOKUP(E1436,Mapping!AW:BA,5,FALSE),"")</f>
        <v>1</v>
      </c>
      <c r="E1436" s="215" t="s">
        <v>905</v>
      </c>
      <c r="F1436" s="1">
        <v>17</v>
      </c>
      <c r="G1436" s="1">
        <v>27</v>
      </c>
      <c r="H1436" s="1" t="s">
        <v>1209</v>
      </c>
      <c r="J1436" s="23" t="str">
        <f t="shared" si="73"/>
        <v xml:space="preserve">UREN Room 709 17 27 A1 </v>
      </c>
      <c r="K1436" s="23" t="str">
        <f t="shared" si="74"/>
        <v xml:space="preserve">17 27 A1 </v>
      </c>
      <c r="M1436" s="309">
        <v>0.63300000000000001</v>
      </c>
      <c r="P1436" s="24" t="e">
        <f>IF(Q1436="","",VLOOKUP(Q1436,Mapping!AT:AU,2,FALSE))</f>
        <v>#N/A</v>
      </c>
      <c r="Q1436" s="97" t="s">
        <v>372</v>
      </c>
    </row>
    <row r="1437" spans="1:17" hidden="1">
      <c r="A1437" s="85" t="s">
        <v>773</v>
      </c>
      <c r="B1437" s="85" t="s">
        <v>772</v>
      </c>
      <c r="C1437" s="111">
        <v>44797</v>
      </c>
      <c r="D1437" s="23">
        <f>IFERROR(VLOOKUP(E1437,Mapping!AW:BA,5,FALSE),"")</f>
        <v>3</v>
      </c>
      <c r="E1437" s="116" t="s">
        <v>943</v>
      </c>
      <c r="F1437" s="1">
        <v>17</v>
      </c>
      <c r="G1437" s="1">
        <v>27</v>
      </c>
      <c r="H1437" s="1" t="s">
        <v>2440</v>
      </c>
      <c r="J1437" s="23" t="str">
        <f t="shared" si="73"/>
        <v xml:space="preserve">UREN Room 709 17 27 A2 </v>
      </c>
      <c r="K1437" s="23" t="str">
        <f t="shared" si="74"/>
        <v xml:space="preserve">17 27 A2 </v>
      </c>
      <c r="M1437" s="309">
        <v>1.0389999999999999</v>
      </c>
      <c r="P1437" s="24" t="e">
        <f>IF(Q1437="","",VLOOKUP(Q1437,Mapping!AT:AU,2,FALSE))</f>
        <v>#N/A</v>
      </c>
      <c r="Q1437" s="1" t="s">
        <v>372</v>
      </c>
    </row>
    <row r="1438" spans="1:17" hidden="1">
      <c r="A1438" s="85" t="s">
        <v>773</v>
      </c>
      <c r="B1438" s="85" t="s">
        <v>772</v>
      </c>
      <c r="C1438" s="111">
        <v>44797</v>
      </c>
      <c r="D1438" s="23">
        <f>IFERROR(VLOOKUP(E1438,Mapping!AW:BA,5,FALSE),"")</f>
        <v>2</v>
      </c>
      <c r="E1438" s="215" t="s">
        <v>925</v>
      </c>
      <c r="F1438" s="1">
        <v>17</v>
      </c>
      <c r="G1438" s="1">
        <v>27</v>
      </c>
      <c r="H1438" s="1" t="s">
        <v>2441</v>
      </c>
      <c r="J1438" s="23" t="str">
        <f t="shared" ref="J1438:J1501" si="75">"UREN Room 709"&amp;" "&amp;F1438&amp;" "&amp;G1438&amp;" "&amp;H1438&amp;" "&amp;I1438</f>
        <v xml:space="preserve">UREN Room 709 17 27 A3 </v>
      </c>
      <c r="K1438" s="23" t="str">
        <f t="shared" ref="K1438:K1501" si="76">F1438&amp;" "&amp;G1438&amp;" "&amp;H1438&amp;" "&amp;I1438</f>
        <v xml:space="preserve">17 27 A3 </v>
      </c>
      <c r="M1438" s="309">
        <v>0.77600000000000002</v>
      </c>
      <c r="P1438" s="24" t="e">
        <f>IF(Q1438="","",VLOOKUP(Q1438,Mapping!AT:AU,2,FALSE))</f>
        <v>#N/A</v>
      </c>
      <c r="Q1438" s="97" t="s">
        <v>372</v>
      </c>
    </row>
    <row r="1439" spans="1:17" hidden="1">
      <c r="A1439" s="85" t="s">
        <v>776</v>
      </c>
      <c r="B1439" s="85" t="s">
        <v>2744</v>
      </c>
      <c r="C1439" s="111">
        <v>44797</v>
      </c>
      <c r="D1439" s="23">
        <f>IFERROR(VLOOKUP(E1439,Mapping!AW:BA,5,FALSE),"")</f>
        <v>1</v>
      </c>
      <c r="E1439" s="215" t="s">
        <v>905</v>
      </c>
      <c r="F1439" s="1">
        <v>17</v>
      </c>
      <c r="G1439" s="1">
        <v>27</v>
      </c>
      <c r="H1439" s="1" t="s">
        <v>2320</v>
      </c>
      <c r="J1439" s="23" t="str">
        <f t="shared" si="75"/>
        <v xml:space="preserve">UREN Room 709 17 27 A4 </v>
      </c>
      <c r="K1439" s="23" t="str">
        <f t="shared" si="76"/>
        <v xml:space="preserve">17 27 A4 </v>
      </c>
      <c r="M1439" s="309">
        <v>0.42099999999999999</v>
      </c>
      <c r="P1439" s="24" t="e">
        <f>IF(Q1439="","",VLOOKUP(Q1439,Mapping!AT:AU,2,FALSE))</f>
        <v>#N/A</v>
      </c>
      <c r="Q1439" s="97" t="s">
        <v>372</v>
      </c>
    </row>
    <row r="1440" spans="1:17" hidden="1">
      <c r="A1440" s="85" t="s">
        <v>776</v>
      </c>
      <c r="B1440" s="85" t="s">
        <v>2744</v>
      </c>
      <c r="C1440" s="111">
        <v>44797</v>
      </c>
      <c r="D1440" s="23">
        <f>IFERROR(VLOOKUP(E1440,Mapping!AW:BA,5,FALSE),"")</f>
        <v>3</v>
      </c>
      <c r="E1440" s="116" t="s">
        <v>943</v>
      </c>
      <c r="F1440" s="1">
        <v>17</v>
      </c>
      <c r="G1440" s="1">
        <v>27</v>
      </c>
      <c r="H1440" s="1" t="s">
        <v>2322</v>
      </c>
      <c r="J1440" s="23" t="str">
        <f t="shared" si="75"/>
        <v xml:space="preserve">UREN Room 709 17 27 A5 </v>
      </c>
      <c r="K1440" s="23" t="str">
        <f t="shared" si="76"/>
        <v xml:space="preserve">17 27 A5 </v>
      </c>
      <c r="M1440" s="309">
        <v>1.0409999999999999</v>
      </c>
      <c r="P1440" s="24" t="e">
        <f>IF(Q1440="","",VLOOKUP(Q1440,Mapping!AT:AU,2,FALSE))</f>
        <v>#N/A</v>
      </c>
      <c r="Q1440" s="97" t="s">
        <v>372</v>
      </c>
    </row>
    <row r="1441" spans="1:17" hidden="1">
      <c r="A1441" s="85" t="s">
        <v>776</v>
      </c>
      <c r="B1441" s="85" t="s">
        <v>2744</v>
      </c>
      <c r="C1441" s="111">
        <v>44797</v>
      </c>
      <c r="D1441" s="23">
        <f>IFERROR(VLOOKUP(E1441,Mapping!AW:BA,5,FALSE),"")</f>
        <v>2</v>
      </c>
      <c r="E1441" s="215" t="s">
        <v>925</v>
      </c>
      <c r="F1441" s="1">
        <v>17</v>
      </c>
      <c r="G1441" s="1">
        <v>27</v>
      </c>
      <c r="H1441" s="1" t="s">
        <v>2323</v>
      </c>
      <c r="J1441" s="23" t="str">
        <f t="shared" si="75"/>
        <v xml:space="preserve">UREN Room 709 17 27 A6 </v>
      </c>
      <c r="K1441" s="23" t="str">
        <f t="shared" si="76"/>
        <v xml:space="preserve">17 27 A6 </v>
      </c>
      <c r="M1441" s="309">
        <v>1.02</v>
      </c>
      <c r="P1441" s="24" t="e">
        <f>IF(Q1441="","",VLOOKUP(Q1441,Mapping!AT:AU,2,FALSE))</f>
        <v>#N/A</v>
      </c>
      <c r="Q1441" s="1" t="s">
        <v>372</v>
      </c>
    </row>
    <row r="1442" spans="1:17" hidden="1">
      <c r="A1442" s="85" t="s">
        <v>780</v>
      </c>
      <c r="B1442" s="85" t="s">
        <v>779</v>
      </c>
      <c r="C1442" s="111">
        <v>44797</v>
      </c>
      <c r="D1442" s="23">
        <f>IFERROR(VLOOKUP(E1442,Mapping!AW:BA,5,FALSE),"")</f>
        <v>1</v>
      </c>
      <c r="E1442" s="215" t="s">
        <v>905</v>
      </c>
      <c r="F1442" s="1">
        <v>17</v>
      </c>
      <c r="G1442" s="1">
        <v>27</v>
      </c>
      <c r="H1442" s="1" t="s">
        <v>1353</v>
      </c>
      <c r="J1442" s="23" t="str">
        <f t="shared" si="75"/>
        <v xml:space="preserve">UREN Room 709 17 27 B1 </v>
      </c>
      <c r="K1442" s="23" t="str">
        <f t="shared" si="76"/>
        <v xml:space="preserve">17 27 B1 </v>
      </c>
      <c r="M1442" s="309">
        <v>0.61799999999999999</v>
      </c>
      <c r="P1442" s="24" t="e">
        <f>IF(Q1442="","",VLOOKUP(Q1442,Mapping!AT:AU,2,FALSE))</f>
        <v>#N/A</v>
      </c>
      <c r="Q1442" s="97" t="s">
        <v>372</v>
      </c>
    </row>
    <row r="1443" spans="1:17" hidden="1">
      <c r="A1443" s="85" t="s">
        <v>780</v>
      </c>
      <c r="B1443" s="85" t="s">
        <v>779</v>
      </c>
      <c r="C1443" s="111">
        <v>44797</v>
      </c>
      <c r="D1443" s="23">
        <f>IFERROR(VLOOKUP(E1443,Mapping!AW:BA,5,FALSE),"")</f>
        <v>3</v>
      </c>
      <c r="E1443" s="116" t="s">
        <v>943</v>
      </c>
      <c r="F1443" s="1">
        <v>17</v>
      </c>
      <c r="G1443" s="1">
        <v>27</v>
      </c>
      <c r="H1443" s="1" t="s">
        <v>1391</v>
      </c>
      <c r="J1443" s="23" t="str">
        <f t="shared" si="75"/>
        <v xml:space="preserve">UREN Room 709 17 27 B2 </v>
      </c>
      <c r="K1443" s="23" t="str">
        <f t="shared" si="76"/>
        <v xml:space="preserve">17 27 B2 </v>
      </c>
      <c r="M1443" s="309">
        <v>1.081</v>
      </c>
      <c r="P1443" s="24" t="e">
        <f>IF(Q1443="","",VLOOKUP(Q1443,Mapping!AT:AU,2,FALSE))</f>
        <v>#N/A</v>
      </c>
      <c r="Q1443" s="97" t="s">
        <v>372</v>
      </c>
    </row>
    <row r="1444" spans="1:17" hidden="1">
      <c r="A1444" s="85" t="s">
        <v>780</v>
      </c>
      <c r="B1444" s="85" t="s">
        <v>779</v>
      </c>
      <c r="C1444" s="111">
        <v>44797</v>
      </c>
      <c r="D1444" s="23">
        <f>IFERROR(VLOOKUP(E1444,Mapping!AW:BA,5,FALSE),"")</f>
        <v>2</v>
      </c>
      <c r="E1444" s="215" t="s">
        <v>925</v>
      </c>
      <c r="F1444" s="1">
        <v>17</v>
      </c>
      <c r="G1444" s="1">
        <v>27</v>
      </c>
      <c r="H1444" s="1" t="s">
        <v>1957</v>
      </c>
      <c r="J1444" s="23" t="str">
        <f t="shared" si="75"/>
        <v xml:space="preserve">UREN Room 709 17 27 B3 </v>
      </c>
      <c r="K1444" s="23" t="str">
        <f t="shared" si="76"/>
        <v xml:space="preserve">17 27 B3 </v>
      </c>
      <c r="M1444" s="309">
        <v>0.91600000000000004</v>
      </c>
      <c r="P1444" s="24" t="e">
        <f>IF(Q1444="","",VLOOKUP(Q1444,Mapping!AT:AU,2,FALSE))</f>
        <v>#N/A</v>
      </c>
      <c r="Q1444" s="97" t="s">
        <v>372</v>
      </c>
    </row>
    <row r="1445" spans="1:17" hidden="1">
      <c r="A1445" s="85" t="s">
        <v>785</v>
      </c>
      <c r="B1445" s="85" t="s">
        <v>784</v>
      </c>
      <c r="C1445" s="111">
        <v>44797</v>
      </c>
      <c r="D1445" s="23">
        <f>IFERROR(VLOOKUP(E1445,Mapping!AW:BA,5,FALSE),"")</f>
        <v>1</v>
      </c>
      <c r="E1445" s="215" t="s">
        <v>905</v>
      </c>
      <c r="F1445" s="1">
        <v>17</v>
      </c>
      <c r="G1445" s="1">
        <v>27</v>
      </c>
      <c r="H1445" s="1" t="s">
        <v>1960</v>
      </c>
      <c r="J1445" s="23" t="str">
        <f t="shared" si="75"/>
        <v xml:space="preserve">UREN Room 709 17 27 B4 </v>
      </c>
      <c r="K1445" s="23" t="str">
        <f t="shared" si="76"/>
        <v xml:space="preserve">17 27 B4 </v>
      </c>
      <c r="M1445" s="309">
        <v>0.41599999999999998</v>
      </c>
      <c r="P1445" s="24" t="e">
        <f>IF(Q1445="","",VLOOKUP(Q1445,Mapping!AT:AU,2,FALSE))</f>
        <v>#N/A</v>
      </c>
      <c r="Q1445" s="1" t="s">
        <v>372</v>
      </c>
    </row>
    <row r="1446" spans="1:17" hidden="1">
      <c r="A1446" s="85" t="s">
        <v>785</v>
      </c>
      <c r="B1446" s="85" t="s">
        <v>784</v>
      </c>
      <c r="C1446" s="111">
        <v>44797</v>
      </c>
      <c r="D1446" s="23">
        <f>IFERROR(VLOOKUP(E1446,Mapping!AW:BA,5,FALSE),"")</f>
        <v>3</v>
      </c>
      <c r="E1446" s="116" t="s">
        <v>943</v>
      </c>
      <c r="F1446" s="1">
        <v>17</v>
      </c>
      <c r="G1446" s="1">
        <v>27</v>
      </c>
      <c r="H1446" s="1" t="s">
        <v>1963</v>
      </c>
      <c r="J1446" s="23" t="str">
        <f t="shared" si="75"/>
        <v xml:space="preserve">UREN Room 709 17 27 B5 </v>
      </c>
      <c r="K1446" s="23" t="str">
        <f t="shared" si="76"/>
        <v xml:space="preserve">17 27 B5 </v>
      </c>
      <c r="M1446" s="309">
        <v>0.92400000000000004</v>
      </c>
      <c r="P1446" s="24" t="e">
        <f>IF(Q1446="","",VLOOKUP(Q1446,Mapping!AT:AU,2,FALSE))</f>
        <v>#N/A</v>
      </c>
      <c r="Q1446" s="97" t="s">
        <v>372</v>
      </c>
    </row>
    <row r="1447" spans="1:17" hidden="1">
      <c r="A1447" s="85" t="s">
        <v>785</v>
      </c>
      <c r="B1447" s="85" t="s">
        <v>784</v>
      </c>
      <c r="C1447" s="111">
        <v>44797</v>
      </c>
      <c r="D1447" s="23">
        <f>IFERROR(VLOOKUP(E1447,Mapping!AW:BA,5,FALSE),"")</f>
        <v>2</v>
      </c>
      <c r="E1447" s="215" t="s">
        <v>925</v>
      </c>
      <c r="F1447" s="1">
        <v>17</v>
      </c>
      <c r="G1447" s="1">
        <v>27</v>
      </c>
      <c r="H1447" s="1" t="s">
        <v>1967</v>
      </c>
      <c r="J1447" s="23" t="str">
        <f t="shared" si="75"/>
        <v xml:space="preserve">UREN Room 709 17 27 B6 </v>
      </c>
      <c r="K1447" s="23" t="str">
        <f t="shared" si="76"/>
        <v xml:space="preserve">17 27 B6 </v>
      </c>
      <c r="M1447" s="309">
        <v>0.91400000000000003</v>
      </c>
      <c r="P1447" s="24" t="e">
        <f>IF(Q1447="","",VLOOKUP(Q1447,Mapping!AT:AU,2,FALSE))</f>
        <v>#N/A</v>
      </c>
      <c r="Q1447" s="97" t="s">
        <v>372</v>
      </c>
    </row>
    <row r="1448" spans="1:17" hidden="1">
      <c r="A1448" s="85" t="s">
        <v>790</v>
      </c>
      <c r="B1448" s="85" t="s">
        <v>789</v>
      </c>
      <c r="C1448" s="111">
        <v>44797</v>
      </c>
      <c r="D1448" s="23">
        <f>IFERROR(VLOOKUP(E1448,Mapping!AW:BA,5,FALSE),"")</f>
        <v>1</v>
      </c>
      <c r="E1448" s="215" t="s">
        <v>905</v>
      </c>
      <c r="F1448" s="1">
        <v>17</v>
      </c>
      <c r="G1448" s="1">
        <v>27</v>
      </c>
      <c r="H1448" s="1" t="s">
        <v>1411</v>
      </c>
      <c r="J1448" s="23" t="str">
        <f t="shared" si="75"/>
        <v xml:space="preserve">UREN Room 709 17 27 C1 </v>
      </c>
      <c r="K1448" s="23" t="str">
        <f t="shared" si="76"/>
        <v xml:space="preserve">17 27 C1 </v>
      </c>
      <c r="M1448" s="309">
        <v>0.47599999999999998</v>
      </c>
      <c r="P1448" s="24" t="e">
        <f>IF(Q1448="","",VLOOKUP(Q1448,Mapping!AT:AU,2,FALSE))</f>
        <v>#N/A</v>
      </c>
      <c r="Q1448" s="97" t="s">
        <v>372</v>
      </c>
    </row>
    <row r="1449" spans="1:17" hidden="1">
      <c r="A1449" s="85" t="s">
        <v>790</v>
      </c>
      <c r="B1449" s="85" t="s">
        <v>789</v>
      </c>
      <c r="C1449" s="111">
        <v>44797</v>
      </c>
      <c r="D1449" s="23">
        <f>IFERROR(VLOOKUP(E1449,Mapping!AW:BA,5,FALSE),"")</f>
        <v>3</v>
      </c>
      <c r="E1449" s="116" t="s">
        <v>943</v>
      </c>
      <c r="F1449" s="1">
        <v>17</v>
      </c>
      <c r="G1449" s="1">
        <v>27</v>
      </c>
      <c r="H1449" s="1" t="s">
        <v>2324</v>
      </c>
      <c r="J1449" s="23" t="str">
        <f t="shared" si="75"/>
        <v xml:space="preserve">UREN Room 709 17 27 C2 </v>
      </c>
      <c r="K1449" s="23" t="str">
        <f t="shared" si="76"/>
        <v xml:space="preserve">17 27 C2 </v>
      </c>
      <c r="M1449" s="309">
        <v>0.98899999999999999</v>
      </c>
      <c r="P1449" s="24" t="e">
        <f>IF(Q1449="","",VLOOKUP(Q1449,Mapping!AT:AU,2,FALSE))</f>
        <v>#N/A</v>
      </c>
      <c r="Q1449" s="1" t="s">
        <v>372</v>
      </c>
    </row>
    <row r="1450" spans="1:17" hidden="1">
      <c r="A1450" s="85" t="s">
        <v>790</v>
      </c>
      <c r="B1450" s="85" t="s">
        <v>789</v>
      </c>
      <c r="C1450" s="111">
        <v>44797</v>
      </c>
      <c r="D1450" s="23">
        <f>IFERROR(VLOOKUP(E1450,Mapping!AW:BA,5,FALSE),"")</f>
        <v>2</v>
      </c>
      <c r="E1450" s="215" t="s">
        <v>925</v>
      </c>
      <c r="F1450" s="1">
        <v>17</v>
      </c>
      <c r="G1450" s="1">
        <v>27</v>
      </c>
      <c r="H1450" s="1" t="s">
        <v>2446</v>
      </c>
      <c r="J1450" s="23" t="str">
        <f t="shared" si="75"/>
        <v xml:space="preserve">UREN Room 709 17 27 C3 </v>
      </c>
      <c r="K1450" s="23" t="str">
        <f t="shared" si="76"/>
        <v xml:space="preserve">17 27 C3 </v>
      </c>
      <c r="M1450" s="309">
        <v>0.996</v>
      </c>
      <c r="P1450" s="24" t="e">
        <f>IF(Q1450="","",VLOOKUP(Q1450,Mapping!AT:AU,2,FALSE))</f>
        <v>#N/A</v>
      </c>
      <c r="Q1450" s="97" t="s">
        <v>372</v>
      </c>
    </row>
    <row r="1451" spans="1:17" hidden="1">
      <c r="A1451" s="85" t="s">
        <v>351</v>
      </c>
      <c r="B1451" s="85" t="s">
        <v>350</v>
      </c>
      <c r="C1451" s="111">
        <v>44797</v>
      </c>
      <c r="D1451" s="23">
        <f>IFERROR(VLOOKUP(E1451,Mapping!AW:BA,5,FALSE),"")</f>
        <v>1</v>
      </c>
      <c r="E1451" s="215" t="s">
        <v>905</v>
      </c>
      <c r="F1451" s="1">
        <v>17</v>
      </c>
      <c r="G1451" s="1">
        <v>27</v>
      </c>
      <c r="H1451" s="1" t="s">
        <v>2447</v>
      </c>
      <c r="J1451" s="23" t="str">
        <f t="shared" si="75"/>
        <v xml:space="preserve">UREN Room 709 17 27 C4 </v>
      </c>
      <c r="K1451" s="23" t="str">
        <f t="shared" si="76"/>
        <v xml:space="preserve">17 27 C4 </v>
      </c>
      <c r="M1451" s="309">
        <v>0.67500000000000004</v>
      </c>
      <c r="P1451" s="24" t="e">
        <f>IF(Q1451="","",VLOOKUP(Q1451,Mapping!AT:AU,2,FALSE))</f>
        <v>#N/A</v>
      </c>
      <c r="Q1451" s="97" t="s">
        <v>372</v>
      </c>
    </row>
    <row r="1452" spans="1:17" hidden="1">
      <c r="A1452" s="85" t="s">
        <v>351</v>
      </c>
      <c r="B1452" s="85" t="s">
        <v>350</v>
      </c>
      <c r="C1452" s="111">
        <v>44797</v>
      </c>
      <c r="D1452" s="23">
        <f>IFERROR(VLOOKUP(E1452,Mapping!AW:BA,5,FALSE),"")</f>
        <v>3</v>
      </c>
      <c r="E1452" s="116" t="s">
        <v>943</v>
      </c>
      <c r="F1452" s="1">
        <v>17</v>
      </c>
      <c r="G1452" s="1">
        <v>27</v>
      </c>
      <c r="H1452" s="1" t="s">
        <v>2448</v>
      </c>
      <c r="J1452" s="23" t="str">
        <f t="shared" si="75"/>
        <v xml:space="preserve">UREN Room 709 17 27 C5 </v>
      </c>
      <c r="K1452" s="23" t="str">
        <f t="shared" si="76"/>
        <v xml:space="preserve">17 27 C5 </v>
      </c>
      <c r="M1452" s="309">
        <v>0.93</v>
      </c>
      <c r="P1452" s="24" t="e">
        <f>IF(Q1452="","",VLOOKUP(Q1452,Mapping!AT:AU,2,FALSE))</f>
        <v>#N/A</v>
      </c>
      <c r="Q1452" s="97" t="s">
        <v>372</v>
      </c>
    </row>
    <row r="1453" spans="1:17" hidden="1">
      <c r="A1453" s="85" t="s">
        <v>351</v>
      </c>
      <c r="B1453" s="85" t="s">
        <v>350</v>
      </c>
      <c r="C1453" s="111">
        <v>44797</v>
      </c>
      <c r="D1453" s="23">
        <f>IFERROR(VLOOKUP(E1453,Mapping!AW:BA,5,FALSE),"")</f>
        <v>2</v>
      </c>
      <c r="E1453" s="215" t="s">
        <v>925</v>
      </c>
      <c r="F1453" s="1">
        <v>17</v>
      </c>
      <c r="G1453" s="1">
        <v>27</v>
      </c>
      <c r="H1453" s="1" t="s">
        <v>2449</v>
      </c>
      <c r="J1453" s="23" t="str">
        <f t="shared" si="75"/>
        <v xml:space="preserve">UREN Room 709 17 27 C6 </v>
      </c>
      <c r="K1453" s="23" t="str">
        <f t="shared" si="76"/>
        <v xml:space="preserve">17 27 C6 </v>
      </c>
      <c r="M1453" s="309">
        <v>0.89400000000000002</v>
      </c>
      <c r="P1453" s="24" t="e">
        <f>IF(Q1453="","",VLOOKUP(Q1453,Mapping!AT:AU,2,FALSE))</f>
        <v>#N/A</v>
      </c>
      <c r="Q1453" s="1" t="s">
        <v>372</v>
      </c>
    </row>
    <row r="1454" spans="1:17" hidden="1">
      <c r="A1454" s="85" t="s">
        <v>795</v>
      </c>
      <c r="B1454" s="85" t="s">
        <v>794</v>
      </c>
      <c r="C1454" s="111">
        <v>44797</v>
      </c>
      <c r="D1454" s="23">
        <f>IFERROR(VLOOKUP(E1454,Mapping!AW:BA,5,FALSE),"")</f>
        <v>1</v>
      </c>
      <c r="E1454" s="215" t="s">
        <v>905</v>
      </c>
      <c r="F1454" s="1">
        <v>17</v>
      </c>
      <c r="G1454" s="1">
        <v>28</v>
      </c>
      <c r="H1454" s="1" t="s">
        <v>1209</v>
      </c>
      <c r="J1454" s="23" t="str">
        <f t="shared" si="75"/>
        <v xml:space="preserve">UREN Room 709 17 28 A1 </v>
      </c>
      <c r="K1454" s="23" t="str">
        <f t="shared" si="76"/>
        <v xml:space="preserve">17 28 A1 </v>
      </c>
      <c r="M1454" s="309">
        <v>0.70699999999999996</v>
      </c>
      <c r="P1454" s="24" t="e">
        <f>IF(Q1454="","",VLOOKUP(Q1454,Mapping!AT:AU,2,FALSE))</f>
        <v>#N/A</v>
      </c>
      <c r="Q1454" s="97" t="s">
        <v>372</v>
      </c>
    </row>
    <row r="1455" spans="1:17" hidden="1">
      <c r="A1455" s="85" t="s">
        <v>795</v>
      </c>
      <c r="B1455" s="85" t="s">
        <v>794</v>
      </c>
      <c r="C1455" s="111">
        <v>44797</v>
      </c>
      <c r="D1455" s="23">
        <f>IFERROR(VLOOKUP(E1455,Mapping!AW:BA,5,FALSE),"")</f>
        <v>3</v>
      </c>
      <c r="E1455" s="116" t="s">
        <v>943</v>
      </c>
      <c r="F1455" s="1">
        <v>17</v>
      </c>
      <c r="G1455" s="1">
        <v>28</v>
      </c>
      <c r="H1455" s="1" t="s">
        <v>2440</v>
      </c>
      <c r="J1455" s="23" t="str">
        <f t="shared" si="75"/>
        <v xml:space="preserve">UREN Room 709 17 28 A2 </v>
      </c>
      <c r="K1455" s="23" t="str">
        <f t="shared" si="76"/>
        <v xml:space="preserve">17 28 A2 </v>
      </c>
      <c r="M1455" s="309">
        <v>2.1720000000000002</v>
      </c>
      <c r="P1455" s="24" t="e">
        <f>IF(Q1455="","",VLOOKUP(Q1455,Mapping!AT:AU,2,FALSE))</f>
        <v>#N/A</v>
      </c>
      <c r="Q1455" s="97" t="s">
        <v>372</v>
      </c>
    </row>
    <row r="1456" spans="1:17" hidden="1">
      <c r="A1456" s="85" t="s">
        <v>795</v>
      </c>
      <c r="B1456" s="85" t="s">
        <v>794</v>
      </c>
      <c r="C1456" s="111">
        <v>44797</v>
      </c>
      <c r="D1456" s="23">
        <f>IFERROR(VLOOKUP(E1456,Mapping!AW:BA,5,FALSE),"")</f>
        <v>2</v>
      </c>
      <c r="E1456" s="215" t="s">
        <v>925</v>
      </c>
      <c r="F1456" s="1">
        <v>17</v>
      </c>
      <c r="G1456" s="1">
        <v>28</v>
      </c>
      <c r="H1456" s="1" t="s">
        <v>2441</v>
      </c>
      <c r="J1456" s="23" t="str">
        <f t="shared" si="75"/>
        <v xml:space="preserve">UREN Room 709 17 28 A3 </v>
      </c>
      <c r="K1456" s="23" t="str">
        <f t="shared" si="76"/>
        <v xml:space="preserve">17 28 A3 </v>
      </c>
      <c r="M1456" s="309">
        <v>2.02</v>
      </c>
      <c r="P1456" s="24" t="e">
        <f>IF(Q1456="","",VLOOKUP(Q1456,Mapping!AT:AU,2,FALSE))</f>
        <v>#N/A</v>
      </c>
      <c r="Q1456" s="97" t="s">
        <v>372</v>
      </c>
    </row>
    <row r="1457" spans="1:17" hidden="1">
      <c r="A1457" s="85" t="s">
        <v>799</v>
      </c>
      <c r="B1457" s="85" t="s">
        <v>798</v>
      </c>
      <c r="C1457" s="111">
        <v>44797</v>
      </c>
      <c r="D1457" s="23">
        <f>IFERROR(VLOOKUP(E1457,Mapping!AW:BA,5,FALSE),"")</f>
        <v>1</v>
      </c>
      <c r="E1457" s="215" t="s">
        <v>905</v>
      </c>
      <c r="F1457" s="1">
        <v>17</v>
      </c>
      <c r="G1457" s="1">
        <v>28</v>
      </c>
      <c r="H1457" s="1" t="s">
        <v>2320</v>
      </c>
      <c r="J1457" s="23" t="str">
        <f t="shared" si="75"/>
        <v xml:space="preserve">UREN Room 709 17 28 A4 </v>
      </c>
      <c r="K1457" s="23" t="str">
        <f t="shared" si="76"/>
        <v xml:space="preserve">17 28 A4 </v>
      </c>
      <c r="M1457" s="309">
        <v>0.53400000000000003</v>
      </c>
      <c r="P1457" s="24" t="e">
        <f>IF(Q1457="","",VLOOKUP(Q1457,Mapping!AT:AU,2,FALSE))</f>
        <v>#N/A</v>
      </c>
      <c r="Q1457" s="1" t="s">
        <v>372</v>
      </c>
    </row>
    <row r="1458" spans="1:17" hidden="1">
      <c r="A1458" s="85" t="s">
        <v>799</v>
      </c>
      <c r="B1458" s="85" t="s">
        <v>798</v>
      </c>
      <c r="C1458" s="111">
        <v>44797</v>
      </c>
      <c r="D1458" s="23">
        <f>IFERROR(VLOOKUP(E1458,Mapping!AW:BA,5,FALSE),"")</f>
        <v>3</v>
      </c>
      <c r="E1458" s="116" t="s">
        <v>943</v>
      </c>
      <c r="F1458" s="1">
        <v>17</v>
      </c>
      <c r="G1458" s="1">
        <v>28</v>
      </c>
      <c r="H1458" s="1" t="s">
        <v>2322</v>
      </c>
      <c r="J1458" s="23" t="str">
        <f t="shared" si="75"/>
        <v xml:space="preserve">UREN Room 709 17 28 A5 </v>
      </c>
      <c r="K1458" s="23" t="str">
        <f t="shared" si="76"/>
        <v xml:space="preserve">17 28 A5 </v>
      </c>
      <c r="M1458" s="309">
        <v>1.0620000000000001</v>
      </c>
      <c r="P1458" s="24" t="e">
        <f>IF(Q1458="","",VLOOKUP(Q1458,Mapping!AT:AU,2,FALSE))</f>
        <v>#N/A</v>
      </c>
      <c r="Q1458" s="97" t="s">
        <v>372</v>
      </c>
    </row>
    <row r="1459" spans="1:17" hidden="1">
      <c r="A1459" s="85" t="s">
        <v>799</v>
      </c>
      <c r="B1459" s="85" t="s">
        <v>798</v>
      </c>
      <c r="C1459" s="111">
        <v>44797</v>
      </c>
      <c r="D1459" s="23">
        <f>IFERROR(VLOOKUP(E1459,Mapping!AW:BA,5,FALSE),"")</f>
        <v>2</v>
      </c>
      <c r="E1459" s="215" t="s">
        <v>925</v>
      </c>
      <c r="F1459" s="1">
        <v>17</v>
      </c>
      <c r="G1459" s="1">
        <v>28</v>
      </c>
      <c r="H1459" s="1" t="s">
        <v>2323</v>
      </c>
      <c r="J1459" s="23" t="str">
        <f t="shared" si="75"/>
        <v xml:space="preserve">UREN Room 709 17 28 A6 </v>
      </c>
      <c r="K1459" s="23" t="str">
        <f t="shared" si="76"/>
        <v xml:space="preserve">17 28 A6 </v>
      </c>
      <c r="M1459" s="309">
        <v>1.1120000000000001</v>
      </c>
      <c r="P1459" s="24" t="e">
        <f>IF(Q1459="","",VLOOKUP(Q1459,Mapping!AT:AU,2,FALSE))</f>
        <v>#N/A</v>
      </c>
      <c r="Q1459" s="97" t="s">
        <v>372</v>
      </c>
    </row>
    <row r="1460" spans="1:17" hidden="1">
      <c r="A1460" s="85" t="s">
        <v>804</v>
      </c>
      <c r="B1460" s="85" t="s">
        <v>803</v>
      </c>
      <c r="C1460" s="111">
        <v>44797</v>
      </c>
      <c r="D1460" s="23">
        <f>IFERROR(VLOOKUP(E1460,Mapping!AW:BA,5,FALSE),"")</f>
        <v>1</v>
      </c>
      <c r="E1460" s="215" t="s">
        <v>905</v>
      </c>
      <c r="F1460" s="1">
        <v>17</v>
      </c>
      <c r="G1460" s="1">
        <v>28</v>
      </c>
      <c r="H1460" s="1" t="s">
        <v>1353</v>
      </c>
      <c r="J1460" s="23" t="str">
        <f t="shared" si="75"/>
        <v xml:space="preserve">UREN Room 709 17 28 B1 </v>
      </c>
      <c r="K1460" s="23" t="str">
        <f t="shared" si="76"/>
        <v xml:space="preserve">17 28 B1 </v>
      </c>
      <c r="M1460" s="309">
        <v>0.53</v>
      </c>
      <c r="P1460" s="24" t="e">
        <f>IF(Q1460="","",VLOOKUP(Q1460,Mapping!AT:AU,2,FALSE))</f>
        <v>#N/A</v>
      </c>
      <c r="Q1460" s="97" t="s">
        <v>372</v>
      </c>
    </row>
    <row r="1461" spans="1:17" hidden="1">
      <c r="A1461" s="85" t="s">
        <v>804</v>
      </c>
      <c r="B1461" s="85" t="s">
        <v>803</v>
      </c>
      <c r="C1461" s="111">
        <v>44797</v>
      </c>
      <c r="D1461" s="23">
        <f>IFERROR(VLOOKUP(E1461,Mapping!AW:BA,5,FALSE),"")</f>
        <v>3</v>
      </c>
      <c r="E1461" s="116" t="s">
        <v>943</v>
      </c>
      <c r="F1461" s="1">
        <v>17</v>
      </c>
      <c r="G1461" s="1">
        <v>28</v>
      </c>
      <c r="H1461" s="1" t="s">
        <v>1391</v>
      </c>
      <c r="J1461" s="23" t="str">
        <f t="shared" si="75"/>
        <v xml:space="preserve">UREN Room 709 17 28 B2 </v>
      </c>
      <c r="K1461" s="23" t="str">
        <f t="shared" si="76"/>
        <v xml:space="preserve">17 28 B2 </v>
      </c>
      <c r="M1461" s="309">
        <v>0.96099999999999997</v>
      </c>
      <c r="P1461" s="24" t="e">
        <f>IF(Q1461="","",VLOOKUP(Q1461,Mapping!AT:AU,2,FALSE))</f>
        <v>#N/A</v>
      </c>
      <c r="Q1461" s="1" t="s">
        <v>372</v>
      </c>
    </row>
    <row r="1462" spans="1:17" hidden="1">
      <c r="A1462" s="85" t="s">
        <v>804</v>
      </c>
      <c r="B1462" s="85" t="s">
        <v>803</v>
      </c>
      <c r="C1462" s="111">
        <v>44797</v>
      </c>
      <c r="D1462" s="23">
        <f>IFERROR(VLOOKUP(E1462,Mapping!AW:BA,5,FALSE),"")</f>
        <v>2</v>
      </c>
      <c r="E1462" s="215" t="s">
        <v>925</v>
      </c>
      <c r="F1462" s="1">
        <v>17</v>
      </c>
      <c r="G1462" s="1">
        <v>28</v>
      </c>
      <c r="H1462" s="1" t="s">
        <v>1957</v>
      </c>
      <c r="J1462" s="23" t="str">
        <f t="shared" si="75"/>
        <v xml:space="preserve">UREN Room 709 17 28 B3 </v>
      </c>
      <c r="K1462" s="23" t="str">
        <f t="shared" si="76"/>
        <v xml:space="preserve">17 28 B3 </v>
      </c>
      <c r="M1462" s="309">
        <v>1.095</v>
      </c>
      <c r="P1462" s="24" t="e">
        <f>IF(Q1462="","",VLOOKUP(Q1462,Mapping!AT:AU,2,FALSE))</f>
        <v>#N/A</v>
      </c>
      <c r="Q1462" s="97" t="s">
        <v>372</v>
      </c>
    </row>
    <row r="1463" spans="1:17" hidden="1">
      <c r="A1463" s="85" t="s">
        <v>809</v>
      </c>
      <c r="B1463" s="85" t="s">
        <v>808</v>
      </c>
      <c r="C1463" s="111">
        <v>44797</v>
      </c>
      <c r="D1463" s="23">
        <f>IFERROR(VLOOKUP(E1463,Mapping!AW:BA,5,FALSE),"")</f>
        <v>1</v>
      </c>
      <c r="E1463" s="215" t="s">
        <v>905</v>
      </c>
      <c r="F1463" s="1">
        <v>17</v>
      </c>
      <c r="G1463" s="1">
        <v>28</v>
      </c>
      <c r="H1463" s="1" t="s">
        <v>1960</v>
      </c>
      <c r="J1463" s="23" t="str">
        <f t="shared" si="75"/>
        <v xml:space="preserve">UREN Room 709 17 28 B4 </v>
      </c>
      <c r="K1463" s="23" t="str">
        <f t="shared" si="76"/>
        <v xml:space="preserve">17 28 B4 </v>
      </c>
      <c r="M1463" s="309">
        <v>0.86699999999999999</v>
      </c>
      <c r="P1463" s="24" t="e">
        <f>IF(Q1463="","",VLOOKUP(Q1463,Mapping!AT:AU,2,FALSE))</f>
        <v>#N/A</v>
      </c>
      <c r="Q1463" s="97" t="s">
        <v>372</v>
      </c>
    </row>
    <row r="1464" spans="1:17" hidden="1">
      <c r="A1464" s="85" t="s">
        <v>809</v>
      </c>
      <c r="B1464" s="85" t="s">
        <v>808</v>
      </c>
      <c r="C1464" s="111">
        <v>44797</v>
      </c>
      <c r="D1464" s="532">
        <f>IFERROR(VLOOKUP(E1464,Mapping!AW:BA,5,FALSE),"")</f>
        <v>3</v>
      </c>
      <c r="E1464" s="85" t="s">
        <v>943</v>
      </c>
      <c r="F1464" s="1">
        <v>17</v>
      </c>
      <c r="G1464" s="1">
        <v>28</v>
      </c>
      <c r="H1464" s="1" t="s">
        <v>1963</v>
      </c>
      <c r="J1464" s="23" t="str">
        <f t="shared" si="75"/>
        <v xml:space="preserve">UREN Room 709 17 28 B5 </v>
      </c>
      <c r="K1464" s="23" t="str">
        <f t="shared" si="76"/>
        <v xml:space="preserve">17 28 B5 </v>
      </c>
      <c r="M1464" s="309">
        <v>1.048</v>
      </c>
      <c r="P1464" s="24" t="e">
        <f>IF(Q1464="","",VLOOKUP(Q1464,Mapping!AT:AU,2,FALSE))</f>
        <v>#N/A</v>
      </c>
      <c r="Q1464" s="1" t="s">
        <v>372</v>
      </c>
    </row>
    <row r="1465" spans="1:17" hidden="1">
      <c r="A1465" s="85" t="s">
        <v>809</v>
      </c>
      <c r="B1465" s="85" t="s">
        <v>808</v>
      </c>
      <c r="C1465" s="111">
        <v>44797</v>
      </c>
      <c r="D1465" s="532">
        <f>IFERROR(VLOOKUP(E1465,Mapping!AW:BA,5,FALSE),"")</f>
        <v>2</v>
      </c>
      <c r="E1465" s="85" t="s">
        <v>925</v>
      </c>
      <c r="F1465" s="1">
        <v>17</v>
      </c>
      <c r="G1465" s="1">
        <v>28</v>
      </c>
      <c r="H1465" s="1" t="s">
        <v>1967</v>
      </c>
      <c r="J1465" s="23" t="str">
        <f t="shared" si="75"/>
        <v xml:space="preserve">UREN Room 709 17 28 B6 </v>
      </c>
      <c r="K1465" s="23" t="str">
        <f t="shared" si="76"/>
        <v xml:space="preserve">17 28 B6 </v>
      </c>
      <c r="M1465" s="309">
        <v>1.2669999999999999</v>
      </c>
      <c r="P1465" s="24" t="e">
        <f>IF(Q1465="","",VLOOKUP(Q1465,Mapping!AT:AU,2,FALSE))</f>
        <v>#N/A</v>
      </c>
      <c r="Q1465" s="1" t="s">
        <v>372</v>
      </c>
    </row>
    <row r="1466" spans="1:17" hidden="1">
      <c r="A1466" s="85" t="s">
        <v>814</v>
      </c>
      <c r="B1466" s="85" t="s">
        <v>813</v>
      </c>
      <c r="C1466" s="111">
        <v>44797</v>
      </c>
      <c r="D1466" s="532">
        <f>IFERROR(VLOOKUP(E1466,Mapping!AW:BA,5,FALSE),"")</f>
        <v>1</v>
      </c>
      <c r="E1466" s="85" t="s">
        <v>905</v>
      </c>
      <c r="F1466" s="1">
        <v>17</v>
      </c>
      <c r="G1466" s="1">
        <v>28</v>
      </c>
      <c r="H1466" s="1" t="s">
        <v>1411</v>
      </c>
      <c r="J1466" s="23" t="str">
        <f t="shared" si="75"/>
        <v xml:space="preserve">UREN Room 709 17 28 C1 </v>
      </c>
      <c r="K1466" s="23" t="str">
        <f t="shared" si="76"/>
        <v xml:space="preserve">17 28 C1 </v>
      </c>
      <c r="M1466" s="309">
        <v>0.46200000000000002</v>
      </c>
      <c r="P1466" s="24" t="e">
        <f>IF(Q1466="","",VLOOKUP(Q1466,Mapping!AT:AU,2,FALSE))</f>
        <v>#N/A</v>
      </c>
      <c r="Q1466" s="1" t="s">
        <v>372</v>
      </c>
    </row>
    <row r="1467" spans="1:17" hidden="1">
      <c r="A1467" s="85" t="s">
        <v>814</v>
      </c>
      <c r="B1467" s="85" t="s">
        <v>813</v>
      </c>
      <c r="C1467" s="111">
        <v>44797</v>
      </c>
      <c r="D1467" s="532">
        <f>IFERROR(VLOOKUP(E1467,Mapping!AW:BA,5,FALSE),"")</f>
        <v>3</v>
      </c>
      <c r="E1467" s="85" t="s">
        <v>943</v>
      </c>
      <c r="F1467" s="1">
        <v>17</v>
      </c>
      <c r="G1467" s="1">
        <v>28</v>
      </c>
      <c r="H1467" s="1" t="s">
        <v>2324</v>
      </c>
      <c r="J1467" s="23" t="str">
        <f t="shared" si="75"/>
        <v xml:space="preserve">UREN Room 709 17 28 C2 </v>
      </c>
      <c r="K1467" s="23" t="str">
        <f t="shared" si="76"/>
        <v xml:space="preserve">17 28 C2 </v>
      </c>
      <c r="M1467" s="309">
        <v>0.98</v>
      </c>
      <c r="P1467" s="24" t="e">
        <f>IF(Q1467="","",VLOOKUP(Q1467,Mapping!AT:AU,2,FALSE))</f>
        <v>#N/A</v>
      </c>
      <c r="Q1467" s="1" t="s">
        <v>372</v>
      </c>
    </row>
    <row r="1468" spans="1:17" hidden="1">
      <c r="A1468" s="85" t="s">
        <v>814</v>
      </c>
      <c r="B1468" s="85" t="s">
        <v>813</v>
      </c>
      <c r="C1468" s="111">
        <v>44797</v>
      </c>
      <c r="D1468" s="532">
        <f>IFERROR(VLOOKUP(E1468,Mapping!AW:BA,5,FALSE),"")</f>
        <v>2</v>
      </c>
      <c r="E1468" s="85" t="s">
        <v>925</v>
      </c>
      <c r="F1468" s="1">
        <v>17</v>
      </c>
      <c r="G1468" s="1">
        <v>28</v>
      </c>
      <c r="H1468" s="1" t="s">
        <v>2446</v>
      </c>
      <c r="J1468" s="23" t="str">
        <f t="shared" si="75"/>
        <v xml:space="preserve">UREN Room 709 17 28 C3 </v>
      </c>
      <c r="K1468" s="23" t="str">
        <f t="shared" si="76"/>
        <v xml:space="preserve">17 28 C3 </v>
      </c>
      <c r="M1468" s="309">
        <v>0.97199999999999998</v>
      </c>
      <c r="P1468" s="24" t="e">
        <f>IF(Q1468="","",VLOOKUP(Q1468,Mapping!AT:AU,2,FALSE))</f>
        <v>#N/A</v>
      </c>
      <c r="Q1468" s="1" t="s">
        <v>372</v>
      </c>
    </row>
    <row r="1469" spans="1:17" hidden="1">
      <c r="A1469" s="85" t="s">
        <v>855</v>
      </c>
      <c r="B1469">
        <v>912</v>
      </c>
      <c r="C1469" s="473"/>
      <c r="D1469" s="532">
        <f>IFERROR(VLOOKUP(E1469,Mapping!AW:BA,5,FALSE),"")</f>
        <v>2</v>
      </c>
      <c r="E1469" s="85" t="s">
        <v>925</v>
      </c>
      <c r="F1469" s="1">
        <v>4</v>
      </c>
      <c r="G1469" s="1">
        <v>16</v>
      </c>
      <c r="H1469" s="1" t="s">
        <v>1209</v>
      </c>
      <c r="J1469" s="23" t="str">
        <f t="shared" si="75"/>
        <v xml:space="preserve">UREN Room 709 4 16 A1 </v>
      </c>
      <c r="K1469" s="23" t="str">
        <f t="shared" si="76"/>
        <v xml:space="preserve">4 16 A1 </v>
      </c>
      <c r="N1469" s="1" t="s">
        <v>2745</v>
      </c>
      <c r="P1469" s="24" t="str">
        <f>IF(Q1469="","",VLOOKUP(Q1469,Mapping!AT:AU,2,FALSE))</f>
        <v/>
      </c>
    </row>
    <row r="1470" spans="1:17" hidden="1">
      <c r="A1470" s="85" t="s">
        <v>857</v>
      </c>
      <c r="B1470">
        <v>914</v>
      </c>
      <c r="C1470" s="473"/>
      <c r="D1470" s="532">
        <f>IFERROR(VLOOKUP(E1470,Mapping!AW:BA,5,FALSE),"")</f>
        <v>2</v>
      </c>
      <c r="E1470" s="85" t="s">
        <v>925</v>
      </c>
      <c r="F1470" s="1">
        <v>4</v>
      </c>
      <c r="G1470" s="1">
        <v>16</v>
      </c>
      <c r="H1470" s="1" t="s">
        <v>2440</v>
      </c>
      <c r="J1470" s="23" t="str">
        <f t="shared" si="75"/>
        <v xml:space="preserve">UREN Room 709 4 16 A2 </v>
      </c>
      <c r="K1470" s="23" t="str">
        <f t="shared" si="76"/>
        <v xml:space="preserve">4 16 A2 </v>
      </c>
      <c r="N1470" s="1" t="s">
        <v>2745</v>
      </c>
      <c r="P1470" s="24" t="str">
        <f>IF(Q1470="","",VLOOKUP(Q1470,Mapping!AT:AU,2,FALSE))</f>
        <v/>
      </c>
    </row>
    <row r="1471" spans="1:17" hidden="1">
      <c r="A1471" s="85" t="s">
        <v>858</v>
      </c>
      <c r="B1471">
        <v>918</v>
      </c>
      <c r="C1471" s="473"/>
      <c r="D1471" s="532">
        <f>IFERROR(VLOOKUP(E1471,Mapping!AW:BA,5,FALSE),"")</f>
        <v>2</v>
      </c>
      <c r="E1471" s="85" t="s">
        <v>925</v>
      </c>
      <c r="F1471" s="1">
        <v>4</v>
      </c>
      <c r="G1471" s="1">
        <v>16</v>
      </c>
      <c r="H1471" s="1" t="s">
        <v>2441</v>
      </c>
      <c r="J1471" s="23" t="str">
        <f t="shared" si="75"/>
        <v xml:space="preserve">UREN Room 709 4 16 A3 </v>
      </c>
      <c r="K1471" s="23" t="str">
        <f t="shared" si="76"/>
        <v xml:space="preserve">4 16 A3 </v>
      </c>
      <c r="N1471" s="1" t="s">
        <v>2745</v>
      </c>
      <c r="P1471" s="24" t="str">
        <f>IF(Q1471="","",VLOOKUP(Q1471,Mapping!AT:AU,2,FALSE))</f>
        <v/>
      </c>
    </row>
    <row r="1472" spans="1:17" hidden="1">
      <c r="A1472" s="85" t="s">
        <v>859</v>
      </c>
      <c r="B1472">
        <v>994</v>
      </c>
      <c r="C1472" s="473"/>
      <c r="D1472" s="532">
        <f>IFERROR(VLOOKUP(E1472,Mapping!AW:BA,5,FALSE),"")</f>
        <v>2</v>
      </c>
      <c r="E1472" s="85" t="s">
        <v>925</v>
      </c>
      <c r="F1472" s="1">
        <v>4</v>
      </c>
      <c r="G1472" s="1">
        <v>16</v>
      </c>
      <c r="H1472" s="1" t="s">
        <v>2320</v>
      </c>
      <c r="J1472" s="23" t="str">
        <f t="shared" si="75"/>
        <v xml:space="preserve">UREN Room 709 4 16 A4 </v>
      </c>
      <c r="K1472" s="23" t="str">
        <f t="shared" si="76"/>
        <v xml:space="preserve">4 16 A4 </v>
      </c>
      <c r="N1472" s="1" t="s">
        <v>2745</v>
      </c>
      <c r="P1472" s="24" t="str">
        <f>IF(Q1472="","",VLOOKUP(Q1472,Mapping!AT:AU,2,FALSE))</f>
        <v/>
      </c>
    </row>
    <row r="1473" spans="1:16" hidden="1">
      <c r="A1473" s="85" t="s">
        <v>860</v>
      </c>
      <c r="B1473">
        <v>1003</v>
      </c>
      <c r="C1473" s="473"/>
      <c r="D1473" s="532">
        <f>IFERROR(VLOOKUP(E1473,Mapping!AW:BA,5,FALSE),"")</f>
        <v>2</v>
      </c>
      <c r="E1473" s="85" t="s">
        <v>925</v>
      </c>
      <c r="F1473" s="1">
        <v>4</v>
      </c>
      <c r="G1473" s="1">
        <v>16</v>
      </c>
      <c r="H1473" s="1" t="s">
        <v>2322</v>
      </c>
      <c r="J1473" s="23" t="str">
        <f t="shared" si="75"/>
        <v xml:space="preserve">UREN Room 709 4 16 A5 </v>
      </c>
      <c r="K1473" s="23" t="str">
        <f t="shared" si="76"/>
        <v xml:space="preserve">4 16 A5 </v>
      </c>
      <c r="N1473" s="1" t="s">
        <v>2745</v>
      </c>
      <c r="P1473" s="24" t="str">
        <f>IF(Q1473="","",VLOOKUP(Q1473,Mapping!AT:AU,2,FALSE))</f>
        <v/>
      </c>
    </row>
    <row r="1474" spans="1:16" hidden="1">
      <c r="A1474" s="85" t="s">
        <v>861</v>
      </c>
      <c r="B1474">
        <v>1010</v>
      </c>
      <c r="C1474" s="473"/>
      <c r="D1474" s="532">
        <f>IFERROR(VLOOKUP(E1474,Mapping!AW:BA,5,FALSE),"")</f>
        <v>2</v>
      </c>
      <c r="E1474" s="85" t="s">
        <v>925</v>
      </c>
      <c r="F1474" s="1">
        <v>4</v>
      </c>
      <c r="G1474" s="1">
        <v>16</v>
      </c>
      <c r="H1474" s="1" t="s">
        <v>2323</v>
      </c>
      <c r="J1474" s="23" t="str">
        <f t="shared" si="75"/>
        <v xml:space="preserve">UREN Room 709 4 16 A6 </v>
      </c>
      <c r="K1474" s="23" t="str">
        <f t="shared" si="76"/>
        <v xml:space="preserve">4 16 A6 </v>
      </c>
      <c r="N1474" s="1" t="s">
        <v>2745</v>
      </c>
      <c r="P1474" s="24" t="str">
        <f>IF(Q1474="","",VLOOKUP(Q1474,Mapping!AT:AU,2,FALSE))</f>
        <v/>
      </c>
    </row>
    <row r="1475" spans="1:16" hidden="1">
      <c r="A1475" s="85" t="s">
        <v>862</v>
      </c>
      <c r="B1475">
        <v>1060</v>
      </c>
      <c r="C1475" s="473"/>
      <c r="D1475" s="532">
        <f>IFERROR(VLOOKUP(E1475,Mapping!AW:BA,5,FALSE),"")</f>
        <v>2</v>
      </c>
      <c r="E1475" s="85" t="s">
        <v>925</v>
      </c>
      <c r="F1475" s="1">
        <v>4</v>
      </c>
      <c r="G1475" s="1">
        <v>16</v>
      </c>
      <c r="H1475" s="1" t="s">
        <v>2472</v>
      </c>
      <c r="J1475" s="23" t="str">
        <f t="shared" si="75"/>
        <v xml:space="preserve">UREN Room 709 4 16 A7 </v>
      </c>
      <c r="K1475" s="23" t="str">
        <f t="shared" si="76"/>
        <v xml:space="preserve">4 16 A7 </v>
      </c>
      <c r="N1475" s="1" t="s">
        <v>2745</v>
      </c>
      <c r="P1475" s="24" t="str">
        <f>IF(Q1475="","",VLOOKUP(Q1475,Mapping!AT:AU,2,FALSE))</f>
        <v/>
      </c>
    </row>
    <row r="1476" spans="1:16" hidden="1">
      <c r="A1476" s="183" t="s">
        <v>855</v>
      </c>
      <c r="B1476">
        <v>912</v>
      </c>
      <c r="C1476" s="473"/>
      <c r="D1476" s="532">
        <f>IFERROR(VLOOKUP(E1476,Mapping!AW:BA,5,FALSE),"")</f>
        <v>3</v>
      </c>
      <c r="E1476" s="85" t="s">
        <v>943</v>
      </c>
      <c r="F1476" s="1">
        <v>4</v>
      </c>
      <c r="G1476" s="1">
        <v>16</v>
      </c>
      <c r="H1476" s="1" t="s">
        <v>2500</v>
      </c>
      <c r="J1476" s="23" t="str">
        <f t="shared" si="75"/>
        <v xml:space="preserve">UREN Room 709 4 16 A8 </v>
      </c>
      <c r="K1476" s="23" t="str">
        <f t="shared" si="76"/>
        <v xml:space="preserve">4 16 A8 </v>
      </c>
      <c r="N1476" s="1" t="s">
        <v>2746</v>
      </c>
      <c r="P1476" s="24" t="str">
        <f>IF(Q1476="","",VLOOKUP(Q1476,Mapping!AT:AU,2,FALSE))</f>
        <v/>
      </c>
    </row>
    <row r="1477" spans="1:16" hidden="1">
      <c r="A1477" s="85" t="s">
        <v>857</v>
      </c>
      <c r="B1477">
        <v>914</v>
      </c>
      <c r="C1477" s="473"/>
      <c r="D1477" s="532">
        <f>IFERROR(VLOOKUP(E1477,Mapping!AW:BA,5,FALSE),"")</f>
        <v>3</v>
      </c>
      <c r="E1477" s="85" t="s">
        <v>943</v>
      </c>
      <c r="F1477" s="1">
        <v>4</v>
      </c>
      <c r="G1477" s="1">
        <v>16</v>
      </c>
      <c r="H1477" s="1" t="s">
        <v>2508</v>
      </c>
      <c r="J1477" s="23" t="str">
        <f t="shared" si="75"/>
        <v xml:space="preserve">UREN Room 709 4 16 A9 </v>
      </c>
      <c r="K1477" s="23" t="str">
        <f t="shared" si="76"/>
        <v xml:space="preserve">4 16 A9 </v>
      </c>
      <c r="N1477" s="1" t="s">
        <v>2746</v>
      </c>
      <c r="P1477" s="24" t="str">
        <f>IF(Q1477="","",VLOOKUP(Q1477,Mapping!AT:AU,2,FALSE))</f>
        <v/>
      </c>
    </row>
    <row r="1478" spans="1:16" hidden="1">
      <c r="A1478" s="85" t="s">
        <v>858</v>
      </c>
      <c r="B1478">
        <v>918</v>
      </c>
      <c r="C1478" s="473"/>
      <c r="D1478" s="532">
        <f>IFERROR(VLOOKUP(E1478,Mapping!AW:BA,5,FALSE),"")</f>
        <v>3</v>
      </c>
      <c r="E1478" s="85" t="s">
        <v>943</v>
      </c>
      <c r="F1478" s="1">
        <v>4</v>
      </c>
      <c r="G1478" s="1">
        <v>16</v>
      </c>
      <c r="H1478" s="1" t="s">
        <v>1267</v>
      </c>
      <c r="J1478" s="23" t="str">
        <f t="shared" si="75"/>
        <v xml:space="preserve">UREN Room 709 4 16 A10 </v>
      </c>
      <c r="K1478" s="23" t="str">
        <f t="shared" si="76"/>
        <v xml:space="preserve">4 16 A10 </v>
      </c>
      <c r="N1478" s="1" t="s">
        <v>2746</v>
      </c>
      <c r="P1478" s="24" t="str">
        <f>IF(Q1478="","",VLOOKUP(Q1478,Mapping!AT:AU,2,FALSE))</f>
        <v/>
      </c>
    </row>
    <row r="1479" spans="1:16" hidden="1">
      <c r="A1479" s="85" t="s">
        <v>859</v>
      </c>
      <c r="B1479">
        <v>994</v>
      </c>
      <c r="C1479" s="473"/>
      <c r="D1479" s="532">
        <f>IFERROR(VLOOKUP(E1479,Mapping!AW:BA,5,FALSE),"")</f>
        <v>3</v>
      </c>
      <c r="E1479" s="85" t="s">
        <v>943</v>
      </c>
      <c r="F1479" s="1">
        <v>4</v>
      </c>
      <c r="G1479" s="1">
        <v>16</v>
      </c>
      <c r="H1479" s="1" t="s">
        <v>1353</v>
      </c>
      <c r="J1479" s="23" t="str">
        <f t="shared" si="75"/>
        <v xml:space="preserve">UREN Room 709 4 16 B1 </v>
      </c>
      <c r="K1479" s="23" t="str">
        <f t="shared" si="76"/>
        <v xml:space="preserve">4 16 B1 </v>
      </c>
      <c r="N1479" s="1" t="s">
        <v>2746</v>
      </c>
      <c r="P1479" s="24" t="str">
        <f>IF(Q1479="","",VLOOKUP(Q1479,Mapping!AT:AU,2,FALSE))</f>
        <v/>
      </c>
    </row>
    <row r="1480" spans="1:16" hidden="1">
      <c r="A1480" s="85" t="s">
        <v>860</v>
      </c>
      <c r="B1480">
        <v>1003</v>
      </c>
      <c r="C1480" s="473"/>
      <c r="D1480" s="532">
        <f>IFERROR(VLOOKUP(E1480,Mapping!AW:BA,5,FALSE),"")</f>
        <v>3</v>
      </c>
      <c r="E1480" s="85" t="s">
        <v>943</v>
      </c>
      <c r="F1480" s="1">
        <v>4</v>
      </c>
      <c r="G1480" s="1">
        <v>16</v>
      </c>
      <c r="H1480" s="1" t="s">
        <v>1391</v>
      </c>
      <c r="J1480" s="23" t="str">
        <f t="shared" si="75"/>
        <v xml:space="preserve">UREN Room 709 4 16 B2 </v>
      </c>
      <c r="K1480" s="23" t="str">
        <f t="shared" si="76"/>
        <v xml:space="preserve">4 16 B2 </v>
      </c>
      <c r="N1480" s="1" t="s">
        <v>2746</v>
      </c>
      <c r="P1480" s="24" t="str">
        <f>IF(Q1480="","",VLOOKUP(Q1480,Mapping!AT:AU,2,FALSE))</f>
        <v/>
      </c>
    </row>
    <row r="1481" spans="1:16" hidden="1">
      <c r="A1481" s="85" t="s">
        <v>861</v>
      </c>
      <c r="B1481">
        <v>1010</v>
      </c>
      <c r="C1481" s="473"/>
      <c r="D1481" s="532">
        <f>IFERROR(VLOOKUP(E1481,Mapping!AW:BA,5,FALSE),"")</f>
        <v>3</v>
      </c>
      <c r="E1481" s="85" t="s">
        <v>943</v>
      </c>
      <c r="F1481" s="1">
        <v>4</v>
      </c>
      <c r="G1481" s="1">
        <v>16</v>
      </c>
      <c r="H1481" s="1" t="s">
        <v>1957</v>
      </c>
      <c r="J1481" s="23" t="str">
        <f t="shared" si="75"/>
        <v xml:space="preserve">UREN Room 709 4 16 B3 </v>
      </c>
      <c r="K1481" s="23" t="str">
        <f t="shared" si="76"/>
        <v xml:space="preserve">4 16 B3 </v>
      </c>
      <c r="N1481" s="1" t="s">
        <v>2746</v>
      </c>
      <c r="P1481" s="24" t="str">
        <f>IF(Q1481="","",VLOOKUP(Q1481,Mapping!AT:AU,2,FALSE))</f>
        <v/>
      </c>
    </row>
    <row r="1482" spans="1:16" hidden="1">
      <c r="A1482" s="85" t="s">
        <v>862</v>
      </c>
      <c r="B1482">
        <v>1060</v>
      </c>
      <c r="C1482" s="473"/>
      <c r="D1482" s="532">
        <f>IFERROR(VLOOKUP(E1482,Mapping!AW:BA,5,FALSE),"")</f>
        <v>3</v>
      </c>
      <c r="E1482" s="85" t="s">
        <v>943</v>
      </c>
      <c r="F1482" s="1">
        <v>4</v>
      </c>
      <c r="G1482" s="1">
        <v>16</v>
      </c>
      <c r="H1482" s="1" t="s">
        <v>1960</v>
      </c>
      <c r="J1482" s="23" t="str">
        <f t="shared" si="75"/>
        <v xml:space="preserve">UREN Room 709 4 16 B4 </v>
      </c>
      <c r="K1482" s="23" t="str">
        <f t="shared" si="76"/>
        <v xml:space="preserve">4 16 B4 </v>
      </c>
      <c r="N1482" s="1" t="s">
        <v>2746</v>
      </c>
      <c r="P1482" s="24" t="str">
        <f>IF(Q1482="","",VLOOKUP(Q1482,Mapping!AT:AU,2,FALSE))</f>
        <v/>
      </c>
    </row>
    <row r="1483" spans="1:16" hidden="1">
      <c r="A1483" s="183" t="s">
        <v>855</v>
      </c>
      <c r="B1483">
        <v>912</v>
      </c>
      <c r="C1483" s="473"/>
      <c r="D1483" s="532">
        <f>IFERROR(VLOOKUP(E1483,Mapping!AW:BA,5,FALSE),"")</f>
        <v>1</v>
      </c>
      <c r="E1483" s="85" t="s">
        <v>905</v>
      </c>
      <c r="F1483" s="1">
        <v>4</v>
      </c>
      <c r="G1483" s="1">
        <v>16</v>
      </c>
      <c r="H1483" s="1" t="s">
        <v>1963</v>
      </c>
      <c r="J1483" s="23" t="str">
        <f t="shared" si="75"/>
        <v xml:space="preserve">UREN Room 709 4 16 B5 </v>
      </c>
      <c r="K1483" s="23" t="str">
        <f t="shared" si="76"/>
        <v xml:space="preserve">4 16 B5 </v>
      </c>
      <c r="N1483" s="1" t="s">
        <v>2747</v>
      </c>
      <c r="P1483" s="24" t="str">
        <f>IF(Q1483="","",VLOOKUP(Q1483,Mapping!AT:AU,2,FALSE))</f>
        <v/>
      </c>
    </row>
    <row r="1484" spans="1:16" hidden="1">
      <c r="A1484" s="85" t="s">
        <v>857</v>
      </c>
      <c r="B1484">
        <v>914</v>
      </c>
      <c r="C1484" s="473"/>
      <c r="D1484" s="532">
        <f>IFERROR(VLOOKUP(E1484,Mapping!AW:BA,5,FALSE),"")</f>
        <v>1</v>
      </c>
      <c r="E1484" s="85" t="s">
        <v>905</v>
      </c>
      <c r="F1484" s="1">
        <v>4</v>
      </c>
      <c r="G1484" s="1">
        <v>16</v>
      </c>
      <c r="H1484" s="1" t="s">
        <v>1967</v>
      </c>
      <c r="J1484" s="23" t="str">
        <f t="shared" si="75"/>
        <v xml:space="preserve">UREN Room 709 4 16 B6 </v>
      </c>
      <c r="K1484" s="23" t="str">
        <f t="shared" si="76"/>
        <v xml:space="preserve">4 16 B6 </v>
      </c>
      <c r="N1484" s="1" t="s">
        <v>2747</v>
      </c>
      <c r="P1484" s="24" t="str">
        <f>IF(Q1484="","",VLOOKUP(Q1484,Mapping!AT:AU,2,FALSE))</f>
        <v/>
      </c>
    </row>
    <row r="1485" spans="1:16" hidden="1">
      <c r="A1485" s="85" t="s">
        <v>858</v>
      </c>
      <c r="B1485">
        <v>918</v>
      </c>
      <c r="C1485" s="473"/>
      <c r="D1485" s="532">
        <f>IFERROR(VLOOKUP(E1485,Mapping!AW:BA,5,FALSE),"")</f>
        <v>1</v>
      </c>
      <c r="E1485" s="85" t="s">
        <v>905</v>
      </c>
      <c r="F1485" s="1">
        <v>4</v>
      </c>
      <c r="G1485" s="1">
        <v>16</v>
      </c>
      <c r="H1485" s="1" t="s">
        <v>1971</v>
      </c>
      <c r="J1485" s="23" t="str">
        <f t="shared" si="75"/>
        <v xml:space="preserve">UREN Room 709 4 16 B7 </v>
      </c>
      <c r="K1485" s="23" t="str">
        <f t="shared" si="76"/>
        <v xml:space="preserve">4 16 B7 </v>
      </c>
      <c r="N1485" s="1" t="s">
        <v>2747</v>
      </c>
      <c r="P1485" s="24" t="str">
        <f>IF(Q1485="","",VLOOKUP(Q1485,Mapping!AT:AU,2,FALSE))</f>
        <v/>
      </c>
    </row>
    <row r="1486" spans="1:16" hidden="1">
      <c r="A1486" s="85" t="s">
        <v>859</v>
      </c>
      <c r="B1486">
        <v>994</v>
      </c>
      <c r="C1486" s="473"/>
      <c r="D1486" s="532">
        <f>IFERROR(VLOOKUP(E1486,Mapping!AW:BA,5,FALSE),"")</f>
        <v>1</v>
      </c>
      <c r="E1486" s="85" t="s">
        <v>905</v>
      </c>
      <c r="F1486" s="1">
        <v>4</v>
      </c>
      <c r="G1486" s="1">
        <v>16</v>
      </c>
      <c r="H1486" s="1" t="s">
        <v>1975</v>
      </c>
      <c r="J1486" s="23" t="str">
        <f t="shared" si="75"/>
        <v xml:space="preserve">UREN Room 709 4 16 B8 </v>
      </c>
      <c r="K1486" s="23" t="str">
        <f t="shared" si="76"/>
        <v xml:space="preserve">4 16 B8 </v>
      </c>
      <c r="N1486" s="1" t="s">
        <v>2747</v>
      </c>
      <c r="P1486" s="24" t="str">
        <f>IF(Q1486="","",VLOOKUP(Q1486,Mapping!AT:AU,2,FALSE))</f>
        <v/>
      </c>
    </row>
    <row r="1487" spans="1:16" hidden="1">
      <c r="A1487" s="85" t="s">
        <v>860</v>
      </c>
      <c r="B1487">
        <v>1003</v>
      </c>
      <c r="C1487" s="473"/>
      <c r="D1487" s="532">
        <f>IFERROR(VLOOKUP(E1487,Mapping!AW:BA,5,FALSE),"")</f>
        <v>1</v>
      </c>
      <c r="E1487" s="85" t="s">
        <v>905</v>
      </c>
      <c r="F1487" s="1">
        <v>4</v>
      </c>
      <c r="G1487" s="1">
        <v>16</v>
      </c>
      <c r="H1487" s="1" t="s">
        <v>1979</v>
      </c>
      <c r="J1487" s="23" t="str">
        <f t="shared" si="75"/>
        <v xml:space="preserve">UREN Room 709 4 16 B9 </v>
      </c>
      <c r="K1487" s="23" t="str">
        <f t="shared" si="76"/>
        <v xml:space="preserve">4 16 B9 </v>
      </c>
      <c r="N1487" s="1" t="s">
        <v>2747</v>
      </c>
      <c r="P1487" s="24" t="str">
        <f>IF(Q1487="","",VLOOKUP(Q1487,Mapping!AT:AU,2,FALSE))</f>
        <v/>
      </c>
    </row>
    <row r="1488" spans="1:16" hidden="1">
      <c r="A1488" s="85" t="s">
        <v>861</v>
      </c>
      <c r="B1488">
        <v>1010</v>
      </c>
      <c r="C1488" s="473"/>
      <c r="D1488" s="532">
        <f>IFERROR(VLOOKUP(E1488,Mapping!AW:BA,5,FALSE),"")</f>
        <v>1</v>
      </c>
      <c r="E1488" s="85" t="s">
        <v>905</v>
      </c>
      <c r="F1488" s="1">
        <v>4</v>
      </c>
      <c r="G1488" s="1">
        <v>16</v>
      </c>
      <c r="H1488" s="1" t="s">
        <v>1358</v>
      </c>
      <c r="J1488" s="23" t="str">
        <f t="shared" si="75"/>
        <v xml:space="preserve">UREN Room 709 4 16 B10 </v>
      </c>
      <c r="K1488" s="23" t="str">
        <f t="shared" si="76"/>
        <v xml:space="preserve">4 16 B10 </v>
      </c>
      <c r="N1488" s="1" t="s">
        <v>2747</v>
      </c>
      <c r="P1488" s="24" t="str">
        <f>IF(Q1488="","",VLOOKUP(Q1488,Mapping!AT:AU,2,FALSE))</f>
        <v/>
      </c>
    </row>
    <row r="1489" spans="1:16" hidden="1">
      <c r="A1489" s="85" t="s">
        <v>862</v>
      </c>
      <c r="B1489">
        <v>1060</v>
      </c>
      <c r="C1489" s="473"/>
      <c r="D1489" s="532">
        <f>IFERROR(VLOOKUP(E1489,Mapping!AW:BA,5,FALSE),"")</f>
        <v>1</v>
      </c>
      <c r="E1489" s="85" t="s">
        <v>905</v>
      </c>
      <c r="F1489" s="1">
        <v>4</v>
      </c>
      <c r="G1489" s="1">
        <v>16</v>
      </c>
      <c r="H1489" s="1" t="s">
        <v>1411</v>
      </c>
      <c r="J1489" s="23" t="str">
        <f t="shared" si="75"/>
        <v xml:space="preserve">UREN Room 709 4 16 C1 </v>
      </c>
      <c r="K1489" s="23" t="str">
        <f t="shared" si="76"/>
        <v xml:space="preserve">4 16 C1 </v>
      </c>
      <c r="N1489" s="1" t="s">
        <v>2747</v>
      </c>
      <c r="P1489" s="24" t="str">
        <f>IF(Q1489="","",VLOOKUP(Q1489,Mapping!AT:AU,2,FALSE))</f>
        <v/>
      </c>
    </row>
    <row r="1490" spans="1:16" hidden="1">
      <c r="A1490" s="85" t="s">
        <v>2748</v>
      </c>
      <c r="B1490" t="s">
        <v>2749</v>
      </c>
      <c r="C1490" s="473"/>
      <c r="D1490" s="532" t="str">
        <f>IFERROR(VLOOKUP(E1490,Mapping!AW:BA,5,FALSE),"")</f>
        <v/>
      </c>
      <c r="E1490" t="s">
        <v>2750</v>
      </c>
      <c r="F1490" s="1">
        <v>4</v>
      </c>
      <c r="G1490" s="1">
        <v>16</v>
      </c>
      <c r="H1490" t="s">
        <v>2481</v>
      </c>
      <c r="J1490" s="23" t="str">
        <f t="shared" si="75"/>
        <v xml:space="preserve">UREN Room 709 4 16 D1 </v>
      </c>
      <c r="K1490" s="23" t="str">
        <f t="shared" si="76"/>
        <v xml:space="preserve">4 16 D1 </v>
      </c>
      <c r="M1490" t="s">
        <v>2751</v>
      </c>
      <c r="N1490" s="1" t="s">
        <v>2752</v>
      </c>
      <c r="P1490" s="24" t="str">
        <f>IF(Q1490="","",VLOOKUP(Q1490,Mapping!AT:AU,2,FALSE))</f>
        <v/>
      </c>
    </row>
    <row r="1491" spans="1:16" hidden="1">
      <c r="A1491" s="85" t="s">
        <v>2753</v>
      </c>
      <c r="B1491" t="s">
        <v>2754</v>
      </c>
      <c r="C1491" s="473"/>
      <c r="D1491" s="532" t="str">
        <f>IFERROR(VLOOKUP(E1491,Mapping!AW:BA,5,FALSE),"")</f>
        <v/>
      </c>
      <c r="E1491" t="s">
        <v>2755</v>
      </c>
      <c r="F1491" s="1">
        <v>4</v>
      </c>
      <c r="G1491" s="1">
        <v>16</v>
      </c>
      <c r="H1491" t="s">
        <v>2482</v>
      </c>
      <c r="J1491" s="23" t="str">
        <f t="shared" si="75"/>
        <v xml:space="preserve">UREN Room 709 4 16 D2 </v>
      </c>
      <c r="K1491" s="23" t="str">
        <f t="shared" si="76"/>
        <v xml:space="preserve">4 16 D2 </v>
      </c>
      <c r="M1491" t="s">
        <v>2751</v>
      </c>
      <c r="N1491" s="1" t="s">
        <v>2752</v>
      </c>
      <c r="P1491" s="24" t="str">
        <f>IF(Q1491="","",VLOOKUP(Q1491,Mapping!AT:AU,2,FALSE))</f>
        <v/>
      </c>
    </row>
    <row r="1492" spans="1:16" hidden="1">
      <c r="A1492" s="85" t="s">
        <v>2756</v>
      </c>
      <c r="B1492" t="s">
        <v>2757</v>
      </c>
      <c r="C1492" s="473"/>
      <c r="D1492" s="532" t="str">
        <f>IFERROR(VLOOKUP(E1492,Mapping!AW:BA,5,FALSE),"")</f>
        <v/>
      </c>
      <c r="E1492" t="s">
        <v>2758</v>
      </c>
      <c r="F1492" s="1">
        <v>4</v>
      </c>
      <c r="G1492" s="1">
        <v>16</v>
      </c>
      <c r="H1492" t="s">
        <v>2483</v>
      </c>
      <c r="J1492" s="23" t="str">
        <f t="shared" si="75"/>
        <v xml:space="preserve">UREN Room 709 4 16 D3 </v>
      </c>
      <c r="K1492" s="23" t="str">
        <f t="shared" si="76"/>
        <v xml:space="preserve">4 16 D3 </v>
      </c>
      <c r="M1492" t="s">
        <v>2751</v>
      </c>
      <c r="N1492" s="1" t="s">
        <v>2752</v>
      </c>
      <c r="P1492" s="24" t="str">
        <f>IF(Q1492="","",VLOOKUP(Q1492,Mapping!AT:AU,2,FALSE))</f>
        <v/>
      </c>
    </row>
    <row r="1493" spans="1:16" hidden="1">
      <c r="A1493" s="85" t="s">
        <v>2759</v>
      </c>
      <c r="B1493" t="s">
        <v>2760</v>
      </c>
      <c r="C1493" s="473"/>
      <c r="D1493" s="532" t="str">
        <f>IFERROR(VLOOKUP(E1493,Mapping!AW:BA,5,FALSE),"")</f>
        <v/>
      </c>
      <c r="E1493" t="s">
        <v>2761</v>
      </c>
      <c r="F1493" s="1">
        <v>4</v>
      </c>
      <c r="G1493" s="1">
        <v>16</v>
      </c>
      <c r="H1493" t="s">
        <v>2484</v>
      </c>
      <c r="J1493" s="23" t="str">
        <f t="shared" si="75"/>
        <v xml:space="preserve">UREN Room 709 4 16 D4 </v>
      </c>
      <c r="K1493" s="23" t="str">
        <f t="shared" si="76"/>
        <v xml:space="preserve">4 16 D4 </v>
      </c>
      <c r="M1493" t="s">
        <v>2751</v>
      </c>
      <c r="N1493" s="1" t="s">
        <v>2752</v>
      </c>
      <c r="P1493" s="24" t="str">
        <f>IF(Q1493="","",VLOOKUP(Q1493,Mapping!AT:AU,2,FALSE))</f>
        <v/>
      </c>
    </row>
    <row r="1494" spans="1:16" hidden="1">
      <c r="A1494" s="85" t="s">
        <v>2762</v>
      </c>
      <c r="B1494" t="s">
        <v>2763</v>
      </c>
      <c r="C1494" s="473"/>
      <c r="D1494" s="532" t="str">
        <f>IFERROR(VLOOKUP(E1494,Mapping!AW:BA,5,FALSE),"")</f>
        <v/>
      </c>
      <c r="E1494" t="s">
        <v>2764</v>
      </c>
      <c r="F1494" s="1">
        <v>4</v>
      </c>
      <c r="G1494" s="1">
        <v>16</v>
      </c>
      <c r="H1494" t="s">
        <v>2485</v>
      </c>
      <c r="J1494" s="23" t="str">
        <f t="shared" si="75"/>
        <v xml:space="preserve">UREN Room 709 4 16 D5 </v>
      </c>
      <c r="K1494" s="23" t="str">
        <f t="shared" si="76"/>
        <v xml:space="preserve">4 16 D5 </v>
      </c>
      <c r="M1494" t="s">
        <v>2751</v>
      </c>
      <c r="N1494" s="1" t="s">
        <v>2752</v>
      </c>
      <c r="P1494" s="24" t="str">
        <f>IF(Q1494="","",VLOOKUP(Q1494,Mapping!AT:AU,2,FALSE))</f>
        <v/>
      </c>
    </row>
    <row r="1495" spans="1:16" hidden="1">
      <c r="A1495" s="85" t="s">
        <v>2765</v>
      </c>
      <c r="B1495" t="s">
        <v>2766</v>
      </c>
      <c r="C1495" s="473"/>
      <c r="D1495" s="532" t="str">
        <f>IFERROR(VLOOKUP(E1495,Mapping!AW:BA,5,FALSE),"")</f>
        <v/>
      </c>
      <c r="E1495" t="s">
        <v>2767</v>
      </c>
      <c r="F1495" s="1">
        <v>4</v>
      </c>
      <c r="G1495" s="1">
        <v>16</v>
      </c>
      <c r="H1495" t="s">
        <v>2486</v>
      </c>
      <c r="J1495" s="23" t="str">
        <f t="shared" si="75"/>
        <v xml:space="preserve">UREN Room 709 4 16 D6 </v>
      </c>
      <c r="K1495" s="23" t="str">
        <f t="shared" si="76"/>
        <v xml:space="preserve">4 16 D6 </v>
      </c>
      <c r="M1495" t="s">
        <v>2751</v>
      </c>
      <c r="N1495" s="1" t="s">
        <v>2752</v>
      </c>
      <c r="P1495" s="24" t="str">
        <f>IF(Q1495="","",VLOOKUP(Q1495,Mapping!AT:AU,2,FALSE))</f>
        <v/>
      </c>
    </row>
    <row r="1496" spans="1:16" hidden="1">
      <c r="A1496" s="85" t="s">
        <v>2768</v>
      </c>
      <c r="B1496" t="s">
        <v>2769</v>
      </c>
      <c r="C1496" s="473"/>
      <c r="D1496" s="532" t="str">
        <f>IFERROR(VLOOKUP(E1496,Mapping!AW:BA,5,FALSE),"")</f>
        <v/>
      </c>
      <c r="E1496" t="s">
        <v>2770</v>
      </c>
      <c r="F1496" s="1">
        <v>4</v>
      </c>
      <c r="G1496" s="1">
        <v>16</v>
      </c>
      <c r="H1496" t="s">
        <v>2487</v>
      </c>
      <c r="J1496" s="23" t="str">
        <f t="shared" si="75"/>
        <v xml:space="preserve">UREN Room 709 4 16 D7 </v>
      </c>
      <c r="K1496" s="23" t="str">
        <f t="shared" si="76"/>
        <v xml:space="preserve">4 16 D7 </v>
      </c>
      <c r="M1496" t="s">
        <v>2751</v>
      </c>
      <c r="N1496" s="1" t="s">
        <v>2752</v>
      </c>
      <c r="P1496" s="24" t="str">
        <f>IF(Q1496="","",VLOOKUP(Q1496,Mapping!AT:AU,2,FALSE))</f>
        <v/>
      </c>
    </row>
    <row r="1497" spans="1:16" hidden="1">
      <c r="A1497" s="85" t="s">
        <v>2771</v>
      </c>
      <c r="B1497" t="s">
        <v>2772</v>
      </c>
      <c r="C1497" s="473"/>
      <c r="D1497" s="532" t="str">
        <f>IFERROR(VLOOKUP(E1497,Mapping!AW:BA,5,FALSE),"")</f>
        <v/>
      </c>
      <c r="E1497" t="s">
        <v>2773</v>
      </c>
      <c r="F1497" s="1">
        <v>4</v>
      </c>
      <c r="G1497" s="1">
        <v>16</v>
      </c>
      <c r="H1497" t="s">
        <v>2475</v>
      </c>
      <c r="J1497" s="23" t="str">
        <f t="shared" si="75"/>
        <v xml:space="preserve">UREN Room 709 4 16 D8 </v>
      </c>
      <c r="K1497" s="23" t="str">
        <f t="shared" si="76"/>
        <v xml:space="preserve">4 16 D8 </v>
      </c>
      <c r="M1497" t="s">
        <v>2774</v>
      </c>
      <c r="N1497" s="1" t="s">
        <v>2752</v>
      </c>
      <c r="P1497" s="24" t="str">
        <f>IF(Q1497="","",VLOOKUP(Q1497,Mapping!AT:AU,2,FALSE))</f>
        <v/>
      </c>
    </row>
    <row r="1498" spans="1:16" hidden="1">
      <c r="A1498" s="85" t="s">
        <v>2775</v>
      </c>
      <c r="B1498" t="s">
        <v>2776</v>
      </c>
      <c r="C1498" s="473"/>
      <c r="D1498" s="532" t="str">
        <f>IFERROR(VLOOKUP(E1498,Mapping!AW:BA,5,FALSE),"")</f>
        <v/>
      </c>
      <c r="E1498" t="s">
        <v>2777</v>
      </c>
      <c r="F1498" s="1">
        <v>4</v>
      </c>
      <c r="G1498" s="1">
        <v>16</v>
      </c>
      <c r="H1498" t="s">
        <v>2476</v>
      </c>
      <c r="J1498" s="23" t="str">
        <f t="shared" si="75"/>
        <v xml:space="preserve">UREN Room 709 4 16 D9 </v>
      </c>
      <c r="K1498" s="23" t="str">
        <f t="shared" si="76"/>
        <v xml:space="preserve">4 16 D9 </v>
      </c>
      <c r="M1498" t="s">
        <v>2751</v>
      </c>
      <c r="N1498" s="1" t="s">
        <v>2752</v>
      </c>
      <c r="P1498" s="24" t="str">
        <f>IF(Q1498="","",VLOOKUP(Q1498,Mapping!AT:AU,2,FALSE))</f>
        <v/>
      </c>
    </row>
    <row r="1499" spans="1:16" hidden="1">
      <c r="A1499" s="85" t="s">
        <v>2778</v>
      </c>
      <c r="B1499" t="s">
        <v>2779</v>
      </c>
      <c r="C1499" s="473"/>
      <c r="D1499" s="532" t="str">
        <f>IFERROR(VLOOKUP(E1499,Mapping!AW:BA,5,FALSE),"")</f>
        <v/>
      </c>
      <c r="E1499" t="s">
        <v>2758</v>
      </c>
      <c r="F1499" s="1">
        <v>4</v>
      </c>
      <c r="G1499" s="1">
        <v>16</v>
      </c>
      <c r="H1499" t="s">
        <v>2692</v>
      </c>
      <c r="J1499" s="23" t="str">
        <f t="shared" si="75"/>
        <v xml:space="preserve">UREN Room 709 4 16 D10 </v>
      </c>
      <c r="K1499" s="23" t="str">
        <f t="shared" si="76"/>
        <v xml:space="preserve">4 16 D10 </v>
      </c>
      <c r="M1499" t="s">
        <v>2751</v>
      </c>
      <c r="N1499" s="1" t="s">
        <v>2752</v>
      </c>
      <c r="P1499" s="24" t="str">
        <f>IF(Q1499="","",VLOOKUP(Q1499,Mapping!AT:AU,2,FALSE))</f>
        <v/>
      </c>
    </row>
    <row r="1500" spans="1:16" hidden="1">
      <c r="A1500" s="85" t="s">
        <v>2780</v>
      </c>
      <c r="B1500" t="s">
        <v>2781</v>
      </c>
      <c r="C1500" s="473"/>
      <c r="D1500" s="532" t="str">
        <f>IFERROR(VLOOKUP(E1500,Mapping!AW:BA,5,FALSE),"")</f>
        <v/>
      </c>
      <c r="E1500" t="s">
        <v>2782</v>
      </c>
      <c r="F1500" s="1">
        <v>4</v>
      </c>
      <c r="G1500" s="1">
        <v>16</v>
      </c>
      <c r="H1500" t="s">
        <v>1418</v>
      </c>
      <c r="J1500" s="23" t="str">
        <f t="shared" si="75"/>
        <v xml:space="preserve">UREN Room 709 4 16 E1 </v>
      </c>
      <c r="K1500" s="23" t="str">
        <f t="shared" si="76"/>
        <v xml:space="preserve">4 16 E1 </v>
      </c>
      <c r="M1500" t="s">
        <v>2751</v>
      </c>
      <c r="N1500" s="1" t="s">
        <v>2752</v>
      </c>
      <c r="P1500" s="24" t="str">
        <f>IF(Q1500="","",VLOOKUP(Q1500,Mapping!AT:AU,2,FALSE))</f>
        <v/>
      </c>
    </row>
    <row r="1501" spans="1:16" hidden="1">
      <c r="A1501" s="85" t="s">
        <v>2783</v>
      </c>
      <c r="B1501" t="s">
        <v>2784</v>
      </c>
      <c r="C1501" s="473"/>
      <c r="D1501" s="532" t="str">
        <f>IFERROR(VLOOKUP(E1501,Mapping!AW:BA,5,FALSE),"")</f>
        <v/>
      </c>
      <c r="E1501" t="s">
        <v>2764</v>
      </c>
      <c r="F1501" s="1">
        <v>4</v>
      </c>
      <c r="G1501" s="1">
        <v>16</v>
      </c>
      <c r="H1501" t="s">
        <v>1434</v>
      </c>
      <c r="J1501" s="23" t="str">
        <f t="shared" si="75"/>
        <v xml:space="preserve">UREN Room 709 4 16 E2 </v>
      </c>
      <c r="K1501" s="23" t="str">
        <f t="shared" si="76"/>
        <v xml:space="preserve">4 16 E2 </v>
      </c>
      <c r="M1501" t="s">
        <v>2774</v>
      </c>
      <c r="N1501" s="1" t="s">
        <v>2752</v>
      </c>
      <c r="P1501" s="24" t="str">
        <f>IF(Q1501="","",VLOOKUP(Q1501,Mapping!AT:AU,2,FALSE))</f>
        <v/>
      </c>
    </row>
    <row r="1502" spans="1:16" hidden="1">
      <c r="A1502" s="85" t="s">
        <v>2785</v>
      </c>
      <c r="B1502" t="s">
        <v>2786</v>
      </c>
      <c r="C1502" s="473"/>
      <c r="D1502" s="532" t="str">
        <f>IFERROR(VLOOKUP(E1502,Mapping!AW:BA,5,FALSE),"")</f>
        <v/>
      </c>
      <c r="E1502" t="s">
        <v>2758</v>
      </c>
      <c r="F1502" s="1">
        <v>4</v>
      </c>
      <c r="G1502" s="1">
        <v>16</v>
      </c>
      <c r="H1502" t="s">
        <v>1436</v>
      </c>
      <c r="J1502" s="23" t="str">
        <f t="shared" ref="J1502:J1522" si="77">"UREN Room 709"&amp;" "&amp;F1502&amp;" "&amp;G1502&amp;" "&amp;H1502&amp;" "&amp;I1502</f>
        <v xml:space="preserve">UREN Room 709 4 16 E3 </v>
      </c>
      <c r="K1502" s="23" t="str">
        <f t="shared" ref="K1502:K1522" si="78">F1502&amp;" "&amp;G1502&amp;" "&amp;H1502&amp;" "&amp;I1502</f>
        <v xml:space="preserve">4 16 E3 </v>
      </c>
      <c r="M1502" t="s">
        <v>2751</v>
      </c>
      <c r="N1502" s="1" t="s">
        <v>2752</v>
      </c>
      <c r="P1502" s="24" t="str">
        <f>IF(Q1502="","",VLOOKUP(Q1502,Mapping!AT:AU,2,FALSE))</f>
        <v/>
      </c>
    </row>
    <row r="1503" spans="1:16" hidden="1">
      <c r="A1503" s="85" t="s">
        <v>2787</v>
      </c>
      <c r="B1503" t="s">
        <v>2788</v>
      </c>
      <c r="C1503" s="473"/>
      <c r="D1503" s="532" t="str">
        <f>IFERROR(VLOOKUP(E1503,Mapping!AW:BA,5,FALSE),"")</f>
        <v/>
      </c>
      <c r="E1503" t="s">
        <v>2789</v>
      </c>
      <c r="F1503" s="1">
        <v>4</v>
      </c>
      <c r="G1503" s="1">
        <v>16</v>
      </c>
      <c r="H1503" t="s">
        <v>1440</v>
      </c>
      <c r="J1503" s="23" t="str">
        <f t="shared" si="77"/>
        <v xml:space="preserve">UREN Room 709 4 16 E4 </v>
      </c>
      <c r="K1503" s="23" t="str">
        <f t="shared" si="78"/>
        <v xml:space="preserve">4 16 E4 </v>
      </c>
      <c r="M1503" t="s">
        <v>2790</v>
      </c>
      <c r="N1503" s="1" t="s">
        <v>2752</v>
      </c>
      <c r="P1503" s="24" t="str">
        <f>IF(Q1503="","",VLOOKUP(Q1503,Mapping!AT:AU,2,FALSE))</f>
        <v/>
      </c>
    </row>
    <row r="1504" spans="1:16" hidden="1">
      <c r="A1504" s="85" t="s">
        <v>2778</v>
      </c>
      <c r="B1504" t="s">
        <v>2779</v>
      </c>
      <c r="C1504" s="473"/>
      <c r="D1504" s="532" t="str">
        <f>IFERROR(VLOOKUP(E1504,Mapping!AW:BA,5,FALSE),"")</f>
        <v/>
      </c>
      <c r="E1504" t="s">
        <v>2791</v>
      </c>
      <c r="F1504" s="1">
        <v>4</v>
      </c>
      <c r="G1504" s="1">
        <v>16</v>
      </c>
      <c r="H1504" t="s">
        <v>1445</v>
      </c>
      <c r="J1504" s="23" t="str">
        <f t="shared" si="77"/>
        <v xml:space="preserve">UREN Room 709 4 16 E5 </v>
      </c>
      <c r="K1504" s="23" t="str">
        <f t="shared" si="78"/>
        <v xml:space="preserve">4 16 E5 </v>
      </c>
      <c r="M1504" t="s">
        <v>2751</v>
      </c>
      <c r="N1504" s="1" t="s">
        <v>2792</v>
      </c>
      <c r="P1504" s="24" t="str">
        <f>IF(Q1504="","",VLOOKUP(Q1504,Mapping!AT:AU,2,FALSE))</f>
        <v/>
      </c>
    </row>
    <row r="1505" spans="1:16" hidden="1">
      <c r="A1505" s="85" t="s">
        <v>2778</v>
      </c>
      <c r="B1505" t="s">
        <v>2779</v>
      </c>
      <c r="C1505" s="473"/>
      <c r="D1505" s="532" t="str">
        <f>IFERROR(VLOOKUP(E1505,Mapping!AW:BA,5,FALSE),"")</f>
        <v/>
      </c>
      <c r="E1505" t="s">
        <v>2791</v>
      </c>
      <c r="F1505" s="1">
        <v>4</v>
      </c>
      <c r="G1505" s="1">
        <v>16</v>
      </c>
      <c r="H1505" t="s">
        <v>1448</v>
      </c>
      <c r="J1505" s="23" t="str">
        <f t="shared" si="77"/>
        <v xml:space="preserve">UREN Room 709 4 16 E6 </v>
      </c>
      <c r="K1505" s="23" t="str">
        <f t="shared" si="78"/>
        <v xml:space="preserve">4 16 E6 </v>
      </c>
      <c r="M1505"/>
      <c r="N1505" s="1" t="s">
        <v>2752</v>
      </c>
      <c r="P1505" s="24" t="str">
        <f>IF(Q1505="","",VLOOKUP(Q1505,Mapping!AT:AU,2,FALSE))</f>
        <v/>
      </c>
    </row>
    <row r="1506" spans="1:16" hidden="1">
      <c r="A1506" s="85" t="s">
        <v>2765</v>
      </c>
      <c r="B1506" t="s">
        <v>2766</v>
      </c>
      <c r="C1506" s="473"/>
      <c r="D1506" s="532" t="str">
        <f>IFERROR(VLOOKUP(E1506,Mapping!AW:BA,5,FALSE),"")</f>
        <v/>
      </c>
      <c r="E1506" t="s">
        <v>963</v>
      </c>
      <c r="F1506" s="1">
        <v>4</v>
      </c>
      <c r="G1506" s="1">
        <v>16</v>
      </c>
      <c r="H1506" t="s">
        <v>1452</v>
      </c>
      <c r="J1506" s="23" t="str">
        <f t="shared" si="77"/>
        <v xml:space="preserve">UREN Room 709 4 16 E7 </v>
      </c>
      <c r="K1506" s="23" t="str">
        <f t="shared" si="78"/>
        <v xml:space="preserve">4 16 E7 </v>
      </c>
      <c r="M1506" t="s">
        <v>2774</v>
      </c>
      <c r="N1506" s="1" t="s">
        <v>2792</v>
      </c>
      <c r="P1506" s="24" t="str">
        <f>IF(Q1506="","",VLOOKUP(Q1506,Mapping!AT:AU,2,FALSE))</f>
        <v/>
      </c>
    </row>
    <row r="1507" spans="1:16" hidden="1">
      <c r="A1507" s="85" t="s">
        <v>2765</v>
      </c>
      <c r="B1507" t="s">
        <v>2766</v>
      </c>
      <c r="C1507" s="473"/>
      <c r="D1507" s="532" t="str">
        <f>IFERROR(VLOOKUP(E1507,Mapping!AW:BA,5,FALSE),"")</f>
        <v/>
      </c>
      <c r="E1507"/>
      <c r="F1507" s="1">
        <v>4</v>
      </c>
      <c r="G1507" s="1">
        <v>16</v>
      </c>
      <c r="H1507" t="s">
        <v>1985</v>
      </c>
      <c r="J1507" s="23" t="str">
        <f t="shared" si="77"/>
        <v xml:space="preserve">UREN Room 709 4 16 E8 </v>
      </c>
      <c r="K1507" s="23" t="str">
        <f t="shared" si="78"/>
        <v xml:space="preserve">4 16 E8 </v>
      </c>
      <c r="M1507" t="s">
        <v>2774</v>
      </c>
      <c r="N1507" s="1" t="s">
        <v>2752</v>
      </c>
      <c r="P1507" s="24" t="str">
        <f>IF(Q1507="","",VLOOKUP(Q1507,Mapping!AT:AU,2,FALSE))</f>
        <v/>
      </c>
    </row>
    <row r="1508" spans="1:16" hidden="1">
      <c r="A1508" s="85" t="s">
        <v>2793</v>
      </c>
      <c r="B1508" t="s">
        <v>2794</v>
      </c>
      <c r="C1508" s="473"/>
      <c r="D1508" s="532" t="str">
        <f>IFERROR(VLOOKUP(E1508,Mapping!AW:BA,5,FALSE),"")</f>
        <v/>
      </c>
      <c r="E1508" t="s">
        <v>2795</v>
      </c>
      <c r="F1508" s="1">
        <v>4</v>
      </c>
      <c r="G1508" s="1">
        <v>16</v>
      </c>
      <c r="H1508" t="s">
        <v>1987</v>
      </c>
      <c r="J1508" s="23" t="str">
        <f t="shared" si="77"/>
        <v xml:space="preserve">UREN Room 709 4 16 E9 </v>
      </c>
      <c r="K1508" s="23" t="str">
        <f t="shared" si="78"/>
        <v xml:space="preserve">4 16 E9 </v>
      </c>
      <c r="M1508" t="s">
        <v>2751</v>
      </c>
      <c r="N1508" s="1" t="s">
        <v>2752</v>
      </c>
      <c r="P1508" s="24" t="str">
        <f>IF(Q1508="","",VLOOKUP(Q1508,Mapping!AT:AU,2,FALSE))</f>
        <v/>
      </c>
    </row>
    <row r="1509" spans="1:16" hidden="1">
      <c r="A1509" s="85" t="s">
        <v>2796</v>
      </c>
      <c r="B1509" t="s">
        <v>2797</v>
      </c>
      <c r="C1509" s="473"/>
      <c r="D1509" s="532" t="str">
        <f>IFERROR(VLOOKUP(E1509,Mapping!AW:BA,5,FALSE),"")</f>
        <v/>
      </c>
      <c r="E1509" t="s">
        <v>2798</v>
      </c>
      <c r="F1509" s="1">
        <v>4</v>
      </c>
      <c r="G1509" s="1">
        <v>16</v>
      </c>
      <c r="H1509" t="s">
        <v>1422</v>
      </c>
      <c r="J1509" s="23" t="str">
        <f t="shared" si="77"/>
        <v xml:space="preserve">UREN Room 709 4 16 E10 </v>
      </c>
      <c r="K1509" s="23" t="str">
        <f t="shared" si="78"/>
        <v xml:space="preserve">4 16 E10 </v>
      </c>
      <c r="M1509" t="s">
        <v>2751</v>
      </c>
      <c r="N1509" s="1" t="s">
        <v>2752</v>
      </c>
      <c r="P1509" s="24" t="str">
        <f>IF(Q1509="","",VLOOKUP(Q1509,Mapping!AT:AU,2,FALSE))</f>
        <v/>
      </c>
    </row>
    <row r="1510" spans="1:16" hidden="1">
      <c r="A1510" s="85" t="s">
        <v>2799</v>
      </c>
      <c r="B1510" t="s">
        <v>2800</v>
      </c>
      <c r="C1510" s="473"/>
      <c r="D1510" s="532" t="str">
        <f>IFERROR(VLOOKUP(E1510,Mapping!AW:BA,5,FALSE),"")</f>
        <v/>
      </c>
      <c r="E1510" t="s">
        <v>2801</v>
      </c>
      <c r="F1510" s="1">
        <v>4</v>
      </c>
      <c r="G1510" s="1">
        <v>16</v>
      </c>
      <c r="H1510" t="s">
        <v>2503</v>
      </c>
      <c r="J1510" s="23" t="str">
        <f t="shared" si="77"/>
        <v xml:space="preserve">UREN Room 709 4 16 F1 </v>
      </c>
      <c r="K1510" s="23" t="str">
        <f t="shared" si="78"/>
        <v xml:space="preserve">4 16 F1 </v>
      </c>
      <c r="M1510" t="s">
        <v>2751</v>
      </c>
      <c r="N1510" s="1" t="s">
        <v>2752</v>
      </c>
      <c r="P1510" s="24" t="str">
        <f>IF(Q1510="","",VLOOKUP(Q1510,Mapping!AT:AU,2,FALSE))</f>
        <v/>
      </c>
    </row>
    <row r="1511" spans="1:16" hidden="1">
      <c r="A1511" s="85" t="s">
        <v>2802</v>
      </c>
      <c r="B1511" t="s">
        <v>2803</v>
      </c>
      <c r="C1511" s="473"/>
      <c r="D1511" s="532" t="str">
        <f>IFERROR(VLOOKUP(E1511,Mapping!AW:BA,5,FALSE),"")</f>
        <v/>
      </c>
      <c r="E1511" t="s">
        <v>2761</v>
      </c>
      <c r="F1511" s="1">
        <v>4</v>
      </c>
      <c r="G1511" s="1">
        <v>16</v>
      </c>
      <c r="H1511" t="s">
        <v>2499</v>
      </c>
      <c r="J1511" s="23" t="str">
        <f t="shared" si="77"/>
        <v xml:space="preserve">UREN Room 709 4 16 F2 </v>
      </c>
      <c r="K1511" s="23" t="str">
        <f t="shared" si="78"/>
        <v xml:space="preserve">4 16 F2 </v>
      </c>
      <c r="M1511" t="s">
        <v>2790</v>
      </c>
      <c r="N1511" s="1" t="s">
        <v>2752</v>
      </c>
      <c r="P1511" s="24" t="str">
        <f>IF(Q1511="","",VLOOKUP(Q1511,Mapping!AT:AU,2,FALSE))</f>
        <v/>
      </c>
    </row>
    <row r="1512" spans="1:16" hidden="1">
      <c r="A1512" s="85" t="s">
        <v>2804</v>
      </c>
      <c r="B1512" t="s">
        <v>2805</v>
      </c>
      <c r="C1512" s="473"/>
      <c r="D1512" s="532" t="str">
        <f>IFERROR(VLOOKUP(E1512,Mapping!AW:BA,5,FALSE),"")</f>
        <v/>
      </c>
      <c r="E1512" t="s">
        <v>2801</v>
      </c>
      <c r="F1512" s="1">
        <v>4</v>
      </c>
      <c r="G1512" s="1">
        <v>16</v>
      </c>
      <c r="H1512" t="s">
        <v>2496</v>
      </c>
      <c r="J1512" s="23" t="str">
        <f t="shared" si="77"/>
        <v xml:space="preserve">UREN Room 709 4 16 F3 </v>
      </c>
      <c r="K1512" s="23" t="str">
        <f t="shared" si="78"/>
        <v xml:space="preserve">4 16 F3 </v>
      </c>
      <c r="M1512" t="s">
        <v>2751</v>
      </c>
      <c r="N1512" s="1" t="s">
        <v>2752</v>
      </c>
      <c r="P1512" s="24" t="str">
        <f>IF(Q1512="","",VLOOKUP(Q1512,Mapping!AT:AU,2,FALSE))</f>
        <v/>
      </c>
    </row>
    <row r="1513" spans="1:16" hidden="1">
      <c r="A1513" s="85" t="s">
        <v>2806</v>
      </c>
      <c r="B1513" t="s">
        <v>2807</v>
      </c>
      <c r="C1513" s="473"/>
      <c r="D1513" s="532" t="str">
        <f>IFERROR(VLOOKUP(E1513,Mapping!AW:BA,5,FALSE),"")</f>
        <v/>
      </c>
      <c r="E1513" t="s">
        <v>2750</v>
      </c>
      <c r="F1513" s="1">
        <v>4</v>
      </c>
      <c r="G1513" s="1">
        <v>16</v>
      </c>
      <c r="H1513" t="s">
        <v>2488</v>
      </c>
      <c r="J1513" s="23" t="str">
        <f t="shared" si="77"/>
        <v xml:space="preserve">UREN Room 709 4 16 F4 </v>
      </c>
      <c r="K1513" s="23" t="str">
        <f t="shared" si="78"/>
        <v xml:space="preserve">4 16 F4 </v>
      </c>
      <c r="M1513" t="s">
        <v>2751</v>
      </c>
      <c r="N1513" s="1" t="s">
        <v>2752</v>
      </c>
      <c r="P1513" s="24" t="str">
        <f>IF(Q1513="","",VLOOKUP(Q1513,Mapping!AT:AU,2,FALSE))</f>
        <v/>
      </c>
    </row>
    <row r="1514" spans="1:16" hidden="1">
      <c r="A1514" s="85" t="s">
        <v>2808</v>
      </c>
      <c r="B1514" t="s">
        <v>2809</v>
      </c>
      <c r="C1514" s="473"/>
      <c r="D1514" s="532" t="str">
        <f>IFERROR(VLOOKUP(E1514,Mapping!AW:BA,5,FALSE),"")</f>
        <v/>
      </c>
      <c r="E1514" t="s">
        <v>2810</v>
      </c>
      <c r="F1514" s="1">
        <v>4</v>
      </c>
      <c r="G1514" s="1">
        <v>16</v>
      </c>
      <c r="H1514" t="s">
        <v>2492</v>
      </c>
      <c r="J1514" s="23" t="str">
        <f t="shared" si="77"/>
        <v xml:space="preserve">UREN Room 709 4 16 F5 </v>
      </c>
      <c r="K1514" s="23" t="str">
        <f t="shared" si="78"/>
        <v xml:space="preserve">4 16 F5 </v>
      </c>
      <c r="M1514" t="s">
        <v>2811</v>
      </c>
      <c r="N1514" s="1" t="s">
        <v>2752</v>
      </c>
      <c r="P1514" s="24" t="str">
        <f>IF(Q1514="","",VLOOKUP(Q1514,Mapping!AT:AU,2,FALSE))</f>
        <v/>
      </c>
    </row>
    <row r="1515" spans="1:16" hidden="1">
      <c r="A1515" s="85" t="s">
        <v>2812</v>
      </c>
      <c r="B1515" t="s">
        <v>2813</v>
      </c>
      <c r="C1515" s="473"/>
      <c r="D1515" s="532" t="str">
        <f>IFERROR(VLOOKUP(E1515,Mapping!AW:BA,5,FALSE),"")</f>
        <v/>
      </c>
      <c r="E1515" t="s">
        <v>2750</v>
      </c>
      <c r="F1515" s="1">
        <v>4</v>
      </c>
      <c r="G1515" s="1">
        <v>16</v>
      </c>
      <c r="H1515" t="s">
        <v>2458</v>
      </c>
      <c r="J1515" s="23" t="str">
        <f t="shared" si="77"/>
        <v xml:space="preserve">UREN Room 709 4 16 F6 </v>
      </c>
      <c r="K1515" s="23" t="str">
        <f t="shared" si="78"/>
        <v xml:space="preserve">4 16 F6 </v>
      </c>
      <c r="M1515" t="s">
        <v>2751</v>
      </c>
      <c r="N1515" s="1" t="s">
        <v>2752</v>
      </c>
      <c r="P1515" s="24" t="str">
        <f>IF(Q1515="","",VLOOKUP(Q1515,Mapping!AT:AU,2,FALSE))</f>
        <v/>
      </c>
    </row>
    <row r="1516" spans="1:16" hidden="1">
      <c r="A1516" s="85" t="s">
        <v>2814</v>
      </c>
      <c r="B1516" t="s">
        <v>2815</v>
      </c>
      <c r="C1516" s="473"/>
      <c r="D1516" s="532" t="str">
        <f>IFERROR(VLOOKUP(E1516,Mapping!AW:BA,5,FALSE),"")</f>
        <v/>
      </c>
      <c r="E1516" t="s">
        <v>2816</v>
      </c>
      <c r="F1516" s="1">
        <v>4</v>
      </c>
      <c r="G1516" s="1">
        <v>16</v>
      </c>
      <c r="H1516" t="s">
        <v>2512</v>
      </c>
      <c r="J1516" s="23" t="str">
        <f t="shared" si="77"/>
        <v xml:space="preserve">UREN Room 709 4 16 F7 </v>
      </c>
      <c r="K1516" s="23" t="str">
        <f t="shared" si="78"/>
        <v xml:space="preserve">4 16 F7 </v>
      </c>
      <c r="M1516" t="s">
        <v>2751</v>
      </c>
      <c r="N1516" s="1" t="s">
        <v>2752</v>
      </c>
      <c r="P1516" s="24" t="str">
        <f>IF(Q1516="","",VLOOKUP(Q1516,Mapping!AT:AU,2,FALSE))</f>
        <v/>
      </c>
    </row>
    <row r="1517" spans="1:16" hidden="1">
      <c r="A1517" s="85" t="s">
        <v>2817</v>
      </c>
      <c r="B1517" t="s">
        <v>2818</v>
      </c>
      <c r="C1517" s="473"/>
      <c r="D1517" s="532" t="str">
        <f>IFERROR(VLOOKUP(E1517,Mapping!AW:BA,5,FALSE),"")</f>
        <v/>
      </c>
      <c r="E1517" t="s">
        <v>2819</v>
      </c>
      <c r="F1517" s="1">
        <v>4</v>
      </c>
      <c r="G1517" s="1">
        <v>16</v>
      </c>
      <c r="H1517" t="s">
        <v>2513</v>
      </c>
      <c r="J1517" s="23" t="str">
        <f t="shared" si="77"/>
        <v xml:space="preserve">UREN Room 709 4 16 F8 </v>
      </c>
      <c r="K1517" s="23" t="str">
        <f t="shared" si="78"/>
        <v xml:space="preserve">4 16 F8 </v>
      </c>
      <c r="M1517"/>
      <c r="N1517" s="1" t="s">
        <v>2752</v>
      </c>
      <c r="P1517" s="24" t="str">
        <f>IF(Q1517="","",VLOOKUP(Q1517,Mapping!AT:AU,2,FALSE))</f>
        <v/>
      </c>
    </row>
    <row r="1518" spans="1:16" hidden="1">
      <c r="A1518" s="85" t="s">
        <v>2820</v>
      </c>
      <c r="B1518" t="s">
        <v>2821</v>
      </c>
      <c r="C1518" s="473"/>
      <c r="D1518" s="532" t="str">
        <f>IFERROR(VLOOKUP(E1518,Mapping!AW:BA,5,FALSE),"")</f>
        <v/>
      </c>
      <c r="E1518" t="s">
        <v>2822</v>
      </c>
      <c r="F1518" s="1">
        <v>4</v>
      </c>
      <c r="G1518" s="1">
        <v>16</v>
      </c>
      <c r="H1518" t="s">
        <v>2514</v>
      </c>
      <c r="J1518" s="23" t="str">
        <f t="shared" si="77"/>
        <v xml:space="preserve">UREN Room 709 4 16 F9 </v>
      </c>
      <c r="K1518" s="23" t="str">
        <f t="shared" si="78"/>
        <v xml:space="preserve">4 16 F9 </v>
      </c>
      <c r="M1518" t="s">
        <v>2751</v>
      </c>
      <c r="N1518" s="1" t="s">
        <v>2752</v>
      </c>
      <c r="P1518" s="24" t="str">
        <f>IF(Q1518="","",VLOOKUP(Q1518,Mapping!AT:AU,2,FALSE))</f>
        <v/>
      </c>
    </row>
    <row r="1519" spans="1:16" hidden="1">
      <c r="A1519" s="85" t="s">
        <v>2823</v>
      </c>
      <c r="B1519" t="s">
        <v>2824</v>
      </c>
      <c r="C1519" s="473"/>
      <c r="D1519" s="532" t="str">
        <f>IFERROR(VLOOKUP(E1519,Mapping!AW:BA,5,FALSE),"")</f>
        <v/>
      </c>
      <c r="E1519" t="s">
        <v>2801</v>
      </c>
      <c r="F1519" s="1">
        <v>4</v>
      </c>
      <c r="G1519" s="1">
        <v>16</v>
      </c>
      <c r="H1519" t="s">
        <v>2695</v>
      </c>
      <c r="J1519" s="23" t="str">
        <f t="shared" si="77"/>
        <v xml:space="preserve">UREN Room 709 4 16 F10 </v>
      </c>
      <c r="K1519" s="23" t="str">
        <f t="shared" si="78"/>
        <v xml:space="preserve">4 16 F10 </v>
      </c>
      <c r="M1519" t="s">
        <v>2751</v>
      </c>
      <c r="N1519" s="1" t="s">
        <v>2752</v>
      </c>
      <c r="P1519" s="24" t="str">
        <f>IF(Q1519="","",VLOOKUP(Q1519,Mapping!AT:AU,2,FALSE))</f>
        <v/>
      </c>
    </row>
    <row r="1520" spans="1:16" hidden="1">
      <c r="A1520" s="85" t="s">
        <v>2825</v>
      </c>
      <c r="B1520" t="s">
        <v>2826</v>
      </c>
      <c r="C1520" s="473"/>
      <c r="D1520" s="532" t="str">
        <f>IFERROR(VLOOKUP(E1520,Mapping!AW:BA,5,FALSE),"")</f>
        <v/>
      </c>
      <c r="E1520" t="s">
        <v>2750</v>
      </c>
      <c r="F1520" s="1">
        <v>4</v>
      </c>
      <c r="G1520" s="1">
        <v>16</v>
      </c>
      <c r="H1520" t="s">
        <v>2504</v>
      </c>
      <c r="J1520" s="23" t="str">
        <f t="shared" si="77"/>
        <v xml:space="preserve">UREN Room 709 4 16 G1 </v>
      </c>
      <c r="K1520" s="23" t="str">
        <f t="shared" si="78"/>
        <v xml:space="preserve">4 16 G1 </v>
      </c>
      <c r="M1520" t="s">
        <v>2774</v>
      </c>
      <c r="N1520" s="1" t="s">
        <v>2752</v>
      </c>
      <c r="P1520" s="24" t="str">
        <f>IF(Q1520="","",VLOOKUP(Q1520,Mapping!AT:AU,2,FALSE))</f>
        <v/>
      </c>
    </row>
    <row r="1521" spans="1:17" hidden="1">
      <c r="A1521" s="85" t="s">
        <v>2827</v>
      </c>
      <c r="B1521" t="s">
        <v>2828</v>
      </c>
      <c r="C1521" s="473"/>
      <c r="D1521" s="532" t="str">
        <f>IFERROR(VLOOKUP(E1521,Mapping!AW:BA,5,FALSE),"")</f>
        <v/>
      </c>
      <c r="E1521" t="s">
        <v>2829</v>
      </c>
      <c r="F1521" s="1">
        <v>4</v>
      </c>
      <c r="G1521" s="1">
        <v>16</v>
      </c>
      <c r="H1521" t="s">
        <v>2498</v>
      </c>
      <c r="J1521" s="23" t="str">
        <f t="shared" si="77"/>
        <v xml:space="preserve">UREN Room 709 4 16 G2 </v>
      </c>
      <c r="K1521" s="23" t="str">
        <f t="shared" si="78"/>
        <v xml:space="preserve">4 16 G2 </v>
      </c>
      <c r="M1521" t="s">
        <v>2751</v>
      </c>
      <c r="N1521" s="1" t="s">
        <v>2752</v>
      </c>
      <c r="P1521" s="24" t="str">
        <f>IF(Q1521="","",VLOOKUP(Q1521,Mapping!AT:AU,2,FALSE))</f>
        <v/>
      </c>
    </row>
    <row r="1522" spans="1:17" hidden="1">
      <c r="A1522" s="85" t="s">
        <v>2830</v>
      </c>
      <c r="B1522" t="s">
        <v>2831</v>
      </c>
      <c r="C1522" s="473"/>
      <c r="D1522" s="532" t="str">
        <f>IFERROR(VLOOKUP(E1522,Mapping!AW:BA,5,FALSE),"")</f>
        <v/>
      </c>
      <c r="E1522" t="s">
        <v>2810</v>
      </c>
      <c r="F1522" s="1">
        <v>4</v>
      </c>
      <c r="G1522" s="1">
        <v>16</v>
      </c>
      <c r="H1522" t="s">
        <v>2495</v>
      </c>
      <c r="J1522" s="23" t="str">
        <f t="shared" si="77"/>
        <v xml:space="preserve">UREN Room 709 4 16 G3 </v>
      </c>
      <c r="K1522" s="23" t="str">
        <f t="shared" si="78"/>
        <v xml:space="preserve">4 16 G3 </v>
      </c>
      <c r="M1522" t="s">
        <v>2751</v>
      </c>
      <c r="N1522" s="1" t="s">
        <v>2752</v>
      </c>
      <c r="P1522" s="24" t="str">
        <f>IF(Q1522="","",VLOOKUP(Q1522,Mapping!AT:AU,2,FALSE))</f>
        <v/>
      </c>
    </row>
    <row r="1523" spans="1:17" hidden="1">
      <c r="A1523" s="85" t="s">
        <v>300</v>
      </c>
      <c r="B1523" t="s">
        <v>299</v>
      </c>
      <c r="C1523" s="473"/>
      <c r="D1523" s="532">
        <f>IFERROR(VLOOKUP(E1523,Mapping!AW:BA,5,FALSE),"")</f>
        <v>3</v>
      </c>
      <c r="E1523" s="85" t="s">
        <v>943</v>
      </c>
      <c r="F1523" s="1">
        <v>4</v>
      </c>
      <c r="G1523" s="1">
        <v>17</v>
      </c>
      <c r="H1523" t="s">
        <v>1209</v>
      </c>
      <c r="J1523" s="23" t="str">
        <f t="shared" ref="J1523:J1554" si="79">"UREN Room 709"&amp;" "&amp;F1523&amp;" "&amp;G1523&amp;" "&amp;H1523&amp;" "&amp;I1523</f>
        <v xml:space="preserve">UREN Room 709 4 17 A1 </v>
      </c>
      <c r="K1523" s="23" t="str">
        <f t="shared" ref="K1523:K1554" si="80">F1523&amp;" "&amp;G1523&amp;" "&amp;H1523&amp;" "&amp;I1523</f>
        <v xml:space="preserve">4 17 A1 </v>
      </c>
      <c r="M1523" s="309" t="s">
        <v>2832</v>
      </c>
      <c r="N1523" s="183" t="s">
        <v>2833</v>
      </c>
      <c r="P1523" s="24" t="e">
        <f>IF(Q1523="","",VLOOKUP(Q1523,Mapping!AT:AU,2,FALSE))</f>
        <v>#N/A</v>
      </c>
      <c r="Q1523" s="112" t="s">
        <v>2834</v>
      </c>
    </row>
    <row r="1524" spans="1:17" hidden="1">
      <c r="A1524" s="323" t="s">
        <v>342</v>
      </c>
      <c r="B1524" t="s">
        <v>341</v>
      </c>
      <c r="C1524" s="473"/>
      <c r="D1524" s="532">
        <f>IFERROR(VLOOKUP(E1524,Mapping!AW:BA,5,FALSE),"")</f>
        <v>3</v>
      </c>
      <c r="E1524" s="85" t="s">
        <v>943</v>
      </c>
      <c r="F1524" s="1">
        <v>4</v>
      </c>
      <c r="G1524" s="1">
        <v>17</v>
      </c>
      <c r="H1524" t="s">
        <v>2440</v>
      </c>
      <c r="J1524" s="23" t="str">
        <f t="shared" si="79"/>
        <v xml:space="preserve">UREN Room 709 4 17 A2 </v>
      </c>
      <c r="K1524" s="23" t="str">
        <f t="shared" si="80"/>
        <v xml:space="preserve">4 17 A2 </v>
      </c>
      <c r="M1524" s="309" t="s">
        <v>2832</v>
      </c>
      <c r="N1524" s="183" t="s">
        <v>2833</v>
      </c>
      <c r="P1524" s="24" t="e">
        <f>IF(Q1524="","",VLOOKUP(Q1524,Mapping!AT:AU,2,FALSE))</f>
        <v>#N/A</v>
      </c>
      <c r="Q1524" s="112" t="s">
        <v>2834</v>
      </c>
    </row>
    <row r="1525" spans="1:17" hidden="1">
      <c r="A1525" s="85" t="s">
        <v>310</v>
      </c>
      <c r="B1525" t="s">
        <v>309</v>
      </c>
      <c r="C1525" s="473"/>
      <c r="D1525" s="532">
        <f>IFERROR(VLOOKUP(E1525,Mapping!AW:BA,5,FALSE),"")</f>
        <v>3</v>
      </c>
      <c r="E1525" s="85" t="s">
        <v>943</v>
      </c>
      <c r="F1525" s="1">
        <v>4</v>
      </c>
      <c r="G1525" s="1">
        <v>17</v>
      </c>
      <c r="H1525" t="s">
        <v>2320</v>
      </c>
      <c r="J1525" s="23" t="str">
        <f t="shared" si="79"/>
        <v xml:space="preserve">UREN Room 709 4 17 A4 </v>
      </c>
      <c r="K1525" s="23" t="str">
        <f t="shared" si="80"/>
        <v xml:space="preserve">4 17 A4 </v>
      </c>
      <c r="M1525" s="309" t="s">
        <v>2832</v>
      </c>
      <c r="N1525" s="183" t="s">
        <v>2833</v>
      </c>
      <c r="P1525" s="24" t="e">
        <f>IF(Q1525="","",VLOOKUP(Q1525,Mapping!AT:AU,2,FALSE))</f>
        <v>#N/A</v>
      </c>
      <c r="Q1525" s="112" t="s">
        <v>2834</v>
      </c>
    </row>
    <row r="1526" spans="1:17" hidden="1">
      <c r="A1526" s="520" t="s">
        <v>347</v>
      </c>
      <c r="B1526" t="s">
        <v>346</v>
      </c>
      <c r="C1526" s="473"/>
      <c r="D1526" s="532">
        <f>IFERROR(VLOOKUP(E1526,Mapping!AW:BA,5,FALSE),"")</f>
        <v>3</v>
      </c>
      <c r="E1526" s="85" t="s">
        <v>943</v>
      </c>
      <c r="F1526" s="1">
        <v>4</v>
      </c>
      <c r="G1526" s="1">
        <v>17</v>
      </c>
      <c r="H1526" t="s">
        <v>2322</v>
      </c>
      <c r="J1526" s="23" t="str">
        <f t="shared" si="79"/>
        <v xml:space="preserve">UREN Room 709 4 17 A5 </v>
      </c>
      <c r="K1526" s="23" t="str">
        <f t="shared" si="80"/>
        <v xml:space="preserve">4 17 A5 </v>
      </c>
      <c r="M1526" s="309" t="s">
        <v>2832</v>
      </c>
      <c r="N1526" s="183" t="s">
        <v>2833</v>
      </c>
      <c r="P1526" s="24" t="e">
        <f>IF(Q1526="","",VLOOKUP(Q1526,Mapping!AT:AU,2,FALSE))</f>
        <v>#N/A</v>
      </c>
      <c r="Q1526" s="112" t="s">
        <v>2834</v>
      </c>
    </row>
    <row r="1527" spans="1:17" hidden="1">
      <c r="A1527" s="116" t="s">
        <v>320</v>
      </c>
      <c r="B1527" t="s">
        <v>319</v>
      </c>
      <c r="C1527" s="473"/>
      <c r="D1527" s="532">
        <f>IFERROR(VLOOKUP(E1527,Mapping!AW:BA,5,FALSE),"")</f>
        <v>2</v>
      </c>
      <c r="E1527" s="85" t="s">
        <v>925</v>
      </c>
      <c r="F1527" s="1">
        <v>4</v>
      </c>
      <c r="G1527" s="1">
        <v>17</v>
      </c>
      <c r="H1527" t="s">
        <v>2472</v>
      </c>
      <c r="J1527" s="23" t="str">
        <f t="shared" si="79"/>
        <v xml:space="preserve">UREN Room 709 4 17 A7 </v>
      </c>
      <c r="K1527" s="23" t="str">
        <f t="shared" si="80"/>
        <v xml:space="preserve">4 17 A7 </v>
      </c>
      <c r="M1527" s="309" t="s">
        <v>2832</v>
      </c>
      <c r="N1527" s="183" t="s">
        <v>2833</v>
      </c>
      <c r="P1527" s="24" t="e">
        <f>IF(Q1527="","",VLOOKUP(Q1527,Mapping!AT:AU,2,FALSE))</f>
        <v>#N/A</v>
      </c>
      <c r="Q1527" s="112" t="s">
        <v>2834</v>
      </c>
    </row>
    <row r="1528" spans="1:17" hidden="1">
      <c r="A1528" s="116" t="s">
        <v>315</v>
      </c>
      <c r="B1528" t="s">
        <v>314</v>
      </c>
      <c r="C1528" s="473"/>
      <c r="D1528" s="532">
        <f>IFERROR(VLOOKUP(E1528,Mapping!AW:BA,5,FALSE),"")</f>
        <v>2</v>
      </c>
      <c r="E1528" s="85" t="s">
        <v>925</v>
      </c>
      <c r="F1528" s="1">
        <v>4</v>
      </c>
      <c r="G1528" s="1">
        <v>17</v>
      </c>
      <c r="H1528" t="s">
        <v>2508</v>
      </c>
      <c r="J1528" s="23" t="str">
        <f t="shared" si="79"/>
        <v xml:space="preserve">UREN Room 709 4 17 A9 </v>
      </c>
      <c r="K1528" s="23" t="str">
        <f t="shared" si="80"/>
        <v xml:space="preserve">4 17 A9 </v>
      </c>
      <c r="M1528" s="309" t="s">
        <v>2832</v>
      </c>
      <c r="N1528" s="183" t="s">
        <v>2833</v>
      </c>
      <c r="P1528" s="24" t="e">
        <f>IF(Q1528="","",VLOOKUP(Q1528,Mapping!AT:AU,2,FALSE))</f>
        <v>#N/A</v>
      </c>
      <c r="Q1528" s="112" t="s">
        <v>2834</v>
      </c>
    </row>
    <row r="1529" spans="1:17" hidden="1">
      <c r="A1529" s="85" t="s">
        <v>335</v>
      </c>
      <c r="B1529" t="s">
        <v>334</v>
      </c>
      <c r="C1529" s="473"/>
      <c r="D1529" s="532">
        <f>IFERROR(VLOOKUP(E1529,Mapping!AW:BA,5,FALSE),"")</f>
        <v>3</v>
      </c>
      <c r="E1529" s="85" t="s">
        <v>943</v>
      </c>
      <c r="F1529" s="1">
        <v>4</v>
      </c>
      <c r="G1529" s="1">
        <v>17</v>
      </c>
      <c r="H1529" t="s">
        <v>1391</v>
      </c>
      <c r="J1529" s="23" t="str">
        <f t="shared" si="79"/>
        <v xml:space="preserve">UREN Room 709 4 17 B2 </v>
      </c>
      <c r="K1529" s="23" t="str">
        <f t="shared" si="80"/>
        <v xml:space="preserve">4 17 B2 </v>
      </c>
      <c r="M1529" s="309" t="s">
        <v>2832</v>
      </c>
      <c r="N1529" s="183" t="s">
        <v>2833</v>
      </c>
      <c r="P1529" s="24" t="e">
        <f>IF(Q1529="","",VLOOKUP(Q1529,Mapping!AT:AU,2,FALSE))</f>
        <v>#N/A</v>
      </c>
      <c r="Q1529" s="112" t="s">
        <v>2834</v>
      </c>
    </row>
    <row r="1530" spans="1:17" hidden="1">
      <c r="A1530" s="85" t="s">
        <v>276</v>
      </c>
      <c r="B1530" t="s">
        <v>275</v>
      </c>
      <c r="C1530" s="473"/>
      <c r="D1530" s="532">
        <f>IFERROR(VLOOKUP(E1530,Mapping!AW:BA,5,FALSE),"")</f>
        <v>1</v>
      </c>
      <c r="E1530" s="85" t="s">
        <v>905</v>
      </c>
      <c r="F1530" s="1">
        <v>4</v>
      </c>
      <c r="G1530" s="1">
        <v>17</v>
      </c>
      <c r="H1530" t="s">
        <v>1960</v>
      </c>
      <c r="J1530" s="23" t="str">
        <f t="shared" si="79"/>
        <v xml:space="preserve">UREN Room 709 4 17 B4 </v>
      </c>
      <c r="K1530" s="23" t="str">
        <f t="shared" si="80"/>
        <v xml:space="preserve">4 17 B4 </v>
      </c>
      <c r="M1530" s="309" t="s">
        <v>2832</v>
      </c>
      <c r="N1530" s="183" t="s">
        <v>2833</v>
      </c>
      <c r="P1530" s="24" t="e">
        <f>IF(Q1530="","",VLOOKUP(Q1530,Mapping!AT:AU,2,FALSE))</f>
        <v>#N/A</v>
      </c>
      <c r="Q1530" s="112" t="s">
        <v>2834</v>
      </c>
    </row>
    <row r="1531" spans="1:17" hidden="1">
      <c r="A1531" t="s">
        <v>287</v>
      </c>
      <c r="B1531" t="s">
        <v>286</v>
      </c>
      <c r="C1531" s="473"/>
      <c r="D1531" s="532">
        <f>IFERROR(VLOOKUP(E1531,Mapping!AW:BA,5,FALSE),"")</f>
        <v>3</v>
      </c>
      <c r="E1531" s="85" t="s">
        <v>943</v>
      </c>
      <c r="F1531" s="1">
        <v>4</v>
      </c>
      <c r="G1531" s="1">
        <v>17</v>
      </c>
      <c r="H1531" t="s">
        <v>1967</v>
      </c>
      <c r="J1531" s="23" t="str">
        <f t="shared" si="79"/>
        <v xml:space="preserve">UREN Room 709 4 17 B6 </v>
      </c>
      <c r="K1531" s="23" t="str">
        <f t="shared" si="80"/>
        <v xml:space="preserve">4 17 B6 </v>
      </c>
      <c r="M1531" s="309" t="s">
        <v>2832</v>
      </c>
      <c r="N1531" s="183" t="s">
        <v>2833</v>
      </c>
      <c r="P1531" s="24" t="e">
        <f>IF(Q1531="","",VLOOKUP(Q1531,Mapping!AT:AU,2,FALSE))</f>
        <v>#N/A</v>
      </c>
      <c r="Q1531" s="112" t="s">
        <v>2834</v>
      </c>
    </row>
    <row r="1532" spans="1:17" hidden="1">
      <c r="A1532" s="323" t="s">
        <v>353</v>
      </c>
      <c r="B1532" t="s">
        <v>352</v>
      </c>
      <c r="C1532" s="473"/>
      <c r="D1532" s="532">
        <f>IFERROR(VLOOKUP(E1532,Mapping!AW:BA,5,FALSE),"")</f>
        <v>3</v>
      </c>
      <c r="E1532" s="85" t="s">
        <v>943</v>
      </c>
      <c r="F1532" s="1">
        <v>4</v>
      </c>
      <c r="G1532" s="1">
        <v>17</v>
      </c>
      <c r="H1532" t="s">
        <v>1975</v>
      </c>
      <c r="J1532" s="23" t="str">
        <f t="shared" si="79"/>
        <v xml:space="preserve">UREN Room 709 4 17 B8 </v>
      </c>
      <c r="K1532" s="23" t="str">
        <f t="shared" si="80"/>
        <v xml:space="preserve">4 17 B8 </v>
      </c>
      <c r="M1532" s="309" t="s">
        <v>2832</v>
      </c>
      <c r="N1532" s="183" t="s">
        <v>2833</v>
      </c>
      <c r="P1532" s="24" t="e">
        <f>IF(Q1532="","",VLOOKUP(Q1532,Mapping!AT:AU,2,FALSE))</f>
        <v>#N/A</v>
      </c>
      <c r="Q1532" s="112" t="s">
        <v>2834</v>
      </c>
    </row>
    <row r="1533" spans="1:17" hidden="1">
      <c r="A1533" t="s">
        <v>287</v>
      </c>
      <c r="B1533" t="s">
        <v>286</v>
      </c>
      <c r="C1533" s="473"/>
      <c r="D1533" s="532">
        <f>IFERROR(VLOOKUP(E1533,Mapping!AW:BA,5,FALSE),"")</f>
        <v>1</v>
      </c>
      <c r="E1533" s="85" t="s">
        <v>905</v>
      </c>
      <c r="F1533" s="1">
        <v>4</v>
      </c>
      <c r="G1533" s="1">
        <v>17</v>
      </c>
      <c r="H1533" t="s">
        <v>1358</v>
      </c>
      <c r="J1533" s="23" t="str">
        <f t="shared" si="79"/>
        <v xml:space="preserve">UREN Room 709 4 17 B10 </v>
      </c>
      <c r="K1533" s="23" t="str">
        <f t="shared" si="80"/>
        <v xml:space="preserve">4 17 B10 </v>
      </c>
      <c r="M1533" s="309" t="s">
        <v>2832</v>
      </c>
      <c r="N1533" s="183" t="s">
        <v>2833</v>
      </c>
      <c r="P1533" s="24" t="e">
        <f>IF(Q1533="","",VLOOKUP(Q1533,Mapping!AT:AU,2,FALSE))</f>
        <v>#N/A</v>
      </c>
      <c r="Q1533" s="112" t="s">
        <v>2834</v>
      </c>
    </row>
    <row r="1534" spans="1:17" hidden="1">
      <c r="A1534" s="85" t="s">
        <v>276</v>
      </c>
      <c r="B1534" t="s">
        <v>275</v>
      </c>
      <c r="C1534" s="473"/>
      <c r="D1534" s="532">
        <f>IFERROR(VLOOKUP(E1534,Mapping!AW:BA,5,FALSE),"")</f>
        <v>2</v>
      </c>
      <c r="E1534" s="85" t="s">
        <v>925</v>
      </c>
      <c r="F1534" s="1">
        <v>4</v>
      </c>
      <c r="G1534" s="1">
        <v>17</v>
      </c>
      <c r="H1534" t="s">
        <v>1411</v>
      </c>
      <c r="J1534" s="23" t="str">
        <f t="shared" si="79"/>
        <v xml:space="preserve">UREN Room 709 4 17 C1 </v>
      </c>
      <c r="K1534" s="23" t="str">
        <f t="shared" si="80"/>
        <v xml:space="preserve">4 17 C1 </v>
      </c>
      <c r="M1534" s="309" t="s">
        <v>2832</v>
      </c>
      <c r="N1534" s="183" t="s">
        <v>2833</v>
      </c>
      <c r="P1534" s="24" t="e">
        <f>IF(Q1534="","",VLOOKUP(Q1534,Mapping!AT:AU,2,FALSE))</f>
        <v>#N/A</v>
      </c>
      <c r="Q1534" s="112" t="s">
        <v>2834</v>
      </c>
    </row>
    <row r="1535" spans="1:17" hidden="1">
      <c r="A1535" s="116" t="s">
        <v>303</v>
      </c>
      <c r="B1535" t="s">
        <v>302</v>
      </c>
      <c r="C1535" s="473"/>
      <c r="D1535" s="532">
        <f>IFERROR(VLOOKUP(E1535,Mapping!AW:BA,5,FALSE),"")</f>
        <v>1</v>
      </c>
      <c r="E1535" s="85" t="s">
        <v>905</v>
      </c>
      <c r="F1535" s="1">
        <v>4</v>
      </c>
      <c r="G1535" s="1">
        <v>17</v>
      </c>
      <c r="H1535" t="s">
        <v>2446</v>
      </c>
      <c r="J1535" s="23" t="str">
        <f t="shared" si="79"/>
        <v xml:space="preserve">UREN Room 709 4 17 C3 </v>
      </c>
      <c r="K1535" s="23" t="str">
        <f t="shared" si="80"/>
        <v xml:space="preserve">4 17 C3 </v>
      </c>
      <c r="M1535" s="309" t="s">
        <v>2832</v>
      </c>
      <c r="N1535" s="183" t="s">
        <v>2833</v>
      </c>
      <c r="P1535" s="24" t="e">
        <f>IF(Q1535="","",VLOOKUP(Q1535,Mapping!AT:AU,2,FALSE))</f>
        <v>#N/A</v>
      </c>
      <c r="Q1535" s="112" t="s">
        <v>2834</v>
      </c>
    </row>
    <row r="1536" spans="1:17" hidden="1">
      <c r="A1536" s="323" t="s">
        <v>351</v>
      </c>
      <c r="B1536" t="s">
        <v>350</v>
      </c>
      <c r="C1536" s="473"/>
      <c r="D1536" s="532">
        <f>IFERROR(VLOOKUP(E1536,Mapping!AW:BA,5,FALSE),"")</f>
        <v>2</v>
      </c>
      <c r="E1536" s="85" t="s">
        <v>925</v>
      </c>
      <c r="F1536" s="1">
        <v>4</v>
      </c>
      <c r="G1536" s="1">
        <v>17</v>
      </c>
      <c r="H1536" t="s">
        <v>2448</v>
      </c>
      <c r="J1536" s="23" t="str">
        <f t="shared" si="79"/>
        <v xml:space="preserve">UREN Room 709 4 17 C5 </v>
      </c>
      <c r="K1536" s="23" t="str">
        <f t="shared" si="80"/>
        <v xml:space="preserve">4 17 C5 </v>
      </c>
      <c r="M1536" s="309" t="s">
        <v>2832</v>
      </c>
      <c r="N1536" s="183" t="s">
        <v>2833</v>
      </c>
      <c r="P1536" s="24" t="e">
        <f>IF(Q1536="","",VLOOKUP(Q1536,Mapping!AT:AU,2,FALSE))</f>
        <v>#N/A</v>
      </c>
      <c r="Q1536" s="112" t="s">
        <v>2834</v>
      </c>
    </row>
    <row r="1537" spans="1:17" hidden="1">
      <c r="A1537" t="s">
        <v>287</v>
      </c>
      <c r="B1537" t="s">
        <v>286</v>
      </c>
      <c r="C1537" s="473"/>
      <c r="D1537" s="532">
        <f>IFERROR(VLOOKUP(E1537,Mapping!AW:BA,5,FALSE),"")</f>
        <v>2</v>
      </c>
      <c r="E1537" s="85" t="s">
        <v>925</v>
      </c>
      <c r="F1537" s="1">
        <v>4</v>
      </c>
      <c r="G1537" s="1">
        <v>17</v>
      </c>
      <c r="H1537" t="s">
        <v>2478</v>
      </c>
      <c r="J1537" s="23" t="str">
        <f t="shared" si="79"/>
        <v xml:space="preserve">UREN Room 709 4 17 C7 </v>
      </c>
      <c r="K1537" s="23" t="str">
        <f t="shared" si="80"/>
        <v xml:space="preserve">4 17 C7 </v>
      </c>
      <c r="M1537" s="309" t="s">
        <v>2832</v>
      </c>
      <c r="N1537" s="183" t="s">
        <v>2833</v>
      </c>
      <c r="P1537" s="24" t="e">
        <f>IF(Q1537="","",VLOOKUP(Q1537,Mapping!AT:AU,2,FALSE))</f>
        <v>#N/A</v>
      </c>
      <c r="Q1537" s="112" t="s">
        <v>2834</v>
      </c>
    </row>
    <row r="1538" spans="1:17" hidden="1">
      <c r="A1538" s="85" t="s">
        <v>310</v>
      </c>
      <c r="B1538" t="s">
        <v>309</v>
      </c>
      <c r="C1538" s="473"/>
      <c r="D1538" s="532">
        <f>IFERROR(VLOOKUP(E1538,Mapping!AW:BA,5,FALSE),"")</f>
        <v>1</v>
      </c>
      <c r="E1538" s="85" t="s">
        <v>905</v>
      </c>
      <c r="F1538" s="1">
        <v>4</v>
      </c>
      <c r="G1538" s="1">
        <v>17</v>
      </c>
      <c r="H1538" t="s">
        <v>2480</v>
      </c>
      <c r="J1538" s="23" t="str">
        <f t="shared" si="79"/>
        <v xml:space="preserve">UREN Room 709 4 17 C9 </v>
      </c>
      <c r="K1538" s="23" t="str">
        <f t="shared" si="80"/>
        <v xml:space="preserve">4 17 C9 </v>
      </c>
      <c r="M1538" s="309" t="s">
        <v>2832</v>
      </c>
      <c r="N1538" s="183" t="s">
        <v>2833</v>
      </c>
      <c r="P1538" s="24" t="e">
        <f>IF(Q1538="","",VLOOKUP(Q1538,Mapping!AT:AU,2,FALSE))</f>
        <v>#N/A</v>
      </c>
      <c r="Q1538" s="112" t="s">
        <v>2834</v>
      </c>
    </row>
    <row r="1539" spans="1:17" ht="17.5" hidden="1">
      <c r="A1539" s="302" t="s">
        <v>594</v>
      </c>
      <c r="B1539" t="s">
        <v>593</v>
      </c>
      <c r="C1539" s="473"/>
      <c r="D1539" s="532">
        <f>IFERROR(VLOOKUP(E1539,Mapping!AW:BA,5,FALSE),"")</f>
        <v>3</v>
      </c>
      <c r="E1539" s="85" t="s">
        <v>943</v>
      </c>
      <c r="F1539" s="1">
        <v>4</v>
      </c>
      <c r="G1539" s="1">
        <v>17</v>
      </c>
      <c r="H1539" t="s">
        <v>2482</v>
      </c>
      <c r="J1539" s="23" t="str">
        <f t="shared" si="79"/>
        <v xml:space="preserve">UREN Room 709 4 17 D2 </v>
      </c>
      <c r="K1539" s="23" t="str">
        <f t="shared" si="80"/>
        <v xml:space="preserve">4 17 D2 </v>
      </c>
      <c r="M1539" s="309" t="s">
        <v>2832</v>
      </c>
      <c r="N1539" s="183" t="s">
        <v>2833</v>
      </c>
      <c r="P1539" s="24" t="e">
        <f>IF(Q1539="","",VLOOKUP(Q1539,Mapping!AT:AU,2,FALSE))</f>
        <v>#N/A</v>
      </c>
      <c r="Q1539" s="112" t="s">
        <v>2834</v>
      </c>
    </row>
    <row r="1540" spans="1:17" hidden="1">
      <c r="A1540" s="116" t="s">
        <v>303</v>
      </c>
      <c r="B1540" t="s">
        <v>302</v>
      </c>
      <c r="C1540" s="473"/>
      <c r="D1540" s="532">
        <f>IFERROR(VLOOKUP(E1540,Mapping!AW:BA,5,FALSE),"")</f>
        <v>2</v>
      </c>
      <c r="E1540" s="85" t="s">
        <v>925</v>
      </c>
      <c r="F1540" s="1">
        <v>4</v>
      </c>
      <c r="G1540" s="1">
        <v>17</v>
      </c>
      <c r="H1540" t="s">
        <v>2484</v>
      </c>
      <c r="J1540" s="23" t="str">
        <f t="shared" si="79"/>
        <v xml:space="preserve">UREN Room 709 4 17 D4 </v>
      </c>
      <c r="K1540" s="23" t="str">
        <f t="shared" si="80"/>
        <v xml:space="preserve">4 17 D4 </v>
      </c>
      <c r="M1540" s="309" t="s">
        <v>2832</v>
      </c>
      <c r="N1540" s="183" t="s">
        <v>2833</v>
      </c>
      <c r="P1540" s="24" t="e">
        <f>IF(Q1540="","",VLOOKUP(Q1540,Mapping!AT:AU,2,FALSE))</f>
        <v>#N/A</v>
      </c>
      <c r="Q1540" s="112" t="s">
        <v>2834</v>
      </c>
    </row>
    <row r="1541" spans="1:17" hidden="1">
      <c r="A1541" s="85" t="s">
        <v>335</v>
      </c>
      <c r="B1541" t="s">
        <v>334</v>
      </c>
      <c r="C1541" s="473"/>
      <c r="D1541" s="532">
        <f>IFERROR(VLOOKUP(E1541,Mapping!AW:BA,5,FALSE),"")</f>
        <v>1</v>
      </c>
      <c r="E1541" s="85" t="s">
        <v>905</v>
      </c>
      <c r="F1541" s="1">
        <v>4</v>
      </c>
      <c r="G1541" s="1">
        <v>17</v>
      </c>
      <c r="H1541" t="s">
        <v>2486</v>
      </c>
      <c r="J1541" s="23" t="str">
        <f t="shared" si="79"/>
        <v xml:space="preserve">UREN Room 709 4 17 D6 </v>
      </c>
      <c r="K1541" s="23" t="str">
        <f t="shared" si="80"/>
        <v xml:space="preserve">4 17 D6 </v>
      </c>
      <c r="M1541" s="309" t="s">
        <v>2832</v>
      </c>
      <c r="N1541" s="183" t="s">
        <v>2833</v>
      </c>
      <c r="P1541" s="24" t="e">
        <f>IF(Q1541="","",VLOOKUP(Q1541,Mapping!AT:AU,2,FALSE))</f>
        <v>#N/A</v>
      </c>
      <c r="Q1541" s="112" t="s">
        <v>2834</v>
      </c>
    </row>
    <row r="1542" spans="1:17" hidden="1">
      <c r="A1542" s="85" t="s">
        <v>340</v>
      </c>
      <c r="B1542" t="s">
        <v>339</v>
      </c>
      <c r="C1542" s="473"/>
      <c r="D1542" s="532">
        <f>IFERROR(VLOOKUP(E1542,Mapping!AW:BA,5,FALSE),"")</f>
        <v>2</v>
      </c>
      <c r="E1542" s="85" t="s">
        <v>925</v>
      </c>
      <c r="F1542" s="1">
        <v>4</v>
      </c>
      <c r="G1542" s="1">
        <v>17</v>
      </c>
      <c r="H1542" t="s">
        <v>2475</v>
      </c>
      <c r="J1542" s="23" t="str">
        <f t="shared" si="79"/>
        <v xml:space="preserve">UREN Room 709 4 17 D8 </v>
      </c>
      <c r="K1542" s="23" t="str">
        <f t="shared" si="80"/>
        <v xml:space="preserve">4 17 D8 </v>
      </c>
      <c r="M1542" s="309" t="s">
        <v>2832</v>
      </c>
      <c r="N1542" s="183" t="s">
        <v>2833</v>
      </c>
      <c r="P1542" s="24" t="e">
        <f>IF(Q1542="","",VLOOKUP(Q1542,Mapping!AT:AU,2,FALSE))</f>
        <v>#N/A</v>
      </c>
      <c r="Q1542" s="112" t="s">
        <v>2834</v>
      </c>
    </row>
    <row r="1543" spans="1:17" hidden="1">
      <c r="A1543" s="85" t="s">
        <v>276</v>
      </c>
      <c r="B1543" t="s">
        <v>275</v>
      </c>
      <c r="C1543" s="473"/>
      <c r="D1543" s="532">
        <f>IFERROR(VLOOKUP(E1543,Mapping!AW:BA,5,FALSE),"")</f>
        <v>3</v>
      </c>
      <c r="E1543" s="85" t="s">
        <v>943</v>
      </c>
      <c r="F1543" s="1">
        <v>4</v>
      </c>
      <c r="G1543" s="1">
        <v>17</v>
      </c>
      <c r="H1543" t="s">
        <v>2692</v>
      </c>
      <c r="J1543" s="23" t="str">
        <f t="shared" si="79"/>
        <v xml:space="preserve">UREN Room 709 4 17 D10 </v>
      </c>
      <c r="K1543" s="23" t="str">
        <f t="shared" si="80"/>
        <v xml:space="preserve">4 17 D10 </v>
      </c>
      <c r="M1543" s="309" t="s">
        <v>2832</v>
      </c>
      <c r="N1543" s="183" t="s">
        <v>2833</v>
      </c>
      <c r="P1543" s="24" t="e">
        <f>IF(Q1543="","",VLOOKUP(Q1543,Mapping!AT:AU,2,FALSE))</f>
        <v>#N/A</v>
      </c>
      <c r="Q1543" s="112" t="s">
        <v>2834</v>
      </c>
    </row>
    <row r="1544" spans="1:17" hidden="1">
      <c r="A1544" s="323" t="s">
        <v>342</v>
      </c>
      <c r="B1544" t="s">
        <v>341</v>
      </c>
      <c r="C1544" s="473"/>
      <c r="D1544" s="532">
        <f>IFERROR(VLOOKUP(E1544,Mapping!AW:BA,5,FALSE),"")</f>
        <v>1</v>
      </c>
      <c r="E1544" s="85" t="s">
        <v>905</v>
      </c>
      <c r="F1544" s="1">
        <v>4</v>
      </c>
      <c r="G1544" s="1">
        <v>17</v>
      </c>
      <c r="H1544" t="s">
        <v>1418</v>
      </c>
      <c r="J1544" s="23" t="str">
        <f t="shared" si="79"/>
        <v xml:space="preserve">UREN Room 709 4 17 E1 </v>
      </c>
      <c r="K1544" s="23" t="str">
        <f t="shared" si="80"/>
        <v xml:space="preserve">4 17 E1 </v>
      </c>
      <c r="M1544" s="309" t="s">
        <v>2832</v>
      </c>
      <c r="N1544" s="183" t="s">
        <v>2833</v>
      </c>
      <c r="P1544" s="24" t="e">
        <f>IF(Q1544="","",VLOOKUP(Q1544,Mapping!AT:AU,2,FALSE))</f>
        <v>#N/A</v>
      </c>
      <c r="Q1544" s="112" t="s">
        <v>2834</v>
      </c>
    </row>
    <row r="1545" spans="1:17" ht="17.5" hidden="1">
      <c r="A1545" s="302" t="s">
        <v>594</v>
      </c>
      <c r="B1545" t="s">
        <v>593</v>
      </c>
      <c r="C1545" s="473"/>
      <c r="D1545" s="532">
        <f>IFERROR(VLOOKUP(E1545,Mapping!AW:BA,5,FALSE),"")</f>
        <v>2</v>
      </c>
      <c r="E1545" s="85" t="s">
        <v>925</v>
      </c>
      <c r="F1545" s="1">
        <v>4</v>
      </c>
      <c r="G1545" s="1">
        <v>17</v>
      </c>
      <c r="H1545" t="s">
        <v>1436</v>
      </c>
      <c r="J1545" s="23" t="str">
        <f t="shared" si="79"/>
        <v xml:space="preserve">UREN Room 709 4 17 E3 </v>
      </c>
      <c r="K1545" s="23" t="str">
        <f t="shared" si="80"/>
        <v xml:space="preserve">4 17 E3 </v>
      </c>
      <c r="M1545" s="309" t="s">
        <v>2832</v>
      </c>
      <c r="N1545" s="183" t="s">
        <v>2833</v>
      </c>
      <c r="P1545" s="24" t="e">
        <f>IF(Q1545="","",VLOOKUP(Q1545,Mapping!AT:AU,2,FALSE))</f>
        <v>#N/A</v>
      </c>
      <c r="Q1545" s="112" t="s">
        <v>2834</v>
      </c>
    </row>
    <row r="1546" spans="1:17" hidden="1">
      <c r="A1546" s="116" t="s">
        <v>303</v>
      </c>
      <c r="B1546" t="s">
        <v>302</v>
      </c>
      <c r="C1546" s="473"/>
      <c r="D1546" s="532">
        <f>IFERROR(VLOOKUP(E1546,Mapping!AW:BA,5,FALSE),"")</f>
        <v>3</v>
      </c>
      <c r="E1546" s="85" t="s">
        <v>943</v>
      </c>
      <c r="F1546" s="1">
        <v>4</v>
      </c>
      <c r="G1546" s="1">
        <v>17</v>
      </c>
      <c r="H1546" t="s">
        <v>1445</v>
      </c>
      <c r="J1546" s="23" t="str">
        <f t="shared" si="79"/>
        <v xml:space="preserve">UREN Room 709 4 17 E5 </v>
      </c>
      <c r="K1546" s="23" t="str">
        <f t="shared" si="80"/>
        <v xml:space="preserve">4 17 E5 </v>
      </c>
      <c r="M1546" s="309" t="s">
        <v>2832</v>
      </c>
      <c r="N1546" s="183" t="s">
        <v>2833</v>
      </c>
      <c r="P1546" s="24" t="e">
        <f>IF(Q1546="","",VLOOKUP(Q1546,Mapping!AT:AU,2,FALSE))</f>
        <v>#N/A</v>
      </c>
      <c r="Q1546" s="112" t="s">
        <v>2834</v>
      </c>
    </row>
    <row r="1547" spans="1:17" hidden="1">
      <c r="A1547" s="85" t="s">
        <v>289</v>
      </c>
      <c r="B1547" t="s">
        <v>288</v>
      </c>
      <c r="C1547" s="473"/>
      <c r="D1547" s="532">
        <f>IFERROR(VLOOKUP(E1547,Mapping!AW:BA,5,FALSE),"")</f>
        <v>1</v>
      </c>
      <c r="E1547" s="85" t="s">
        <v>905</v>
      </c>
      <c r="F1547" s="1">
        <v>4</v>
      </c>
      <c r="G1547" s="1">
        <v>17</v>
      </c>
      <c r="H1547" t="s">
        <v>1452</v>
      </c>
      <c r="J1547" s="23" t="str">
        <f t="shared" si="79"/>
        <v xml:space="preserve">UREN Room 709 4 17 E7 </v>
      </c>
      <c r="K1547" s="23" t="str">
        <f t="shared" si="80"/>
        <v xml:space="preserve">4 17 E7 </v>
      </c>
      <c r="M1547" s="309" t="s">
        <v>2832</v>
      </c>
      <c r="N1547" s="183" t="s">
        <v>2833</v>
      </c>
      <c r="P1547" s="24" t="e">
        <f>IF(Q1547="","",VLOOKUP(Q1547,Mapping!AT:AU,2,FALSE))</f>
        <v>#N/A</v>
      </c>
      <c r="Q1547" s="112" t="s">
        <v>2834</v>
      </c>
    </row>
    <row r="1548" spans="1:17" hidden="1">
      <c r="A1548" s="85" t="s">
        <v>298</v>
      </c>
      <c r="B1548" t="s">
        <v>297</v>
      </c>
      <c r="C1548" s="473"/>
      <c r="D1548" s="532">
        <f>IFERROR(VLOOKUP(E1548,Mapping!AW:BA,5,FALSE),"")</f>
        <v>2</v>
      </c>
      <c r="E1548" s="85" t="s">
        <v>925</v>
      </c>
      <c r="F1548" s="1">
        <v>4</v>
      </c>
      <c r="G1548" s="1">
        <v>17</v>
      </c>
      <c r="H1548" t="s">
        <v>1987</v>
      </c>
      <c r="J1548" s="23" t="str">
        <f t="shared" si="79"/>
        <v xml:space="preserve">UREN Room 709 4 17 E9 </v>
      </c>
      <c r="K1548" s="23" t="str">
        <f t="shared" si="80"/>
        <v xml:space="preserve">4 17 E9 </v>
      </c>
      <c r="M1548" s="309" t="s">
        <v>2832</v>
      </c>
      <c r="N1548" s="183" t="s">
        <v>2833</v>
      </c>
      <c r="P1548" s="24" t="e">
        <f>IF(Q1548="","",VLOOKUP(Q1548,Mapping!AT:AU,2,FALSE))</f>
        <v>#N/A</v>
      </c>
      <c r="Q1548" s="112" t="s">
        <v>2834</v>
      </c>
    </row>
    <row r="1549" spans="1:17" hidden="1">
      <c r="A1549" s="85" t="s">
        <v>298</v>
      </c>
      <c r="B1549" t="s">
        <v>297</v>
      </c>
      <c r="C1549" s="473"/>
      <c r="D1549" s="532">
        <f>IFERROR(VLOOKUP(E1549,Mapping!AW:BA,5,FALSE),"")</f>
        <v>3</v>
      </c>
      <c r="E1549" s="85" t="s">
        <v>943</v>
      </c>
      <c r="F1549" s="1">
        <v>4</v>
      </c>
      <c r="G1549" s="1">
        <v>17</v>
      </c>
      <c r="H1549" t="s">
        <v>2499</v>
      </c>
      <c r="J1549" s="23" t="str">
        <f t="shared" si="79"/>
        <v xml:space="preserve">UREN Room 709 4 17 F2 </v>
      </c>
      <c r="K1549" s="23" t="str">
        <f t="shared" si="80"/>
        <v xml:space="preserve">4 17 F2 </v>
      </c>
      <c r="M1549" s="309" t="s">
        <v>2832</v>
      </c>
      <c r="N1549" s="183" t="s">
        <v>2833</v>
      </c>
      <c r="P1549" s="24" t="e">
        <f>IF(Q1549="","",VLOOKUP(Q1549,Mapping!AT:AU,2,FALSE))</f>
        <v>#N/A</v>
      </c>
      <c r="Q1549" s="112" t="s">
        <v>2834</v>
      </c>
    </row>
    <row r="1550" spans="1:17" hidden="1">
      <c r="A1550" s="85" t="s">
        <v>337</v>
      </c>
      <c r="B1550" t="s">
        <v>336</v>
      </c>
      <c r="C1550" s="473"/>
      <c r="D1550" s="532">
        <f>IFERROR(VLOOKUP(E1550,Mapping!AW:BA,5,FALSE),"")</f>
        <v>2</v>
      </c>
      <c r="E1550" s="85" t="s">
        <v>925</v>
      </c>
      <c r="F1550" s="1">
        <v>4</v>
      </c>
      <c r="G1550" s="1">
        <v>17</v>
      </c>
      <c r="H1550" t="s">
        <v>2488</v>
      </c>
      <c r="J1550" s="23" t="str">
        <f t="shared" si="79"/>
        <v xml:space="preserve">UREN Room 709 4 17 F4 </v>
      </c>
      <c r="K1550" s="23" t="str">
        <f t="shared" si="80"/>
        <v xml:space="preserve">4 17 F4 </v>
      </c>
      <c r="M1550" s="309" t="s">
        <v>2832</v>
      </c>
      <c r="N1550" s="183" t="s">
        <v>2833</v>
      </c>
      <c r="P1550" s="24" t="e">
        <f>IF(Q1550="","",VLOOKUP(Q1550,Mapping!AT:AU,2,FALSE))</f>
        <v>#N/A</v>
      </c>
      <c r="Q1550" s="112" t="s">
        <v>2834</v>
      </c>
    </row>
    <row r="1551" spans="1:17" hidden="1">
      <c r="A1551" s="323" t="s">
        <v>351</v>
      </c>
      <c r="B1551" t="s">
        <v>350</v>
      </c>
      <c r="C1551" s="473"/>
      <c r="D1551" s="532">
        <f>IFERROR(VLOOKUP(E1551,Mapping!AW:BA,5,FALSE),"")</f>
        <v>1</v>
      </c>
      <c r="E1551" s="85" t="s">
        <v>905</v>
      </c>
      <c r="F1551" s="1">
        <v>4</v>
      </c>
      <c r="G1551" s="1">
        <v>17</v>
      </c>
      <c r="H1551" t="s">
        <v>2458</v>
      </c>
      <c r="J1551" s="23" t="str">
        <f t="shared" si="79"/>
        <v xml:space="preserve">UREN Room 709 4 17 F6 </v>
      </c>
      <c r="K1551" s="23" t="str">
        <f t="shared" si="80"/>
        <v xml:space="preserve">4 17 F6 </v>
      </c>
      <c r="M1551" s="309" t="s">
        <v>2832</v>
      </c>
      <c r="N1551" s="183" t="s">
        <v>2833</v>
      </c>
      <c r="P1551" s="24" t="e">
        <f>IF(Q1551="","",VLOOKUP(Q1551,Mapping!AT:AU,2,FALSE))</f>
        <v>#N/A</v>
      </c>
      <c r="Q1551" s="112" t="s">
        <v>2834</v>
      </c>
    </row>
    <row r="1552" spans="1:17" hidden="1">
      <c r="A1552" s="520" t="s">
        <v>347</v>
      </c>
      <c r="B1552" t="s">
        <v>346</v>
      </c>
      <c r="C1552" s="473"/>
      <c r="D1552" s="532">
        <f>IFERROR(VLOOKUP(E1552,Mapping!AW:BA,5,FALSE),"")</f>
        <v>2</v>
      </c>
      <c r="E1552" s="85" t="s">
        <v>925</v>
      </c>
      <c r="F1552" s="1">
        <v>4</v>
      </c>
      <c r="G1552" s="1">
        <v>17</v>
      </c>
      <c r="H1552" t="s">
        <v>2513</v>
      </c>
      <c r="J1552" s="23" t="str">
        <f t="shared" si="79"/>
        <v xml:space="preserve">UREN Room 709 4 17 F8 </v>
      </c>
      <c r="K1552" s="23" t="str">
        <f t="shared" si="80"/>
        <v xml:space="preserve">4 17 F8 </v>
      </c>
      <c r="M1552" s="309" t="s">
        <v>2832</v>
      </c>
      <c r="N1552" s="183" t="s">
        <v>2833</v>
      </c>
      <c r="P1552" s="24" t="e">
        <f>IF(Q1552="","",VLOOKUP(Q1552,Mapping!AT:AU,2,FALSE))</f>
        <v>#N/A</v>
      </c>
      <c r="Q1552" s="112" t="s">
        <v>2834</v>
      </c>
    </row>
    <row r="1553" spans="1:17" hidden="1">
      <c r="A1553" s="85" t="s">
        <v>335</v>
      </c>
      <c r="B1553" t="s">
        <v>334</v>
      </c>
      <c r="C1553" s="473"/>
      <c r="D1553" s="532">
        <f>IFERROR(VLOOKUP(E1553,Mapping!AW:BA,5,FALSE),"")</f>
        <v>2</v>
      </c>
      <c r="E1553" s="85" t="s">
        <v>925</v>
      </c>
      <c r="F1553" s="1">
        <v>4</v>
      </c>
      <c r="G1553" s="1">
        <v>17</v>
      </c>
      <c r="H1553" t="s">
        <v>2695</v>
      </c>
      <c r="J1553" s="23" t="str">
        <f t="shared" si="79"/>
        <v xml:space="preserve">UREN Room 709 4 17 F10 </v>
      </c>
      <c r="K1553" s="23" t="str">
        <f t="shared" si="80"/>
        <v xml:space="preserve">4 17 F10 </v>
      </c>
      <c r="M1553" s="309" t="s">
        <v>2832</v>
      </c>
      <c r="N1553" s="183" t="s">
        <v>2833</v>
      </c>
      <c r="P1553" s="24" t="e">
        <f>IF(Q1553="","",VLOOKUP(Q1553,Mapping!AT:AU,2,FALSE))</f>
        <v>#N/A</v>
      </c>
      <c r="Q1553" s="112" t="s">
        <v>2834</v>
      </c>
    </row>
    <row r="1554" spans="1:17" hidden="1">
      <c r="A1554" s="85" t="s">
        <v>337</v>
      </c>
      <c r="B1554" t="s">
        <v>336</v>
      </c>
      <c r="C1554" s="473"/>
      <c r="D1554" s="532">
        <f>IFERROR(VLOOKUP(E1554,Mapping!AW:BA,5,FALSE),"")</f>
        <v>3</v>
      </c>
      <c r="E1554" s="85" t="s">
        <v>943</v>
      </c>
      <c r="F1554" s="1">
        <v>4</v>
      </c>
      <c r="G1554" s="1">
        <v>17</v>
      </c>
      <c r="H1554" t="s">
        <v>2504</v>
      </c>
      <c r="J1554" s="23" t="str">
        <f t="shared" si="79"/>
        <v xml:space="preserve">UREN Room 709 4 17 G1 </v>
      </c>
      <c r="K1554" s="23" t="str">
        <f t="shared" si="80"/>
        <v xml:space="preserve">4 17 G1 </v>
      </c>
      <c r="M1554" s="309" t="s">
        <v>2832</v>
      </c>
      <c r="N1554" s="183" t="s">
        <v>2833</v>
      </c>
      <c r="P1554" s="24" t="e">
        <f>IF(Q1554="","",VLOOKUP(Q1554,Mapping!AT:AU,2,FALSE))</f>
        <v>#N/A</v>
      </c>
      <c r="Q1554" s="112" t="s">
        <v>2834</v>
      </c>
    </row>
    <row r="1555" spans="1:17" hidden="1">
      <c r="A1555" s="85" t="s">
        <v>298</v>
      </c>
      <c r="B1555" t="s">
        <v>297</v>
      </c>
      <c r="C1555" s="473"/>
      <c r="D1555" s="532">
        <f>IFERROR(VLOOKUP(E1555,Mapping!AW:BA,5,FALSE),"")</f>
        <v>1</v>
      </c>
      <c r="E1555" s="85" t="s">
        <v>905</v>
      </c>
      <c r="F1555" s="1">
        <v>4</v>
      </c>
      <c r="G1555" s="1">
        <v>17</v>
      </c>
      <c r="H1555" t="s">
        <v>2495</v>
      </c>
      <c r="J1555" s="23" t="str">
        <f t="shared" ref="J1555:J1573" si="81">"UREN Room 709"&amp;" "&amp;F1555&amp;" "&amp;G1555&amp;" "&amp;H1555&amp;" "&amp;I1555</f>
        <v xml:space="preserve">UREN Room 709 4 17 G3 </v>
      </c>
      <c r="K1555" s="23" t="str">
        <f t="shared" ref="K1555:K1573" si="82">F1555&amp;" "&amp;G1555&amp;" "&amp;H1555&amp;" "&amp;I1555</f>
        <v xml:space="preserve">4 17 G3 </v>
      </c>
      <c r="M1555" s="309" t="s">
        <v>2832</v>
      </c>
      <c r="N1555" s="183" t="s">
        <v>2833</v>
      </c>
      <c r="P1555" s="24" t="e">
        <f>IF(Q1555="","",VLOOKUP(Q1555,Mapping!AT:AU,2,FALSE))</f>
        <v>#N/A</v>
      </c>
      <c r="Q1555" s="112" t="s">
        <v>2834</v>
      </c>
    </row>
    <row r="1556" spans="1:17" hidden="1">
      <c r="A1556" s="85" t="s">
        <v>337</v>
      </c>
      <c r="B1556" t="s">
        <v>336</v>
      </c>
      <c r="C1556" s="473"/>
      <c r="D1556" s="532">
        <f>IFERROR(VLOOKUP(E1556,Mapping!AW:BA,5,FALSE),"")</f>
        <v>1</v>
      </c>
      <c r="E1556" s="85" t="s">
        <v>905</v>
      </c>
      <c r="F1556" s="1">
        <v>4</v>
      </c>
      <c r="G1556" s="1">
        <v>17</v>
      </c>
      <c r="H1556" t="s">
        <v>2491</v>
      </c>
      <c r="J1556" s="23" t="str">
        <f t="shared" si="81"/>
        <v xml:space="preserve">UREN Room 709 4 17 G5 </v>
      </c>
      <c r="K1556" s="23" t="str">
        <f t="shared" si="82"/>
        <v xml:space="preserve">4 17 G5 </v>
      </c>
      <c r="M1556" s="309" t="s">
        <v>2832</v>
      </c>
      <c r="N1556" s="183" t="s">
        <v>2833</v>
      </c>
      <c r="P1556" s="24" t="e">
        <f>IF(Q1556="","",VLOOKUP(Q1556,Mapping!AT:AU,2,FALSE))</f>
        <v>#N/A</v>
      </c>
      <c r="Q1556" s="112" t="s">
        <v>2834</v>
      </c>
    </row>
    <row r="1557" spans="1:17" hidden="1">
      <c r="A1557" s="85" t="s">
        <v>310</v>
      </c>
      <c r="B1557" t="s">
        <v>309</v>
      </c>
      <c r="C1557" s="473"/>
      <c r="D1557" s="532">
        <f>IFERROR(VLOOKUP(E1557,Mapping!AW:BA,5,FALSE),"")</f>
        <v>2</v>
      </c>
      <c r="E1557" s="85" t="s">
        <v>925</v>
      </c>
      <c r="F1557" s="1">
        <v>4</v>
      </c>
      <c r="G1557" s="1">
        <v>17</v>
      </c>
      <c r="H1557" t="s">
        <v>2517</v>
      </c>
      <c r="J1557" s="23" t="str">
        <f t="shared" si="81"/>
        <v xml:space="preserve">UREN Room 709 4 17 G7 </v>
      </c>
      <c r="K1557" s="23" t="str">
        <f t="shared" si="82"/>
        <v xml:space="preserve">4 17 G7 </v>
      </c>
      <c r="M1557" s="309" t="s">
        <v>2832</v>
      </c>
      <c r="N1557" s="183" t="s">
        <v>2833</v>
      </c>
      <c r="P1557" s="24" t="e">
        <f>IF(Q1557="","",VLOOKUP(Q1557,Mapping!AT:AU,2,FALSE))</f>
        <v>#N/A</v>
      </c>
      <c r="Q1557" s="112" t="s">
        <v>2834</v>
      </c>
    </row>
    <row r="1558" spans="1:17" hidden="1">
      <c r="A1558" s="85" t="s">
        <v>289</v>
      </c>
      <c r="B1558" t="s">
        <v>288</v>
      </c>
      <c r="C1558" s="473"/>
      <c r="D1558" s="532">
        <f>IFERROR(VLOOKUP(E1558,Mapping!AW:BA,5,FALSE),"")</f>
        <v>3</v>
      </c>
      <c r="E1558" s="85" t="s">
        <v>943</v>
      </c>
      <c r="F1558" s="1">
        <v>4</v>
      </c>
      <c r="G1558" s="1">
        <v>17</v>
      </c>
      <c r="H1558" t="s">
        <v>2519</v>
      </c>
      <c r="J1558" s="23" t="str">
        <f t="shared" si="81"/>
        <v xml:space="preserve">UREN Room 709 4 17 G9 </v>
      </c>
      <c r="K1558" s="23" t="str">
        <f t="shared" si="82"/>
        <v xml:space="preserve">4 17 G9 </v>
      </c>
      <c r="M1558" s="309" t="s">
        <v>2832</v>
      </c>
      <c r="N1558" s="183" t="s">
        <v>2833</v>
      </c>
      <c r="P1558" s="24" t="e">
        <f>IF(Q1558="","",VLOOKUP(Q1558,Mapping!AT:AU,2,FALSE))</f>
        <v>#N/A</v>
      </c>
      <c r="Q1558" s="112" t="s">
        <v>2834</v>
      </c>
    </row>
    <row r="1559" spans="1:17" ht="17.5" hidden="1">
      <c r="A1559" s="302" t="s">
        <v>594</v>
      </c>
      <c r="B1559" t="s">
        <v>593</v>
      </c>
      <c r="D1559" s="532">
        <f>IFERROR(VLOOKUP(E1559,Mapping!AW:BA,5,FALSE),"")</f>
        <v>1</v>
      </c>
      <c r="E1559" s="85" t="s">
        <v>905</v>
      </c>
      <c r="F1559" s="1">
        <v>4</v>
      </c>
      <c r="G1559" s="1">
        <v>17</v>
      </c>
      <c r="H1559" t="s">
        <v>2497</v>
      </c>
      <c r="J1559" s="23" t="str">
        <f t="shared" si="81"/>
        <v xml:space="preserve">UREN Room 709 4 17 H2 </v>
      </c>
      <c r="K1559" s="23" t="str">
        <f t="shared" si="82"/>
        <v xml:space="preserve">4 17 H2 </v>
      </c>
      <c r="M1559" s="309" t="s">
        <v>2832</v>
      </c>
      <c r="N1559" s="183" t="s">
        <v>2833</v>
      </c>
      <c r="P1559" s="24" t="e">
        <f>IF(Q1559="","",VLOOKUP(Q1559,Mapping!AT:AU,2,FALSE))</f>
        <v>#N/A</v>
      </c>
      <c r="Q1559" s="112" t="s">
        <v>2834</v>
      </c>
    </row>
    <row r="1560" spans="1:17" hidden="1">
      <c r="A1560" s="85" t="s">
        <v>300</v>
      </c>
      <c r="B1560" t="s">
        <v>299</v>
      </c>
      <c r="D1560" s="532">
        <f>IFERROR(VLOOKUP(E1560,Mapping!AW:BA,5,FALSE),"")</f>
        <v>2</v>
      </c>
      <c r="E1560" s="85" t="s">
        <v>925</v>
      </c>
      <c r="F1560" s="1">
        <v>4</v>
      </c>
      <c r="G1560" s="1">
        <v>17</v>
      </c>
      <c r="H1560" t="s">
        <v>2493</v>
      </c>
      <c r="J1560" s="23" t="str">
        <f t="shared" si="81"/>
        <v xml:space="preserve">UREN Room 709 4 17 H4 </v>
      </c>
      <c r="K1560" s="23" t="str">
        <f t="shared" si="82"/>
        <v xml:space="preserve">4 17 H4 </v>
      </c>
      <c r="M1560" s="309" t="s">
        <v>2832</v>
      </c>
      <c r="N1560" s="183" t="s">
        <v>2833</v>
      </c>
      <c r="P1560" s="24" t="e">
        <f>IF(Q1560="","",VLOOKUP(Q1560,Mapping!AT:AU,2,FALSE))</f>
        <v>#N/A</v>
      </c>
      <c r="Q1560" s="112" t="s">
        <v>2834</v>
      </c>
    </row>
    <row r="1561" spans="1:17" hidden="1">
      <c r="A1561" s="116" t="s">
        <v>320</v>
      </c>
      <c r="B1561" t="s">
        <v>319</v>
      </c>
      <c r="D1561" s="532">
        <f>IFERROR(VLOOKUP(E1561,Mapping!AW:BA,5,FALSE),"")</f>
        <v>3</v>
      </c>
      <c r="E1561" s="85" t="s">
        <v>943</v>
      </c>
      <c r="F1561" s="1">
        <v>4</v>
      </c>
      <c r="G1561" s="1">
        <v>17</v>
      </c>
      <c r="H1561" t="s">
        <v>2515</v>
      </c>
      <c r="J1561" s="23" t="str">
        <f t="shared" si="81"/>
        <v xml:space="preserve">UREN Room 709 4 17 H6 </v>
      </c>
      <c r="K1561" s="23" t="str">
        <f t="shared" si="82"/>
        <v xml:space="preserve">4 17 H6 </v>
      </c>
      <c r="M1561" s="309" t="s">
        <v>2832</v>
      </c>
      <c r="N1561" s="183" t="s">
        <v>2833</v>
      </c>
      <c r="P1561" s="24" t="e">
        <f>IF(Q1561="","",VLOOKUP(Q1561,Mapping!AT:AU,2,FALSE))</f>
        <v>#N/A</v>
      </c>
      <c r="Q1561" s="112" t="s">
        <v>2834</v>
      </c>
    </row>
    <row r="1562" spans="1:17" hidden="1">
      <c r="A1562" s="85" t="s">
        <v>340</v>
      </c>
      <c r="B1562" t="s">
        <v>339</v>
      </c>
      <c r="D1562" s="532">
        <f>IFERROR(VLOOKUP(E1562,Mapping!AW:BA,5,FALSE),"")</f>
        <v>1</v>
      </c>
      <c r="E1562" s="85" t="s">
        <v>905</v>
      </c>
      <c r="F1562" s="1">
        <v>4</v>
      </c>
      <c r="G1562" s="1">
        <v>17</v>
      </c>
      <c r="H1562" t="s">
        <v>2451</v>
      </c>
      <c r="J1562" s="23" t="str">
        <f t="shared" si="81"/>
        <v xml:space="preserve">UREN Room 709 4 17 H8 </v>
      </c>
      <c r="K1562" s="23" t="str">
        <f t="shared" si="82"/>
        <v xml:space="preserve">4 17 H8 </v>
      </c>
      <c r="M1562" s="309" t="s">
        <v>2832</v>
      </c>
      <c r="N1562" s="183" t="s">
        <v>2833</v>
      </c>
      <c r="P1562" s="24" t="e">
        <f>IF(Q1562="","",VLOOKUP(Q1562,Mapping!AT:AU,2,FALSE))</f>
        <v>#N/A</v>
      </c>
      <c r="Q1562" s="112" t="s">
        <v>2834</v>
      </c>
    </row>
    <row r="1563" spans="1:17" hidden="1">
      <c r="A1563" s="85" t="s">
        <v>300</v>
      </c>
      <c r="B1563" t="s">
        <v>299</v>
      </c>
      <c r="D1563" s="532">
        <f>IFERROR(VLOOKUP(E1563,Mapping!AW:BA,5,FALSE),"")</f>
        <v>1</v>
      </c>
      <c r="E1563" s="85" t="s">
        <v>905</v>
      </c>
      <c r="F1563" s="1">
        <v>4</v>
      </c>
      <c r="G1563" s="1">
        <v>17</v>
      </c>
      <c r="H1563" t="s">
        <v>2698</v>
      </c>
      <c r="J1563" s="23" t="str">
        <f t="shared" si="81"/>
        <v xml:space="preserve">UREN Room 709 4 17 H10 </v>
      </c>
      <c r="K1563" s="23" t="str">
        <f t="shared" si="82"/>
        <v xml:space="preserve">4 17 H10 </v>
      </c>
      <c r="M1563" s="309" t="s">
        <v>2832</v>
      </c>
      <c r="N1563" s="183" t="s">
        <v>2833</v>
      </c>
      <c r="P1563" s="24" t="e">
        <f>IF(Q1563="","",VLOOKUP(Q1563,Mapping!AT:AU,2,FALSE))</f>
        <v>#N/A</v>
      </c>
      <c r="Q1563" s="112" t="s">
        <v>2834</v>
      </c>
    </row>
    <row r="1564" spans="1:17" hidden="1">
      <c r="A1564" s="116" t="s">
        <v>315</v>
      </c>
      <c r="B1564" t="s">
        <v>314</v>
      </c>
      <c r="D1564" s="532">
        <f>IFERROR(VLOOKUP(E1564,Mapping!AW:BA,5,FALSE),"")</f>
        <v>3</v>
      </c>
      <c r="E1564" s="85" t="s">
        <v>943</v>
      </c>
      <c r="F1564" s="1">
        <v>4</v>
      </c>
      <c r="G1564" s="1">
        <v>17</v>
      </c>
      <c r="H1564" t="s">
        <v>1455</v>
      </c>
      <c r="J1564" s="23" t="str">
        <f t="shared" si="81"/>
        <v xml:space="preserve">UREN Room 709 4 17 I1 </v>
      </c>
      <c r="K1564" s="23" t="str">
        <f t="shared" si="82"/>
        <v xml:space="preserve">4 17 I1 </v>
      </c>
      <c r="M1564" s="309" t="s">
        <v>2832</v>
      </c>
      <c r="N1564" s="183" t="s">
        <v>2833</v>
      </c>
      <c r="P1564" s="24" t="e">
        <f>IF(Q1564="","",VLOOKUP(Q1564,Mapping!AT:AU,2,FALSE))</f>
        <v>#N/A</v>
      </c>
      <c r="Q1564" s="112" t="s">
        <v>2834</v>
      </c>
    </row>
    <row r="1565" spans="1:17" hidden="1">
      <c r="A1565" s="323" t="s">
        <v>353</v>
      </c>
      <c r="B1565" t="s">
        <v>352</v>
      </c>
      <c r="D1565" s="532">
        <f>IFERROR(VLOOKUP(E1565,Mapping!AW:BA,5,FALSE),"")</f>
        <v>1</v>
      </c>
      <c r="E1565" s="85" t="s">
        <v>905</v>
      </c>
      <c r="F1565" s="1">
        <v>4</v>
      </c>
      <c r="G1565" s="1">
        <v>17</v>
      </c>
      <c r="H1565" t="s">
        <v>1462</v>
      </c>
      <c r="J1565" s="23" t="str">
        <f t="shared" si="81"/>
        <v xml:space="preserve">UREN Room 709 4 17 I3 </v>
      </c>
      <c r="K1565" s="23" t="str">
        <f t="shared" si="82"/>
        <v xml:space="preserve">4 17 I3 </v>
      </c>
      <c r="M1565" s="309" t="s">
        <v>2832</v>
      </c>
      <c r="N1565" s="183" t="s">
        <v>2833</v>
      </c>
      <c r="P1565" s="24" t="e">
        <f>IF(Q1565="","",VLOOKUP(Q1565,Mapping!AT:AU,2,FALSE))</f>
        <v>#N/A</v>
      </c>
      <c r="Q1565" s="112" t="s">
        <v>2834</v>
      </c>
    </row>
    <row r="1566" spans="1:17" hidden="1">
      <c r="A1566" s="116" t="s">
        <v>320</v>
      </c>
      <c r="B1566" t="s">
        <v>319</v>
      </c>
      <c r="D1566" s="532">
        <f>IFERROR(VLOOKUP(E1566,Mapping!AW:BA,5,FALSE),"")</f>
        <v>1</v>
      </c>
      <c r="E1566" s="85" t="s">
        <v>905</v>
      </c>
      <c r="F1566" s="1">
        <v>4</v>
      </c>
      <c r="G1566" s="1">
        <v>17</v>
      </c>
      <c r="H1566" t="s">
        <v>1466</v>
      </c>
      <c r="J1566" s="23" t="str">
        <f t="shared" si="81"/>
        <v xml:space="preserve">UREN Room 709 4 17 I5 </v>
      </c>
      <c r="K1566" s="23" t="str">
        <f t="shared" si="82"/>
        <v xml:space="preserve">4 17 I5 </v>
      </c>
      <c r="M1566" s="309" t="s">
        <v>2832</v>
      </c>
      <c r="N1566" s="183" t="s">
        <v>2833</v>
      </c>
      <c r="P1566" s="24" t="e">
        <f>IF(Q1566="","",VLOOKUP(Q1566,Mapping!AT:AU,2,FALSE))</f>
        <v>#N/A</v>
      </c>
      <c r="Q1566" s="112" t="s">
        <v>2834</v>
      </c>
    </row>
    <row r="1567" spans="1:17" hidden="1">
      <c r="A1567" s="520" t="s">
        <v>347</v>
      </c>
      <c r="B1567" t="s">
        <v>346</v>
      </c>
      <c r="D1567" s="532">
        <f>IFERROR(VLOOKUP(E1567,Mapping!AW:BA,5,FALSE),"")</f>
        <v>3</v>
      </c>
      <c r="E1567" s="85" t="s">
        <v>943</v>
      </c>
      <c r="F1567" s="1">
        <v>4</v>
      </c>
      <c r="G1567" s="1">
        <v>17</v>
      </c>
      <c r="H1567" t="s">
        <v>2506</v>
      </c>
      <c r="J1567" s="23" t="str">
        <f t="shared" si="81"/>
        <v xml:space="preserve">UREN Room 709 4 17 I7 </v>
      </c>
      <c r="K1567" s="23" t="str">
        <f t="shared" si="82"/>
        <v xml:space="preserve">4 17 I7 </v>
      </c>
      <c r="M1567" s="309" t="s">
        <v>2832</v>
      </c>
      <c r="N1567" s="183" t="s">
        <v>2833</v>
      </c>
      <c r="P1567" s="24" t="e">
        <f>IF(Q1567="","",VLOOKUP(Q1567,Mapping!AT:AU,2,FALSE))</f>
        <v>#N/A</v>
      </c>
      <c r="Q1567" s="112" t="s">
        <v>2834</v>
      </c>
    </row>
    <row r="1568" spans="1:17" hidden="1">
      <c r="A1568" s="323" t="s">
        <v>351</v>
      </c>
      <c r="B1568" t="s">
        <v>350</v>
      </c>
      <c r="D1568" s="532">
        <f>IFERROR(VLOOKUP(E1568,Mapping!AW:BA,5,FALSE),"")</f>
        <v>3</v>
      </c>
      <c r="E1568" s="85" t="s">
        <v>943</v>
      </c>
      <c r="F1568" s="1">
        <v>4</v>
      </c>
      <c r="G1568" s="1">
        <v>17</v>
      </c>
      <c r="H1568" t="s">
        <v>2501</v>
      </c>
      <c r="J1568" s="23" t="str">
        <f t="shared" si="81"/>
        <v xml:space="preserve">UREN Room 709 4 17 I9 </v>
      </c>
      <c r="K1568" s="23" t="str">
        <f t="shared" si="82"/>
        <v xml:space="preserve">4 17 I9 </v>
      </c>
      <c r="M1568" s="309" t="s">
        <v>2832</v>
      </c>
      <c r="N1568" s="183" t="s">
        <v>2833</v>
      </c>
      <c r="P1568" s="24" t="e">
        <f>IF(Q1568="","",VLOOKUP(Q1568,Mapping!AT:AU,2,FALSE))</f>
        <v>#N/A</v>
      </c>
      <c r="Q1568" s="112" t="s">
        <v>2834</v>
      </c>
    </row>
    <row r="1569" spans="1:17" hidden="1">
      <c r="A1569" s="85" t="s">
        <v>289</v>
      </c>
      <c r="B1569" t="s">
        <v>288</v>
      </c>
      <c r="D1569" s="532">
        <f>IFERROR(VLOOKUP(E1569,Mapping!AW:BA,5,FALSE),"")</f>
        <v>2</v>
      </c>
      <c r="E1569" s="85" t="s">
        <v>925</v>
      </c>
      <c r="F1569" s="1">
        <v>4</v>
      </c>
      <c r="G1569" s="1">
        <v>17</v>
      </c>
      <c r="H1569" t="s">
        <v>2610</v>
      </c>
      <c r="J1569" s="23" t="str">
        <f t="shared" si="81"/>
        <v xml:space="preserve">UREN Room 709 4 17 J2 </v>
      </c>
      <c r="K1569" s="23" t="str">
        <f t="shared" si="82"/>
        <v xml:space="preserve">4 17 J2 </v>
      </c>
      <c r="M1569" s="309" t="s">
        <v>2832</v>
      </c>
      <c r="N1569" s="183" t="s">
        <v>2833</v>
      </c>
      <c r="P1569" s="24" t="e">
        <f>IF(Q1569="","",VLOOKUP(Q1569,Mapping!AT:AU,2,FALSE))</f>
        <v>#N/A</v>
      </c>
      <c r="Q1569" s="112" t="s">
        <v>2834</v>
      </c>
    </row>
    <row r="1570" spans="1:17" hidden="1">
      <c r="A1570" s="85" t="s">
        <v>340</v>
      </c>
      <c r="B1570" t="s">
        <v>339</v>
      </c>
      <c r="D1570" s="532">
        <f>IFERROR(VLOOKUP(E1570,Mapping!AW:BA,5,FALSE),"")</f>
        <v>3</v>
      </c>
      <c r="E1570" s="85" t="s">
        <v>943</v>
      </c>
      <c r="F1570" s="1">
        <v>4</v>
      </c>
      <c r="G1570" s="1">
        <v>17</v>
      </c>
      <c r="H1570" t="s">
        <v>2632</v>
      </c>
      <c r="J1570" s="23" t="str">
        <f t="shared" si="81"/>
        <v xml:space="preserve">UREN Room 709 4 17 J4 </v>
      </c>
      <c r="K1570" s="23" t="str">
        <f t="shared" si="82"/>
        <v xml:space="preserve">4 17 J4 </v>
      </c>
      <c r="M1570" s="309" t="s">
        <v>2832</v>
      </c>
      <c r="N1570" s="183" t="s">
        <v>2833</v>
      </c>
      <c r="P1570" s="24" t="e">
        <f>IF(Q1570="","",VLOOKUP(Q1570,Mapping!AT:AU,2,FALSE))</f>
        <v>#N/A</v>
      </c>
      <c r="Q1570" s="112" t="s">
        <v>2834</v>
      </c>
    </row>
    <row r="1571" spans="1:17" hidden="1">
      <c r="A1571" s="323" t="s">
        <v>353</v>
      </c>
      <c r="B1571" t="s">
        <v>352</v>
      </c>
      <c r="D1571" s="532">
        <f>IFERROR(VLOOKUP(E1571,Mapping!AW:BA,5,FALSE),"")</f>
        <v>2</v>
      </c>
      <c r="E1571" s="85" t="s">
        <v>925</v>
      </c>
      <c r="F1571" s="1">
        <v>4</v>
      </c>
      <c r="G1571" s="1">
        <v>17</v>
      </c>
      <c r="H1571" t="s">
        <v>2654</v>
      </c>
      <c r="J1571" s="23" t="str">
        <f t="shared" si="81"/>
        <v xml:space="preserve">UREN Room 709 4 17 J6 </v>
      </c>
      <c r="K1571" s="23" t="str">
        <f t="shared" si="82"/>
        <v xml:space="preserve">4 17 J6 </v>
      </c>
      <c r="M1571" s="309" t="s">
        <v>2832</v>
      </c>
      <c r="N1571" s="183" t="s">
        <v>2833</v>
      </c>
      <c r="P1571" s="24" t="e">
        <f>IF(Q1571="","",VLOOKUP(Q1571,Mapping!AT:AU,2,FALSE))</f>
        <v>#N/A</v>
      </c>
      <c r="Q1571" s="112" t="s">
        <v>2834</v>
      </c>
    </row>
    <row r="1572" spans="1:17" hidden="1">
      <c r="A1572" s="116" t="s">
        <v>315</v>
      </c>
      <c r="B1572" t="s">
        <v>314</v>
      </c>
      <c r="D1572" s="532">
        <f>IFERROR(VLOOKUP(E1572,Mapping!AW:BA,5,FALSE),"")</f>
        <v>1</v>
      </c>
      <c r="E1572" s="85" t="s">
        <v>905</v>
      </c>
      <c r="F1572" s="1">
        <v>4</v>
      </c>
      <c r="G1572" s="1">
        <v>17</v>
      </c>
      <c r="H1572" t="s">
        <v>2675</v>
      </c>
      <c r="J1572" s="23" t="str">
        <f t="shared" si="81"/>
        <v xml:space="preserve">UREN Room 709 4 17 J8 </v>
      </c>
      <c r="K1572" s="23" t="str">
        <f t="shared" si="82"/>
        <v xml:space="preserve">4 17 J8 </v>
      </c>
      <c r="M1572" s="309" t="s">
        <v>2832</v>
      </c>
      <c r="N1572" s="183" t="s">
        <v>2833</v>
      </c>
      <c r="P1572" s="24" t="e">
        <f>IF(Q1572="","",VLOOKUP(Q1572,Mapping!AT:AU,2,FALSE))</f>
        <v>#N/A</v>
      </c>
      <c r="Q1572" s="112" t="s">
        <v>2834</v>
      </c>
    </row>
    <row r="1573" spans="1:17" hidden="1">
      <c r="A1573" s="323" t="s">
        <v>342</v>
      </c>
      <c r="B1573" t="s">
        <v>341</v>
      </c>
      <c r="D1573" s="532">
        <f>IFERROR(VLOOKUP(E1573,Mapping!AW:BA,5,FALSE),"")</f>
        <v>2</v>
      </c>
      <c r="E1573" s="85" t="s">
        <v>925</v>
      </c>
      <c r="F1573" s="1">
        <v>4</v>
      </c>
      <c r="G1573" s="1">
        <v>17</v>
      </c>
      <c r="H1573" t="s">
        <v>2702</v>
      </c>
      <c r="J1573" s="23" t="str">
        <f t="shared" si="81"/>
        <v xml:space="preserve">UREN Room 709 4 17 J10 </v>
      </c>
      <c r="K1573" s="23" t="str">
        <f t="shared" si="82"/>
        <v xml:space="preserve">4 17 J10 </v>
      </c>
      <c r="M1573" s="309" t="s">
        <v>2832</v>
      </c>
      <c r="N1573" s="183" t="s">
        <v>2833</v>
      </c>
      <c r="P1573" s="24" t="e">
        <f>IF(Q1573="","",VLOOKUP(Q1573,Mapping!AT:AU,2,FALSE))</f>
        <v>#N/A</v>
      </c>
      <c r="Q1573" s="112" t="s">
        <v>2834</v>
      </c>
    </row>
    <row r="1574" spans="1:17" hidden="1">
      <c r="J1574" s="23" t="str">
        <f t="shared" ref="J1574:J1623" si="83">"UREN Room 709"&amp;" "&amp;F1574&amp;" "&amp;G1574&amp;" "&amp;H1574&amp;" "&amp;I1574</f>
        <v xml:space="preserve">UREN Room 709    </v>
      </c>
      <c r="K1574" s="23" t="str">
        <f t="shared" ref="K1574:K1623" si="84">F1574&amp;" "&amp;G1574&amp;" "&amp;H1574&amp;" "&amp;I1574</f>
        <v xml:space="preserve">   </v>
      </c>
      <c r="P1574" s="24" t="str">
        <f>IF(Q1574="","",VLOOKUP(Q1574,Mapping!AT:AU,2,FALSE))</f>
        <v/>
      </c>
    </row>
    <row r="1575" spans="1:17" hidden="1">
      <c r="J1575" s="23" t="str">
        <f t="shared" si="83"/>
        <v xml:space="preserve">UREN Room 709    </v>
      </c>
      <c r="K1575" s="23" t="str">
        <f t="shared" si="84"/>
        <v xml:space="preserve">   </v>
      </c>
      <c r="P1575" s="24" t="str">
        <f>IF(Q1575="","",VLOOKUP(Q1575,Mapping!AT:AU,2,FALSE))</f>
        <v/>
      </c>
    </row>
    <row r="1576" spans="1:17" hidden="1">
      <c r="J1576" s="23" t="str">
        <f t="shared" si="83"/>
        <v xml:space="preserve">UREN Room 709    </v>
      </c>
      <c r="K1576" s="23" t="str">
        <f t="shared" si="84"/>
        <v xml:space="preserve">   </v>
      </c>
      <c r="P1576" s="24" t="str">
        <f>IF(Q1576="","",VLOOKUP(Q1576,Mapping!AT:AU,2,FALSE))</f>
        <v/>
      </c>
    </row>
    <row r="1577" spans="1:17" hidden="1">
      <c r="J1577" s="23" t="str">
        <f t="shared" si="83"/>
        <v xml:space="preserve">UREN Room 709    </v>
      </c>
      <c r="K1577" s="23" t="str">
        <f t="shared" si="84"/>
        <v xml:space="preserve">   </v>
      </c>
      <c r="P1577" s="24" t="str">
        <f>IF(Q1577="","",VLOOKUP(Q1577,Mapping!AT:AU,2,FALSE))</f>
        <v/>
      </c>
    </row>
    <row r="1578" spans="1:17" hidden="1">
      <c r="J1578" s="23" t="str">
        <f t="shared" si="83"/>
        <v xml:space="preserve">UREN Room 709    </v>
      </c>
      <c r="K1578" s="23" t="str">
        <f t="shared" si="84"/>
        <v xml:space="preserve">   </v>
      </c>
      <c r="P1578" s="24" t="str">
        <f>IF(Q1578="","",VLOOKUP(Q1578,Mapping!AT:AU,2,FALSE))</f>
        <v/>
      </c>
    </row>
    <row r="1579" spans="1:17" hidden="1">
      <c r="J1579" s="23" t="str">
        <f t="shared" si="83"/>
        <v xml:space="preserve">UREN Room 709    </v>
      </c>
      <c r="K1579" s="23" t="str">
        <f t="shared" si="84"/>
        <v xml:space="preserve">   </v>
      </c>
      <c r="P1579" s="24" t="str">
        <f>IF(Q1579="","",VLOOKUP(Q1579,Mapping!AT:AU,2,FALSE))</f>
        <v/>
      </c>
    </row>
    <row r="1580" spans="1:17" hidden="1">
      <c r="J1580" s="23" t="str">
        <f t="shared" si="83"/>
        <v xml:space="preserve">UREN Room 709    </v>
      </c>
      <c r="K1580" s="23" t="str">
        <f t="shared" si="84"/>
        <v xml:space="preserve">   </v>
      </c>
      <c r="P1580" s="24" t="str">
        <f>IF(Q1580="","",VLOOKUP(Q1580,Mapping!AT:AU,2,FALSE))</f>
        <v/>
      </c>
    </row>
    <row r="1581" spans="1:17" hidden="1">
      <c r="J1581" s="23" t="str">
        <f t="shared" si="83"/>
        <v xml:space="preserve">UREN Room 709    </v>
      </c>
      <c r="K1581" s="23" t="str">
        <f t="shared" si="84"/>
        <v xml:space="preserve">   </v>
      </c>
      <c r="P1581" s="24" t="str">
        <f>IF(Q1581="","",VLOOKUP(Q1581,Mapping!AT:AU,2,FALSE))</f>
        <v/>
      </c>
    </row>
    <row r="1582" spans="1:17" hidden="1">
      <c r="J1582" s="23" t="str">
        <f t="shared" si="83"/>
        <v xml:space="preserve">UREN Room 709    </v>
      </c>
      <c r="K1582" s="23" t="str">
        <f t="shared" si="84"/>
        <v xml:space="preserve">   </v>
      </c>
      <c r="P1582" s="24" t="str">
        <f>IF(Q1582="","",VLOOKUP(Q1582,Mapping!AT:AU,2,FALSE))</f>
        <v/>
      </c>
    </row>
    <row r="1583" spans="1:17" hidden="1">
      <c r="J1583" s="23" t="str">
        <f t="shared" si="83"/>
        <v xml:space="preserve">UREN Room 709    </v>
      </c>
      <c r="K1583" s="23" t="str">
        <f t="shared" si="84"/>
        <v xml:space="preserve">   </v>
      </c>
      <c r="P1583" s="24" t="str">
        <f>IF(Q1583="","",VLOOKUP(Q1583,Mapping!AT:AU,2,FALSE))</f>
        <v/>
      </c>
    </row>
    <row r="1584" spans="1:17" hidden="1">
      <c r="J1584" s="23" t="str">
        <f t="shared" si="83"/>
        <v xml:space="preserve">UREN Room 709    </v>
      </c>
      <c r="K1584" s="23" t="str">
        <f t="shared" si="84"/>
        <v xml:space="preserve">   </v>
      </c>
      <c r="P1584" s="24" t="str">
        <f>IF(Q1584="","",VLOOKUP(Q1584,Mapping!AT:AU,2,FALSE))</f>
        <v/>
      </c>
    </row>
    <row r="1585" spans="1:17" hidden="1">
      <c r="J1585" s="23" t="str">
        <f t="shared" si="83"/>
        <v xml:space="preserve">UREN Room 709    </v>
      </c>
      <c r="K1585" s="23" t="str">
        <f t="shared" si="84"/>
        <v xml:space="preserve">   </v>
      </c>
      <c r="P1585" s="24" t="str">
        <f>IF(Q1585="","",VLOOKUP(Q1585,Mapping!AT:AU,2,FALSE))</f>
        <v/>
      </c>
    </row>
    <row r="1586" spans="1:17" hidden="1">
      <c r="J1586" s="23" t="str">
        <f t="shared" si="83"/>
        <v xml:space="preserve">UREN Room 709    </v>
      </c>
      <c r="K1586" s="23" t="str">
        <f t="shared" si="84"/>
        <v xml:space="preserve">   </v>
      </c>
      <c r="P1586" s="24" t="str">
        <f>IF(Q1586="","",VLOOKUP(Q1586,Mapping!AT:AU,2,FALSE))</f>
        <v/>
      </c>
    </row>
    <row r="1587" spans="1:17" hidden="1">
      <c r="J1587" s="23" t="str">
        <f t="shared" si="83"/>
        <v xml:space="preserve">UREN Room 709    </v>
      </c>
      <c r="K1587" s="23" t="str">
        <f t="shared" si="84"/>
        <v xml:space="preserve">   </v>
      </c>
      <c r="P1587" s="24" t="str">
        <f>IF(Q1587="","",VLOOKUP(Q1587,Mapping!AT:AU,2,FALSE))</f>
        <v/>
      </c>
    </row>
    <row r="1588" spans="1:17" hidden="1">
      <c r="J1588" s="23" t="str">
        <f t="shared" si="83"/>
        <v xml:space="preserve">UREN Room 709    </v>
      </c>
      <c r="K1588" s="23" t="str">
        <f t="shared" si="84"/>
        <v xml:space="preserve">   </v>
      </c>
      <c r="P1588" s="24" t="str">
        <f>IF(Q1588="","",VLOOKUP(Q1588,Mapping!AT:AU,2,FALSE))</f>
        <v/>
      </c>
    </row>
    <row r="1589" spans="1:17" hidden="1">
      <c r="J1589" s="23" t="str">
        <f t="shared" si="83"/>
        <v xml:space="preserve">UREN Room 709    </v>
      </c>
      <c r="K1589" s="23" t="str">
        <f t="shared" si="84"/>
        <v xml:space="preserve">   </v>
      </c>
      <c r="P1589" s="24" t="str">
        <f>IF(Q1589="","",VLOOKUP(Q1589,Mapping!AT:AU,2,FALSE))</f>
        <v/>
      </c>
    </row>
    <row r="1590" spans="1:17" hidden="1">
      <c r="J1590" s="23" t="str">
        <f t="shared" si="83"/>
        <v xml:space="preserve">UREN Room 709    </v>
      </c>
      <c r="K1590" s="23" t="str">
        <f t="shared" si="84"/>
        <v xml:space="preserve">   </v>
      </c>
      <c r="P1590" s="24" t="str">
        <f>IF(Q1590="","",VLOOKUP(Q1590,Mapping!AT:AU,2,FALSE))</f>
        <v/>
      </c>
    </row>
    <row r="1591" spans="1:17" hidden="1">
      <c r="J1591" s="23" t="str">
        <f t="shared" si="83"/>
        <v xml:space="preserve">UREN Room 709    </v>
      </c>
      <c r="K1591" s="23" t="str">
        <f t="shared" si="84"/>
        <v xml:space="preserve">   </v>
      </c>
      <c r="P1591" s="24" t="str">
        <f>IF(Q1591="","",VLOOKUP(Q1591,Mapping!AT:AU,2,FALSE))</f>
        <v/>
      </c>
    </row>
    <row r="1592" spans="1:17" hidden="1">
      <c r="J1592" s="23" t="str">
        <f t="shared" si="83"/>
        <v xml:space="preserve">UREN Room 709    </v>
      </c>
      <c r="K1592" s="23" t="str">
        <f t="shared" si="84"/>
        <v xml:space="preserve">   </v>
      </c>
      <c r="P1592" s="24" t="str">
        <f>IF(Q1592="","",VLOOKUP(Q1592,Mapping!AT:AU,2,FALSE))</f>
        <v/>
      </c>
    </row>
    <row r="1593" spans="1:17" hidden="1">
      <c r="J1593" s="23" t="str">
        <f t="shared" si="83"/>
        <v xml:space="preserve">UREN Room 709    </v>
      </c>
      <c r="K1593" s="23" t="str">
        <f t="shared" si="84"/>
        <v xml:space="preserve">   </v>
      </c>
      <c r="P1593" s="24" t="str">
        <f>IF(Q1593="","",VLOOKUP(Q1593,Mapping!AT:AU,2,FALSE))</f>
        <v/>
      </c>
    </row>
    <row r="1594" spans="1:17" hidden="1">
      <c r="A1594" s="116" t="s">
        <v>209</v>
      </c>
      <c r="B1594">
        <v>19910006</v>
      </c>
      <c r="D1594" s="23">
        <f>IFERROR(VLOOKUP(E1594,Mapping!AW:BA,5,FALSE),"")</f>
        <v>11</v>
      </c>
      <c r="E1594" s="85" t="s">
        <v>1034</v>
      </c>
      <c r="F1594" s="1">
        <v>4</v>
      </c>
      <c r="G1594" s="1">
        <v>14</v>
      </c>
      <c r="H1594" t="s">
        <v>2835</v>
      </c>
      <c r="J1594" s="23" t="str">
        <f t="shared" si="83"/>
        <v xml:space="preserve">UREN Room 709 4 14 a1 </v>
      </c>
      <c r="K1594" s="23" t="str">
        <f t="shared" si="84"/>
        <v xml:space="preserve">4 14 a1 </v>
      </c>
      <c r="N1594" s="1" t="s">
        <v>2836</v>
      </c>
      <c r="P1594" s="24">
        <f>IF(Q1594="","",VLOOKUP(Q1594,Mapping!AT:AU,2,FALSE))</f>
        <v>2</v>
      </c>
      <c r="Q1594" s="112" t="s">
        <v>1</v>
      </c>
    </row>
    <row r="1595" spans="1:17" hidden="1">
      <c r="A1595" s="116" t="s">
        <v>216</v>
      </c>
      <c r="B1595">
        <v>19910334</v>
      </c>
      <c r="D1595" s="23">
        <f>IFERROR(VLOOKUP(E1595,Mapping!AW:BA,5,FALSE),"")</f>
        <v>11</v>
      </c>
      <c r="E1595" s="85" t="s">
        <v>1034</v>
      </c>
      <c r="F1595" s="1">
        <v>4</v>
      </c>
      <c r="G1595" s="1">
        <v>14</v>
      </c>
      <c r="H1595" t="s">
        <v>2837</v>
      </c>
      <c r="J1595" s="23" t="str">
        <f t="shared" si="83"/>
        <v xml:space="preserve">UREN Room 709 4 14 a2 </v>
      </c>
      <c r="K1595" s="23" t="str">
        <f t="shared" si="84"/>
        <v xml:space="preserve">4 14 a2 </v>
      </c>
      <c r="N1595" s="1" t="s">
        <v>2836</v>
      </c>
      <c r="P1595" s="24">
        <f>IF(Q1595="","",VLOOKUP(Q1595,Mapping!AT:AU,2,FALSE))</f>
        <v>2</v>
      </c>
      <c r="Q1595" s="112" t="s">
        <v>1</v>
      </c>
    </row>
    <row r="1596" spans="1:17" hidden="1">
      <c r="A1596" s="116" t="s">
        <v>218</v>
      </c>
      <c r="B1596">
        <v>19920035</v>
      </c>
      <c r="D1596" s="23">
        <f>IFERROR(VLOOKUP(E1596,Mapping!AW:BA,5,FALSE),"")</f>
        <v>11</v>
      </c>
      <c r="E1596" s="85" t="s">
        <v>1034</v>
      </c>
      <c r="F1596" s="1">
        <v>4</v>
      </c>
      <c r="G1596" s="1">
        <v>14</v>
      </c>
      <c r="H1596" t="s">
        <v>2838</v>
      </c>
      <c r="J1596" s="23" t="str">
        <f t="shared" si="83"/>
        <v xml:space="preserve">UREN Room 709 4 14 a3 </v>
      </c>
      <c r="K1596" s="23" t="str">
        <f t="shared" si="84"/>
        <v xml:space="preserve">4 14 a3 </v>
      </c>
      <c r="N1596" s="1" t="s">
        <v>2836</v>
      </c>
      <c r="P1596" s="24">
        <f>IF(Q1596="","",VLOOKUP(Q1596,Mapping!AT:AU,2,FALSE))</f>
        <v>2</v>
      </c>
      <c r="Q1596" s="112" t="s">
        <v>1</v>
      </c>
    </row>
    <row r="1597" spans="1:17" hidden="1">
      <c r="A1597" s="116" t="s">
        <v>220</v>
      </c>
      <c r="B1597">
        <v>19920077</v>
      </c>
      <c r="D1597" s="23">
        <f>IFERROR(VLOOKUP(E1597,Mapping!AW:BA,5,FALSE),"")</f>
        <v>11</v>
      </c>
      <c r="E1597" s="85" t="s">
        <v>1034</v>
      </c>
      <c r="F1597" s="1">
        <v>4</v>
      </c>
      <c r="G1597" s="1">
        <v>14</v>
      </c>
      <c r="H1597" t="s">
        <v>2839</v>
      </c>
      <c r="J1597" s="23" t="str">
        <f t="shared" si="83"/>
        <v xml:space="preserve">UREN Room 709 4 14 a4 </v>
      </c>
      <c r="K1597" s="23" t="str">
        <f t="shared" si="84"/>
        <v xml:space="preserve">4 14 a4 </v>
      </c>
      <c r="N1597" s="1" t="s">
        <v>2836</v>
      </c>
      <c r="P1597" s="24">
        <f>IF(Q1597="","",VLOOKUP(Q1597,Mapping!AT:AU,2,FALSE))</f>
        <v>2</v>
      </c>
      <c r="Q1597" s="112" t="s">
        <v>1</v>
      </c>
    </row>
    <row r="1598" spans="1:17" hidden="1">
      <c r="A1598" s="116" t="s">
        <v>225</v>
      </c>
      <c r="B1598">
        <v>19920200</v>
      </c>
      <c r="D1598" s="23">
        <f>IFERROR(VLOOKUP(E1598,Mapping!AW:BA,5,FALSE),"")</f>
        <v>11</v>
      </c>
      <c r="E1598" s="85" t="s">
        <v>1034</v>
      </c>
      <c r="F1598" s="1">
        <v>4</v>
      </c>
      <c r="G1598" s="1">
        <v>14</v>
      </c>
      <c r="H1598" t="s">
        <v>2840</v>
      </c>
      <c r="J1598" s="23" t="str">
        <f t="shared" si="83"/>
        <v xml:space="preserve">UREN Room 709 4 14 a5 </v>
      </c>
      <c r="K1598" s="23" t="str">
        <f t="shared" si="84"/>
        <v xml:space="preserve">4 14 a5 </v>
      </c>
      <c r="N1598" s="1" t="s">
        <v>2836</v>
      </c>
      <c r="P1598" s="24">
        <f>IF(Q1598="","",VLOOKUP(Q1598,Mapping!AT:AU,2,FALSE))</f>
        <v>2</v>
      </c>
      <c r="Q1598" s="112" t="s">
        <v>1</v>
      </c>
    </row>
    <row r="1599" spans="1:17" hidden="1">
      <c r="A1599" s="116" t="s">
        <v>223</v>
      </c>
      <c r="B1599">
        <v>19920194</v>
      </c>
      <c r="D1599" s="23">
        <f>IFERROR(VLOOKUP(E1599,Mapping!AW:BA,5,FALSE),"")</f>
        <v>11</v>
      </c>
      <c r="E1599" s="85" t="s">
        <v>1034</v>
      </c>
      <c r="F1599" s="1">
        <v>4</v>
      </c>
      <c r="G1599" s="1">
        <v>14</v>
      </c>
      <c r="H1599" t="s">
        <v>2841</v>
      </c>
      <c r="J1599" s="23" t="str">
        <f t="shared" si="83"/>
        <v xml:space="preserve">UREN Room 709 4 14 a6 </v>
      </c>
      <c r="K1599" s="23" t="str">
        <f t="shared" si="84"/>
        <v xml:space="preserve">4 14 a6 </v>
      </c>
      <c r="N1599" s="1" t="s">
        <v>2836</v>
      </c>
      <c r="P1599" s="24">
        <f>IF(Q1599="","",VLOOKUP(Q1599,Mapping!AT:AU,2,FALSE))</f>
        <v>2</v>
      </c>
      <c r="Q1599" s="112" t="s">
        <v>1</v>
      </c>
    </row>
    <row r="1600" spans="1:17" hidden="1">
      <c r="A1600" s="116" t="s">
        <v>227</v>
      </c>
      <c r="B1600">
        <v>19930148</v>
      </c>
      <c r="D1600" s="23">
        <f>IFERROR(VLOOKUP(E1600,Mapping!AW:BA,5,FALSE),"")</f>
        <v>11</v>
      </c>
      <c r="E1600" s="85" t="s">
        <v>1034</v>
      </c>
      <c r="F1600" s="1">
        <v>4</v>
      </c>
      <c r="G1600" s="1">
        <v>14</v>
      </c>
      <c r="H1600" t="s">
        <v>2842</v>
      </c>
      <c r="J1600" s="23" t="str">
        <f t="shared" si="83"/>
        <v xml:space="preserve">UREN Room 709 4 14 a7 </v>
      </c>
      <c r="K1600" s="23" t="str">
        <f t="shared" si="84"/>
        <v xml:space="preserve">4 14 a7 </v>
      </c>
      <c r="N1600" s="1" t="s">
        <v>2836</v>
      </c>
      <c r="P1600" s="24">
        <f>IF(Q1600="","",VLOOKUP(Q1600,Mapping!AT:AU,2,FALSE))</f>
        <v>2</v>
      </c>
      <c r="Q1600" s="112" t="s">
        <v>1</v>
      </c>
    </row>
    <row r="1601" spans="1:17" hidden="1">
      <c r="A1601" s="116" t="s">
        <v>228</v>
      </c>
      <c r="B1601">
        <v>19930154</v>
      </c>
      <c r="D1601" s="23">
        <f>IFERROR(VLOOKUP(E1601,Mapping!AW:BA,5,FALSE),"")</f>
        <v>11</v>
      </c>
      <c r="E1601" s="85" t="s">
        <v>1034</v>
      </c>
      <c r="F1601" s="1">
        <v>4</v>
      </c>
      <c r="G1601" s="1">
        <v>14</v>
      </c>
      <c r="H1601" t="s">
        <v>2843</v>
      </c>
      <c r="J1601" s="23" t="str">
        <f t="shared" si="83"/>
        <v xml:space="preserve">UREN Room 709 4 14 a8 </v>
      </c>
      <c r="K1601" s="23" t="str">
        <f t="shared" si="84"/>
        <v xml:space="preserve">4 14 a8 </v>
      </c>
      <c r="N1601" s="1" t="s">
        <v>2836</v>
      </c>
      <c r="P1601" s="24">
        <f>IF(Q1601="","",VLOOKUP(Q1601,Mapping!AT:AU,2,FALSE))</f>
        <v>2</v>
      </c>
      <c r="Q1601" s="112" t="s">
        <v>1</v>
      </c>
    </row>
    <row r="1602" spans="1:17" hidden="1">
      <c r="A1602" s="116" t="s">
        <v>229</v>
      </c>
      <c r="B1602">
        <v>19930222</v>
      </c>
      <c r="D1602" s="23">
        <f>IFERROR(VLOOKUP(E1602,Mapping!AW:BA,5,FALSE),"")</f>
        <v>11</v>
      </c>
      <c r="E1602" s="85" t="s">
        <v>1034</v>
      </c>
      <c r="F1602" s="1">
        <v>4</v>
      </c>
      <c r="G1602" s="1">
        <v>14</v>
      </c>
      <c r="H1602" t="s">
        <v>2844</v>
      </c>
      <c r="J1602" s="23" t="str">
        <f t="shared" si="83"/>
        <v xml:space="preserve">UREN Room 709 4 14 a9 </v>
      </c>
      <c r="K1602" s="23" t="str">
        <f t="shared" si="84"/>
        <v xml:space="preserve">4 14 a9 </v>
      </c>
      <c r="N1602" s="1" t="s">
        <v>2836</v>
      </c>
      <c r="P1602" s="24">
        <f>IF(Q1602="","",VLOOKUP(Q1602,Mapping!AT:AU,2,FALSE))</f>
        <v>2</v>
      </c>
      <c r="Q1602" s="112" t="s">
        <v>1</v>
      </c>
    </row>
    <row r="1603" spans="1:17" hidden="1">
      <c r="A1603" s="116" t="s">
        <v>233</v>
      </c>
      <c r="B1603">
        <v>19950136</v>
      </c>
      <c r="D1603" s="23">
        <f>IFERROR(VLOOKUP(E1603,Mapping!AW:BA,5,FALSE),"")</f>
        <v>11</v>
      </c>
      <c r="E1603" s="85" t="s">
        <v>1034</v>
      </c>
      <c r="F1603" s="1">
        <v>4</v>
      </c>
      <c r="G1603" s="1">
        <v>14</v>
      </c>
      <c r="H1603" t="s">
        <v>2845</v>
      </c>
      <c r="J1603" s="23" t="str">
        <f t="shared" si="83"/>
        <v xml:space="preserve">UREN Room 709 4 14 a10 </v>
      </c>
      <c r="K1603" s="23" t="str">
        <f t="shared" si="84"/>
        <v xml:space="preserve">4 14 a10 </v>
      </c>
      <c r="N1603" s="1" t="s">
        <v>2836</v>
      </c>
      <c r="P1603" s="24">
        <f>IF(Q1603="","",VLOOKUP(Q1603,Mapping!AT:AU,2,FALSE))</f>
        <v>2</v>
      </c>
      <c r="Q1603" s="112" t="s">
        <v>1</v>
      </c>
    </row>
    <row r="1604" spans="1:17" hidden="1">
      <c r="A1604" s="116" t="s">
        <v>234</v>
      </c>
      <c r="B1604">
        <v>19960052</v>
      </c>
      <c r="D1604" s="23">
        <f>IFERROR(VLOOKUP(E1604,Mapping!AW:BA,5,FALSE),"")</f>
        <v>11</v>
      </c>
      <c r="E1604" s="85" t="s">
        <v>1034</v>
      </c>
      <c r="F1604" s="1">
        <v>4</v>
      </c>
      <c r="G1604" s="1">
        <v>14</v>
      </c>
      <c r="H1604" t="s">
        <v>2846</v>
      </c>
      <c r="J1604" s="23" t="str">
        <f t="shared" si="83"/>
        <v xml:space="preserve">UREN Room 709 4 14 b1 </v>
      </c>
      <c r="K1604" s="23" t="str">
        <f t="shared" si="84"/>
        <v xml:space="preserve">4 14 b1 </v>
      </c>
      <c r="N1604" s="1" t="s">
        <v>2836</v>
      </c>
      <c r="P1604" s="24">
        <f>IF(Q1604="","",VLOOKUP(Q1604,Mapping!AT:AU,2,FALSE))</f>
        <v>2</v>
      </c>
      <c r="Q1604" s="112" t="s">
        <v>1</v>
      </c>
    </row>
    <row r="1605" spans="1:17" hidden="1">
      <c r="A1605" s="116" t="s">
        <v>235</v>
      </c>
      <c r="B1605">
        <v>19960064</v>
      </c>
      <c r="D1605" s="23">
        <f>IFERROR(VLOOKUP(E1605,Mapping!AW:BA,5,FALSE),"")</f>
        <v>11</v>
      </c>
      <c r="E1605" s="85" t="s">
        <v>1034</v>
      </c>
      <c r="F1605" s="1">
        <v>4</v>
      </c>
      <c r="G1605" s="1">
        <v>14</v>
      </c>
      <c r="H1605" t="s">
        <v>2847</v>
      </c>
      <c r="J1605" s="23" t="str">
        <f t="shared" si="83"/>
        <v xml:space="preserve">UREN Room 709 4 14 b2 </v>
      </c>
      <c r="K1605" s="23" t="str">
        <f t="shared" si="84"/>
        <v xml:space="preserve">4 14 b2 </v>
      </c>
      <c r="N1605" s="1" t="s">
        <v>2836</v>
      </c>
      <c r="P1605" s="24">
        <f>IF(Q1605="","",VLOOKUP(Q1605,Mapping!AT:AU,2,FALSE))</f>
        <v>2</v>
      </c>
      <c r="Q1605" s="112" t="s">
        <v>1</v>
      </c>
    </row>
    <row r="1606" spans="1:17" hidden="1">
      <c r="A1606" s="116" t="s">
        <v>237</v>
      </c>
      <c r="B1606">
        <v>19980098</v>
      </c>
      <c r="D1606" s="23">
        <f>IFERROR(VLOOKUP(E1606,Mapping!AW:BA,5,FALSE),"")</f>
        <v>11</v>
      </c>
      <c r="E1606" s="85" t="s">
        <v>1034</v>
      </c>
      <c r="F1606" s="1">
        <v>4</v>
      </c>
      <c r="G1606" s="1">
        <v>14</v>
      </c>
      <c r="H1606" t="s">
        <v>2848</v>
      </c>
      <c r="J1606" s="23" t="str">
        <f t="shared" si="83"/>
        <v xml:space="preserve">UREN Room 709 4 14 b3 </v>
      </c>
      <c r="K1606" s="23" t="str">
        <f t="shared" si="84"/>
        <v xml:space="preserve">4 14 b3 </v>
      </c>
      <c r="N1606" s="1" t="s">
        <v>2836</v>
      </c>
      <c r="P1606" s="24">
        <f>IF(Q1606="","",VLOOKUP(Q1606,Mapping!AT:AU,2,FALSE))</f>
        <v>2</v>
      </c>
      <c r="Q1606" s="112" t="s">
        <v>1</v>
      </c>
    </row>
    <row r="1607" spans="1:17" hidden="1">
      <c r="A1607" s="116" t="s">
        <v>245</v>
      </c>
      <c r="B1607">
        <v>20060093</v>
      </c>
      <c r="D1607" s="23">
        <f>IFERROR(VLOOKUP(E1607,Mapping!AW:BA,5,FALSE),"")</f>
        <v>11</v>
      </c>
      <c r="E1607" s="85" t="s">
        <v>1034</v>
      </c>
      <c r="F1607" s="1">
        <v>4</v>
      </c>
      <c r="G1607" s="1">
        <v>14</v>
      </c>
      <c r="H1607" t="s">
        <v>2849</v>
      </c>
      <c r="J1607" s="23" t="str">
        <f t="shared" si="83"/>
        <v xml:space="preserve">UREN Room 709 4 14 b4 </v>
      </c>
      <c r="K1607" s="23" t="str">
        <f t="shared" si="84"/>
        <v xml:space="preserve">4 14 b4 </v>
      </c>
      <c r="N1607" s="1" t="s">
        <v>2836</v>
      </c>
      <c r="P1607" s="24">
        <f>IF(Q1607="","",VLOOKUP(Q1607,Mapping!AT:AU,2,FALSE))</f>
        <v>2</v>
      </c>
      <c r="Q1607" s="112" t="s">
        <v>1</v>
      </c>
    </row>
    <row r="1608" spans="1:17" hidden="1">
      <c r="A1608" s="116" t="s">
        <v>246</v>
      </c>
      <c r="B1608">
        <v>20060099</v>
      </c>
      <c r="D1608" s="23">
        <f>IFERROR(VLOOKUP(E1608,Mapping!AW:BA,5,FALSE),"")</f>
        <v>11</v>
      </c>
      <c r="E1608" s="85" t="s">
        <v>1034</v>
      </c>
      <c r="F1608" s="1">
        <v>4</v>
      </c>
      <c r="G1608" s="1">
        <v>14</v>
      </c>
      <c r="H1608" t="s">
        <v>2850</v>
      </c>
      <c r="J1608" s="23" t="str">
        <f t="shared" si="83"/>
        <v xml:space="preserve">UREN Room 709 4 14 b5 </v>
      </c>
      <c r="K1608" s="23" t="str">
        <f t="shared" si="84"/>
        <v xml:space="preserve">4 14 b5 </v>
      </c>
      <c r="N1608" s="1" t="s">
        <v>2836</v>
      </c>
      <c r="P1608" s="24">
        <f>IF(Q1608="","",VLOOKUP(Q1608,Mapping!AT:AU,2,FALSE))</f>
        <v>2</v>
      </c>
      <c r="Q1608" s="112" t="s">
        <v>1</v>
      </c>
    </row>
    <row r="1609" spans="1:17" hidden="1">
      <c r="A1609" s="116" t="s">
        <v>247</v>
      </c>
      <c r="B1609">
        <v>20100742</v>
      </c>
      <c r="D1609" s="23">
        <f>IFERROR(VLOOKUP(E1609,Mapping!AW:BA,5,FALSE),"")</f>
        <v>11</v>
      </c>
      <c r="E1609" s="85" t="s">
        <v>1034</v>
      </c>
      <c r="F1609" s="1">
        <v>4</v>
      </c>
      <c r="G1609" s="1">
        <v>14</v>
      </c>
      <c r="H1609" t="s">
        <v>2851</v>
      </c>
      <c r="J1609" s="23" t="str">
        <f t="shared" si="83"/>
        <v xml:space="preserve">UREN Room 709 4 14 b6 </v>
      </c>
      <c r="K1609" s="23" t="str">
        <f t="shared" si="84"/>
        <v xml:space="preserve">4 14 b6 </v>
      </c>
      <c r="N1609" s="1" t="s">
        <v>2836</v>
      </c>
      <c r="P1609" s="24">
        <f>IF(Q1609="","",VLOOKUP(Q1609,Mapping!AT:AU,2,FALSE))</f>
        <v>2</v>
      </c>
      <c r="Q1609" s="112" t="s">
        <v>1</v>
      </c>
    </row>
    <row r="1610" spans="1:17" hidden="1">
      <c r="A1610" s="116" t="s">
        <v>248</v>
      </c>
      <c r="B1610">
        <v>20110137</v>
      </c>
      <c r="D1610" s="23">
        <f>IFERROR(VLOOKUP(E1610,Mapping!AW:BA,5,FALSE),"")</f>
        <v>11</v>
      </c>
      <c r="E1610" s="85" t="s">
        <v>1034</v>
      </c>
      <c r="F1610" s="1">
        <v>4</v>
      </c>
      <c r="G1610" s="1">
        <v>14</v>
      </c>
      <c r="H1610" t="s">
        <v>2852</v>
      </c>
      <c r="J1610" s="23" t="str">
        <f t="shared" si="83"/>
        <v xml:space="preserve">UREN Room 709 4 14 b7 </v>
      </c>
      <c r="K1610" s="23" t="str">
        <f t="shared" si="84"/>
        <v xml:space="preserve">4 14 b7 </v>
      </c>
      <c r="N1610" s="1" t="s">
        <v>2836</v>
      </c>
      <c r="P1610" s="24">
        <f>IF(Q1610="","",VLOOKUP(Q1610,Mapping!AT:AU,2,FALSE))</f>
        <v>2</v>
      </c>
      <c r="Q1610" s="112" t="s">
        <v>1</v>
      </c>
    </row>
    <row r="1611" spans="1:17" hidden="1">
      <c r="A1611" s="116" t="s">
        <v>249</v>
      </c>
      <c r="B1611">
        <v>20110272</v>
      </c>
      <c r="D1611" s="23">
        <f>IFERROR(VLOOKUP(E1611,Mapping!AW:BA,5,FALSE),"")</f>
        <v>11</v>
      </c>
      <c r="E1611" s="85" t="s">
        <v>1034</v>
      </c>
      <c r="F1611" s="1">
        <v>4</v>
      </c>
      <c r="G1611" s="1">
        <v>14</v>
      </c>
      <c r="H1611" t="s">
        <v>2853</v>
      </c>
      <c r="J1611" s="23" t="str">
        <f t="shared" si="83"/>
        <v xml:space="preserve">UREN Room 709 4 14 b8 </v>
      </c>
      <c r="K1611" s="23" t="str">
        <f t="shared" si="84"/>
        <v xml:space="preserve">4 14 b8 </v>
      </c>
      <c r="N1611" s="1" t="s">
        <v>2836</v>
      </c>
      <c r="P1611" s="24">
        <f>IF(Q1611="","",VLOOKUP(Q1611,Mapping!AT:AU,2,FALSE))</f>
        <v>2</v>
      </c>
      <c r="Q1611" s="112" t="s">
        <v>1</v>
      </c>
    </row>
    <row r="1612" spans="1:17" hidden="1">
      <c r="A1612" s="116" t="s">
        <v>253</v>
      </c>
      <c r="B1612">
        <v>20129990</v>
      </c>
      <c r="D1612" s="23">
        <f>IFERROR(VLOOKUP(E1612,Mapping!AW:BA,5,FALSE),"")</f>
        <v>11</v>
      </c>
      <c r="E1612" s="85" t="s">
        <v>1034</v>
      </c>
      <c r="F1612" s="1">
        <v>4</v>
      </c>
      <c r="G1612" s="1">
        <v>14</v>
      </c>
      <c r="H1612" t="s">
        <v>2854</v>
      </c>
      <c r="J1612" s="23" t="str">
        <f t="shared" si="83"/>
        <v xml:space="preserve">UREN Room 709 4 14 b9 </v>
      </c>
      <c r="K1612" s="23" t="str">
        <f t="shared" si="84"/>
        <v xml:space="preserve">4 14 b9 </v>
      </c>
      <c r="N1612" s="1" t="s">
        <v>2836</v>
      </c>
      <c r="P1612" s="24">
        <f>IF(Q1612="","",VLOOKUP(Q1612,Mapping!AT:AU,2,FALSE))</f>
        <v>2</v>
      </c>
      <c r="Q1612" s="112" t="s">
        <v>1</v>
      </c>
    </row>
    <row r="1613" spans="1:17" hidden="1">
      <c r="A1613" s="116" t="s">
        <v>257</v>
      </c>
      <c r="B1613">
        <v>20131157</v>
      </c>
      <c r="D1613" s="23">
        <f>IFERROR(VLOOKUP(E1613,Mapping!AW:BA,5,FALSE),"")</f>
        <v>11</v>
      </c>
      <c r="E1613" s="85" t="s">
        <v>1034</v>
      </c>
      <c r="F1613" s="1">
        <v>4</v>
      </c>
      <c r="G1613" s="1">
        <v>14</v>
      </c>
      <c r="H1613" t="s">
        <v>2855</v>
      </c>
      <c r="J1613" s="23" t="str">
        <f t="shared" si="83"/>
        <v xml:space="preserve">UREN Room 709 4 14 b10 </v>
      </c>
      <c r="K1613" s="23" t="str">
        <f t="shared" si="84"/>
        <v xml:space="preserve">4 14 b10 </v>
      </c>
      <c r="N1613" s="1" t="s">
        <v>2836</v>
      </c>
      <c r="P1613" s="24">
        <f>IF(Q1613="","",VLOOKUP(Q1613,Mapping!AT:AU,2,FALSE))</f>
        <v>2</v>
      </c>
      <c r="Q1613" s="112" t="s">
        <v>1</v>
      </c>
    </row>
    <row r="1614" spans="1:17" hidden="1">
      <c r="A1614" s="116" t="s">
        <v>258</v>
      </c>
      <c r="B1614">
        <v>20141901</v>
      </c>
      <c r="D1614" s="23">
        <f>IFERROR(VLOOKUP(E1614,Mapping!AW:BA,5,FALSE),"")</f>
        <v>11</v>
      </c>
      <c r="E1614" s="85" t="s">
        <v>1034</v>
      </c>
      <c r="F1614" s="1">
        <v>4</v>
      </c>
      <c r="G1614" s="1">
        <v>14</v>
      </c>
      <c r="H1614" t="s">
        <v>2856</v>
      </c>
      <c r="J1614" s="23" t="str">
        <f t="shared" si="83"/>
        <v xml:space="preserve">UREN Room 709 4 14 c1 </v>
      </c>
      <c r="K1614" s="23" t="str">
        <f t="shared" si="84"/>
        <v xml:space="preserve">4 14 c1 </v>
      </c>
      <c r="N1614" s="1" t="s">
        <v>2836</v>
      </c>
      <c r="P1614" s="24">
        <f>IF(Q1614="","",VLOOKUP(Q1614,Mapping!AT:AU,2,FALSE))</f>
        <v>2</v>
      </c>
      <c r="Q1614" s="112" t="s">
        <v>1</v>
      </c>
    </row>
    <row r="1615" spans="1:17" hidden="1">
      <c r="A1615" s="116" t="s">
        <v>259</v>
      </c>
      <c r="B1615">
        <v>20150712</v>
      </c>
      <c r="D1615" s="23">
        <f>IFERROR(VLOOKUP(E1615,Mapping!AW:BA,5,FALSE),"")</f>
        <v>11</v>
      </c>
      <c r="E1615" s="85" t="s">
        <v>1034</v>
      </c>
      <c r="F1615" s="1">
        <v>4</v>
      </c>
      <c r="G1615" s="1">
        <v>14</v>
      </c>
      <c r="H1615" t="s">
        <v>2857</v>
      </c>
      <c r="J1615" s="23" t="str">
        <f t="shared" si="83"/>
        <v xml:space="preserve">UREN Room 709 4 14 c2 </v>
      </c>
      <c r="K1615" s="23" t="str">
        <f t="shared" si="84"/>
        <v xml:space="preserve">4 14 c2 </v>
      </c>
      <c r="N1615" s="1" t="s">
        <v>2836</v>
      </c>
      <c r="P1615" s="24">
        <f>IF(Q1615="","",VLOOKUP(Q1615,Mapping!AT:AU,2,FALSE))</f>
        <v>2</v>
      </c>
      <c r="Q1615" s="112" t="s">
        <v>1</v>
      </c>
    </row>
    <row r="1616" spans="1:17" hidden="1">
      <c r="A1616" s="116" t="s">
        <v>261</v>
      </c>
      <c r="B1616">
        <v>20150975</v>
      </c>
      <c r="D1616" s="23">
        <f>IFERROR(VLOOKUP(E1616,Mapping!AW:BA,5,FALSE),"")</f>
        <v>11</v>
      </c>
      <c r="E1616" s="85" t="s">
        <v>1034</v>
      </c>
      <c r="F1616" s="1">
        <v>4</v>
      </c>
      <c r="G1616" s="1">
        <v>14</v>
      </c>
      <c r="H1616" t="s">
        <v>2858</v>
      </c>
      <c r="J1616" s="23" t="str">
        <f t="shared" si="83"/>
        <v xml:space="preserve">UREN Room 709 4 14 c3 </v>
      </c>
      <c r="K1616" s="23" t="str">
        <f t="shared" si="84"/>
        <v xml:space="preserve">4 14 c3 </v>
      </c>
      <c r="N1616" s="1" t="s">
        <v>2836</v>
      </c>
      <c r="P1616" s="24">
        <f>IF(Q1616="","",VLOOKUP(Q1616,Mapping!AT:AU,2,FALSE))</f>
        <v>2</v>
      </c>
      <c r="Q1616" s="112" t="s">
        <v>1</v>
      </c>
    </row>
    <row r="1617" spans="1:17" hidden="1">
      <c r="A1617" s="116" t="s">
        <v>262</v>
      </c>
      <c r="B1617">
        <v>20152915</v>
      </c>
      <c r="D1617" s="23">
        <f>IFERROR(VLOOKUP(E1617,Mapping!AW:BA,5,FALSE),"")</f>
        <v>11</v>
      </c>
      <c r="E1617" s="85" t="s">
        <v>1034</v>
      </c>
      <c r="F1617" s="1">
        <v>4</v>
      </c>
      <c r="G1617" s="1">
        <v>14</v>
      </c>
      <c r="H1617" t="s">
        <v>2859</v>
      </c>
      <c r="J1617" s="23" t="str">
        <f t="shared" si="83"/>
        <v xml:space="preserve">UREN Room 709 4 14 c4 </v>
      </c>
      <c r="K1617" s="23" t="str">
        <f t="shared" si="84"/>
        <v xml:space="preserve">4 14 c4 </v>
      </c>
      <c r="N1617" s="1" t="s">
        <v>2836</v>
      </c>
      <c r="P1617" s="24">
        <f>IF(Q1617="","",VLOOKUP(Q1617,Mapping!AT:AU,2,FALSE))</f>
        <v>2</v>
      </c>
      <c r="Q1617" s="112" t="s">
        <v>1</v>
      </c>
    </row>
    <row r="1618" spans="1:17" hidden="1">
      <c r="A1618" s="116" t="s">
        <v>264</v>
      </c>
      <c r="B1618">
        <v>20185910</v>
      </c>
      <c r="D1618" s="23">
        <f>IFERROR(VLOOKUP(E1618,Mapping!AW:BA,5,FALSE),"")</f>
        <v>11</v>
      </c>
      <c r="E1618" s="85" t="s">
        <v>1034</v>
      </c>
      <c r="F1618" s="1">
        <v>4</v>
      </c>
      <c r="G1618" s="1">
        <v>14</v>
      </c>
      <c r="H1618" t="s">
        <v>2860</v>
      </c>
      <c r="J1618" s="23" t="str">
        <f t="shared" si="83"/>
        <v xml:space="preserve">UREN Room 709 4 14 c5 </v>
      </c>
      <c r="K1618" s="23" t="str">
        <f t="shared" si="84"/>
        <v xml:space="preserve">4 14 c5 </v>
      </c>
      <c r="N1618" s="1" t="s">
        <v>2836</v>
      </c>
      <c r="P1618" s="24">
        <f>IF(Q1618="","",VLOOKUP(Q1618,Mapping!AT:AU,2,FALSE))</f>
        <v>2</v>
      </c>
      <c r="Q1618" s="112" t="s">
        <v>1</v>
      </c>
    </row>
    <row r="1619" spans="1:17" hidden="1">
      <c r="A1619" s="116" t="s">
        <v>265</v>
      </c>
      <c r="B1619">
        <v>20185935</v>
      </c>
      <c r="D1619" s="23">
        <f>IFERROR(VLOOKUP(E1619,Mapping!AW:BA,5,FALSE),"")</f>
        <v>11</v>
      </c>
      <c r="E1619" s="85" t="s">
        <v>1034</v>
      </c>
      <c r="F1619" s="1">
        <v>4</v>
      </c>
      <c r="G1619" s="1">
        <v>14</v>
      </c>
      <c r="H1619" t="s">
        <v>2861</v>
      </c>
      <c r="J1619" s="23" t="str">
        <f t="shared" si="83"/>
        <v xml:space="preserve">UREN Room 709 4 14 c6 </v>
      </c>
      <c r="K1619" s="23" t="str">
        <f t="shared" si="84"/>
        <v xml:space="preserve">4 14 c6 </v>
      </c>
      <c r="N1619" s="1" t="s">
        <v>2836</v>
      </c>
      <c r="P1619" s="24">
        <f>IF(Q1619="","",VLOOKUP(Q1619,Mapping!AT:AU,2,FALSE))</f>
        <v>2</v>
      </c>
      <c r="Q1619" s="112" t="s">
        <v>1</v>
      </c>
    </row>
    <row r="1620" spans="1:17" hidden="1">
      <c r="A1620" s="116" t="s">
        <v>266</v>
      </c>
      <c r="B1620">
        <v>20185945</v>
      </c>
      <c r="D1620" s="23">
        <f>IFERROR(VLOOKUP(E1620,Mapping!AW:BA,5,FALSE),"")</f>
        <v>11</v>
      </c>
      <c r="E1620" s="85" t="s">
        <v>1034</v>
      </c>
      <c r="F1620" s="1">
        <v>4</v>
      </c>
      <c r="G1620" s="1">
        <v>14</v>
      </c>
      <c r="H1620" t="s">
        <v>2862</v>
      </c>
      <c r="J1620" s="23" t="str">
        <f t="shared" si="83"/>
        <v xml:space="preserve">UREN Room 709 4 14 c7 </v>
      </c>
      <c r="K1620" s="23" t="str">
        <f t="shared" si="84"/>
        <v xml:space="preserve">4 14 c7 </v>
      </c>
      <c r="N1620" s="1" t="s">
        <v>2836</v>
      </c>
      <c r="P1620" s="24">
        <f>IF(Q1620="","",VLOOKUP(Q1620,Mapping!AT:AU,2,FALSE))</f>
        <v>2</v>
      </c>
      <c r="Q1620" s="112" t="s">
        <v>1</v>
      </c>
    </row>
    <row r="1621" spans="1:17" hidden="1">
      <c r="A1621" s="116" t="s">
        <v>267</v>
      </c>
      <c r="B1621">
        <v>20196909</v>
      </c>
      <c r="D1621" s="23">
        <f>IFERROR(VLOOKUP(E1621,Mapping!AW:BA,5,FALSE),"")</f>
        <v>11</v>
      </c>
      <c r="E1621" s="85" t="s">
        <v>1034</v>
      </c>
      <c r="F1621" s="1">
        <v>4</v>
      </c>
      <c r="G1621" s="1">
        <v>14</v>
      </c>
      <c r="H1621" t="s">
        <v>2863</v>
      </c>
      <c r="J1621" s="23" t="str">
        <f t="shared" si="83"/>
        <v xml:space="preserve">UREN Room 709 4 14 c8 </v>
      </c>
      <c r="K1621" s="23" t="str">
        <f t="shared" si="84"/>
        <v xml:space="preserve">4 14 c8 </v>
      </c>
      <c r="N1621" s="1" t="s">
        <v>2836</v>
      </c>
      <c r="P1621" s="24">
        <f>IF(Q1621="","",VLOOKUP(Q1621,Mapping!AT:AU,2,FALSE))</f>
        <v>2</v>
      </c>
      <c r="Q1621" s="112" t="s">
        <v>1</v>
      </c>
    </row>
    <row r="1622" spans="1:17" hidden="1">
      <c r="A1622" s="116" t="s">
        <v>268</v>
      </c>
      <c r="B1622">
        <v>20196919</v>
      </c>
      <c r="D1622" s="23">
        <f>IFERROR(VLOOKUP(E1622,Mapping!AW:BA,5,FALSE),"")</f>
        <v>11</v>
      </c>
      <c r="E1622" s="85" t="s">
        <v>1034</v>
      </c>
      <c r="F1622" s="1">
        <v>4</v>
      </c>
      <c r="G1622" s="1">
        <v>14</v>
      </c>
      <c r="H1622" t="s">
        <v>2864</v>
      </c>
      <c r="J1622" s="23" t="str">
        <f t="shared" si="83"/>
        <v xml:space="preserve">UREN Room 709 4 14 c9 </v>
      </c>
      <c r="K1622" s="23" t="str">
        <f t="shared" si="84"/>
        <v xml:space="preserve">4 14 c9 </v>
      </c>
      <c r="N1622" s="1" t="s">
        <v>2836</v>
      </c>
      <c r="P1622" s="24">
        <f>IF(Q1622="","",VLOOKUP(Q1622,Mapping!AT:AU,2,FALSE))</f>
        <v>2</v>
      </c>
      <c r="Q1622" s="112" t="s">
        <v>1</v>
      </c>
    </row>
    <row r="1623" spans="1:17" hidden="1">
      <c r="A1623" s="116" t="s">
        <v>269</v>
      </c>
      <c r="B1623">
        <v>20196928</v>
      </c>
      <c r="D1623" s="23">
        <f>IFERROR(VLOOKUP(E1623,Mapping!AW:BA,5,FALSE),"")</f>
        <v>11</v>
      </c>
      <c r="E1623" s="85" t="s">
        <v>1034</v>
      </c>
      <c r="F1623" s="1">
        <v>4</v>
      </c>
      <c r="G1623" s="1">
        <v>14</v>
      </c>
      <c r="H1623" t="s">
        <v>2865</v>
      </c>
      <c r="J1623" s="23" t="str">
        <f t="shared" si="83"/>
        <v xml:space="preserve">UREN Room 709 4 14 c10 </v>
      </c>
      <c r="K1623" s="23" t="str">
        <f t="shared" si="84"/>
        <v xml:space="preserve">4 14 c10 </v>
      </c>
      <c r="N1623" s="1" t="s">
        <v>2836</v>
      </c>
      <c r="P1623" s="24">
        <f>IF(Q1623="","",VLOOKUP(Q1623,Mapping!AT:AU,2,FALSE))</f>
        <v>2</v>
      </c>
      <c r="Q1623" s="112" t="s">
        <v>1</v>
      </c>
    </row>
    <row r="1624" spans="1:17" hidden="1">
      <c r="A1624" s="116" t="s">
        <v>368</v>
      </c>
      <c r="B1624" s="116" t="s">
        <v>425</v>
      </c>
      <c r="D1624" s="23">
        <f>IFERROR(VLOOKUP(E1624,Mapping!AW:BA,5,FALSE),"")</f>
        <v>1</v>
      </c>
      <c r="E1624" s="85" t="s">
        <v>905</v>
      </c>
      <c r="F1624" s="1">
        <v>17</v>
      </c>
      <c r="G1624" s="1">
        <v>16</v>
      </c>
      <c r="H1624" s="1" t="s">
        <v>2447</v>
      </c>
      <c r="J1624" s="23" t="str">
        <f t="shared" ref="J1624:J1626" si="85">"UREN Room 709"&amp;" "&amp;F1624&amp;" "&amp;G1624&amp;" "&amp;H1624&amp;" "&amp;I1624</f>
        <v xml:space="preserve">UREN Room 709 17 16 C4 </v>
      </c>
      <c r="K1624" s="23" t="str">
        <f t="shared" ref="K1624:K1626" si="86">F1624&amp;" "&amp;G1624&amp;" "&amp;H1624&amp;" "&amp;I1624</f>
        <v xml:space="preserve">17 16 C4 </v>
      </c>
      <c r="M1624" s="300"/>
      <c r="O1624" s="1"/>
      <c r="P1624" s="24">
        <f>IF(Q1624="","",VLOOKUP(Q1624,Mapping!AT:AU,2,FALSE))</f>
        <v>2</v>
      </c>
      <c r="Q1624" s="112" t="s">
        <v>1</v>
      </c>
    </row>
    <row r="1625" spans="1:17" hidden="1">
      <c r="A1625" s="116" t="s">
        <v>368</v>
      </c>
      <c r="B1625" s="116" t="s">
        <v>369</v>
      </c>
      <c r="D1625" s="23">
        <f>IFERROR(VLOOKUP(E1625,Mapping!AW:BA,5,FALSE),"")</f>
        <v>2</v>
      </c>
      <c r="E1625" s="85" t="s">
        <v>925</v>
      </c>
      <c r="F1625" s="1">
        <v>17</v>
      </c>
      <c r="G1625" s="1">
        <v>16</v>
      </c>
      <c r="H1625" s="1" t="s">
        <v>2448</v>
      </c>
      <c r="J1625" s="23" t="str">
        <f t="shared" si="85"/>
        <v xml:space="preserve">UREN Room 709 17 16 C5 </v>
      </c>
      <c r="K1625" s="23" t="str">
        <f t="shared" si="86"/>
        <v xml:space="preserve">17 16 C5 </v>
      </c>
      <c r="M1625" s="300"/>
      <c r="O1625" s="1"/>
      <c r="P1625" s="24">
        <f>IF(Q1625="","",VLOOKUP(Q1625,Mapping!AT:AU,2,FALSE))</f>
        <v>2</v>
      </c>
      <c r="Q1625" s="112" t="s">
        <v>1</v>
      </c>
    </row>
    <row r="1626" spans="1:17" hidden="1">
      <c r="A1626" s="116" t="s">
        <v>368</v>
      </c>
      <c r="B1626" s="116" t="s">
        <v>369</v>
      </c>
      <c r="D1626" s="532">
        <f>IFERROR(VLOOKUP(E1626,Mapping!AW:BA,5,FALSE),"")</f>
        <v>3</v>
      </c>
      <c r="E1626" s="85" t="s">
        <v>943</v>
      </c>
      <c r="F1626" s="1">
        <v>17</v>
      </c>
      <c r="G1626" s="1">
        <v>16</v>
      </c>
      <c r="H1626" s="1" t="s">
        <v>2449</v>
      </c>
      <c r="J1626" s="23" t="str">
        <f t="shared" si="85"/>
        <v xml:space="preserve">UREN Room 709 17 16 C6 </v>
      </c>
      <c r="K1626" s="23" t="str">
        <f t="shared" si="86"/>
        <v xml:space="preserve">17 16 C6 </v>
      </c>
      <c r="M1626" s="300"/>
      <c r="O1626" s="1"/>
      <c r="P1626" s="24">
        <f>IF(Q1626="","",VLOOKUP(Q1626,Mapping!AT:AU,2,FALSE))</f>
        <v>2</v>
      </c>
      <c r="Q1626" s="112" t="s">
        <v>1</v>
      </c>
    </row>
    <row r="1627" spans="1:17" hidden="1">
      <c r="A1627" s="85" t="s">
        <v>647</v>
      </c>
      <c r="D1627" s="23" t="str">
        <f>IFERROR(VLOOKUP(E1627,Mapping!AW:BA,5,FALSE),"")</f>
        <v/>
      </c>
      <c r="E1627" s="85" t="s">
        <v>2459</v>
      </c>
      <c r="F1627" s="1">
        <v>17</v>
      </c>
      <c r="G1627" s="1">
        <v>16</v>
      </c>
      <c r="H1627" s="1" t="s">
        <v>2323</v>
      </c>
      <c r="J1627" s="23" t="str">
        <f>"UREN Room 709"&amp;" "&amp;F1627&amp;" "&amp;G1627&amp;" "&amp;H1627&amp;" "&amp;I1627</f>
        <v xml:space="preserve">UREN Room 709 17 16 A6 </v>
      </c>
      <c r="K1627" s="23" t="str">
        <f>F1627&amp;" "&amp;G1627&amp;" "&amp;H1627&amp;" "&amp;I1627</f>
        <v xml:space="preserve">17 16 A6 </v>
      </c>
    </row>
    <row r="1628" spans="1:17" hidden="1">
      <c r="A1628" s="512" t="s">
        <v>649</v>
      </c>
      <c r="B1628" s="512" t="s">
        <v>650</v>
      </c>
      <c r="D1628" s="23">
        <f>IFERROR(VLOOKUP(E1628,Mapping!AW:BA,5,FALSE),"")</f>
        <v>1</v>
      </c>
      <c r="E1628" s="85" t="s">
        <v>905</v>
      </c>
      <c r="F1628" s="1">
        <v>17</v>
      </c>
      <c r="G1628" s="1">
        <v>16</v>
      </c>
      <c r="H1628" s="1" t="s">
        <v>1411</v>
      </c>
      <c r="J1628" s="23" t="str">
        <f>"UREN Room 709"&amp;" "&amp;F1628&amp;" "&amp;G1628&amp;" "&amp;H1628&amp;" "&amp;I1628</f>
        <v xml:space="preserve">UREN Room 709 17 16 C1 </v>
      </c>
      <c r="K1628" s="23" t="str">
        <f>F1628&amp;" "&amp;G1628&amp;" "&amp;H1628&amp;" "&amp;I1628</f>
        <v xml:space="preserve">17 16 C1 </v>
      </c>
      <c r="M1628" s="300"/>
      <c r="O1628" s="1"/>
      <c r="P1628" s="539">
        <f>IF(Q1628="","",VLOOKUP(Q1628,Mapping!AT:AU,2,FALSE))</f>
        <v>2</v>
      </c>
      <c r="Q1628" s="112" t="s">
        <v>1</v>
      </c>
    </row>
    <row r="1629" spans="1:17" hidden="1">
      <c r="A1629" s="512" t="s">
        <v>649</v>
      </c>
      <c r="B1629" s="512" t="s">
        <v>650</v>
      </c>
      <c r="D1629" s="532">
        <f>IFERROR(VLOOKUP(E1629,Mapping!AW:BA,5,FALSE),"")</f>
        <v>2</v>
      </c>
      <c r="E1629" s="85" t="s">
        <v>925</v>
      </c>
      <c r="F1629" s="1">
        <v>17</v>
      </c>
      <c r="G1629" s="1">
        <v>16</v>
      </c>
      <c r="H1629" s="1" t="s">
        <v>2324</v>
      </c>
      <c r="J1629" s="23" t="str">
        <f>"UREN Room 709"&amp;" "&amp;F1629&amp;" "&amp;G1629&amp;" "&amp;H1629&amp;" "&amp;I1629</f>
        <v xml:space="preserve">UREN Room 709 17 16 C2 </v>
      </c>
      <c r="K1629" s="23" t="str">
        <f>F1629&amp;" "&amp;G1629&amp;" "&amp;H1629&amp;" "&amp;I1629</f>
        <v xml:space="preserve">17 16 C2 </v>
      </c>
      <c r="M1629" s="300"/>
      <c r="O1629" s="1"/>
      <c r="P1629" s="539">
        <f>IF(Q1629="","",VLOOKUP(Q1629,Mapping!AT:AU,2,FALSE))</f>
        <v>2</v>
      </c>
      <c r="Q1629" s="112" t="s">
        <v>1</v>
      </c>
    </row>
    <row r="1630" spans="1:17" hidden="1">
      <c r="A1630" s="512" t="s">
        <v>649</v>
      </c>
      <c r="B1630" s="512" t="s">
        <v>650</v>
      </c>
      <c r="D1630" s="23">
        <f>IFERROR(VLOOKUP(E1630,Mapping!AW:BA,5,FALSE),"")</f>
        <v>3</v>
      </c>
      <c r="E1630" s="85" t="s">
        <v>943</v>
      </c>
      <c r="F1630" s="1">
        <v>17</v>
      </c>
      <c r="G1630" s="1">
        <v>16</v>
      </c>
      <c r="H1630" s="1" t="s">
        <v>2446</v>
      </c>
      <c r="J1630" s="23" t="str">
        <f>"UREN Room 709"&amp;" "&amp;F1630&amp;" "&amp;G1630&amp;" "&amp;H1630&amp;" "&amp;I1630</f>
        <v xml:space="preserve">UREN Room 709 17 16 C3 </v>
      </c>
      <c r="K1630" s="23" t="str">
        <f>F1630&amp;" "&amp;G1630&amp;" "&amp;H1630&amp;" "&amp;I1630</f>
        <v xml:space="preserve">17 16 C3 </v>
      </c>
      <c r="M1630" s="300"/>
      <c r="O1630" s="1"/>
      <c r="P1630" s="539">
        <f>IF(Q1630="","",VLOOKUP(Q1630,Mapping!AT:AU,2,FALSE))</f>
        <v>2</v>
      </c>
      <c r="Q1630" s="112" t="s">
        <v>1</v>
      </c>
    </row>
    <row r="1631" spans="1:17" hidden="1">
      <c r="B1631" s="85" t="s">
        <v>2866</v>
      </c>
      <c r="D1631" s="23" t="str">
        <f>IFERROR(VLOOKUP(E1631,Mapping!AW:BA,5,FALSE),"")</f>
        <v/>
      </c>
      <c r="E1631" s="215" t="s">
        <v>281</v>
      </c>
      <c r="F1631" s="1">
        <v>17</v>
      </c>
      <c r="G1631" s="1">
        <v>17</v>
      </c>
      <c r="H1631" s="1" t="s">
        <v>1353</v>
      </c>
      <c r="J1631" s="23" t="str">
        <f t="shared" ref="J1631:J1632" si="87">"UREN Room 709"&amp;" "&amp;F1631&amp;" "&amp;G1631&amp;" "&amp;H1631&amp;" "&amp;I1631</f>
        <v xml:space="preserve">UREN Room 709 17 17 B1 </v>
      </c>
      <c r="K1631" s="23" t="str">
        <f t="shared" ref="K1631:K1632" si="88">F1631&amp;" "&amp;G1631&amp;" "&amp;H1631&amp;" "&amp;I1631</f>
        <v xml:space="preserve">17 17 B1 </v>
      </c>
      <c r="M1631" s="300"/>
      <c r="N1631" s="1" t="s">
        <v>2867</v>
      </c>
    </row>
    <row r="1632" spans="1:17" hidden="1">
      <c r="A1632" s="85" t="s">
        <v>2765</v>
      </c>
      <c r="B1632" s="85" t="s">
        <v>2766</v>
      </c>
      <c r="D1632" s="532" t="str">
        <f>IFERROR(VLOOKUP(E1632,Mapping!AW:BA,5,FALSE),"")</f>
        <v/>
      </c>
      <c r="E1632" s="215" t="s">
        <v>2868</v>
      </c>
      <c r="F1632" s="1">
        <v>17</v>
      </c>
      <c r="G1632" s="1">
        <v>17</v>
      </c>
      <c r="H1632" s="1" t="s">
        <v>1391</v>
      </c>
      <c r="J1632" s="23" t="str">
        <f t="shared" si="87"/>
        <v xml:space="preserve">UREN Room 709 17 17 B2 </v>
      </c>
      <c r="K1632" s="23" t="str">
        <f t="shared" si="88"/>
        <v xml:space="preserve">17 17 B2 </v>
      </c>
      <c r="M1632" s="300"/>
    </row>
    <row r="1633" spans="1:17" hidden="1">
      <c r="A1633" s="116" t="s">
        <v>267</v>
      </c>
      <c r="B1633" s="85">
        <v>20196909</v>
      </c>
      <c r="D1633" s="23">
        <f>IFERROR(VLOOKUP(E1633,Mapping!AW:BA,5,FALSE),"")</f>
        <v>1</v>
      </c>
      <c r="E1633" s="85" t="s">
        <v>905</v>
      </c>
      <c r="F1633" s="1">
        <v>16</v>
      </c>
      <c r="G1633" s="1">
        <v>1</v>
      </c>
      <c r="H1633" s="1" t="s">
        <v>1411</v>
      </c>
      <c r="J1633" s="23" t="str">
        <f>"UREN Room 709"&amp;" "&amp;F1633&amp;" "&amp;G1633&amp;" "&amp;H1633&amp;" "&amp;I1633</f>
        <v xml:space="preserve">UREN Room 709 16 1 C1 </v>
      </c>
      <c r="K1633" s="23" t="str">
        <f>F1633&amp;" "&amp;G1633&amp;" "&amp;H1633&amp;" "&amp;I1633</f>
        <v xml:space="preserve">16 1 C1 </v>
      </c>
      <c r="P1633" s="24">
        <f>IF(Q1633="","",VLOOKUP(Q1633,Mapping!AT:AU,2,FALSE))</f>
        <v>2</v>
      </c>
      <c r="Q1633" s="112" t="s">
        <v>1</v>
      </c>
    </row>
    <row r="1634" spans="1:17" hidden="1">
      <c r="A1634" s="116" t="s">
        <v>267</v>
      </c>
      <c r="B1634" s="85">
        <v>20196909</v>
      </c>
      <c r="D1634" s="23">
        <f>IFERROR(VLOOKUP(E1634,Mapping!AW:BA,5,FALSE),"")</f>
        <v>3</v>
      </c>
      <c r="E1634" s="85" t="s">
        <v>943</v>
      </c>
      <c r="F1634" s="1">
        <v>16</v>
      </c>
      <c r="G1634" s="1">
        <v>1</v>
      </c>
      <c r="H1634" s="1" t="s">
        <v>2324</v>
      </c>
      <c r="J1634" s="23" t="str">
        <f t="shared" ref="J1634" si="89">"UREN Room 709"&amp;" "&amp;F1634&amp;" "&amp;G1634&amp;" "&amp;H1634&amp;" "&amp;I1634</f>
        <v xml:space="preserve">UREN Room 709 16 1 C2 </v>
      </c>
      <c r="K1634" s="23" t="str">
        <f t="shared" ref="K1634" si="90">F1634&amp;" "&amp;G1634&amp;" "&amp;H1634&amp;" "&amp;I1634</f>
        <v xml:space="preserve">16 1 C2 </v>
      </c>
      <c r="P1634" s="24">
        <f>IF(Q1634="","",VLOOKUP(Q1634,Mapping!AT:AU,2,FALSE))</f>
        <v>2</v>
      </c>
      <c r="Q1634" s="112" t="s">
        <v>1</v>
      </c>
    </row>
    <row r="1635" spans="1:17" hidden="1">
      <c r="A1635" s="116" t="s">
        <v>267</v>
      </c>
      <c r="B1635" s="85">
        <v>20196909</v>
      </c>
      <c r="D1635" s="23">
        <f>IFERROR(VLOOKUP(E1635,Mapping!AW:BA,5,FALSE),"")</f>
        <v>2</v>
      </c>
      <c r="E1635" s="85" t="s">
        <v>925</v>
      </c>
      <c r="F1635" s="1">
        <v>16</v>
      </c>
      <c r="G1635" s="1">
        <v>1</v>
      </c>
      <c r="H1635" s="1" t="s">
        <v>2446</v>
      </c>
      <c r="J1635" s="23" t="str">
        <f t="shared" ref="J1635" si="91">"UREN Room 709"&amp;" "&amp;F1635&amp;" "&amp;G1635&amp;" "&amp;H1635&amp;" "&amp;I1635</f>
        <v xml:space="preserve">UREN Room 709 16 1 C3 </v>
      </c>
      <c r="K1635" s="23" t="str">
        <f t="shared" ref="K1635" si="92">F1635&amp;" "&amp;G1635&amp;" "&amp;H1635&amp;" "&amp;I1635</f>
        <v xml:space="preserve">16 1 C3 </v>
      </c>
      <c r="P1635" s="24">
        <f>IF(Q1635="","",VLOOKUP(Q1635,Mapping!AT:AU,2,FALSE))</f>
        <v>2</v>
      </c>
      <c r="Q1635" s="112" t="s">
        <v>1</v>
      </c>
    </row>
  </sheetData>
  <autoFilter ref="A1:Q1635" xr:uid="{00000000-0001-0000-0A00-000000000000}">
    <filterColumn colId="4">
      <filters>
        <filter val="Dorsolateral Prefrontal"/>
      </filters>
    </filterColumn>
    <sortState xmlns:xlrd2="http://schemas.microsoft.com/office/spreadsheetml/2017/richdata2" ref="A164:Q174">
      <sortCondition ref="H1:H1634"/>
    </sortState>
  </autoFilter>
  <sortState xmlns:xlrd2="http://schemas.microsoft.com/office/spreadsheetml/2017/richdata2" ref="A2:Q1476">
    <sortCondition ref="N2:N1476"/>
  </sortState>
  <phoneticPr fontId="10" type="noConversion"/>
  <conditionalFormatting sqref="A1301:A1303">
    <cfRule type="expression" dxfId="536" priority="462">
      <formula>$D1301="M"</formula>
    </cfRule>
    <cfRule type="expression" dxfId="535" priority="460">
      <formula>$D1301="W"</formula>
    </cfRule>
    <cfRule type="expression" dxfId="534" priority="461">
      <formula>OR($D1301="X", $D1301="E")</formula>
    </cfRule>
  </conditionalFormatting>
  <conditionalFormatting sqref="A1309:A1310">
    <cfRule type="expression" dxfId="533" priority="464">
      <formula>OR($D1309="X", $D1309="E")</formula>
    </cfRule>
    <cfRule type="expression" dxfId="532" priority="463">
      <formula>$D1309="W"</formula>
    </cfRule>
    <cfRule type="expression" dxfId="531" priority="465">
      <formula>$D1309="M"</formula>
    </cfRule>
  </conditionalFormatting>
  <conditionalFormatting sqref="A1523:A1524">
    <cfRule type="expression" dxfId="530" priority="148">
      <formula>$D1523="W"</formula>
    </cfRule>
    <cfRule type="expression" dxfId="529" priority="149">
      <formula>OR($D1523="X", $D1523="E")</formula>
    </cfRule>
    <cfRule type="expression" dxfId="528" priority="150">
      <formula>$D1523="M"</formula>
    </cfRule>
  </conditionalFormatting>
  <conditionalFormatting sqref="A1524:A1526">
    <cfRule type="expression" dxfId="527" priority="122">
      <formula>OR($D1524="X", $D1524="E")</formula>
    </cfRule>
    <cfRule type="expression" dxfId="526" priority="123">
      <formula>$D1524="M"</formula>
    </cfRule>
    <cfRule type="expression" dxfId="525" priority="121">
      <formula>$D1524="W"</formula>
    </cfRule>
  </conditionalFormatting>
  <conditionalFormatting sqref="A1526">
    <cfRule type="expression" dxfId="524" priority="118">
      <formula>$D1526="W"</formula>
    </cfRule>
    <cfRule type="expression" dxfId="523" priority="119">
      <formula>OR($D1526="X", $D1526="E")</formula>
    </cfRule>
    <cfRule type="expression" dxfId="522" priority="120">
      <formula>$D1526="M"</formula>
    </cfRule>
  </conditionalFormatting>
  <conditionalFormatting sqref="A1529:A1534">
    <cfRule type="expression" dxfId="521" priority="79">
      <formula>$D1529="W"</formula>
    </cfRule>
    <cfRule type="expression" dxfId="520" priority="80">
      <formula>OR($D1529="X", $D1529="E")</formula>
    </cfRule>
    <cfRule type="expression" dxfId="519" priority="81">
      <formula>$D1529="M"</formula>
    </cfRule>
  </conditionalFormatting>
  <conditionalFormatting sqref="A1532">
    <cfRule type="expression" dxfId="518" priority="76">
      <formula>$D1532="W"</formula>
    </cfRule>
    <cfRule type="expression" dxfId="517" priority="77">
      <formula>OR($D1532="X", $D1532="E")</formula>
    </cfRule>
    <cfRule type="expression" dxfId="516" priority="78">
      <formula>$D1532="M"</formula>
    </cfRule>
  </conditionalFormatting>
  <conditionalFormatting sqref="A1535:A1538">
    <cfRule type="expression" dxfId="515" priority="54">
      <formula>$D1535="M"</formula>
    </cfRule>
    <cfRule type="expression" dxfId="514" priority="52">
      <formula>$D1535="W"</formula>
    </cfRule>
    <cfRule type="expression" dxfId="513" priority="53">
      <formula>OR($D1535="X", $D1535="E")</formula>
    </cfRule>
  </conditionalFormatting>
  <conditionalFormatting sqref="A1536">
    <cfRule type="expression" dxfId="512" priority="51">
      <formula>$D1536="M"</formula>
    </cfRule>
    <cfRule type="expression" dxfId="511" priority="50">
      <formula>OR($D1536="X", $D1536="E")</formula>
    </cfRule>
    <cfRule type="expression" dxfId="510" priority="49">
      <formula>$D1536="W"</formula>
    </cfRule>
  </conditionalFormatting>
  <conditionalFormatting sqref="A1539:A1551">
    <cfRule type="expression" dxfId="509" priority="7">
      <formula>$D1539="W"</formula>
    </cfRule>
    <cfRule type="expression" dxfId="508" priority="8">
      <formula>OR($D1539="X", $D1539="E")</formula>
    </cfRule>
    <cfRule type="expression" dxfId="507" priority="9">
      <formula>$D1539="M"</formula>
    </cfRule>
  </conditionalFormatting>
  <conditionalFormatting sqref="A1544">
    <cfRule type="expression" dxfId="506" priority="156">
      <formula>$D1544="M"</formula>
    </cfRule>
    <cfRule type="expression" dxfId="505" priority="155">
      <formula>OR($D1544="X", $D1544="E")</formula>
    </cfRule>
    <cfRule type="expression" dxfId="504" priority="154">
      <formula>$D1544="W"</formula>
    </cfRule>
  </conditionalFormatting>
  <conditionalFormatting sqref="A1551:A1553">
    <cfRule type="expression" dxfId="503" priority="60">
      <formula>$D1551="M"</formula>
    </cfRule>
    <cfRule type="expression" dxfId="502" priority="58">
      <formula>$D1551="W"</formula>
    </cfRule>
    <cfRule type="expression" dxfId="501" priority="59">
      <formula>OR($D1551="X", $D1551="E")</formula>
    </cfRule>
  </conditionalFormatting>
  <conditionalFormatting sqref="A1552">
    <cfRule type="expression" dxfId="500" priority="128">
      <formula>OR($D1552="X", $D1552="E")</formula>
    </cfRule>
    <cfRule type="expression" dxfId="499" priority="127">
      <formula>$D1552="W"</formula>
    </cfRule>
    <cfRule type="expression" dxfId="498" priority="129">
      <formula>$D1552="M"</formula>
    </cfRule>
  </conditionalFormatting>
  <conditionalFormatting sqref="A1554:A1560">
    <cfRule type="expression" dxfId="497" priority="2">
      <formula>OR($D1554="X", $D1554="E")</formula>
    </cfRule>
    <cfRule type="expression" dxfId="496" priority="3">
      <formula>$D1554="M"</formula>
    </cfRule>
    <cfRule type="expression" dxfId="495" priority="1">
      <formula>$D1554="W"</formula>
    </cfRule>
  </conditionalFormatting>
  <conditionalFormatting sqref="A1562:A1563">
    <cfRule type="expression" dxfId="494" priority="32">
      <formula>OR($D1562="X", $D1562="E")</formula>
    </cfRule>
    <cfRule type="expression" dxfId="493" priority="33">
      <formula>$D1562="M"</formula>
    </cfRule>
    <cfRule type="expression" dxfId="492" priority="31">
      <formula>$D1562="W"</formula>
    </cfRule>
  </conditionalFormatting>
  <conditionalFormatting sqref="A1565">
    <cfRule type="expression" dxfId="491" priority="90">
      <formula>$D1565="M"</formula>
    </cfRule>
    <cfRule type="expression" dxfId="490" priority="93">
      <formula>$D1565="M"</formula>
    </cfRule>
    <cfRule type="expression" dxfId="489" priority="92">
      <formula>OR($D1565="X", $D1565="E")</formula>
    </cfRule>
    <cfRule type="expression" dxfId="488" priority="91">
      <formula>$D1565="W"</formula>
    </cfRule>
    <cfRule type="expression" dxfId="487" priority="89">
      <formula>OR($D1565="X", $D1565="E")</formula>
    </cfRule>
    <cfRule type="expression" dxfId="486" priority="88">
      <formula>$D1565="W"</formula>
    </cfRule>
  </conditionalFormatting>
  <conditionalFormatting sqref="A1567">
    <cfRule type="expression" dxfId="485" priority="133">
      <formula>$D1567="W"</formula>
    </cfRule>
    <cfRule type="expression" dxfId="484" priority="134">
      <formula>OR($D1567="X", $D1567="E")</formula>
    </cfRule>
    <cfRule type="expression" dxfId="483" priority="135">
      <formula>$D1567="M"</formula>
    </cfRule>
  </conditionalFormatting>
  <conditionalFormatting sqref="A1567:A1568">
    <cfRule type="expression" dxfId="482" priority="66">
      <formula>$D1567="M"</formula>
    </cfRule>
    <cfRule type="expression" dxfId="481" priority="65">
      <formula>OR($D1567="X", $D1567="E")</formula>
    </cfRule>
    <cfRule type="expression" dxfId="480" priority="64">
      <formula>$D1567="W"</formula>
    </cfRule>
  </conditionalFormatting>
  <conditionalFormatting sqref="A1568:A1571">
    <cfRule type="expression" dxfId="479" priority="20">
      <formula>OR($D1568="X", $D1568="E")</formula>
    </cfRule>
    <cfRule type="expression" dxfId="478" priority="19">
      <formula>$D1568="W"</formula>
    </cfRule>
    <cfRule type="expression" dxfId="477" priority="21">
      <formula>$D1568="M"</formula>
    </cfRule>
  </conditionalFormatting>
  <conditionalFormatting sqref="A1571">
    <cfRule type="expression" dxfId="476" priority="87">
      <formula>$D1571="M"</formula>
    </cfRule>
    <cfRule type="expression" dxfId="475" priority="86">
      <formula>OR($D1571="X", $D1571="E")</formula>
    </cfRule>
    <cfRule type="expression" dxfId="474" priority="85">
      <formula>$D1571="W"</formula>
    </cfRule>
  </conditionalFormatting>
  <conditionalFormatting sqref="A1573">
    <cfRule type="expression" dxfId="473" priority="157">
      <formula>$D1573="W"</formula>
    </cfRule>
    <cfRule type="expression" dxfId="472" priority="158">
      <formula>OR($D1573="X", $D1573="E")</formula>
    </cfRule>
    <cfRule type="expression" dxfId="471" priority="159">
      <formula>$D1573="M"</formula>
    </cfRule>
    <cfRule type="expression" dxfId="470" priority="160">
      <formula>$D1573="W"</formula>
    </cfRule>
    <cfRule type="expression" dxfId="469" priority="161">
      <formula>OR($D1573="X", $D1573="E")</formula>
    </cfRule>
    <cfRule type="expression" dxfId="468" priority="162">
      <formula>$D1573="M"</formula>
    </cfRule>
  </conditionalFormatting>
  <conditionalFormatting sqref="A716:B974 A975 A976:B993 A994:A995 A996:B1365">
    <cfRule type="expression" dxfId="467" priority="206">
      <formula>OR($D716="X", $D716="E")</formula>
    </cfRule>
    <cfRule type="expression" dxfId="466" priority="207">
      <formula>$D716="M"</formula>
    </cfRule>
  </conditionalFormatting>
  <conditionalFormatting sqref="A996:B1365 A716:B974 A975 A976:B993 A994:A995">
    <cfRule type="expression" dxfId="465" priority="205">
      <formula>$D716="W"</formula>
    </cfRule>
  </conditionalFormatting>
  <conditionalFormatting sqref="A1338:B1338">
    <cfRule type="expression" dxfId="464" priority="477">
      <formula>$D1338="M"</formula>
    </cfRule>
    <cfRule type="expression" dxfId="463" priority="476">
      <formula>OR($D1338="X", $D1338="E")</formula>
    </cfRule>
  </conditionalFormatting>
  <conditionalFormatting sqref="A1366:B1367">
    <cfRule type="expression" dxfId="462" priority="172">
      <formula>$D1366="W"</formula>
    </cfRule>
    <cfRule type="expression" dxfId="461" priority="173">
      <formula>OR($D1366="X", $D1366="E")</formula>
    </cfRule>
    <cfRule type="expression" dxfId="460" priority="174">
      <formula>$D1366="M"</formula>
    </cfRule>
  </conditionalFormatting>
  <conditionalFormatting sqref="B1289:B1291">
    <cfRule type="expression" dxfId="459" priority="196">
      <formula>$D1289="W"</formula>
    </cfRule>
    <cfRule type="expression" dxfId="458" priority="197">
      <formula>OR($D1289="X", $D1289="E")</formula>
    </cfRule>
    <cfRule type="expression" dxfId="457" priority="198">
      <formula>$D1289="M"</formula>
    </cfRule>
  </conditionalFormatting>
  <conditionalFormatting sqref="B1317:B1319">
    <cfRule type="expression" dxfId="456" priority="190">
      <formula>$D1317="W"</formula>
    </cfRule>
    <cfRule type="expression" dxfId="455" priority="191">
      <formula>OR($D1317="X", $D1317="E")</formula>
    </cfRule>
    <cfRule type="expression" dxfId="454" priority="192">
      <formula>$D1317="M"</formula>
    </cfRule>
  </conditionalFormatting>
  <conditionalFormatting sqref="G718:H736 G875:H875 G916:H916 G923:H936 G956:H956">
    <cfRule type="expression" dxfId="453" priority="204">
      <formula>$D718="M"</formula>
    </cfRule>
    <cfRule type="expression" dxfId="452" priority="202">
      <formula>$D718="W"</formula>
    </cfRule>
    <cfRule type="expression" dxfId="451" priority="203">
      <formula>OR($D718="X", $D718="E")</formula>
    </cfRule>
  </conditionalFormatting>
  <printOptions horizontalCentered="1" verticalCentered="1"/>
  <pageMargins left="0.7" right="0.7" top="0.75" bottom="0.75" header="0.3" footer="0.3"/>
  <pageSetup paperSize="9" orientation="landscape"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0000000}">
          <x14:formula1>
            <xm:f>Mapping!$AT$2:$AT$5</xm:f>
          </x14:formula1>
          <xm:sqref>Q1329 Q1333 Q1337 Q1341 Q1345 Q1349 Q1353 Q1357 Q1361 Q1365 Q1369 Q1373 Q1377 Q1381 Q1385 Q1389 Q1393 Q1397 Q1401 Q1405 Q1409 Q1413 Q1417 Q1421 Q1425 Q1429 Q1433 Q1437 Q1441 Q1445 Q1449 Q1453 Q1457 Q1461 Q1523:Q1573 Q1594:Q1626 Q1633:Q1635 Q2:Q1325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3747D-FA66-4EC2-B57E-C971554CA73C}">
  <sheetPr filterMode="1"/>
  <dimension ref="A1:S597"/>
  <sheetViews>
    <sheetView workbookViewId="0">
      <selection activeCell="G605" sqref="G605"/>
    </sheetView>
  </sheetViews>
  <sheetFormatPr defaultColWidth="8.81640625" defaultRowHeight="14.5"/>
  <cols>
    <col min="1" max="1" width="10.453125" style="215" bestFit="1" customWidth="1"/>
    <col min="2" max="2" width="35.81640625" style="215" customWidth="1"/>
    <col min="3" max="3" width="14.453125" style="215" customWidth="1"/>
    <col min="4" max="4" width="10.7265625" style="215" bestFit="1" customWidth="1"/>
    <col min="5" max="5" width="8.1796875" style="215" bestFit="1" customWidth="1"/>
    <col min="6" max="6" width="15.1796875" style="652" customWidth="1"/>
    <col min="7" max="7" width="15.1796875" style="215" bestFit="1" customWidth="1"/>
    <col min="8" max="8" width="28.1796875" style="215" bestFit="1" customWidth="1"/>
    <col min="11" max="11" width="11.453125" style="475" customWidth="1"/>
    <col min="12" max="12" width="27.54296875" style="475" customWidth="1"/>
    <col min="13" max="13" width="17.453125" style="475" customWidth="1"/>
    <col min="14" max="14" width="12.26953125" style="475" bestFit="1" customWidth="1"/>
    <col min="15" max="15" width="13.81640625" style="475" customWidth="1"/>
    <col min="16" max="16" width="16.453125" style="475" bestFit="1" customWidth="1"/>
    <col min="17" max="17" width="24.453125" style="475" customWidth="1"/>
    <col min="18" max="18" width="12.1796875" customWidth="1"/>
    <col min="19" max="19" width="11.453125" customWidth="1"/>
  </cols>
  <sheetData>
    <row r="1" spans="1:19">
      <c r="A1" s="598" t="s">
        <v>81</v>
      </c>
      <c r="B1" s="598" t="s">
        <v>874</v>
      </c>
      <c r="C1" s="598" t="s">
        <v>1179</v>
      </c>
      <c r="D1" s="598" t="s">
        <v>1193</v>
      </c>
      <c r="E1" s="598" t="s">
        <v>1215</v>
      </c>
      <c r="F1" s="649" t="s">
        <v>2869</v>
      </c>
      <c r="G1" s="598" t="s">
        <v>1302</v>
      </c>
      <c r="H1" s="599" t="s">
        <v>2870</v>
      </c>
      <c r="K1" s="661" t="s">
        <v>2871</v>
      </c>
      <c r="L1" s="662"/>
      <c r="M1" s="662"/>
      <c r="N1" s="662"/>
      <c r="O1" s="662"/>
      <c r="P1" s="662"/>
      <c r="Q1" s="662"/>
      <c r="R1" s="662"/>
      <c r="S1" s="663"/>
    </row>
    <row r="2" spans="1:19" ht="15.5" hidden="1">
      <c r="A2" s="600" t="s">
        <v>460</v>
      </c>
      <c r="B2" s="600" t="s">
        <v>925</v>
      </c>
      <c r="C2" s="600" t="s">
        <v>1431</v>
      </c>
      <c r="D2" s="600">
        <v>3</v>
      </c>
      <c r="E2" s="600" t="s">
        <v>2872</v>
      </c>
      <c r="F2" s="650">
        <v>44604</v>
      </c>
      <c r="G2" s="600" t="s">
        <v>2873</v>
      </c>
      <c r="H2" s="215" t="str">
        <f>IF(COUNTIFS(FFPERegionsAvailable!B:B,FFPEUsageLog!A2,FFPERegionsAvailable!J:J,FFPEUsageLog!B2,FFPERegionsAvailable!F:F,FFPEUsageLog!C2)&gt;0,"Y","N")</f>
        <v>Y</v>
      </c>
      <c r="K2" s="608" t="s">
        <v>81</v>
      </c>
      <c r="L2" s="609" t="s">
        <v>874</v>
      </c>
      <c r="M2" s="601" t="s">
        <v>1179</v>
      </c>
      <c r="N2" s="601" t="s">
        <v>1181</v>
      </c>
      <c r="O2" s="601" t="s">
        <v>1191</v>
      </c>
      <c r="P2" s="601" t="s">
        <v>1195</v>
      </c>
      <c r="Q2" s="596" t="s">
        <v>2874</v>
      </c>
      <c r="R2" s="596" t="s">
        <v>1350</v>
      </c>
      <c r="S2" s="602" t="s">
        <v>126</v>
      </c>
    </row>
    <row r="3" spans="1:19" ht="15.5" hidden="1">
      <c r="A3" s="600" t="s">
        <v>629</v>
      </c>
      <c r="B3" s="600" t="s">
        <v>925</v>
      </c>
      <c r="C3" s="600" t="s">
        <v>1475</v>
      </c>
      <c r="D3" s="600">
        <v>3</v>
      </c>
      <c r="E3" s="600" t="s">
        <v>2872</v>
      </c>
      <c r="F3" s="650">
        <v>44604</v>
      </c>
      <c r="G3" s="600" t="s">
        <v>2873</v>
      </c>
      <c r="H3" s="215" t="str">
        <f>IF(COUNTIFS(FFPERegionsAvailable!B:B,FFPEUsageLog!A3,FFPERegionsAvailable!J:J,FFPEUsageLog!B3,FFPERegionsAvailable!F:F,FFPEUsageLog!C3)&gt;0,"Y","N")</f>
        <v>Y</v>
      </c>
      <c r="J3" s="284" t="s">
        <v>2875</v>
      </c>
      <c r="K3" s="387" t="s">
        <v>271</v>
      </c>
      <c r="L3" s="387" t="s">
        <v>925</v>
      </c>
      <c r="M3" s="606" t="str" cm="1">
        <f t="array" ref="M3">IF(K3="", "AwaitInput", IF(_xlfn.XLOOKUP($K3&amp;$L3,FFPERegionsAvailable!$B:$B&amp;FFPERegionsAvailable!$J:$J,FFPERegionsAvailable!$O:$O,"NA",0,1)&gt;0, _xlfn.XLOOKUP($K3&amp;$L3,FFPERegionsAvailable!$B:$B&amp;FFPERegionsAvailable!$J:$J,FFPERegionsAvailable!$F:$F,"NA",0,1), _xlfn.XLOOKUP($K3&amp;$L3,FFPERegionsAvailable!$B:$B&amp;FFPERegionsAvailable!$J:$J,FFPERegionsAvailable!$F:$F,"NA",0,-1)))</f>
        <v>K5</v>
      </c>
      <c r="N3" s="597" cm="1">
        <f t="array" ref="N3">IF(K3="", "AwaitInput", IF(_xlfn.XLOOKUP($K3&amp;$L3,FFPERegionsAvailable!$B:$B&amp;FFPERegionsAvailable!$J:$J,FFPERegionsAvailable!$O:$O,"NA",0,1)&gt;0, _xlfn.XLOOKUP($K3&amp;$L3,FFPERegionsAvailable!$B:$B&amp;FFPERegionsAvailable!$J:$J,FFPERegionsAvailable!$G:$G,"NA",0,1), _xlfn.XLOOKUP($K3&amp;$L3,FFPERegionsAvailable!$B:$B&amp;FFPERegionsAvailable!$J:$J,FFPERegionsAvailable!$G:$G,"NA",0,-1)))</f>
        <v>51</v>
      </c>
      <c r="O3" s="597" cm="1">
        <f t="array" ref="O3">IF(K3="", "AwaitInput", IF(_xlfn.XLOOKUP($K3&amp;$L3,FFPERegionsAvailable!$B:$B&amp;FFPERegionsAvailable!$J:$J,FFPERegionsAvailable!$O:$O,"NA",0,1)&gt;0, _xlfn.XLOOKUP($K3&amp;$L3,FFPERegionsAvailable!$B:$B&amp;FFPERegionsAvailable!$J:$J,FFPERegionsAvailable!$L:$L,"NA",0,1), _xlfn.XLOOKUP($K3&amp;$L3,FFPERegionsAvailable!$B:$B&amp;FFPERegionsAvailable!$J:$J,FFPERegionsAvailable!$L:$L,"NA",0,-1)))</f>
        <v>30</v>
      </c>
      <c r="P3" s="603" cm="1">
        <f t="array" ref="P3">IF(K3="", "AwaitInput", IF(_xlfn.XLOOKUP($K3&amp;$L3,FFPERegionsAvailable!$B:$B&amp;FFPERegionsAvailable!$J:$J,FFPERegionsAvailable!$O:$O,"NA",0,1)&gt;0, _xlfn.XLOOKUP($K3&amp;$L3,FFPERegionsAvailable!$B:$B&amp;FFPERegionsAvailable!$J:$J,FFPERegionsAvailable!$O:$O,"NA",0,1), _xlfn.XLOOKUP($K3&amp;$L3,FFPERegionsAvailable!$B:$B&amp;FFPERegionsAvailable!$J:$J,FFPERegionsAvailable!$O:$O,"NA",0,-1)))</f>
        <v>15</v>
      </c>
      <c r="Q3" s="605" t="str" cm="1">
        <f t="array" ref="Q3">IF(K3="", "AwaitInput", IF(_xlfn.XLOOKUP($K3&amp;$L3,FFPERegionsAvailable!$B:$B&amp;FFPERegionsAvailable!$J:$J,FFPERegionsAvailable!$O:$O,"NA",0,1)&gt;0, _xlfn.XLOOKUP($K3&amp;$L3,FFPERegionsAvailable!$B:$B&amp;FFPERegionsAvailable!$J:$J,FFPERegionsAvailable!$C:$C,"NA",0,1), _xlfn.XLOOKUP($K3&amp;$L3,FFPERegionsAvailable!$B:$B&amp;FFPERegionsAvailable!$J:$J,FFPERegionsAvailable!$C:$C,"NA",0,-1)))</f>
        <v>A13/03(MTG)</v>
      </c>
      <c r="R3" s="605" t="str" cm="1">
        <f t="array" ref="R3">IF(K3="", "AwaitInput", IF(_xlfn.XLOOKUP($K3&amp;$L3,FFPERegionsAvailable!$B:$B&amp;FFPERegionsAvailable!$J:$J,FFPERegionsAvailable!$O:$O,"NA",0,1)&gt;0, _xlfn.XLOOKUP($K3&amp;$L3,FFPERegionsAvailable!$B:$B&amp;FFPERegionsAvailable!$J:$J,FFPERegionsAvailable!$S:$S,"NA",0,1), _xlfn.XLOOKUP($K3&amp;$L3,FFPERegionsAvailable!$B:$B&amp;FFPERegionsAvailable!$J:$J,FFPERegionsAvailable!$S:$S,"NA",0,-1)))</f>
        <v>regular</v>
      </c>
      <c r="S3" s="605" t="str" cm="1">
        <f t="array" ref="S3">IF(K3="", "AwaitInput", IF(_xlfn.XLOOKUP($K3&amp;$L3,FFPERegionsAvailable!$B:$B&amp;FFPERegionsAvailable!$J:$J,FFPERegionsAvailable!$O:$O,"NA",0,1)&gt;0, _xlfn.XLOOKUP($K3&amp;$L3,FFPERegionsAvailable!$B:$B&amp;FFPERegionsAvailable!$J:$J,FFPERegionsAvailable!$W:$W,"NA",0,1), _xlfn.XLOOKUP($K3&amp;$L3,FFPERegionsAvailable!$B:$B&amp;FFPERegionsAvailable!$J:$J,FFPERegionsAvailable!$W:$W,"NA",0,-1)))</f>
        <v>TREM2</v>
      </c>
    </row>
    <row r="4" spans="1:19" ht="15.5" hidden="1">
      <c r="A4" s="600" t="s">
        <v>331</v>
      </c>
      <c r="B4" s="600" t="s">
        <v>975</v>
      </c>
      <c r="C4" s="600" t="s">
        <v>1489</v>
      </c>
      <c r="D4" s="600">
        <v>3</v>
      </c>
      <c r="E4" s="600" t="s">
        <v>2872</v>
      </c>
      <c r="F4" s="650">
        <v>44604</v>
      </c>
      <c r="G4" s="600" t="s">
        <v>2873</v>
      </c>
      <c r="H4" s="215" t="str">
        <f>IF(COUNTIFS(FFPERegionsAvailable!B:B,FFPEUsageLog!A4,FFPERegionsAvailable!J:J,FFPEUsageLog!B4,FFPERegionsAvailable!F:F,FFPEUsageLog!C4)&gt;0,"Y","N")</f>
        <v>Y</v>
      </c>
      <c r="K4" s="622" t="s">
        <v>2876</v>
      </c>
      <c r="L4" s="215" t="s">
        <v>925</v>
      </c>
      <c r="M4" s="607" t="str" cm="1">
        <f t="array" ref="M4">IF(K4="", "AwaitInput", IF(_xlfn.XLOOKUP($K4&amp;$L4,FFPERegionsAvailable!$B:$B&amp;FFPERegionsAvailable!$J:$J,FFPERegionsAvailable!$O:$O,"NA",0,1)&gt;0, _xlfn.XLOOKUP($K4&amp;$L4,FFPERegionsAvailable!$B:$B&amp;FFPERegionsAvailable!$J:$J,FFPERegionsAvailable!$F:$F,"NA",0,1), _xlfn.XLOOKUP($K4&amp;$L4,FFPERegionsAvailable!$B:$B&amp;FFPERegionsAvailable!$J:$J,FFPERegionsAvailable!$F:$F,"NA",0,-1)))</f>
        <v>NA</v>
      </c>
      <c r="N4" s="595" t="str" cm="1">
        <f t="array" ref="N4">IF(K4="", "AwaitInput", IF(_xlfn.XLOOKUP($K4&amp;$L4,FFPERegionsAvailable!$B:$B&amp;FFPERegionsAvailable!$J:$J,FFPERegionsAvailable!$O:$O,"NA",0,1)&gt;0, _xlfn.XLOOKUP($K4&amp;$L4,FFPERegionsAvailable!$B:$B&amp;FFPERegionsAvailable!$J:$J,FFPERegionsAvailable!$G:$G,"NA",0,1), _xlfn.XLOOKUP($K4&amp;$L4,FFPERegionsAvailable!$B:$B&amp;FFPERegionsAvailable!$J:$J,FFPERegionsAvailable!$G:$G,"NA",0,-1)))</f>
        <v>NA</v>
      </c>
      <c r="O4" s="595" t="str" cm="1">
        <f t="array" ref="O4">IF(K4="", "AwaitInput", IF(_xlfn.XLOOKUP($K4&amp;$L4,FFPERegionsAvailable!$B:$B&amp;FFPERegionsAvailable!$J:$J,FFPERegionsAvailable!$O:$O,"NA",0,1)&gt;0, _xlfn.XLOOKUP($K4&amp;$L4,FFPERegionsAvailable!$B:$B&amp;FFPERegionsAvailable!$J:$J,FFPERegionsAvailable!$L:$L,"NA",0,1), _xlfn.XLOOKUP($K4&amp;$L4,FFPERegionsAvailable!$B:$B&amp;FFPERegionsAvailable!$J:$J,FFPERegionsAvailable!$L:$L,"NA",0,-1)))</f>
        <v>NA</v>
      </c>
      <c r="P4" s="604" t="str" cm="1">
        <f t="array" ref="P4">IF(K4="", "AwaitInput", IF(_xlfn.XLOOKUP($K4&amp;$L4,FFPERegionsAvailable!$B:$B&amp;FFPERegionsAvailable!$J:$J,FFPERegionsAvailable!$O:$O,"NA",0,1)&gt;0, _xlfn.XLOOKUP($K4&amp;$L4,FFPERegionsAvailable!$B:$B&amp;FFPERegionsAvailable!$J:$J,FFPERegionsAvailable!$O:$O,"NA",0,1), _xlfn.XLOOKUP($K4&amp;$L4,FFPERegionsAvailable!$B:$B&amp;FFPERegionsAvailable!$J:$J,FFPERegionsAvailable!$O:$O,"NA",0,-1)))</f>
        <v>NA</v>
      </c>
      <c r="Q4" s="594" t="str" cm="1">
        <f t="array" ref="Q4">IF(K4="", "AwaitInput", IF(_xlfn.XLOOKUP($K4&amp;$L4,FFPERegionsAvailable!$B:$B&amp;FFPERegionsAvailable!$J:$J,FFPERegionsAvailable!$O:$O,"NA",0,1)&gt;0, _xlfn.XLOOKUP($K4&amp;$L4,FFPERegionsAvailable!$B:$B&amp;FFPERegionsAvailable!$J:$J,FFPERegionsAvailable!$C:$C,"NA",0,1), _xlfn.XLOOKUP($K4&amp;$L4,FFPERegionsAvailable!$B:$B&amp;FFPERegionsAvailable!$J:$J,FFPERegionsAvailable!$C:$C,"NA",0,-1)))</f>
        <v>NA</v>
      </c>
      <c r="R4" s="594" t="str" cm="1">
        <f t="array" ref="R4">IF(K4="", "AwaitInput", IF(_xlfn.XLOOKUP($K4&amp;$L4,FFPERegionsAvailable!$B:$B&amp;FFPERegionsAvailable!$J:$J,FFPERegionsAvailable!$O:$O,"NA",0,1)&gt;0, _xlfn.XLOOKUP($K4&amp;$L4,FFPERegionsAvailable!$B:$B&amp;FFPERegionsAvailable!$J:$J,FFPERegionsAvailable!$S:$S,"NA",0,1), _xlfn.XLOOKUP($K4&amp;$L4,FFPERegionsAvailable!$B:$B&amp;FFPERegionsAvailable!$J:$J,FFPERegionsAvailable!$S:$S,"NA",0,-1)))</f>
        <v>NA</v>
      </c>
      <c r="S4" s="594" t="str" cm="1">
        <f t="array" ref="S4">IF(K4="", "AwaitInput", IF(_xlfn.XLOOKUP($K4&amp;$L4,FFPERegionsAvailable!$B:$B&amp;FFPERegionsAvailable!$J:$J,FFPERegionsAvailable!$O:$O,"NA",0,1)&gt;0, _xlfn.XLOOKUP($K4&amp;$L4,FFPERegionsAvailable!$B:$B&amp;FFPERegionsAvailable!$J:$J,FFPERegionsAvailable!$W:$W,"NA",0,1), _xlfn.XLOOKUP($K4&amp;$L4,FFPERegionsAvailable!$B:$B&amp;FFPERegionsAvailable!$J:$J,FFPERegionsAvailable!$W:$W,"NA",0,-1)))</f>
        <v>NA</v>
      </c>
    </row>
    <row r="5" spans="1:19" ht="15.5" hidden="1">
      <c r="A5" s="600" t="s">
        <v>331</v>
      </c>
      <c r="B5" s="600" t="s">
        <v>925</v>
      </c>
      <c r="C5" s="600" t="s">
        <v>1489</v>
      </c>
      <c r="D5" s="600">
        <v>3</v>
      </c>
      <c r="E5" s="600" t="s">
        <v>2872</v>
      </c>
      <c r="F5" s="650">
        <v>44604</v>
      </c>
      <c r="G5" s="600" t="s">
        <v>2873</v>
      </c>
      <c r="H5" s="215" t="str">
        <f>IF(COUNTIFS(FFPERegionsAvailable!B:B,FFPEUsageLog!A5,FFPERegionsAvailable!J:J,FFPEUsageLog!B5,FFPERegionsAvailable!F:F,FFPEUsageLog!C5)&gt;0,"Y","N")</f>
        <v>Y</v>
      </c>
      <c r="K5" s="622"/>
      <c r="L5" s="215" t="s">
        <v>943</v>
      </c>
      <c r="M5" s="607" t="str" cm="1">
        <f t="array" ref="M5">IF(K5="", "AwaitInput", IF(_xlfn.XLOOKUP($K5&amp;$L5,FFPERegionsAvailable!$B:$B&amp;FFPERegionsAvailable!$J:$J,FFPERegionsAvailable!$O:$O,"NA",0,1)&gt;0, _xlfn.XLOOKUP($K5&amp;$L5,FFPERegionsAvailable!$B:$B&amp;FFPERegionsAvailable!$J:$J,FFPERegionsAvailable!$F:$F,"NA",0,1), _xlfn.XLOOKUP($K5&amp;$L5,FFPERegionsAvailable!$B:$B&amp;FFPERegionsAvailable!$J:$J,FFPERegionsAvailable!$F:$F,"NA",0,-1)))</f>
        <v>AwaitInput</v>
      </c>
      <c r="N5" s="594" t="str" cm="1">
        <f t="array" ref="N5">IF(K5="", "AwaitInput", IF(_xlfn.XLOOKUP($K5&amp;$L5,FFPERegionsAvailable!$B:$B&amp;FFPERegionsAvailable!$J:$J,FFPERegionsAvailable!$O:$O,"NA",0,1)&gt;0, _xlfn.XLOOKUP($K5&amp;$L5,FFPERegionsAvailable!$B:$B&amp;FFPERegionsAvailable!$J:$J,FFPERegionsAvailable!$G:$G,"NA",0,1), _xlfn.XLOOKUP($K5&amp;$L5,FFPERegionsAvailable!$B:$B&amp;FFPERegionsAvailable!$J:$J,FFPERegionsAvailable!$G:$G,"NA",0,-1)))</f>
        <v>AwaitInput</v>
      </c>
      <c r="O5" s="594" t="str" cm="1">
        <f t="array" ref="O5">IF(K5="", "AwaitInput", IF(_xlfn.XLOOKUP($K5&amp;$L5,FFPERegionsAvailable!$B:$B&amp;FFPERegionsAvailable!$J:$J,FFPERegionsAvailable!$O:$O,"NA",0,1)&gt;0, _xlfn.XLOOKUP($K5&amp;$L5,FFPERegionsAvailable!$B:$B&amp;FFPERegionsAvailable!$J:$J,FFPERegionsAvailable!$L:$L,"NA",0,1), _xlfn.XLOOKUP($K5&amp;$L5,FFPERegionsAvailable!$B:$B&amp;FFPERegionsAvailable!$J:$J,FFPERegionsAvailable!$L:$L,"NA",0,-1)))</f>
        <v>AwaitInput</v>
      </c>
      <c r="P5" s="594" t="str" cm="1">
        <f t="array" ref="P5">IF(K5="", "AwaitInput", IF(_xlfn.XLOOKUP($K5&amp;$L5,FFPERegionsAvailable!$B:$B&amp;FFPERegionsAvailable!$J:$J,FFPERegionsAvailable!$O:$O,"NA",0,1)&gt;0, _xlfn.XLOOKUP($K5&amp;$L5,FFPERegionsAvailable!$B:$B&amp;FFPERegionsAvailable!$J:$J,FFPERegionsAvailable!$O:$O,"NA",0,1), _xlfn.XLOOKUP($K5&amp;$L5,FFPERegionsAvailable!$B:$B&amp;FFPERegionsAvailable!$J:$J,FFPERegionsAvailable!$O:$O,"NA",0,-1)))</f>
        <v>AwaitInput</v>
      </c>
      <c r="Q5" s="594" t="str" cm="1">
        <f t="array" ref="Q5">IF(K5="", "AwaitInput", IF(_xlfn.XLOOKUP($K5&amp;$L5,FFPERegionsAvailable!$B:$B&amp;FFPERegionsAvailable!$J:$J,FFPERegionsAvailable!$O:$O,"NA",0,1)&gt;0, _xlfn.XLOOKUP($K5&amp;$L5,FFPERegionsAvailable!$B:$B&amp;FFPERegionsAvailable!$J:$J,FFPERegionsAvailable!$C:$C,"NA",0,1), _xlfn.XLOOKUP($K5&amp;$L5,FFPERegionsAvailable!$B:$B&amp;FFPERegionsAvailable!$J:$J,FFPERegionsAvailable!$C:$C,"NA",0,-1)))</f>
        <v>AwaitInput</v>
      </c>
      <c r="R5" s="594" t="str" cm="1">
        <f t="array" ref="R5">IF(K5="", "AwaitInput", IF(_xlfn.XLOOKUP($K5&amp;$L5,FFPERegionsAvailable!$B:$B&amp;FFPERegionsAvailable!$J:$J,FFPERegionsAvailable!$O:$O,"NA",0,1)&gt;0, _xlfn.XLOOKUP($K5&amp;$L5,FFPERegionsAvailable!$B:$B&amp;FFPERegionsAvailable!$J:$J,FFPERegionsAvailable!$S:$S,"NA",0,1), _xlfn.XLOOKUP($K5&amp;$L5,FFPERegionsAvailable!$B:$B&amp;FFPERegionsAvailable!$J:$J,FFPERegionsAvailable!$S:$S,"NA",0,-1)))</f>
        <v>AwaitInput</v>
      </c>
      <c r="S5" s="594" t="str" cm="1">
        <f t="array" ref="S5">IF(K5="", "AwaitInput", IF(_xlfn.XLOOKUP($K5&amp;$L5,FFPERegionsAvailable!$B:$B&amp;FFPERegionsAvailable!$J:$J,FFPERegionsAvailable!$O:$O,"NA",0,1)&gt;0, _xlfn.XLOOKUP($K5&amp;$L5,FFPERegionsAvailable!$B:$B&amp;FFPERegionsAvailable!$J:$J,FFPERegionsAvailable!$W:$W,"NA",0,1), _xlfn.XLOOKUP($K5&amp;$L5,FFPERegionsAvailable!$B:$B&amp;FFPERegionsAvailable!$J:$J,FFPERegionsAvailable!$W:$W,"NA",0,-1)))</f>
        <v>AwaitInput</v>
      </c>
    </row>
    <row r="6" spans="1:19" ht="15.5" hidden="1">
      <c r="A6" s="600" t="s">
        <v>633</v>
      </c>
      <c r="B6" s="600" t="s">
        <v>975</v>
      </c>
      <c r="C6" s="600" t="s">
        <v>1493</v>
      </c>
      <c r="D6" s="600">
        <v>3</v>
      </c>
      <c r="E6" s="600" t="s">
        <v>2872</v>
      </c>
      <c r="F6" s="650">
        <v>44604</v>
      </c>
      <c r="G6" s="600" t="s">
        <v>2873</v>
      </c>
      <c r="H6" s="215" t="str">
        <f>IF(COUNTIFS(FFPERegionsAvailable!B:B,FFPEUsageLog!A6,FFPERegionsAvailable!J:J,FFPEUsageLog!B6,FFPERegionsAvailable!F:F,FFPEUsageLog!C6)&gt;0,"Y","N")</f>
        <v>Y</v>
      </c>
      <c r="K6" s="621"/>
      <c r="L6" s="215" t="s">
        <v>943</v>
      </c>
      <c r="M6" s="607" t="str" cm="1">
        <f t="array" ref="M6">IF(K6="", "AwaitInput", IF(_xlfn.XLOOKUP($K6&amp;$L6,FFPERegionsAvailable!$B:$B&amp;FFPERegionsAvailable!$J:$J,FFPERegionsAvailable!$O:$O,"NA",0,1)&gt;0, _xlfn.XLOOKUP($K6&amp;$L6,FFPERegionsAvailable!$B:$B&amp;FFPERegionsAvailable!$J:$J,FFPERegionsAvailable!$F:$F,"NA",0,1), _xlfn.XLOOKUP($K6&amp;$L6,FFPERegionsAvailable!$B:$B&amp;FFPERegionsAvailable!$J:$J,FFPERegionsAvailable!$F:$F,"NA",0,-1)))</f>
        <v>AwaitInput</v>
      </c>
      <c r="N6" s="594" t="str" cm="1">
        <f t="array" ref="N6">IF(K6="", "AwaitInput", IF(_xlfn.XLOOKUP($K6&amp;$L6,FFPERegionsAvailable!$B:$B&amp;FFPERegionsAvailable!$J:$J,FFPERegionsAvailable!$O:$O,"NA",0,1)&gt;0, _xlfn.XLOOKUP($K6&amp;$L6,FFPERegionsAvailable!$B:$B&amp;FFPERegionsAvailable!$J:$J,FFPERegionsAvailable!$G:$G,"NA",0,1), _xlfn.XLOOKUP($K6&amp;$L6,FFPERegionsAvailable!$B:$B&amp;FFPERegionsAvailable!$J:$J,FFPERegionsAvailable!$G:$G,"NA",0,-1)))</f>
        <v>AwaitInput</v>
      </c>
      <c r="O6" s="594" t="str" cm="1">
        <f t="array" ref="O6">IF(K6="", "AwaitInput", IF(_xlfn.XLOOKUP($K6&amp;$L6,FFPERegionsAvailable!$B:$B&amp;FFPERegionsAvailable!$J:$J,FFPERegionsAvailable!$O:$O,"NA",0,1)&gt;0, _xlfn.XLOOKUP($K6&amp;$L6,FFPERegionsAvailable!$B:$B&amp;FFPERegionsAvailable!$J:$J,FFPERegionsAvailable!$L:$L,"NA",0,1), _xlfn.XLOOKUP($K6&amp;$L6,FFPERegionsAvailable!$B:$B&amp;FFPERegionsAvailable!$J:$J,FFPERegionsAvailable!$L:$L,"NA",0,-1)))</f>
        <v>AwaitInput</v>
      </c>
      <c r="P6" s="594" t="str" cm="1">
        <f t="array" ref="P6">IF(K6="", "AwaitInput", IF(_xlfn.XLOOKUP($K6&amp;$L6,FFPERegionsAvailable!$B:$B&amp;FFPERegionsAvailable!$J:$J,FFPERegionsAvailable!$O:$O,"NA",0,1)&gt;0, _xlfn.XLOOKUP($K6&amp;$L6,FFPERegionsAvailable!$B:$B&amp;FFPERegionsAvailable!$J:$J,FFPERegionsAvailable!$O:$O,"NA",0,1), _xlfn.XLOOKUP($K6&amp;$L6,FFPERegionsAvailable!$B:$B&amp;FFPERegionsAvailable!$J:$J,FFPERegionsAvailable!$O:$O,"NA",0,-1)))</f>
        <v>AwaitInput</v>
      </c>
      <c r="Q6" s="594" t="str" cm="1">
        <f t="array" ref="Q6">IF(K6="", "AwaitInput", IF(_xlfn.XLOOKUP($K6&amp;$L6,FFPERegionsAvailable!$B:$B&amp;FFPERegionsAvailable!$J:$J,FFPERegionsAvailable!$O:$O,"NA",0,1)&gt;0, _xlfn.XLOOKUP($K6&amp;$L6,FFPERegionsAvailable!$B:$B&amp;FFPERegionsAvailable!$J:$J,FFPERegionsAvailable!$C:$C,"NA",0,1), _xlfn.XLOOKUP($K6&amp;$L6,FFPERegionsAvailable!$B:$B&amp;FFPERegionsAvailable!$J:$J,FFPERegionsAvailable!$C:$C,"NA",0,-1)))</f>
        <v>AwaitInput</v>
      </c>
      <c r="R6" s="594" t="str" cm="1">
        <f t="array" ref="R6">IF(K6="", "AwaitInput", IF(_xlfn.XLOOKUP($K6&amp;$L6,FFPERegionsAvailable!$B:$B&amp;FFPERegionsAvailable!$J:$J,FFPERegionsAvailable!$O:$O,"NA",0,1)&gt;0, _xlfn.XLOOKUP($K6&amp;$L6,FFPERegionsAvailable!$B:$B&amp;FFPERegionsAvailable!$J:$J,FFPERegionsAvailable!$S:$S,"NA",0,1), _xlfn.XLOOKUP($K6&amp;$L6,FFPERegionsAvailable!$B:$B&amp;FFPERegionsAvailable!$J:$J,FFPERegionsAvailable!$S:$S,"NA",0,-1)))</f>
        <v>AwaitInput</v>
      </c>
      <c r="S6" s="594" t="str" cm="1">
        <f t="array" ref="S6">IF(K6="", "AwaitInput", IF(_xlfn.XLOOKUP($K6&amp;$L6,FFPERegionsAvailable!$B:$B&amp;FFPERegionsAvailable!$J:$J,FFPERegionsAvailable!$O:$O,"NA",0,1)&gt;0, _xlfn.XLOOKUP($K6&amp;$L6,FFPERegionsAvailable!$B:$B&amp;FFPERegionsAvailable!$J:$J,FFPERegionsAvailable!$W:$W,"NA",0,1), _xlfn.XLOOKUP($K6&amp;$L6,FFPERegionsAvailable!$B:$B&amp;FFPERegionsAvailable!$J:$J,FFPERegionsAvailable!$W:$W,"NA",0,-1)))</f>
        <v>AwaitInput</v>
      </c>
    </row>
    <row r="7" spans="1:19" ht="15.5" hidden="1">
      <c r="A7" s="600">
        <v>1152</v>
      </c>
      <c r="B7" s="600" t="s">
        <v>975</v>
      </c>
      <c r="C7" s="600" t="s">
        <v>1379</v>
      </c>
      <c r="D7" s="600">
        <v>3</v>
      </c>
      <c r="E7" s="600" t="s">
        <v>2872</v>
      </c>
      <c r="F7" s="650">
        <v>44604</v>
      </c>
      <c r="G7" s="600" t="s">
        <v>2873</v>
      </c>
      <c r="H7" s="215" t="str">
        <f>IF(COUNTIFS(FFPERegionsAvailable!B:B,FFPEUsageLog!A7,FFPERegionsAvailable!J:J,FFPEUsageLog!B7,FFPERegionsAvailable!F:F,FFPEUsageLog!C7)&gt;0,"Y","N")</f>
        <v>Y</v>
      </c>
      <c r="K7" s="621"/>
      <c r="L7" s="215" t="s">
        <v>943</v>
      </c>
      <c r="M7" s="607" t="str" cm="1">
        <f t="array" ref="M7">IF(K7="", "AwaitInput", IF(_xlfn.XLOOKUP($K7&amp;$L7,FFPERegionsAvailable!$B:$B&amp;FFPERegionsAvailable!$J:$J,FFPERegionsAvailable!$O:$O,"NA",0,1)&gt;0, _xlfn.XLOOKUP($K7&amp;$L7,FFPERegionsAvailable!$B:$B&amp;FFPERegionsAvailable!$J:$J,FFPERegionsAvailable!$F:$F,"NA",0,1), _xlfn.XLOOKUP($K7&amp;$L7,FFPERegionsAvailable!$B:$B&amp;FFPERegionsAvailable!$J:$J,FFPERegionsAvailable!$F:$F,"NA",0,-1)))</f>
        <v>AwaitInput</v>
      </c>
      <c r="N7" s="594" t="str" cm="1">
        <f t="array" ref="N7">IF(K7="", "AwaitInput", IF(_xlfn.XLOOKUP($K7&amp;$L7,FFPERegionsAvailable!$B:$B&amp;FFPERegionsAvailable!$J:$J,FFPERegionsAvailable!$O:$O,"NA",0,1)&gt;0, _xlfn.XLOOKUP($K7&amp;$L7,FFPERegionsAvailable!$B:$B&amp;FFPERegionsAvailable!$J:$J,FFPERegionsAvailable!$G:$G,"NA",0,1), _xlfn.XLOOKUP($K7&amp;$L7,FFPERegionsAvailable!$B:$B&amp;FFPERegionsAvailable!$J:$J,FFPERegionsAvailable!$G:$G,"NA",0,-1)))</f>
        <v>AwaitInput</v>
      </c>
      <c r="O7" s="594" t="str" cm="1">
        <f t="array" ref="O7">IF(K7="", "AwaitInput", IF(_xlfn.XLOOKUP($K7&amp;$L7,FFPERegionsAvailable!$B:$B&amp;FFPERegionsAvailable!$J:$J,FFPERegionsAvailable!$O:$O,"NA",0,1)&gt;0, _xlfn.XLOOKUP($K7&amp;$L7,FFPERegionsAvailable!$B:$B&amp;FFPERegionsAvailable!$J:$J,FFPERegionsAvailable!$L:$L,"NA",0,1), _xlfn.XLOOKUP($K7&amp;$L7,FFPERegionsAvailable!$B:$B&amp;FFPERegionsAvailable!$J:$J,FFPERegionsAvailable!$L:$L,"NA",0,-1)))</f>
        <v>AwaitInput</v>
      </c>
      <c r="P7" s="594" t="str" cm="1">
        <f t="array" ref="P7">IF(K7="", "AwaitInput", IF(_xlfn.XLOOKUP($K7&amp;$L7,FFPERegionsAvailable!$B:$B&amp;FFPERegionsAvailable!$J:$J,FFPERegionsAvailable!$O:$O,"NA",0,1)&gt;0, _xlfn.XLOOKUP($K7&amp;$L7,FFPERegionsAvailable!$B:$B&amp;FFPERegionsAvailable!$J:$J,FFPERegionsAvailable!$O:$O,"NA",0,1), _xlfn.XLOOKUP($K7&amp;$L7,FFPERegionsAvailable!$B:$B&amp;FFPERegionsAvailable!$J:$J,FFPERegionsAvailable!$O:$O,"NA",0,-1)))</f>
        <v>AwaitInput</v>
      </c>
      <c r="Q7" s="594" t="str" cm="1">
        <f t="array" ref="Q7">IF(K7="", "AwaitInput", IF(_xlfn.XLOOKUP($K7&amp;$L7,FFPERegionsAvailable!$B:$B&amp;FFPERegionsAvailable!$J:$J,FFPERegionsAvailable!$O:$O,"NA",0,1)&gt;0, _xlfn.XLOOKUP($K7&amp;$L7,FFPERegionsAvailable!$B:$B&amp;FFPERegionsAvailable!$J:$J,FFPERegionsAvailable!$C:$C,"NA",0,1), _xlfn.XLOOKUP($K7&amp;$L7,FFPERegionsAvailable!$B:$B&amp;FFPERegionsAvailable!$J:$J,FFPERegionsAvailable!$C:$C,"NA",0,-1)))</f>
        <v>AwaitInput</v>
      </c>
      <c r="R7" s="594" t="str" cm="1">
        <f t="array" ref="R7">IF(K7="", "AwaitInput", IF(_xlfn.XLOOKUP($K7&amp;$L7,FFPERegionsAvailable!$B:$B&amp;FFPERegionsAvailable!$J:$J,FFPERegionsAvailable!$O:$O,"NA",0,1)&gt;0, _xlfn.XLOOKUP($K7&amp;$L7,FFPERegionsAvailable!$B:$B&amp;FFPERegionsAvailable!$J:$J,FFPERegionsAvailable!$S:$S,"NA",0,1), _xlfn.XLOOKUP($K7&amp;$L7,FFPERegionsAvailable!$B:$B&amp;FFPERegionsAvailable!$J:$J,FFPERegionsAvailable!$S:$S,"NA",0,-1)))</f>
        <v>AwaitInput</v>
      </c>
      <c r="S7" s="594" t="str" cm="1">
        <f t="array" ref="S7">IF(K7="", "AwaitInput", IF(_xlfn.XLOOKUP($K7&amp;$L7,FFPERegionsAvailable!$B:$B&amp;FFPERegionsAvailable!$J:$J,FFPERegionsAvailable!$O:$O,"NA",0,1)&gt;0, _xlfn.XLOOKUP($K7&amp;$L7,FFPERegionsAvailable!$B:$B&amp;FFPERegionsAvailable!$J:$J,FFPERegionsAvailable!$W:$W,"NA",0,1), _xlfn.XLOOKUP($K7&amp;$L7,FFPERegionsAvailable!$B:$B&amp;FFPERegionsAvailable!$J:$J,FFPERegionsAvailable!$W:$W,"NA",0,-1)))</f>
        <v>AwaitInput</v>
      </c>
    </row>
    <row r="8" spans="1:19" ht="15.5" hidden="1">
      <c r="A8" s="600">
        <v>1066</v>
      </c>
      <c r="B8" s="600" t="s">
        <v>975</v>
      </c>
      <c r="C8" s="600" t="s">
        <v>1387</v>
      </c>
      <c r="D8" s="600">
        <v>3</v>
      </c>
      <c r="E8" s="600" t="s">
        <v>2872</v>
      </c>
      <c r="F8" s="650">
        <v>44604</v>
      </c>
      <c r="G8" s="600" t="s">
        <v>2873</v>
      </c>
      <c r="H8" s="215" t="str">
        <f>IF(COUNTIFS(FFPERegionsAvailable!B:B,FFPEUsageLog!A8,FFPERegionsAvailable!J:J,FFPEUsageLog!B8,FFPERegionsAvailable!F:F,FFPEUsageLog!C8)&gt;0,"Y","N")</f>
        <v>Y</v>
      </c>
      <c r="K8" s="621"/>
      <c r="L8" s="215" t="s">
        <v>943</v>
      </c>
      <c r="M8" s="607" t="str" cm="1">
        <f t="array" ref="M8">IF(K8="", "AwaitInput", IF(_xlfn.XLOOKUP($K8&amp;$L8,FFPERegionsAvailable!$B:$B&amp;FFPERegionsAvailable!$J:$J,FFPERegionsAvailable!$O:$O,"NA",0,1)&gt;0, _xlfn.XLOOKUP($K8&amp;$L8,FFPERegionsAvailable!$B:$B&amp;FFPERegionsAvailable!$J:$J,FFPERegionsAvailable!$F:$F,"NA",0,1), _xlfn.XLOOKUP($K8&amp;$L8,FFPERegionsAvailable!$B:$B&amp;FFPERegionsAvailable!$J:$J,FFPERegionsAvailable!$F:$F,"NA",0,-1)))</f>
        <v>AwaitInput</v>
      </c>
      <c r="N8" s="594" t="str" cm="1">
        <f t="array" ref="N8">IF(K8="", "AwaitInput", IF(_xlfn.XLOOKUP($K8&amp;$L8,FFPERegionsAvailable!$B:$B&amp;FFPERegionsAvailable!$J:$J,FFPERegionsAvailable!$O:$O,"NA",0,1)&gt;0, _xlfn.XLOOKUP($K8&amp;$L8,FFPERegionsAvailable!$B:$B&amp;FFPERegionsAvailable!$J:$J,FFPERegionsAvailable!$G:$G,"NA",0,1), _xlfn.XLOOKUP($K8&amp;$L8,FFPERegionsAvailable!$B:$B&amp;FFPERegionsAvailable!$J:$J,FFPERegionsAvailable!$G:$G,"NA",0,-1)))</f>
        <v>AwaitInput</v>
      </c>
      <c r="O8" s="594" t="str" cm="1">
        <f t="array" ref="O8">IF(K8="", "AwaitInput", IF(_xlfn.XLOOKUP($K8&amp;$L8,FFPERegionsAvailable!$B:$B&amp;FFPERegionsAvailable!$J:$J,FFPERegionsAvailable!$O:$O,"NA",0,1)&gt;0, _xlfn.XLOOKUP($K8&amp;$L8,FFPERegionsAvailable!$B:$B&amp;FFPERegionsAvailable!$J:$J,FFPERegionsAvailable!$L:$L,"NA",0,1), _xlfn.XLOOKUP($K8&amp;$L8,FFPERegionsAvailable!$B:$B&amp;FFPERegionsAvailable!$J:$J,FFPERegionsAvailable!$L:$L,"NA",0,-1)))</f>
        <v>AwaitInput</v>
      </c>
      <c r="P8" s="594" t="str" cm="1">
        <f t="array" ref="P8">IF(K8="", "AwaitInput", IF(_xlfn.XLOOKUP($K8&amp;$L8,FFPERegionsAvailable!$B:$B&amp;FFPERegionsAvailable!$J:$J,FFPERegionsAvailable!$O:$O,"NA",0,1)&gt;0, _xlfn.XLOOKUP($K8&amp;$L8,FFPERegionsAvailable!$B:$B&amp;FFPERegionsAvailable!$J:$J,FFPERegionsAvailable!$O:$O,"NA",0,1), _xlfn.XLOOKUP($K8&amp;$L8,FFPERegionsAvailable!$B:$B&amp;FFPERegionsAvailable!$J:$J,FFPERegionsAvailable!$O:$O,"NA",0,-1)))</f>
        <v>AwaitInput</v>
      </c>
      <c r="Q8" s="594" t="str" cm="1">
        <f t="array" ref="Q8">IF(K8="", "AwaitInput", IF(_xlfn.XLOOKUP($K8&amp;$L8,FFPERegionsAvailable!$B:$B&amp;FFPERegionsAvailable!$J:$J,FFPERegionsAvailable!$O:$O,"NA",0,1)&gt;0, _xlfn.XLOOKUP($K8&amp;$L8,FFPERegionsAvailable!$B:$B&amp;FFPERegionsAvailable!$J:$J,FFPERegionsAvailable!$C:$C,"NA",0,1), _xlfn.XLOOKUP($K8&amp;$L8,FFPERegionsAvailable!$B:$B&amp;FFPERegionsAvailable!$J:$J,FFPERegionsAvailable!$C:$C,"NA",0,-1)))</f>
        <v>AwaitInput</v>
      </c>
      <c r="R8" s="594" t="str" cm="1">
        <f t="array" ref="R8">IF(K8="", "AwaitInput", IF(_xlfn.XLOOKUP($K8&amp;$L8,FFPERegionsAvailable!$B:$B&amp;FFPERegionsAvailable!$J:$J,FFPERegionsAvailable!$O:$O,"NA",0,1)&gt;0, _xlfn.XLOOKUP($K8&amp;$L8,FFPERegionsAvailable!$B:$B&amp;FFPERegionsAvailable!$J:$J,FFPERegionsAvailable!$S:$S,"NA",0,1), _xlfn.XLOOKUP($K8&amp;$L8,FFPERegionsAvailable!$B:$B&amp;FFPERegionsAvailable!$J:$J,FFPERegionsAvailable!$S:$S,"NA",0,-1)))</f>
        <v>AwaitInput</v>
      </c>
      <c r="S8" s="594" t="str" cm="1">
        <f t="array" ref="S8">IF(K8="", "AwaitInput", IF(_xlfn.XLOOKUP($K8&amp;$L8,FFPERegionsAvailable!$B:$B&amp;FFPERegionsAvailable!$J:$J,FFPERegionsAvailable!$O:$O,"NA",0,1)&gt;0, _xlfn.XLOOKUP($K8&amp;$L8,FFPERegionsAvailable!$B:$B&amp;FFPERegionsAvailable!$J:$J,FFPERegionsAvailable!$W:$W,"NA",0,1), _xlfn.XLOOKUP($K8&amp;$L8,FFPERegionsAvailable!$B:$B&amp;FFPERegionsAvailable!$J:$J,FFPERegionsAvailable!$W:$W,"NA",0,-1)))</f>
        <v>AwaitInput</v>
      </c>
    </row>
    <row r="9" spans="1:19" ht="15.5" hidden="1">
      <c r="A9" s="600" t="s">
        <v>460</v>
      </c>
      <c r="B9" s="474" t="s">
        <v>975</v>
      </c>
      <c r="C9" s="600" t="s">
        <v>1428</v>
      </c>
      <c r="D9" s="600">
        <v>3</v>
      </c>
      <c r="E9" s="600" t="s">
        <v>2872</v>
      </c>
      <c r="F9" s="650">
        <v>44604</v>
      </c>
      <c r="G9" s="600" t="s">
        <v>2873</v>
      </c>
      <c r="H9" s="215" t="str">
        <f>IF(COUNTIFS(FFPERegionsAvailable!B:B,FFPEUsageLog!A9,FFPERegionsAvailable!J:J,FFPEUsageLog!B9,FFPERegionsAvailable!F:F,FFPEUsageLog!C9)&gt;0,"Y","N")</f>
        <v>Y</v>
      </c>
      <c r="K9" s="238"/>
      <c r="L9" s="215" t="s">
        <v>2877</v>
      </c>
      <c r="M9" s="607" t="str" cm="1">
        <f t="array" ref="M9">IF(K9="", "AwaitInput", IF(_xlfn.XLOOKUP($K9&amp;$L9,FFPERegionsAvailable!$B:$B&amp;FFPERegionsAvailable!$J:$J,FFPERegionsAvailable!$O:$O,"NA",0,1)&gt;0, _xlfn.XLOOKUP($K9&amp;$L9,FFPERegionsAvailable!$B:$B&amp;FFPERegionsAvailable!$J:$J,FFPERegionsAvailable!$F:$F,"NA",0,1), _xlfn.XLOOKUP($K9&amp;$L9,FFPERegionsAvailable!$B:$B&amp;FFPERegionsAvailable!$J:$J,FFPERegionsAvailable!$F:$F,"NA",0,-1)))</f>
        <v>AwaitInput</v>
      </c>
      <c r="N9" s="595" t="str" cm="1">
        <f t="array" ref="N9">IF(K9="", "AwaitInput", IF(_xlfn.XLOOKUP($K9&amp;$L9,FFPERegionsAvailable!$B:$B&amp;FFPERegionsAvailable!$J:$J,FFPERegionsAvailable!$O:$O,"NA",0,1)&gt;0, _xlfn.XLOOKUP($K9&amp;$L9,FFPERegionsAvailable!$B:$B&amp;FFPERegionsAvailable!$J:$J,FFPERegionsAvailable!$G:$G,"NA",0,1), _xlfn.XLOOKUP($K9&amp;$L9,FFPERegionsAvailable!$B:$B&amp;FFPERegionsAvailable!$J:$J,FFPERegionsAvailable!$G:$G,"NA",0,-1)))</f>
        <v>AwaitInput</v>
      </c>
      <c r="O9" s="595" t="str" cm="1">
        <f t="array" ref="O9">IF(K9="", "AwaitInput", IF(_xlfn.XLOOKUP($K9&amp;$L9,FFPERegionsAvailable!$B:$B&amp;FFPERegionsAvailable!$J:$J,FFPERegionsAvailable!$O:$O,"NA",0,1)&gt;0, _xlfn.XLOOKUP($K9&amp;$L9,FFPERegionsAvailable!$B:$B&amp;FFPERegionsAvailable!$J:$J,FFPERegionsAvailable!$L:$L,"NA",0,1), _xlfn.XLOOKUP($K9&amp;$L9,FFPERegionsAvailable!$B:$B&amp;FFPERegionsAvailable!$J:$J,FFPERegionsAvailable!$L:$L,"NA",0,-1)))</f>
        <v>AwaitInput</v>
      </c>
      <c r="P9" s="604" t="str" cm="1">
        <f t="array" ref="P9">IF(K9="", "AwaitInput", IF(_xlfn.XLOOKUP($K9&amp;$L9,FFPERegionsAvailable!$B:$B&amp;FFPERegionsAvailable!$J:$J,FFPERegionsAvailable!$O:$O,"NA",0,1)&gt;0, _xlfn.XLOOKUP($K9&amp;$L9,FFPERegionsAvailable!$B:$B&amp;FFPERegionsAvailable!$J:$J,FFPERegionsAvailable!$O:$O,"NA",0,1), _xlfn.XLOOKUP($K9&amp;$L9,FFPERegionsAvailable!$B:$B&amp;FFPERegionsAvailable!$J:$J,FFPERegionsAvailable!$O:$O,"NA",0,-1)))</f>
        <v>AwaitInput</v>
      </c>
      <c r="Q9" s="594" t="str" cm="1">
        <f t="array" ref="Q9">IF(K9="", "AwaitInput", IF(_xlfn.XLOOKUP($K9&amp;$L9,FFPERegionsAvailable!$B:$B&amp;FFPERegionsAvailable!$J:$J,FFPERegionsAvailable!$O:$O,"NA",0,1)&gt;0, _xlfn.XLOOKUP($K9&amp;$L9,FFPERegionsAvailable!$B:$B&amp;FFPERegionsAvailable!$J:$J,FFPERegionsAvailable!$C:$C,"NA",0,1), _xlfn.XLOOKUP($K9&amp;$L9,FFPERegionsAvailable!$B:$B&amp;FFPERegionsAvailable!$J:$J,FFPERegionsAvailable!$C:$C,"NA",0,-1)))</f>
        <v>AwaitInput</v>
      </c>
      <c r="R9" s="594" t="str" cm="1">
        <f t="array" ref="R9">IF(K9="", "AwaitInput", IF(_xlfn.XLOOKUP($K9&amp;$L9,FFPERegionsAvailable!$B:$B&amp;FFPERegionsAvailable!$J:$J,FFPERegionsAvailable!$O:$O,"NA",0,1)&gt;0, _xlfn.XLOOKUP($K9&amp;$L9,FFPERegionsAvailable!$B:$B&amp;FFPERegionsAvailable!$J:$J,FFPERegionsAvailable!$S:$S,"NA",0,1), _xlfn.XLOOKUP($K9&amp;$L9,FFPERegionsAvailable!$B:$B&amp;FFPERegionsAvailable!$J:$J,FFPERegionsAvailable!$S:$S,"NA",0,-1)))</f>
        <v>AwaitInput</v>
      </c>
      <c r="S9" s="594" t="str" cm="1">
        <f t="array" ref="S9">IF(K9="", "AwaitInput", IF(_xlfn.XLOOKUP($K9&amp;$L9,FFPERegionsAvailable!$B:$B&amp;FFPERegionsAvailable!$J:$J,FFPERegionsAvailable!$O:$O,"NA",0,1)&gt;0, _xlfn.XLOOKUP($K9&amp;$L9,FFPERegionsAvailable!$B:$B&amp;FFPERegionsAvailable!$J:$J,FFPERegionsAvailable!$W:$W,"NA",0,1), _xlfn.XLOOKUP($K9&amp;$L9,FFPERegionsAvailable!$B:$B&amp;FFPERegionsAvailable!$J:$J,FFPERegionsAvailable!$W:$W,"NA",0,-1)))</f>
        <v>AwaitInput</v>
      </c>
    </row>
    <row r="10" spans="1:19" ht="15.5" hidden="1">
      <c r="A10" s="600" t="s">
        <v>789</v>
      </c>
      <c r="B10" s="600" t="s">
        <v>975</v>
      </c>
      <c r="C10" s="600" t="s">
        <v>1484</v>
      </c>
      <c r="D10" s="600">
        <v>3</v>
      </c>
      <c r="E10" s="600" t="s">
        <v>2872</v>
      </c>
      <c r="F10" s="650">
        <v>44604</v>
      </c>
      <c r="G10" s="600" t="s">
        <v>2873</v>
      </c>
      <c r="H10" s="215" t="str">
        <f>IF(COUNTIFS(FFPERegionsAvailable!B:B,FFPEUsageLog!A10,FFPERegionsAvailable!J:J,FFPEUsageLog!B10,FFPERegionsAvailable!F:F,FFPEUsageLog!C10)&gt;0,"Y","N")</f>
        <v>Y</v>
      </c>
      <c r="K10" s="620"/>
      <c r="L10" s="215" t="s">
        <v>943</v>
      </c>
      <c r="M10" s="607" t="str" cm="1">
        <f t="array" ref="M10">IF(K10="", "AwaitInput", IF(_xlfn.XLOOKUP($K10&amp;$L10,FFPERegionsAvailable!$B:$B&amp;FFPERegionsAvailable!$J:$J,FFPERegionsAvailable!$O:$O,"NA",0,1)&gt;0, _xlfn.XLOOKUP($K10&amp;$L10,FFPERegionsAvailable!$B:$B&amp;FFPERegionsAvailable!$J:$J,FFPERegionsAvailable!$F:$F,"NA",0,1), _xlfn.XLOOKUP($K10&amp;$L10,FFPERegionsAvailable!$B:$B&amp;FFPERegionsAvailable!$J:$J,FFPERegionsAvailable!$F:$F,"NA",0,-1)))</f>
        <v>AwaitInput</v>
      </c>
      <c r="N10" s="595" t="str" cm="1">
        <f t="array" ref="N10">IF(K10="", "AwaitInput", IF(_xlfn.XLOOKUP($K10&amp;$L10,FFPERegionsAvailable!$B:$B&amp;FFPERegionsAvailable!$J:$J,FFPERegionsAvailable!$O:$O,"NA",0,1)&gt;0, _xlfn.XLOOKUP($K10&amp;$L10,FFPERegionsAvailable!$B:$B&amp;FFPERegionsAvailable!$J:$J,FFPERegionsAvailable!$G:$G,"NA",0,1), _xlfn.XLOOKUP($K10&amp;$L10,FFPERegionsAvailable!$B:$B&amp;FFPERegionsAvailable!$J:$J,FFPERegionsAvailable!$G:$G,"NA",0,-1)))</f>
        <v>AwaitInput</v>
      </c>
      <c r="O10" s="595" t="str" cm="1">
        <f t="array" ref="O10">IF(K10="", "AwaitInput", IF(_xlfn.XLOOKUP($K10&amp;$L10,FFPERegionsAvailable!$B:$B&amp;FFPERegionsAvailable!$J:$J,FFPERegionsAvailable!$O:$O,"NA",0,1)&gt;0, _xlfn.XLOOKUP($K10&amp;$L10,FFPERegionsAvailable!$B:$B&amp;FFPERegionsAvailable!$J:$J,FFPERegionsAvailable!$L:$L,"NA",0,1), _xlfn.XLOOKUP($K10&amp;$L10,FFPERegionsAvailable!$B:$B&amp;FFPERegionsAvailable!$J:$J,FFPERegionsAvailable!$L:$L,"NA",0,-1)))</f>
        <v>AwaitInput</v>
      </c>
      <c r="P10" s="604" t="str" cm="1">
        <f t="array" ref="P10">IF(K10="", "AwaitInput", IF(_xlfn.XLOOKUP($K10&amp;$L10,FFPERegionsAvailable!$B:$B&amp;FFPERegionsAvailable!$J:$J,FFPERegionsAvailable!$O:$O,"NA",0,1)&gt;0, _xlfn.XLOOKUP($K10&amp;$L10,FFPERegionsAvailable!$B:$B&amp;FFPERegionsAvailable!$J:$J,FFPERegionsAvailable!$O:$O,"NA",0,1), _xlfn.XLOOKUP($K10&amp;$L10,FFPERegionsAvailable!$B:$B&amp;FFPERegionsAvailable!$J:$J,FFPERegionsAvailable!$O:$O,"NA",0,-1)))</f>
        <v>AwaitInput</v>
      </c>
      <c r="Q10" s="594" t="str" cm="1">
        <f t="array" ref="Q10">IF(K10="", "AwaitInput", IF(_xlfn.XLOOKUP($K10&amp;$L10,FFPERegionsAvailable!$B:$B&amp;FFPERegionsAvailable!$J:$J,FFPERegionsAvailable!$O:$O,"NA",0,1)&gt;0, _xlfn.XLOOKUP($K10&amp;$L10,FFPERegionsAvailable!$B:$B&amp;FFPERegionsAvailable!$J:$J,FFPERegionsAvailable!$C:$C,"NA",0,1), _xlfn.XLOOKUP($K10&amp;$L10,FFPERegionsAvailable!$B:$B&amp;FFPERegionsAvailable!$J:$J,FFPERegionsAvailable!$C:$C,"NA",0,-1)))</f>
        <v>AwaitInput</v>
      </c>
      <c r="R10" s="594" t="str" cm="1">
        <f t="array" ref="R10">IF(K10="", "AwaitInput", IF(_xlfn.XLOOKUP($K10&amp;$L10,FFPERegionsAvailable!$B:$B&amp;FFPERegionsAvailable!$J:$J,FFPERegionsAvailable!$O:$O,"NA",0,1)&gt;0, _xlfn.XLOOKUP($K10&amp;$L10,FFPERegionsAvailable!$B:$B&amp;FFPERegionsAvailable!$J:$J,FFPERegionsAvailable!$S:$S,"NA",0,1), _xlfn.XLOOKUP($K10&amp;$L10,FFPERegionsAvailable!$B:$B&amp;FFPERegionsAvailable!$J:$J,FFPERegionsAvailable!$S:$S,"NA",0,-1)))</f>
        <v>AwaitInput</v>
      </c>
      <c r="S10" s="594" t="str" cm="1">
        <f t="array" ref="S10">IF(K10="", "AwaitInput", IF(_xlfn.XLOOKUP($K10&amp;$L10,FFPERegionsAvailable!$B:$B&amp;FFPERegionsAvailable!$J:$J,FFPERegionsAvailable!$O:$O,"NA",0,1)&gt;0, _xlfn.XLOOKUP($K10&amp;$L10,FFPERegionsAvailable!$B:$B&amp;FFPERegionsAvailable!$J:$J,FFPERegionsAvailable!$W:$W,"NA",0,1), _xlfn.XLOOKUP($K10&amp;$L10,FFPERegionsAvailable!$B:$B&amp;FFPERegionsAvailable!$J:$J,FFPERegionsAvailable!$W:$W,"NA",0,-1)))</f>
        <v>AwaitInput</v>
      </c>
    </row>
    <row r="11" spans="1:19" ht="15.5" hidden="1">
      <c r="A11" s="600" t="s">
        <v>336</v>
      </c>
      <c r="B11" s="600" t="s">
        <v>975</v>
      </c>
      <c r="C11" s="600" t="s">
        <v>1484</v>
      </c>
      <c r="D11" s="600">
        <v>3</v>
      </c>
      <c r="E11" s="600" t="s">
        <v>2872</v>
      </c>
      <c r="F11" s="650">
        <v>44604</v>
      </c>
      <c r="G11" s="600" t="s">
        <v>2873</v>
      </c>
      <c r="H11" s="215" t="str">
        <f>IF(COUNTIFS(FFPERegionsAvailable!B:B,FFPEUsageLog!A11,FFPERegionsAvailable!J:J,FFPEUsageLog!B11,FFPERegionsAvailable!F:F,FFPEUsageLog!C11)&gt;0,"Y","N")</f>
        <v>Y</v>
      </c>
      <c r="K11" s="620"/>
      <c r="L11" s="215" t="s">
        <v>943</v>
      </c>
      <c r="M11" s="607" t="str" cm="1">
        <f t="array" ref="M11">IF(K11="", "AwaitInput", IF(_xlfn.XLOOKUP($K11&amp;$L11,FFPERegionsAvailable!$B:$B&amp;FFPERegionsAvailable!$J:$J,FFPERegionsAvailable!$O:$O,"NA",0,1)&gt;0, _xlfn.XLOOKUP($K11&amp;$L11,FFPERegionsAvailable!$B:$B&amp;FFPERegionsAvailable!$J:$J,FFPERegionsAvailable!$F:$F,"NA",0,1), _xlfn.XLOOKUP($K11&amp;$L11,FFPERegionsAvailable!$B:$B&amp;FFPERegionsAvailable!$J:$J,FFPERegionsAvailable!$F:$F,"NA",0,-1)))</f>
        <v>AwaitInput</v>
      </c>
      <c r="N11" s="595" t="str" cm="1">
        <f t="array" ref="N11">IF(K11="", "AwaitInput", IF(_xlfn.XLOOKUP($K11&amp;$L11,FFPERegionsAvailable!$B:$B&amp;FFPERegionsAvailable!$J:$J,FFPERegionsAvailable!$O:$O,"NA",0,1)&gt;0, _xlfn.XLOOKUP($K11&amp;$L11,FFPERegionsAvailable!$B:$B&amp;FFPERegionsAvailable!$J:$J,FFPERegionsAvailable!$G:$G,"NA",0,1), _xlfn.XLOOKUP($K11&amp;$L11,FFPERegionsAvailable!$B:$B&amp;FFPERegionsAvailable!$J:$J,FFPERegionsAvailable!$G:$G,"NA",0,-1)))</f>
        <v>AwaitInput</v>
      </c>
      <c r="O11" s="595" t="str" cm="1">
        <f t="array" ref="O11">IF(K11="", "AwaitInput", IF(_xlfn.XLOOKUP($K11&amp;$L11,FFPERegionsAvailable!$B:$B&amp;FFPERegionsAvailable!$J:$J,FFPERegionsAvailable!$O:$O,"NA",0,1)&gt;0, _xlfn.XLOOKUP($K11&amp;$L11,FFPERegionsAvailable!$B:$B&amp;FFPERegionsAvailable!$J:$J,FFPERegionsAvailable!$L:$L,"NA",0,1), _xlfn.XLOOKUP($K11&amp;$L11,FFPERegionsAvailable!$B:$B&amp;FFPERegionsAvailable!$J:$J,FFPERegionsAvailable!$L:$L,"NA",0,-1)))</f>
        <v>AwaitInput</v>
      </c>
      <c r="P11" s="604" t="str" cm="1">
        <f t="array" ref="P11">IF(K11="", "AwaitInput", IF(_xlfn.XLOOKUP($K11&amp;$L11,FFPERegionsAvailable!$B:$B&amp;FFPERegionsAvailable!$J:$J,FFPERegionsAvailable!$O:$O,"NA",0,1)&gt;0, _xlfn.XLOOKUP($K11&amp;$L11,FFPERegionsAvailable!$B:$B&amp;FFPERegionsAvailable!$J:$J,FFPERegionsAvailable!$O:$O,"NA",0,1), _xlfn.XLOOKUP($K11&amp;$L11,FFPERegionsAvailable!$B:$B&amp;FFPERegionsAvailable!$J:$J,FFPERegionsAvailable!$O:$O,"NA",0,-1)))</f>
        <v>AwaitInput</v>
      </c>
      <c r="Q11" s="594" t="str" cm="1">
        <f t="array" ref="Q11">IF(K11="", "AwaitInput", IF(_xlfn.XLOOKUP($K11&amp;$L11,FFPERegionsAvailable!$B:$B&amp;FFPERegionsAvailable!$J:$J,FFPERegionsAvailable!$O:$O,"NA",0,1)&gt;0, _xlfn.XLOOKUP($K11&amp;$L11,FFPERegionsAvailable!$B:$B&amp;FFPERegionsAvailable!$J:$J,FFPERegionsAvailable!$C:$C,"NA",0,1), _xlfn.XLOOKUP($K11&amp;$L11,FFPERegionsAvailable!$B:$B&amp;FFPERegionsAvailable!$J:$J,FFPERegionsAvailable!$C:$C,"NA",0,-1)))</f>
        <v>AwaitInput</v>
      </c>
      <c r="R11" s="594" t="str" cm="1">
        <f t="array" ref="R11">IF(K11="", "AwaitInput", IF(_xlfn.XLOOKUP($K11&amp;$L11,FFPERegionsAvailable!$B:$B&amp;FFPERegionsAvailable!$J:$J,FFPERegionsAvailable!$O:$O,"NA",0,1)&gt;0, _xlfn.XLOOKUP($K11&amp;$L11,FFPERegionsAvailable!$B:$B&amp;FFPERegionsAvailable!$J:$J,FFPERegionsAvailable!$S:$S,"NA",0,1), _xlfn.XLOOKUP($K11&amp;$L11,FFPERegionsAvailable!$B:$B&amp;FFPERegionsAvailable!$J:$J,FFPERegionsAvailable!$S:$S,"NA",0,-1)))</f>
        <v>AwaitInput</v>
      </c>
      <c r="S11" s="594" t="str" cm="1">
        <f t="array" ref="S11">IF(K11="", "AwaitInput", IF(_xlfn.XLOOKUP($K11&amp;$L11,FFPERegionsAvailable!$B:$B&amp;FFPERegionsAvailable!$J:$J,FFPERegionsAvailable!$O:$O,"NA",0,1)&gt;0, _xlfn.XLOOKUP($K11&amp;$L11,FFPERegionsAvailable!$B:$B&amp;FFPERegionsAvailable!$J:$J,FFPERegionsAvailable!$W:$W,"NA",0,1), _xlfn.XLOOKUP($K11&amp;$L11,FFPERegionsAvailable!$B:$B&amp;FFPERegionsAvailable!$J:$J,FFPERegionsAvailable!$W:$W,"NA",0,-1)))</f>
        <v>AwaitInput</v>
      </c>
    </row>
    <row r="12" spans="1:19" ht="15.5" hidden="1">
      <c r="A12" s="600" t="s">
        <v>614</v>
      </c>
      <c r="B12" s="600" t="s">
        <v>925</v>
      </c>
      <c r="C12" s="600" t="s">
        <v>1502</v>
      </c>
      <c r="D12" s="600">
        <v>3</v>
      </c>
      <c r="E12" s="600" t="s">
        <v>2872</v>
      </c>
      <c r="F12" s="650">
        <v>44604</v>
      </c>
      <c r="G12" s="600" t="s">
        <v>2873</v>
      </c>
      <c r="H12" s="215" t="str">
        <f>IF(COUNTIFS(FFPERegionsAvailable!B:B,FFPEUsageLog!A12,FFPERegionsAvailable!J:J,FFPEUsageLog!B12,FFPERegionsAvailable!F:F,FFPEUsageLog!C12)&gt;0,"Y","N")</f>
        <v>Y</v>
      </c>
      <c r="K12" s="620"/>
      <c r="L12" s="215" t="s">
        <v>943</v>
      </c>
      <c r="M12" s="607" t="str" cm="1">
        <f t="array" ref="M12">IF(K12="", "AwaitInput", IF(_xlfn.XLOOKUP($K12&amp;$L12,FFPERegionsAvailable!$B:$B&amp;FFPERegionsAvailable!$J:$J,FFPERegionsAvailable!$O:$O,"NA",0,1)&gt;0, _xlfn.XLOOKUP($K12&amp;$L12,FFPERegionsAvailable!$B:$B&amp;FFPERegionsAvailable!$J:$J,FFPERegionsAvailable!$F:$F,"NA",0,1), _xlfn.XLOOKUP($K12&amp;$L12,FFPERegionsAvailable!$B:$B&amp;FFPERegionsAvailable!$J:$J,FFPERegionsAvailable!$F:$F,"NA",0,-1)))</f>
        <v>AwaitInput</v>
      </c>
      <c r="N12" s="595" t="str" cm="1">
        <f t="array" ref="N12">IF(K12="", "AwaitInput", IF(_xlfn.XLOOKUP($K12&amp;$L12,FFPERegionsAvailable!$B:$B&amp;FFPERegionsAvailable!$J:$J,FFPERegionsAvailable!$O:$O,"NA",0,1)&gt;0, _xlfn.XLOOKUP($K12&amp;$L12,FFPERegionsAvailable!$B:$B&amp;FFPERegionsAvailable!$J:$J,FFPERegionsAvailable!$G:$G,"NA",0,1), _xlfn.XLOOKUP($K12&amp;$L12,FFPERegionsAvailable!$B:$B&amp;FFPERegionsAvailable!$J:$J,FFPERegionsAvailable!$G:$G,"NA",0,-1)))</f>
        <v>AwaitInput</v>
      </c>
      <c r="O12" s="595" t="str" cm="1">
        <f t="array" ref="O12">IF(K12="", "AwaitInput", IF(_xlfn.XLOOKUP($K12&amp;$L12,FFPERegionsAvailable!$B:$B&amp;FFPERegionsAvailable!$J:$J,FFPERegionsAvailable!$O:$O,"NA",0,1)&gt;0, _xlfn.XLOOKUP($K12&amp;$L12,FFPERegionsAvailable!$B:$B&amp;FFPERegionsAvailable!$J:$J,FFPERegionsAvailable!$L:$L,"NA",0,1), _xlfn.XLOOKUP($K12&amp;$L12,FFPERegionsAvailable!$B:$B&amp;FFPERegionsAvailable!$J:$J,FFPERegionsAvailable!$L:$L,"NA",0,-1)))</f>
        <v>AwaitInput</v>
      </c>
      <c r="P12" s="604" t="str" cm="1">
        <f t="array" ref="P12">IF(K12="", "AwaitInput", IF(_xlfn.XLOOKUP($K12&amp;$L12,FFPERegionsAvailable!$B:$B&amp;FFPERegionsAvailable!$J:$J,FFPERegionsAvailable!$O:$O,"NA",0,1)&gt;0, _xlfn.XLOOKUP($K12&amp;$L12,FFPERegionsAvailable!$B:$B&amp;FFPERegionsAvailable!$J:$J,FFPERegionsAvailable!$O:$O,"NA",0,1), _xlfn.XLOOKUP($K12&amp;$L12,FFPERegionsAvailable!$B:$B&amp;FFPERegionsAvailable!$J:$J,FFPERegionsAvailable!$O:$O,"NA",0,-1)))</f>
        <v>AwaitInput</v>
      </c>
      <c r="Q12" s="594" t="str" cm="1">
        <f t="array" ref="Q12">IF(K12="", "AwaitInput", IF(_xlfn.XLOOKUP($K12&amp;$L12,FFPERegionsAvailable!$B:$B&amp;FFPERegionsAvailable!$J:$J,FFPERegionsAvailable!$O:$O,"NA",0,1)&gt;0, _xlfn.XLOOKUP($K12&amp;$L12,FFPERegionsAvailable!$B:$B&amp;FFPERegionsAvailable!$J:$J,FFPERegionsAvailable!$C:$C,"NA",0,1), _xlfn.XLOOKUP($K12&amp;$L12,FFPERegionsAvailable!$B:$B&amp;FFPERegionsAvailable!$J:$J,FFPERegionsAvailable!$C:$C,"NA",0,-1)))</f>
        <v>AwaitInput</v>
      </c>
      <c r="R12" s="594" t="str" cm="1">
        <f t="array" ref="R12">IF(K12="", "AwaitInput", IF(_xlfn.XLOOKUP($K12&amp;$L12,FFPERegionsAvailable!$B:$B&amp;FFPERegionsAvailable!$J:$J,FFPERegionsAvailable!$O:$O,"NA",0,1)&gt;0, _xlfn.XLOOKUP($K12&amp;$L12,FFPERegionsAvailable!$B:$B&amp;FFPERegionsAvailable!$J:$J,FFPERegionsAvailable!$S:$S,"NA",0,1), _xlfn.XLOOKUP($K12&amp;$L12,FFPERegionsAvailable!$B:$B&amp;FFPERegionsAvailable!$J:$J,FFPERegionsAvailable!$S:$S,"NA",0,-1)))</f>
        <v>AwaitInput</v>
      </c>
      <c r="S12" s="594" t="str" cm="1">
        <f t="array" ref="S12">IF(K12="", "AwaitInput", IF(_xlfn.XLOOKUP($K12&amp;$L12,FFPERegionsAvailable!$B:$B&amp;FFPERegionsAvailable!$J:$J,FFPERegionsAvailable!$O:$O,"NA",0,1)&gt;0, _xlfn.XLOOKUP($K12&amp;$L12,FFPERegionsAvailable!$B:$B&amp;FFPERegionsAvailable!$J:$J,FFPERegionsAvailable!$W:$W,"NA",0,1), _xlfn.XLOOKUP($K12&amp;$L12,FFPERegionsAvailable!$B:$B&amp;FFPERegionsAvailable!$J:$J,FFPERegionsAvailable!$W:$W,"NA",0,-1)))</f>
        <v>AwaitInput</v>
      </c>
    </row>
    <row r="13" spans="1:19" ht="15.5" hidden="1">
      <c r="A13" s="600">
        <v>1190</v>
      </c>
      <c r="B13" s="600" t="s">
        <v>975</v>
      </c>
      <c r="C13" s="600" t="s">
        <v>1370</v>
      </c>
      <c r="D13" s="600">
        <v>3</v>
      </c>
      <c r="E13" s="600" t="s">
        <v>2872</v>
      </c>
      <c r="F13" s="650">
        <v>44604</v>
      </c>
      <c r="G13" s="600" t="s">
        <v>2873</v>
      </c>
      <c r="H13" s="215" t="str">
        <f>IF(COUNTIFS(FFPERegionsAvailable!B:B,FFPEUsageLog!A13,FFPERegionsAvailable!J:J,FFPEUsageLog!B13,FFPERegionsAvailable!F:F,FFPEUsageLog!C13)&gt;0,"Y","N")</f>
        <v>Y</v>
      </c>
      <c r="K13" s="620"/>
      <c r="L13" s="215" t="s">
        <v>943</v>
      </c>
      <c r="M13" s="607" t="str" cm="1">
        <f t="array" ref="M13">IF(K13="", "AwaitInput", IF(_xlfn.XLOOKUP($K13&amp;$L13,FFPERegionsAvailable!$B:$B&amp;FFPERegionsAvailable!$J:$J,FFPERegionsAvailable!$O:$O,"NA",0,1)&gt;0, _xlfn.XLOOKUP($K13&amp;$L13,FFPERegionsAvailable!$B:$B&amp;FFPERegionsAvailable!$J:$J,FFPERegionsAvailable!$F:$F,"NA",0,1), _xlfn.XLOOKUP($K13&amp;$L13,FFPERegionsAvailable!$B:$B&amp;FFPERegionsAvailable!$J:$J,FFPERegionsAvailable!$F:$F,"NA",0,-1)))</f>
        <v>AwaitInput</v>
      </c>
      <c r="N13" s="595" t="str" cm="1">
        <f t="array" ref="N13">IF(K13="", "AwaitInput", IF(_xlfn.XLOOKUP($K13&amp;$L13,FFPERegionsAvailable!$B:$B&amp;FFPERegionsAvailable!$J:$J,FFPERegionsAvailable!$O:$O,"NA",0,1)&gt;0, _xlfn.XLOOKUP($K13&amp;$L13,FFPERegionsAvailable!$B:$B&amp;FFPERegionsAvailable!$J:$J,FFPERegionsAvailable!$G:$G,"NA",0,1), _xlfn.XLOOKUP($K13&amp;$L13,FFPERegionsAvailable!$B:$B&amp;FFPERegionsAvailable!$J:$J,FFPERegionsAvailable!$G:$G,"NA",0,-1)))</f>
        <v>AwaitInput</v>
      </c>
      <c r="O13" s="595" t="str" cm="1">
        <f t="array" ref="O13">IF(K13="", "AwaitInput", IF(_xlfn.XLOOKUP($K13&amp;$L13,FFPERegionsAvailable!$B:$B&amp;FFPERegionsAvailable!$J:$J,FFPERegionsAvailable!$O:$O,"NA",0,1)&gt;0, _xlfn.XLOOKUP($K13&amp;$L13,FFPERegionsAvailable!$B:$B&amp;FFPERegionsAvailable!$J:$J,FFPERegionsAvailable!$L:$L,"NA",0,1), _xlfn.XLOOKUP($K13&amp;$L13,FFPERegionsAvailable!$B:$B&amp;FFPERegionsAvailable!$J:$J,FFPERegionsAvailable!$L:$L,"NA",0,-1)))</f>
        <v>AwaitInput</v>
      </c>
      <c r="P13" s="604" t="str" cm="1">
        <f t="array" ref="P13">IF(K13="", "AwaitInput", IF(_xlfn.XLOOKUP($K13&amp;$L13,FFPERegionsAvailable!$B:$B&amp;FFPERegionsAvailable!$J:$J,FFPERegionsAvailable!$O:$O,"NA",0,1)&gt;0, _xlfn.XLOOKUP($K13&amp;$L13,FFPERegionsAvailable!$B:$B&amp;FFPERegionsAvailable!$J:$J,FFPERegionsAvailable!$O:$O,"NA",0,1), _xlfn.XLOOKUP($K13&amp;$L13,FFPERegionsAvailable!$B:$B&amp;FFPERegionsAvailable!$J:$J,FFPERegionsAvailable!$O:$O,"NA",0,-1)))</f>
        <v>AwaitInput</v>
      </c>
      <c r="Q13" s="594" t="str" cm="1">
        <f t="array" ref="Q13">IF(K13="", "AwaitInput", IF(_xlfn.XLOOKUP($K13&amp;$L13,FFPERegionsAvailable!$B:$B&amp;FFPERegionsAvailable!$J:$J,FFPERegionsAvailable!$O:$O,"NA",0,1)&gt;0, _xlfn.XLOOKUP($K13&amp;$L13,FFPERegionsAvailable!$B:$B&amp;FFPERegionsAvailable!$J:$J,FFPERegionsAvailable!$C:$C,"NA",0,1), _xlfn.XLOOKUP($K13&amp;$L13,FFPERegionsAvailable!$B:$B&amp;FFPERegionsAvailable!$J:$J,FFPERegionsAvailable!$C:$C,"NA",0,-1)))</f>
        <v>AwaitInput</v>
      </c>
      <c r="R13" s="594" t="str" cm="1">
        <f t="array" ref="R13">IF(K13="", "AwaitInput", IF(_xlfn.XLOOKUP($K13&amp;$L13,FFPERegionsAvailable!$B:$B&amp;FFPERegionsAvailable!$J:$J,FFPERegionsAvailable!$O:$O,"NA",0,1)&gt;0, _xlfn.XLOOKUP($K13&amp;$L13,FFPERegionsAvailable!$B:$B&amp;FFPERegionsAvailable!$J:$J,FFPERegionsAvailable!$S:$S,"NA",0,1), _xlfn.XLOOKUP($K13&amp;$L13,FFPERegionsAvailable!$B:$B&amp;FFPERegionsAvailable!$J:$J,FFPERegionsAvailable!$S:$S,"NA",0,-1)))</f>
        <v>AwaitInput</v>
      </c>
      <c r="S13" s="594" t="str" cm="1">
        <f t="array" ref="S13">IF(K13="", "AwaitInput", IF(_xlfn.XLOOKUP($K13&amp;$L13,FFPERegionsAvailable!$B:$B&amp;FFPERegionsAvailable!$J:$J,FFPERegionsAvailable!$O:$O,"NA",0,1)&gt;0, _xlfn.XLOOKUP($K13&amp;$L13,FFPERegionsAvailable!$B:$B&amp;FFPERegionsAvailable!$J:$J,FFPERegionsAvailable!$W:$W,"NA",0,1), _xlfn.XLOOKUP($K13&amp;$L13,FFPERegionsAvailable!$B:$B&amp;FFPERegionsAvailable!$J:$J,FFPERegionsAvailable!$W:$W,"NA",0,-1)))</f>
        <v>AwaitInput</v>
      </c>
    </row>
    <row r="14" spans="1:19" ht="15.5" hidden="1">
      <c r="A14" s="600">
        <v>1072</v>
      </c>
      <c r="B14" s="600" t="s">
        <v>975</v>
      </c>
      <c r="C14" s="600" t="s">
        <v>1383</v>
      </c>
      <c r="D14" s="600">
        <v>3</v>
      </c>
      <c r="E14" s="600" t="s">
        <v>2872</v>
      </c>
      <c r="F14" s="650">
        <v>44604</v>
      </c>
      <c r="G14" s="600" t="s">
        <v>2873</v>
      </c>
      <c r="H14" s="215" t="str">
        <f>IF(COUNTIFS(FFPERegionsAvailable!B:B,FFPEUsageLog!A14,FFPERegionsAvailable!J:J,FFPEUsageLog!B14,FFPERegionsAvailable!F:F,FFPEUsageLog!C14)&gt;0,"Y","N")</f>
        <v>Y</v>
      </c>
      <c r="K14" s="620"/>
      <c r="L14" s="215" t="s">
        <v>2877</v>
      </c>
      <c r="M14" s="607" t="str" cm="1">
        <f t="array" ref="M14">IF(K14="", "AwaitInput", IF(_xlfn.XLOOKUP($K14&amp;$L14,FFPERegionsAvailable!$B:$B&amp;FFPERegionsAvailable!$J:$J,FFPERegionsAvailable!$O:$O,"NA",0,1)&gt;0, _xlfn.XLOOKUP($K14&amp;$L14,FFPERegionsAvailable!$B:$B&amp;FFPERegionsAvailable!$J:$J,FFPERegionsAvailable!$F:$F,"NA",0,1), _xlfn.XLOOKUP($K14&amp;$L14,FFPERegionsAvailable!$B:$B&amp;FFPERegionsAvailable!$J:$J,FFPERegionsAvailable!$F:$F,"NA",0,-1)))</f>
        <v>AwaitInput</v>
      </c>
      <c r="N14" s="595" t="str" cm="1">
        <f t="array" ref="N14">IF(K14="", "AwaitInput", IF(_xlfn.XLOOKUP($K14&amp;$L14,FFPERegionsAvailable!$B:$B&amp;FFPERegionsAvailable!$J:$J,FFPERegionsAvailable!$O:$O,"NA",0,1)&gt;0, _xlfn.XLOOKUP($K14&amp;$L14,FFPERegionsAvailable!$B:$B&amp;FFPERegionsAvailable!$J:$J,FFPERegionsAvailable!$G:$G,"NA",0,1), _xlfn.XLOOKUP($K14&amp;$L14,FFPERegionsAvailable!$B:$B&amp;FFPERegionsAvailable!$J:$J,FFPERegionsAvailable!$G:$G,"NA",0,-1)))</f>
        <v>AwaitInput</v>
      </c>
      <c r="O14" s="595" t="str" cm="1">
        <f t="array" ref="O14">IF(K14="", "AwaitInput", IF(_xlfn.XLOOKUP($K14&amp;$L14,FFPERegionsAvailable!$B:$B&amp;FFPERegionsAvailable!$J:$J,FFPERegionsAvailable!$O:$O,"NA",0,1)&gt;0, _xlfn.XLOOKUP($K14&amp;$L14,FFPERegionsAvailable!$B:$B&amp;FFPERegionsAvailable!$J:$J,FFPERegionsAvailable!$L:$L,"NA",0,1), _xlfn.XLOOKUP($K14&amp;$L14,FFPERegionsAvailable!$B:$B&amp;FFPERegionsAvailable!$J:$J,FFPERegionsAvailable!$L:$L,"NA",0,-1)))</f>
        <v>AwaitInput</v>
      </c>
      <c r="P14" s="604" t="str" cm="1">
        <f t="array" ref="P14">IF(K14="", "AwaitInput", IF(_xlfn.XLOOKUP($K14&amp;$L14,FFPERegionsAvailable!$B:$B&amp;FFPERegionsAvailable!$J:$J,FFPERegionsAvailable!$O:$O,"NA",0,1)&gt;0, _xlfn.XLOOKUP($K14&amp;$L14,FFPERegionsAvailable!$B:$B&amp;FFPERegionsAvailable!$J:$J,FFPERegionsAvailable!$O:$O,"NA",0,1), _xlfn.XLOOKUP($K14&amp;$L14,FFPERegionsAvailable!$B:$B&amp;FFPERegionsAvailable!$J:$J,FFPERegionsAvailable!$O:$O,"NA",0,-1)))</f>
        <v>AwaitInput</v>
      </c>
      <c r="Q14" s="594" t="str" cm="1">
        <f t="array" ref="Q14">IF(K14="", "AwaitInput", IF(_xlfn.XLOOKUP($K14&amp;$L14,FFPERegionsAvailable!$B:$B&amp;FFPERegionsAvailable!$J:$J,FFPERegionsAvailable!$O:$O,"NA",0,1)&gt;0, _xlfn.XLOOKUP($K14&amp;$L14,FFPERegionsAvailable!$B:$B&amp;FFPERegionsAvailable!$J:$J,FFPERegionsAvailable!$C:$C,"NA",0,1), _xlfn.XLOOKUP($K14&amp;$L14,FFPERegionsAvailable!$B:$B&amp;FFPERegionsAvailable!$J:$J,FFPERegionsAvailable!$C:$C,"NA",0,-1)))</f>
        <v>AwaitInput</v>
      </c>
      <c r="R14" s="594" t="str" cm="1">
        <f t="array" ref="R14">IF(K14="", "AwaitInput", IF(_xlfn.XLOOKUP($K14&amp;$L14,FFPERegionsAvailable!$B:$B&amp;FFPERegionsAvailable!$J:$J,FFPERegionsAvailable!$O:$O,"NA",0,1)&gt;0, _xlfn.XLOOKUP($K14&amp;$L14,FFPERegionsAvailable!$B:$B&amp;FFPERegionsAvailable!$J:$J,FFPERegionsAvailable!$S:$S,"NA",0,1), _xlfn.XLOOKUP($K14&amp;$L14,FFPERegionsAvailable!$B:$B&amp;FFPERegionsAvailable!$J:$J,FFPERegionsAvailable!$S:$S,"NA",0,-1)))</f>
        <v>AwaitInput</v>
      </c>
      <c r="S14" s="594" t="str" cm="1">
        <f t="array" ref="S14">IF(K14="", "AwaitInput", IF(_xlfn.XLOOKUP($K14&amp;$L14,FFPERegionsAvailable!$B:$B&amp;FFPERegionsAvailable!$J:$J,FFPERegionsAvailable!$O:$O,"NA",0,1)&gt;0, _xlfn.XLOOKUP($K14&amp;$L14,FFPERegionsAvailable!$B:$B&amp;FFPERegionsAvailable!$J:$J,FFPERegionsAvailable!$W:$W,"NA",0,1), _xlfn.XLOOKUP($K14&amp;$L14,FFPERegionsAvailable!$B:$B&amp;FFPERegionsAvailable!$J:$J,FFPERegionsAvailable!$W:$W,"NA",0,-1)))</f>
        <v>AwaitInput</v>
      </c>
    </row>
    <row r="15" spans="1:19" ht="15.5" hidden="1">
      <c r="A15" s="600">
        <v>1152</v>
      </c>
      <c r="B15" s="600" t="s">
        <v>925</v>
      </c>
      <c r="C15" s="600" t="s">
        <v>1379</v>
      </c>
      <c r="D15" s="600">
        <v>3</v>
      </c>
      <c r="E15" s="600" t="s">
        <v>2872</v>
      </c>
      <c r="F15" s="650">
        <v>44604</v>
      </c>
      <c r="G15" s="600" t="s">
        <v>2873</v>
      </c>
      <c r="H15" s="215" t="str">
        <f>IF(COUNTIFS(FFPERegionsAvailable!B:B,FFPEUsageLog!A15,FFPERegionsAvailable!J:J,FFPEUsageLog!B15,FFPERegionsAvailable!F:F,FFPEUsageLog!C15)&gt;0,"Y","N")</f>
        <v>Y</v>
      </c>
      <c r="K15" s="620"/>
      <c r="L15" s="387"/>
      <c r="M15" s="607" t="str" cm="1">
        <f t="array" ref="M15">IF(K15="", "AwaitInput", IF(_xlfn.XLOOKUP($K15&amp;$L15,FFPERegionsAvailable!$B:$B&amp;FFPERegionsAvailable!$J:$J,FFPERegionsAvailable!$O:$O,"NA",0,1)&gt;0, _xlfn.XLOOKUP($K15&amp;$L15,FFPERegionsAvailable!$B:$B&amp;FFPERegionsAvailable!$J:$J,FFPERegionsAvailable!$F:$F,"NA",0,1), _xlfn.XLOOKUP($K15&amp;$L15,FFPERegionsAvailable!$B:$B&amp;FFPERegionsAvailable!$J:$J,FFPERegionsAvailable!$F:$F,"NA",0,-1)))</f>
        <v>AwaitInput</v>
      </c>
      <c r="N15" s="595" t="str" cm="1">
        <f t="array" ref="N15">IF(K15="", "AwaitInput", IF(_xlfn.XLOOKUP($K15&amp;$L15,FFPERegionsAvailable!$B:$B&amp;FFPERegionsAvailable!$J:$J,FFPERegionsAvailable!$O:$O,"NA",0,1)&gt;0, _xlfn.XLOOKUP($K15&amp;$L15,FFPERegionsAvailable!$B:$B&amp;FFPERegionsAvailable!$J:$J,FFPERegionsAvailable!$G:$G,"NA",0,1), _xlfn.XLOOKUP($K15&amp;$L15,FFPERegionsAvailable!$B:$B&amp;FFPERegionsAvailable!$J:$J,FFPERegionsAvailable!$G:$G,"NA",0,-1)))</f>
        <v>AwaitInput</v>
      </c>
      <c r="O15" s="595" t="str" cm="1">
        <f t="array" ref="O15">IF(K15="", "AwaitInput", IF(_xlfn.XLOOKUP($K15&amp;$L15,FFPERegionsAvailable!$B:$B&amp;FFPERegionsAvailable!$J:$J,FFPERegionsAvailable!$O:$O,"NA",0,1)&gt;0, _xlfn.XLOOKUP($K15&amp;$L15,FFPERegionsAvailable!$B:$B&amp;FFPERegionsAvailable!$J:$J,FFPERegionsAvailable!$L:$L,"NA",0,1), _xlfn.XLOOKUP($K15&amp;$L15,FFPERegionsAvailable!$B:$B&amp;FFPERegionsAvailable!$J:$J,FFPERegionsAvailable!$L:$L,"NA",0,-1)))</f>
        <v>AwaitInput</v>
      </c>
      <c r="P15" s="604" t="str" cm="1">
        <f t="array" ref="P15">IF(K15="", "AwaitInput", IF(_xlfn.XLOOKUP($K15&amp;$L15,FFPERegionsAvailable!$B:$B&amp;FFPERegionsAvailable!$J:$J,FFPERegionsAvailable!$O:$O,"NA",0,1)&gt;0, _xlfn.XLOOKUP($K15&amp;$L15,FFPERegionsAvailable!$B:$B&amp;FFPERegionsAvailable!$J:$J,FFPERegionsAvailable!$O:$O,"NA",0,1), _xlfn.XLOOKUP($K15&amp;$L15,FFPERegionsAvailable!$B:$B&amp;FFPERegionsAvailable!$J:$J,FFPERegionsAvailable!$O:$O,"NA",0,-1)))</f>
        <v>AwaitInput</v>
      </c>
      <c r="Q15" s="594" t="str" cm="1">
        <f t="array" ref="Q15">IF(K15="", "AwaitInput", IF(_xlfn.XLOOKUP($K15&amp;$L15,FFPERegionsAvailable!$B:$B&amp;FFPERegionsAvailable!$J:$J,FFPERegionsAvailable!$O:$O,"NA",0,1)&gt;0, _xlfn.XLOOKUP($K15&amp;$L15,FFPERegionsAvailable!$B:$B&amp;FFPERegionsAvailable!$J:$J,FFPERegionsAvailable!$C:$C,"NA",0,1), _xlfn.XLOOKUP($K15&amp;$L15,FFPERegionsAvailable!$B:$B&amp;FFPERegionsAvailable!$J:$J,FFPERegionsAvailable!$C:$C,"NA",0,-1)))</f>
        <v>AwaitInput</v>
      </c>
      <c r="R15" s="594" t="str" cm="1">
        <f t="array" ref="R15">IF(K15="", "AwaitInput", IF(_xlfn.XLOOKUP($K15&amp;$L15,FFPERegionsAvailable!$B:$B&amp;FFPERegionsAvailable!$J:$J,FFPERegionsAvailable!$O:$O,"NA",0,1)&gt;0, _xlfn.XLOOKUP($K15&amp;$L15,FFPERegionsAvailable!$B:$B&amp;FFPERegionsAvailable!$J:$J,FFPERegionsAvailable!$S:$S,"NA",0,1), _xlfn.XLOOKUP($K15&amp;$L15,FFPERegionsAvailable!$B:$B&amp;FFPERegionsAvailable!$J:$J,FFPERegionsAvailable!$S:$S,"NA",0,-1)))</f>
        <v>AwaitInput</v>
      </c>
      <c r="S15" s="594" t="str" cm="1">
        <f t="array" ref="S15">IF(K15="", "AwaitInput", IF(_xlfn.XLOOKUP($K15&amp;$L15,FFPERegionsAvailable!$B:$B&amp;FFPERegionsAvailable!$J:$J,FFPERegionsAvailable!$O:$O,"NA",0,1)&gt;0, _xlfn.XLOOKUP($K15&amp;$L15,FFPERegionsAvailable!$B:$B&amp;FFPERegionsAvailable!$J:$J,FFPERegionsAvailable!$W:$W,"NA",0,1), _xlfn.XLOOKUP($K15&amp;$L15,FFPERegionsAvailable!$B:$B&amp;FFPERegionsAvailable!$J:$J,FFPERegionsAvailable!$W:$W,"NA",0,-1)))</f>
        <v>AwaitInput</v>
      </c>
    </row>
    <row r="16" spans="1:19" ht="15.5" hidden="1">
      <c r="A16" s="600" t="s">
        <v>465</v>
      </c>
      <c r="B16" s="600" t="s">
        <v>925</v>
      </c>
      <c r="C16" s="600" t="s">
        <v>1431</v>
      </c>
      <c r="D16" s="600">
        <v>3</v>
      </c>
      <c r="E16" s="600" t="s">
        <v>2872</v>
      </c>
      <c r="F16" s="650">
        <v>44604</v>
      </c>
      <c r="G16" s="600" t="s">
        <v>2873</v>
      </c>
      <c r="H16" s="215" t="str">
        <f>IF(COUNTIFS(FFPERegionsAvailable!B:B,FFPEUsageLog!A16,FFPERegionsAvailable!J:J,FFPEUsageLog!B16,FFPERegionsAvailable!F:F,FFPEUsageLog!C16)&gt;0,"Y","N")</f>
        <v>Y</v>
      </c>
      <c r="K16" s="620"/>
      <c r="L16" s="387"/>
      <c r="M16" s="607" t="str" cm="1">
        <f t="array" ref="M16">IF(K16="", "AwaitInput", IF(_xlfn.XLOOKUP($K16&amp;$L16,FFPERegionsAvailable!$B:$B&amp;FFPERegionsAvailable!$J:$J,FFPERegionsAvailable!$O:$O,"NA",0,1)&gt;0, _xlfn.XLOOKUP($K16&amp;$L16,FFPERegionsAvailable!$B:$B&amp;FFPERegionsAvailable!$J:$J,FFPERegionsAvailable!$F:$F,"NA",0,1), _xlfn.XLOOKUP($K16&amp;$L16,FFPERegionsAvailable!$B:$B&amp;FFPERegionsAvailable!$J:$J,FFPERegionsAvailable!$F:$F,"NA",0,-1)))</f>
        <v>AwaitInput</v>
      </c>
      <c r="N16" s="595" t="str" cm="1">
        <f t="array" ref="N16">IF(K16="", "AwaitInput", IF(_xlfn.XLOOKUP($K16&amp;$L16,FFPERegionsAvailable!$B:$B&amp;FFPERegionsAvailable!$J:$J,FFPERegionsAvailable!$O:$O,"NA",0,1)&gt;0, _xlfn.XLOOKUP($K16&amp;$L16,FFPERegionsAvailable!$B:$B&amp;FFPERegionsAvailable!$J:$J,FFPERegionsAvailable!$G:$G,"NA",0,1), _xlfn.XLOOKUP($K16&amp;$L16,FFPERegionsAvailable!$B:$B&amp;FFPERegionsAvailable!$J:$J,FFPERegionsAvailable!$G:$G,"NA",0,-1)))</f>
        <v>AwaitInput</v>
      </c>
      <c r="O16" s="595" t="str" cm="1">
        <f t="array" ref="O16">IF(K16="", "AwaitInput", IF(_xlfn.XLOOKUP($K16&amp;$L16,FFPERegionsAvailable!$B:$B&amp;FFPERegionsAvailable!$J:$J,FFPERegionsAvailable!$O:$O,"NA",0,1)&gt;0, _xlfn.XLOOKUP($K16&amp;$L16,FFPERegionsAvailable!$B:$B&amp;FFPERegionsAvailable!$J:$J,FFPERegionsAvailable!$L:$L,"NA",0,1), _xlfn.XLOOKUP($K16&amp;$L16,FFPERegionsAvailable!$B:$B&amp;FFPERegionsAvailable!$J:$J,FFPERegionsAvailable!$L:$L,"NA",0,-1)))</f>
        <v>AwaitInput</v>
      </c>
      <c r="P16" s="604" t="str" cm="1">
        <f t="array" ref="P16">IF(K16="", "AwaitInput", IF(_xlfn.XLOOKUP($K16&amp;$L16,FFPERegionsAvailable!$B:$B&amp;FFPERegionsAvailable!$J:$J,FFPERegionsAvailable!$O:$O,"NA",0,1)&gt;0, _xlfn.XLOOKUP($K16&amp;$L16,FFPERegionsAvailable!$B:$B&amp;FFPERegionsAvailable!$J:$J,FFPERegionsAvailable!$O:$O,"NA",0,1), _xlfn.XLOOKUP($K16&amp;$L16,FFPERegionsAvailable!$B:$B&amp;FFPERegionsAvailable!$J:$J,FFPERegionsAvailable!$O:$O,"NA",0,-1)))</f>
        <v>AwaitInput</v>
      </c>
      <c r="Q16" s="594" t="str" cm="1">
        <f t="array" ref="Q16">IF(K16="", "AwaitInput", IF(_xlfn.XLOOKUP($K16&amp;$L16,FFPERegionsAvailable!$B:$B&amp;FFPERegionsAvailable!$J:$J,FFPERegionsAvailable!$O:$O,"NA",0,1)&gt;0, _xlfn.XLOOKUP($K16&amp;$L16,FFPERegionsAvailable!$B:$B&amp;FFPERegionsAvailable!$J:$J,FFPERegionsAvailable!$C:$C,"NA",0,1), _xlfn.XLOOKUP($K16&amp;$L16,FFPERegionsAvailable!$B:$B&amp;FFPERegionsAvailable!$J:$J,FFPERegionsAvailable!$C:$C,"NA",0,-1)))</f>
        <v>AwaitInput</v>
      </c>
      <c r="R16" s="594" t="str" cm="1">
        <f t="array" ref="R16">IF(K16="", "AwaitInput", IF(_xlfn.XLOOKUP($K16&amp;$L16,FFPERegionsAvailable!$B:$B&amp;FFPERegionsAvailable!$J:$J,FFPERegionsAvailable!$O:$O,"NA",0,1)&gt;0, _xlfn.XLOOKUP($K16&amp;$L16,FFPERegionsAvailable!$B:$B&amp;FFPERegionsAvailable!$J:$J,FFPERegionsAvailable!$S:$S,"NA",0,1), _xlfn.XLOOKUP($K16&amp;$L16,FFPERegionsAvailable!$B:$B&amp;FFPERegionsAvailable!$J:$J,FFPERegionsAvailable!$S:$S,"NA",0,-1)))</f>
        <v>AwaitInput</v>
      </c>
      <c r="S16" s="594" t="str" cm="1">
        <f t="array" ref="S16">IF(K16="", "AwaitInput", IF(_xlfn.XLOOKUP($K16&amp;$L16,FFPERegionsAvailable!$B:$B&amp;FFPERegionsAvailable!$J:$J,FFPERegionsAvailable!$O:$O,"NA",0,1)&gt;0, _xlfn.XLOOKUP($K16&amp;$L16,FFPERegionsAvailable!$B:$B&amp;FFPERegionsAvailable!$J:$J,FFPERegionsAvailable!$W:$W,"NA",0,1), _xlfn.XLOOKUP($K16&amp;$L16,FFPERegionsAvailable!$B:$B&amp;FFPERegionsAvailable!$J:$J,FFPERegionsAvailable!$W:$W,"NA",0,-1)))</f>
        <v>AwaitInput</v>
      </c>
    </row>
    <row r="17" spans="1:19" ht="15.5" hidden="1">
      <c r="A17" s="600" t="s">
        <v>611</v>
      </c>
      <c r="B17" s="600" t="s">
        <v>925</v>
      </c>
      <c r="C17" s="600" t="s">
        <v>1497</v>
      </c>
      <c r="D17" s="600">
        <v>3</v>
      </c>
      <c r="E17" s="600" t="s">
        <v>2872</v>
      </c>
      <c r="F17" s="650">
        <v>44604</v>
      </c>
      <c r="G17" s="600" t="s">
        <v>2873</v>
      </c>
      <c r="H17" s="215" t="str">
        <f>IF(COUNTIFS(FFPERegionsAvailable!B:B,FFPEUsageLog!A17,FFPERegionsAvailable!J:J,FFPEUsageLog!B17,FFPERegionsAvailable!F:F,FFPEUsageLog!C17)&gt;0,"Y","N")</f>
        <v>Y</v>
      </c>
      <c r="K17" s="620"/>
      <c r="L17" s="387"/>
      <c r="M17" s="607" t="str" cm="1">
        <f t="array" ref="M17">IF(K17="", "AwaitInput", IF(_xlfn.XLOOKUP($K17&amp;$L17,FFPERegionsAvailable!$B:$B&amp;FFPERegionsAvailable!$J:$J,FFPERegionsAvailable!$O:$O,"NA",0,1)&gt;0, _xlfn.XLOOKUP($K17&amp;$L17,FFPERegionsAvailable!$B:$B&amp;FFPERegionsAvailable!$J:$J,FFPERegionsAvailable!$F:$F,"NA",0,1), _xlfn.XLOOKUP($K17&amp;$L17,FFPERegionsAvailable!$B:$B&amp;FFPERegionsAvailable!$J:$J,FFPERegionsAvailable!$F:$F,"NA",0,-1)))</f>
        <v>AwaitInput</v>
      </c>
      <c r="N17" s="595" t="str" cm="1">
        <f t="array" ref="N17">IF(K17="", "AwaitInput", IF(_xlfn.XLOOKUP($K17&amp;$L17,FFPERegionsAvailable!$B:$B&amp;FFPERegionsAvailable!$J:$J,FFPERegionsAvailable!$O:$O,"NA",0,1)&gt;0, _xlfn.XLOOKUP($K17&amp;$L17,FFPERegionsAvailable!$B:$B&amp;FFPERegionsAvailable!$J:$J,FFPERegionsAvailable!$G:$G,"NA",0,1), _xlfn.XLOOKUP($K17&amp;$L17,FFPERegionsAvailable!$B:$B&amp;FFPERegionsAvailable!$J:$J,FFPERegionsAvailable!$G:$G,"NA",0,-1)))</f>
        <v>AwaitInput</v>
      </c>
      <c r="O17" s="595" t="str" cm="1">
        <f t="array" ref="O17">IF(K17="", "AwaitInput", IF(_xlfn.XLOOKUP($K17&amp;$L17,FFPERegionsAvailable!$B:$B&amp;FFPERegionsAvailable!$J:$J,FFPERegionsAvailable!$O:$O,"NA",0,1)&gt;0, _xlfn.XLOOKUP($K17&amp;$L17,FFPERegionsAvailable!$B:$B&amp;FFPERegionsAvailable!$J:$J,FFPERegionsAvailable!$L:$L,"NA",0,1), _xlfn.XLOOKUP($K17&amp;$L17,FFPERegionsAvailable!$B:$B&amp;FFPERegionsAvailable!$J:$J,FFPERegionsAvailable!$L:$L,"NA",0,-1)))</f>
        <v>AwaitInput</v>
      </c>
      <c r="P17" s="604" t="str" cm="1">
        <f t="array" ref="P17">IF(K17="", "AwaitInput", IF(_xlfn.XLOOKUP($K17&amp;$L17,FFPERegionsAvailable!$B:$B&amp;FFPERegionsAvailable!$J:$J,FFPERegionsAvailable!$O:$O,"NA",0,1)&gt;0, _xlfn.XLOOKUP($K17&amp;$L17,FFPERegionsAvailable!$B:$B&amp;FFPERegionsAvailable!$J:$J,FFPERegionsAvailable!$O:$O,"NA",0,1), _xlfn.XLOOKUP($K17&amp;$L17,FFPERegionsAvailable!$B:$B&amp;FFPERegionsAvailable!$J:$J,FFPERegionsAvailable!$O:$O,"NA",0,-1)))</f>
        <v>AwaitInput</v>
      </c>
      <c r="Q17" s="594" t="str" cm="1">
        <f t="array" ref="Q17">IF(K17="", "AwaitInput", IF(_xlfn.XLOOKUP($K17&amp;$L17,FFPERegionsAvailable!$B:$B&amp;FFPERegionsAvailable!$J:$J,FFPERegionsAvailable!$O:$O,"NA",0,1)&gt;0, _xlfn.XLOOKUP($K17&amp;$L17,FFPERegionsAvailable!$B:$B&amp;FFPERegionsAvailable!$J:$J,FFPERegionsAvailable!$C:$C,"NA",0,1), _xlfn.XLOOKUP($K17&amp;$L17,FFPERegionsAvailable!$B:$B&amp;FFPERegionsAvailable!$J:$J,FFPERegionsAvailable!$C:$C,"NA",0,-1)))</f>
        <v>AwaitInput</v>
      </c>
      <c r="R17" s="594" t="str" cm="1">
        <f t="array" ref="R17">IF(K17="", "AwaitInput", IF(_xlfn.XLOOKUP($K17&amp;$L17,FFPERegionsAvailable!$B:$B&amp;FFPERegionsAvailable!$J:$J,FFPERegionsAvailable!$O:$O,"NA",0,1)&gt;0, _xlfn.XLOOKUP($K17&amp;$L17,FFPERegionsAvailable!$B:$B&amp;FFPERegionsAvailable!$J:$J,FFPERegionsAvailable!$S:$S,"NA",0,1), _xlfn.XLOOKUP($K17&amp;$L17,FFPERegionsAvailable!$B:$B&amp;FFPERegionsAvailable!$J:$J,FFPERegionsAvailable!$S:$S,"NA",0,-1)))</f>
        <v>AwaitInput</v>
      </c>
      <c r="S17" s="594" t="str" cm="1">
        <f t="array" ref="S17">IF(K17="", "AwaitInput", IF(_xlfn.XLOOKUP($K17&amp;$L17,FFPERegionsAvailable!$B:$B&amp;FFPERegionsAvailable!$J:$J,FFPERegionsAvailable!$O:$O,"NA",0,1)&gt;0, _xlfn.XLOOKUP($K17&amp;$L17,FFPERegionsAvailable!$B:$B&amp;FFPERegionsAvailable!$J:$J,FFPERegionsAvailable!$W:$W,"NA",0,1), _xlfn.XLOOKUP($K17&amp;$L17,FFPERegionsAvailable!$B:$B&amp;FFPERegionsAvailable!$J:$J,FFPERegionsAvailable!$W:$W,"NA",0,-1)))</f>
        <v>AwaitInput</v>
      </c>
    </row>
    <row r="18" spans="1:19" ht="15.5" hidden="1">
      <c r="A18" s="600" t="s">
        <v>597</v>
      </c>
      <c r="B18" s="600" t="s">
        <v>925</v>
      </c>
      <c r="C18" s="600" t="s">
        <v>1493</v>
      </c>
      <c r="D18" s="600">
        <v>3</v>
      </c>
      <c r="E18" s="600" t="s">
        <v>2872</v>
      </c>
      <c r="F18" s="650">
        <v>44604</v>
      </c>
      <c r="G18" s="600" t="s">
        <v>2873</v>
      </c>
      <c r="H18" s="215" t="str">
        <f>IF(COUNTIFS(FFPERegionsAvailable!B:B,FFPEUsageLog!A18,FFPERegionsAvailable!J:J,FFPEUsageLog!B18,FFPERegionsAvailable!F:F,FFPEUsageLog!C18)&gt;0,"Y","N")</f>
        <v>Y</v>
      </c>
      <c r="K18" s="620"/>
      <c r="L18" s="387"/>
      <c r="M18" s="607" t="str" cm="1">
        <f t="array" ref="M18">IF(K18="", "AwaitInput", IF(_xlfn.XLOOKUP($K18&amp;$L18,FFPERegionsAvailable!$B:$B&amp;FFPERegionsAvailable!$J:$J,FFPERegionsAvailable!$O:$O,"NA",0,1)&gt;0, _xlfn.XLOOKUP($K18&amp;$L18,FFPERegionsAvailable!$B:$B&amp;FFPERegionsAvailable!$J:$J,FFPERegionsAvailable!$F:$F,"NA",0,1), _xlfn.XLOOKUP($K18&amp;$L18,FFPERegionsAvailable!$B:$B&amp;FFPERegionsAvailable!$J:$J,FFPERegionsAvailable!$F:$F,"NA",0,-1)))</f>
        <v>AwaitInput</v>
      </c>
      <c r="N18" s="595" t="str" cm="1">
        <f t="array" ref="N18">IF(K18="", "AwaitInput", IF(_xlfn.XLOOKUP($K18&amp;$L18,FFPERegionsAvailable!$B:$B&amp;FFPERegionsAvailable!$J:$J,FFPERegionsAvailable!$O:$O,"NA",0,1)&gt;0, _xlfn.XLOOKUP($K18&amp;$L18,FFPERegionsAvailable!$B:$B&amp;FFPERegionsAvailable!$J:$J,FFPERegionsAvailable!$G:$G,"NA",0,1), _xlfn.XLOOKUP($K18&amp;$L18,FFPERegionsAvailable!$B:$B&amp;FFPERegionsAvailable!$J:$J,FFPERegionsAvailable!$G:$G,"NA",0,-1)))</f>
        <v>AwaitInput</v>
      </c>
      <c r="O18" s="595" t="str" cm="1">
        <f t="array" ref="O18">IF(K18="", "AwaitInput", IF(_xlfn.XLOOKUP($K18&amp;$L18,FFPERegionsAvailable!$B:$B&amp;FFPERegionsAvailable!$J:$J,FFPERegionsAvailable!$O:$O,"NA",0,1)&gt;0, _xlfn.XLOOKUP($K18&amp;$L18,FFPERegionsAvailable!$B:$B&amp;FFPERegionsAvailable!$J:$J,FFPERegionsAvailable!$L:$L,"NA",0,1), _xlfn.XLOOKUP($K18&amp;$L18,FFPERegionsAvailable!$B:$B&amp;FFPERegionsAvailable!$J:$J,FFPERegionsAvailable!$L:$L,"NA",0,-1)))</f>
        <v>AwaitInput</v>
      </c>
      <c r="P18" s="604" t="str" cm="1">
        <f t="array" ref="P18">IF(K18="", "AwaitInput", IF(_xlfn.XLOOKUP($K18&amp;$L18,FFPERegionsAvailable!$B:$B&amp;FFPERegionsAvailable!$J:$J,FFPERegionsAvailable!$O:$O,"NA",0,1)&gt;0, _xlfn.XLOOKUP($K18&amp;$L18,FFPERegionsAvailable!$B:$B&amp;FFPERegionsAvailable!$J:$J,FFPERegionsAvailable!$O:$O,"NA",0,1), _xlfn.XLOOKUP($K18&amp;$L18,FFPERegionsAvailable!$B:$B&amp;FFPERegionsAvailable!$J:$J,FFPERegionsAvailable!$O:$O,"NA",0,-1)))</f>
        <v>AwaitInput</v>
      </c>
      <c r="Q18" s="594" t="str" cm="1">
        <f t="array" ref="Q18">IF(K18="", "AwaitInput", IF(_xlfn.XLOOKUP($K18&amp;$L18,FFPERegionsAvailable!$B:$B&amp;FFPERegionsAvailable!$J:$J,FFPERegionsAvailable!$O:$O,"NA",0,1)&gt;0, _xlfn.XLOOKUP($K18&amp;$L18,FFPERegionsAvailable!$B:$B&amp;FFPERegionsAvailable!$J:$J,FFPERegionsAvailable!$C:$C,"NA",0,1), _xlfn.XLOOKUP($K18&amp;$L18,FFPERegionsAvailable!$B:$B&amp;FFPERegionsAvailable!$J:$J,FFPERegionsAvailable!$C:$C,"NA",0,-1)))</f>
        <v>AwaitInput</v>
      </c>
      <c r="R18" s="594" t="str" cm="1">
        <f t="array" ref="R18">IF(K18="", "AwaitInput", IF(_xlfn.XLOOKUP($K18&amp;$L18,FFPERegionsAvailable!$B:$B&amp;FFPERegionsAvailable!$J:$J,FFPERegionsAvailable!$O:$O,"NA",0,1)&gt;0, _xlfn.XLOOKUP($K18&amp;$L18,FFPERegionsAvailable!$B:$B&amp;FFPERegionsAvailable!$J:$J,FFPERegionsAvailable!$S:$S,"NA",0,1), _xlfn.XLOOKUP($K18&amp;$L18,FFPERegionsAvailable!$B:$B&amp;FFPERegionsAvailable!$J:$J,FFPERegionsAvailable!$S:$S,"NA",0,-1)))</f>
        <v>AwaitInput</v>
      </c>
      <c r="S18" s="594" t="str" cm="1">
        <f t="array" ref="S18">IF(K18="", "AwaitInput", IF(_xlfn.XLOOKUP($K18&amp;$L18,FFPERegionsAvailable!$B:$B&amp;FFPERegionsAvailable!$J:$J,FFPERegionsAvailable!$O:$O,"NA",0,1)&gt;0, _xlfn.XLOOKUP($K18&amp;$L18,FFPERegionsAvailable!$B:$B&amp;FFPERegionsAvailable!$J:$J,FFPERegionsAvailable!$W:$W,"NA",0,1), _xlfn.XLOOKUP($K18&amp;$L18,FFPERegionsAvailable!$B:$B&amp;FFPERegionsAvailable!$J:$J,FFPERegionsAvailable!$W:$W,"NA",0,-1)))</f>
        <v>AwaitInput</v>
      </c>
    </row>
    <row r="19" spans="1:19" ht="15.5" hidden="1">
      <c r="A19" s="600" t="s">
        <v>484</v>
      </c>
      <c r="B19" s="600" t="s">
        <v>975</v>
      </c>
      <c r="C19" s="600" t="s">
        <v>1985</v>
      </c>
      <c r="D19" s="600">
        <v>3</v>
      </c>
      <c r="E19" s="600" t="s">
        <v>2872</v>
      </c>
      <c r="F19" s="650">
        <v>44604</v>
      </c>
      <c r="G19" s="600" t="s">
        <v>2873</v>
      </c>
      <c r="H19" s="215" t="str">
        <f>IF(COUNTIFS(FFPERegionsAvailable!B:B,FFPEUsageLog!A19,FFPERegionsAvailable!J:J,FFPEUsageLog!B19,FFPERegionsAvailable!F:F,FFPEUsageLog!C19)&gt;0,"Y","N")</f>
        <v>Y</v>
      </c>
      <c r="K19" s="620"/>
      <c r="L19" s="387"/>
      <c r="M19" s="607" t="str" cm="1">
        <f t="array" ref="M19">IF(K19="", "AwaitInput", IF(_xlfn.XLOOKUP($K19&amp;$L19,FFPERegionsAvailable!$B:$B&amp;FFPERegionsAvailable!$J:$J,FFPERegionsAvailable!$O:$O,"NA",0,1)&gt;0, _xlfn.XLOOKUP($K19&amp;$L19,FFPERegionsAvailable!$B:$B&amp;FFPERegionsAvailable!$J:$J,FFPERegionsAvailable!$F:$F,"NA",0,1), _xlfn.XLOOKUP($K19&amp;$L19,FFPERegionsAvailable!$B:$B&amp;FFPERegionsAvailable!$J:$J,FFPERegionsAvailable!$F:$F,"NA",0,-1)))</f>
        <v>AwaitInput</v>
      </c>
      <c r="N19" s="595" t="str" cm="1">
        <f t="array" ref="N19">IF(K19="", "AwaitInput", IF(_xlfn.XLOOKUP($K19&amp;$L19,FFPERegionsAvailable!$B:$B&amp;FFPERegionsAvailable!$J:$J,FFPERegionsAvailable!$O:$O,"NA",0,1)&gt;0, _xlfn.XLOOKUP($K19&amp;$L19,FFPERegionsAvailable!$B:$B&amp;FFPERegionsAvailable!$J:$J,FFPERegionsAvailable!$G:$G,"NA",0,1), _xlfn.XLOOKUP($K19&amp;$L19,FFPERegionsAvailable!$B:$B&amp;FFPERegionsAvailable!$J:$J,FFPERegionsAvailable!$G:$G,"NA",0,-1)))</f>
        <v>AwaitInput</v>
      </c>
      <c r="O19" s="595" t="str" cm="1">
        <f t="array" ref="O19">IF(K19="", "AwaitInput", IF(_xlfn.XLOOKUP($K19&amp;$L19,FFPERegionsAvailable!$B:$B&amp;FFPERegionsAvailable!$J:$J,FFPERegionsAvailable!$O:$O,"NA",0,1)&gt;0, _xlfn.XLOOKUP($K19&amp;$L19,FFPERegionsAvailable!$B:$B&amp;FFPERegionsAvailable!$J:$J,FFPERegionsAvailable!$L:$L,"NA",0,1), _xlfn.XLOOKUP($K19&amp;$L19,FFPERegionsAvailable!$B:$B&amp;FFPERegionsAvailable!$J:$J,FFPERegionsAvailable!$L:$L,"NA",0,-1)))</f>
        <v>AwaitInput</v>
      </c>
      <c r="P19" s="604" t="str" cm="1">
        <f t="array" ref="P19">IF(K19="", "AwaitInput", IF(_xlfn.XLOOKUP($K19&amp;$L19,FFPERegionsAvailable!$B:$B&amp;FFPERegionsAvailable!$J:$J,FFPERegionsAvailable!$O:$O,"NA",0,1)&gt;0, _xlfn.XLOOKUP($K19&amp;$L19,FFPERegionsAvailable!$B:$B&amp;FFPERegionsAvailable!$J:$J,FFPERegionsAvailable!$O:$O,"NA",0,1), _xlfn.XLOOKUP($K19&amp;$L19,FFPERegionsAvailable!$B:$B&amp;FFPERegionsAvailable!$J:$J,FFPERegionsAvailable!$O:$O,"NA",0,-1)))</f>
        <v>AwaitInput</v>
      </c>
      <c r="Q19" s="594" t="str" cm="1">
        <f t="array" ref="Q19">IF(K19="", "AwaitInput", IF(_xlfn.XLOOKUP($K19&amp;$L19,FFPERegionsAvailable!$B:$B&amp;FFPERegionsAvailable!$J:$J,FFPERegionsAvailable!$O:$O,"NA",0,1)&gt;0, _xlfn.XLOOKUP($K19&amp;$L19,FFPERegionsAvailable!$B:$B&amp;FFPERegionsAvailable!$J:$J,FFPERegionsAvailable!$C:$C,"NA",0,1), _xlfn.XLOOKUP($K19&amp;$L19,FFPERegionsAvailable!$B:$B&amp;FFPERegionsAvailable!$J:$J,FFPERegionsAvailable!$C:$C,"NA",0,-1)))</f>
        <v>AwaitInput</v>
      </c>
      <c r="R19" s="594" t="str" cm="1">
        <f t="array" ref="R19">IF(K19="", "AwaitInput", IF(_xlfn.XLOOKUP($K19&amp;$L19,FFPERegionsAvailable!$B:$B&amp;FFPERegionsAvailable!$J:$J,FFPERegionsAvailable!$O:$O,"NA",0,1)&gt;0, _xlfn.XLOOKUP($K19&amp;$L19,FFPERegionsAvailable!$B:$B&amp;FFPERegionsAvailable!$J:$J,FFPERegionsAvailable!$S:$S,"NA",0,1), _xlfn.XLOOKUP($K19&amp;$L19,FFPERegionsAvailable!$B:$B&amp;FFPERegionsAvailable!$J:$J,FFPERegionsAvailable!$S:$S,"NA",0,-1)))</f>
        <v>AwaitInput</v>
      </c>
      <c r="S19" s="594" t="str" cm="1">
        <f t="array" ref="S19">IF(K19="", "AwaitInput", IF(_xlfn.XLOOKUP($K19&amp;$L19,FFPERegionsAvailable!$B:$B&amp;FFPERegionsAvailable!$J:$J,FFPERegionsAvailable!$O:$O,"NA",0,1)&gt;0, _xlfn.XLOOKUP($K19&amp;$L19,FFPERegionsAvailable!$B:$B&amp;FFPERegionsAvailable!$J:$J,FFPERegionsAvailable!$W:$W,"NA",0,1), _xlfn.XLOOKUP($K19&amp;$L19,FFPERegionsAvailable!$B:$B&amp;FFPERegionsAvailable!$J:$J,FFPERegionsAvailable!$W:$W,"NA",0,-1)))</f>
        <v>AwaitInput</v>
      </c>
    </row>
    <row r="20" spans="1:19" ht="15.5" hidden="1">
      <c r="A20" s="600" t="s">
        <v>626</v>
      </c>
      <c r="B20" s="600" t="s">
        <v>975</v>
      </c>
      <c r="C20" s="600" t="s">
        <v>1497</v>
      </c>
      <c r="D20" s="600">
        <v>3</v>
      </c>
      <c r="E20" s="600" t="s">
        <v>2872</v>
      </c>
      <c r="F20" s="650">
        <v>44604</v>
      </c>
      <c r="G20" s="600" t="s">
        <v>2873</v>
      </c>
      <c r="H20" s="215" t="str">
        <f>IF(COUNTIFS(FFPERegionsAvailable!B:B,FFPEUsageLog!A20,FFPERegionsAvailable!J:J,FFPEUsageLog!B20,FFPERegionsAvailable!F:F,FFPEUsageLog!C20)&gt;0,"Y","N")</f>
        <v>Y</v>
      </c>
      <c r="K20" s="620"/>
      <c r="L20" s="387"/>
      <c r="M20" s="607" t="str" cm="1">
        <f t="array" ref="M20">IF(K20="", "AwaitInput", IF(_xlfn.XLOOKUP($K20&amp;$L20,FFPERegionsAvailable!$B:$B&amp;FFPERegionsAvailable!$J:$J,FFPERegionsAvailable!$O:$O,"NA",0,1)&gt;0, _xlfn.XLOOKUP($K20&amp;$L20,FFPERegionsAvailable!$B:$B&amp;FFPERegionsAvailable!$J:$J,FFPERegionsAvailable!$F:$F,"NA",0,1), _xlfn.XLOOKUP($K20&amp;$L20,FFPERegionsAvailable!$B:$B&amp;FFPERegionsAvailable!$J:$J,FFPERegionsAvailable!$F:$F,"NA",0,-1)))</f>
        <v>AwaitInput</v>
      </c>
      <c r="N20" s="595" t="str" cm="1">
        <f t="array" ref="N20">IF(K20="", "AwaitInput", IF(_xlfn.XLOOKUP($K20&amp;$L20,FFPERegionsAvailable!$B:$B&amp;FFPERegionsAvailable!$J:$J,FFPERegionsAvailable!$O:$O,"NA",0,1)&gt;0, _xlfn.XLOOKUP($K20&amp;$L20,FFPERegionsAvailable!$B:$B&amp;FFPERegionsAvailable!$J:$J,FFPERegionsAvailable!$G:$G,"NA",0,1), _xlfn.XLOOKUP($K20&amp;$L20,FFPERegionsAvailable!$B:$B&amp;FFPERegionsAvailable!$J:$J,FFPERegionsAvailable!$G:$G,"NA",0,-1)))</f>
        <v>AwaitInput</v>
      </c>
      <c r="O20" s="595" t="str" cm="1">
        <f t="array" ref="O20">IF(K20="", "AwaitInput", IF(_xlfn.XLOOKUP($K20&amp;$L20,FFPERegionsAvailable!$B:$B&amp;FFPERegionsAvailable!$J:$J,FFPERegionsAvailable!$O:$O,"NA",0,1)&gt;0, _xlfn.XLOOKUP($K20&amp;$L20,FFPERegionsAvailable!$B:$B&amp;FFPERegionsAvailable!$J:$J,FFPERegionsAvailable!$L:$L,"NA",0,1), _xlfn.XLOOKUP($K20&amp;$L20,FFPERegionsAvailable!$B:$B&amp;FFPERegionsAvailable!$J:$J,FFPERegionsAvailable!$L:$L,"NA",0,-1)))</f>
        <v>AwaitInput</v>
      </c>
      <c r="P20" s="604" t="str" cm="1">
        <f t="array" ref="P20">IF(K20="", "AwaitInput", IF(_xlfn.XLOOKUP($K20&amp;$L20,FFPERegionsAvailable!$B:$B&amp;FFPERegionsAvailable!$J:$J,FFPERegionsAvailable!$O:$O,"NA",0,1)&gt;0, _xlfn.XLOOKUP($K20&amp;$L20,FFPERegionsAvailable!$B:$B&amp;FFPERegionsAvailable!$J:$J,FFPERegionsAvailable!$O:$O,"NA",0,1), _xlfn.XLOOKUP($K20&amp;$L20,FFPERegionsAvailable!$B:$B&amp;FFPERegionsAvailable!$J:$J,FFPERegionsAvailable!$O:$O,"NA",0,-1)))</f>
        <v>AwaitInput</v>
      </c>
      <c r="Q20" s="594" t="str" cm="1">
        <f t="array" ref="Q20">IF(K20="", "AwaitInput", IF(_xlfn.XLOOKUP($K20&amp;$L20,FFPERegionsAvailable!$B:$B&amp;FFPERegionsAvailable!$J:$J,FFPERegionsAvailable!$O:$O,"NA",0,1)&gt;0, _xlfn.XLOOKUP($K20&amp;$L20,FFPERegionsAvailable!$B:$B&amp;FFPERegionsAvailable!$J:$J,FFPERegionsAvailable!$C:$C,"NA",0,1), _xlfn.XLOOKUP($K20&amp;$L20,FFPERegionsAvailable!$B:$B&amp;FFPERegionsAvailable!$J:$J,FFPERegionsAvailable!$C:$C,"NA",0,-1)))</f>
        <v>AwaitInput</v>
      </c>
      <c r="R20" s="594" t="str" cm="1">
        <f t="array" ref="R20">IF(K20="", "AwaitInput", IF(_xlfn.XLOOKUP($K20&amp;$L20,FFPERegionsAvailable!$B:$B&amp;FFPERegionsAvailable!$J:$J,FFPERegionsAvailable!$O:$O,"NA",0,1)&gt;0, _xlfn.XLOOKUP($K20&amp;$L20,FFPERegionsAvailable!$B:$B&amp;FFPERegionsAvailable!$J:$J,FFPERegionsAvailable!$S:$S,"NA",0,1), _xlfn.XLOOKUP($K20&amp;$L20,FFPERegionsAvailable!$B:$B&amp;FFPERegionsAvailable!$J:$J,FFPERegionsAvailable!$S:$S,"NA",0,-1)))</f>
        <v>AwaitInput</v>
      </c>
      <c r="S20" s="594" t="str" cm="1">
        <f t="array" ref="S20">IF(K20="", "AwaitInput", IF(_xlfn.XLOOKUP($K20&amp;$L20,FFPERegionsAvailable!$B:$B&amp;FFPERegionsAvailable!$J:$J,FFPERegionsAvailable!$O:$O,"NA",0,1)&gt;0, _xlfn.XLOOKUP($K20&amp;$L20,FFPERegionsAvailable!$B:$B&amp;FFPERegionsAvailable!$J:$J,FFPERegionsAvailable!$W:$W,"NA",0,1), _xlfn.XLOOKUP($K20&amp;$L20,FFPERegionsAvailable!$B:$B&amp;FFPERegionsAvailable!$J:$J,FFPERegionsAvailable!$W:$W,"NA",0,-1)))</f>
        <v>AwaitInput</v>
      </c>
    </row>
    <row r="21" spans="1:19" ht="15.5" hidden="1">
      <c r="A21" s="600" t="s">
        <v>626</v>
      </c>
      <c r="B21" s="600" t="s">
        <v>925</v>
      </c>
      <c r="C21" s="600" t="s">
        <v>1497</v>
      </c>
      <c r="D21" s="600">
        <v>3</v>
      </c>
      <c r="E21" s="600" t="s">
        <v>2872</v>
      </c>
      <c r="F21" s="650">
        <v>44604</v>
      </c>
      <c r="G21" s="600" t="s">
        <v>2873</v>
      </c>
      <c r="H21" s="215" t="str">
        <f>IF(COUNTIFS(FFPERegionsAvailable!B:B,FFPEUsageLog!A21,FFPERegionsAvailable!J:J,FFPEUsageLog!B21,FFPERegionsAvailable!F:F,FFPEUsageLog!C21)&gt;0,"Y","N")</f>
        <v>Y</v>
      </c>
      <c r="K21" s="620"/>
      <c r="L21" s="617"/>
      <c r="M21" s="607" t="str" cm="1">
        <f t="array" ref="M21">IF(K21="", "AwaitInput", IF(_xlfn.XLOOKUP($K21&amp;$L21,FFPERegionsAvailable!$B:$B&amp;FFPERegionsAvailable!$J:$J,FFPERegionsAvailable!$O:$O,"NA",0,1)&gt;0, _xlfn.XLOOKUP($K21&amp;$L21,FFPERegionsAvailable!$B:$B&amp;FFPERegionsAvailable!$J:$J,FFPERegionsAvailable!$F:$F,"NA",0,1), _xlfn.XLOOKUP($K21&amp;$L21,FFPERegionsAvailable!$B:$B&amp;FFPERegionsAvailable!$J:$J,FFPERegionsAvailable!$F:$F,"NA",0,-1)))</f>
        <v>AwaitInput</v>
      </c>
      <c r="N21" s="595" t="str" cm="1">
        <f t="array" ref="N21">IF(K21="", "AwaitInput", IF(_xlfn.XLOOKUP($K21&amp;$L21,FFPERegionsAvailable!$B:$B&amp;FFPERegionsAvailable!$J:$J,FFPERegionsAvailable!$O:$O,"NA",0,1)&gt;0, _xlfn.XLOOKUP($K21&amp;$L21,FFPERegionsAvailable!$B:$B&amp;FFPERegionsAvailable!$J:$J,FFPERegionsAvailable!$G:$G,"NA",0,1), _xlfn.XLOOKUP($K21&amp;$L21,FFPERegionsAvailable!$B:$B&amp;FFPERegionsAvailable!$J:$J,FFPERegionsAvailable!$G:$G,"NA",0,-1)))</f>
        <v>AwaitInput</v>
      </c>
      <c r="O21" s="595" t="str" cm="1">
        <f t="array" ref="O21">IF(K21="", "AwaitInput", IF(_xlfn.XLOOKUP($K21&amp;$L21,FFPERegionsAvailable!$B:$B&amp;FFPERegionsAvailable!$J:$J,FFPERegionsAvailable!$O:$O,"NA",0,1)&gt;0, _xlfn.XLOOKUP($K21&amp;$L21,FFPERegionsAvailable!$B:$B&amp;FFPERegionsAvailable!$J:$J,FFPERegionsAvailable!$L:$L,"NA",0,1), _xlfn.XLOOKUP($K21&amp;$L21,FFPERegionsAvailable!$B:$B&amp;FFPERegionsAvailable!$J:$J,FFPERegionsAvailable!$L:$L,"NA",0,-1)))</f>
        <v>AwaitInput</v>
      </c>
      <c r="P21" s="604" t="str" cm="1">
        <f t="array" ref="P21">IF(K21="", "AwaitInput", IF(_xlfn.XLOOKUP($K21&amp;$L21,FFPERegionsAvailable!$B:$B&amp;FFPERegionsAvailable!$J:$J,FFPERegionsAvailable!$O:$O,"NA",0,1)&gt;0, _xlfn.XLOOKUP($K21&amp;$L21,FFPERegionsAvailable!$B:$B&amp;FFPERegionsAvailable!$J:$J,FFPERegionsAvailable!$O:$O,"NA",0,1), _xlfn.XLOOKUP($K21&amp;$L21,FFPERegionsAvailable!$B:$B&amp;FFPERegionsAvailable!$J:$J,FFPERegionsAvailable!$O:$O,"NA",0,-1)))</f>
        <v>AwaitInput</v>
      </c>
      <c r="Q21" s="594" t="str" cm="1">
        <f t="array" ref="Q21">IF(K21="", "AwaitInput", IF(_xlfn.XLOOKUP($K21&amp;$L21,FFPERegionsAvailable!$B:$B&amp;FFPERegionsAvailable!$J:$J,FFPERegionsAvailable!$O:$O,"NA",0,1)&gt;0, _xlfn.XLOOKUP($K21&amp;$L21,FFPERegionsAvailable!$B:$B&amp;FFPERegionsAvailable!$J:$J,FFPERegionsAvailable!$C:$C,"NA",0,1), _xlfn.XLOOKUP($K21&amp;$L21,FFPERegionsAvailable!$B:$B&amp;FFPERegionsAvailable!$J:$J,FFPERegionsAvailable!$C:$C,"NA",0,-1)))</f>
        <v>AwaitInput</v>
      </c>
      <c r="R21" s="594" t="str" cm="1">
        <f t="array" ref="R21">IF(K21="", "AwaitInput", IF(_xlfn.XLOOKUP($K21&amp;$L21,FFPERegionsAvailable!$B:$B&amp;FFPERegionsAvailable!$J:$J,FFPERegionsAvailable!$O:$O,"NA",0,1)&gt;0, _xlfn.XLOOKUP($K21&amp;$L21,FFPERegionsAvailable!$B:$B&amp;FFPERegionsAvailable!$J:$J,FFPERegionsAvailable!$S:$S,"NA",0,1), _xlfn.XLOOKUP($K21&amp;$L21,FFPERegionsAvailable!$B:$B&amp;FFPERegionsAvailable!$J:$J,FFPERegionsAvailable!$S:$S,"NA",0,-1)))</f>
        <v>AwaitInput</v>
      </c>
      <c r="S21" s="594" t="str" cm="1">
        <f t="array" ref="S21">IF(K21="", "AwaitInput", IF(_xlfn.XLOOKUP($K21&amp;$L21,FFPERegionsAvailable!$B:$B&amp;FFPERegionsAvailable!$J:$J,FFPERegionsAvailable!$O:$O,"NA",0,1)&gt;0, _xlfn.XLOOKUP($K21&amp;$L21,FFPERegionsAvailable!$B:$B&amp;FFPERegionsAvailable!$J:$J,FFPERegionsAvailable!$W:$W,"NA",0,1), _xlfn.XLOOKUP($K21&amp;$L21,FFPERegionsAvailable!$B:$B&amp;FFPERegionsAvailable!$J:$J,FFPERegionsAvailable!$W:$W,"NA",0,-1)))</f>
        <v>AwaitInput</v>
      </c>
    </row>
    <row r="22" spans="1:19" ht="15.5" hidden="1">
      <c r="A22" s="600">
        <v>1191</v>
      </c>
      <c r="B22" s="600" t="s">
        <v>975</v>
      </c>
      <c r="C22" s="600" t="s">
        <v>1366</v>
      </c>
      <c r="D22" s="600">
        <v>3</v>
      </c>
      <c r="E22" s="600" t="s">
        <v>2872</v>
      </c>
      <c r="F22" s="650">
        <v>44604</v>
      </c>
      <c r="G22" s="600" t="s">
        <v>2873</v>
      </c>
      <c r="H22" s="215" t="str">
        <f>IF(COUNTIFS(FFPERegionsAvailable!B:B,FFPEUsageLog!A22,FFPERegionsAvailable!J:J,FFPEUsageLog!B22,FFPERegionsAvailable!F:F,FFPEUsageLog!C22)&gt;0,"Y","N")</f>
        <v>Y</v>
      </c>
      <c r="K22"/>
      <c r="L22" s="36"/>
      <c r="M22" s="607" t="str" cm="1">
        <f t="array" ref="M22">IF(K22="", "AwaitInput", IF(_xlfn.XLOOKUP($K22&amp;$L22,FFPERegionsAvailable!$B:$B&amp;FFPERegionsAvailable!$J:$J,FFPERegionsAvailable!$O:$O,"NA",0,1)&gt;0, _xlfn.XLOOKUP($K22&amp;$L22,FFPERegionsAvailable!$B:$B&amp;FFPERegionsAvailable!$J:$J,FFPERegionsAvailable!$F:$F,"NA",0,1), _xlfn.XLOOKUP($K22&amp;$L22,FFPERegionsAvailable!$B:$B&amp;FFPERegionsAvailable!$J:$J,FFPERegionsAvailable!$F:$F,"NA",0,-1)))</f>
        <v>AwaitInput</v>
      </c>
      <c r="N22" s="595" t="str" cm="1">
        <f t="array" ref="N22">IF(K22="", "AwaitInput", IF(_xlfn.XLOOKUP($K22&amp;$L22,FFPERegionsAvailable!$B:$B&amp;FFPERegionsAvailable!$J:$J,FFPERegionsAvailable!$O:$O,"NA",0,1)&gt;0, _xlfn.XLOOKUP($K22&amp;$L22,FFPERegionsAvailable!$B:$B&amp;FFPERegionsAvailable!$J:$J,FFPERegionsAvailable!$G:$G,"NA",0,1), _xlfn.XLOOKUP($K22&amp;$L22,FFPERegionsAvailable!$B:$B&amp;FFPERegionsAvailable!$J:$J,FFPERegionsAvailable!$G:$G,"NA",0,-1)))</f>
        <v>AwaitInput</v>
      </c>
      <c r="O22" s="595" t="str" cm="1">
        <f t="array" ref="O22">IF(K22="", "AwaitInput", IF(_xlfn.XLOOKUP($K22&amp;$L22,FFPERegionsAvailable!$B:$B&amp;FFPERegionsAvailable!$J:$J,FFPERegionsAvailable!$O:$O,"NA",0,1)&gt;0, _xlfn.XLOOKUP($K22&amp;$L22,FFPERegionsAvailable!$B:$B&amp;FFPERegionsAvailable!$J:$J,FFPERegionsAvailable!$L:$L,"NA",0,1), _xlfn.XLOOKUP($K22&amp;$L22,FFPERegionsAvailable!$B:$B&amp;FFPERegionsAvailable!$J:$J,FFPERegionsAvailable!$L:$L,"NA",0,-1)))</f>
        <v>AwaitInput</v>
      </c>
      <c r="P22" s="604" t="str" cm="1">
        <f t="array" ref="P22">IF(K22="", "AwaitInput", IF(_xlfn.XLOOKUP($K22&amp;$L22,FFPERegionsAvailable!$B:$B&amp;FFPERegionsAvailable!$J:$J,FFPERegionsAvailable!$O:$O,"NA",0,1)&gt;0, _xlfn.XLOOKUP($K22&amp;$L22,FFPERegionsAvailable!$B:$B&amp;FFPERegionsAvailable!$J:$J,FFPERegionsAvailable!$O:$O,"NA",0,1), _xlfn.XLOOKUP($K22&amp;$L22,FFPERegionsAvailable!$B:$B&amp;FFPERegionsAvailable!$J:$J,FFPERegionsAvailable!$O:$O,"NA",0,-1)))</f>
        <v>AwaitInput</v>
      </c>
      <c r="Q22" s="594" t="str" cm="1">
        <f t="array" ref="Q22">IF(K22="", "AwaitInput", IF(_xlfn.XLOOKUP($K22&amp;$L22,FFPERegionsAvailable!$B:$B&amp;FFPERegionsAvailable!$J:$J,FFPERegionsAvailable!$O:$O,"NA",0,1)&gt;0, _xlfn.XLOOKUP($K22&amp;$L22,FFPERegionsAvailable!$B:$B&amp;FFPERegionsAvailable!$J:$J,FFPERegionsAvailable!$C:$C,"NA",0,1), _xlfn.XLOOKUP($K22&amp;$L22,FFPERegionsAvailable!$B:$B&amp;FFPERegionsAvailable!$J:$J,FFPERegionsAvailable!$C:$C,"NA",0,-1)))</f>
        <v>AwaitInput</v>
      </c>
      <c r="R22" s="594" t="str" cm="1">
        <f t="array" ref="R22">IF(K22="", "AwaitInput", IF(_xlfn.XLOOKUP($K22&amp;$L22,FFPERegionsAvailable!$B:$B&amp;FFPERegionsAvailable!$J:$J,FFPERegionsAvailable!$O:$O,"NA",0,1)&gt;0, _xlfn.XLOOKUP($K22&amp;$L22,FFPERegionsAvailable!$B:$B&amp;FFPERegionsAvailable!$J:$J,FFPERegionsAvailable!$S:$S,"NA",0,1), _xlfn.XLOOKUP($K22&amp;$L22,FFPERegionsAvailable!$B:$B&amp;FFPERegionsAvailable!$J:$J,FFPERegionsAvailable!$S:$S,"NA",0,-1)))</f>
        <v>AwaitInput</v>
      </c>
      <c r="S22" s="594" t="str" cm="1">
        <f t="array" ref="S22">IF(K22="", "AwaitInput", IF(_xlfn.XLOOKUP($K22&amp;$L22,FFPERegionsAvailable!$B:$B&amp;FFPERegionsAvailable!$J:$J,FFPERegionsAvailable!$O:$O,"NA",0,1)&gt;0, _xlfn.XLOOKUP($K22&amp;$L22,FFPERegionsAvailable!$B:$B&amp;FFPERegionsAvailable!$J:$J,FFPERegionsAvailable!$W:$W,"NA",0,1), _xlfn.XLOOKUP($K22&amp;$L22,FFPERegionsAvailable!$B:$B&amp;FFPERegionsAvailable!$J:$J,FFPERegionsAvailable!$W:$W,"NA",0,-1)))</f>
        <v>AwaitInput</v>
      </c>
    </row>
    <row r="23" spans="1:19" ht="15.5" hidden="1">
      <c r="A23" s="600">
        <v>1165</v>
      </c>
      <c r="B23" s="600" t="s">
        <v>925</v>
      </c>
      <c r="C23" s="600" t="s">
        <v>1374</v>
      </c>
      <c r="D23" s="600">
        <v>3</v>
      </c>
      <c r="E23" s="600" t="s">
        <v>2872</v>
      </c>
      <c r="F23" s="650">
        <v>44604</v>
      </c>
      <c r="G23" s="600" t="s">
        <v>2873</v>
      </c>
      <c r="H23" s="215" t="str">
        <f>IF(COUNTIFS(FFPERegionsAvailable!B:B,FFPEUsageLog!A23,FFPERegionsAvailable!J:J,FFPEUsageLog!B23,FFPERegionsAvailable!F:F,FFPEUsageLog!C23)&gt;0,"Y","N")</f>
        <v>Y</v>
      </c>
      <c r="K23"/>
      <c r="L23" s="36"/>
      <c r="M23" s="607" t="str" cm="1">
        <f t="array" ref="M23">IF(K23="", "AwaitInput", IF(_xlfn.XLOOKUP($K23&amp;$L23,FFPERegionsAvailable!$B:$B&amp;FFPERegionsAvailable!$J:$J,FFPERegionsAvailable!$O:$O,"NA",0,1)&gt;0, _xlfn.XLOOKUP($K23&amp;$L23,FFPERegionsAvailable!$B:$B&amp;FFPERegionsAvailable!$J:$J,FFPERegionsAvailable!$F:$F,"NA",0,1), _xlfn.XLOOKUP($K23&amp;$L23,FFPERegionsAvailable!$B:$B&amp;FFPERegionsAvailable!$J:$J,FFPERegionsAvailable!$F:$F,"NA",0,-1)))</f>
        <v>AwaitInput</v>
      </c>
      <c r="N23" s="595" t="str" cm="1">
        <f t="array" ref="N23">IF(K23="", "AwaitInput", IF(_xlfn.XLOOKUP($K23&amp;$L23,FFPERegionsAvailable!$B:$B&amp;FFPERegionsAvailable!$J:$J,FFPERegionsAvailable!$O:$O,"NA",0,1)&gt;0, _xlfn.XLOOKUP($K23&amp;$L23,FFPERegionsAvailable!$B:$B&amp;FFPERegionsAvailable!$J:$J,FFPERegionsAvailable!$G:$G,"NA",0,1), _xlfn.XLOOKUP($K23&amp;$L23,FFPERegionsAvailable!$B:$B&amp;FFPERegionsAvailable!$J:$J,FFPERegionsAvailable!$G:$G,"NA",0,-1)))</f>
        <v>AwaitInput</v>
      </c>
      <c r="O23" s="595" t="str" cm="1">
        <f t="array" ref="O23">IF(K23="", "AwaitInput", IF(_xlfn.XLOOKUP($K23&amp;$L23,FFPERegionsAvailable!$B:$B&amp;FFPERegionsAvailable!$J:$J,FFPERegionsAvailable!$O:$O,"NA",0,1)&gt;0, _xlfn.XLOOKUP($K23&amp;$L23,FFPERegionsAvailable!$B:$B&amp;FFPERegionsAvailable!$J:$J,FFPERegionsAvailable!$L:$L,"NA",0,1), _xlfn.XLOOKUP($K23&amp;$L23,FFPERegionsAvailable!$B:$B&amp;FFPERegionsAvailable!$J:$J,FFPERegionsAvailable!$L:$L,"NA",0,-1)))</f>
        <v>AwaitInput</v>
      </c>
      <c r="P23" s="604" t="str" cm="1">
        <f t="array" ref="P23">IF(K23="", "AwaitInput", IF(_xlfn.XLOOKUP($K23&amp;$L23,FFPERegionsAvailable!$B:$B&amp;FFPERegionsAvailable!$J:$J,FFPERegionsAvailable!$O:$O,"NA",0,1)&gt;0, _xlfn.XLOOKUP($K23&amp;$L23,FFPERegionsAvailable!$B:$B&amp;FFPERegionsAvailable!$J:$J,FFPERegionsAvailable!$O:$O,"NA",0,1), _xlfn.XLOOKUP($K23&amp;$L23,FFPERegionsAvailable!$B:$B&amp;FFPERegionsAvailable!$J:$J,FFPERegionsAvailable!$O:$O,"NA",0,-1)))</f>
        <v>AwaitInput</v>
      </c>
      <c r="Q23" s="594" t="str" cm="1">
        <f t="array" ref="Q23">IF(K23="", "AwaitInput", IF(_xlfn.XLOOKUP($K23&amp;$L23,FFPERegionsAvailable!$B:$B&amp;FFPERegionsAvailable!$J:$J,FFPERegionsAvailable!$O:$O,"NA",0,1)&gt;0, _xlfn.XLOOKUP($K23&amp;$L23,FFPERegionsAvailable!$B:$B&amp;FFPERegionsAvailable!$J:$J,FFPERegionsAvailable!$C:$C,"NA",0,1), _xlfn.XLOOKUP($K23&amp;$L23,FFPERegionsAvailable!$B:$B&amp;FFPERegionsAvailable!$J:$J,FFPERegionsAvailable!$C:$C,"NA",0,-1)))</f>
        <v>AwaitInput</v>
      </c>
      <c r="R23" s="594" t="str" cm="1">
        <f t="array" ref="R23">IF(K23="", "AwaitInput", IF(_xlfn.XLOOKUP($K23&amp;$L23,FFPERegionsAvailable!$B:$B&amp;FFPERegionsAvailable!$J:$J,FFPERegionsAvailable!$O:$O,"NA",0,1)&gt;0, _xlfn.XLOOKUP($K23&amp;$L23,FFPERegionsAvailable!$B:$B&amp;FFPERegionsAvailable!$J:$J,FFPERegionsAvailable!$S:$S,"NA",0,1), _xlfn.XLOOKUP($K23&amp;$L23,FFPERegionsAvailable!$B:$B&amp;FFPERegionsAvailable!$J:$J,FFPERegionsAvailable!$S:$S,"NA",0,-1)))</f>
        <v>AwaitInput</v>
      </c>
      <c r="S23" s="594" t="str" cm="1">
        <f t="array" ref="S23">IF(K23="", "AwaitInput", IF(_xlfn.XLOOKUP($K23&amp;$L23,FFPERegionsAvailable!$B:$B&amp;FFPERegionsAvailable!$J:$J,FFPERegionsAvailable!$O:$O,"NA",0,1)&gt;0, _xlfn.XLOOKUP($K23&amp;$L23,FFPERegionsAvailable!$B:$B&amp;FFPERegionsAvailable!$J:$J,FFPERegionsAvailable!$W:$W,"NA",0,1), _xlfn.XLOOKUP($K23&amp;$L23,FFPERegionsAvailable!$B:$B&amp;FFPERegionsAvailable!$J:$J,FFPERegionsAvailable!$W:$W,"NA",0,-1)))</f>
        <v>AwaitInput</v>
      </c>
    </row>
    <row r="24" spans="1:19" ht="15.5" hidden="1">
      <c r="A24" s="600" t="s">
        <v>500</v>
      </c>
      <c r="B24" s="600" t="s">
        <v>975</v>
      </c>
      <c r="C24" s="600" t="s">
        <v>1985</v>
      </c>
      <c r="D24" s="600">
        <v>3</v>
      </c>
      <c r="E24" s="600" t="s">
        <v>2872</v>
      </c>
      <c r="F24" s="650">
        <v>44604</v>
      </c>
      <c r="G24" s="600" t="s">
        <v>2873</v>
      </c>
      <c r="H24" s="215" t="str">
        <f>IF(COUNTIFS(FFPERegionsAvailable!B:B,FFPEUsageLog!A24,FFPERegionsAvailable!J:J,FFPEUsageLog!B24,FFPERegionsAvailable!F:F,FFPEUsageLog!C24)&gt;0,"Y","N")</f>
        <v>Y</v>
      </c>
      <c r="K24"/>
      <c r="L24" s="36"/>
      <c r="M24" s="607" t="str" cm="1">
        <f t="array" ref="M24">IF(K24="", "AwaitInput", IF(_xlfn.XLOOKUP($K24&amp;$L24,FFPERegionsAvailable!$B:$B&amp;FFPERegionsAvailable!$J:$J,FFPERegionsAvailable!$O:$O,"NA",0,1)&gt;0, _xlfn.XLOOKUP($K24&amp;$L24,FFPERegionsAvailable!$B:$B&amp;FFPERegionsAvailable!$J:$J,FFPERegionsAvailable!$F:$F,"NA",0,1), _xlfn.XLOOKUP($K24&amp;$L24,FFPERegionsAvailable!$B:$B&amp;FFPERegionsAvailable!$J:$J,FFPERegionsAvailable!$F:$F,"NA",0,-1)))</f>
        <v>AwaitInput</v>
      </c>
      <c r="N24" s="595" t="str" cm="1">
        <f t="array" ref="N24">IF(K24="", "AwaitInput", IF(_xlfn.XLOOKUP($K24&amp;$L24,FFPERegionsAvailable!$B:$B&amp;FFPERegionsAvailable!$J:$J,FFPERegionsAvailable!$O:$O,"NA",0,1)&gt;0, _xlfn.XLOOKUP($K24&amp;$L24,FFPERegionsAvailable!$B:$B&amp;FFPERegionsAvailable!$J:$J,FFPERegionsAvailable!$G:$G,"NA",0,1), _xlfn.XLOOKUP($K24&amp;$L24,FFPERegionsAvailable!$B:$B&amp;FFPERegionsAvailable!$J:$J,FFPERegionsAvailable!$G:$G,"NA",0,-1)))</f>
        <v>AwaitInput</v>
      </c>
      <c r="O24" s="595" t="str" cm="1">
        <f t="array" ref="O24">IF(K24="", "AwaitInput", IF(_xlfn.XLOOKUP($K24&amp;$L24,FFPERegionsAvailable!$B:$B&amp;FFPERegionsAvailable!$J:$J,FFPERegionsAvailable!$O:$O,"NA",0,1)&gt;0, _xlfn.XLOOKUP($K24&amp;$L24,FFPERegionsAvailable!$B:$B&amp;FFPERegionsAvailable!$J:$J,FFPERegionsAvailable!$L:$L,"NA",0,1), _xlfn.XLOOKUP($K24&amp;$L24,FFPERegionsAvailable!$B:$B&amp;FFPERegionsAvailable!$J:$J,FFPERegionsAvailable!$L:$L,"NA",0,-1)))</f>
        <v>AwaitInput</v>
      </c>
      <c r="P24" s="604" t="str" cm="1">
        <f t="array" ref="P24">IF(K24="", "AwaitInput", IF(_xlfn.XLOOKUP($K24&amp;$L24,FFPERegionsAvailable!$B:$B&amp;FFPERegionsAvailable!$J:$J,FFPERegionsAvailable!$O:$O,"NA",0,1)&gt;0, _xlfn.XLOOKUP($K24&amp;$L24,FFPERegionsAvailable!$B:$B&amp;FFPERegionsAvailable!$J:$J,FFPERegionsAvailable!$O:$O,"NA",0,1), _xlfn.XLOOKUP($K24&amp;$L24,FFPERegionsAvailable!$B:$B&amp;FFPERegionsAvailable!$J:$J,FFPERegionsAvailable!$O:$O,"NA",0,-1)))</f>
        <v>AwaitInput</v>
      </c>
      <c r="Q24" s="594" t="str" cm="1">
        <f t="array" ref="Q24">IF(K24="", "AwaitInput", IF(_xlfn.XLOOKUP($K24&amp;$L24,FFPERegionsAvailable!$B:$B&amp;FFPERegionsAvailable!$J:$J,FFPERegionsAvailable!$O:$O,"NA",0,1)&gt;0, _xlfn.XLOOKUP($K24&amp;$L24,FFPERegionsAvailable!$B:$B&amp;FFPERegionsAvailable!$J:$J,FFPERegionsAvailable!$C:$C,"NA",0,1), _xlfn.XLOOKUP($K24&amp;$L24,FFPERegionsAvailable!$B:$B&amp;FFPERegionsAvailable!$J:$J,FFPERegionsAvailable!$C:$C,"NA",0,-1)))</f>
        <v>AwaitInput</v>
      </c>
      <c r="R24" s="594" t="str" cm="1">
        <f t="array" ref="R24">IF(K24="", "AwaitInput", IF(_xlfn.XLOOKUP($K24&amp;$L24,FFPERegionsAvailable!$B:$B&amp;FFPERegionsAvailable!$J:$J,FFPERegionsAvailable!$O:$O,"NA",0,1)&gt;0, _xlfn.XLOOKUP($K24&amp;$L24,FFPERegionsAvailable!$B:$B&amp;FFPERegionsAvailable!$J:$J,FFPERegionsAvailable!$S:$S,"NA",0,1), _xlfn.XLOOKUP($K24&amp;$L24,FFPERegionsAvailable!$B:$B&amp;FFPERegionsAvailable!$J:$J,FFPERegionsAvailable!$S:$S,"NA",0,-1)))</f>
        <v>AwaitInput</v>
      </c>
      <c r="S24" s="594" t="str" cm="1">
        <f t="array" ref="S24">IF(K24="", "AwaitInput", IF(_xlfn.XLOOKUP($K24&amp;$L24,FFPERegionsAvailable!$B:$B&amp;FFPERegionsAvailable!$J:$J,FFPERegionsAvailable!$O:$O,"NA",0,1)&gt;0, _xlfn.XLOOKUP($K24&amp;$L24,FFPERegionsAvailable!$B:$B&amp;FFPERegionsAvailable!$J:$J,FFPERegionsAvailable!$W:$W,"NA",0,1), _xlfn.XLOOKUP($K24&amp;$L24,FFPERegionsAvailable!$B:$B&amp;FFPERegionsAvailable!$J:$J,FFPERegionsAvailable!$W:$W,"NA",0,-1)))</f>
        <v>AwaitInput</v>
      </c>
    </row>
    <row r="25" spans="1:19" ht="15.5" hidden="1">
      <c r="A25" s="600">
        <v>1191</v>
      </c>
      <c r="B25" s="600" t="s">
        <v>925</v>
      </c>
      <c r="C25" s="600" t="s">
        <v>1370</v>
      </c>
      <c r="D25" s="600">
        <v>3</v>
      </c>
      <c r="E25" s="600" t="s">
        <v>2872</v>
      </c>
      <c r="F25" s="650">
        <v>44604</v>
      </c>
      <c r="G25" s="600" t="s">
        <v>2873</v>
      </c>
      <c r="H25" s="215" t="str">
        <f>IF(COUNTIFS(FFPERegionsAvailable!B:B,FFPEUsageLog!A25,FFPERegionsAvailable!J:J,FFPEUsageLog!B25,FFPERegionsAvailable!F:F,FFPEUsageLog!C25)&gt;0,"Y","N")</f>
        <v>Y</v>
      </c>
      <c r="K25"/>
      <c r="L25" s="36"/>
      <c r="M25" s="607" t="str" cm="1">
        <f t="array" ref="M25">IF(K25="", "AwaitInput", IF(_xlfn.XLOOKUP($K25&amp;$L25,FFPERegionsAvailable!$B:$B&amp;FFPERegionsAvailable!$J:$J,FFPERegionsAvailable!$O:$O,"NA",0,1)&gt;0, _xlfn.XLOOKUP($K25&amp;$L25,FFPERegionsAvailable!$B:$B&amp;FFPERegionsAvailable!$J:$J,FFPERegionsAvailable!$F:$F,"NA",0,1), _xlfn.XLOOKUP($K25&amp;$L25,FFPERegionsAvailable!$B:$B&amp;FFPERegionsAvailable!$J:$J,FFPERegionsAvailable!$F:$F,"NA",0,-1)))</f>
        <v>AwaitInput</v>
      </c>
      <c r="N25" s="595" t="str" cm="1">
        <f t="array" ref="N25">IF(K25="", "AwaitInput", IF(_xlfn.XLOOKUP($K25&amp;$L25,FFPERegionsAvailable!$B:$B&amp;FFPERegionsAvailable!$J:$J,FFPERegionsAvailable!$O:$O,"NA",0,1)&gt;0, _xlfn.XLOOKUP($K25&amp;$L25,FFPERegionsAvailable!$B:$B&amp;FFPERegionsAvailable!$J:$J,FFPERegionsAvailable!$G:$G,"NA",0,1), _xlfn.XLOOKUP($K25&amp;$L25,FFPERegionsAvailable!$B:$B&amp;FFPERegionsAvailable!$J:$J,FFPERegionsAvailable!$G:$G,"NA",0,-1)))</f>
        <v>AwaitInput</v>
      </c>
      <c r="O25" s="595" t="str" cm="1">
        <f t="array" ref="O25">IF(K25="", "AwaitInput", IF(_xlfn.XLOOKUP($K25&amp;$L25,FFPERegionsAvailable!$B:$B&amp;FFPERegionsAvailable!$J:$J,FFPERegionsAvailable!$O:$O,"NA",0,1)&gt;0, _xlfn.XLOOKUP($K25&amp;$L25,FFPERegionsAvailable!$B:$B&amp;FFPERegionsAvailable!$J:$J,FFPERegionsAvailable!$L:$L,"NA",0,1), _xlfn.XLOOKUP($K25&amp;$L25,FFPERegionsAvailable!$B:$B&amp;FFPERegionsAvailable!$J:$J,FFPERegionsAvailable!$L:$L,"NA",0,-1)))</f>
        <v>AwaitInput</v>
      </c>
      <c r="P25" s="604" t="str" cm="1">
        <f t="array" ref="P25">IF(K25="", "AwaitInput", IF(_xlfn.XLOOKUP($K25&amp;$L25,FFPERegionsAvailable!$B:$B&amp;FFPERegionsAvailable!$J:$J,FFPERegionsAvailable!$O:$O,"NA",0,1)&gt;0, _xlfn.XLOOKUP($K25&amp;$L25,FFPERegionsAvailable!$B:$B&amp;FFPERegionsAvailable!$J:$J,FFPERegionsAvailable!$O:$O,"NA",0,1), _xlfn.XLOOKUP($K25&amp;$L25,FFPERegionsAvailable!$B:$B&amp;FFPERegionsAvailable!$J:$J,FFPERegionsAvailable!$O:$O,"NA",0,-1)))</f>
        <v>AwaitInput</v>
      </c>
      <c r="Q25" s="594" t="str" cm="1">
        <f t="array" ref="Q25">IF(K25="", "AwaitInput", IF(_xlfn.XLOOKUP($K25&amp;$L25,FFPERegionsAvailable!$B:$B&amp;FFPERegionsAvailable!$J:$J,FFPERegionsAvailable!$O:$O,"NA",0,1)&gt;0, _xlfn.XLOOKUP($K25&amp;$L25,FFPERegionsAvailable!$B:$B&amp;FFPERegionsAvailable!$J:$J,FFPERegionsAvailable!$C:$C,"NA",0,1), _xlfn.XLOOKUP($K25&amp;$L25,FFPERegionsAvailable!$B:$B&amp;FFPERegionsAvailable!$J:$J,FFPERegionsAvailable!$C:$C,"NA",0,-1)))</f>
        <v>AwaitInput</v>
      </c>
      <c r="R25" s="594" t="str" cm="1">
        <f t="array" ref="R25">IF(K25="", "AwaitInput", IF(_xlfn.XLOOKUP($K25&amp;$L25,FFPERegionsAvailable!$B:$B&amp;FFPERegionsAvailable!$J:$J,FFPERegionsAvailable!$O:$O,"NA",0,1)&gt;0, _xlfn.XLOOKUP($K25&amp;$L25,FFPERegionsAvailable!$B:$B&amp;FFPERegionsAvailable!$J:$J,FFPERegionsAvailable!$S:$S,"NA",0,1), _xlfn.XLOOKUP($K25&amp;$L25,FFPERegionsAvailable!$B:$B&amp;FFPERegionsAvailable!$J:$J,FFPERegionsAvailable!$S:$S,"NA",0,-1)))</f>
        <v>AwaitInput</v>
      </c>
      <c r="S25" s="594" t="str" cm="1">
        <f t="array" ref="S25">IF(K25="", "AwaitInput", IF(_xlfn.XLOOKUP($K25&amp;$L25,FFPERegionsAvailable!$B:$B&amp;FFPERegionsAvailable!$J:$J,FFPERegionsAvailable!$O:$O,"NA",0,1)&gt;0, _xlfn.XLOOKUP($K25&amp;$L25,FFPERegionsAvailable!$B:$B&amp;FFPERegionsAvailable!$J:$J,FFPERegionsAvailable!$W:$W,"NA",0,1), _xlfn.XLOOKUP($K25&amp;$L25,FFPERegionsAvailable!$B:$B&amp;FFPERegionsAvailable!$J:$J,FFPERegionsAvailable!$W:$W,"NA",0,-1)))</f>
        <v>AwaitInput</v>
      </c>
    </row>
    <row r="26" spans="1:19" ht="15.5" hidden="1">
      <c r="A26" s="600">
        <v>1165</v>
      </c>
      <c r="B26" s="600" t="s">
        <v>975</v>
      </c>
      <c r="C26" s="600" t="s">
        <v>1374</v>
      </c>
      <c r="D26" s="600">
        <v>3</v>
      </c>
      <c r="E26" s="600" t="s">
        <v>2872</v>
      </c>
      <c r="F26" s="650">
        <v>44604</v>
      </c>
      <c r="G26" s="600" t="s">
        <v>2873</v>
      </c>
      <c r="H26" s="215" t="str">
        <f>IF(COUNTIFS(FFPERegionsAvailable!B:B,FFPEUsageLog!A26,FFPERegionsAvailable!J:J,FFPEUsageLog!B26,FFPERegionsAvailable!F:F,FFPEUsageLog!C26)&gt;0,"Y","N")</f>
        <v>Y</v>
      </c>
      <c r="K26"/>
      <c r="L26" s="36"/>
      <c r="M26" s="607" t="str" cm="1">
        <f t="array" ref="M26">IF(K26="", "AwaitInput", IF(_xlfn.XLOOKUP($K26&amp;$L26,FFPERegionsAvailable!$B:$B&amp;FFPERegionsAvailable!$J:$J,FFPERegionsAvailable!$O:$O,"NA",0,1)&gt;0, _xlfn.XLOOKUP($K26&amp;$L26,FFPERegionsAvailable!$B:$B&amp;FFPERegionsAvailable!$J:$J,FFPERegionsAvailable!$F:$F,"NA",0,1), _xlfn.XLOOKUP($K26&amp;$L26,FFPERegionsAvailable!$B:$B&amp;FFPERegionsAvailable!$J:$J,FFPERegionsAvailable!$F:$F,"NA",0,-1)))</f>
        <v>AwaitInput</v>
      </c>
      <c r="N26" s="595" t="str" cm="1">
        <f t="array" ref="N26">IF(K26="", "AwaitInput", IF(_xlfn.XLOOKUP($K26&amp;$L26,FFPERegionsAvailable!$B:$B&amp;FFPERegionsAvailable!$J:$J,FFPERegionsAvailable!$O:$O,"NA",0,1)&gt;0, _xlfn.XLOOKUP($K26&amp;$L26,FFPERegionsAvailable!$B:$B&amp;FFPERegionsAvailable!$J:$J,FFPERegionsAvailable!$G:$G,"NA",0,1), _xlfn.XLOOKUP($K26&amp;$L26,FFPERegionsAvailable!$B:$B&amp;FFPERegionsAvailable!$J:$J,FFPERegionsAvailable!$G:$G,"NA",0,-1)))</f>
        <v>AwaitInput</v>
      </c>
      <c r="O26" s="595" t="str" cm="1">
        <f t="array" ref="O26">IF(K26="", "AwaitInput", IF(_xlfn.XLOOKUP($K26&amp;$L26,FFPERegionsAvailable!$B:$B&amp;FFPERegionsAvailable!$J:$J,FFPERegionsAvailable!$O:$O,"NA",0,1)&gt;0, _xlfn.XLOOKUP($K26&amp;$L26,FFPERegionsAvailable!$B:$B&amp;FFPERegionsAvailable!$J:$J,FFPERegionsAvailable!$L:$L,"NA",0,1), _xlfn.XLOOKUP($K26&amp;$L26,FFPERegionsAvailable!$B:$B&amp;FFPERegionsAvailable!$J:$J,FFPERegionsAvailable!$L:$L,"NA",0,-1)))</f>
        <v>AwaitInput</v>
      </c>
      <c r="P26" s="604" t="str" cm="1">
        <f t="array" ref="P26">IF(K26="", "AwaitInput", IF(_xlfn.XLOOKUP($K26&amp;$L26,FFPERegionsAvailable!$B:$B&amp;FFPERegionsAvailable!$J:$J,FFPERegionsAvailable!$O:$O,"NA",0,1)&gt;0, _xlfn.XLOOKUP($K26&amp;$L26,FFPERegionsAvailable!$B:$B&amp;FFPERegionsAvailable!$J:$J,FFPERegionsAvailable!$O:$O,"NA",0,1), _xlfn.XLOOKUP($K26&amp;$L26,FFPERegionsAvailable!$B:$B&amp;FFPERegionsAvailable!$J:$J,FFPERegionsAvailable!$O:$O,"NA",0,-1)))</f>
        <v>AwaitInput</v>
      </c>
      <c r="Q26" s="594" t="str" cm="1">
        <f t="array" ref="Q26">IF(K26="", "AwaitInput", IF(_xlfn.XLOOKUP($K26&amp;$L26,FFPERegionsAvailable!$B:$B&amp;FFPERegionsAvailable!$J:$J,FFPERegionsAvailable!$O:$O,"NA",0,1)&gt;0, _xlfn.XLOOKUP($K26&amp;$L26,FFPERegionsAvailable!$B:$B&amp;FFPERegionsAvailable!$J:$J,FFPERegionsAvailable!$C:$C,"NA",0,1), _xlfn.XLOOKUP($K26&amp;$L26,FFPERegionsAvailable!$B:$B&amp;FFPERegionsAvailable!$J:$J,FFPERegionsAvailable!$C:$C,"NA",0,-1)))</f>
        <v>AwaitInput</v>
      </c>
      <c r="R26" s="594" t="str" cm="1">
        <f t="array" ref="R26">IF(K26="", "AwaitInput", IF(_xlfn.XLOOKUP($K26&amp;$L26,FFPERegionsAvailable!$B:$B&amp;FFPERegionsAvailable!$J:$J,FFPERegionsAvailable!$O:$O,"NA",0,1)&gt;0, _xlfn.XLOOKUP($K26&amp;$L26,FFPERegionsAvailable!$B:$B&amp;FFPERegionsAvailable!$J:$J,FFPERegionsAvailable!$S:$S,"NA",0,1), _xlfn.XLOOKUP($K26&amp;$L26,FFPERegionsAvailable!$B:$B&amp;FFPERegionsAvailable!$J:$J,FFPERegionsAvailable!$S:$S,"NA",0,-1)))</f>
        <v>AwaitInput</v>
      </c>
      <c r="S26" s="594" t="str" cm="1">
        <f t="array" ref="S26">IF(K26="", "AwaitInput", IF(_xlfn.XLOOKUP($K26&amp;$L26,FFPERegionsAvailable!$B:$B&amp;FFPERegionsAvailable!$J:$J,FFPERegionsAvailable!$O:$O,"NA",0,1)&gt;0, _xlfn.XLOOKUP($K26&amp;$L26,FFPERegionsAvailable!$B:$B&amp;FFPERegionsAvailable!$J:$J,FFPERegionsAvailable!$W:$W,"NA",0,1), _xlfn.XLOOKUP($K26&amp;$L26,FFPERegionsAvailable!$B:$B&amp;FFPERegionsAvailable!$J:$J,FFPERegionsAvailable!$W:$W,"NA",0,-1)))</f>
        <v>AwaitInput</v>
      </c>
    </row>
    <row r="27" spans="1:19" ht="15.5" hidden="1">
      <c r="A27" s="600" t="s">
        <v>607</v>
      </c>
      <c r="B27" s="600" t="s">
        <v>925</v>
      </c>
      <c r="C27" s="600" t="s">
        <v>1480</v>
      </c>
      <c r="D27" s="600">
        <v>3</v>
      </c>
      <c r="E27" s="600" t="s">
        <v>2872</v>
      </c>
      <c r="F27" s="650">
        <v>44604</v>
      </c>
      <c r="G27" s="600" t="s">
        <v>2873</v>
      </c>
      <c r="H27" s="215" t="str">
        <f>IF(COUNTIFS(FFPERegionsAvailable!B:B,FFPEUsageLog!A27,FFPERegionsAvailable!J:J,FFPEUsageLog!B27,FFPERegionsAvailable!F:F,FFPEUsageLog!C27)&gt;0,"Y","N")</f>
        <v>Y</v>
      </c>
      <c r="K27"/>
      <c r="L27" s="36"/>
      <c r="M27" s="607" t="str" cm="1">
        <f t="array" ref="M27">IF(K27="", "AwaitInput", IF(_xlfn.XLOOKUP($K27&amp;$L27,FFPERegionsAvailable!$B:$B&amp;FFPERegionsAvailable!$J:$J,FFPERegionsAvailable!$O:$O,"NA",0,1)&gt;0, _xlfn.XLOOKUP($K27&amp;$L27,FFPERegionsAvailable!$B:$B&amp;FFPERegionsAvailable!$J:$J,FFPERegionsAvailable!$F:$F,"NA",0,1), _xlfn.XLOOKUP($K27&amp;$L27,FFPERegionsAvailable!$B:$B&amp;FFPERegionsAvailable!$J:$J,FFPERegionsAvailable!$F:$F,"NA",0,-1)))</f>
        <v>AwaitInput</v>
      </c>
      <c r="N27" s="595" t="str" cm="1">
        <f t="array" ref="N27">IF(K27="", "AwaitInput", IF(_xlfn.XLOOKUP($K27&amp;$L27,FFPERegionsAvailable!$B:$B&amp;FFPERegionsAvailable!$J:$J,FFPERegionsAvailable!$O:$O,"NA",0,1)&gt;0, _xlfn.XLOOKUP($K27&amp;$L27,FFPERegionsAvailable!$B:$B&amp;FFPERegionsAvailable!$J:$J,FFPERegionsAvailable!$G:$G,"NA",0,1), _xlfn.XLOOKUP($K27&amp;$L27,FFPERegionsAvailable!$B:$B&amp;FFPERegionsAvailable!$J:$J,FFPERegionsAvailable!$G:$G,"NA",0,-1)))</f>
        <v>AwaitInput</v>
      </c>
      <c r="O27" s="595" t="str" cm="1">
        <f t="array" ref="O27">IF(K27="", "AwaitInput", IF(_xlfn.XLOOKUP($K27&amp;$L27,FFPERegionsAvailable!$B:$B&amp;FFPERegionsAvailable!$J:$J,FFPERegionsAvailable!$O:$O,"NA",0,1)&gt;0, _xlfn.XLOOKUP($K27&amp;$L27,FFPERegionsAvailable!$B:$B&amp;FFPERegionsAvailable!$J:$J,FFPERegionsAvailable!$L:$L,"NA",0,1), _xlfn.XLOOKUP($K27&amp;$L27,FFPERegionsAvailable!$B:$B&amp;FFPERegionsAvailable!$J:$J,FFPERegionsAvailable!$L:$L,"NA",0,-1)))</f>
        <v>AwaitInput</v>
      </c>
      <c r="P27" s="604" t="str" cm="1">
        <f t="array" ref="P27">IF(K27="", "AwaitInput", IF(_xlfn.XLOOKUP($K27&amp;$L27,FFPERegionsAvailable!$B:$B&amp;FFPERegionsAvailable!$J:$J,FFPERegionsAvailable!$O:$O,"NA",0,1)&gt;0, _xlfn.XLOOKUP($K27&amp;$L27,FFPERegionsAvailable!$B:$B&amp;FFPERegionsAvailable!$J:$J,FFPERegionsAvailable!$O:$O,"NA",0,1), _xlfn.XLOOKUP($K27&amp;$L27,FFPERegionsAvailable!$B:$B&amp;FFPERegionsAvailable!$J:$J,FFPERegionsAvailable!$O:$O,"NA",0,-1)))</f>
        <v>AwaitInput</v>
      </c>
      <c r="Q27" s="594" t="str" cm="1">
        <f t="array" ref="Q27">IF(K27="", "AwaitInput", IF(_xlfn.XLOOKUP($K27&amp;$L27,FFPERegionsAvailable!$B:$B&amp;FFPERegionsAvailable!$J:$J,FFPERegionsAvailable!$O:$O,"NA",0,1)&gt;0, _xlfn.XLOOKUP($K27&amp;$L27,FFPERegionsAvailable!$B:$B&amp;FFPERegionsAvailable!$J:$J,FFPERegionsAvailable!$C:$C,"NA",0,1), _xlfn.XLOOKUP($K27&amp;$L27,FFPERegionsAvailable!$B:$B&amp;FFPERegionsAvailable!$J:$J,FFPERegionsAvailable!$C:$C,"NA",0,-1)))</f>
        <v>AwaitInput</v>
      </c>
      <c r="R27" s="594" t="str" cm="1">
        <f t="array" ref="R27">IF(K27="", "AwaitInput", IF(_xlfn.XLOOKUP($K27&amp;$L27,FFPERegionsAvailable!$B:$B&amp;FFPERegionsAvailable!$J:$J,FFPERegionsAvailable!$O:$O,"NA",0,1)&gt;0, _xlfn.XLOOKUP($K27&amp;$L27,FFPERegionsAvailable!$B:$B&amp;FFPERegionsAvailable!$J:$J,FFPERegionsAvailable!$S:$S,"NA",0,1), _xlfn.XLOOKUP($K27&amp;$L27,FFPERegionsAvailable!$B:$B&amp;FFPERegionsAvailable!$J:$J,FFPERegionsAvailable!$S:$S,"NA",0,-1)))</f>
        <v>AwaitInput</v>
      </c>
      <c r="S27" s="594" t="str" cm="1">
        <f t="array" ref="S27">IF(K27="", "AwaitInput", IF(_xlfn.XLOOKUP($K27&amp;$L27,FFPERegionsAvailable!$B:$B&amp;FFPERegionsAvailable!$J:$J,FFPERegionsAvailable!$O:$O,"NA",0,1)&gt;0, _xlfn.XLOOKUP($K27&amp;$L27,FFPERegionsAvailable!$B:$B&amp;FFPERegionsAvailable!$J:$J,FFPERegionsAvailable!$W:$W,"NA",0,1), _xlfn.XLOOKUP($K27&amp;$L27,FFPERegionsAvailable!$B:$B&amp;FFPERegionsAvailable!$J:$J,FFPERegionsAvailable!$W:$W,"NA",0,-1)))</f>
        <v>AwaitInput</v>
      </c>
    </row>
    <row r="28" spans="1:19" ht="15.5" hidden="1">
      <c r="A28" s="600" t="s">
        <v>611</v>
      </c>
      <c r="B28" s="600" t="s">
        <v>975</v>
      </c>
      <c r="C28" s="600" t="s">
        <v>1497</v>
      </c>
      <c r="D28" s="600">
        <v>3</v>
      </c>
      <c r="E28" s="600" t="s">
        <v>2872</v>
      </c>
      <c r="F28" s="650">
        <v>44604</v>
      </c>
      <c r="G28" s="600" t="s">
        <v>2873</v>
      </c>
      <c r="H28" s="215" t="str">
        <f>IF(COUNTIFS(FFPERegionsAvailable!B:B,FFPEUsageLog!A28,FFPERegionsAvailable!J:J,FFPEUsageLog!B28,FFPERegionsAvailable!F:F,FFPEUsageLog!C28)&gt;0,"Y","N")</f>
        <v>Y</v>
      </c>
      <c r="K28"/>
      <c r="L28" s="36"/>
      <c r="M28" s="607" t="str" cm="1">
        <f t="array" ref="M28">IF(K28="", "AwaitInput", IF(_xlfn.XLOOKUP($K28&amp;$L28,FFPERegionsAvailable!$B:$B&amp;FFPERegionsAvailable!$J:$J,FFPERegionsAvailable!$O:$O,"NA",0,1)&gt;0, _xlfn.XLOOKUP($K28&amp;$L28,FFPERegionsAvailable!$B:$B&amp;FFPERegionsAvailable!$J:$J,FFPERegionsAvailable!$F:$F,"NA",0,1), _xlfn.XLOOKUP($K28&amp;$L28,FFPERegionsAvailable!$B:$B&amp;FFPERegionsAvailable!$J:$J,FFPERegionsAvailable!$F:$F,"NA",0,-1)))</f>
        <v>AwaitInput</v>
      </c>
      <c r="N28" s="595" t="str" cm="1">
        <f t="array" ref="N28">IF(K28="", "AwaitInput", IF(_xlfn.XLOOKUP($K28&amp;$L28,FFPERegionsAvailable!$B:$B&amp;FFPERegionsAvailable!$J:$J,FFPERegionsAvailable!$O:$O,"NA",0,1)&gt;0, _xlfn.XLOOKUP($K28&amp;$L28,FFPERegionsAvailable!$B:$B&amp;FFPERegionsAvailable!$J:$J,FFPERegionsAvailable!$G:$G,"NA",0,1), _xlfn.XLOOKUP($K28&amp;$L28,FFPERegionsAvailable!$B:$B&amp;FFPERegionsAvailable!$J:$J,FFPERegionsAvailable!$G:$G,"NA",0,-1)))</f>
        <v>AwaitInput</v>
      </c>
      <c r="O28" s="595" t="str" cm="1">
        <f t="array" ref="O28">IF(K28="", "AwaitInput", IF(_xlfn.XLOOKUP($K28&amp;$L28,FFPERegionsAvailable!$B:$B&amp;FFPERegionsAvailable!$J:$J,FFPERegionsAvailable!$O:$O,"NA",0,1)&gt;0, _xlfn.XLOOKUP($K28&amp;$L28,FFPERegionsAvailable!$B:$B&amp;FFPERegionsAvailable!$J:$J,FFPERegionsAvailable!$L:$L,"NA",0,1), _xlfn.XLOOKUP($K28&amp;$L28,FFPERegionsAvailable!$B:$B&amp;FFPERegionsAvailable!$J:$J,FFPERegionsAvailable!$L:$L,"NA",0,-1)))</f>
        <v>AwaitInput</v>
      </c>
      <c r="P28" s="604" t="str" cm="1">
        <f t="array" ref="P28">IF(K28="", "AwaitInput", IF(_xlfn.XLOOKUP($K28&amp;$L28,FFPERegionsAvailable!$B:$B&amp;FFPERegionsAvailable!$J:$J,FFPERegionsAvailable!$O:$O,"NA",0,1)&gt;0, _xlfn.XLOOKUP($K28&amp;$L28,FFPERegionsAvailable!$B:$B&amp;FFPERegionsAvailable!$J:$J,FFPERegionsAvailable!$O:$O,"NA",0,1), _xlfn.XLOOKUP($K28&amp;$L28,FFPERegionsAvailable!$B:$B&amp;FFPERegionsAvailable!$J:$J,FFPERegionsAvailable!$O:$O,"NA",0,-1)))</f>
        <v>AwaitInput</v>
      </c>
      <c r="Q28" s="594" t="str" cm="1">
        <f t="array" ref="Q28">IF(K28="", "AwaitInput", IF(_xlfn.XLOOKUP($K28&amp;$L28,FFPERegionsAvailable!$B:$B&amp;FFPERegionsAvailable!$J:$J,FFPERegionsAvailable!$O:$O,"NA",0,1)&gt;0, _xlfn.XLOOKUP($K28&amp;$L28,FFPERegionsAvailable!$B:$B&amp;FFPERegionsAvailable!$J:$J,FFPERegionsAvailable!$C:$C,"NA",0,1), _xlfn.XLOOKUP($K28&amp;$L28,FFPERegionsAvailable!$B:$B&amp;FFPERegionsAvailable!$J:$J,FFPERegionsAvailable!$C:$C,"NA",0,-1)))</f>
        <v>AwaitInput</v>
      </c>
      <c r="R28" s="594" t="str" cm="1">
        <f t="array" ref="R28">IF(K28="", "AwaitInput", IF(_xlfn.XLOOKUP($K28&amp;$L28,FFPERegionsAvailable!$B:$B&amp;FFPERegionsAvailable!$J:$J,FFPERegionsAvailable!$O:$O,"NA",0,1)&gt;0, _xlfn.XLOOKUP($K28&amp;$L28,FFPERegionsAvailable!$B:$B&amp;FFPERegionsAvailable!$J:$J,FFPERegionsAvailable!$S:$S,"NA",0,1), _xlfn.XLOOKUP($K28&amp;$L28,FFPERegionsAvailable!$B:$B&amp;FFPERegionsAvailable!$J:$J,FFPERegionsAvailable!$S:$S,"NA",0,-1)))</f>
        <v>AwaitInput</v>
      </c>
      <c r="S28" s="594" t="str" cm="1">
        <f t="array" ref="S28">IF(K28="", "AwaitInput", IF(_xlfn.XLOOKUP($K28&amp;$L28,FFPERegionsAvailable!$B:$B&amp;FFPERegionsAvailable!$J:$J,FFPERegionsAvailable!$O:$O,"NA",0,1)&gt;0, _xlfn.XLOOKUP($K28&amp;$L28,FFPERegionsAvailable!$B:$B&amp;FFPERegionsAvailable!$J:$J,FFPERegionsAvailable!$W:$W,"NA",0,1), _xlfn.XLOOKUP($K28&amp;$L28,FFPERegionsAvailable!$B:$B&amp;FFPERegionsAvailable!$J:$J,FFPERegionsAvailable!$W:$W,"NA",0,-1)))</f>
        <v>AwaitInput</v>
      </c>
    </row>
    <row r="29" spans="1:19" ht="15.5" hidden="1">
      <c r="A29" s="600" t="s">
        <v>629</v>
      </c>
      <c r="B29" s="600" t="s">
        <v>975</v>
      </c>
      <c r="C29" s="600" t="s">
        <v>1475</v>
      </c>
      <c r="D29" s="600">
        <v>3</v>
      </c>
      <c r="E29" s="600" t="s">
        <v>2872</v>
      </c>
      <c r="F29" s="650">
        <v>44604</v>
      </c>
      <c r="G29" s="600" t="s">
        <v>2873</v>
      </c>
      <c r="H29" s="215" t="str">
        <f>IF(COUNTIFS(FFPERegionsAvailable!B:B,FFPEUsageLog!A29,FFPERegionsAvailable!J:J,FFPEUsageLog!B29,FFPERegionsAvailable!F:F,FFPEUsageLog!C29)&gt;0,"Y","N")</f>
        <v>Y</v>
      </c>
      <c r="K29" s="36"/>
      <c r="L29" s="36"/>
      <c r="M29" s="607" t="str" cm="1">
        <f t="array" ref="M29">IF(K29="", "AwaitInput", IF(_xlfn.XLOOKUP($K29&amp;$L29,FFPERegionsAvailable!$B:$B&amp;FFPERegionsAvailable!$J:$J,FFPERegionsAvailable!$O:$O,"NA",0,1)&gt;0, _xlfn.XLOOKUP($K29&amp;$L29,FFPERegionsAvailable!$B:$B&amp;FFPERegionsAvailable!$J:$J,FFPERegionsAvailable!$F:$F,"NA",0,1), _xlfn.XLOOKUP($K29&amp;$L29,FFPERegionsAvailable!$B:$B&amp;FFPERegionsAvailable!$J:$J,FFPERegionsAvailable!$F:$F,"NA",0,-1)))</f>
        <v>AwaitInput</v>
      </c>
      <c r="N29" s="595" t="str" cm="1">
        <f t="array" ref="N29">IF(K29="", "AwaitInput", IF(_xlfn.XLOOKUP($K29&amp;$L29,FFPERegionsAvailable!$B:$B&amp;FFPERegionsAvailable!$J:$J,FFPERegionsAvailable!$O:$O,"NA",0,1)&gt;0, _xlfn.XLOOKUP($K29&amp;$L29,FFPERegionsAvailable!$B:$B&amp;FFPERegionsAvailable!$J:$J,FFPERegionsAvailable!$G:$G,"NA",0,1), _xlfn.XLOOKUP($K29&amp;$L29,FFPERegionsAvailable!$B:$B&amp;FFPERegionsAvailable!$J:$J,FFPERegionsAvailable!$G:$G,"NA",0,-1)))</f>
        <v>AwaitInput</v>
      </c>
      <c r="O29" s="595" t="str" cm="1">
        <f t="array" ref="O29">IF(K29="", "AwaitInput", IF(_xlfn.XLOOKUP($K29&amp;$L29,FFPERegionsAvailable!$B:$B&amp;FFPERegionsAvailable!$J:$J,FFPERegionsAvailable!$O:$O,"NA",0,1)&gt;0, _xlfn.XLOOKUP($K29&amp;$L29,FFPERegionsAvailable!$B:$B&amp;FFPERegionsAvailable!$J:$J,FFPERegionsAvailable!$L:$L,"NA",0,1), _xlfn.XLOOKUP($K29&amp;$L29,FFPERegionsAvailable!$B:$B&amp;FFPERegionsAvailable!$J:$J,FFPERegionsAvailable!$L:$L,"NA",0,-1)))</f>
        <v>AwaitInput</v>
      </c>
      <c r="P29" s="604" t="str" cm="1">
        <f t="array" ref="P29">IF(K29="", "AwaitInput", IF(_xlfn.XLOOKUP($K29&amp;$L29,FFPERegionsAvailable!$B:$B&amp;FFPERegionsAvailable!$J:$J,FFPERegionsAvailable!$O:$O,"NA",0,1)&gt;0, _xlfn.XLOOKUP($K29&amp;$L29,FFPERegionsAvailable!$B:$B&amp;FFPERegionsAvailable!$J:$J,FFPERegionsAvailable!$O:$O,"NA",0,1), _xlfn.XLOOKUP($K29&amp;$L29,FFPERegionsAvailable!$B:$B&amp;FFPERegionsAvailable!$J:$J,FFPERegionsAvailable!$O:$O,"NA",0,-1)))</f>
        <v>AwaitInput</v>
      </c>
      <c r="Q29" s="594" t="str" cm="1">
        <f t="array" ref="Q29">IF(K29="", "AwaitInput", IF(_xlfn.XLOOKUP($K29&amp;$L29,FFPERegionsAvailable!$B:$B&amp;FFPERegionsAvailable!$J:$J,FFPERegionsAvailable!$O:$O,"NA",0,1)&gt;0, _xlfn.XLOOKUP($K29&amp;$L29,FFPERegionsAvailable!$B:$B&amp;FFPERegionsAvailable!$J:$J,FFPERegionsAvailable!$C:$C,"NA",0,1), _xlfn.XLOOKUP($K29&amp;$L29,FFPERegionsAvailable!$B:$B&amp;FFPERegionsAvailable!$J:$J,FFPERegionsAvailable!$C:$C,"NA",0,-1)))</f>
        <v>AwaitInput</v>
      </c>
      <c r="R29" s="594" t="str" cm="1">
        <f t="array" ref="R29">IF(K29="", "AwaitInput", IF(_xlfn.XLOOKUP($K29&amp;$L29,FFPERegionsAvailable!$B:$B&amp;FFPERegionsAvailable!$J:$J,FFPERegionsAvailable!$O:$O,"NA",0,1)&gt;0, _xlfn.XLOOKUP($K29&amp;$L29,FFPERegionsAvailable!$B:$B&amp;FFPERegionsAvailable!$J:$J,FFPERegionsAvailable!$S:$S,"NA",0,1), _xlfn.XLOOKUP($K29&amp;$L29,FFPERegionsAvailable!$B:$B&amp;FFPERegionsAvailable!$J:$J,FFPERegionsAvailable!$S:$S,"NA",0,-1)))</f>
        <v>AwaitInput</v>
      </c>
      <c r="S29" s="594" t="str" cm="1">
        <f t="array" ref="S29">IF(K29="", "AwaitInput", IF(_xlfn.XLOOKUP($K29&amp;$L29,FFPERegionsAvailable!$B:$B&amp;FFPERegionsAvailable!$J:$J,FFPERegionsAvailable!$O:$O,"NA",0,1)&gt;0, _xlfn.XLOOKUP($K29&amp;$L29,FFPERegionsAvailable!$B:$B&amp;FFPERegionsAvailable!$J:$J,FFPERegionsAvailable!$W:$W,"NA",0,1), _xlfn.XLOOKUP($K29&amp;$L29,FFPERegionsAvailable!$B:$B&amp;FFPERegionsAvailable!$J:$J,FFPERegionsAvailable!$W:$W,"NA",0,-1)))</f>
        <v>AwaitInput</v>
      </c>
    </row>
    <row r="30" spans="1:19" ht="15.5" hidden="1">
      <c r="A30" s="600">
        <v>1072</v>
      </c>
      <c r="B30" s="600" t="s">
        <v>925</v>
      </c>
      <c r="C30" s="600" t="s">
        <v>1387</v>
      </c>
      <c r="D30" s="600">
        <v>3</v>
      </c>
      <c r="E30" s="600" t="s">
        <v>2872</v>
      </c>
      <c r="F30" s="650">
        <v>44604</v>
      </c>
      <c r="G30" s="600" t="s">
        <v>2873</v>
      </c>
      <c r="H30" s="215" t="str">
        <f>IF(COUNTIFS(FFPERegionsAvailable!B:B,FFPEUsageLog!A30,FFPERegionsAvailable!J:J,FFPEUsageLog!B30,FFPERegionsAvailable!F:F,FFPEUsageLog!C30)&gt;0,"Y","N")</f>
        <v>Y</v>
      </c>
      <c r="K30" s="36"/>
      <c r="L30" s="36"/>
      <c r="M30" s="607" t="str" cm="1">
        <f t="array" ref="M30">IF(K30="", "AwaitInput", IF(_xlfn.XLOOKUP($K30&amp;$L30,FFPERegionsAvailable!$B:$B&amp;FFPERegionsAvailable!$J:$J,FFPERegionsAvailable!$O:$O,"NA",0,1)&gt;0, _xlfn.XLOOKUP($K30&amp;$L30,FFPERegionsAvailable!$B:$B&amp;FFPERegionsAvailable!$J:$J,FFPERegionsAvailable!$F:$F,"NA",0,1), _xlfn.XLOOKUP($K30&amp;$L30,FFPERegionsAvailable!$B:$B&amp;FFPERegionsAvailable!$J:$J,FFPERegionsAvailable!$F:$F,"NA",0,-1)))</f>
        <v>AwaitInput</v>
      </c>
      <c r="N30" s="595" t="str" cm="1">
        <f t="array" ref="N30">IF(K30="", "AwaitInput", IF(_xlfn.XLOOKUP($K30&amp;$L30,FFPERegionsAvailable!$B:$B&amp;FFPERegionsAvailable!$J:$J,FFPERegionsAvailable!$O:$O,"NA",0,1)&gt;0, _xlfn.XLOOKUP($K30&amp;$L30,FFPERegionsAvailable!$B:$B&amp;FFPERegionsAvailable!$J:$J,FFPERegionsAvailable!$G:$G,"NA",0,1), _xlfn.XLOOKUP($K30&amp;$L30,FFPERegionsAvailable!$B:$B&amp;FFPERegionsAvailable!$J:$J,FFPERegionsAvailable!$G:$G,"NA",0,-1)))</f>
        <v>AwaitInput</v>
      </c>
      <c r="O30" s="595" t="str" cm="1">
        <f t="array" ref="O30">IF(K30="", "AwaitInput", IF(_xlfn.XLOOKUP($K30&amp;$L30,FFPERegionsAvailable!$B:$B&amp;FFPERegionsAvailable!$J:$J,FFPERegionsAvailable!$O:$O,"NA",0,1)&gt;0, _xlfn.XLOOKUP($K30&amp;$L30,FFPERegionsAvailable!$B:$B&amp;FFPERegionsAvailable!$J:$J,FFPERegionsAvailable!$L:$L,"NA",0,1), _xlfn.XLOOKUP($K30&amp;$L30,FFPERegionsAvailable!$B:$B&amp;FFPERegionsAvailable!$J:$J,FFPERegionsAvailable!$L:$L,"NA",0,-1)))</f>
        <v>AwaitInput</v>
      </c>
      <c r="P30" s="604" t="str" cm="1">
        <f t="array" ref="P30">IF(K30="", "AwaitInput", IF(_xlfn.XLOOKUP($K30&amp;$L30,FFPERegionsAvailable!$B:$B&amp;FFPERegionsAvailable!$J:$J,FFPERegionsAvailable!$O:$O,"NA",0,1)&gt;0, _xlfn.XLOOKUP($K30&amp;$L30,FFPERegionsAvailable!$B:$B&amp;FFPERegionsAvailable!$J:$J,FFPERegionsAvailable!$O:$O,"NA",0,1), _xlfn.XLOOKUP($K30&amp;$L30,FFPERegionsAvailable!$B:$B&amp;FFPERegionsAvailable!$J:$J,FFPERegionsAvailable!$O:$O,"NA",0,-1)))</f>
        <v>AwaitInput</v>
      </c>
      <c r="Q30" s="594" t="str" cm="1">
        <f t="array" ref="Q30">IF(K30="", "AwaitInput", IF(_xlfn.XLOOKUP($K30&amp;$L30,FFPERegionsAvailable!$B:$B&amp;FFPERegionsAvailable!$J:$J,FFPERegionsAvailable!$O:$O,"NA",0,1)&gt;0, _xlfn.XLOOKUP($K30&amp;$L30,FFPERegionsAvailable!$B:$B&amp;FFPERegionsAvailable!$J:$J,FFPERegionsAvailable!$C:$C,"NA",0,1), _xlfn.XLOOKUP($K30&amp;$L30,FFPERegionsAvailable!$B:$B&amp;FFPERegionsAvailable!$J:$J,FFPERegionsAvailable!$C:$C,"NA",0,-1)))</f>
        <v>AwaitInput</v>
      </c>
      <c r="R30" s="594" t="str" cm="1">
        <f t="array" ref="R30">IF(K30="", "AwaitInput", IF(_xlfn.XLOOKUP($K30&amp;$L30,FFPERegionsAvailable!$B:$B&amp;FFPERegionsAvailable!$J:$J,FFPERegionsAvailable!$O:$O,"NA",0,1)&gt;0, _xlfn.XLOOKUP($K30&amp;$L30,FFPERegionsAvailable!$B:$B&amp;FFPERegionsAvailable!$J:$J,FFPERegionsAvailable!$S:$S,"NA",0,1), _xlfn.XLOOKUP($K30&amp;$L30,FFPERegionsAvailable!$B:$B&amp;FFPERegionsAvailable!$J:$J,FFPERegionsAvailable!$S:$S,"NA",0,-1)))</f>
        <v>AwaitInput</v>
      </c>
      <c r="S30" s="594" t="str" cm="1">
        <f t="array" ref="S30">IF(K30="", "AwaitInput", IF(_xlfn.XLOOKUP($K30&amp;$L30,FFPERegionsAvailable!$B:$B&amp;FFPERegionsAvailable!$J:$J,FFPERegionsAvailable!$O:$O,"NA",0,1)&gt;0, _xlfn.XLOOKUP($K30&amp;$L30,FFPERegionsAvailable!$B:$B&amp;FFPERegionsAvailable!$J:$J,FFPERegionsAvailable!$W:$W,"NA",0,1), _xlfn.XLOOKUP($K30&amp;$L30,FFPERegionsAvailable!$B:$B&amp;FFPERegionsAvailable!$J:$J,FFPERegionsAvailable!$W:$W,"NA",0,-1)))</f>
        <v>AwaitInput</v>
      </c>
    </row>
    <row r="31" spans="1:19" ht="15.5" hidden="1">
      <c r="A31" s="600" t="s">
        <v>597</v>
      </c>
      <c r="B31" s="600" t="s">
        <v>975</v>
      </c>
      <c r="C31" s="600" t="s">
        <v>1493</v>
      </c>
      <c r="D31" s="600">
        <v>3</v>
      </c>
      <c r="E31" s="600" t="s">
        <v>2872</v>
      </c>
      <c r="F31" s="650">
        <v>44604</v>
      </c>
      <c r="G31" s="600" t="s">
        <v>2873</v>
      </c>
      <c r="H31" s="215" t="str">
        <f>IF(COUNTIFS(FFPERegionsAvailable!B:B,FFPEUsageLog!A31,FFPERegionsAvailable!J:J,FFPEUsageLog!B31,FFPERegionsAvailable!F:F,FFPEUsageLog!C31)&gt;0,"Y","N")</f>
        <v>Y</v>
      </c>
      <c r="K31" s="36"/>
      <c r="L31" s="36"/>
      <c r="M31" s="607" t="str" cm="1">
        <f t="array" ref="M31">IF(K31="", "AwaitInput", IF(_xlfn.XLOOKUP($K31&amp;$L31,FFPERegionsAvailable!$B:$B&amp;FFPERegionsAvailable!$J:$J,FFPERegionsAvailable!$O:$O,"NA",0,1)&gt;0, _xlfn.XLOOKUP($K31&amp;$L31,FFPERegionsAvailable!$B:$B&amp;FFPERegionsAvailable!$J:$J,FFPERegionsAvailable!$F:$F,"NA",0,1), _xlfn.XLOOKUP($K31&amp;$L31,FFPERegionsAvailable!$B:$B&amp;FFPERegionsAvailable!$J:$J,FFPERegionsAvailable!$F:$F,"NA",0,-1)))</f>
        <v>AwaitInput</v>
      </c>
      <c r="N31" s="595" t="str" cm="1">
        <f t="array" ref="N31">IF(K31="", "AwaitInput", IF(_xlfn.XLOOKUP($K31&amp;$L31,FFPERegionsAvailable!$B:$B&amp;FFPERegionsAvailable!$J:$J,FFPERegionsAvailable!$O:$O,"NA",0,1)&gt;0, _xlfn.XLOOKUP($K31&amp;$L31,FFPERegionsAvailable!$B:$B&amp;FFPERegionsAvailable!$J:$J,FFPERegionsAvailable!$G:$G,"NA",0,1), _xlfn.XLOOKUP($K31&amp;$L31,FFPERegionsAvailable!$B:$B&amp;FFPERegionsAvailable!$J:$J,FFPERegionsAvailable!$G:$G,"NA",0,-1)))</f>
        <v>AwaitInput</v>
      </c>
      <c r="O31" s="595" t="str" cm="1">
        <f t="array" ref="O31">IF(K31="", "AwaitInput", IF(_xlfn.XLOOKUP($K31&amp;$L31,FFPERegionsAvailable!$B:$B&amp;FFPERegionsAvailable!$J:$J,FFPERegionsAvailable!$O:$O,"NA",0,1)&gt;0, _xlfn.XLOOKUP($K31&amp;$L31,FFPERegionsAvailable!$B:$B&amp;FFPERegionsAvailable!$J:$J,FFPERegionsAvailable!$L:$L,"NA",0,1), _xlfn.XLOOKUP($K31&amp;$L31,FFPERegionsAvailable!$B:$B&amp;FFPERegionsAvailable!$J:$J,FFPERegionsAvailable!$L:$L,"NA",0,-1)))</f>
        <v>AwaitInput</v>
      </c>
      <c r="P31" s="604" t="str" cm="1">
        <f t="array" ref="P31">IF(K31="", "AwaitInput", IF(_xlfn.XLOOKUP($K31&amp;$L31,FFPERegionsAvailable!$B:$B&amp;FFPERegionsAvailable!$J:$J,FFPERegionsAvailable!$O:$O,"NA",0,1)&gt;0, _xlfn.XLOOKUP($K31&amp;$L31,FFPERegionsAvailable!$B:$B&amp;FFPERegionsAvailable!$J:$J,FFPERegionsAvailable!$O:$O,"NA",0,1), _xlfn.XLOOKUP($K31&amp;$L31,FFPERegionsAvailable!$B:$B&amp;FFPERegionsAvailable!$J:$J,FFPERegionsAvailable!$O:$O,"NA",0,-1)))</f>
        <v>AwaitInput</v>
      </c>
      <c r="Q31" s="594" t="str" cm="1">
        <f t="array" ref="Q31">IF(K31="", "AwaitInput", IF(_xlfn.XLOOKUP($K31&amp;$L31,FFPERegionsAvailable!$B:$B&amp;FFPERegionsAvailable!$J:$J,FFPERegionsAvailable!$O:$O,"NA",0,1)&gt;0, _xlfn.XLOOKUP($K31&amp;$L31,FFPERegionsAvailable!$B:$B&amp;FFPERegionsAvailable!$J:$J,FFPERegionsAvailable!$C:$C,"NA",0,1), _xlfn.XLOOKUP($K31&amp;$L31,FFPERegionsAvailable!$B:$B&amp;FFPERegionsAvailable!$J:$J,FFPERegionsAvailable!$C:$C,"NA",0,-1)))</f>
        <v>AwaitInput</v>
      </c>
      <c r="R31" s="594" t="str" cm="1">
        <f t="array" ref="R31">IF(K31="", "AwaitInput", IF(_xlfn.XLOOKUP($K31&amp;$L31,FFPERegionsAvailable!$B:$B&amp;FFPERegionsAvailable!$J:$J,FFPERegionsAvailable!$O:$O,"NA",0,1)&gt;0, _xlfn.XLOOKUP($K31&amp;$L31,FFPERegionsAvailable!$B:$B&amp;FFPERegionsAvailable!$J:$J,FFPERegionsAvailable!$S:$S,"NA",0,1), _xlfn.XLOOKUP($K31&amp;$L31,FFPERegionsAvailable!$B:$B&amp;FFPERegionsAvailable!$J:$J,FFPERegionsAvailable!$S:$S,"NA",0,-1)))</f>
        <v>AwaitInput</v>
      </c>
      <c r="S31" s="594" t="str" cm="1">
        <f t="array" ref="S31">IF(K31="", "AwaitInput", IF(_xlfn.XLOOKUP($K31&amp;$L31,FFPERegionsAvailable!$B:$B&amp;FFPERegionsAvailable!$J:$J,FFPERegionsAvailable!$O:$O,"NA",0,1)&gt;0, _xlfn.XLOOKUP($K31&amp;$L31,FFPERegionsAvailable!$B:$B&amp;FFPERegionsAvailable!$J:$J,FFPERegionsAvailable!$W:$W,"NA",0,1), _xlfn.XLOOKUP($K31&amp;$L31,FFPERegionsAvailable!$B:$B&amp;FFPERegionsAvailable!$J:$J,FFPERegionsAvailable!$W:$W,"NA",0,-1)))</f>
        <v>AwaitInput</v>
      </c>
    </row>
    <row r="32" spans="1:19" ht="15.5" hidden="1">
      <c r="A32" s="600">
        <v>1194</v>
      </c>
      <c r="B32" s="600" t="s">
        <v>975</v>
      </c>
      <c r="C32" s="600" t="s">
        <v>1366</v>
      </c>
      <c r="D32" s="600">
        <v>3</v>
      </c>
      <c r="E32" s="600" t="s">
        <v>2872</v>
      </c>
      <c r="F32" s="650">
        <v>44604</v>
      </c>
      <c r="G32" s="600" t="s">
        <v>2873</v>
      </c>
      <c r="H32" s="215" t="str">
        <f>IF(COUNTIFS(FFPERegionsAvailable!B:B,FFPEUsageLog!A32,FFPERegionsAvailable!J:J,FFPEUsageLog!B32,FFPERegionsAvailable!F:F,FFPEUsageLog!C32)&gt;0,"Y","N")</f>
        <v>Y</v>
      </c>
      <c r="K32" s="36"/>
      <c r="L32" s="36"/>
      <c r="M32" s="607" t="str" cm="1">
        <f t="array" ref="M32">IF(K32="", "AwaitInput", IF(_xlfn.XLOOKUP($K32&amp;$L32,FFPERegionsAvailable!$B:$B&amp;FFPERegionsAvailable!$J:$J,FFPERegionsAvailable!$O:$O,"NA",0,1)&gt;0, _xlfn.XLOOKUP($K32&amp;$L32,FFPERegionsAvailable!$B:$B&amp;FFPERegionsAvailable!$J:$J,FFPERegionsAvailable!$F:$F,"NA",0,1), _xlfn.XLOOKUP($K32&amp;$L32,FFPERegionsAvailable!$B:$B&amp;FFPERegionsAvailable!$J:$J,FFPERegionsAvailable!$F:$F,"NA",0,-1)))</f>
        <v>AwaitInput</v>
      </c>
      <c r="N32" s="595" t="str" cm="1">
        <f t="array" ref="N32">IF(K32="", "AwaitInput", IF(_xlfn.XLOOKUP($K32&amp;$L32,FFPERegionsAvailable!$B:$B&amp;FFPERegionsAvailable!$J:$J,FFPERegionsAvailable!$O:$O,"NA",0,1)&gt;0, _xlfn.XLOOKUP($K32&amp;$L32,FFPERegionsAvailable!$B:$B&amp;FFPERegionsAvailable!$J:$J,FFPERegionsAvailable!$G:$G,"NA",0,1), _xlfn.XLOOKUP($K32&amp;$L32,FFPERegionsAvailable!$B:$B&amp;FFPERegionsAvailable!$J:$J,FFPERegionsAvailable!$G:$G,"NA",0,-1)))</f>
        <v>AwaitInput</v>
      </c>
      <c r="O32" s="595" t="str" cm="1">
        <f t="array" ref="O32">IF(K32="", "AwaitInput", IF(_xlfn.XLOOKUP($K32&amp;$L32,FFPERegionsAvailable!$B:$B&amp;FFPERegionsAvailable!$J:$J,FFPERegionsAvailable!$O:$O,"NA",0,1)&gt;0, _xlfn.XLOOKUP($K32&amp;$L32,FFPERegionsAvailable!$B:$B&amp;FFPERegionsAvailable!$J:$J,FFPERegionsAvailable!$L:$L,"NA",0,1), _xlfn.XLOOKUP($K32&amp;$L32,FFPERegionsAvailable!$B:$B&amp;FFPERegionsAvailable!$J:$J,FFPERegionsAvailable!$L:$L,"NA",0,-1)))</f>
        <v>AwaitInput</v>
      </c>
      <c r="P32" s="604" t="str" cm="1">
        <f t="array" ref="P32">IF(K32="", "AwaitInput", IF(_xlfn.XLOOKUP($K32&amp;$L32,FFPERegionsAvailable!$B:$B&amp;FFPERegionsAvailable!$J:$J,FFPERegionsAvailable!$O:$O,"NA",0,1)&gt;0, _xlfn.XLOOKUP($K32&amp;$L32,FFPERegionsAvailable!$B:$B&amp;FFPERegionsAvailable!$J:$J,FFPERegionsAvailable!$O:$O,"NA",0,1), _xlfn.XLOOKUP($K32&amp;$L32,FFPERegionsAvailable!$B:$B&amp;FFPERegionsAvailable!$J:$J,FFPERegionsAvailable!$O:$O,"NA",0,-1)))</f>
        <v>AwaitInput</v>
      </c>
      <c r="Q32" s="594" t="str" cm="1">
        <f t="array" ref="Q32">IF(K32="", "AwaitInput", IF(_xlfn.XLOOKUP($K32&amp;$L32,FFPERegionsAvailable!$B:$B&amp;FFPERegionsAvailable!$J:$J,FFPERegionsAvailable!$O:$O,"NA",0,1)&gt;0, _xlfn.XLOOKUP($K32&amp;$L32,FFPERegionsAvailable!$B:$B&amp;FFPERegionsAvailable!$J:$J,FFPERegionsAvailable!$C:$C,"NA",0,1), _xlfn.XLOOKUP($K32&amp;$L32,FFPERegionsAvailable!$B:$B&amp;FFPERegionsAvailable!$J:$J,FFPERegionsAvailable!$C:$C,"NA",0,-1)))</f>
        <v>AwaitInput</v>
      </c>
      <c r="R32" s="594" t="str" cm="1">
        <f t="array" ref="R32">IF(K32="", "AwaitInput", IF(_xlfn.XLOOKUP($K32&amp;$L32,FFPERegionsAvailable!$B:$B&amp;FFPERegionsAvailable!$J:$J,FFPERegionsAvailable!$O:$O,"NA",0,1)&gt;0, _xlfn.XLOOKUP($K32&amp;$L32,FFPERegionsAvailable!$B:$B&amp;FFPERegionsAvailable!$J:$J,FFPERegionsAvailable!$S:$S,"NA",0,1), _xlfn.XLOOKUP($K32&amp;$L32,FFPERegionsAvailable!$B:$B&amp;FFPERegionsAvailable!$J:$J,FFPERegionsAvailable!$S:$S,"NA",0,-1)))</f>
        <v>AwaitInput</v>
      </c>
      <c r="S32" s="594" t="str" cm="1">
        <f t="array" ref="S32">IF(K32="", "AwaitInput", IF(_xlfn.XLOOKUP($K32&amp;$L32,FFPERegionsAvailable!$B:$B&amp;FFPERegionsAvailable!$J:$J,FFPERegionsAvailable!$O:$O,"NA",0,1)&gt;0, _xlfn.XLOOKUP($K32&amp;$L32,FFPERegionsAvailable!$B:$B&amp;FFPERegionsAvailable!$J:$J,FFPERegionsAvailable!$W:$W,"NA",0,1), _xlfn.XLOOKUP($K32&amp;$L32,FFPERegionsAvailable!$B:$B&amp;FFPERegionsAvailable!$J:$J,FFPERegionsAvailable!$W:$W,"NA",0,-1)))</f>
        <v>AwaitInput</v>
      </c>
    </row>
    <row r="33" spans="1:19" ht="15.5" hidden="1">
      <c r="A33" s="600" t="s">
        <v>602</v>
      </c>
      <c r="B33" s="600" t="s">
        <v>925</v>
      </c>
      <c r="C33" s="600" t="s">
        <v>1475</v>
      </c>
      <c r="D33" s="600">
        <v>3</v>
      </c>
      <c r="E33" s="600" t="s">
        <v>2872</v>
      </c>
      <c r="F33" s="650">
        <v>44604</v>
      </c>
      <c r="G33" s="600" t="s">
        <v>2873</v>
      </c>
      <c r="H33" s="215" t="str">
        <f>IF(COUNTIFS(FFPERegionsAvailable!B:B,FFPEUsageLog!A33,FFPERegionsAvailable!J:J,FFPEUsageLog!B33,FFPERegionsAvailable!F:F,FFPEUsageLog!C33)&gt;0,"Y","N")</f>
        <v>Y</v>
      </c>
      <c r="K33" s="36"/>
      <c r="L33" s="36"/>
      <c r="M33" s="607" t="str" cm="1">
        <f t="array" ref="M33">IF(K33="", "AwaitInput", IF(_xlfn.XLOOKUP($K33&amp;$L33,FFPERegionsAvailable!$B:$B&amp;FFPERegionsAvailable!$J:$J,FFPERegionsAvailable!$O:$O,"NA",0,1)&gt;0, _xlfn.XLOOKUP($K33&amp;$L33,FFPERegionsAvailable!$B:$B&amp;FFPERegionsAvailable!$J:$J,FFPERegionsAvailable!$F:$F,"NA",0,1), _xlfn.XLOOKUP($K33&amp;$L33,FFPERegionsAvailable!$B:$B&amp;FFPERegionsAvailable!$J:$J,FFPERegionsAvailable!$F:$F,"NA",0,-1)))</f>
        <v>AwaitInput</v>
      </c>
      <c r="N33" s="595" t="str" cm="1">
        <f t="array" ref="N33">IF(K33="", "AwaitInput", IF(_xlfn.XLOOKUP($K33&amp;$L33,FFPERegionsAvailable!$B:$B&amp;FFPERegionsAvailable!$J:$J,FFPERegionsAvailable!$O:$O,"NA",0,1)&gt;0, _xlfn.XLOOKUP($K33&amp;$L33,FFPERegionsAvailable!$B:$B&amp;FFPERegionsAvailable!$J:$J,FFPERegionsAvailable!$G:$G,"NA",0,1), _xlfn.XLOOKUP($K33&amp;$L33,FFPERegionsAvailable!$B:$B&amp;FFPERegionsAvailable!$J:$J,FFPERegionsAvailable!$G:$G,"NA",0,-1)))</f>
        <v>AwaitInput</v>
      </c>
      <c r="O33" s="595" t="str" cm="1">
        <f t="array" ref="O33">IF(K33="", "AwaitInput", IF(_xlfn.XLOOKUP($K33&amp;$L33,FFPERegionsAvailable!$B:$B&amp;FFPERegionsAvailable!$J:$J,FFPERegionsAvailable!$O:$O,"NA",0,1)&gt;0, _xlfn.XLOOKUP($K33&amp;$L33,FFPERegionsAvailable!$B:$B&amp;FFPERegionsAvailable!$J:$J,FFPERegionsAvailable!$L:$L,"NA",0,1), _xlfn.XLOOKUP($K33&amp;$L33,FFPERegionsAvailable!$B:$B&amp;FFPERegionsAvailable!$J:$J,FFPERegionsAvailable!$L:$L,"NA",0,-1)))</f>
        <v>AwaitInput</v>
      </c>
      <c r="P33" s="604" t="str" cm="1">
        <f t="array" ref="P33">IF(K33="", "AwaitInput", IF(_xlfn.XLOOKUP($K33&amp;$L33,FFPERegionsAvailable!$B:$B&amp;FFPERegionsAvailable!$J:$J,FFPERegionsAvailable!$O:$O,"NA",0,1)&gt;0, _xlfn.XLOOKUP($K33&amp;$L33,FFPERegionsAvailable!$B:$B&amp;FFPERegionsAvailable!$J:$J,FFPERegionsAvailable!$O:$O,"NA",0,1), _xlfn.XLOOKUP($K33&amp;$L33,FFPERegionsAvailable!$B:$B&amp;FFPERegionsAvailable!$J:$J,FFPERegionsAvailable!$O:$O,"NA",0,-1)))</f>
        <v>AwaitInput</v>
      </c>
      <c r="Q33" s="594" t="str" cm="1">
        <f t="array" ref="Q33">IF(K33="", "AwaitInput", IF(_xlfn.XLOOKUP($K33&amp;$L33,FFPERegionsAvailable!$B:$B&amp;FFPERegionsAvailable!$J:$J,FFPERegionsAvailable!$O:$O,"NA",0,1)&gt;0, _xlfn.XLOOKUP($K33&amp;$L33,FFPERegionsAvailable!$B:$B&amp;FFPERegionsAvailable!$J:$J,FFPERegionsAvailable!$C:$C,"NA",0,1), _xlfn.XLOOKUP($K33&amp;$L33,FFPERegionsAvailable!$B:$B&amp;FFPERegionsAvailable!$J:$J,FFPERegionsAvailable!$C:$C,"NA",0,-1)))</f>
        <v>AwaitInput</v>
      </c>
      <c r="R33" s="594" t="str" cm="1">
        <f t="array" ref="R33">IF(K33="", "AwaitInput", IF(_xlfn.XLOOKUP($K33&amp;$L33,FFPERegionsAvailable!$B:$B&amp;FFPERegionsAvailable!$J:$J,FFPERegionsAvailable!$O:$O,"NA",0,1)&gt;0, _xlfn.XLOOKUP($K33&amp;$L33,FFPERegionsAvailable!$B:$B&amp;FFPERegionsAvailable!$J:$J,FFPERegionsAvailable!$S:$S,"NA",0,1), _xlfn.XLOOKUP($K33&amp;$L33,FFPERegionsAvailable!$B:$B&amp;FFPERegionsAvailable!$J:$J,FFPERegionsAvailable!$S:$S,"NA",0,-1)))</f>
        <v>AwaitInput</v>
      </c>
      <c r="S33" s="594" t="str" cm="1">
        <f t="array" ref="S33">IF(K33="", "AwaitInput", IF(_xlfn.XLOOKUP($K33&amp;$L33,FFPERegionsAvailable!$B:$B&amp;FFPERegionsAvailable!$J:$J,FFPERegionsAvailable!$O:$O,"NA",0,1)&gt;0, _xlfn.XLOOKUP($K33&amp;$L33,FFPERegionsAvailable!$B:$B&amp;FFPERegionsAvailable!$J:$J,FFPERegionsAvailable!$W:$W,"NA",0,1), _xlfn.XLOOKUP($K33&amp;$L33,FFPERegionsAvailable!$B:$B&amp;FFPERegionsAvailable!$J:$J,FFPERegionsAvailable!$W:$W,"NA",0,-1)))</f>
        <v>AwaitInput</v>
      </c>
    </row>
    <row r="34" spans="1:19" ht="15.5" hidden="1">
      <c r="A34" s="600">
        <v>1190</v>
      </c>
      <c r="B34" s="600" t="s">
        <v>925</v>
      </c>
      <c r="C34" s="600" t="s">
        <v>1370</v>
      </c>
      <c r="D34" s="600">
        <v>3</v>
      </c>
      <c r="E34" s="600" t="s">
        <v>2872</v>
      </c>
      <c r="F34" s="650">
        <v>44604</v>
      </c>
      <c r="G34" s="600" t="s">
        <v>2873</v>
      </c>
      <c r="H34" s="215" t="str">
        <f>IF(COUNTIFS(FFPERegionsAvailable!B:B,FFPEUsageLog!A34,FFPERegionsAvailable!J:J,FFPEUsageLog!B34,FFPERegionsAvailable!F:F,FFPEUsageLog!C34)&gt;0,"Y","N")</f>
        <v>Y</v>
      </c>
      <c r="K34" s="36"/>
      <c r="L34" s="36"/>
      <c r="M34" s="607" t="str" cm="1">
        <f t="array" ref="M34">IF(K34="", "AwaitInput", IF(_xlfn.XLOOKUP($K34&amp;$L34,FFPERegionsAvailable!$B:$B&amp;FFPERegionsAvailable!$J:$J,FFPERegionsAvailable!$O:$O,"NA",0,1)&gt;0, _xlfn.XLOOKUP($K34&amp;$L34,FFPERegionsAvailable!$B:$B&amp;FFPERegionsAvailable!$J:$J,FFPERegionsAvailable!$F:$F,"NA",0,1), _xlfn.XLOOKUP($K34&amp;$L34,FFPERegionsAvailable!$B:$B&amp;FFPERegionsAvailable!$J:$J,FFPERegionsAvailable!$F:$F,"NA",0,-1)))</f>
        <v>AwaitInput</v>
      </c>
      <c r="N34" s="595" t="str" cm="1">
        <f t="array" ref="N34">IF(K34="", "AwaitInput", IF(_xlfn.XLOOKUP($K34&amp;$L34,FFPERegionsAvailable!$B:$B&amp;FFPERegionsAvailable!$J:$J,FFPERegionsAvailable!$O:$O,"NA",0,1)&gt;0, _xlfn.XLOOKUP($K34&amp;$L34,FFPERegionsAvailable!$B:$B&amp;FFPERegionsAvailable!$J:$J,FFPERegionsAvailable!$G:$G,"NA",0,1), _xlfn.XLOOKUP($K34&amp;$L34,FFPERegionsAvailable!$B:$B&amp;FFPERegionsAvailable!$J:$J,FFPERegionsAvailable!$G:$G,"NA",0,-1)))</f>
        <v>AwaitInput</v>
      </c>
      <c r="O34" s="595" t="str" cm="1">
        <f t="array" ref="O34">IF(K34="", "AwaitInput", IF(_xlfn.XLOOKUP($K34&amp;$L34,FFPERegionsAvailable!$B:$B&amp;FFPERegionsAvailable!$J:$J,FFPERegionsAvailable!$O:$O,"NA",0,1)&gt;0, _xlfn.XLOOKUP($K34&amp;$L34,FFPERegionsAvailable!$B:$B&amp;FFPERegionsAvailable!$J:$J,FFPERegionsAvailable!$L:$L,"NA",0,1), _xlfn.XLOOKUP($K34&amp;$L34,FFPERegionsAvailable!$B:$B&amp;FFPERegionsAvailable!$J:$J,FFPERegionsAvailable!$L:$L,"NA",0,-1)))</f>
        <v>AwaitInput</v>
      </c>
      <c r="P34" s="604" t="str" cm="1">
        <f t="array" ref="P34">IF(K34="", "AwaitInput", IF(_xlfn.XLOOKUP($K34&amp;$L34,FFPERegionsAvailable!$B:$B&amp;FFPERegionsAvailable!$J:$J,FFPERegionsAvailable!$O:$O,"NA",0,1)&gt;0, _xlfn.XLOOKUP($K34&amp;$L34,FFPERegionsAvailable!$B:$B&amp;FFPERegionsAvailable!$J:$J,FFPERegionsAvailable!$O:$O,"NA",0,1), _xlfn.XLOOKUP($K34&amp;$L34,FFPERegionsAvailable!$B:$B&amp;FFPERegionsAvailable!$J:$J,FFPERegionsAvailable!$O:$O,"NA",0,-1)))</f>
        <v>AwaitInput</v>
      </c>
      <c r="Q34" s="594" t="str" cm="1">
        <f t="array" ref="Q34">IF(K34="", "AwaitInput", IF(_xlfn.XLOOKUP($K34&amp;$L34,FFPERegionsAvailable!$B:$B&amp;FFPERegionsAvailable!$J:$J,FFPERegionsAvailable!$O:$O,"NA",0,1)&gt;0, _xlfn.XLOOKUP($K34&amp;$L34,FFPERegionsAvailable!$B:$B&amp;FFPERegionsAvailable!$J:$J,FFPERegionsAvailable!$C:$C,"NA",0,1), _xlfn.XLOOKUP($K34&amp;$L34,FFPERegionsAvailable!$B:$B&amp;FFPERegionsAvailable!$J:$J,FFPERegionsAvailable!$C:$C,"NA",0,-1)))</f>
        <v>AwaitInput</v>
      </c>
      <c r="R34" s="594" t="str" cm="1">
        <f t="array" ref="R34">IF(K34="", "AwaitInput", IF(_xlfn.XLOOKUP($K34&amp;$L34,FFPERegionsAvailable!$B:$B&amp;FFPERegionsAvailable!$J:$J,FFPERegionsAvailable!$O:$O,"NA",0,1)&gt;0, _xlfn.XLOOKUP($K34&amp;$L34,FFPERegionsAvailable!$B:$B&amp;FFPERegionsAvailable!$J:$J,FFPERegionsAvailable!$S:$S,"NA",0,1), _xlfn.XLOOKUP($K34&amp;$L34,FFPERegionsAvailable!$B:$B&amp;FFPERegionsAvailable!$J:$J,FFPERegionsAvailable!$S:$S,"NA",0,-1)))</f>
        <v>AwaitInput</v>
      </c>
      <c r="S34" s="594" t="str" cm="1">
        <f t="array" ref="S34">IF(K34="", "AwaitInput", IF(_xlfn.XLOOKUP($K34&amp;$L34,FFPERegionsAvailable!$B:$B&amp;FFPERegionsAvailable!$J:$J,FFPERegionsAvailable!$O:$O,"NA",0,1)&gt;0, _xlfn.XLOOKUP($K34&amp;$L34,FFPERegionsAvailable!$B:$B&amp;FFPERegionsAvailable!$J:$J,FFPERegionsAvailable!$W:$W,"NA",0,1), _xlfn.XLOOKUP($K34&amp;$L34,FFPERegionsAvailable!$B:$B&amp;FFPERegionsAvailable!$J:$J,FFPERegionsAvailable!$W:$W,"NA",0,-1)))</f>
        <v>AwaitInput</v>
      </c>
    </row>
    <row r="35" spans="1:19" ht="15.5" hidden="1">
      <c r="A35" s="600" t="s">
        <v>602</v>
      </c>
      <c r="B35" s="600" t="s">
        <v>975</v>
      </c>
      <c r="C35" s="600" t="s">
        <v>1475</v>
      </c>
      <c r="D35" s="600">
        <v>3</v>
      </c>
      <c r="E35" s="600" t="s">
        <v>2872</v>
      </c>
      <c r="F35" s="650">
        <v>44604</v>
      </c>
      <c r="G35" s="600" t="s">
        <v>2873</v>
      </c>
      <c r="H35" s="215" t="str">
        <f>IF(COUNTIFS(FFPERegionsAvailable!B:B,FFPEUsageLog!A35,FFPERegionsAvailable!J:J,FFPEUsageLog!B35,FFPERegionsAvailable!F:F,FFPEUsageLog!C35)&gt;0,"Y","N")</f>
        <v>Y</v>
      </c>
      <c r="K35" s="36"/>
      <c r="L35" s="36"/>
      <c r="M35" s="607" t="str" cm="1">
        <f t="array" ref="M35">IF(K35="", "AwaitInput", IF(_xlfn.XLOOKUP($K35&amp;$L35,FFPERegionsAvailable!$B:$B&amp;FFPERegionsAvailable!$J:$J,FFPERegionsAvailable!$O:$O,"NA",0,1)&gt;0, _xlfn.XLOOKUP($K35&amp;$L35,FFPERegionsAvailable!$B:$B&amp;FFPERegionsAvailable!$J:$J,FFPERegionsAvailable!$F:$F,"NA",0,1), _xlfn.XLOOKUP($K35&amp;$L35,FFPERegionsAvailable!$B:$B&amp;FFPERegionsAvailable!$J:$J,FFPERegionsAvailable!$F:$F,"NA",0,-1)))</f>
        <v>AwaitInput</v>
      </c>
      <c r="N35" s="595" t="str" cm="1">
        <f t="array" ref="N35">IF(K35="", "AwaitInput", IF(_xlfn.XLOOKUP($K35&amp;$L35,FFPERegionsAvailable!$B:$B&amp;FFPERegionsAvailable!$J:$J,FFPERegionsAvailable!$O:$O,"NA",0,1)&gt;0, _xlfn.XLOOKUP($K35&amp;$L35,FFPERegionsAvailable!$B:$B&amp;FFPERegionsAvailable!$J:$J,FFPERegionsAvailable!$G:$G,"NA",0,1), _xlfn.XLOOKUP($K35&amp;$L35,FFPERegionsAvailable!$B:$B&amp;FFPERegionsAvailable!$J:$J,FFPERegionsAvailable!$G:$G,"NA",0,-1)))</f>
        <v>AwaitInput</v>
      </c>
      <c r="O35" s="595" t="str" cm="1">
        <f t="array" ref="O35">IF(K35="", "AwaitInput", IF(_xlfn.XLOOKUP($K35&amp;$L35,FFPERegionsAvailable!$B:$B&amp;FFPERegionsAvailable!$J:$J,FFPERegionsAvailable!$O:$O,"NA",0,1)&gt;0, _xlfn.XLOOKUP($K35&amp;$L35,FFPERegionsAvailable!$B:$B&amp;FFPERegionsAvailable!$J:$J,FFPERegionsAvailable!$L:$L,"NA",0,1), _xlfn.XLOOKUP($K35&amp;$L35,FFPERegionsAvailable!$B:$B&amp;FFPERegionsAvailable!$J:$J,FFPERegionsAvailable!$L:$L,"NA",0,-1)))</f>
        <v>AwaitInput</v>
      </c>
      <c r="P35" s="604" t="str" cm="1">
        <f t="array" ref="P35">IF(K35="", "AwaitInput", IF(_xlfn.XLOOKUP($K35&amp;$L35,FFPERegionsAvailable!$B:$B&amp;FFPERegionsAvailable!$J:$J,FFPERegionsAvailable!$O:$O,"NA",0,1)&gt;0, _xlfn.XLOOKUP($K35&amp;$L35,FFPERegionsAvailable!$B:$B&amp;FFPERegionsAvailable!$J:$J,FFPERegionsAvailable!$O:$O,"NA",0,1), _xlfn.XLOOKUP($K35&amp;$L35,FFPERegionsAvailable!$B:$B&amp;FFPERegionsAvailable!$J:$J,FFPERegionsAvailable!$O:$O,"NA",0,-1)))</f>
        <v>AwaitInput</v>
      </c>
      <c r="Q35" s="594" t="str" cm="1">
        <f t="array" ref="Q35">IF(K35="", "AwaitInput", IF(_xlfn.XLOOKUP($K35&amp;$L35,FFPERegionsAvailable!$B:$B&amp;FFPERegionsAvailable!$J:$J,FFPERegionsAvailable!$O:$O,"NA",0,1)&gt;0, _xlfn.XLOOKUP($K35&amp;$L35,FFPERegionsAvailable!$B:$B&amp;FFPERegionsAvailable!$J:$J,FFPERegionsAvailable!$C:$C,"NA",0,1), _xlfn.XLOOKUP($K35&amp;$L35,FFPERegionsAvailable!$B:$B&amp;FFPERegionsAvailable!$J:$J,FFPERegionsAvailable!$C:$C,"NA",0,-1)))</f>
        <v>AwaitInput</v>
      </c>
      <c r="R35" s="594" t="str" cm="1">
        <f t="array" ref="R35">IF(K35="", "AwaitInput", IF(_xlfn.XLOOKUP($K35&amp;$L35,FFPERegionsAvailable!$B:$B&amp;FFPERegionsAvailable!$J:$J,FFPERegionsAvailable!$O:$O,"NA",0,1)&gt;0, _xlfn.XLOOKUP($K35&amp;$L35,FFPERegionsAvailable!$B:$B&amp;FFPERegionsAvailable!$J:$J,FFPERegionsAvailable!$S:$S,"NA",0,1), _xlfn.XLOOKUP($K35&amp;$L35,FFPERegionsAvailable!$B:$B&amp;FFPERegionsAvailable!$J:$J,FFPERegionsAvailable!$S:$S,"NA",0,-1)))</f>
        <v>AwaitInput</v>
      </c>
      <c r="S35" s="594" t="str" cm="1">
        <f t="array" ref="S35">IF(K35="", "AwaitInput", IF(_xlfn.XLOOKUP($K35&amp;$L35,FFPERegionsAvailable!$B:$B&amp;FFPERegionsAvailable!$J:$J,FFPERegionsAvailable!$O:$O,"NA",0,1)&gt;0, _xlfn.XLOOKUP($K35&amp;$L35,FFPERegionsAvailable!$B:$B&amp;FFPERegionsAvailable!$J:$J,FFPERegionsAvailable!$W:$W,"NA",0,1), _xlfn.XLOOKUP($K35&amp;$L35,FFPERegionsAvailable!$B:$B&amp;FFPERegionsAvailable!$J:$J,FFPERegionsAvailable!$W:$W,"NA",0,-1)))</f>
        <v>AwaitInput</v>
      </c>
    </row>
    <row r="36" spans="1:19" ht="15.5" hidden="1">
      <c r="A36" s="600">
        <v>1149</v>
      </c>
      <c r="B36" s="600" t="s">
        <v>975</v>
      </c>
      <c r="C36" s="600" t="s">
        <v>1379</v>
      </c>
      <c r="D36" s="600">
        <v>3</v>
      </c>
      <c r="E36" s="600" t="s">
        <v>2872</v>
      </c>
      <c r="F36" s="650">
        <v>44604</v>
      </c>
      <c r="G36" s="600" t="s">
        <v>2873</v>
      </c>
      <c r="H36" s="215" t="str">
        <f>IF(COUNTIFS(FFPERegionsAvailable!B:B,FFPEUsageLog!A36,FFPERegionsAvailable!J:J,FFPEUsageLog!B36,FFPERegionsAvailable!F:F,FFPEUsageLog!C36)&gt;0,"Y","N")</f>
        <v>Y</v>
      </c>
      <c r="K36" s="560"/>
      <c r="L36" s="36"/>
      <c r="M36" s="607" t="str" cm="1">
        <f t="array" ref="M36">IF(K36="", "AwaitInput", IF(_xlfn.XLOOKUP($K36&amp;$L36,FFPERegionsAvailable!$B:$B&amp;FFPERegionsAvailable!$J:$J,FFPERegionsAvailable!$O:$O,"NA",0,1)&gt;0, _xlfn.XLOOKUP($K36&amp;$L36,FFPERegionsAvailable!$B:$B&amp;FFPERegionsAvailable!$J:$J,FFPERegionsAvailable!$F:$F,"NA",0,1), _xlfn.XLOOKUP($K36&amp;$L36,FFPERegionsAvailable!$B:$B&amp;FFPERegionsAvailable!$J:$J,FFPERegionsAvailable!$F:$F,"NA",0,-1)))</f>
        <v>AwaitInput</v>
      </c>
      <c r="N36" s="595" t="str" cm="1">
        <f t="array" ref="N36">IF(K36="", "AwaitInput", IF(_xlfn.XLOOKUP($K36&amp;$L36,FFPERegionsAvailable!$B:$B&amp;FFPERegionsAvailable!$J:$J,FFPERegionsAvailable!$O:$O,"NA",0,1)&gt;0, _xlfn.XLOOKUP($K36&amp;$L36,FFPERegionsAvailable!$B:$B&amp;FFPERegionsAvailable!$J:$J,FFPERegionsAvailable!$G:$G,"NA",0,1), _xlfn.XLOOKUP($K36&amp;$L36,FFPERegionsAvailable!$B:$B&amp;FFPERegionsAvailable!$J:$J,FFPERegionsAvailable!$G:$G,"NA",0,-1)))</f>
        <v>AwaitInput</v>
      </c>
      <c r="O36" s="595" t="str" cm="1">
        <f t="array" ref="O36">IF(K36="", "AwaitInput", IF(_xlfn.XLOOKUP($K36&amp;$L36,FFPERegionsAvailable!$B:$B&amp;FFPERegionsAvailable!$J:$J,FFPERegionsAvailable!$O:$O,"NA",0,1)&gt;0, _xlfn.XLOOKUP($K36&amp;$L36,FFPERegionsAvailable!$B:$B&amp;FFPERegionsAvailable!$J:$J,FFPERegionsAvailable!$L:$L,"NA",0,1), _xlfn.XLOOKUP($K36&amp;$L36,FFPERegionsAvailable!$B:$B&amp;FFPERegionsAvailable!$J:$J,FFPERegionsAvailable!$L:$L,"NA",0,-1)))</f>
        <v>AwaitInput</v>
      </c>
      <c r="P36" s="604" t="str" cm="1">
        <f t="array" ref="P36">IF(K36="", "AwaitInput", IF(_xlfn.XLOOKUP($K36&amp;$L36,FFPERegionsAvailable!$B:$B&amp;FFPERegionsAvailable!$J:$J,FFPERegionsAvailable!$O:$O,"NA",0,1)&gt;0, _xlfn.XLOOKUP($K36&amp;$L36,FFPERegionsAvailable!$B:$B&amp;FFPERegionsAvailable!$J:$J,FFPERegionsAvailable!$O:$O,"NA",0,1), _xlfn.XLOOKUP($K36&amp;$L36,FFPERegionsAvailable!$B:$B&amp;FFPERegionsAvailable!$J:$J,FFPERegionsAvailable!$O:$O,"NA",0,-1)))</f>
        <v>AwaitInput</v>
      </c>
      <c r="Q36" s="594" t="str" cm="1">
        <f t="array" ref="Q36">IF(K36="", "AwaitInput", IF(_xlfn.XLOOKUP($K36&amp;$L36,FFPERegionsAvailable!$B:$B&amp;FFPERegionsAvailable!$J:$J,FFPERegionsAvailable!$O:$O,"NA",0,1)&gt;0, _xlfn.XLOOKUP($K36&amp;$L36,FFPERegionsAvailable!$B:$B&amp;FFPERegionsAvailable!$J:$J,FFPERegionsAvailable!$C:$C,"NA",0,1), _xlfn.XLOOKUP($K36&amp;$L36,FFPERegionsAvailable!$B:$B&amp;FFPERegionsAvailable!$J:$J,FFPERegionsAvailable!$C:$C,"NA",0,-1)))</f>
        <v>AwaitInput</v>
      </c>
      <c r="R36" s="594" t="str" cm="1">
        <f t="array" ref="R36">IF(K36="", "AwaitInput", IF(_xlfn.XLOOKUP($K36&amp;$L36,FFPERegionsAvailable!$B:$B&amp;FFPERegionsAvailable!$J:$J,FFPERegionsAvailable!$O:$O,"NA",0,1)&gt;0, _xlfn.XLOOKUP($K36&amp;$L36,FFPERegionsAvailable!$B:$B&amp;FFPERegionsAvailable!$J:$J,FFPERegionsAvailable!$S:$S,"NA",0,1), _xlfn.XLOOKUP($K36&amp;$L36,FFPERegionsAvailable!$B:$B&amp;FFPERegionsAvailable!$J:$J,FFPERegionsAvailable!$S:$S,"NA",0,-1)))</f>
        <v>AwaitInput</v>
      </c>
      <c r="S36" s="594" t="str" cm="1">
        <f t="array" ref="S36">IF(K36="", "AwaitInput", IF(_xlfn.XLOOKUP($K36&amp;$L36,FFPERegionsAvailable!$B:$B&amp;FFPERegionsAvailable!$J:$J,FFPERegionsAvailable!$O:$O,"NA",0,1)&gt;0, _xlfn.XLOOKUP($K36&amp;$L36,FFPERegionsAvailable!$B:$B&amp;FFPERegionsAvailable!$J:$J,FFPERegionsAvailable!$W:$W,"NA",0,1), _xlfn.XLOOKUP($K36&amp;$L36,FFPERegionsAvailable!$B:$B&amp;FFPERegionsAvailable!$J:$J,FFPERegionsAvailable!$W:$W,"NA",0,-1)))</f>
        <v>AwaitInput</v>
      </c>
    </row>
    <row r="37" spans="1:19" ht="15.5" hidden="1">
      <c r="A37" s="600" t="s">
        <v>494</v>
      </c>
      <c r="B37" s="600" t="s">
        <v>975</v>
      </c>
      <c r="C37" s="600" t="s">
        <v>1428</v>
      </c>
      <c r="D37" s="600">
        <v>3</v>
      </c>
      <c r="E37" s="600" t="s">
        <v>2872</v>
      </c>
      <c r="F37" s="650">
        <v>44604</v>
      </c>
      <c r="G37" s="600" t="s">
        <v>2873</v>
      </c>
      <c r="H37" s="215" t="str">
        <f>IF(COUNTIFS(FFPERegionsAvailable!B:B,FFPEUsageLog!A37,FFPERegionsAvailable!J:J,FFPEUsageLog!B37,FFPERegionsAvailable!F:F,FFPEUsageLog!C37)&gt;0,"Y","N")</f>
        <v>Y</v>
      </c>
      <c r="K37" s="36"/>
      <c r="L37" s="36"/>
      <c r="M37" s="607" t="str" cm="1">
        <f t="array" ref="M37">IF(K37="", "AwaitInput", IF(_xlfn.XLOOKUP($K37&amp;$L37,FFPERegionsAvailable!$B:$B&amp;FFPERegionsAvailable!$J:$J,FFPERegionsAvailable!$O:$O,"NA",0,1)&gt;0, _xlfn.XLOOKUP($K37&amp;$L37,FFPERegionsAvailable!$B:$B&amp;FFPERegionsAvailable!$J:$J,FFPERegionsAvailable!$F:$F,"NA",0,1), _xlfn.XLOOKUP($K37&amp;$L37,FFPERegionsAvailable!$B:$B&amp;FFPERegionsAvailable!$J:$J,FFPERegionsAvailable!$F:$F,"NA",0,-1)))</f>
        <v>AwaitInput</v>
      </c>
      <c r="N37" s="595" t="str" cm="1">
        <f t="array" ref="N37">IF(K37="", "AwaitInput", IF(_xlfn.XLOOKUP($K37&amp;$L37,FFPERegionsAvailable!$B:$B&amp;FFPERegionsAvailable!$J:$J,FFPERegionsAvailable!$O:$O,"NA",0,1)&gt;0, _xlfn.XLOOKUP($K37&amp;$L37,FFPERegionsAvailable!$B:$B&amp;FFPERegionsAvailable!$J:$J,FFPERegionsAvailable!$G:$G,"NA",0,1), _xlfn.XLOOKUP($K37&amp;$L37,FFPERegionsAvailable!$B:$B&amp;FFPERegionsAvailable!$J:$J,FFPERegionsAvailable!$G:$G,"NA",0,-1)))</f>
        <v>AwaitInput</v>
      </c>
      <c r="O37" s="595" t="str" cm="1">
        <f t="array" ref="O37">IF(K37="", "AwaitInput", IF(_xlfn.XLOOKUP($K37&amp;$L37,FFPERegionsAvailable!$B:$B&amp;FFPERegionsAvailable!$J:$J,FFPERegionsAvailable!$O:$O,"NA",0,1)&gt;0, _xlfn.XLOOKUP($K37&amp;$L37,FFPERegionsAvailable!$B:$B&amp;FFPERegionsAvailable!$J:$J,FFPERegionsAvailable!$L:$L,"NA",0,1), _xlfn.XLOOKUP($K37&amp;$L37,FFPERegionsAvailable!$B:$B&amp;FFPERegionsAvailable!$J:$J,FFPERegionsAvailable!$L:$L,"NA",0,-1)))</f>
        <v>AwaitInput</v>
      </c>
      <c r="P37" s="604" t="str" cm="1">
        <f t="array" ref="P37">IF(K37="", "AwaitInput", IF(_xlfn.XLOOKUP($K37&amp;$L37,FFPERegionsAvailable!$B:$B&amp;FFPERegionsAvailable!$J:$J,FFPERegionsAvailable!$O:$O,"NA",0,1)&gt;0, _xlfn.XLOOKUP($K37&amp;$L37,FFPERegionsAvailable!$B:$B&amp;FFPERegionsAvailable!$J:$J,FFPERegionsAvailable!$O:$O,"NA",0,1), _xlfn.XLOOKUP($K37&amp;$L37,FFPERegionsAvailable!$B:$B&amp;FFPERegionsAvailable!$J:$J,FFPERegionsAvailable!$O:$O,"NA",0,-1)))</f>
        <v>AwaitInput</v>
      </c>
      <c r="Q37" s="594" t="str" cm="1">
        <f t="array" ref="Q37">IF(K37="", "AwaitInput", IF(_xlfn.XLOOKUP($K37&amp;$L37,FFPERegionsAvailable!$B:$B&amp;FFPERegionsAvailable!$J:$J,FFPERegionsAvailable!$O:$O,"NA",0,1)&gt;0, _xlfn.XLOOKUP($K37&amp;$L37,FFPERegionsAvailable!$B:$B&amp;FFPERegionsAvailable!$J:$J,FFPERegionsAvailable!$C:$C,"NA",0,1), _xlfn.XLOOKUP($K37&amp;$L37,FFPERegionsAvailable!$B:$B&amp;FFPERegionsAvailable!$J:$J,FFPERegionsAvailable!$C:$C,"NA",0,-1)))</f>
        <v>AwaitInput</v>
      </c>
      <c r="R37" s="594" t="str" cm="1">
        <f t="array" ref="R37">IF(K37="", "AwaitInput", IF(_xlfn.XLOOKUP($K37&amp;$L37,FFPERegionsAvailable!$B:$B&amp;FFPERegionsAvailable!$J:$J,FFPERegionsAvailable!$O:$O,"NA",0,1)&gt;0, _xlfn.XLOOKUP($K37&amp;$L37,FFPERegionsAvailable!$B:$B&amp;FFPERegionsAvailable!$J:$J,FFPERegionsAvailable!$S:$S,"NA",0,1), _xlfn.XLOOKUP($K37&amp;$L37,FFPERegionsAvailable!$B:$B&amp;FFPERegionsAvailable!$J:$J,FFPERegionsAvailable!$S:$S,"NA",0,-1)))</f>
        <v>AwaitInput</v>
      </c>
      <c r="S37" s="594" t="str" cm="1">
        <f t="array" ref="S37">IF(K37="", "AwaitInput", IF(_xlfn.XLOOKUP($K37&amp;$L37,FFPERegionsAvailable!$B:$B&amp;FFPERegionsAvailable!$J:$J,FFPERegionsAvailable!$O:$O,"NA",0,1)&gt;0, _xlfn.XLOOKUP($K37&amp;$L37,FFPERegionsAvailable!$B:$B&amp;FFPERegionsAvailable!$J:$J,FFPERegionsAvailable!$W:$W,"NA",0,1), _xlfn.XLOOKUP($K37&amp;$L37,FFPERegionsAvailable!$B:$B&amp;FFPERegionsAvailable!$J:$J,FFPERegionsAvailable!$W:$W,"NA",0,-1)))</f>
        <v>AwaitInput</v>
      </c>
    </row>
    <row r="38" spans="1:19" ht="15.5" hidden="1">
      <c r="A38" s="600" t="s">
        <v>471</v>
      </c>
      <c r="B38" s="600" t="s">
        <v>975</v>
      </c>
      <c r="C38" s="600" t="s">
        <v>1987</v>
      </c>
      <c r="D38" s="600">
        <v>3</v>
      </c>
      <c r="E38" s="600" t="s">
        <v>2872</v>
      </c>
      <c r="F38" s="650">
        <v>44604</v>
      </c>
      <c r="G38" s="600" t="s">
        <v>2873</v>
      </c>
      <c r="H38" s="215" t="str">
        <f>IF(COUNTIFS(FFPERegionsAvailable!B:B,FFPEUsageLog!A38,FFPERegionsAvailable!J:J,FFPEUsageLog!B38,FFPERegionsAvailable!F:F,FFPEUsageLog!C38)&gt;0,"Y","N")</f>
        <v>Y</v>
      </c>
      <c r="K38" s="36"/>
      <c r="L38" s="36"/>
      <c r="M38" s="607" t="str" cm="1">
        <f t="array" ref="M38">IF(K38="", "AwaitInput", IF(_xlfn.XLOOKUP($K38&amp;$L38,FFPERegionsAvailable!$B:$B&amp;FFPERegionsAvailable!$J:$J,FFPERegionsAvailable!$O:$O,"NA",0,1)&gt;0, _xlfn.XLOOKUP($K38&amp;$L38,FFPERegionsAvailable!$B:$B&amp;FFPERegionsAvailable!$J:$J,FFPERegionsAvailable!$F:$F,"NA",0,1), _xlfn.XLOOKUP($K38&amp;$L38,FFPERegionsAvailable!$B:$B&amp;FFPERegionsAvailable!$J:$J,FFPERegionsAvailable!$F:$F,"NA",0,-1)))</f>
        <v>AwaitInput</v>
      </c>
      <c r="N38" s="595" t="str" cm="1">
        <f t="array" ref="N38">IF(K38="", "AwaitInput", IF(_xlfn.XLOOKUP($K38&amp;$L38,FFPERegionsAvailable!$B:$B&amp;FFPERegionsAvailable!$J:$J,FFPERegionsAvailable!$O:$O,"NA",0,1)&gt;0, _xlfn.XLOOKUP($K38&amp;$L38,FFPERegionsAvailable!$B:$B&amp;FFPERegionsAvailable!$J:$J,FFPERegionsAvailable!$G:$G,"NA",0,1), _xlfn.XLOOKUP($K38&amp;$L38,FFPERegionsAvailable!$B:$B&amp;FFPERegionsAvailable!$J:$J,FFPERegionsAvailable!$G:$G,"NA",0,-1)))</f>
        <v>AwaitInput</v>
      </c>
      <c r="O38" s="595" t="str" cm="1">
        <f t="array" ref="O38">IF(K38="", "AwaitInput", IF(_xlfn.XLOOKUP($K38&amp;$L38,FFPERegionsAvailable!$B:$B&amp;FFPERegionsAvailable!$J:$J,FFPERegionsAvailable!$O:$O,"NA",0,1)&gt;0, _xlfn.XLOOKUP($K38&amp;$L38,FFPERegionsAvailable!$B:$B&amp;FFPERegionsAvailable!$J:$J,FFPERegionsAvailable!$L:$L,"NA",0,1), _xlfn.XLOOKUP($K38&amp;$L38,FFPERegionsAvailable!$B:$B&amp;FFPERegionsAvailable!$J:$J,FFPERegionsAvailable!$L:$L,"NA",0,-1)))</f>
        <v>AwaitInput</v>
      </c>
      <c r="P38" s="604" t="str" cm="1">
        <f t="array" ref="P38">IF(K38="", "AwaitInput", IF(_xlfn.XLOOKUP($K38&amp;$L38,FFPERegionsAvailable!$B:$B&amp;FFPERegionsAvailable!$J:$J,FFPERegionsAvailable!$O:$O,"NA",0,1)&gt;0, _xlfn.XLOOKUP($K38&amp;$L38,FFPERegionsAvailable!$B:$B&amp;FFPERegionsAvailable!$J:$J,FFPERegionsAvailable!$O:$O,"NA",0,1), _xlfn.XLOOKUP($K38&amp;$L38,FFPERegionsAvailable!$B:$B&amp;FFPERegionsAvailable!$J:$J,FFPERegionsAvailable!$O:$O,"NA",0,-1)))</f>
        <v>AwaitInput</v>
      </c>
      <c r="Q38" s="594" t="str" cm="1">
        <f t="array" ref="Q38">IF(K38="", "AwaitInput", IF(_xlfn.XLOOKUP($K38&amp;$L38,FFPERegionsAvailable!$B:$B&amp;FFPERegionsAvailable!$J:$J,FFPERegionsAvailable!$O:$O,"NA",0,1)&gt;0, _xlfn.XLOOKUP($K38&amp;$L38,FFPERegionsAvailable!$B:$B&amp;FFPERegionsAvailable!$J:$J,FFPERegionsAvailable!$C:$C,"NA",0,1), _xlfn.XLOOKUP($K38&amp;$L38,FFPERegionsAvailable!$B:$B&amp;FFPERegionsAvailable!$J:$J,FFPERegionsAvailable!$C:$C,"NA",0,-1)))</f>
        <v>AwaitInput</v>
      </c>
      <c r="R38" s="594" t="str" cm="1">
        <f t="array" ref="R38">IF(K38="", "AwaitInput", IF(_xlfn.XLOOKUP($K38&amp;$L38,FFPERegionsAvailable!$B:$B&amp;FFPERegionsAvailable!$J:$J,FFPERegionsAvailable!$O:$O,"NA",0,1)&gt;0, _xlfn.XLOOKUP($K38&amp;$L38,FFPERegionsAvailable!$B:$B&amp;FFPERegionsAvailable!$J:$J,FFPERegionsAvailable!$S:$S,"NA",0,1), _xlfn.XLOOKUP($K38&amp;$L38,FFPERegionsAvailable!$B:$B&amp;FFPERegionsAvailable!$J:$J,FFPERegionsAvailable!$S:$S,"NA",0,-1)))</f>
        <v>AwaitInput</v>
      </c>
      <c r="S38" s="594" t="str" cm="1">
        <f t="array" ref="S38">IF(K38="", "AwaitInput", IF(_xlfn.XLOOKUP($K38&amp;$L38,FFPERegionsAvailable!$B:$B&amp;FFPERegionsAvailable!$J:$J,FFPERegionsAvailable!$O:$O,"NA",0,1)&gt;0, _xlfn.XLOOKUP($K38&amp;$L38,FFPERegionsAvailable!$B:$B&amp;FFPERegionsAvailable!$J:$J,FFPERegionsAvailable!$W:$W,"NA",0,1), _xlfn.XLOOKUP($K38&amp;$L38,FFPERegionsAvailable!$B:$B&amp;FFPERegionsAvailable!$J:$J,FFPERegionsAvailable!$W:$W,"NA",0,-1)))</f>
        <v>AwaitInput</v>
      </c>
    </row>
    <row r="39" spans="1:19" ht="15.5" hidden="1">
      <c r="A39" s="600" t="s">
        <v>607</v>
      </c>
      <c r="B39" s="600" t="s">
        <v>975</v>
      </c>
      <c r="C39" s="600" t="s">
        <v>1480</v>
      </c>
      <c r="D39" s="600">
        <v>3</v>
      </c>
      <c r="E39" s="600" t="s">
        <v>2872</v>
      </c>
      <c r="F39" s="650">
        <v>44604</v>
      </c>
      <c r="G39" s="600" t="s">
        <v>2873</v>
      </c>
      <c r="H39" s="215" t="str">
        <f>IF(COUNTIFS(FFPERegionsAvailable!B:B,FFPEUsageLog!A39,FFPERegionsAvailable!J:J,FFPEUsageLog!B39,FFPERegionsAvailable!F:F,FFPEUsageLog!C39)&gt;0,"Y","N")</f>
        <v>Y</v>
      </c>
      <c r="K39" s="36"/>
      <c r="L39" s="36"/>
      <c r="M39" s="607" t="str" cm="1">
        <f t="array" ref="M39">IF(K39="", "AwaitInput", IF(_xlfn.XLOOKUP($K39&amp;$L39,FFPERegionsAvailable!$B:$B&amp;FFPERegionsAvailable!$J:$J,FFPERegionsAvailable!$O:$O,"NA",0,1)&gt;0, _xlfn.XLOOKUP($K39&amp;$L39,FFPERegionsAvailable!$B:$B&amp;FFPERegionsAvailable!$J:$J,FFPERegionsAvailable!$F:$F,"NA",0,1), _xlfn.XLOOKUP($K39&amp;$L39,FFPERegionsAvailable!$B:$B&amp;FFPERegionsAvailable!$J:$J,FFPERegionsAvailable!$F:$F,"NA",0,-1)))</f>
        <v>AwaitInput</v>
      </c>
      <c r="N39" s="595" t="str" cm="1">
        <f t="array" ref="N39">IF(K39="", "AwaitInput", IF(_xlfn.XLOOKUP($K39&amp;$L39,FFPERegionsAvailable!$B:$B&amp;FFPERegionsAvailable!$J:$J,FFPERegionsAvailable!$O:$O,"NA",0,1)&gt;0, _xlfn.XLOOKUP($K39&amp;$L39,FFPERegionsAvailable!$B:$B&amp;FFPERegionsAvailable!$J:$J,FFPERegionsAvailable!$G:$G,"NA",0,1), _xlfn.XLOOKUP($K39&amp;$L39,FFPERegionsAvailable!$B:$B&amp;FFPERegionsAvailable!$J:$J,FFPERegionsAvailable!$G:$G,"NA",0,-1)))</f>
        <v>AwaitInput</v>
      </c>
      <c r="O39" s="595" t="str" cm="1">
        <f t="array" ref="O39">IF(K39="", "AwaitInput", IF(_xlfn.XLOOKUP($K39&amp;$L39,FFPERegionsAvailable!$B:$B&amp;FFPERegionsAvailable!$J:$J,FFPERegionsAvailable!$O:$O,"NA",0,1)&gt;0, _xlfn.XLOOKUP($K39&amp;$L39,FFPERegionsAvailable!$B:$B&amp;FFPERegionsAvailable!$J:$J,FFPERegionsAvailable!$L:$L,"NA",0,1), _xlfn.XLOOKUP($K39&amp;$L39,FFPERegionsAvailable!$B:$B&amp;FFPERegionsAvailable!$J:$J,FFPERegionsAvailable!$L:$L,"NA",0,-1)))</f>
        <v>AwaitInput</v>
      </c>
      <c r="P39" s="604" t="str" cm="1">
        <f t="array" ref="P39">IF(K39="", "AwaitInput", IF(_xlfn.XLOOKUP($K39&amp;$L39,FFPERegionsAvailable!$B:$B&amp;FFPERegionsAvailable!$J:$J,FFPERegionsAvailable!$O:$O,"NA",0,1)&gt;0, _xlfn.XLOOKUP($K39&amp;$L39,FFPERegionsAvailable!$B:$B&amp;FFPERegionsAvailable!$J:$J,FFPERegionsAvailable!$O:$O,"NA",0,1), _xlfn.XLOOKUP($K39&amp;$L39,FFPERegionsAvailable!$B:$B&amp;FFPERegionsAvailable!$J:$J,FFPERegionsAvailable!$O:$O,"NA",0,-1)))</f>
        <v>AwaitInput</v>
      </c>
      <c r="Q39" s="594" t="str" cm="1">
        <f t="array" ref="Q39">IF(K39="", "AwaitInput", IF(_xlfn.XLOOKUP($K39&amp;$L39,FFPERegionsAvailable!$B:$B&amp;FFPERegionsAvailable!$J:$J,FFPERegionsAvailable!$O:$O,"NA",0,1)&gt;0, _xlfn.XLOOKUP($K39&amp;$L39,FFPERegionsAvailable!$B:$B&amp;FFPERegionsAvailable!$J:$J,FFPERegionsAvailable!$C:$C,"NA",0,1), _xlfn.XLOOKUP($K39&amp;$L39,FFPERegionsAvailable!$B:$B&amp;FFPERegionsAvailable!$J:$J,FFPERegionsAvailable!$C:$C,"NA",0,-1)))</f>
        <v>AwaitInput</v>
      </c>
      <c r="R39" s="594" t="str" cm="1">
        <f t="array" ref="R39">IF(K39="", "AwaitInput", IF(_xlfn.XLOOKUP($K39&amp;$L39,FFPERegionsAvailable!$B:$B&amp;FFPERegionsAvailable!$J:$J,FFPERegionsAvailable!$O:$O,"NA",0,1)&gt;0, _xlfn.XLOOKUP($K39&amp;$L39,FFPERegionsAvailable!$B:$B&amp;FFPERegionsAvailable!$J:$J,FFPERegionsAvailable!$S:$S,"NA",0,1), _xlfn.XLOOKUP($K39&amp;$L39,FFPERegionsAvailable!$B:$B&amp;FFPERegionsAvailable!$J:$J,FFPERegionsAvailable!$S:$S,"NA",0,-1)))</f>
        <v>AwaitInput</v>
      </c>
      <c r="S39" s="594" t="str" cm="1">
        <f t="array" ref="S39">IF(K39="", "AwaitInput", IF(_xlfn.XLOOKUP($K39&amp;$L39,FFPERegionsAvailable!$B:$B&amp;FFPERegionsAvailable!$J:$J,FFPERegionsAvailable!$O:$O,"NA",0,1)&gt;0, _xlfn.XLOOKUP($K39&amp;$L39,FFPERegionsAvailable!$B:$B&amp;FFPERegionsAvailable!$J:$J,FFPERegionsAvailable!$W:$W,"NA",0,1), _xlfn.XLOOKUP($K39&amp;$L39,FFPERegionsAvailable!$B:$B&amp;FFPERegionsAvailable!$J:$J,FFPERegionsAvailable!$W:$W,"NA",0,-1)))</f>
        <v>AwaitInput</v>
      </c>
    </row>
    <row r="40" spans="1:19" ht="15.5" hidden="1">
      <c r="A40" s="600" t="s">
        <v>789</v>
      </c>
      <c r="B40" s="600" t="s">
        <v>925</v>
      </c>
      <c r="C40" s="600" t="s">
        <v>1484</v>
      </c>
      <c r="D40" s="600">
        <v>3</v>
      </c>
      <c r="E40" s="600" t="s">
        <v>2872</v>
      </c>
      <c r="F40" s="650">
        <v>44604</v>
      </c>
      <c r="G40" s="600" t="s">
        <v>2873</v>
      </c>
      <c r="H40" s="215" t="str">
        <f>IF(COUNTIFS(FFPERegionsAvailable!B:B,FFPEUsageLog!A40,FFPERegionsAvailable!J:J,FFPEUsageLog!B40,FFPERegionsAvailable!F:F,FFPEUsageLog!C40)&gt;0,"Y","N")</f>
        <v>Y</v>
      </c>
      <c r="K40" s="36"/>
      <c r="L40" s="36"/>
      <c r="M40" s="607" t="str" cm="1">
        <f t="array" ref="M40">IF(K40="", "AwaitInput", IF(_xlfn.XLOOKUP($K40&amp;$L40,FFPERegionsAvailable!$B:$B&amp;FFPERegionsAvailable!$J:$J,FFPERegionsAvailable!$O:$O,"NA",0,1)&gt;0, _xlfn.XLOOKUP($K40&amp;$L40,FFPERegionsAvailable!$B:$B&amp;FFPERegionsAvailable!$J:$J,FFPERegionsAvailable!$F:$F,"NA",0,1), _xlfn.XLOOKUP($K40&amp;$L40,FFPERegionsAvailable!$B:$B&amp;FFPERegionsAvailable!$J:$J,FFPERegionsAvailable!$F:$F,"NA",0,-1)))</f>
        <v>AwaitInput</v>
      </c>
      <c r="N40" s="595" t="str" cm="1">
        <f t="array" ref="N40">IF(K40="", "AwaitInput", IF(_xlfn.XLOOKUP($K40&amp;$L40,FFPERegionsAvailable!$B:$B&amp;FFPERegionsAvailable!$J:$J,FFPERegionsAvailable!$O:$O,"NA",0,1)&gt;0, _xlfn.XLOOKUP($K40&amp;$L40,FFPERegionsAvailable!$B:$B&amp;FFPERegionsAvailable!$J:$J,FFPERegionsAvailable!$G:$G,"NA",0,1), _xlfn.XLOOKUP($K40&amp;$L40,FFPERegionsAvailable!$B:$B&amp;FFPERegionsAvailable!$J:$J,FFPERegionsAvailable!$G:$G,"NA",0,-1)))</f>
        <v>AwaitInput</v>
      </c>
      <c r="O40" s="595" t="str" cm="1">
        <f t="array" ref="O40">IF(K40="", "AwaitInput", IF(_xlfn.XLOOKUP($K40&amp;$L40,FFPERegionsAvailable!$B:$B&amp;FFPERegionsAvailable!$J:$J,FFPERegionsAvailable!$O:$O,"NA",0,1)&gt;0, _xlfn.XLOOKUP($K40&amp;$L40,FFPERegionsAvailable!$B:$B&amp;FFPERegionsAvailable!$J:$J,FFPERegionsAvailable!$L:$L,"NA",0,1), _xlfn.XLOOKUP($K40&amp;$L40,FFPERegionsAvailable!$B:$B&amp;FFPERegionsAvailable!$J:$J,FFPERegionsAvailable!$L:$L,"NA",0,-1)))</f>
        <v>AwaitInput</v>
      </c>
      <c r="P40" s="604" t="str" cm="1">
        <f t="array" ref="P40">IF(K40="", "AwaitInput", IF(_xlfn.XLOOKUP($K40&amp;$L40,FFPERegionsAvailable!$B:$B&amp;FFPERegionsAvailable!$J:$J,FFPERegionsAvailable!$O:$O,"NA",0,1)&gt;0, _xlfn.XLOOKUP($K40&amp;$L40,FFPERegionsAvailable!$B:$B&amp;FFPERegionsAvailable!$J:$J,FFPERegionsAvailable!$O:$O,"NA",0,1), _xlfn.XLOOKUP($K40&amp;$L40,FFPERegionsAvailable!$B:$B&amp;FFPERegionsAvailable!$J:$J,FFPERegionsAvailable!$O:$O,"NA",0,-1)))</f>
        <v>AwaitInput</v>
      </c>
      <c r="Q40" s="594" t="str" cm="1">
        <f t="array" ref="Q40">IF(K40="", "AwaitInput", IF(_xlfn.XLOOKUP($K40&amp;$L40,FFPERegionsAvailable!$B:$B&amp;FFPERegionsAvailable!$J:$J,FFPERegionsAvailable!$O:$O,"NA",0,1)&gt;0, _xlfn.XLOOKUP($K40&amp;$L40,FFPERegionsAvailable!$B:$B&amp;FFPERegionsAvailable!$J:$J,FFPERegionsAvailable!$C:$C,"NA",0,1), _xlfn.XLOOKUP($K40&amp;$L40,FFPERegionsAvailable!$B:$B&amp;FFPERegionsAvailable!$J:$J,FFPERegionsAvailable!$C:$C,"NA",0,-1)))</f>
        <v>AwaitInput</v>
      </c>
      <c r="R40" s="594" t="str" cm="1">
        <f t="array" ref="R40">IF(K40="", "AwaitInput", IF(_xlfn.XLOOKUP($K40&amp;$L40,FFPERegionsAvailable!$B:$B&amp;FFPERegionsAvailable!$J:$J,FFPERegionsAvailable!$O:$O,"NA",0,1)&gt;0, _xlfn.XLOOKUP($K40&amp;$L40,FFPERegionsAvailable!$B:$B&amp;FFPERegionsAvailable!$J:$J,FFPERegionsAvailable!$S:$S,"NA",0,1), _xlfn.XLOOKUP($K40&amp;$L40,FFPERegionsAvailable!$B:$B&amp;FFPERegionsAvailable!$J:$J,FFPERegionsAvailable!$S:$S,"NA",0,-1)))</f>
        <v>AwaitInput</v>
      </c>
      <c r="S40" s="594" t="str" cm="1">
        <f t="array" ref="S40">IF(K40="", "AwaitInput", IF(_xlfn.XLOOKUP($K40&amp;$L40,FFPERegionsAvailable!$B:$B&amp;FFPERegionsAvailable!$J:$J,FFPERegionsAvailable!$O:$O,"NA",0,1)&gt;0, _xlfn.XLOOKUP($K40&amp;$L40,FFPERegionsAvailable!$B:$B&amp;FFPERegionsAvailable!$J:$J,FFPERegionsAvailable!$W:$W,"NA",0,1), _xlfn.XLOOKUP($K40&amp;$L40,FFPERegionsAvailable!$B:$B&amp;FFPERegionsAvailable!$J:$J,FFPERegionsAvailable!$W:$W,"NA",0,-1)))</f>
        <v>AwaitInput</v>
      </c>
    </row>
    <row r="41" spans="1:19" ht="15.5" hidden="1">
      <c r="A41" s="600">
        <v>1194</v>
      </c>
      <c r="B41" s="600" t="s">
        <v>925</v>
      </c>
      <c r="C41" s="600" t="s">
        <v>1366</v>
      </c>
      <c r="D41" s="600">
        <v>3</v>
      </c>
      <c r="E41" s="600" t="s">
        <v>2872</v>
      </c>
      <c r="F41" s="650">
        <v>44604</v>
      </c>
      <c r="G41" s="600" t="s">
        <v>2873</v>
      </c>
      <c r="H41" s="215" t="str">
        <f>IF(COUNTIFS(FFPERegionsAvailable!B:B,FFPEUsageLog!A41,FFPERegionsAvailable!J:J,FFPEUsageLog!B41,FFPERegionsAvailable!F:F,FFPEUsageLog!C41)&gt;0,"Y","N")</f>
        <v>Y</v>
      </c>
      <c r="K41" s="36"/>
      <c r="L41" s="36"/>
      <c r="M41" s="607" t="str" cm="1">
        <f t="array" ref="M41">IF(K41="", "AwaitInput", IF(_xlfn.XLOOKUP($K41&amp;$L41,FFPERegionsAvailable!$B:$B&amp;FFPERegionsAvailable!$J:$J,FFPERegionsAvailable!$O:$O,"NA",0,1)&gt;0, _xlfn.XLOOKUP($K41&amp;$L41,FFPERegionsAvailable!$B:$B&amp;FFPERegionsAvailable!$J:$J,FFPERegionsAvailable!$F:$F,"NA",0,1), _xlfn.XLOOKUP($K41&amp;$L41,FFPERegionsAvailable!$B:$B&amp;FFPERegionsAvailable!$J:$J,FFPERegionsAvailable!$F:$F,"NA",0,-1)))</f>
        <v>AwaitInput</v>
      </c>
      <c r="N41" s="595" t="str" cm="1">
        <f t="array" ref="N41">IF(K41="", "AwaitInput", IF(_xlfn.XLOOKUP($K41&amp;$L41,FFPERegionsAvailable!$B:$B&amp;FFPERegionsAvailable!$J:$J,FFPERegionsAvailable!$O:$O,"NA",0,1)&gt;0, _xlfn.XLOOKUP($K41&amp;$L41,FFPERegionsAvailable!$B:$B&amp;FFPERegionsAvailable!$J:$J,FFPERegionsAvailable!$G:$G,"NA",0,1), _xlfn.XLOOKUP($K41&amp;$L41,FFPERegionsAvailable!$B:$B&amp;FFPERegionsAvailable!$J:$J,FFPERegionsAvailable!$G:$G,"NA",0,-1)))</f>
        <v>AwaitInput</v>
      </c>
      <c r="O41" s="595" t="str" cm="1">
        <f t="array" ref="O41">IF(K41="", "AwaitInput", IF(_xlfn.XLOOKUP($K41&amp;$L41,FFPERegionsAvailable!$B:$B&amp;FFPERegionsAvailable!$J:$J,FFPERegionsAvailable!$O:$O,"NA",0,1)&gt;0, _xlfn.XLOOKUP($K41&amp;$L41,FFPERegionsAvailable!$B:$B&amp;FFPERegionsAvailable!$J:$J,FFPERegionsAvailable!$L:$L,"NA",0,1), _xlfn.XLOOKUP($K41&amp;$L41,FFPERegionsAvailable!$B:$B&amp;FFPERegionsAvailable!$J:$J,FFPERegionsAvailable!$L:$L,"NA",0,-1)))</f>
        <v>AwaitInput</v>
      </c>
      <c r="P41" s="604" t="str" cm="1">
        <f t="array" ref="P41">IF(K41="", "AwaitInput", IF(_xlfn.XLOOKUP($K41&amp;$L41,FFPERegionsAvailable!$B:$B&amp;FFPERegionsAvailable!$J:$J,FFPERegionsAvailable!$O:$O,"NA",0,1)&gt;0, _xlfn.XLOOKUP($K41&amp;$L41,FFPERegionsAvailable!$B:$B&amp;FFPERegionsAvailable!$J:$J,FFPERegionsAvailable!$O:$O,"NA",0,1), _xlfn.XLOOKUP($K41&amp;$L41,FFPERegionsAvailable!$B:$B&amp;FFPERegionsAvailable!$J:$J,FFPERegionsAvailable!$O:$O,"NA",0,-1)))</f>
        <v>AwaitInput</v>
      </c>
      <c r="Q41" s="594" t="str" cm="1">
        <f t="array" ref="Q41">IF(K41="", "AwaitInput", IF(_xlfn.XLOOKUP($K41&amp;$L41,FFPERegionsAvailable!$B:$B&amp;FFPERegionsAvailable!$J:$J,FFPERegionsAvailable!$O:$O,"NA",0,1)&gt;0, _xlfn.XLOOKUP($K41&amp;$L41,FFPERegionsAvailable!$B:$B&amp;FFPERegionsAvailable!$J:$J,FFPERegionsAvailable!$C:$C,"NA",0,1), _xlfn.XLOOKUP($K41&amp;$L41,FFPERegionsAvailable!$B:$B&amp;FFPERegionsAvailable!$J:$J,FFPERegionsAvailable!$C:$C,"NA",0,-1)))</f>
        <v>AwaitInput</v>
      </c>
      <c r="R41" s="594" t="str" cm="1">
        <f t="array" ref="R41">IF(K41="", "AwaitInput", IF(_xlfn.XLOOKUP($K41&amp;$L41,FFPERegionsAvailable!$B:$B&amp;FFPERegionsAvailable!$J:$J,FFPERegionsAvailable!$O:$O,"NA",0,1)&gt;0, _xlfn.XLOOKUP($K41&amp;$L41,FFPERegionsAvailable!$B:$B&amp;FFPERegionsAvailable!$J:$J,FFPERegionsAvailable!$S:$S,"NA",0,1), _xlfn.XLOOKUP($K41&amp;$L41,FFPERegionsAvailable!$B:$B&amp;FFPERegionsAvailable!$J:$J,FFPERegionsAvailable!$S:$S,"NA",0,-1)))</f>
        <v>AwaitInput</v>
      </c>
      <c r="S41" s="594" t="str" cm="1">
        <f t="array" ref="S41">IF(K41="", "AwaitInput", IF(_xlfn.XLOOKUP($K41&amp;$L41,FFPERegionsAvailable!$B:$B&amp;FFPERegionsAvailable!$J:$J,FFPERegionsAvailable!$O:$O,"NA",0,1)&gt;0, _xlfn.XLOOKUP($K41&amp;$L41,FFPERegionsAvailable!$B:$B&amp;FFPERegionsAvailable!$J:$J,FFPERegionsAvailable!$W:$W,"NA",0,1), _xlfn.XLOOKUP($K41&amp;$L41,FFPERegionsAvailable!$B:$B&amp;FFPERegionsAvailable!$J:$J,FFPERegionsAvailable!$W:$W,"NA",0,-1)))</f>
        <v>AwaitInput</v>
      </c>
    </row>
    <row r="42" spans="1:19" ht="15.5" hidden="1">
      <c r="A42" s="600" t="s">
        <v>465</v>
      </c>
      <c r="B42" s="600" t="s">
        <v>975</v>
      </c>
      <c r="C42" s="600" t="s">
        <v>1987</v>
      </c>
      <c r="D42" s="600">
        <v>3</v>
      </c>
      <c r="E42" s="600" t="s">
        <v>2872</v>
      </c>
      <c r="F42" s="650">
        <v>44604</v>
      </c>
      <c r="G42" s="600" t="s">
        <v>2873</v>
      </c>
      <c r="H42" s="215" t="str">
        <f>IF(COUNTIFS(FFPERegionsAvailable!B:B,FFPEUsageLog!A42,FFPERegionsAvailable!J:J,FFPEUsageLog!B42,FFPERegionsAvailable!F:F,FFPEUsageLog!C42)&gt;0,"Y","N")</f>
        <v>Y</v>
      </c>
      <c r="K42" s="36"/>
      <c r="L42" s="36"/>
      <c r="M42" s="607" t="str" cm="1">
        <f t="array" ref="M42">IF(K42="", "AwaitInput", IF(_xlfn.XLOOKUP($K42&amp;$L42,FFPERegionsAvailable!$B:$B&amp;FFPERegionsAvailable!$J:$J,FFPERegionsAvailable!$O:$O,"NA",0,1)&gt;0, _xlfn.XLOOKUP($K42&amp;$L42,FFPERegionsAvailable!$B:$B&amp;FFPERegionsAvailable!$J:$J,FFPERegionsAvailable!$F:$F,"NA",0,1), _xlfn.XLOOKUP($K42&amp;$L42,FFPERegionsAvailable!$B:$B&amp;FFPERegionsAvailable!$J:$J,FFPERegionsAvailable!$F:$F,"NA",0,-1)))</f>
        <v>AwaitInput</v>
      </c>
      <c r="N42" s="595" t="str" cm="1">
        <f t="array" ref="N42">IF(K42="", "AwaitInput", IF(_xlfn.XLOOKUP($K42&amp;$L42,FFPERegionsAvailable!$B:$B&amp;FFPERegionsAvailable!$J:$J,FFPERegionsAvailable!$O:$O,"NA",0,1)&gt;0, _xlfn.XLOOKUP($K42&amp;$L42,FFPERegionsAvailable!$B:$B&amp;FFPERegionsAvailable!$J:$J,FFPERegionsAvailable!$G:$G,"NA",0,1), _xlfn.XLOOKUP($K42&amp;$L42,FFPERegionsAvailable!$B:$B&amp;FFPERegionsAvailable!$J:$J,FFPERegionsAvailable!$G:$G,"NA",0,-1)))</f>
        <v>AwaitInput</v>
      </c>
      <c r="O42" s="595" t="str" cm="1">
        <f t="array" ref="O42">IF(K42="", "AwaitInput", IF(_xlfn.XLOOKUP($K42&amp;$L42,FFPERegionsAvailable!$B:$B&amp;FFPERegionsAvailable!$J:$J,FFPERegionsAvailable!$O:$O,"NA",0,1)&gt;0, _xlfn.XLOOKUP($K42&amp;$L42,FFPERegionsAvailable!$B:$B&amp;FFPERegionsAvailable!$J:$J,FFPERegionsAvailable!$L:$L,"NA",0,1), _xlfn.XLOOKUP($K42&amp;$L42,FFPERegionsAvailable!$B:$B&amp;FFPERegionsAvailable!$J:$J,FFPERegionsAvailable!$L:$L,"NA",0,-1)))</f>
        <v>AwaitInput</v>
      </c>
      <c r="P42" s="604" t="str" cm="1">
        <f t="array" ref="P42">IF(K42="", "AwaitInput", IF(_xlfn.XLOOKUP($K42&amp;$L42,FFPERegionsAvailable!$B:$B&amp;FFPERegionsAvailable!$J:$J,FFPERegionsAvailable!$O:$O,"NA",0,1)&gt;0, _xlfn.XLOOKUP($K42&amp;$L42,FFPERegionsAvailable!$B:$B&amp;FFPERegionsAvailable!$J:$J,FFPERegionsAvailable!$O:$O,"NA",0,1), _xlfn.XLOOKUP($K42&amp;$L42,FFPERegionsAvailable!$B:$B&amp;FFPERegionsAvailable!$J:$J,FFPERegionsAvailable!$O:$O,"NA",0,-1)))</f>
        <v>AwaitInput</v>
      </c>
      <c r="Q42" s="594" t="str" cm="1">
        <f t="array" ref="Q42">IF(K42="", "AwaitInput", IF(_xlfn.XLOOKUP($K42&amp;$L42,FFPERegionsAvailable!$B:$B&amp;FFPERegionsAvailable!$J:$J,FFPERegionsAvailable!$O:$O,"NA",0,1)&gt;0, _xlfn.XLOOKUP($K42&amp;$L42,FFPERegionsAvailable!$B:$B&amp;FFPERegionsAvailable!$J:$J,FFPERegionsAvailable!$C:$C,"NA",0,1), _xlfn.XLOOKUP($K42&amp;$L42,FFPERegionsAvailable!$B:$B&amp;FFPERegionsAvailable!$J:$J,FFPERegionsAvailable!$C:$C,"NA",0,-1)))</f>
        <v>AwaitInput</v>
      </c>
      <c r="R42" s="594" t="str" cm="1">
        <f t="array" ref="R42">IF(K42="", "AwaitInput", IF(_xlfn.XLOOKUP($K42&amp;$L42,FFPERegionsAvailable!$B:$B&amp;FFPERegionsAvailable!$J:$J,FFPERegionsAvailable!$O:$O,"NA",0,1)&gt;0, _xlfn.XLOOKUP($K42&amp;$L42,FFPERegionsAvailable!$B:$B&amp;FFPERegionsAvailable!$J:$J,FFPERegionsAvailable!$S:$S,"NA",0,1), _xlfn.XLOOKUP($K42&amp;$L42,FFPERegionsAvailable!$B:$B&amp;FFPERegionsAvailable!$J:$J,FFPERegionsAvailable!$S:$S,"NA",0,-1)))</f>
        <v>AwaitInput</v>
      </c>
      <c r="S42" s="594" t="str" cm="1">
        <f t="array" ref="S42">IF(K42="", "AwaitInput", IF(_xlfn.XLOOKUP($K42&amp;$L42,FFPERegionsAvailable!$B:$B&amp;FFPERegionsAvailable!$J:$J,FFPERegionsAvailable!$O:$O,"NA",0,1)&gt;0, _xlfn.XLOOKUP($K42&amp;$L42,FFPERegionsAvailable!$B:$B&amp;FFPERegionsAvailable!$J:$J,FFPERegionsAvailable!$W:$W,"NA",0,1), _xlfn.XLOOKUP($K42&amp;$L42,FFPERegionsAvailable!$B:$B&amp;FFPERegionsAvailable!$J:$J,FFPERegionsAvailable!$W:$W,"NA",0,-1)))</f>
        <v>AwaitInput</v>
      </c>
    </row>
    <row r="43" spans="1:19" ht="15.5" hidden="1">
      <c r="A43" s="600">
        <v>1122</v>
      </c>
      <c r="B43" s="600" t="s">
        <v>925</v>
      </c>
      <c r="C43" s="600" t="s">
        <v>1383</v>
      </c>
      <c r="D43" s="600">
        <v>3</v>
      </c>
      <c r="E43" s="600" t="s">
        <v>2872</v>
      </c>
      <c r="F43" s="650">
        <v>44604</v>
      </c>
      <c r="G43" s="600" t="s">
        <v>2873</v>
      </c>
      <c r="H43" s="215" t="str">
        <f>IF(COUNTIFS(FFPERegionsAvailable!B:B,FFPEUsageLog!A43,FFPERegionsAvailable!J:J,FFPEUsageLog!B43,FFPERegionsAvailable!F:F,FFPEUsageLog!C43)&gt;0,"Y","N")</f>
        <v>Y</v>
      </c>
      <c r="K43" s="36"/>
      <c r="L43" s="36"/>
      <c r="M43" s="607" t="str" cm="1">
        <f t="array" ref="M43">IF(K43="", "AwaitInput", IF(_xlfn.XLOOKUP($K43&amp;$L43,FFPERegionsAvailable!$B:$B&amp;FFPERegionsAvailable!$J:$J,FFPERegionsAvailable!$O:$O,"NA",0,1)&gt;0, _xlfn.XLOOKUP($K43&amp;$L43,FFPERegionsAvailable!$B:$B&amp;FFPERegionsAvailable!$J:$J,FFPERegionsAvailable!$F:$F,"NA",0,1), _xlfn.XLOOKUP($K43&amp;$L43,FFPERegionsAvailable!$B:$B&amp;FFPERegionsAvailable!$J:$J,FFPERegionsAvailable!$F:$F,"NA",0,-1)))</f>
        <v>AwaitInput</v>
      </c>
      <c r="N43" s="595" t="str" cm="1">
        <f t="array" ref="N43">IF(K43="", "AwaitInput", IF(_xlfn.XLOOKUP($K43&amp;$L43,FFPERegionsAvailable!$B:$B&amp;FFPERegionsAvailable!$J:$J,FFPERegionsAvailable!$O:$O,"NA",0,1)&gt;0, _xlfn.XLOOKUP($K43&amp;$L43,FFPERegionsAvailable!$B:$B&amp;FFPERegionsAvailable!$J:$J,FFPERegionsAvailable!$G:$G,"NA",0,1), _xlfn.XLOOKUP($K43&amp;$L43,FFPERegionsAvailable!$B:$B&amp;FFPERegionsAvailable!$J:$J,FFPERegionsAvailable!$G:$G,"NA",0,-1)))</f>
        <v>AwaitInput</v>
      </c>
      <c r="O43" s="595" t="str" cm="1">
        <f t="array" ref="O43">IF(K43="", "AwaitInput", IF(_xlfn.XLOOKUP($K43&amp;$L43,FFPERegionsAvailable!$B:$B&amp;FFPERegionsAvailable!$J:$J,FFPERegionsAvailable!$O:$O,"NA",0,1)&gt;0, _xlfn.XLOOKUP($K43&amp;$L43,FFPERegionsAvailable!$B:$B&amp;FFPERegionsAvailable!$J:$J,FFPERegionsAvailable!$L:$L,"NA",0,1), _xlfn.XLOOKUP($K43&amp;$L43,FFPERegionsAvailable!$B:$B&amp;FFPERegionsAvailable!$J:$J,FFPERegionsAvailable!$L:$L,"NA",0,-1)))</f>
        <v>AwaitInput</v>
      </c>
      <c r="P43" s="604" t="str" cm="1">
        <f t="array" ref="P43">IF(K43="", "AwaitInput", IF(_xlfn.XLOOKUP($K43&amp;$L43,FFPERegionsAvailable!$B:$B&amp;FFPERegionsAvailable!$J:$J,FFPERegionsAvailable!$O:$O,"NA",0,1)&gt;0, _xlfn.XLOOKUP($K43&amp;$L43,FFPERegionsAvailable!$B:$B&amp;FFPERegionsAvailable!$J:$J,FFPERegionsAvailable!$O:$O,"NA",0,1), _xlfn.XLOOKUP($K43&amp;$L43,FFPERegionsAvailable!$B:$B&amp;FFPERegionsAvailable!$J:$J,FFPERegionsAvailable!$O:$O,"NA",0,-1)))</f>
        <v>AwaitInput</v>
      </c>
      <c r="Q43" s="594" t="str" cm="1">
        <f t="array" ref="Q43">IF(K43="", "AwaitInput", IF(_xlfn.XLOOKUP($K43&amp;$L43,FFPERegionsAvailable!$B:$B&amp;FFPERegionsAvailable!$J:$J,FFPERegionsAvailable!$O:$O,"NA",0,1)&gt;0, _xlfn.XLOOKUP($K43&amp;$L43,FFPERegionsAvailable!$B:$B&amp;FFPERegionsAvailable!$J:$J,FFPERegionsAvailable!$C:$C,"NA",0,1), _xlfn.XLOOKUP($K43&amp;$L43,FFPERegionsAvailable!$B:$B&amp;FFPERegionsAvailable!$J:$J,FFPERegionsAvailable!$C:$C,"NA",0,-1)))</f>
        <v>AwaitInput</v>
      </c>
      <c r="R43" s="594" t="str" cm="1">
        <f t="array" ref="R43">IF(K43="", "AwaitInput", IF(_xlfn.XLOOKUP($K43&amp;$L43,FFPERegionsAvailable!$B:$B&amp;FFPERegionsAvailable!$J:$J,FFPERegionsAvailable!$O:$O,"NA",0,1)&gt;0, _xlfn.XLOOKUP($K43&amp;$L43,FFPERegionsAvailable!$B:$B&amp;FFPERegionsAvailable!$J:$J,FFPERegionsAvailable!$S:$S,"NA",0,1), _xlfn.XLOOKUP($K43&amp;$L43,FFPERegionsAvailable!$B:$B&amp;FFPERegionsAvailable!$J:$J,FFPERegionsAvailable!$S:$S,"NA",0,-1)))</f>
        <v>AwaitInput</v>
      </c>
      <c r="S43" s="594" t="str" cm="1">
        <f t="array" ref="S43">IF(K43="", "AwaitInput", IF(_xlfn.XLOOKUP($K43&amp;$L43,FFPERegionsAvailable!$B:$B&amp;FFPERegionsAvailable!$J:$J,FFPERegionsAvailable!$O:$O,"NA",0,1)&gt;0, _xlfn.XLOOKUP($K43&amp;$L43,FFPERegionsAvailable!$B:$B&amp;FFPERegionsAvailable!$J:$J,FFPERegionsAvailable!$W:$W,"NA",0,1), _xlfn.XLOOKUP($K43&amp;$L43,FFPERegionsAvailable!$B:$B&amp;FFPERegionsAvailable!$J:$J,FFPERegionsAvailable!$W:$W,"NA",0,-1)))</f>
        <v>AwaitInput</v>
      </c>
    </row>
    <row r="44" spans="1:19" ht="15.5" hidden="1">
      <c r="A44" s="600" t="s">
        <v>336</v>
      </c>
      <c r="B44" s="600" t="s">
        <v>925</v>
      </c>
      <c r="C44" s="600" t="s">
        <v>1484</v>
      </c>
      <c r="D44" s="600">
        <v>3</v>
      </c>
      <c r="E44" s="600" t="s">
        <v>2872</v>
      </c>
      <c r="F44" s="650">
        <v>44604</v>
      </c>
      <c r="G44" s="600" t="s">
        <v>2873</v>
      </c>
      <c r="H44" s="215" t="str">
        <f>IF(COUNTIFS(FFPERegionsAvailable!B:B,FFPEUsageLog!A44,FFPERegionsAvailable!J:J,FFPEUsageLog!B44,FFPERegionsAvailable!F:F,FFPEUsageLog!C44)&gt;0,"Y","N")</f>
        <v>Y</v>
      </c>
      <c r="K44" s="36"/>
      <c r="L44" s="36"/>
      <c r="M44" s="607" t="str" cm="1">
        <f t="array" ref="M44">IF(K44="", "AwaitInput", IF(_xlfn.XLOOKUP($K44&amp;$L44,FFPERegionsAvailable!$B:$B&amp;FFPERegionsAvailable!$J:$J,FFPERegionsAvailable!$O:$O,"NA",0,1)&gt;0, _xlfn.XLOOKUP($K44&amp;$L44,FFPERegionsAvailable!$B:$B&amp;FFPERegionsAvailable!$J:$J,FFPERegionsAvailable!$F:$F,"NA",0,1), _xlfn.XLOOKUP($K44&amp;$L44,FFPERegionsAvailable!$B:$B&amp;FFPERegionsAvailable!$J:$J,FFPERegionsAvailable!$F:$F,"NA",0,-1)))</f>
        <v>AwaitInput</v>
      </c>
      <c r="N44" s="595" t="str" cm="1">
        <f t="array" ref="N44">IF(K44="", "AwaitInput", IF(_xlfn.XLOOKUP($K44&amp;$L44,FFPERegionsAvailable!$B:$B&amp;FFPERegionsAvailable!$J:$J,FFPERegionsAvailable!$O:$O,"NA",0,1)&gt;0, _xlfn.XLOOKUP($K44&amp;$L44,FFPERegionsAvailable!$B:$B&amp;FFPERegionsAvailable!$J:$J,FFPERegionsAvailable!$G:$G,"NA",0,1), _xlfn.XLOOKUP($K44&amp;$L44,FFPERegionsAvailable!$B:$B&amp;FFPERegionsAvailable!$J:$J,FFPERegionsAvailable!$G:$G,"NA",0,-1)))</f>
        <v>AwaitInput</v>
      </c>
      <c r="O44" s="595" t="str" cm="1">
        <f t="array" ref="O44">IF(K44="", "AwaitInput", IF(_xlfn.XLOOKUP($K44&amp;$L44,FFPERegionsAvailable!$B:$B&amp;FFPERegionsAvailable!$J:$J,FFPERegionsAvailable!$O:$O,"NA",0,1)&gt;0, _xlfn.XLOOKUP($K44&amp;$L44,FFPERegionsAvailable!$B:$B&amp;FFPERegionsAvailable!$J:$J,FFPERegionsAvailable!$L:$L,"NA",0,1), _xlfn.XLOOKUP($K44&amp;$L44,FFPERegionsAvailable!$B:$B&amp;FFPERegionsAvailable!$J:$J,FFPERegionsAvailable!$L:$L,"NA",0,-1)))</f>
        <v>AwaitInput</v>
      </c>
      <c r="P44" s="604" t="str" cm="1">
        <f t="array" ref="P44">IF(K44="", "AwaitInput", IF(_xlfn.XLOOKUP($K44&amp;$L44,FFPERegionsAvailable!$B:$B&amp;FFPERegionsAvailable!$J:$J,FFPERegionsAvailable!$O:$O,"NA",0,1)&gt;0, _xlfn.XLOOKUP($K44&amp;$L44,FFPERegionsAvailable!$B:$B&amp;FFPERegionsAvailable!$J:$J,FFPERegionsAvailable!$O:$O,"NA",0,1), _xlfn.XLOOKUP($K44&amp;$L44,FFPERegionsAvailable!$B:$B&amp;FFPERegionsAvailable!$J:$J,FFPERegionsAvailable!$O:$O,"NA",0,-1)))</f>
        <v>AwaitInput</v>
      </c>
      <c r="Q44" s="594" t="str" cm="1">
        <f t="array" ref="Q44">IF(K44="", "AwaitInput", IF(_xlfn.XLOOKUP($K44&amp;$L44,FFPERegionsAvailable!$B:$B&amp;FFPERegionsAvailable!$J:$J,FFPERegionsAvailable!$O:$O,"NA",0,1)&gt;0, _xlfn.XLOOKUP($K44&amp;$L44,FFPERegionsAvailable!$B:$B&amp;FFPERegionsAvailable!$J:$J,FFPERegionsAvailable!$C:$C,"NA",0,1), _xlfn.XLOOKUP($K44&amp;$L44,FFPERegionsAvailable!$B:$B&amp;FFPERegionsAvailable!$J:$J,FFPERegionsAvailable!$C:$C,"NA",0,-1)))</f>
        <v>AwaitInput</v>
      </c>
      <c r="R44" s="594" t="str" cm="1">
        <f t="array" ref="R44">IF(K44="", "AwaitInput", IF(_xlfn.XLOOKUP($K44&amp;$L44,FFPERegionsAvailable!$B:$B&amp;FFPERegionsAvailable!$J:$J,FFPERegionsAvailable!$O:$O,"NA",0,1)&gt;0, _xlfn.XLOOKUP($K44&amp;$L44,FFPERegionsAvailable!$B:$B&amp;FFPERegionsAvailable!$J:$J,FFPERegionsAvailable!$S:$S,"NA",0,1), _xlfn.XLOOKUP($K44&amp;$L44,FFPERegionsAvailable!$B:$B&amp;FFPERegionsAvailable!$J:$J,FFPERegionsAvailable!$S:$S,"NA",0,-1)))</f>
        <v>AwaitInput</v>
      </c>
      <c r="S44" s="594" t="str" cm="1">
        <f t="array" ref="S44">IF(K44="", "AwaitInput", IF(_xlfn.XLOOKUP($K44&amp;$L44,FFPERegionsAvailable!$B:$B&amp;FFPERegionsAvailable!$J:$J,FFPERegionsAvailable!$O:$O,"NA",0,1)&gt;0, _xlfn.XLOOKUP($K44&amp;$L44,FFPERegionsAvailable!$B:$B&amp;FFPERegionsAvailable!$J:$J,FFPERegionsAvailable!$W:$W,"NA",0,1), _xlfn.XLOOKUP($K44&amp;$L44,FFPERegionsAvailable!$B:$B&amp;FFPERegionsAvailable!$J:$J,FFPERegionsAvailable!$W:$W,"NA",0,-1)))</f>
        <v>AwaitInput</v>
      </c>
    </row>
    <row r="45" spans="1:19" ht="15.5" hidden="1">
      <c r="A45" s="600" t="s">
        <v>614</v>
      </c>
      <c r="B45" s="600" t="s">
        <v>975</v>
      </c>
      <c r="C45" s="600" t="s">
        <v>1502</v>
      </c>
      <c r="D45" s="600">
        <v>3</v>
      </c>
      <c r="E45" s="600" t="s">
        <v>2872</v>
      </c>
      <c r="F45" s="650">
        <v>44604</v>
      </c>
      <c r="G45" s="600" t="s">
        <v>2873</v>
      </c>
      <c r="H45" s="215" t="str">
        <f>IF(COUNTIFS(FFPERegionsAvailable!B:B,FFPEUsageLog!A45,FFPERegionsAvailable!J:J,FFPEUsageLog!B45,FFPERegionsAvailable!F:F,FFPEUsageLog!C45)&gt;0,"Y","N")</f>
        <v>Y</v>
      </c>
      <c r="K45" s="36"/>
      <c r="L45" s="36"/>
      <c r="M45" s="607" t="str" cm="1">
        <f t="array" ref="M45">IF(K45="", "AwaitInput", IF(_xlfn.XLOOKUP($K45&amp;$L45,FFPERegionsAvailable!$B:$B&amp;FFPERegionsAvailable!$J:$J,FFPERegionsAvailable!$O:$O,"NA",0,1)&gt;0, _xlfn.XLOOKUP($K45&amp;$L45,FFPERegionsAvailable!$B:$B&amp;FFPERegionsAvailable!$J:$J,FFPERegionsAvailable!$F:$F,"NA",0,1), _xlfn.XLOOKUP($K45&amp;$L45,FFPERegionsAvailable!$B:$B&amp;FFPERegionsAvailable!$J:$J,FFPERegionsAvailable!$F:$F,"NA",0,-1)))</f>
        <v>AwaitInput</v>
      </c>
      <c r="N45" s="595" t="str" cm="1">
        <f t="array" ref="N45">IF(K45="", "AwaitInput", IF(_xlfn.XLOOKUP($K45&amp;$L45,FFPERegionsAvailable!$B:$B&amp;FFPERegionsAvailable!$J:$J,FFPERegionsAvailable!$O:$O,"NA",0,1)&gt;0, _xlfn.XLOOKUP($K45&amp;$L45,FFPERegionsAvailable!$B:$B&amp;FFPERegionsAvailable!$J:$J,FFPERegionsAvailable!$G:$G,"NA",0,1), _xlfn.XLOOKUP($K45&amp;$L45,FFPERegionsAvailable!$B:$B&amp;FFPERegionsAvailable!$J:$J,FFPERegionsAvailable!$G:$G,"NA",0,-1)))</f>
        <v>AwaitInput</v>
      </c>
      <c r="O45" s="595" t="str" cm="1">
        <f t="array" ref="O45">IF(K45="", "AwaitInput", IF(_xlfn.XLOOKUP($K45&amp;$L45,FFPERegionsAvailable!$B:$B&amp;FFPERegionsAvailable!$J:$J,FFPERegionsAvailable!$O:$O,"NA",0,1)&gt;0, _xlfn.XLOOKUP($K45&amp;$L45,FFPERegionsAvailable!$B:$B&amp;FFPERegionsAvailable!$J:$J,FFPERegionsAvailable!$L:$L,"NA",0,1), _xlfn.XLOOKUP($K45&amp;$L45,FFPERegionsAvailable!$B:$B&amp;FFPERegionsAvailable!$J:$J,FFPERegionsAvailable!$L:$L,"NA",0,-1)))</f>
        <v>AwaitInput</v>
      </c>
      <c r="P45" s="604" t="str" cm="1">
        <f t="array" ref="P45">IF(K45="", "AwaitInput", IF(_xlfn.XLOOKUP($K45&amp;$L45,FFPERegionsAvailable!$B:$B&amp;FFPERegionsAvailable!$J:$J,FFPERegionsAvailable!$O:$O,"NA",0,1)&gt;0, _xlfn.XLOOKUP($K45&amp;$L45,FFPERegionsAvailable!$B:$B&amp;FFPERegionsAvailable!$J:$J,FFPERegionsAvailable!$O:$O,"NA",0,1), _xlfn.XLOOKUP($K45&amp;$L45,FFPERegionsAvailable!$B:$B&amp;FFPERegionsAvailable!$J:$J,FFPERegionsAvailable!$O:$O,"NA",0,-1)))</f>
        <v>AwaitInput</v>
      </c>
      <c r="Q45" s="594" t="str" cm="1">
        <f t="array" ref="Q45">IF(K45="", "AwaitInput", IF(_xlfn.XLOOKUP($K45&amp;$L45,FFPERegionsAvailable!$B:$B&amp;FFPERegionsAvailable!$J:$J,FFPERegionsAvailable!$O:$O,"NA",0,1)&gt;0, _xlfn.XLOOKUP($K45&amp;$L45,FFPERegionsAvailable!$B:$B&amp;FFPERegionsAvailable!$J:$J,FFPERegionsAvailable!$C:$C,"NA",0,1), _xlfn.XLOOKUP($K45&amp;$L45,FFPERegionsAvailable!$B:$B&amp;FFPERegionsAvailable!$J:$J,FFPERegionsAvailable!$C:$C,"NA",0,-1)))</f>
        <v>AwaitInput</v>
      </c>
      <c r="R45" s="594" t="str" cm="1">
        <f t="array" ref="R45">IF(K45="", "AwaitInput", IF(_xlfn.XLOOKUP($K45&amp;$L45,FFPERegionsAvailable!$B:$B&amp;FFPERegionsAvailable!$J:$J,FFPERegionsAvailable!$O:$O,"NA",0,1)&gt;0, _xlfn.XLOOKUP($K45&amp;$L45,FFPERegionsAvailable!$B:$B&amp;FFPERegionsAvailable!$J:$J,FFPERegionsAvailable!$S:$S,"NA",0,1), _xlfn.XLOOKUP($K45&amp;$L45,FFPERegionsAvailable!$B:$B&amp;FFPERegionsAvailable!$J:$J,FFPERegionsAvailable!$S:$S,"NA",0,-1)))</f>
        <v>AwaitInput</v>
      </c>
      <c r="S45" s="594" t="str" cm="1">
        <f t="array" ref="S45">IF(K45="", "AwaitInput", IF(_xlfn.XLOOKUP($K45&amp;$L45,FFPERegionsAvailable!$B:$B&amp;FFPERegionsAvailable!$J:$J,FFPERegionsAvailable!$O:$O,"NA",0,1)&gt;0, _xlfn.XLOOKUP($K45&amp;$L45,FFPERegionsAvailable!$B:$B&amp;FFPERegionsAvailable!$J:$J,FFPERegionsAvailable!$W:$W,"NA",0,1), _xlfn.XLOOKUP($K45&amp;$L45,FFPERegionsAvailable!$B:$B&amp;FFPERegionsAvailable!$J:$J,FFPERegionsAvailable!$W:$W,"NA",0,-1)))</f>
        <v>AwaitInput</v>
      </c>
    </row>
    <row r="46" spans="1:19" ht="15.5" hidden="1">
      <c r="A46" s="600">
        <v>1160</v>
      </c>
      <c r="B46" s="600" t="s">
        <v>925</v>
      </c>
      <c r="C46" s="600" t="s">
        <v>1374</v>
      </c>
      <c r="D46" s="600">
        <v>3</v>
      </c>
      <c r="E46" s="600" t="s">
        <v>2872</v>
      </c>
      <c r="F46" s="650">
        <v>44604</v>
      </c>
      <c r="G46" s="600" t="s">
        <v>2873</v>
      </c>
      <c r="H46" s="215" t="str">
        <f>IF(COUNTIFS(FFPERegionsAvailable!B:B,FFPEUsageLog!A46,FFPERegionsAvailable!J:J,FFPEUsageLog!B46,FFPERegionsAvailable!F:F,FFPEUsageLog!C46)&gt;0,"Y","N")</f>
        <v>Y</v>
      </c>
      <c r="K46" s="36"/>
      <c r="L46" s="36"/>
      <c r="M46" s="607" t="str" cm="1">
        <f t="array" ref="M46">IF(K46="", "AwaitInput", IF(_xlfn.XLOOKUP($K46&amp;$L46,FFPERegionsAvailable!$B:$B&amp;FFPERegionsAvailable!$J:$J,FFPERegionsAvailable!$O:$O,"NA",0,1)&gt;0, _xlfn.XLOOKUP($K46&amp;$L46,FFPERegionsAvailable!$B:$B&amp;FFPERegionsAvailable!$J:$J,FFPERegionsAvailable!$F:$F,"NA",0,1), _xlfn.XLOOKUP($K46&amp;$L46,FFPERegionsAvailable!$B:$B&amp;FFPERegionsAvailable!$J:$J,FFPERegionsAvailable!$F:$F,"NA",0,-1)))</f>
        <v>AwaitInput</v>
      </c>
      <c r="N46" s="595" t="str" cm="1">
        <f t="array" ref="N46">IF(K46="", "AwaitInput", IF(_xlfn.XLOOKUP($K46&amp;$L46,FFPERegionsAvailable!$B:$B&amp;FFPERegionsAvailable!$J:$J,FFPERegionsAvailable!$O:$O,"NA",0,1)&gt;0, _xlfn.XLOOKUP($K46&amp;$L46,FFPERegionsAvailable!$B:$B&amp;FFPERegionsAvailable!$J:$J,FFPERegionsAvailable!$G:$G,"NA",0,1), _xlfn.XLOOKUP($K46&amp;$L46,FFPERegionsAvailable!$B:$B&amp;FFPERegionsAvailable!$J:$J,FFPERegionsAvailable!$G:$G,"NA",0,-1)))</f>
        <v>AwaitInput</v>
      </c>
      <c r="O46" s="595" t="str" cm="1">
        <f t="array" ref="O46">IF(K46="", "AwaitInput", IF(_xlfn.XLOOKUP($K46&amp;$L46,FFPERegionsAvailable!$B:$B&amp;FFPERegionsAvailable!$J:$J,FFPERegionsAvailable!$O:$O,"NA",0,1)&gt;0, _xlfn.XLOOKUP($K46&amp;$L46,FFPERegionsAvailable!$B:$B&amp;FFPERegionsAvailable!$J:$J,FFPERegionsAvailable!$L:$L,"NA",0,1), _xlfn.XLOOKUP($K46&amp;$L46,FFPERegionsAvailable!$B:$B&amp;FFPERegionsAvailable!$J:$J,FFPERegionsAvailable!$L:$L,"NA",0,-1)))</f>
        <v>AwaitInput</v>
      </c>
      <c r="P46" s="604" t="str" cm="1">
        <f t="array" ref="P46">IF(K46="", "AwaitInput", IF(_xlfn.XLOOKUP($K46&amp;$L46,FFPERegionsAvailable!$B:$B&amp;FFPERegionsAvailable!$J:$J,FFPERegionsAvailable!$O:$O,"NA",0,1)&gt;0, _xlfn.XLOOKUP($K46&amp;$L46,FFPERegionsAvailable!$B:$B&amp;FFPERegionsAvailable!$J:$J,FFPERegionsAvailable!$O:$O,"NA",0,1), _xlfn.XLOOKUP($K46&amp;$L46,FFPERegionsAvailable!$B:$B&amp;FFPERegionsAvailable!$J:$J,FFPERegionsAvailable!$O:$O,"NA",0,-1)))</f>
        <v>AwaitInput</v>
      </c>
      <c r="Q46" s="594" t="str" cm="1">
        <f t="array" ref="Q46">IF(K46="", "AwaitInput", IF(_xlfn.XLOOKUP($K46&amp;$L46,FFPERegionsAvailable!$B:$B&amp;FFPERegionsAvailable!$J:$J,FFPERegionsAvailable!$O:$O,"NA",0,1)&gt;0, _xlfn.XLOOKUP($K46&amp;$L46,FFPERegionsAvailable!$B:$B&amp;FFPERegionsAvailable!$J:$J,FFPERegionsAvailable!$C:$C,"NA",0,1), _xlfn.XLOOKUP($K46&amp;$L46,FFPERegionsAvailable!$B:$B&amp;FFPERegionsAvailable!$J:$J,FFPERegionsAvailable!$C:$C,"NA",0,-1)))</f>
        <v>AwaitInput</v>
      </c>
      <c r="R46" s="594" t="str" cm="1">
        <f t="array" ref="R46">IF(K46="", "AwaitInput", IF(_xlfn.XLOOKUP($K46&amp;$L46,FFPERegionsAvailable!$B:$B&amp;FFPERegionsAvailable!$J:$J,FFPERegionsAvailable!$O:$O,"NA",0,1)&gt;0, _xlfn.XLOOKUP($K46&amp;$L46,FFPERegionsAvailable!$B:$B&amp;FFPERegionsAvailable!$J:$J,FFPERegionsAvailable!$S:$S,"NA",0,1), _xlfn.XLOOKUP($K46&amp;$L46,FFPERegionsAvailable!$B:$B&amp;FFPERegionsAvailable!$J:$J,FFPERegionsAvailable!$S:$S,"NA",0,-1)))</f>
        <v>AwaitInput</v>
      </c>
      <c r="S46" s="594" t="str" cm="1">
        <f t="array" ref="S46">IF(K46="", "AwaitInput", IF(_xlfn.XLOOKUP($K46&amp;$L46,FFPERegionsAvailable!$B:$B&amp;FFPERegionsAvailable!$J:$J,FFPERegionsAvailable!$O:$O,"NA",0,1)&gt;0, _xlfn.XLOOKUP($K46&amp;$L46,FFPERegionsAvailable!$B:$B&amp;FFPERegionsAvailable!$J:$J,FFPERegionsAvailable!$W:$W,"NA",0,1), _xlfn.XLOOKUP($K46&amp;$L46,FFPERegionsAvailable!$B:$B&amp;FFPERegionsAvailable!$J:$J,FFPERegionsAvailable!$W:$W,"NA",0,-1)))</f>
        <v>AwaitInput</v>
      </c>
    </row>
    <row r="47" spans="1:19" ht="15.5" hidden="1">
      <c r="A47" s="600" t="s">
        <v>479</v>
      </c>
      <c r="B47" s="600" t="s">
        <v>975</v>
      </c>
      <c r="C47" s="600" t="s">
        <v>1425</v>
      </c>
      <c r="D47" s="600">
        <v>3</v>
      </c>
      <c r="E47" s="600" t="s">
        <v>2872</v>
      </c>
      <c r="F47" s="650">
        <v>44604</v>
      </c>
      <c r="G47" s="600" t="s">
        <v>2873</v>
      </c>
      <c r="H47" s="215" t="str">
        <f>IF(COUNTIFS(FFPERegionsAvailable!B:B,FFPEUsageLog!A47,FFPERegionsAvailable!J:J,FFPEUsageLog!B47,FFPERegionsAvailable!F:F,FFPEUsageLog!C47)&gt;0,"Y","N")</f>
        <v>Y</v>
      </c>
      <c r="K47" s="36"/>
      <c r="L47" s="36"/>
      <c r="M47" s="607" t="str" cm="1">
        <f t="array" ref="M47">IF(K47="", "AwaitInput", IF(_xlfn.XLOOKUP($K47&amp;$L47,FFPERegionsAvailable!$B:$B&amp;FFPERegionsAvailable!$J:$J,FFPERegionsAvailable!$O:$O,"NA",0,1)&gt;0, _xlfn.XLOOKUP($K47&amp;$L47,FFPERegionsAvailable!$B:$B&amp;FFPERegionsAvailable!$J:$J,FFPERegionsAvailable!$F:$F,"NA",0,1), _xlfn.XLOOKUP($K47&amp;$L47,FFPERegionsAvailable!$B:$B&amp;FFPERegionsAvailable!$J:$J,FFPERegionsAvailable!$F:$F,"NA",0,-1)))</f>
        <v>AwaitInput</v>
      </c>
      <c r="N47" s="595" t="str" cm="1">
        <f t="array" ref="N47">IF(K47="", "AwaitInput", IF(_xlfn.XLOOKUP($K47&amp;$L47,FFPERegionsAvailable!$B:$B&amp;FFPERegionsAvailable!$J:$J,FFPERegionsAvailable!$O:$O,"NA",0,1)&gt;0, _xlfn.XLOOKUP($K47&amp;$L47,FFPERegionsAvailable!$B:$B&amp;FFPERegionsAvailable!$J:$J,FFPERegionsAvailable!$G:$G,"NA",0,1), _xlfn.XLOOKUP($K47&amp;$L47,FFPERegionsAvailable!$B:$B&amp;FFPERegionsAvailable!$J:$J,FFPERegionsAvailable!$G:$G,"NA",0,-1)))</f>
        <v>AwaitInput</v>
      </c>
      <c r="O47" s="595" t="str" cm="1">
        <f t="array" ref="O47">IF(K47="", "AwaitInput", IF(_xlfn.XLOOKUP($K47&amp;$L47,FFPERegionsAvailable!$B:$B&amp;FFPERegionsAvailable!$J:$J,FFPERegionsAvailable!$O:$O,"NA",0,1)&gt;0, _xlfn.XLOOKUP($K47&amp;$L47,FFPERegionsAvailable!$B:$B&amp;FFPERegionsAvailable!$J:$J,FFPERegionsAvailable!$L:$L,"NA",0,1), _xlfn.XLOOKUP($K47&amp;$L47,FFPERegionsAvailable!$B:$B&amp;FFPERegionsAvailable!$J:$J,FFPERegionsAvailable!$L:$L,"NA",0,-1)))</f>
        <v>AwaitInput</v>
      </c>
      <c r="P47" s="604" t="str" cm="1">
        <f t="array" ref="P47">IF(K47="", "AwaitInput", IF(_xlfn.XLOOKUP($K47&amp;$L47,FFPERegionsAvailable!$B:$B&amp;FFPERegionsAvailable!$J:$J,FFPERegionsAvailable!$O:$O,"NA",0,1)&gt;0, _xlfn.XLOOKUP($K47&amp;$L47,FFPERegionsAvailable!$B:$B&amp;FFPERegionsAvailable!$J:$J,FFPERegionsAvailable!$O:$O,"NA",0,1), _xlfn.XLOOKUP($K47&amp;$L47,FFPERegionsAvailable!$B:$B&amp;FFPERegionsAvailable!$J:$J,FFPERegionsAvailable!$O:$O,"NA",0,-1)))</f>
        <v>AwaitInput</v>
      </c>
      <c r="Q47" s="594" t="str" cm="1">
        <f t="array" ref="Q47">IF(K47="", "AwaitInput", IF(_xlfn.XLOOKUP($K47&amp;$L47,FFPERegionsAvailable!$B:$B&amp;FFPERegionsAvailable!$J:$J,FFPERegionsAvailable!$O:$O,"NA",0,1)&gt;0, _xlfn.XLOOKUP($K47&amp;$L47,FFPERegionsAvailable!$B:$B&amp;FFPERegionsAvailable!$J:$J,FFPERegionsAvailable!$C:$C,"NA",0,1), _xlfn.XLOOKUP($K47&amp;$L47,FFPERegionsAvailable!$B:$B&amp;FFPERegionsAvailable!$J:$J,FFPERegionsAvailable!$C:$C,"NA",0,-1)))</f>
        <v>AwaitInput</v>
      </c>
      <c r="R47" s="594" t="str" cm="1">
        <f t="array" ref="R47">IF(K47="", "AwaitInput", IF(_xlfn.XLOOKUP($K47&amp;$L47,FFPERegionsAvailable!$B:$B&amp;FFPERegionsAvailable!$J:$J,FFPERegionsAvailable!$O:$O,"NA",0,1)&gt;0, _xlfn.XLOOKUP($K47&amp;$L47,FFPERegionsAvailable!$B:$B&amp;FFPERegionsAvailable!$J:$J,FFPERegionsAvailable!$S:$S,"NA",0,1), _xlfn.XLOOKUP($K47&amp;$L47,FFPERegionsAvailable!$B:$B&amp;FFPERegionsAvailable!$J:$J,FFPERegionsAvailable!$S:$S,"NA",0,-1)))</f>
        <v>AwaitInput</v>
      </c>
      <c r="S47" s="594" t="str" cm="1">
        <f t="array" ref="S47">IF(K47="", "AwaitInput", IF(_xlfn.XLOOKUP($K47&amp;$L47,FFPERegionsAvailable!$B:$B&amp;FFPERegionsAvailable!$J:$J,FFPERegionsAvailable!$O:$O,"NA",0,1)&gt;0, _xlfn.XLOOKUP($K47&amp;$L47,FFPERegionsAvailable!$B:$B&amp;FFPERegionsAvailable!$J:$J,FFPERegionsAvailable!$W:$W,"NA",0,1), _xlfn.XLOOKUP($K47&amp;$L47,FFPERegionsAvailable!$B:$B&amp;FFPERegionsAvailable!$J:$J,FFPERegionsAvailable!$W:$W,"NA",0,-1)))</f>
        <v>AwaitInput</v>
      </c>
    </row>
    <row r="48" spans="1:19" ht="15.5" hidden="1">
      <c r="A48" s="600">
        <v>1066</v>
      </c>
      <c r="B48" s="600" t="s">
        <v>925</v>
      </c>
      <c r="C48" s="600" t="s">
        <v>1387</v>
      </c>
      <c r="D48" s="600">
        <v>3</v>
      </c>
      <c r="E48" s="600" t="s">
        <v>2872</v>
      </c>
      <c r="F48" s="650">
        <v>44604</v>
      </c>
      <c r="G48" s="600" t="s">
        <v>2873</v>
      </c>
      <c r="H48" s="215" t="str">
        <f>IF(COUNTIFS(FFPERegionsAvailable!B:B,FFPEUsageLog!A48,FFPERegionsAvailable!J:J,FFPEUsageLog!B48,FFPERegionsAvailable!F:F,FFPEUsageLog!C48)&gt;0,"Y","N")</f>
        <v>Y</v>
      </c>
      <c r="K48" s="36"/>
      <c r="L48" s="36"/>
      <c r="M48" s="607" t="str" cm="1">
        <f t="array" ref="M48">IF(K48="", "AwaitInput", IF(_xlfn.XLOOKUP($K48&amp;$L48,FFPERegionsAvailable!$B:$B&amp;FFPERegionsAvailable!$J:$J,FFPERegionsAvailable!$O:$O,"NA",0,1)&gt;0, _xlfn.XLOOKUP($K48&amp;$L48,FFPERegionsAvailable!$B:$B&amp;FFPERegionsAvailable!$J:$J,FFPERegionsAvailable!$F:$F,"NA",0,1), _xlfn.XLOOKUP($K48&amp;$L48,FFPERegionsAvailable!$B:$B&amp;FFPERegionsAvailable!$J:$J,FFPERegionsAvailable!$F:$F,"NA",0,-1)))</f>
        <v>AwaitInput</v>
      </c>
      <c r="N48" s="595" t="str" cm="1">
        <f t="array" ref="N48">IF(K48="", "AwaitInput", IF(_xlfn.XLOOKUP($K48&amp;$L48,FFPERegionsAvailable!$B:$B&amp;FFPERegionsAvailable!$J:$J,FFPERegionsAvailable!$O:$O,"NA",0,1)&gt;0, _xlfn.XLOOKUP($K48&amp;$L48,FFPERegionsAvailable!$B:$B&amp;FFPERegionsAvailable!$J:$J,FFPERegionsAvailable!$G:$G,"NA",0,1), _xlfn.XLOOKUP($K48&amp;$L48,FFPERegionsAvailable!$B:$B&amp;FFPERegionsAvailable!$J:$J,FFPERegionsAvailable!$G:$G,"NA",0,-1)))</f>
        <v>AwaitInput</v>
      </c>
      <c r="O48" s="595" t="str" cm="1">
        <f t="array" ref="O48">IF(K48="", "AwaitInput", IF(_xlfn.XLOOKUP($K48&amp;$L48,FFPERegionsAvailable!$B:$B&amp;FFPERegionsAvailable!$J:$J,FFPERegionsAvailable!$O:$O,"NA",0,1)&gt;0, _xlfn.XLOOKUP($K48&amp;$L48,FFPERegionsAvailable!$B:$B&amp;FFPERegionsAvailable!$J:$J,FFPERegionsAvailable!$L:$L,"NA",0,1), _xlfn.XLOOKUP($K48&amp;$L48,FFPERegionsAvailable!$B:$B&amp;FFPERegionsAvailable!$J:$J,FFPERegionsAvailable!$L:$L,"NA",0,-1)))</f>
        <v>AwaitInput</v>
      </c>
      <c r="P48" s="604" t="str" cm="1">
        <f t="array" ref="P48">IF(K48="", "AwaitInput", IF(_xlfn.XLOOKUP($K48&amp;$L48,FFPERegionsAvailable!$B:$B&amp;FFPERegionsAvailable!$J:$J,FFPERegionsAvailable!$O:$O,"NA",0,1)&gt;0, _xlfn.XLOOKUP($K48&amp;$L48,FFPERegionsAvailable!$B:$B&amp;FFPERegionsAvailable!$J:$J,FFPERegionsAvailable!$O:$O,"NA",0,1), _xlfn.XLOOKUP($K48&amp;$L48,FFPERegionsAvailable!$B:$B&amp;FFPERegionsAvailable!$J:$J,FFPERegionsAvailable!$O:$O,"NA",0,-1)))</f>
        <v>AwaitInput</v>
      </c>
      <c r="Q48" s="594" t="str" cm="1">
        <f t="array" ref="Q48">IF(K48="", "AwaitInput", IF(_xlfn.XLOOKUP($K48&amp;$L48,FFPERegionsAvailable!$B:$B&amp;FFPERegionsAvailable!$J:$J,FFPERegionsAvailable!$O:$O,"NA",0,1)&gt;0, _xlfn.XLOOKUP($K48&amp;$L48,FFPERegionsAvailable!$B:$B&amp;FFPERegionsAvailable!$J:$J,FFPERegionsAvailable!$C:$C,"NA",0,1), _xlfn.XLOOKUP($K48&amp;$L48,FFPERegionsAvailable!$B:$B&amp;FFPERegionsAvailable!$J:$J,FFPERegionsAvailable!$C:$C,"NA",0,-1)))</f>
        <v>AwaitInput</v>
      </c>
      <c r="R48" s="594" t="str" cm="1">
        <f t="array" ref="R48">IF(K48="", "AwaitInput", IF(_xlfn.XLOOKUP($K48&amp;$L48,FFPERegionsAvailable!$B:$B&amp;FFPERegionsAvailable!$J:$J,FFPERegionsAvailable!$O:$O,"NA",0,1)&gt;0, _xlfn.XLOOKUP($K48&amp;$L48,FFPERegionsAvailable!$B:$B&amp;FFPERegionsAvailable!$J:$J,FFPERegionsAvailable!$S:$S,"NA",0,1), _xlfn.XLOOKUP($K48&amp;$L48,FFPERegionsAvailable!$B:$B&amp;FFPERegionsAvailable!$J:$J,FFPERegionsAvailable!$S:$S,"NA",0,-1)))</f>
        <v>AwaitInput</v>
      </c>
      <c r="S48" s="594" t="str" cm="1">
        <f t="array" ref="S48">IF(K48="", "AwaitInput", IF(_xlfn.XLOOKUP($K48&amp;$L48,FFPERegionsAvailable!$B:$B&amp;FFPERegionsAvailable!$J:$J,FFPERegionsAvailable!$O:$O,"NA",0,1)&gt;0, _xlfn.XLOOKUP($K48&amp;$L48,FFPERegionsAvailable!$B:$B&amp;FFPERegionsAvailable!$J:$J,FFPERegionsAvailable!$W:$W,"NA",0,1), _xlfn.XLOOKUP($K48&amp;$L48,FFPERegionsAvailable!$B:$B&amp;FFPERegionsAvailable!$J:$J,FFPERegionsAvailable!$W:$W,"NA",0,-1)))</f>
        <v>AwaitInput</v>
      </c>
    </row>
    <row r="49" spans="1:19" ht="15.5" hidden="1">
      <c r="A49" s="600" t="s">
        <v>479</v>
      </c>
      <c r="B49" s="600" t="s">
        <v>925</v>
      </c>
      <c r="C49" s="600" t="s">
        <v>1425</v>
      </c>
      <c r="D49" s="600">
        <v>3</v>
      </c>
      <c r="E49" s="600" t="s">
        <v>2872</v>
      </c>
      <c r="F49" s="650">
        <v>44604</v>
      </c>
      <c r="G49" s="600" t="s">
        <v>2873</v>
      </c>
      <c r="H49" s="215" t="str">
        <f>IF(COUNTIFS(FFPERegionsAvailable!B:B,FFPEUsageLog!A49,FFPERegionsAvailable!J:J,FFPEUsageLog!B49,FFPERegionsAvailable!F:F,FFPEUsageLog!C49)&gt;0,"Y","N")</f>
        <v>Y</v>
      </c>
      <c r="K49" s="36"/>
      <c r="L49" s="36"/>
      <c r="M49" s="607" t="str" cm="1">
        <f t="array" ref="M49">IF(K49="", "AwaitInput", IF(_xlfn.XLOOKUP($K49&amp;$L49,FFPERegionsAvailable!$B:$B&amp;FFPERegionsAvailable!$J:$J,FFPERegionsAvailable!$O:$O,"NA",0,1)&gt;0, _xlfn.XLOOKUP($K49&amp;$L49,FFPERegionsAvailable!$B:$B&amp;FFPERegionsAvailable!$J:$J,FFPERegionsAvailable!$F:$F,"NA",0,1), _xlfn.XLOOKUP($K49&amp;$L49,FFPERegionsAvailable!$B:$B&amp;FFPERegionsAvailable!$J:$J,FFPERegionsAvailable!$F:$F,"NA",0,-1)))</f>
        <v>AwaitInput</v>
      </c>
      <c r="N49" s="595" t="str" cm="1">
        <f t="array" ref="N49">IF(K49="", "AwaitInput", IF(_xlfn.XLOOKUP($K49&amp;$L49,FFPERegionsAvailable!$B:$B&amp;FFPERegionsAvailable!$J:$J,FFPERegionsAvailable!$O:$O,"NA",0,1)&gt;0, _xlfn.XLOOKUP($K49&amp;$L49,FFPERegionsAvailable!$B:$B&amp;FFPERegionsAvailable!$J:$J,FFPERegionsAvailable!$G:$G,"NA",0,1), _xlfn.XLOOKUP($K49&amp;$L49,FFPERegionsAvailable!$B:$B&amp;FFPERegionsAvailable!$J:$J,FFPERegionsAvailable!$G:$G,"NA",0,-1)))</f>
        <v>AwaitInput</v>
      </c>
      <c r="O49" s="595" t="str" cm="1">
        <f t="array" ref="O49">IF(K49="", "AwaitInput", IF(_xlfn.XLOOKUP($K49&amp;$L49,FFPERegionsAvailable!$B:$B&amp;FFPERegionsAvailable!$J:$J,FFPERegionsAvailable!$O:$O,"NA",0,1)&gt;0, _xlfn.XLOOKUP($K49&amp;$L49,FFPERegionsAvailable!$B:$B&amp;FFPERegionsAvailable!$J:$J,FFPERegionsAvailable!$L:$L,"NA",0,1), _xlfn.XLOOKUP($K49&amp;$L49,FFPERegionsAvailable!$B:$B&amp;FFPERegionsAvailable!$J:$J,FFPERegionsAvailable!$L:$L,"NA",0,-1)))</f>
        <v>AwaitInput</v>
      </c>
      <c r="P49" s="604" t="str" cm="1">
        <f t="array" ref="P49">IF(K49="", "AwaitInput", IF(_xlfn.XLOOKUP($K49&amp;$L49,FFPERegionsAvailable!$B:$B&amp;FFPERegionsAvailable!$J:$J,FFPERegionsAvailable!$O:$O,"NA",0,1)&gt;0, _xlfn.XLOOKUP($K49&amp;$L49,FFPERegionsAvailable!$B:$B&amp;FFPERegionsAvailable!$J:$J,FFPERegionsAvailable!$O:$O,"NA",0,1), _xlfn.XLOOKUP($K49&amp;$L49,FFPERegionsAvailable!$B:$B&amp;FFPERegionsAvailable!$J:$J,FFPERegionsAvailable!$O:$O,"NA",0,-1)))</f>
        <v>AwaitInput</v>
      </c>
      <c r="Q49" s="594" t="str" cm="1">
        <f t="array" ref="Q49">IF(K49="", "AwaitInput", IF(_xlfn.XLOOKUP($K49&amp;$L49,FFPERegionsAvailable!$B:$B&amp;FFPERegionsAvailable!$J:$J,FFPERegionsAvailable!$O:$O,"NA",0,1)&gt;0, _xlfn.XLOOKUP($K49&amp;$L49,FFPERegionsAvailable!$B:$B&amp;FFPERegionsAvailable!$J:$J,FFPERegionsAvailable!$C:$C,"NA",0,1), _xlfn.XLOOKUP($K49&amp;$L49,FFPERegionsAvailable!$B:$B&amp;FFPERegionsAvailable!$J:$J,FFPERegionsAvailable!$C:$C,"NA",0,-1)))</f>
        <v>AwaitInput</v>
      </c>
      <c r="R49" s="594" t="str" cm="1">
        <f t="array" ref="R49">IF(K49="", "AwaitInput", IF(_xlfn.XLOOKUP($K49&amp;$L49,FFPERegionsAvailable!$B:$B&amp;FFPERegionsAvailable!$J:$J,FFPERegionsAvailable!$O:$O,"NA",0,1)&gt;0, _xlfn.XLOOKUP($K49&amp;$L49,FFPERegionsAvailable!$B:$B&amp;FFPERegionsAvailable!$J:$J,FFPERegionsAvailable!$S:$S,"NA",0,1), _xlfn.XLOOKUP($K49&amp;$L49,FFPERegionsAvailable!$B:$B&amp;FFPERegionsAvailable!$J:$J,FFPERegionsAvailable!$S:$S,"NA",0,-1)))</f>
        <v>AwaitInput</v>
      </c>
      <c r="S49" s="594" t="str" cm="1">
        <f t="array" ref="S49">IF(K49="", "AwaitInput", IF(_xlfn.XLOOKUP($K49&amp;$L49,FFPERegionsAvailable!$B:$B&amp;FFPERegionsAvailable!$J:$J,FFPERegionsAvailable!$O:$O,"NA",0,1)&gt;0, _xlfn.XLOOKUP($K49&amp;$L49,FFPERegionsAvailable!$B:$B&amp;FFPERegionsAvailable!$J:$J,FFPERegionsAvailable!$W:$W,"NA",0,1), _xlfn.XLOOKUP($K49&amp;$L49,FFPERegionsAvailable!$B:$B&amp;FFPERegionsAvailable!$J:$J,FFPERegionsAvailable!$W:$W,"NA",0,-1)))</f>
        <v>AwaitInput</v>
      </c>
    </row>
    <row r="50" spans="1:19" ht="15.5" hidden="1">
      <c r="A50" s="600" t="s">
        <v>471</v>
      </c>
      <c r="B50" s="600" t="s">
        <v>925</v>
      </c>
      <c r="C50" s="600" t="s">
        <v>1422</v>
      </c>
      <c r="D50" s="600">
        <v>3</v>
      </c>
      <c r="E50" s="600" t="s">
        <v>2872</v>
      </c>
      <c r="F50" s="650">
        <v>44604</v>
      </c>
      <c r="G50" s="600" t="s">
        <v>2873</v>
      </c>
      <c r="H50" s="215" t="str">
        <f>IF(COUNTIFS(FFPERegionsAvailable!B:B,FFPEUsageLog!A50,FFPERegionsAvailable!J:J,FFPEUsageLog!B50,FFPERegionsAvailable!F:F,FFPEUsageLog!C50)&gt;0,"Y","N")</f>
        <v>Y</v>
      </c>
      <c r="K50" s="36"/>
      <c r="L50" s="36"/>
      <c r="M50" s="607" t="str" cm="1">
        <f t="array" ref="M50">IF(K50="", "AwaitInput", IF(_xlfn.XLOOKUP($K50&amp;$L50,FFPERegionsAvailable!$B:$B&amp;FFPERegionsAvailable!$J:$J,FFPERegionsAvailable!$O:$O,"NA",0,1)&gt;0, _xlfn.XLOOKUP($K50&amp;$L50,FFPERegionsAvailable!$B:$B&amp;FFPERegionsAvailable!$J:$J,FFPERegionsAvailable!$F:$F,"NA",0,1), _xlfn.XLOOKUP($K50&amp;$L50,FFPERegionsAvailable!$B:$B&amp;FFPERegionsAvailable!$J:$J,FFPERegionsAvailable!$F:$F,"NA",0,-1)))</f>
        <v>AwaitInput</v>
      </c>
      <c r="N50" s="595" t="str" cm="1">
        <f t="array" ref="N50">IF(K50="", "AwaitInput", IF(_xlfn.XLOOKUP($K50&amp;$L50,FFPERegionsAvailable!$B:$B&amp;FFPERegionsAvailable!$J:$J,FFPERegionsAvailable!$O:$O,"NA",0,1)&gt;0, _xlfn.XLOOKUP($K50&amp;$L50,FFPERegionsAvailable!$B:$B&amp;FFPERegionsAvailable!$J:$J,FFPERegionsAvailable!$G:$G,"NA",0,1), _xlfn.XLOOKUP($K50&amp;$L50,FFPERegionsAvailable!$B:$B&amp;FFPERegionsAvailable!$J:$J,FFPERegionsAvailable!$G:$G,"NA",0,-1)))</f>
        <v>AwaitInput</v>
      </c>
      <c r="O50" s="595" t="str" cm="1">
        <f t="array" ref="O50">IF(K50="", "AwaitInput", IF(_xlfn.XLOOKUP($K50&amp;$L50,FFPERegionsAvailable!$B:$B&amp;FFPERegionsAvailable!$J:$J,FFPERegionsAvailable!$O:$O,"NA",0,1)&gt;0, _xlfn.XLOOKUP($K50&amp;$L50,FFPERegionsAvailable!$B:$B&amp;FFPERegionsAvailable!$J:$J,FFPERegionsAvailable!$L:$L,"NA",0,1), _xlfn.XLOOKUP($K50&amp;$L50,FFPERegionsAvailable!$B:$B&amp;FFPERegionsAvailable!$J:$J,FFPERegionsAvailable!$L:$L,"NA",0,-1)))</f>
        <v>AwaitInput</v>
      </c>
      <c r="P50" s="604" t="str" cm="1">
        <f t="array" ref="P50">IF(K50="", "AwaitInput", IF(_xlfn.XLOOKUP($K50&amp;$L50,FFPERegionsAvailable!$B:$B&amp;FFPERegionsAvailable!$J:$J,FFPERegionsAvailable!$O:$O,"NA",0,1)&gt;0, _xlfn.XLOOKUP($K50&amp;$L50,FFPERegionsAvailable!$B:$B&amp;FFPERegionsAvailable!$J:$J,FFPERegionsAvailable!$O:$O,"NA",0,1), _xlfn.XLOOKUP($K50&amp;$L50,FFPERegionsAvailable!$B:$B&amp;FFPERegionsAvailable!$J:$J,FFPERegionsAvailable!$O:$O,"NA",0,-1)))</f>
        <v>AwaitInput</v>
      </c>
      <c r="Q50" s="594" t="str" cm="1">
        <f t="array" ref="Q50">IF(K50="", "AwaitInput", IF(_xlfn.XLOOKUP($K50&amp;$L50,FFPERegionsAvailable!$B:$B&amp;FFPERegionsAvailable!$J:$J,FFPERegionsAvailable!$O:$O,"NA",0,1)&gt;0, _xlfn.XLOOKUP($K50&amp;$L50,FFPERegionsAvailable!$B:$B&amp;FFPERegionsAvailable!$J:$J,FFPERegionsAvailable!$C:$C,"NA",0,1), _xlfn.XLOOKUP($K50&amp;$L50,FFPERegionsAvailable!$B:$B&amp;FFPERegionsAvailable!$J:$J,FFPERegionsAvailable!$C:$C,"NA",0,-1)))</f>
        <v>AwaitInput</v>
      </c>
      <c r="R50" s="594" t="str" cm="1">
        <f t="array" ref="R50">IF(K50="", "AwaitInput", IF(_xlfn.XLOOKUP($K50&amp;$L50,FFPERegionsAvailable!$B:$B&amp;FFPERegionsAvailable!$J:$J,FFPERegionsAvailable!$O:$O,"NA",0,1)&gt;0, _xlfn.XLOOKUP($K50&amp;$L50,FFPERegionsAvailable!$B:$B&amp;FFPERegionsAvailable!$J:$J,FFPERegionsAvailable!$S:$S,"NA",0,1), _xlfn.XLOOKUP($K50&amp;$L50,FFPERegionsAvailable!$B:$B&amp;FFPERegionsAvailable!$J:$J,FFPERegionsAvailable!$S:$S,"NA",0,-1)))</f>
        <v>AwaitInput</v>
      </c>
      <c r="S50" s="594" t="str" cm="1">
        <f t="array" ref="S50">IF(K50="", "AwaitInput", IF(_xlfn.XLOOKUP($K50&amp;$L50,FFPERegionsAvailable!$B:$B&amp;FFPERegionsAvailable!$J:$J,FFPERegionsAvailable!$O:$O,"NA",0,1)&gt;0, _xlfn.XLOOKUP($K50&amp;$L50,FFPERegionsAvailable!$B:$B&amp;FFPERegionsAvailable!$J:$J,FFPERegionsAvailable!$W:$W,"NA",0,1), _xlfn.XLOOKUP($K50&amp;$L50,FFPERegionsAvailable!$B:$B&amp;FFPERegionsAvailable!$J:$J,FFPERegionsAvailable!$W:$W,"NA",0,-1)))</f>
        <v>AwaitInput</v>
      </c>
    </row>
    <row r="51" spans="1:19" ht="15.5" hidden="1">
      <c r="A51" s="600">
        <v>1122</v>
      </c>
      <c r="B51" s="600" t="s">
        <v>975</v>
      </c>
      <c r="C51" s="600" t="s">
        <v>1383</v>
      </c>
      <c r="D51" s="600">
        <v>3</v>
      </c>
      <c r="E51" s="600" t="s">
        <v>2872</v>
      </c>
      <c r="F51" s="650">
        <v>44604</v>
      </c>
      <c r="G51" s="600" t="s">
        <v>2873</v>
      </c>
      <c r="H51" s="215" t="str">
        <f>IF(COUNTIFS(FFPERegionsAvailable!B:B,FFPEUsageLog!A51,FFPERegionsAvailable!J:J,FFPEUsageLog!B51,FFPERegionsAvailable!F:F,FFPEUsageLog!C51)&gt;0,"Y","N")</f>
        <v>Y</v>
      </c>
      <c r="K51" s="36"/>
      <c r="L51" s="36"/>
      <c r="M51" s="607" t="str" cm="1">
        <f t="array" ref="M51">IF(K51="", "AwaitInput", IF(_xlfn.XLOOKUP($K51&amp;$L51,FFPERegionsAvailable!$B:$B&amp;FFPERegionsAvailable!$J:$J,FFPERegionsAvailable!$O:$O,"NA",0,1)&gt;0, _xlfn.XLOOKUP($K51&amp;$L51,FFPERegionsAvailable!$B:$B&amp;FFPERegionsAvailable!$J:$J,FFPERegionsAvailable!$F:$F,"NA",0,1), _xlfn.XLOOKUP($K51&amp;$L51,FFPERegionsAvailable!$B:$B&amp;FFPERegionsAvailable!$J:$J,FFPERegionsAvailable!$F:$F,"NA",0,-1)))</f>
        <v>AwaitInput</v>
      </c>
      <c r="N51" s="595" t="str" cm="1">
        <f t="array" ref="N51">IF(K51="", "AwaitInput", IF(_xlfn.XLOOKUP($K51&amp;$L51,FFPERegionsAvailable!$B:$B&amp;FFPERegionsAvailable!$J:$J,FFPERegionsAvailable!$O:$O,"NA",0,1)&gt;0, _xlfn.XLOOKUP($K51&amp;$L51,FFPERegionsAvailable!$B:$B&amp;FFPERegionsAvailable!$J:$J,FFPERegionsAvailable!$G:$G,"NA",0,1), _xlfn.XLOOKUP($K51&amp;$L51,FFPERegionsAvailable!$B:$B&amp;FFPERegionsAvailable!$J:$J,FFPERegionsAvailable!$G:$G,"NA",0,-1)))</f>
        <v>AwaitInput</v>
      </c>
      <c r="O51" s="595" t="str" cm="1">
        <f t="array" ref="O51">IF(K51="", "AwaitInput", IF(_xlfn.XLOOKUP($K51&amp;$L51,FFPERegionsAvailable!$B:$B&amp;FFPERegionsAvailable!$J:$J,FFPERegionsAvailable!$O:$O,"NA",0,1)&gt;0, _xlfn.XLOOKUP($K51&amp;$L51,FFPERegionsAvailable!$B:$B&amp;FFPERegionsAvailable!$J:$J,FFPERegionsAvailable!$L:$L,"NA",0,1), _xlfn.XLOOKUP($K51&amp;$L51,FFPERegionsAvailable!$B:$B&amp;FFPERegionsAvailable!$J:$J,FFPERegionsAvailable!$L:$L,"NA",0,-1)))</f>
        <v>AwaitInput</v>
      </c>
      <c r="P51" s="604" t="str" cm="1">
        <f t="array" ref="P51">IF(K51="", "AwaitInput", IF(_xlfn.XLOOKUP($K51&amp;$L51,FFPERegionsAvailable!$B:$B&amp;FFPERegionsAvailable!$J:$J,FFPERegionsAvailable!$O:$O,"NA",0,1)&gt;0, _xlfn.XLOOKUP($K51&amp;$L51,FFPERegionsAvailable!$B:$B&amp;FFPERegionsAvailable!$J:$J,FFPERegionsAvailable!$O:$O,"NA",0,1), _xlfn.XLOOKUP($K51&amp;$L51,FFPERegionsAvailable!$B:$B&amp;FFPERegionsAvailable!$J:$J,FFPERegionsAvailable!$O:$O,"NA",0,-1)))</f>
        <v>AwaitInput</v>
      </c>
      <c r="Q51" s="594" t="str" cm="1">
        <f t="array" ref="Q51">IF(K51="", "AwaitInput", IF(_xlfn.XLOOKUP($K51&amp;$L51,FFPERegionsAvailable!$B:$B&amp;FFPERegionsAvailable!$J:$J,FFPERegionsAvailable!$O:$O,"NA",0,1)&gt;0, _xlfn.XLOOKUP($K51&amp;$L51,FFPERegionsAvailable!$B:$B&amp;FFPERegionsAvailable!$J:$J,FFPERegionsAvailable!$C:$C,"NA",0,1), _xlfn.XLOOKUP($K51&amp;$L51,FFPERegionsAvailable!$B:$B&amp;FFPERegionsAvailable!$J:$J,FFPERegionsAvailable!$C:$C,"NA",0,-1)))</f>
        <v>AwaitInput</v>
      </c>
      <c r="R51" s="594" t="str" cm="1">
        <f t="array" ref="R51">IF(K51="", "AwaitInput", IF(_xlfn.XLOOKUP($K51&amp;$L51,FFPERegionsAvailable!$B:$B&amp;FFPERegionsAvailable!$J:$J,FFPERegionsAvailable!$O:$O,"NA",0,1)&gt;0, _xlfn.XLOOKUP($K51&amp;$L51,FFPERegionsAvailable!$B:$B&amp;FFPERegionsAvailable!$J:$J,FFPERegionsAvailable!$S:$S,"NA",0,1), _xlfn.XLOOKUP($K51&amp;$L51,FFPERegionsAvailable!$B:$B&amp;FFPERegionsAvailable!$J:$J,FFPERegionsAvailable!$S:$S,"NA",0,-1)))</f>
        <v>AwaitInput</v>
      </c>
      <c r="S51" s="594" t="str" cm="1">
        <f t="array" ref="S51">IF(K51="", "AwaitInput", IF(_xlfn.XLOOKUP($K51&amp;$L51,FFPERegionsAvailable!$B:$B&amp;FFPERegionsAvailable!$J:$J,FFPERegionsAvailable!$O:$O,"NA",0,1)&gt;0, _xlfn.XLOOKUP($K51&amp;$L51,FFPERegionsAvailable!$B:$B&amp;FFPERegionsAvailable!$J:$J,FFPERegionsAvailable!$W:$W,"NA",0,1), _xlfn.XLOOKUP($K51&amp;$L51,FFPERegionsAvailable!$B:$B&amp;FFPERegionsAvailable!$J:$J,FFPERegionsAvailable!$W:$W,"NA",0,-1)))</f>
        <v>AwaitInput</v>
      </c>
    </row>
    <row r="52" spans="1:19" ht="15.5" hidden="1">
      <c r="A52" s="600">
        <v>1149</v>
      </c>
      <c r="B52" s="600" t="s">
        <v>925</v>
      </c>
      <c r="C52" s="600" t="s">
        <v>1379</v>
      </c>
      <c r="D52" s="600">
        <v>3</v>
      </c>
      <c r="E52" s="600" t="s">
        <v>2872</v>
      </c>
      <c r="F52" s="650">
        <v>44604</v>
      </c>
      <c r="G52" s="600" t="s">
        <v>2873</v>
      </c>
      <c r="H52" s="215" t="str">
        <f>IF(COUNTIFS(FFPERegionsAvailable!B:B,FFPEUsageLog!A52,FFPERegionsAvailable!J:J,FFPEUsageLog!B52,FFPERegionsAvailable!F:F,FFPEUsageLog!C52)&gt;0,"Y","N")</f>
        <v>Y</v>
      </c>
      <c r="K52" s="36"/>
      <c r="L52" s="614"/>
      <c r="M52" s="607" t="str" cm="1">
        <f t="array" ref="M52">IF(K52="", "AwaitInput", IF(_xlfn.XLOOKUP($K52&amp;$L52,FFPERegionsAvailable!$B:$B&amp;FFPERegionsAvailable!$J:$J,FFPERegionsAvailable!$O:$O,"NA",0,1)&gt;0, _xlfn.XLOOKUP($K52&amp;$L52,FFPERegionsAvailable!$B:$B&amp;FFPERegionsAvailable!$J:$J,FFPERegionsAvailable!$F:$F,"NA",0,1), _xlfn.XLOOKUP($K52&amp;$L52,FFPERegionsAvailable!$B:$B&amp;FFPERegionsAvailable!$J:$J,FFPERegionsAvailable!$F:$F,"NA",0,-1)))</f>
        <v>AwaitInput</v>
      </c>
      <c r="N52" s="595" t="str" cm="1">
        <f t="array" ref="N52">IF(K52="", "AwaitInput", IF(_xlfn.XLOOKUP($K52&amp;$L52,FFPERegionsAvailable!$B:$B&amp;FFPERegionsAvailable!$J:$J,FFPERegionsAvailable!$O:$O,"NA",0,1)&gt;0, _xlfn.XLOOKUP($K52&amp;$L52,FFPERegionsAvailable!$B:$B&amp;FFPERegionsAvailable!$J:$J,FFPERegionsAvailable!$G:$G,"NA",0,1), _xlfn.XLOOKUP($K52&amp;$L52,FFPERegionsAvailable!$B:$B&amp;FFPERegionsAvailable!$J:$J,FFPERegionsAvailable!$G:$G,"NA",0,-1)))</f>
        <v>AwaitInput</v>
      </c>
      <c r="O52" s="595" t="str" cm="1">
        <f t="array" ref="O52">IF(K52="", "AwaitInput", IF(_xlfn.XLOOKUP($K52&amp;$L52,FFPERegionsAvailable!$B:$B&amp;FFPERegionsAvailable!$J:$J,FFPERegionsAvailable!$O:$O,"NA",0,1)&gt;0, _xlfn.XLOOKUP($K52&amp;$L52,FFPERegionsAvailable!$B:$B&amp;FFPERegionsAvailable!$J:$J,FFPERegionsAvailable!$L:$L,"NA",0,1), _xlfn.XLOOKUP($K52&amp;$L52,FFPERegionsAvailable!$B:$B&amp;FFPERegionsAvailable!$J:$J,FFPERegionsAvailable!$L:$L,"NA",0,-1)))</f>
        <v>AwaitInput</v>
      </c>
      <c r="P52" s="604" t="str" cm="1">
        <f t="array" ref="P52">IF(K52="", "AwaitInput", IF(_xlfn.XLOOKUP($K52&amp;$L52,FFPERegionsAvailable!$B:$B&amp;FFPERegionsAvailable!$J:$J,FFPERegionsAvailable!$O:$O,"NA",0,1)&gt;0, _xlfn.XLOOKUP($K52&amp;$L52,FFPERegionsAvailable!$B:$B&amp;FFPERegionsAvailable!$J:$J,FFPERegionsAvailable!$O:$O,"NA",0,1), _xlfn.XLOOKUP($K52&amp;$L52,FFPERegionsAvailable!$B:$B&amp;FFPERegionsAvailable!$J:$J,FFPERegionsAvailable!$O:$O,"NA",0,-1)))</f>
        <v>AwaitInput</v>
      </c>
      <c r="Q52" s="594" t="str" cm="1">
        <f t="array" ref="Q52">IF(K52="", "AwaitInput", IF(_xlfn.XLOOKUP($K52&amp;$L52,FFPERegionsAvailable!$B:$B&amp;FFPERegionsAvailable!$J:$J,FFPERegionsAvailable!$O:$O,"NA",0,1)&gt;0, _xlfn.XLOOKUP($K52&amp;$L52,FFPERegionsAvailable!$B:$B&amp;FFPERegionsAvailable!$J:$J,FFPERegionsAvailable!$C:$C,"NA",0,1), _xlfn.XLOOKUP($K52&amp;$L52,FFPERegionsAvailable!$B:$B&amp;FFPERegionsAvailable!$J:$J,FFPERegionsAvailable!$C:$C,"NA",0,-1)))</f>
        <v>AwaitInput</v>
      </c>
      <c r="R52" s="594" t="str" cm="1">
        <f t="array" ref="R52">IF(K52="", "AwaitInput", IF(_xlfn.XLOOKUP($K52&amp;$L52,FFPERegionsAvailable!$B:$B&amp;FFPERegionsAvailable!$J:$J,FFPERegionsAvailable!$O:$O,"NA",0,1)&gt;0, _xlfn.XLOOKUP($K52&amp;$L52,FFPERegionsAvailable!$B:$B&amp;FFPERegionsAvailable!$J:$J,FFPERegionsAvailable!$S:$S,"NA",0,1), _xlfn.XLOOKUP($K52&amp;$L52,FFPERegionsAvailable!$B:$B&amp;FFPERegionsAvailable!$J:$J,FFPERegionsAvailable!$S:$S,"NA",0,-1)))</f>
        <v>AwaitInput</v>
      </c>
      <c r="S52" s="594" t="str" cm="1">
        <f t="array" ref="S52">IF(K52="", "AwaitInput", IF(_xlfn.XLOOKUP($K52&amp;$L52,FFPERegionsAvailable!$B:$B&amp;FFPERegionsAvailable!$J:$J,FFPERegionsAvailable!$O:$O,"NA",0,1)&gt;0, _xlfn.XLOOKUP($K52&amp;$L52,FFPERegionsAvailable!$B:$B&amp;FFPERegionsAvailable!$J:$J,FFPERegionsAvailable!$W:$W,"NA",0,1), _xlfn.XLOOKUP($K52&amp;$L52,FFPERegionsAvailable!$B:$B&amp;FFPERegionsAvailable!$J:$J,FFPERegionsAvailable!$W:$W,"NA",0,-1)))</f>
        <v>AwaitInput</v>
      </c>
    </row>
    <row r="53" spans="1:19" ht="15.5" hidden="1">
      <c r="A53" s="600" t="s">
        <v>633</v>
      </c>
      <c r="B53" s="600" t="s">
        <v>925</v>
      </c>
      <c r="C53" s="600" t="s">
        <v>1489</v>
      </c>
      <c r="D53" s="600">
        <v>3</v>
      </c>
      <c r="E53" s="600" t="s">
        <v>2872</v>
      </c>
      <c r="F53" s="650">
        <v>44604</v>
      </c>
      <c r="G53" s="600" t="s">
        <v>2873</v>
      </c>
      <c r="H53" s="215" t="str">
        <f>IF(COUNTIFS(FFPERegionsAvailable!B:B,FFPEUsageLog!A53,FFPERegionsAvailable!J:J,FFPEUsageLog!B53,FFPERegionsAvailable!F:F,FFPEUsageLog!C53)&gt;0,"Y","N")</f>
        <v>Y</v>
      </c>
      <c r="K53" s="36"/>
      <c r="L53" s="36"/>
      <c r="M53" s="607" t="str" cm="1">
        <f t="array" ref="M53">IF(K53="", "AwaitInput", IF(_xlfn.XLOOKUP($K53&amp;$L53,FFPERegionsAvailable!$B:$B&amp;FFPERegionsAvailable!$J:$J,FFPERegionsAvailable!$O:$O,"NA",0,1)&gt;0, _xlfn.XLOOKUP($K53&amp;$L53,FFPERegionsAvailable!$B:$B&amp;FFPERegionsAvailable!$J:$J,FFPERegionsAvailable!$F:$F,"NA",0,1), _xlfn.XLOOKUP($K53&amp;$L53,FFPERegionsAvailable!$B:$B&amp;FFPERegionsAvailable!$J:$J,FFPERegionsAvailable!$F:$F,"NA",0,-1)))</f>
        <v>AwaitInput</v>
      </c>
      <c r="N53" s="595" t="str" cm="1">
        <f t="array" ref="N53">IF(K53="", "AwaitInput", IF(_xlfn.XLOOKUP($K53&amp;$L53,FFPERegionsAvailable!$B:$B&amp;FFPERegionsAvailable!$J:$J,FFPERegionsAvailable!$O:$O,"NA",0,1)&gt;0, _xlfn.XLOOKUP($K53&amp;$L53,FFPERegionsAvailable!$B:$B&amp;FFPERegionsAvailable!$J:$J,FFPERegionsAvailable!$G:$G,"NA",0,1), _xlfn.XLOOKUP($K53&amp;$L53,FFPERegionsAvailable!$B:$B&amp;FFPERegionsAvailable!$J:$J,FFPERegionsAvailable!$G:$G,"NA",0,-1)))</f>
        <v>AwaitInput</v>
      </c>
      <c r="O53" s="595" t="str" cm="1">
        <f t="array" ref="O53">IF(K53="", "AwaitInput", IF(_xlfn.XLOOKUP($K53&amp;$L53,FFPERegionsAvailable!$B:$B&amp;FFPERegionsAvailable!$J:$J,FFPERegionsAvailable!$O:$O,"NA",0,1)&gt;0, _xlfn.XLOOKUP($K53&amp;$L53,FFPERegionsAvailable!$B:$B&amp;FFPERegionsAvailable!$J:$J,FFPERegionsAvailable!$L:$L,"NA",0,1), _xlfn.XLOOKUP($K53&amp;$L53,FFPERegionsAvailable!$B:$B&amp;FFPERegionsAvailable!$J:$J,FFPERegionsAvailable!$L:$L,"NA",0,-1)))</f>
        <v>AwaitInput</v>
      </c>
      <c r="P53" s="604" t="str" cm="1">
        <f t="array" ref="P53">IF(K53="", "AwaitInput", IF(_xlfn.XLOOKUP($K53&amp;$L53,FFPERegionsAvailable!$B:$B&amp;FFPERegionsAvailable!$J:$J,FFPERegionsAvailable!$O:$O,"NA",0,1)&gt;0, _xlfn.XLOOKUP($K53&amp;$L53,FFPERegionsAvailable!$B:$B&amp;FFPERegionsAvailable!$J:$J,FFPERegionsAvailable!$O:$O,"NA",0,1), _xlfn.XLOOKUP($K53&amp;$L53,FFPERegionsAvailable!$B:$B&amp;FFPERegionsAvailable!$J:$J,FFPERegionsAvailable!$O:$O,"NA",0,-1)))</f>
        <v>AwaitInput</v>
      </c>
      <c r="Q53" s="594" t="str" cm="1">
        <f t="array" ref="Q53">IF(K53="", "AwaitInput", IF(_xlfn.XLOOKUP($K53&amp;$L53,FFPERegionsAvailable!$B:$B&amp;FFPERegionsAvailable!$J:$J,FFPERegionsAvailable!$O:$O,"NA",0,1)&gt;0, _xlfn.XLOOKUP($K53&amp;$L53,FFPERegionsAvailable!$B:$B&amp;FFPERegionsAvailable!$J:$J,FFPERegionsAvailable!$C:$C,"NA",0,1), _xlfn.XLOOKUP($K53&amp;$L53,FFPERegionsAvailable!$B:$B&amp;FFPERegionsAvailable!$J:$J,FFPERegionsAvailable!$C:$C,"NA",0,-1)))</f>
        <v>AwaitInput</v>
      </c>
      <c r="R53" s="594" t="str" cm="1">
        <f t="array" ref="R53">IF(K53="", "AwaitInput", IF(_xlfn.XLOOKUP($K53&amp;$L53,FFPERegionsAvailable!$B:$B&amp;FFPERegionsAvailable!$J:$J,FFPERegionsAvailable!$O:$O,"NA",0,1)&gt;0, _xlfn.XLOOKUP($K53&amp;$L53,FFPERegionsAvailable!$B:$B&amp;FFPERegionsAvailable!$J:$J,FFPERegionsAvailable!$S:$S,"NA",0,1), _xlfn.XLOOKUP($K53&amp;$L53,FFPERegionsAvailable!$B:$B&amp;FFPERegionsAvailable!$J:$J,FFPERegionsAvailable!$S:$S,"NA",0,-1)))</f>
        <v>AwaitInput</v>
      </c>
      <c r="S53" s="594" t="str" cm="1">
        <f t="array" ref="S53">IF(K53="", "AwaitInput", IF(_xlfn.XLOOKUP($K53&amp;$L53,FFPERegionsAvailable!$B:$B&amp;FFPERegionsAvailable!$J:$J,FFPERegionsAvailable!$O:$O,"NA",0,1)&gt;0, _xlfn.XLOOKUP($K53&amp;$L53,FFPERegionsAvailable!$B:$B&amp;FFPERegionsAvailable!$J:$J,FFPERegionsAvailable!$W:$W,"NA",0,1), _xlfn.XLOOKUP($K53&amp;$L53,FFPERegionsAvailable!$B:$B&amp;FFPERegionsAvailable!$J:$J,FFPERegionsAvailable!$W:$W,"NA",0,-1)))</f>
        <v>AwaitInput</v>
      </c>
    </row>
    <row r="54" spans="1:19" ht="15.5" hidden="1">
      <c r="A54" s="600">
        <v>1160</v>
      </c>
      <c r="B54" s="600" t="s">
        <v>975</v>
      </c>
      <c r="C54" s="600" t="s">
        <v>1374</v>
      </c>
      <c r="D54" s="600">
        <v>3</v>
      </c>
      <c r="E54" s="600" t="s">
        <v>2872</v>
      </c>
      <c r="F54" s="650">
        <v>44604</v>
      </c>
      <c r="G54" s="600" t="s">
        <v>2873</v>
      </c>
      <c r="H54" s="215" t="str">
        <f>IF(COUNTIFS(FFPERegionsAvailable!B:B,FFPEUsageLog!A54,FFPERegionsAvailable!J:J,FFPEUsageLog!B54,FFPERegionsAvailable!F:F,FFPEUsageLog!C54)&gt;0,"Y","N")</f>
        <v>Y</v>
      </c>
      <c r="K54" s="36"/>
      <c r="L54" s="36"/>
      <c r="M54" s="607" t="str" cm="1">
        <f t="array" ref="M54">IF(K54="", "AwaitInput", IF(_xlfn.XLOOKUP($K54&amp;$L54,FFPERegionsAvailable!$B:$B&amp;FFPERegionsAvailable!$J:$J,FFPERegionsAvailable!$O:$O,"NA",0,1)&gt;0, _xlfn.XLOOKUP($K54&amp;$L54,FFPERegionsAvailable!$B:$B&amp;FFPERegionsAvailable!$J:$J,FFPERegionsAvailable!$F:$F,"NA",0,1), _xlfn.XLOOKUP($K54&amp;$L54,FFPERegionsAvailable!$B:$B&amp;FFPERegionsAvailable!$J:$J,FFPERegionsAvailable!$F:$F,"NA",0,-1)))</f>
        <v>AwaitInput</v>
      </c>
      <c r="N54" s="595" t="str" cm="1">
        <f t="array" ref="N54">IF(K54="", "AwaitInput", IF(_xlfn.XLOOKUP($K54&amp;$L54,FFPERegionsAvailable!$B:$B&amp;FFPERegionsAvailable!$J:$J,FFPERegionsAvailable!$O:$O,"NA",0,1)&gt;0, _xlfn.XLOOKUP($K54&amp;$L54,FFPERegionsAvailable!$B:$B&amp;FFPERegionsAvailable!$J:$J,FFPERegionsAvailable!$G:$G,"NA",0,1), _xlfn.XLOOKUP($K54&amp;$L54,FFPERegionsAvailable!$B:$B&amp;FFPERegionsAvailable!$J:$J,FFPERegionsAvailable!$G:$G,"NA",0,-1)))</f>
        <v>AwaitInput</v>
      </c>
      <c r="O54" s="595" t="str" cm="1">
        <f t="array" ref="O54">IF(K54="", "AwaitInput", IF(_xlfn.XLOOKUP($K54&amp;$L54,FFPERegionsAvailable!$B:$B&amp;FFPERegionsAvailable!$J:$J,FFPERegionsAvailable!$O:$O,"NA",0,1)&gt;0, _xlfn.XLOOKUP($K54&amp;$L54,FFPERegionsAvailable!$B:$B&amp;FFPERegionsAvailable!$J:$J,FFPERegionsAvailable!$L:$L,"NA",0,1), _xlfn.XLOOKUP($K54&amp;$L54,FFPERegionsAvailable!$B:$B&amp;FFPERegionsAvailable!$J:$J,FFPERegionsAvailable!$L:$L,"NA",0,-1)))</f>
        <v>AwaitInput</v>
      </c>
      <c r="P54" s="604" t="str" cm="1">
        <f t="array" ref="P54">IF(K54="", "AwaitInput", IF(_xlfn.XLOOKUP($K54&amp;$L54,FFPERegionsAvailable!$B:$B&amp;FFPERegionsAvailable!$J:$J,FFPERegionsAvailable!$O:$O,"NA",0,1)&gt;0, _xlfn.XLOOKUP($K54&amp;$L54,FFPERegionsAvailable!$B:$B&amp;FFPERegionsAvailable!$J:$J,FFPERegionsAvailable!$O:$O,"NA",0,1), _xlfn.XLOOKUP($K54&amp;$L54,FFPERegionsAvailable!$B:$B&amp;FFPERegionsAvailable!$J:$J,FFPERegionsAvailable!$O:$O,"NA",0,-1)))</f>
        <v>AwaitInput</v>
      </c>
      <c r="Q54" s="594" t="str" cm="1">
        <f t="array" ref="Q54">IF(K54="", "AwaitInput", IF(_xlfn.XLOOKUP($K54&amp;$L54,FFPERegionsAvailable!$B:$B&amp;FFPERegionsAvailable!$J:$J,FFPERegionsAvailable!$O:$O,"NA",0,1)&gt;0, _xlfn.XLOOKUP($K54&amp;$L54,FFPERegionsAvailable!$B:$B&amp;FFPERegionsAvailable!$J:$J,FFPERegionsAvailable!$C:$C,"NA",0,1), _xlfn.XLOOKUP($K54&amp;$L54,FFPERegionsAvailable!$B:$B&amp;FFPERegionsAvailable!$J:$J,FFPERegionsAvailable!$C:$C,"NA",0,-1)))</f>
        <v>AwaitInput</v>
      </c>
      <c r="R54" s="594" t="str" cm="1">
        <f t="array" ref="R54">IF(K54="", "AwaitInput", IF(_xlfn.XLOOKUP($K54&amp;$L54,FFPERegionsAvailable!$B:$B&amp;FFPERegionsAvailable!$J:$J,FFPERegionsAvailable!$O:$O,"NA",0,1)&gt;0, _xlfn.XLOOKUP($K54&amp;$L54,FFPERegionsAvailable!$B:$B&amp;FFPERegionsAvailable!$J:$J,FFPERegionsAvailable!$S:$S,"NA",0,1), _xlfn.XLOOKUP($K54&amp;$L54,FFPERegionsAvailable!$B:$B&amp;FFPERegionsAvailable!$J:$J,FFPERegionsAvailable!$S:$S,"NA",0,-1)))</f>
        <v>AwaitInput</v>
      </c>
      <c r="S54" s="594" t="str" cm="1">
        <f t="array" ref="S54">IF(K54="", "AwaitInput", IF(_xlfn.XLOOKUP($K54&amp;$L54,FFPERegionsAvailable!$B:$B&amp;FFPERegionsAvailable!$J:$J,FFPERegionsAvailable!$O:$O,"NA",0,1)&gt;0, _xlfn.XLOOKUP($K54&amp;$L54,FFPERegionsAvailable!$B:$B&amp;FFPERegionsAvailable!$J:$J,FFPERegionsAvailable!$W:$W,"NA",0,1), _xlfn.XLOOKUP($K54&amp;$L54,FFPERegionsAvailable!$B:$B&amp;FFPERegionsAvailable!$J:$J,FFPERegionsAvailable!$W:$W,"NA",0,-1)))</f>
        <v>AwaitInput</v>
      </c>
    </row>
    <row r="55" spans="1:19" s="27" customFormat="1" ht="15.5" hidden="1">
      <c r="A55" s="464" t="s">
        <v>460</v>
      </c>
      <c r="B55" s="464" t="s">
        <v>975</v>
      </c>
      <c r="C55" s="464" t="s">
        <v>1428</v>
      </c>
      <c r="D55" s="464">
        <v>1</v>
      </c>
      <c r="E55" s="464" t="s">
        <v>2872</v>
      </c>
      <c r="F55" s="651">
        <v>44929</v>
      </c>
      <c r="G55" s="464" t="s">
        <v>2878</v>
      </c>
      <c r="H55" s="464" t="str">
        <f>IF(COUNTIFS(FFPERegionsAvailable!B:B,FFPEUsageLog!A55,FFPERegionsAvailable!J:J,FFPEUsageLog!B55,FFPERegionsAvailable!F:F,FFPEUsageLog!C55)&gt;0,"Y","N")</f>
        <v>Y</v>
      </c>
      <c r="K55" s="39"/>
      <c r="L55" s="39"/>
      <c r="M55" s="645" t="str" cm="1">
        <f t="array" ref="M55">IF(K55="", "AwaitInput", IF(_xlfn.XLOOKUP($K55&amp;$L55,FFPERegionsAvailable!$B:$B&amp;FFPERegionsAvailable!$J:$J,FFPERegionsAvailable!$O:$O,"NA",0,1)&gt;0, _xlfn.XLOOKUP($K55&amp;$L55,FFPERegionsAvailable!$B:$B&amp;FFPERegionsAvailable!$J:$J,FFPERegionsAvailable!$F:$F,"NA",0,1), _xlfn.XLOOKUP($K55&amp;$L55,FFPERegionsAvailable!$B:$B&amp;FFPERegionsAvailable!$J:$J,FFPERegionsAvailable!$F:$F,"NA",0,-1)))</f>
        <v>AwaitInput</v>
      </c>
      <c r="N55" s="646" t="str" cm="1">
        <f t="array" ref="N55">IF(K55="", "AwaitInput", IF(_xlfn.XLOOKUP($K55&amp;$L55,FFPERegionsAvailable!$B:$B&amp;FFPERegionsAvailable!$J:$J,FFPERegionsAvailable!$O:$O,"NA",0,1)&gt;0, _xlfn.XLOOKUP($K55&amp;$L55,FFPERegionsAvailable!$B:$B&amp;FFPERegionsAvailable!$J:$J,FFPERegionsAvailable!$G:$G,"NA",0,1), _xlfn.XLOOKUP($K55&amp;$L55,FFPERegionsAvailable!$B:$B&amp;FFPERegionsAvailable!$J:$J,FFPERegionsAvailable!$G:$G,"NA",0,-1)))</f>
        <v>AwaitInput</v>
      </c>
      <c r="O55" s="646" t="str" cm="1">
        <f t="array" ref="O55">IF(K55="", "AwaitInput", IF(_xlfn.XLOOKUP($K55&amp;$L55,FFPERegionsAvailable!$B:$B&amp;FFPERegionsAvailable!$J:$J,FFPERegionsAvailable!$O:$O,"NA",0,1)&gt;0, _xlfn.XLOOKUP($K55&amp;$L55,FFPERegionsAvailable!$B:$B&amp;FFPERegionsAvailable!$J:$J,FFPERegionsAvailable!$L:$L,"NA",0,1), _xlfn.XLOOKUP($K55&amp;$L55,FFPERegionsAvailable!$B:$B&amp;FFPERegionsAvailable!$J:$J,FFPERegionsAvailable!$L:$L,"NA",0,-1)))</f>
        <v>AwaitInput</v>
      </c>
      <c r="P55" s="647" t="str" cm="1">
        <f t="array" ref="P55">IF(K55="", "AwaitInput", IF(_xlfn.XLOOKUP($K55&amp;$L55,FFPERegionsAvailable!$B:$B&amp;FFPERegionsAvailable!$J:$J,FFPERegionsAvailable!$O:$O,"NA",0,1)&gt;0, _xlfn.XLOOKUP($K55&amp;$L55,FFPERegionsAvailable!$B:$B&amp;FFPERegionsAvailable!$J:$J,FFPERegionsAvailable!$O:$O,"NA",0,1), _xlfn.XLOOKUP($K55&amp;$L55,FFPERegionsAvailable!$B:$B&amp;FFPERegionsAvailable!$J:$J,FFPERegionsAvailable!$O:$O,"NA",0,-1)))</f>
        <v>AwaitInput</v>
      </c>
      <c r="Q55" s="648" t="str" cm="1">
        <f t="array" ref="Q55">IF(K55="", "AwaitInput", IF(_xlfn.XLOOKUP($K55&amp;$L55,FFPERegionsAvailable!$B:$B&amp;FFPERegionsAvailable!$J:$J,FFPERegionsAvailable!$O:$O,"NA",0,1)&gt;0, _xlfn.XLOOKUP($K55&amp;$L55,FFPERegionsAvailable!$B:$B&amp;FFPERegionsAvailable!$J:$J,FFPERegionsAvailable!$C:$C,"NA",0,1), _xlfn.XLOOKUP($K55&amp;$L55,FFPERegionsAvailable!$B:$B&amp;FFPERegionsAvailable!$J:$J,FFPERegionsAvailable!$C:$C,"NA",0,-1)))</f>
        <v>AwaitInput</v>
      </c>
      <c r="R55" s="648" t="str" cm="1">
        <f t="array" ref="R55">IF(K55="", "AwaitInput", IF(_xlfn.XLOOKUP($K55&amp;$L55,FFPERegionsAvailable!$B:$B&amp;FFPERegionsAvailable!$J:$J,FFPERegionsAvailable!$O:$O,"NA",0,1)&gt;0, _xlfn.XLOOKUP($K55&amp;$L55,FFPERegionsAvailable!$B:$B&amp;FFPERegionsAvailable!$J:$J,FFPERegionsAvailable!$S:$S,"NA",0,1), _xlfn.XLOOKUP($K55&amp;$L55,FFPERegionsAvailable!$B:$B&amp;FFPERegionsAvailable!$J:$J,FFPERegionsAvailable!$S:$S,"NA",0,-1)))</f>
        <v>AwaitInput</v>
      </c>
      <c r="S55" s="648" t="str" cm="1">
        <f t="array" ref="S55">IF(K55="", "AwaitInput", IF(_xlfn.XLOOKUP($K55&amp;$L55,FFPERegionsAvailable!$B:$B&amp;FFPERegionsAvailable!$J:$J,FFPERegionsAvailable!$O:$O,"NA",0,1)&gt;0, _xlfn.XLOOKUP($K55&amp;$L55,FFPERegionsAvailable!$B:$B&amp;FFPERegionsAvailable!$J:$J,FFPERegionsAvailable!$W:$W,"NA",0,1), _xlfn.XLOOKUP($K55&amp;$L55,FFPERegionsAvailable!$B:$B&amp;FFPERegionsAvailable!$J:$J,FFPERegionsAvailable!$W:$W,"NA",0,-1)))</f>
        <v>AwaitInput</v>
      </c>
    </row>
    <row r="56" spans="1:19" ht="15.5" hidden="1">
      <c r="A56" s="215" t="s">
        <v>629</v>
      </c>
      <c r="B56" s="215" t="s">
        <v>925</v>
      </c>
      <c r="C56" s="215" t="s">
        <v>1475</v>
      </c>
      <c r="D56" s="215">
        <v>1</v>
      </c>
      <c r="E56" s="215" t="s">
        <v>2872</v>
      </c>
      <c r="F56" s="652">
        <v>44929</v>
      </c>
      <c r="G56" s="215" t="s">
        <v>2878</v>
      </c>
      <c r="H56" s="215" t="str">
        <f>IF(COUNTIFS(FFPERegionsAvailable!B:B,FFPEUsageLog!A56,FFPERegionsAvailable!J:J,FFPEUsageLog!B56,FFPERegionsAvailable!F:F,FFPEUsageLog!C56)&gt;0,"Y","N")</f>
        <v>Y</v>
      </c>
      <c r="K56" s="36"/>
      <c r="L56" s="36"/>
      <c r="M56" s="607" t="str" cm="1">
        <f t="array" ref="M56">IF(K56="", "AwaitInput", IF(_xlfn.XLOOKUP($K56&amp;$L56,FFPERegionsAvailable!$B:$B&amp;FFPERegionsAvailable!$J:$J,FFPERegionsAvailable!$O:$O,"NA",0,1)&gt;0, _xlfn.XLOOKUP($K56&amp;$L56,FFPERegionsAvailable!$B:$B&amp;FFPERegionsAvailable!$J:$J,FFPERegionsAvailable!$F:$F,"NA",0,1), _xlfn.XLOOKUP($K56&amp;$L56,FFPERegionsAvailable!$B:$B&amp;FFPERegionsAvailable!$J:$J,FFPERegionsAvailable!$F:$F,"NA",0,-1)))</f>
        <v>AwaitInput</v>
      </c>
      <c r="N56" s="595" t="str" cm="1">
        <f t="array" ref="N56">IF(K56="", "AwaitInput", IF(_xlfn.XLOOKUP($K56&amp;$L56,FFPERegionsAvailable!$B:$B&amp;FFPERegionsAvailable!$J:$J,FFPERegionsAvailable!$O:$O,"NA",0,1)&gt;0, _xlfn.XLOOKUP($K56&amp;$L56,FFPERegionsAvailable!$B:$B&amp;FFPERegionsAvailable!$J:$J,FFPERegionsAvailable!$G:$G,"NA",0,1), _xlfn.XLOOKUP($K56&amp;$L56,FFPERegionsAvailable!$B:$B&amp;FFPERegionsAvailable!$J:$J,FFPERegionsAvailable!$G:$G,"NA",0,-1)))</f>
        <v>AwaitInput</v>
      </c>
      <c r="O56" s="595" t="str" cm="1">
        <f t="array" ref="O56">IF(K56="", "AwaitInput", IF(_xlfn.XLOOKUP($K56&amp;$L56,FFPERegionsAvailable!$B:$B&amp;FFPERegionsAvailable!$J:$J,FFPERegionsAvailable!$O:$O,"NA",0,1)&gt;0, _xlfn.XLOOKUP($K56&amp;$L56,FFPERegionsAvailable!$B:$B&amp;FFPERegionsAvailable!$J:$J,FFPERegionsAvailable!$L:$L,"NA",0,1), _xlfn.XLOOKUP($K56&amp;$L56,FFPERegionsAvailable!$B:$B&amp;FFPERegionsAvailable!$J:$J,FFPERegionsAvailable!$L:$L,"NA",0,-1)))</f>
        <v>AwaitInput</v>
      </c>
      <c r="P56" s="604" t="str" cm="1">
        <f t="array" ref="P56">IF(K56="", "AwaitInput", IF(_xlfn.XLOOKUP($K56&amp;$L56,FFPERegionsAvailable!$B:$B&amp;FFPERegionsAvailable!$J:$J,FFPERegionsAvailable!$O:$O,"NA",0,1)&gt;0, _xlfn.XLOOKUP($K56&amp;$L56,FFPERegionsAvailable!$B:$B&amp;FFPERegionsAvailable!$J:$J,FFPERegionsAvailable!$O:$O,"NA",0,1), _xlfn.XLOOKUP($K56&amp;$L56,FFPERegionsAvailable!$B:$B&amp;FFPERegionsAvailable!$J:$J,FFPERegionsAvailable!$O:$O,"NA",0,-1)))</f>
        <v>AwaitInput</v>
      </c>
      <c r="Q56" s="594" t="str" cm="1">
        <f t="array" ref="Q56">IF(K56="", "AwaitInput", IF(_xlfn.XLOOKUP($K56&amp;$L56,FFPERegionsAvailable!$B:$B&amp;FFPERegionsAvailable!$J:$J,FFPERegionsAvailable!$O:$O,"NA",0,1)&gt;0, _xlfn.XLOOKUP($K56&amp;$L56,FFPERegionsAvailable!$B:$B&amp;FFPERegionsAvailable!$J:$J,FFPERegionsAvailable!$C:$C,"NA",0,1), _xlfn.XLOOKUP($K56&amp;$L56,FFPERegionsAvailable!$B:$B&amp;FFPERegionsAvailable!$J:$J,FFPERegionsAvailable!$C:$C,"NA",0,-1)))</f>
        <v>AwaitInput</v>
      </c>
      <c r="R56" s="594" t="str" cm="1">
        <f t="array" ref="R56">IF(K56="", "AwaitInput", IF(_xlfn.XLOOKUP($K56&amp;$L56,FFPERegionsAvailable!$B:$B&amp;FFPERegionsAvailable!$J:$J,FFPERegionsAvailable!$O:$O,"NA",0,1)&gt;0, _xlfn.XLOOKUP($K56&amp;$L56,FFPERegionsAvailable!$B:$B&amp;FFPERegionsAvailable!$J:$J,FFPERegionsAvailable!$S:$S,"NA",0,1), _xlfn.XLOOKUP($K56&amp;$L56,FFPERegionsAvailable!$B:$B&amp;FFPERegionsAvailable!$J:$J,FFPERegionsAvailable!$S:$S,"NA",0,-1)))</f>
        <v>AwaitInput</v>
      </c>
      <c r="S56" s="594" t="str" cm="1">
        <f t="array" ref="S56">IF(K56="", "AwaitInput", IF(_xlfn.XLOOKUP($K56&amp;$L56,FFPERegionsAvailable!$B:$B&amp;FFPERegionsAvailable!$J:$J,FFPERegionsAvailable!$O:$O,"NA",0,1)&gt;0, _xlfn.XLOOKUP($K56&amp;$L56,FFPERegionsAvailable!$B:$B&amp;FFPERegionsAvailable!$J:$J,FFPERegionsAvailable!$W:$W,"NA",0,1), _xlfn.XLOOKUP($K56&amp;$L56,FFPERegionsAvailable!$B:$B&amp;FFPERegionsAvailable!$J:$J,FFPERegionsAvailable!$W:$W,"NA",0,-1)))</f>
        <v>AwaitInput</v>
      </c>
    </row>
    <row r="57" spans="1:19" ht="15.5" hidden="1">
      <c r="A57" s="215" t="s">
        <v>331</v>
      </c>
      <c r="B57" s="215" t="s">
        <v>975</v>
      </c>
      <c r="C57" s="215" t="s">
        <v>1489</v>
      </c>
      <c r="D57" s="215">
        <v>1</v>
      </c>
      <c r="E57" s="215" t="s">
        <v>2872</v>
      </c>
      <c r="F57" s="652">
        <v>44929</v>
      </c>
      <c r="G57" s="215" t="s">
        <v>2878</v>
      </c>
      <c r="H57" s="215" t="str">
        <f>IF(COUNTIFS(FFPERegionsAvailable!B:B,FFPEUsageLog!A57,FFPERegionsAvailable!J:J,FFPEUsageLog!B57,FFPERegionsAvailable!F:F,FFPEUsageLog!C57)&gt;0,"Y","N")</f>
        <v>Y</v>
      </c>
      <c r="K57" s="36"/>
      <c r="L57" s="36"/>
      <c r="M57" s="607" t="str" cm="1">
        <f t="array" ref="M57">IF(K57="", "AwaitInput", IF(_xlfn.XLOOKUP($K57&amp;$L57,FFPERegionsAvailable!$B:$B&amp;FFPERegionsAvailable!$J:$J,FFPERegionsAvailable!$O:$O,"NA",0,1)&gt;0, _xlfn.XLOOKUP($K57&amp;$L57,FFPERegionsAvailable!$B:$B&amp;FFPERegionsAvailable!$J:$J,FFPERegionsAvailable!$F:$F,"NA",0,1), _xlfn.XLOOKUP($K57&amp;$L57,FFPERegionsAvailable!$B:$B&amp;FFPERegionsAvailable!$J:$J,FFPERegionsAvailable!$F:$F,"NA",0,-1)))</f>
        <v>AwaitInput</v>
      </c>
      <c r="N57" s="595" t="str" cm="1">
        <f t="array" ref="N57">IF(K57="", "AwaitInput", IF(_xlfn.XLOOKUP($K57&amp;$L57,FFPERegionsAvailable!$B:$B&amp;FFPERegionsAvailable!$J:$J,FFPERegionsAvailable!$O:$O,"NA",0,1)&gt;0, _xlfn.XLOOKUP($K57&amp;$L57,FFPERegionsAvailable!$B:$B&amp;FFPERegionsAvailable!$J:$J,FFPERegionsAvailable!$G:$G,"NA",0,1), _xlfn.XLOOKUP($K57&amp;$L57,FFPERegionsAvailable!$B:$B&amp;FFPERegionsAvailable!$J:$J,FFPERegionsAvailable!$G:$G,"NA",0,-1)))</f>
        <v>AwaitInput</v>
      </c>
      <c r="O57" s="595" t="str" cm="1">
        <f t="array" ref="O57">IF(K57="", "AwaitInput", IF(_xlfn.XLOOKUP($K57&amp;$L57,FFPERegionsAvailable!$B:$B&amp;FFPERegionsAvailable!$J:$J,FFPERegionsAvailable!$O:$O,"NA",0,1)&gt;0, _xlfn.XLOOKUP($K57&amp;$L57,FFPERegionsAvailable!$B:$B&amp;FFPERegionsAvailable!$J:$J,FFPERegionsAvailable!$L:$L,"NA",0,1), _xlfn.XLOOKUP($K57&amp;$L57,FFPERegionsAvailable!$B:$B&amp;FFPERegionsAvailable!$J:$J,FFPERegionsAvailable!$L:$L,"NA",0,-1)))</f>
        <v>AwaitInput</v>
      </c>
      <c r="P57" s="604" t="str" cm="1">
        <f t="array" ref="P57">IF(K57="", "AwaitInput", IF(_xlfn.XLOOKUP($K57&amp;$L57,FFPERegionsAvailable!$B:$B&amp;FFPERegionsAvailable!$J:$J,FFPERegionsAvailable!$O:$O,"NA",0,1)&gt;0, _xlfn.XLOOKUP($K57&amp;$L57,FFPERegionsAvailable!$B:$B&amp;FFPERegionsAvailable!$J:$J,FFPERegionsAvailable!$O:$O,"NA",0,1), _xlfn.XLOOKUP($K57&amp;$L57,FFPERegionsAvailable!$B:$B&amp;FFPERegionsAvailable!$J:$J,FFPERegionsAvailable!$O:$O,"NA",0,-1)))</f>
        <v>AwaitInput</v>
      </c>
      <c r="Q57" s="594" t="str" cm="1">
        <f t="array" ref="Q57">IF(K57="", "AwaitInput", IF(_xlfn.XLOOKUP($K57&amp;$L57,FFPERegionsAvailable!$B:$B&amp;FFPERegionsAvailable!$J:$J,FFPERegionsAvailable!$O:$O,"NA",0,1)&gt;0, _xlfn.XLOOKUP($K57&amp;$L57,FFPERegionsAvailable!$B:$B&amp;FFPERegionsAvailable!$J:$J,FFPERegionsAvailable!$C:$C,"NA",0,1), _xlfn.XLOOKUP($K57&amp;$L57,FFPERegionsAvailable!$B:$B&amp;FFPERegionsAvailable!$J:$J,FFPERegionsAvailable!$C:$C,"NA",0,-1)))</f>
        <v>AwaitInput</v>
      </c>
      <c r="R57" s="594" t="str" cm="1">
        <f t="array" ref="R57">IF(K57="", "AwaitInput", IF(_xlfn.XLOOKUP($K57&amp;$L57,FFPERegionsAvailable!$B:$B&amp;FFPERegionsAvailable!$J:$J,FFPERegionsAvailable!$O:$O,"NA",0,1)&gt;0, _xlfn.XLOOKUP($K57&amp;$L57,FFPERegionsAvailable!$B:$B&amp;FFPERegionsAvailable!$J:$J,FFPERegionsAvailable!$S:$S,"NA",0,1), _xlfn.XLOOKUP($K57&amp;$L57,FFPERegionsAvailable!$B:$B&amp;FFPERegionsAvailable!$J:$J,FFPERegionsAvailable!$S:$S,"NA",0,-1)))</f>
        <v>AwaitInput</v>
      </c>
      <c r="S57" s="594" t="str" cm="1">
        <f t="array" ref="S57">IF(K57="", "AwaitInput", IF(_xlfn.XLOOKUP($K57&amp;$L57,FFPERegionsAvailable!$B:$B&amp;FFPERegionsAvailable!$J:$J,FFPERegionsAvailable!$O:$O,"NA",0,1)&gt;0, _xlfn.XLOOKUP($K57&amp;$L57,FFPERegionsAvailable!$B:$B&amp;FFPERegionsAvailable!$J:$J,FFPERegionsAvailable!$W:$W,"NA",0,1), _xlfn.XLOOKUP($K57&amp;$L57,FFPERegionsAvailable!$B:$B&amp;FFPERegionsAvailable!$J:$J,FFPERegionsAvailable!$W:$W,"NA",0,-1)))</f>
        <v>AwaitInput</v>
      </c>
    </row>
    <row r="58" spans="1:19" ht="15.5" hidden="1">
      <c r="A58" s="215" t="s">
        <v>331</v>
      </c>
      <c r="B58" s="215" t="s">
        <v>925</v>
      </c>
      <c r="C58" s="215" t="s">
        <v>1489</v>
      </c>
      <c r="D58" s="215">
        <v>1</v>
      </c>
      <c r="E58" s="215" t="s">
        <v>2872</v>
      </c>
      <c r="F58" s="652">
        <v>44929</v>
      </c>
      <c r="G58" s="215" t="s">
        <v>2878</v>
      </c>
      <c r="H58" s="215" t="str">
        <f>IF(COUNTIFS(FFPERegionsAvailable!B:B,FFPEUsageLog!A58,FFPERegionsAvailable!J:J,FFPEUsageLog!B58,FFPERegionsAvailable!F:F,FFPEUsageLog!C58)&gt;0,"Y","N")</f>
        <v>Y</v>
      </c>
      <c r="K58" s="36"/>
      <c r="L58" s="36"/>
      <c r="M58" s="607" t="str" cm="1">
        <f t="array" ref="M58">IF(K58="", "AwaitInput", IF(_xlfn.XLOOKUP($K58&amp;$L58,FFPERegionsAvailable!$B:$B&amp;FFPERegionsAvailable!$J:$J,FFPERegionsAvailable!$O:$O,"NA",0,1)&gt;0, _xlfn.XLOOKUP($K58&amp;$L58,FFPERegionsAvailable!$B:$B&amp;FFPERegionsAvailable!$J:$J,FFPERegionsAvailable!$F:$F,"NA",0,1), _xlfn.XLOOKUP($K58&amp;$L58,FFPERegionsAvailable!$B:$B&amp;FFPERegionsAvailable!$J:$J,FFPERegionsAvailable!$F:$F,"NA",0,-1)))</f>
        <v>AwaitInput</v>
      </c>
      <c r="N58" s="595" t="str" cm="1">
        <f t="array" ref="N58">IF(K58="", "AwaitInput", IF(_xlfn.XLOOKUP($K58&amp;$L58,FFPERegionsAvailable!$B:$B&amp;FFPERegionsAvailable!$J:$J,FFPERegionsAvailable!$O:$O,"NA",0,1)&gt;0, _xlfn.XLOOKUP($K58&amp;$L58,FFPERegionsAvailable!$B:$B&amp;FFPERegionsAvailable!$J:$J,FFPERegionsAvailable!$G:$G,"NA",0,1), _xlfn.XLOOKUP($K58&amp;$L58,FFPERegionsAvailable!$B:$B&amp;FFPERegionsAvailable!$J:$J,FFPERegionsAvailable!$G:$G,"NA",0,-1)))</f>
        <v>AwaitInput</v>
      </c>
      <c r="O58" s="595" t="str" cm="1">
        <f t="array" ref="O58">IF(K58="", "AwaitInput", IF(_xlfn.XLOOKUP($K58&amp;$L58,FFPERegionsAvailable!$B:$B&amp;FFPERegionsAvailable!$J:$J,FFPERegionsAvailable!$O:$O,"NA",0,1)&gt;0, _xlfn.XLOOKUP($K58&amp;$L58,FFPERegionsAvailable!$B:$B&amp;FFPERegionsAvailable!$J:$J,FFPERegionsAvailable!$L:$L,"NA",0,1), _xlfn.XLOOKUP($K58&amp;$L58,FFPERegionsAvailable!$B:$B&amp;FFPERegionsAvailable!$J:$J,FFPERegionsAvailable!$L:$L,"NA",0,-1)))</f>
        <v>AwaitInput</v>
      </c>
      <c r="P58" s="604" t="str" cm="1">
        <f t="array" ref="P58">IF(K58="", "AwaitInput", IF(_xlfn.XLOOKUP($K58&amp;$L58,FFPERegionsAvailable!$B:$B&amp;FFPERegionsAvailable!$J:$J,FFPERegionsAvailable!$O:$O,"NA",0,1)&gt;0, _xlfn.XLOOKUP($K58&amp;$L58,FFPERegionsAvailable!$B:$B&amp;FFPERegionsAvailable!$J:$J,FFPERegionsAvailable!$O:$O,"NA",0,1), _xlfn.XLOOKUP($K58&amp;$L58,FFPERegionsAvailable!$B:$B&amp;FFPERegionsAvailable!$J:$J,FFPERegionsAvailable!$O:$O,"NA",0,-1)))</f>
        <v>AwaitInput</v>
      </c>
      <c r="Q58" s="594" t="str" cm="1">
        <f t="array" ref="Q58">IF(K58="", "AwaitInput", IF(_xlfn.XLOOKUP($K58&amp;$L58,FFPERegionsAvailable!$B:$B&amp;FFPERegionsAvailable!$J:$J,FFPERegionsAvailable!$O:$O,"NA",0,1)&gt;0, _xlfn.XLOOKUP($K58&amp;$L58,FFPERegionsAvailable!$B:$B&amp;FFPERegionsAvailable!$J:$J,FFPERegionsAvailable!$C:$C,"NA",0,1), _xlfn.XLOOKUP($K58&amp;$L58,FFPERegionsAvailable!$B:$B&amp;FFPERegionsAvailable!$J:$J,FFPERegionsAvailable!$C:$C,"NA",0,-1)))</f>
        <v>AwaitInput</v>
      </c>
      <c r="R58" s="594" t="str" cm="1">
        <f t="array" ref="R58">IF(K58="", "AwaitInput", IF(_xlfn.XLOOKUP($K58&amp;$L58,FFPERegionsAvailable!$B:$B&amp;FFPERegionsAvailable!$J:$J,FFPERegionsAvailable!$O:$O,"NA",0,1)&gt;0, _xlfn.XLOOKUP($K58&amp;$L58,FFPERegionsAvailable!$B:$B&amp;FFPERegionsAvailable!$J:$J,FFPERegionsAvailable!$S:$S,"NA",0,1), _xlfn.XLOOKUP($K58&amp;$L58,FFPERegionsAvailable!$B:$B&amp;FFPERegionsAvailable!$J:$J,FFPERegionsAvailable!$S:$S,"NA",0,-1)))</f>
        <v>AwaitInput</v>
      </c>
      <c r="S58" s="594" t="str" cm="1">
        <f t="array" ref="S58">IF(K58="", "AwaitInput", IF(_xlfn.XLOOKUP($K58&amp;$L58,FFPERegionsAvailable!$B:$B&amp;FFPERegionsAvailable!$J:$J,FFPERegionsAvailable!$O:$O,"NA",0,1)&gt;0, _xlfn.XLOOKUP($K58&amp;$L58,FFPERegionsAvailable!$B:$B&amp;FFPERegionsAvailable!$J:$J,FFPERegionsAvailable!$W:$W,"NA",0,1), _xlfn.XLOOKUP($K58&amp;$L58,FFPERegionsAvailable!$B:$B&amp;FFPERegionsAvailable!$J:$J,FFPERegionsAvailable!$W:$W,"NA",0,-1)))</f>
        <v>AwaitInput</v>
      </c>
    </row>
    <row r="59" spans="1:19" ht="15.5" hidden="1">
      <c r="A59" s="215" t="s">
        <v>633</v>
      </c>
      <c r="B59" s="215" t="s">
        <v>975</v>
      </c>
      <c r="C59" s="215" t="s">
        <v>1493</v>
      </c>
      <c r="D59" s="215">
        <v>1</v>
      </c>
      <c r="E59" s="215" t="s">
        <v>2872</v>
      </c>
      <c r="F59" s="652">
        <v>44929</v>
      </c>
      <c r="G59" s="215" t="s">
        <v>2878</v>
      </c>
      <c r="H59" s="215" t="str">
        <f>IF(COUNTIFS(FFPERegionsAvailable!B:B,FFPEUsageLog!A59,FFPERegionsAvailable!J:J,FFPEUsageLog!B59,FFPERegionsAvailable!F:F,FFPEUsageLog!C59)&gt;0,"Y","N")</f>
        <v>Y</v>
      </c>
      <c r="K59" s="36"/>
      <c r="L59" s="614"/>
      <c r="M59" s="607" t="str" cm="1">
        <f t="array" ref="M59">IF(K59="", "AwaitInput", IF(_xlfn.XLOOKUP($K59&amp;$L59,FFPERegionsAvailable!$B:$B&amp;FFPERegionsAvailable!$J:$J,FFPERegionsAvailable!$O:$O,"NA",0,1)&gt;0, _xlfn.XLOOKUP($K59&amp;$L59,FFPERegionsAvailable!$B:$B&amp;FFPERegionsAvailable!$J:$J,FFPERegionsAvailable!$F:$F,"NA",0,1), _xlfn.XLOOKUP($K59&amp;$L59,FFPERegionsAvailable!$B:$B&amp;FFPERegionsAvailable!$J:$J,FFPERegionsAvailable!$F:$F,"NA",0,-1)))</f>
        <v>AwaitInput</v>
      </c>
      <c r="N59" s="595" t="str" cm="1">
        <f t="array" ref="N59">IF(K59="", "AwaitInput", IF(_xlfn.XLOOKUP($K59&amp;$L59,FFPERegionsAvailable!$B:$B&amp;FFPERegionsAvailable!$J:$J,FFPERegionsAvailable!$O:$O,"NA",0,1)&gt;0, _xlfn.XLOOKUP($K59&amp;$L59,FFPERegionsAvailable!$B:$B&amp;FFPERegionsAvailable!$J:$J,FFPERegionsAvailable!$G:$G,"NA",0,1), _xlfn.XLOOKUP($K59&amp;$L59,FFPERegionsAvailable!$B:$B&amp;FFPERegionsAvailable!$J:$J,FFPERegionsAvailable!$G:$G,"NA",0,-1)))</f>
        <v>AwaitInput</v>
      </c>
      <c r="O59" s="595" t="str" cm="1">
        <f t="array" ref="O59">IF(K59="", "AwaitInput", IF(_xlfn.XLOOKUP($K59&amp;$L59,FFPERegionsAvailable!$B:$B&amp;FFPERegionsAvailable!$J:$J,FFPERegionsAvailable!$O:$O,"NA",0,1)&gt;0, _xlfn.XLOOKUP($K59&amp;$L59,FFPERegionsAvailable!$B:$B&amp;FFPERegionsAvailable!$J:$J,FFPERegionsAvailable!$L:$L,"NA",0,1), _xlfn.XLOOKUP($K59&amp;$L59,FFPERegionsAvailable!$B:$B&amp;FFPERegionsAvailable!$J:$J,FFPERegionsAvailable!$L:$L,"NA",0,-1)))</f>
        <v>AwaitInput</v>
      </c>
      <c r="P59" s="604" t="str" cm="1">
        <f t="array" ref="P59">IF(K59="", "AwaitInput", IF(_xlfn.XLOOKUP($K59&amp;$L59,FFPERegionsAvailable!$B:$B&amp;FFPERegionsAvailable!$J:$J,FFPERegionsAvailable!$O:$O,"NA",0,1)&gt;0, _xlfn.XLOOKUP($K59&amp;$L59,FFPERegionsAvailable!$B:$B&amp;FFPERegionsAvailable!$J:$J,FFPERegionsAvailable!$O:$O,"NA",0,1), _xlfn.XLOOKUP($K59&amp;$L59,FFPERegionsAvailable!$B:$B&amp;FFPERegionsAvailable!$J:$J,FFPERegionsAvailable!$O:$O,"NA",0,-1)))</f>
        <v>AwaitInput</v>
      </c>
      <c r="Q59" s="594" t="str" cm="1">
        <f t="array" ref="Q59">IF(K59="", "AwaitInput", IF(_xlfn.XLOOKUP($K59&amp;$L59,FFPERegionsAvailable!$B:$B&amp;FFPERegionsAvailable!$J:$J,FFPERegionsAvailable!$O:$O,"NA",0,1)&gt;0, _xlfn.XLOOKUP($K59&amp;$L59,FFPERegionsAvailable!$B:$B&amp;FFPERegionsAvailable!$J:$J,FFPERegionsAvailable!$C:$C,"NA",0,1), _xlfn.XLOOKUP($K59&amp;$L59,FFPERegionsAvailable!$B:$B&amp;FFPERegionsAvailable!$J:$J,FFPERegionsAvailable!$C:$C,"NA",0,-1)))</f>
        <v>AwaitInput</v>
      </c>
      <c r="R59" s="594" t="str" cm="1">
        <f t="array" ref="R59">IF(K59="", "AwaitInput", IF(_xlfn.XLOOKUP($K59&amp;$L59,FFPERegionsAvailable!$B:$B&amp;FFPERegionsAvailable!$J:$J,FFPERegionsAvailable!$O:$O,"NA",0,1)&gt;0, _xlfn.XLOOKUP($K59&amp;$L59,FFPERegionsAvailable!$B:$B&amp;FFPERegionsAvailable!$J:$J,FFPERegionsAvailable!$S:$S,"NA",0,1), _xlfn.XLOOKUP($K59&amp;$L59,FFPERegionsAvailable!$B:$B&amp;FFPERegionsAvailable!$J:$J,FFPERegionsAvailable!$S:$S,"NA",0,-1)))</f>
        <v>AwaitInput</v>
      </c>
      <c r="S59" s="594" t="str" cm="1">
        <f t="array" ref="S59">IF(K59="", "AwaitInput", IF(_xlfn.XLOOKUP($K59&amp;$L59,FFPERegionsAvailable!$B:$B&amp;FFPERegionsAvailable!$J:$J,FFPERegionsAvailable!$O:$O,"NA",0,1)&gt;0, _xlfn.XLOOKUP($K59&amp;$L59,FFPERegionsAvailable!$B:$B&amp;FFPERegionsAvailable!$J:$J,FFPERegionsAvailable!$W:$W,"NA",0,1), _xlfn.XLOOKUP($K59&amp;$L59,FFPERegionsAvailable!$B:$B&amp;FFPERegionsAvailable!$J:$J,FFPERegionsAvailable!$W:$W,"NA",0,-1)))</f>
        <v>AwaitInput</v>
      </c>
    </row>
    <row r="60" spans="1:19" ht="15.5" hidden="1">
      <c r="A60" s="215">
        <v>1152</v>
      </c>
      <c r="B60" s="215" t="s">
        <v>975</v>
      </c>
      <c r="C60" s="215" t="s">
        <v>1379</v>
      </c>
      <c r="D60" s="215">
        <v>1</v>
      </c>
      <c r="E60" s="215" t="s">
        <v>2872</v>
      </c>
      <c r="F60" s="652">
        <v>44929</v>
      </c>
      <c r="G60" s="215" t="s">
        <v>2878</v>
      </c>
      <c r="H60" s="215" t="str">
        <f>IF(COUNTIFS(FFPERegionsAvailable!B:B,FFPEUsageLog!A60,FFPERegionsAvailable!J:J,FFPEUsageLog!B60,FFPERegionsAvailable!F:F,FFPEUsageLog!C60)&gt;0,"Y","N")</f>
        <v>Y</v>
      </c>
      <c r="K60" s="36"/>
      <c r="L60" s="36"/>
      <c r="M60" s="607" t="str" cm="1">
        <f t="array" ref="M60">IF(K60="", "AwaitInput", IF(_xlfn.XLOOKUP($K60&amp;$L60,FFPERegionsAvailable!$B:$B&amp;FFPERegionsAvailable!$J:$J,FFPERegionsAvailable!$O:$O,"NA",0,1)&gt;0, _xlfn.XLOOKUP($K60&amp;$L60,FFPERegionsAvailable!$B:$B&amp;FFPERegionsAvailable!$J:$J,FFPERegionsAvailable!$F:$F,"NA",0,1), _xlfn.XLOOKUP($K60&amp;$L60,FFPERegionsAvailable!$B:$B&amp;FFPERegionsAvailable!$J:$J,FFPERegionsAvailable!$F:$F,"NA",0,-1)))</f>
        <v>AwaitInput</v>
      </c>
      <c r="N60" s="595" t="str" cm="1">
        <f t="array" ref="N60">IF(K60="", "AwaitInput", IF(_xlfn.XLOOKUP($K60&amp;$L60,FFPERegionsAvailable!$B:$B&amp;FFPERegionsAvailable!$J:$J,FFPERegionsAvailable!$O:$O,"NA",0,1)&gt;0, _xlfn.XLOOKUP($K60&amp;$L60,FFPERegionsAvailable!$B:$B&amp;FFPERegionsAvailable!$J:$J,FFPERegionsAvailable!$G:$G,"NA",0,1), _xlfn.XLOOKUP($K60&amp;$L60,FFPERegionsAvailable!$B:$B&amp;FFPERegionsAvailable!$J:$J,FFPERegionsAvailable!$G:$G,"NA",0,-1)))</f>
        <v>AwaitInput</v>
      </c>
      <c r="O60" s="595" t="str" cm="1">
        <f t="array" ref="O60">IF(K60="", "AwaitInput", IF(_xlfn.XLOOKUP($K60&amp;$L60,FFPERegionsAvailable!$B:$B&amp;FFPERegionsAvailable!$J:$J,FFPERegionsAvailable!$O:$O,"NA",0,1)&gt;0, _xlfn.XLOOKUP($K60&amp;$L60,FFPERegionsAvailable!$B:$B&amp;FFPERegionsAvailable!$J:$J,FFPERegionsAvailable!$L:$L,"NA",0,1), _xlfn.XLOOKUP($K60&amp;$L60,FFPERegionsAvailable!$B:$B&amp;FFPERegionsAvailable!$J:$J,FFPERegionsAvailable!$L:$L,"NA",0,-1)))</f>
        <v>AwaitInput</v>
      </c>
      <c r="P60" s="604" t="str" cm="1">
        <f t="array" ref="P60">IF(K60="", "AwaitInput", IF(_xlfn.XLOOKUP($K60&amp;$L60,FFPERegionsAvailable!$B:$B&amp;FFPERegionsAvailable!$J:$J,FFPERegionsAvailable!$O:$O,"NA",0,1)&gt;0, _xlfn.XLOOKUP($K60&amp;$L60,FFPERegionsAvailable!$B:$B&amp;FFPERegionsAvailable!$J:$J,FFPERegionsAvailable!$O:$O,"NA",0,1), _xlfn.XLOOKUP($K60&amp;$L60,FFPERegionsAvailable!$B:$B&amp;FFPERegionsAvailable!$J:$J,FFPERegionsAvailable!$O:$O,"NA",0,-1)))</f>
        <v>AwaitInput</v>
      </c>
      <c r="Q60" s="594" t="str" cm="1">
        <f t="array" ref="Q60">IF(K60="", "AwaitInput", IF(_xlfn.XLOOKUP($K60&amp;$L60,FFPERegionsAvailable!$B:$B&amp;FFPERegionsAvailable!$J:$J,FFPERegionsAvailable!$O:$O,"NA",0,1)&gt;0, _xlfn.XLOOKUP($K60&amp;$L60,FFPERegionsAvailable!$B:$B&amp;FFPERegionsAvailable!$J:$J,FFPERegionsAvailable!$C:$C,"NA",0,1), _xlfn.XLOOKUP($K60&amp;$L60,FFPERegionsAvailable!$B:$B&amp;FFPERegionsAvailable!$J:$J,FFPERegionsAvailable!$C:$C,"NA",0,-1)))</f>
        <v>AwaitInput</v>
      </c>
      <c r="R60" s="594" t="str" cm="1">
        <f t="array" ref="R60">IF(K60="", "AwaitInput", IF(_xlfn.XLOOKUP($K60&amp;$L60,FFPERegionsAvailable!$B:$B&amp;FFPERegionsAvailable!$J:$J,FFPERegionsAvailable!$O:$O,"NA",0,1)&gt;0, _xlfn.XLOOKUP($K60&amp;$L60,FFPERegionsAvailable!$B:$B&amp;FFPERegionsAvailable!$J:$J,FFPERegionsAvailable!$S:$S,"NA",0,1), _xlfn.XLOOKUP($K60&amp;$L60,FFPERegionsAvailable!$B:$B&amp;FFPERegionsAvailable!$J:$J,FFPERegionsAvailable!$S:$S,"NA",0,-1)))</f>
        <v>AwaitInput</v>
      </c>
      <c r="S60" s="594" t="str" cm="1">
        <f t="array" ref="S60">IF(K60="", "AwaitInput", IF(_xlfn.XLOOKUP($K60&amp;$L60,FFPERegionsAvailable!$B:$B&amp;FFPERegionsAvailable!$J:$J,FFPERegionsAvailable!$O:$O,"NA",0,1)&gt;0, _xlfn.XLOOKUP($K60&amp;$L60,FFPERegionsAvailable!$B:$B&amp;FFPERegionsAvailable!$J:$J,FFPERegionsAvailable!$W:$W,"NA",0,1), _xlfn.XLOOKUP($K60&amp;$L60,FFPERegionsAvailable!$B:$B&amp;FFPERegionsAvailable!$J:$J,FFPERegionsAvailable!$W:$W,"NA",0,-1)))</f>
        <v>AwaitInput</v>
      </c>
    </row>
    <row r="61" spans="1:19" ht="15.5" hidden="1">
      <c r="A61" s="215">
        <v>1066</v>
      </c>
      <c r="B61" s="215" t="s">
        <v>975</v>
      </c>
      <c r="C61" s="215" t="s">
        <v>1387</v>
      </c>
      <c r="D61" s="215">
        <v>1</v>
      </c>
      <c r="E61" s="215" t="s">
        <v>2872</v>
      </c>
      <c r="F61" s="652">
        <v>44929</v>
      </c>
      <c r="G61" s="215" t="s">
        <v>2878</v>
      </c>
      <c r="H61" s="215" t="str">
        <f>IF(COUNTIFS(FFPERegionsAvailable!B:B,FFPEUsageLog!A61,FFPERegionsAvailable!J:J,FFPEUsageLog!B61,FFPERegionsAvailable!F:F,FFPEUsageLog!C61)&gt;0,"Y","N")</f>
        <v>Y</v>
      </c>
      <c r="K61" s="36"/>
      <c r="L61" s="36"/>
      <c r="M61" s="607" t="str" cm="1">
        <f t="array" ref="M61">IF(K61="", "AwaitInput", IF(_xlfn.XLOOKUP($K61&amp;$L61,FFPERegionsAvailable!$B:$B&amp;FFPERegionsAvailable!$J:$J,FFPERegionsAvailable!$O:$O,"NA",0,1)&gt;0, _xlfn.XLOOKUP($K61&amp;$L61,FFPERegionsAvailable!$B:$B&amp;FFPERegionsAvailable!$J:$J,FFPERegionsAvailable!$F:$F,"NA",0,1), _xlfn.XLOOKUP($K61&amp;$L61,FFPERegionsAvailable!$B:$B&amp;FFPERegionsAvailable!$J:$J,FFPERegionsAvailable!$F:$F,"NA",0,-1)))</f>
        <v>AwaitInput</v>
      </c>
      <c r="N61" s="595" t="str" cm="1">
        <f t="array" ref="N61">IF(K61="", "AwaitInput", IF(_xlfn.XLOOKUP($K61&amp;$L61,FFPERegionsAvailable!$B:$B&amp;FFPERegionsAvailable!$J:$J,FFPERegionsAvailable!$O:$O,"NA",0,1)&gt;0, _xlfn.XLOOKUP($K61&amp;$L61,FFPERegionsAvailable!$B:$B&amp;FFPERegionsAvailable!$J:$J,FFPERegionsAvailable!$G:$G,"NA",0,1), _xlfn.XLOOKUP($K61&amp;$L61,FFPERegionsAvailable!$B:$B&amp;FFPERegionsAvailable!$J:$J,FFPERegionsAvailable!$G:$G,"NA",0,-1)))</f>
        <v>AwaitInput</v>
      </c>
      <c r="O61" s="595" t="str" cm="1">
        <f t="array" ref="O61">IF(K61="", "AwaitInput", IF(_xlfn.XLOOKUP($K61&amp;$L61,FFPERegionsAvailable!$B:$B&amp;FFPERegionsAvailable!$J:$J,FFPERegionsAvailable!$O:$O,"NA",0,1)&gt;0, _xlfn.XLOOKUP($K61&amp;$L61,FFPERegionsAvailable!$B:$B&amp;FFPERegionsAvailable!$J:$J,FFPERegionsAvailable!$L:$L,"NA",0,1), _xlfn.XLOOKUP($K61&amp;$L61,FFPERegionsAvailable!$B:$B&amp;FFPERegionsAvailable!$J:$J,FFPERegionsAvailable!$L:$L,"NA",0,-1)))</f>
        <v>AwaitInput</v>
      </c>
      <c r="P61" s="604" t="str" cm="1">
        <f t="array" ref="P61">IF(K61="", "AwaitInput", IF(_xlfn.XLOOKUP($K61&amp;$L61,FFPERegionsAvailable!$B:$B&amp;FFPERegionsAvailable!$J:$J,FFPERegionsAvailable!$O:$O,"NA",0,1)&gt;0, _xlfn.XLOOKUP($K61&amp;$L61,FFPERegionsAvailable!$B:$B&amp;FFPERegionsAvailable!$J:$J,FFPERegionsAvailable!$O:$O,"NA",0,1), _xlfn.XLOOKUP($K61&amp;$L61,FFPERegionsAvailable!$B:$B&amp;FFPERegionsAvailable!$J:$J,FFPERegionsAvailable!$O:$O,"NA",0,-1)))</f>
        <v>AwaitInput</v>
      </c>
      <c r="Q61" s="594" t="str" cm="1">
        <f t="array" ref="Q61">IF(K61="", "AwaitInput", IF(_xlfn.XLOOKUP($K61&amp;$L61,FFPERegionsAvailable!$B:$B&amp;FFPERegionsAvailable!$J:$J,FFPERegionsAvailable!$O:$O,"NA",0,1)&gt;0, _xlfn.XLOOKUP($K61&amp;$L61,FFPERegionsAvailable!$B:$B&amp;FFPERegionsAvailable!$J:$J,FFPERegionsAvailable!$C:$C,"NA",0,1), _xlfn.XLOOKUP($K61&amp;$L61,FFPERegionsAvailable!$B:$B&amp;FFPERegionsAvailable!$J:$J,FFPERegionsAvailable!$C:$C,"NA",0,-1)))</f>
        <v>AwaitInput</v>
      </c>
      <c r="R61" s="594" t="str" cm="1">
        <f t="array" ref="R61">IF(K61="", "AwaitInput", IF(_xlfn.XLOOKUP($K61&amp;$L61,FFPERegionsAvailable!$B:$B&amp;FFPERegionsAvailable!$J:$J,FFPERegionsAvailable!$O:$O,"NA",0,1)&gt;0, _xlfn.XLOOKUP($K61&amp;$L61,FFPERegionsAvailable!$B:$B&amp;FFPERegionsAvailable!$J:$J,FFPERegionsAvailable!$S:$S,"NA",0,1), _xlfn.XLOOKUP($K61&amp;$L61,FFPERegionsAvailable!$B:$B&amp;FFPERegionsAvailable!$J:$J,FFPERegionsAvailable!$S:$S,"NA",0,-1)))</f>
        <v>AwaitInput</v>
      </c>
      <c r="S61" s="594" t="str" cm="1">
        <f t="array" ref="S61">IF(K61="", "AwaitInput", IF(_xlfn.XLOOKUP($K61&amp;$L61,FFPERegionsAvailable!$B:$B&amp;FFPERegionsAvailable!$J:$J,FFPERegionsAvailable!$O:$O,"NA",0,1)&gt;0, _xlfn.XLOOKUP($K61&amp;$L61,FFPERegionsAvailable!$B:$B&amp;FFPERegionsAvailable!$J:$J,FFPERegionsAvailable!$W:$W,"NA",0,1), _xlfn.XLOOKUP($K61&amp;$L61,FFPERegionsAvailable!$B:$B&amp;FFPERegionsAvailable!$J:$J,FFPERegionsAvailable!$W:$W,"NA",0,-1)))</f>
        <v>AwaitInput</v>
      </c>
    </row>
    <row r="62" spans="1:19" ht="15.5" hidden="1">
      <c r="A62" s="215" t="s">
        <v>460</v>
      </c>
      <c r="B62" s="215" t="s">
        <v>925</v>
      </c>
      <c r="C62" s="215" t="s">
        <v>1431</v>
      </c>
      <c r="D62" s="215">
        <v>1</v>
      </c>
      <c r="E62" s="215" t="s">
        <v>2872</v>
      </c>
      <c r="F62" s="652">
        <v>44929</v>
      </c>
      <c r="G62" s="215" t="s">
        <v>2878</v>
      </c>
      <c r="H62" s="215" t="str">
        <f>IF(COUNTIFS(FFPERegionsAvailable!B:B,FFPEUsageLog!A62,FFPERegionsAvailable!J:J,FFPEUsageLog!B62,FFPERegionsAvailable!F:F,FFPEUsageLog!C62)&gt;0,"Y","N")</f>
        <v>Y</v>
      </c>
      <c r="K62" s="36"/>
      <c r="L62" s="36"/>
      <c r="M62" s="607" t="str" cm="1">
        <f t="array" ref="M62">IF(K62="", "AwaitInput", IF(_xlfn.XLOOKUP($K62&amp;$L62,FFPERegionsAvailable!$B:$B&amp;FFPERegionsAvailable!$J:$J,FFPERegionsAvailable!$O:$O,"NA",0,1)&gt;0, _xlfn.XLOOKUP($K62&amp;$L62,FFPERegionsAvailable!$B:$B&amp;FFPERegionsAvailable!$J:$J,FFPERegionsAvailable!$F:$F,"NA",0,1), _xlfn.XLOOKUP($K62&amp;$L62,FFPERegionsAvailable!$B:$B&amp;FFPERegionsAvailable!$J:$J,FFPERegionsAvailable!$F:$F,"NA",0,-1)))</f>
        <v>AwaitInput</v>
      </c>
      <c r="N62" s="595" t="str" cm="1">
        <f t="array" ref="N62">IF(K62="", "AwaitInput", IF(_xlfn.XLOOKUP($K62&amp;$L62,FFPERegionsAvailable!$B:$B&amp;FFPERegionsAvailable!$J:$J,FFPERegionsAvailable!$O:$O,"NA",0,1)&gt;0, _xlfn.XLOOKUP($K62&amp;$L62,FFPERegionsAvailable!$B:$B&amp;FFPERegionsAvailable!$J:$J,FFPERegionsAvailable!$G:$G,"NA",0,1), _xlfn.XLOOKUP($K62&amp;$L62,FFPERegionsAvailable!$B:$B&amp;FFPERegionsAvailable!$J:$J,FFPERegionsAvailable!$G:$G,"NA",0,-1)))</f>
        <v>AwaitInput</v>
      </c>
      <c r="O62" s="595" t="str" cm="1">
        <f t="array" ref="O62">IF(K62="", "AwaitInput", IF(_xlfn.XLOOKUP($K62&amp;$L62,FFPERegionsAvailable!$B:$B&amp;FFPERegionsAvailable!$J:$J,FFPERegionsAvailable!$O:$O,"NA",0,1)&gt;0, _xlfn.XLOOKUP($K62&amp;$L62,FFPERegionsAvailable!$B:$B&amp;FFPERegionsAvailable!$J:$J,FFPERegionsAvailable!$L:$L,"NA",0,1), _xlfn.XLOOKUP($K62&amp;$L62,FFPERegionsAvailable!$B:$B&amp;FFPERegionsAvailable!$J:$J,FFPERegionsAvailable!$L:$L,"NA",0,-1)))</f>
        <v>AwaitInput</v>
      </c>
      <c r="P62" s="604" t="str" cm="1">
        <f t="array" ref="P62">IF(K62="", "AwaitInput", IF(_xlfn.XLOOKUP($K62&amp;$L62,FFPERegionsAvailable!$B:$B&amp;FFPERegionsAvailable!$J:$J,FFPERegionsAvailable!$O:$O,"NA",0,1)&gt;0, _xlfn.XLOOKUP($K62&amp;$L62,FFPERegionsAvailable!$B:$B&amp;FFPERegionsAvailable!$J:$J,FFPERegionsAvailable!$O:$O,"NA",0,1), _xlfn.XLOOKUP($K62&amp;$L62,FFPERegionsAvailable!$B:$B&amp;FFPERegionsAvailable!$J:$J,FFPERegionsAvailable!$O:$O,"NA",0,-1)))</f>
        <v>AwaitInput</v>
      </c>
      <c r="Q62" s="594" t="str" cm="1">
        <f t="array" ref="Q62">IF(K62="", "AwaitInput", IF(_xlfn.XLOOKUP($K62&amp;$L62,FFPERegionsAvailable!$B:$B&amp;FFPERegionsAvailable!$J:$J,FFPERegionsAvailable!$O:$O,"NA",0,1)&gt;0, _xlfn.XLOOKUP($K62&amp;$L62,FFPERegionsAvailable!$B:$B&amp;FFPERegionsAvailable!$J:$J,FFPERegionsAvailable!$C:$C,"NA",0,1), _xlfn.XLOOKUP($K62&amp;$L62,FFPERegionsAvailable!$B:$B&amp;FFPERegionsAvailable!$J:$J,FFPERegionsAvailable!$C:$C,"NA",0,-1)))</f>
        <v>AwaitInput</v>
      </c>
      <c r="R62" s="594" t="str" cm="1">
        <f t="array" ref="R62">IF(K62="", "AwaitInput", IF(_xlfn.XLOOKUP($K62&amp;$L62,FFPERegionsAvailable!$B:$B&amp;FFPERegionsAvailable!$J:$J,FFPERegionsAvailable!$O:$O,"NA",0,1)&gt;0, _xlfn.XLOOKUP($K62&amp;$L62,FFPERegionsAvailable!$B:$B&amp;FFPERegionsAvailable!$J:$J,FFPERegionsAvailable!$S:$S,"NA",0,1), _xlfn.XLOOKUP($K62&amp;$L62,FFPERegionsAvailable!$B:$B&amp;FFPERegionsAvailable!$J:$J,FFPERegionsAvailable!$S:$S,"NA",0,-1)))</f>
        <v>AwaitInput</v>
      </c>
      <c r="S62" s="594" t="str" cm="1">
        <f t="array" ref="S62">IF(K62="", "AwaitInput", IF(_xlfn.XLOOKUP($K62&amp;$L62,FFPERegionsAvailable!$B:$B&amp;FFPERegionsAvailable!$J:$J,FFPERegionsAvailable!$O:$O,"NA",0,1)&gt;0, _xlfn.XLOOKUP($K62&amp;$L62,FFPERegionsAvailable!$B:$B&amp;FFPERegionsAvailable!$J:$J,FFPERegionsAvailable!$W:$W,"NA",0,1), _xlfn.XLOOKUP($K62&amp;$L62,FFPERegionsAvailable!$B:$B&amp;FFPERegionsAvailable!$J:$J,FFPERegionsAvailable!$W:$W,"NA",0,-1)))</f>
        <v>AwaitInput</v>
      </c>
    </row>
    <row r="63" spans="1:19" ht="15.5" hidden="1">
      <c r="A63" s="215" t="s">
        <v>789</v>
      </c>
      <c r="B63" s="215" t="s">
        <v>975</v>
      </c>
      <c r="C63" s="215" t="s">
        <v>1484</v>
      </c>
      <c r="D63" s="215">
        <v>1</v>
      </c>
      <c r="E63" s="215" t="s">
        <v>2872</v>
      </c>
      <c r="F63" s="652">
        <v>44929</v>
      </c>
      <c r="G63" s="215" t="s">
        <v>2878</v>
      </c>
      <c r="H63" s="215" t="str">
        <f>IF(COUNTIFS(FFPERegionsAvailable!B:B,FFPEUsageLog!A63,FFPERegionsAvailable!J:J,FFPEUsageLog!B63,FFPERegionsAvailable!F:F,FFPEUsageLog!C63)&gt;0,"Y","N")</f>
        <v>Y</v>
      </c>
      <c r="K63" s="36"/>
      <c r="L63" s="36"/>
      <c r="M63" s="607" t="str" cm="1">
        <f t="array" ref="M63">IF(K63="", "AwaitInput", IF(_xlfn.XLOOKUP($K63&amp;$L63,FFPERegionsAvailable!$B:$B&amp;FFPERegionsAvailable!$J:$J,FFPERegionsAvailable!$O:$O,"NA",0,1)&gt;0, _xlfn.XLOOKUP($K63&amp;$L63,FFPERegionsAvailable!$B:$B&amp;FFPERegionsAvailable!$J:$J,FFPERegionsAvailable!$F:$F,"NA",0,1), _xlfn.XLOOKUP($K63&amp;$L63,FFPERegionsAvailable!$B:$B&amp;FFPERegionsAvailable!$J:$J,FFPERegionsAvailable!$F:$F,"NA",0,-1)))</f>
        <v>AwaitInput</v>
      </c>
      <c r="N63" s="595" t="str" cm="1">
        <f t="array" ref="N63">IF(K63="", "AwaitInput", IF(_xlfn.XLOOKUP($K63&amp;$L63,FFPERegionsAvailable!$B:$B&amp;FFPERegionsAvailable!$J:$J,FFPERegionsAvailable!$O:$O,"NA",0,1)&gt;0, _xlfn.XLOOKUP($K63&amp;$L63,FFPERegionsAvailable!$B:$B&amp;FFPERegionsAvailable!$J:$J,FFPERegionsAvailable!$G:$G,"NA",0,1), _xlfn.XLOOKUP($K63&amp;$L63,FFPERegionsAvailable!$B:$B&amp;FFPERegionsAvailable!$J:$J,FFPERegionsAvailable!$G:$G,"NA",0,-1)))</f>
        <v>AwaitInput</v>
      </c>
      <c r="O63" s="595" t="str" cm="1">
        <f t="array" ref="O63">IF(K63="", "AwaitInput", IF(_xlfn.XLOOKUP($K63&amp;$L63,FFPERegionsAvailable!$B:$B&amp;FFPERegionsAvailable!$J:$J,FFPERegionsAvailable!$O:$O,"NA",0,1)&gt;0, _xlfn.XLOOKUP($K63&amp;$L63,FFPERegionsAvailable!$B:$B&amp;FFPERegionsAvailable!$J:$J,FFPERegionsAvailable!$L:$L,"NA",0,1), _xlfn.XLOOKUP($K63&amp;$L63,FFPERegionsAvailable!$B:$B&amp;FFPERegionsAvailable!$J:$J,FFPERegionsAvailable!$L:$L,"NA",0,-1)))</f>
        <v>AwaitInput</v>
      </c>
      <c r="P63" s="604" t="str" cm="1">
        <f t="array" ref="P63">IF(K63="", "AwaitInput", IF(_xlfn.XLOOKUP($K63&amp;$L63,FFPERegionsAvailable!$B:$B&amp;FFPERegionsAvailable!$J:$J,FFPERegionsAvailable!$O:$O,"NA",0,1)&gt;0, _xlfn.XLOOKUP($K63&amp;$L63,FFPERegionsAvailable!$B:$B&amp;FFPERegionsAvailable!$J:$J,FFPERegionsAvailable!$O:$O,"NA",0,1), _xlfn.XLOOKUP($K63&amp;$L63,FFPERegionsAvailable!$B:$B&amp;FFPERegionsAvailable!$J:$J,FFPERegionsAvailable!$O:$O,"NA",0,-1)))</f>
        <v>AwaitInput</v>
      </c>
      <c r="Q63" s="594" t="str" cm="1">
        <f t="array" ref="Q63">IF(K63="", "AwaitInput", IF(_xlfn.XLOOKUP($K63&amp;$L63,FFPERegionsAvailable!$B:$B&amp;FFPERegionsAvailable!$J:$J,FFPERegionsAvailable!$O:$O,"NA",0,1)&gt;0, _xlfn.XLOOKUP($K63&amp;$L63,FFPERegionsAvailable!$B:$B&amp;FFPERegionsAvailable!$J:$J,FFPERegionsAvailable!$C:$C,"NA",0,1), _xlfn.XLOOKUP($K63&amp;$L63,FFPERegionsAvailable!$B:$B&amp;FFPERegionsAvailable!$J:$J,FFPERegionsAvailable!$C:$C,"NA",0,-1)))</f>
        <v>AwaitInput</v>
      </c>
      <c r="R63" s="594" t="str" cm="1">
        <f t="array" ref="R63">IF(K63="", "AwaitInput", IF(_xlfn.XLOOKUP($K63&amp;$L63,FFPERegionsAvailable!$B:$B&amp;FFPERegionsAvailable!$J:$J,FFPERegionsAvailable!$O:$O,"NA",0,1)&gt;0, _xlfn.XLOOKUP($K63&amp;$L63,FFPERegionsAvailable!$B:$B&amp;FFPERegionsAvailable!$J:$J,FFPERegionsAvailable!$S:$S,"NA",0,1), _xlfn.XLOOKUP($K63&amp;$L63,FFPERegionsAvailable!$B:$B&amp;FFPERegionsAvailable!$J:$J,FFPERegionsAvailable!$S:$S,"NA",0,-1)))</f>
        <v>AwaitInput</v>
      </c>
      <c r="S63" s="594" t="str" cm="1">
        <f t="array" ref="S63">IF(K63="", "AwaitInput", IF(_xlfn.XLOOKUP($K63&amp;$L63,FFPERegionsAvailable!$B:$B&amp;FFPERegionsAvailable!$J:$J,FFPERegionsAvailable!$O:$O,"NA",0,1)&gt;0, _xlfn.XLOOKUP($K63&amp;$L63,FFPERegionsAvailable!$B:$B&amp;FFPERegionsAvailable!$J:$J,FFPERegionsAvailable!$W:$W,"NA",0,1), _xlfn.XLOOKUP($K63&amp;$L63,FFPERegionsAvailable!$B:$B&amp;FFPERegionsAvailable!$J:$J,FFPERegionsAvailable!$W:$W,"NA",0,-1)))</f>
        <v>AwaitInput</v>
      </c>
    </row>
    <row r="64" spans="1:19" ht="15.5" hidden="1">
      <c r="A64" s="600" t="s">
        <v>336</v>
      </c>
      <c r="B64" s="215" t="s">
        <v>975</v>
      </c>
      <c r="C64" s="215" t="s">
        <v>1484</v>
      </c>
      <c r="D64" s="215">
        <v>1</v>
      </c>
      <c r="E64" s="215" t="s">
        <v>2872</v>
      </c>
      <c r="F64" s="652">
        <v>44929</v>
      </c>
      <c r="G64" s="215" t="s">
        <v>2878</v>
      </c>
      <c r="H64" s="215" t="str">
        <f>IF(COUNTIFS(FFPERegionsAvailable!B:B,FFPEUsageLog!A64,FFPERegionsAvailable!J:J,FFPEUsageLog!B64,FFPERegionsAvailable!F:F,FFPEUsageLog!C64)&gt;0,"Y","N")</f>
        <v>Y</v>
      </c>
      <c r="K64" s="36"/>
      <c r="L64" s="36"/>
      <c r="M64" s="607" t="str" cm="1">
        <f t="array" ref="M64">IF(K64="", "AwaitInput", IF(_xlfn.XLOOKUP($K64&amp;$L64,FFPERegionsAvailable!$B:$B&amp;FFPERegionsAvailable!$J:$J,FFPERegionsAvailable!$O:$O,"NA",0,1)&gt;0, _xlfn.XLOOKUP($K64&amp;$L64,FFPERegionsAvailable!$B:$B&amp;FFPERegionsAvailable!$J:$J,FFPERegionsAvailable!$F:$F,"NA",0,1), _xlfn.XLOOKUP($K64&amp;$L64,FFPERegionsAvailable!$B:$B&amp;FFPERegionsAvailable!$J:$J,FFPERegionsAvailable!$F:$F,"NA",0,-1)))</f>
        <v>AwaitInput</v>
      </c>
      <c r="N64" s="595" t="str" cm="1">
        <f t="array" ref="N64">IF(K64="", "AwaitInput", IF(_xlfn.XLOOKUP($K64&amp;$L64,FFPERegionsAvailable!$B:$B&amp;FFPERegionsAvailable!$J:$J,FFPERegionsAvailable!$O:$O,"NA",0,1)&gt;0, _xlfn.XLOOKUP($K64&amp;$L64,FFPERegionsAvailable!$B:$B&amp;FFPERegionsAvailable!$J:$J,FFPERegionsAvailable!$G:$G,"NA",0,1), _xlfn.XLOOKUP($K64&amp;$L64,FFPERegionsAvailable!$B:$B&amp;FFPERegionsAvailable!$J:$J,FFPERegionsAvailable!$G:$G,"NA",0,-1)))</f>
        <v>AwaitInput</v>
      </c>
      <c r="O64" s="595" t="str" cm="1">
        <f t="array" ref="O64">IF(K64="", "AwaitInput", IF(_xlfn.XLOOKUP($K64&amp;$L64,FFPERegionsAvailable!$B:$B&amp;FFPERegionsAvailable!$J:$J,FFPERegionsAvailable!$O:$O,"NA",0,1)&gt;0, _xlfn.XLOOKUP($K64&amp;$L64,FFPERegionsAvailable!$B:$B&amp;FFPERegionsAvailable!$J:$J,FFPERegionsAvailable!$L:$L,"NA",0,1), _xlfn.XLOOKUP($K64&amp;$L64,FFPERegionsAvailable!$B:$B&amp;FFPERegionsAvailable!$J:$J,FFPERegionsAvailable!$L:$L,"NA",0,-1)))</f>
        <v>AwaitInput</v>
      </c>
      <c r="P64" s="604" t="str" cm="1">
        <f t="array" ref="P64">IF(K64="", "AwaitInput", IF(_xlfn.XLOOKUP($K64&amp;$L64,FFPERegionsAvailable!$B:$B&amp;FFPERegionsAvailable!$J:$J,FFPERegionsAvailable!$O:$O,"NA",0,1)&gt;0, _xlfn.XLOOKUP($K64&amp;$L64,FFPERegionsAvailable!$B:$B&amp;FFPERegionsAvailable!$J:$J,FFPERegionsAvailable!$O:$O,"NA",0,1), _xlfn.XLOOKUP($K64&amp;$L64,FFPERegionsAvailable!$B:$B&amp;FFPERegionsAvailable!$J:$J,FFPERegionsAvailable!$O:$O,"NA",0,-1)))</f>
        <v>AwaitInput</v>
      </c>
      <c r="Q64" s="594" t="str" cm="1">
        <f t="array" ref="Q64">IF(K64="", "AwaitInput", IF(_xlfn.XLOOKUP($K64&amp;$L64,FFPERegionsAvailable!$B:$B&amp;FFPERegionsAvailable!$J:$J,FFPERegionsAvailable!$O:$O,"NA",0,1)&gt;0, _xlfn.XLOOKUP($K64&amp;$L64,FFPERegionsAvailable!$B:$B&amp;FFPERegionsAvailable!$J:$J,FFPERegionsAvailable!$C:$C,"NA",0,1), _xlfn.XLOOKUP($K64&amp;$L64,FFPERegionsAvailable!$B:$B&amp;FFPERegionsAvailable!$J:$J,FFPERegionsAvailable!$C:$C,"NA",0,-1)))</f>
        <v>AwaitInput</v>
      </c>
      <c r="R64" s="594" t="str" cm="1">
        <f t="array" ref="R64">IF(K64="", "AwaitInput", IF(_xlfn.XLOOKUP($K64&amp;$L64,FFPERegionsAvailable!$B:$B&amp;FFPERegionsAvailable!$J:$J,FFPERegionsAvailable!$O:$O,"NA",0,1)&gt;0, _xlfn.XLOOKUP($K64&amp;$L64,FFPERegionsAvailable!$B:$B&amp;FFPERegionsAvailable!$J:$J,FFPERegionsAvailable!$S:$S,"NA",0,1), _xlfn.XLOOKUP($K64&amp;$L64,FFPERegionsAvailable!$B:$B&amp;FFPERegionsAvailable!$J:$J,FFPERegionsAvailable!$S:$S,"NA",0,-1)))</f>
        <v>AwaitInput</v>
      </c>
      <c r="S64" s="594" t="str" cm="1">
        <f t="array" ref="S64">IF(K64="", "AwaitInput", IF(_xlfn.XLOOKUP($K64&amp;$L64,FFPERegionsAvailable!$B:$B&amp;FFPERegionsAvailable!$J:$J,FFPERegionsAvailable!$O:$O,"NA",0,1)&gt;0, _xlfn.XLOOKUP($K64&amp;$L64,FFPERegionsAvailable!$B:$B&amp;FFPERegionsAvailable!$J:$J,FFPERegionsAvailable!$W:$W,"NA",0,1), _xlfn.XLOOKUP($K64&amp;$L64,FFPERegionsAvailable!$B:$B&amp;FFPERegionsAvailable!$J:$J,FFPERegionsAvailable!$W:$W,"NA",0,-1)))</f>
        <v>AwaitInput</v>
      </c>
    </row>
    <row r="65" spans="1:19" ht="15.5" hidden="1">
      <c r="A65" s="215" t="s">
        <v>614</v>
      </c>
      <c r="B65" s="215" t="s">
        <v>925</v>
      </c>
      <c r="C65" s="215" t="s">
        <v>1502</v>
      </c>
      <c r="D65" s="215">
        <v>1</v>
      </c>
      <c r="E65" s="215" t="s">
        <v>2872</v>
      </c>
      <c r="F65" s="652">
        <v>44929</v>
      </c>
      <c r="G65" s="215" t="s">
        <v>2878</v>
      </c>
      <c r="H65" s="215" t="str">
        <f>IF(COUNTIFS(FFPERegionsAvailable!B:B,FFPEUsageLog!A65,FFPERegionsAvailable!J:J,FFPEUsageLog!B65,FFPERegionsAvailable!F:F,FFPEUsageLog!C65)&gt;0,"Y","N")</f>
        <v>Y</v>
      </c>
      <c r="K65" s="36"/>
      <c r="L65" s="36"/>
      <c r="M65" s="607" t="str" cm="1">
        <f t="array" ref="M65">IF(K65="", "AwaitInput", IF(_xlfn.XLOOKUP($K65&amp;$L65,FFPERegionsAvailable!$B:$B&amp;FFPERegionsAvailable!$J:$J,FFPERegionsAvailable!$O:$O,"NA",0,1)&gt;0, _xlfn.XLOOKUP($K65&amp;$L65,FFPERegionsAvailable!$B:$B&amp;FFPERegionsAvailable!$J:$J,FFPERegionsAvailable!$F:$F,"NA",0,1), _xlfn.XLOOKUP($K65&amp;$L65,FFPERegionsAvailable!$B:$B&amp;FFPERegionsAvailable!$J:$J,FFPERegionsAvailable!$F:$F,"NA",0,-1)))</f>
        <v>AwaitInput</v>
      </c>
      <c r="N65" s="595" t="str" cm="1">
        <f t="array" ref="N65">IF(K65="", "AwaitInput", IF(_xlfn.XLOOKUP($K65&amp;$L65,FFPERegionsAvailable!$B:$B&amp;FFPERegionsAvailable!$J:$J,FFPERegionsAvailable!$O:$O,"NA",0,1)&gt;0, _xlfn.XLOOKUP($K65&amp;$L65,FFPERegionsAvailable!$B:$B&amp;FFPERegionsAvailable!$J:$J,FFPERegionsAvailable!$G:$G,"NA",0,1), _xlfn.XLOOKUP($K65&amp;$L65,FFPERegionsAvailable!$B:$B&amp;FFPERegionsAvailable!$J:$J,FFPERegionsAvailable!$G:$G,"NA",0,-1)))</f>
        <v>AwaitInput</v>
      </c>
      <c r="O65" s="595" t="str" cm="1">
        <f t="array" ref="O65">IF(K65="", "AwaitInput", IF(_xlfn.XLOOKUP($K65&amp;$L65,FFPERegionsAvailable!$B:$B&amp;FFPERegionsAvailable!$J:$J,FFPERegionsAvailable!$O:$O,"NA",0,1)&gt;0, _xlfn.XLOOKUP($K65&amp;$L65,FFPERegionsAvailable!$B:$B&amp;FFPERegionsAvailable!$J:$J,FFPERegionsAvailable!$L:$L,"NA",0,1), _xlfn.XLOOKUP($K65&amp;$L65,FFPERegionsAvailable!$B:$B&amp;FFPERegionsAvailable!$J:$J,FFPERegionsAvailable!$L:$L,"NA",0,-1)))</f>
        <v>AwaitInput</v>
      </c>
      <c r="P65" s="604" t="str" cm="1">
        <f t="array" ref="P65">IF(K65="", "AwaitInput", IF(_xlfn.XLOOKUP($K65&amp;$L65,FFPERegionsAvailable!$B:$B&amp;FFPERegionsAvailable!$J:$J,FFPERegionsAvailable!$O:$O,"NA",0,1)&gt;0, _xlfn.XLOOKUP($K65&amp;$L65,FFPERegionsAvailable!$B:$B&amp;FFPERegionsAvailable!$J:$J,FFPERegionsAvailable!$O:$O,"NA",0,1), _xlfn.XLOOKUP($K65&amp;$L65,FFPERegionsAvailable!$B:$B&amp;FFPERegionsAvailable!$J:$J,FFPERegionsAvailable!$O:$O,"NA",0,-1)))</f>
        <v>AwaitInput</v>
      </c>
      <c r="Q65" s="594" t="str" cm="1">
        <f t="array" ref="Q65">IF(K65="", "AwaitInput", IF(_xlfn.XLOOKUP($K65&amp;$L65,FFPERegionsAvailable!$B:$B&amp;FFPERegionsAvailable!$J:$J,FFPERegionsAvailable!$O:$O,"NA",0,1)&gt;0, _xlfn.XLOOKUP($K65&amp;$L65,FFPERegionsAvailable!$B:$B&amp;FFPERegionsAvailable!$J:$J,FFPERegionsAvailable!$C:$C,"NA",0,1), _xlfn.XLOOKUP($K65&amp;$L65,FFPERegionsAvailable!$B:$B&amp;FFPERegionsAvailable!$J:$J,FFPERegionsAvailable!$C:$C,"NA",0,-1)))</f>
        <v>AwaitInput</v>
      </c>
      <c r="R65" s="594" t="str" cm="1">
        <f t="array" ref="R65">IF(K65="", "AwaitInput", IF(_xlfn.XLOOKUP($K65&amp;$L65,FFPERegionsAvailable!$B:$B&amp;FFPERegionsAvailable!$J:$J,FFPERegionsAvailable!$O:$O,"NA",0,1)&gt;0, _xlfn.XLOOKUP($K65&amp;$L65,FFPERegionsAvailable!$B:$B&amp;FFPERegionsAvailable!$J:$J,FFPERegionsAvailable!$S:$S,"NA",0,1), _xlfn.XLOOKUP($K65&amp;$L65,FFPERegionsAvailable!$B:$B&amp;FFPERegionsAvailable!$J:$J,FFPERegionsAvailable!$S:$S,"NA",0,-1)))</f>
        <v>AwaitInput</v>
      </c>
      <c r="S65" s="594" t="str" cm="1">
        <f t="array" ref="S65">IF(K65="", "AwaitInput", IF(_xlfn.XLOOKUP($K65&amp;$L65,FFPERegionsAvailable!$B:$B&amp;FFPERegionsAvailable!$J:$J,FFPERegionsAvailable!$O:$O,"NA",0,1)&gt;0, _xlfn.XLOOKUP($K65&amp;$L65,FFPERegionsAvailable!$B:$B&amp;FFPERegionsAvailable!$J:$J,FFPERegionsAvailable!$W:$W,"NA",0,1), _xlfn.XLOOKUP($K65&amp;$L65,FFPERegionsAvailable!$B:$B&amp;FFPERegionsAvailable!$J:$J,FFPERegionsAvailable!$W:$W,"NA",0,-1)))</f>
        <v>AwaitInput</v>
      </c>
    </row>
    <row r="66" spans="1:19" ht="15.5" hidden="1">
      <c r="A66" s="215">
        <v>1190</v>
      </c>
      <c r="B66" s="215" t="s">
        <v>975</v>
      </c>
      <c r="C66" s="215" t="s">
        <v>1370</v>
      </c>
      <c r="D66" s="215">
        <v>1</v>
      </c>
      <c r="E66" s="215" t="s">
        <v>2872</v>
      </c>
      <c r="F66" s="652">
        <v>44929</v>
      </c>
      <c r="G66" s="215" t="s">
        <v>2878</v>
      </c>
      <c r="H66" s="215" t="str">
        <f>IF(COUNTIFS(FFPERegionsAvailable!B:B,FFPEUsageLog!A66,FFPERegionsAvailable!J:J,FFPEUsageLog!B66,FFPERegionsAvailable!F:F,FFPEUsageLog!C66)&gt;0,"Y","N")</f>
        <v>Y</v>
      </c>
      <c r="K66" s="36"/>
      <c r="L66" s="36"/>
      <c r="M66" s="607" t="str" cm="1">
        <f t="array" ref="M66">IF(K66="", "AwaitInput", IF(_xlfn.XLOOKUP($K66&amp;$L66,FFPERegionsAvailable!$B:$B&amp;FFPERegionsAvailable!$J:$J,FFPERegionsAvailable!$O:$O,"NA",0,1)&gt;0, _xlfn.XLOOKUP($K66&amp;$L66,FFPERegionsAvailable!$B:$B&amp;FFPERegionsAvailable!$J:$J,FFPERegionsAvailable!$F:$F,"NA",0,1), _xlfn.XLOOKUP($K66&amp;$L66,FFPERegionsAvailable!$B:$B&amp;FFPERegionsAvailable!$J:$J,FFPERegionsAvailable!$F:$F,"NA",0,-1)))</f>
        <v>AwaitInput</v>
      </c>
      <c r="N66" s="595" t="str" cm="1">
        <f t="array" ref="N66">IF(K66="", "AwaitInput", IF(_xlfn.XLOOKUP($K66&amp;$L66,FFPERegionsAvailable!$B:$B&amp;FFPERegionsAvailable!$J:$J,FFPERegionsAvailable!$O:$O,"NA",0,1)&gt;0, _xlfn.XLOOKUP($K66&amp;$L66,FFPERegionsAvailable!$B:$B&amp;FFPERegionsAvailable!$J:$J,FFPERegionsAvailable!$G:$G,"NA",0,1), _xlfn.XLOOKUP($K66&amp;$L66,FFPERegionsAvailable!$B:$B&amp;FFPERegionsAvailable!$J:$J,FFPERegionsAvailable!$G:$G,"NA",0,-1)))</f>
        <v>AwaitInput</v>
      </c>
      <c r="O66" s="595" t="str" cm="1">
        <f t="array" ref="O66">IF(K66="", "AwaitInput", IF(_xlfn.XLOOKUP($K66&amp;$L66,FFPERegionsAvailable!$B:$B&amp;FFPERegionsAvailable!$J:$J,FFPERegionsAvailable!$O:$O,"NA",0,1)&gt;0, _xlfn.XLOOKUP($K66&amp;$L66,FFPERegionsAvailable!$B:$B&amp;FFPERegionsAvailable!$J:$J,FFPERegionsAvailable!$L:$L,"NA",0,1), _xlfn.XLOOKUP($K66&amp;$L66,FFPERegionsAvailable!$B:$B&amp;FFPERegionsAvailable!$J:$J,FFPERegionsAvailable!$L:$L,"NA",0,-1)))</f>
        <v>AwaitInput</v>
      </c>
      <c r="P66" s="604" t="str" cm="1">
        <f t="array" ref="P66">IF(K66="", "AwaitInput", IF(_xlfn.XLOOKUP($K66&amp;$L66,FFPERegionsAvailable!$B:$B&amp;FFPERegionsAvailable!$J:$J,FFPERegionsAvailable!$O:$O,"NA",0,1)&gt;0, _xlfn.XLOOKUP($K66&amp;$L66,FFPERegionsAvailable!$B:$B&amp;FFPERegionsAvailable!$J:$J,FFPERegionsAvailable!$O:$O,"NA",0,1), _xlfn.XLOOKUP($K66&amp;$L66,FFPERegionsAvailable!$B:$B&amp;FFPERegionsAvailable!$J:$J,FFPERegionsAvailable!$O:$O,"NA",0,-1)))</f>
        <v>AwaitInput</v>
      </c>
      <c r="Q66" s="594" t="str" cm="1">
        <f t="array" ref="Q66">IF(K66="", "AwaitInput", IF(_xlfn.XLOOKUP($K66&amp;$L66,FFPERegionsAvailable!$B:$B&amp;FFPERegionsAvailable!$J:$J,FFPERegionsAvailable!$O:$O,"NA",0,1)&gt;0, _xlfn.XLOOKUP($K66&amp;$L66,FFPERegionsAvailable!$B:$B&amp;FFPERegionsAvailable!$J:$J,FFPERegionsAvailable!$C:$C,"NA",0,1), _xlfn.XLOOKUP($K66&amp;$L66,FFPERegionsAvailable!$B:$B&amp;FFPERegionsAvailable!$J:$J,FFPERegionsAvailable!$C:$C,"NA",0,-1)))</f>
        <v>AwaitInput</v>
      </c>
      <c r="R66" s="594" t="str" cm="1">
        <f t="array" ref="R66">IF(K66="", "AwaitInput", IF(_xlfn.XLOOKUP($K66&amp;$L66,FFPERegionsAvailable!$B:$B&amp;FFPERegionsAvailable!$J:$J,FFPERegionsAvailable!$O:$O,"NA",0,1)&gt;0, _xlfn.XLOOKUP($K66&amp;$L66,FFPERegionsAvailable!$B:$B&amp;FFPERegionsAvailable!$J:$J,FFPERegionsAvailable!$S:$S,"NA",0,1), _xlfn.XLOOKUP($K66&amp;$L66,FFPERegionsAvailable!$B:$B&amp;FFPERegionsAvailable!$J:$J,FFPERegionsAvailable!$S:$S,"NA",0,-1)))</f>
        <v>AwaitInput</v>
      </c>
      <c r="S66" s="594" t="str" cm="1">
        <f t="array" ref="S66">IF(K66="", "AwaitInput", IF(_xlfn.XLOOKUP($K66&amp;$L66,FFPERegionsAvailable!$B:$B&amp;FFPERegionsAvailable!$J:$J,FFPERegionsAvailable!$O:$O,"NA",0,1)&gt;0, _xlfn.XLOOKUP($K66&amp;$L66,FFPERegionsAvailable!$B:$B&amp;FFPERegionsAvailable!$J:$J,FFPERegionsAvailable!$W:$W,"NA",0,1), _xlfn.XLOOKUP($K66&amp;$L66,FFPERegionsAvailable!$B:$B&amp;FFPERegionsAvailable!$J:$J,FFPERegionsAvailable!$W:$W,"NA",0,-1)))</f>
        <v>AwaitInput</v>
      </c>
    </row>
    <row r="67" spans="1:19" ht="15.5" hidden="1">
      <c r="A67" s="215">
        <v>1072</v>
      </c>
      <c r="B67" s="215" t="s">
        <v>975</v>
      </c>
      <c r="C67" s="215" t="s">
        <v>1383</v>
      </c>
      <c r="D67" s="215">
        <v>1</v>
      </c>
      <c r="E67" s="215" t="s">
        <v>2872</v>
      </c>
      <c r="F67" s="652">
        <v>44929</v>
      </c>
      <c r="G67" s="215" t="s">
        <v>2878</v>
      </c>
      <c r="H67" s="215" t="str">
        <f>IF(COUNTIFS(FFPERegionsAvailable!B:B,FFPEUsageLog!A67,FFPERegionsAvailable!J:J,FFPEUsageLog!B67,FFPERegionsAvailable!F:F,FFPEUsageLog!C67)&gt;0,"Y","N")</f>
        <v>Y</v>
      </c>
      <c r="K67" s="36"/>
      <c r="L67" s="36"/>
      <c r="M67" s="607" t="str" cm="1">
        <f t="array" ref="M67">IF(K67="", "AwaitInput", IF(_xlfn.XLOOKUP($K67&amp;$L67,FFPERegionsAvailable!$B:$B&amp;FFPERegionsAvailable!$J:$J,FFPERegionsAvailable!$O:$O,"NA",0,1)&gt;0, _xlfn.XLOOKUP($K67&amp;$L67,FFPERegionsAvailable!$B:$B&amp;FFPERegionsAvailable!$J:$J,FFPERegionsAvailable!$F:$F,"NA",0,1), _xlfn.XLOOKUP($K67&amp;$L67,FFPERegionsAvailable!$B:$B&amp;FFPERegionsAvailable!$J:$J,FFPERegionsAvailable!$F:$F,"NA",0,-1)))</f>
        <v>AwaitInput</v>
      </c>
      <c r="N67" s="595" t="str" cm="1">
        <f t="array" ref="N67">IF(K67="", "AwaitInput", IF(_xlfn.XLOOKUP($K67&amp;$L67,FFPERegionsAvailable!$B:$B&amp;FFPERegionsAvailable!$J:$J,FFPERegionsAvailable!$O:$O,"NA",0,1)&gt;0, _xlfn.XLOOKUP($K67&amp;$L67,FFPERegionsAvailable!$B:$B&amp;FFPERegionsAvailable!$J:$J,FFPERegionsAvailable!$G:$G,"NA",0,1), _xlfn.XLOOKUP($K67&amp;$L67,FFPERegionsAvailable!$B:$B&amp;FFPERegionsAvailable!$J:$J,FFPERegionsAvailable!$G:$G,"NA",0,-1)))</f>
        <v>AwaitInput</v>
      </c>
      <c r="O67" s="595" t="str" cm="1">
        <f t="array" ref="O67">IF(K67="", "AwaitInput", IF(_xlfn.XLOOKUP($K67&amp;$L67,FFPERegionsAvailable!$B:$B&amp;FFPERegionsAvailable!$J:$J,FFPERegionsAvailable!$O:$O,"NA",0,1)&gt;0, _xlfn.XLOOKUP($K67&amp;$L67,FFPERegionsAvailable!$B:$B&amp;FFPERegionsAvailable!$J:$J,FFPERegionsAvailable!$L:$L,"NA",0,1), _xlfn.XLOOKUP($K67&amp;$L67,FFPERegionsAvailable!$B:$B&amp;FFPERegionsAvailable!$J:$J,FFPERegionsAvailable!$L:$L,"NA",0,-1)))</f>
        <v>AwaitInput</v>
      </c>
      <c r="P67" s="604" t="str" cm="1">
        <f t="array" ref="P67">IF(K67="", "AwaitInput", IF(_xlfn.XLOOKUP($K67&amp;$L67,FFPERegionsAvailable!$B:$B&amp;FFPERegionsAvailable!$J:$J,FFPERegionsAvailable!$O:$O,"NA",0,1)&gt;0, _xlfn.XLOOKUP($K67&amp;$L67,FFPERegionsAvailable!$B:$B&amp;FFPERegionsAvailable!$J:$J,FFPERegionsAvailable!$O:$O,"NA",0,1), _xlfn.XLOOKUP($K67&amp;$L67,FFPERegionsAvailable!$B:$B&amp;FFPERegionsAvailable!$J:$J,FFPERegionsAvailable!$O:$O,"NA",0,-1)))</f>
        <v>AwaitInput</v>
      </c>
      <c r="Q67" s="594" t="str" cm="1">
        <f t="array" ref="Q67">IF(K67="", "AwaitInput", IF(_xlfn.XLOOKUP($K67&amp;$L67,FFPERegionsAvailable!$B:$B&amp;FFPERegionsAvailable!$J:$J,FFPERegionsAvailable!$O:$O,"NA",0,1)&gt;0, _xlfn.XLOOKUP($K67&amp;$L67,FFPERegionsAvailable!$B:$B&amp;FFPERegionsAvailable!$J:$J,FFPERegionsAvailable!$C:$C,"NA",0,1), _xlfn.XLOOKUP($K67&amp;$L67,FFPERegionsAvailable!$B:$B&amp;FFPERegionsAvailable!$J:$J,FFPERegionsAvailable!$C:$C,"NA",0,-1)))</f>
        <v>AwaitInput</v>
      </c>
      <c r="R67" s="594" t="str" cm="1">
        <f t="array" ref="R67">IF(K67="", "AwaitInput", IF(_xlfn.XLOOKUP($K67&amp;$L67,FFPERegionsAvailable!$B:$B&amp;FFPERegionsAvailable!$J:$J,FFPERegionsAvailable!$O:$O,"NA",0,1)&gt;0, _xlfn.XLOOKUP($K67&amp;$L67,FFPERegionsAvailable!$B:$B&amp;FFPERegionsAvailable!$J:$J,FFPERegionsAvailable!$S:$S,"NA",0,1), _xlfn.XLOOKUP($K67&amp;$L67,FFPERegionsAvailable!$B:$B&amp;FFPERegionsAvailable!$J:$J,FFPERegionsAvailable!$S:$S,"NA",0,-1)))</f>
        <v>AwaitInput</v>
      </c>
      <c r="S67" s="594" t="str" cm="1">
        <f t="array" ref="S67">IF(K67="", "AwaitInput", IF(_xlfn.XLOOKUP($K67&amp;$L67,FFPERegionsAvailable!$B:$B&amp;FFPERegionsAvailable!$J:$J,FFPERegionsAvailable!$O:$O,"NA",0,1)&gt;0, _xlfn.XLOOKUP($K67&amp;$L67,FFPERegionsAvailable!$B:$B&amp;FFPERegionsAvailable!$J:$J,FFPERegionsAvailable!$W:$W,"NA",0,1), _xlfn.XLOOKUP($K67&amp;$L67,FFPERegionsAvailable!$B:$B&amp;FFPERegionsAvailable!$J:$J,FFPERegionsAvailable!$W:$W,"NA",0,-1)))</f>
        <v>AwaitInput</v>
      </c>
    </row>
    <row r="68" spans="1:19" ht="15.5" hidden="1">
      <c r="A68" s="215">
        <v>1152</v>
      </c>
      <c r="B68" s="215" t="s">
        <v>925</v>
      </c>
      <c r="C68" s="215" t="s">
        <v>1379</v>
      </c>
      <c r="D68" s="215">
        <v>1</v>
      </c>
      <c r="E68" s="215" t="s">
        <v>2872</v>
      </c>
      <c r="F68" s="652">
        <v>44929</v>
      </c>
      <c r="G68" s="215" t="s">
        <v>2878</v>
      </c>
      <c r="H68" s="215" t="str">
        <f>IF(COUNTIFS(FFPERegionsAvailable!B:B,FFPEUsageLog!A68,FFPERegionsAvailable!J:J,FFPEUsageLog!B68,FFPERegionsAvailable!F:F,FFPEUsageLog!C68)&gt;0,"Y","N")</f>
        <v>Y</v>
      </c>
      <c r="K68" s="36"/>
      <c r="L68" s="36"/>
      <c r="M68" s="607" t="str" cm="1">
        <f t="array" ref="M68">IF(K68="", "AwaitInput", IF(_xlfn.XLOOKUP($K68&amp;$L68,FFPERegionsAvailable!$B:$B&amp;FFPERegionsAvailable!$J:$J,FFPERegionsAvailable!$O:$O,"NA",0,1)&gt;0, _xlfn.XLOOKUP($K68&amp;$L68,FFPERegionsAvailable!$B:$B&amp;FFPERegionsAvailable!$J:$J,FFPERegionsAvailable!$F:$F,"NA",0,1), _xlfn.XLOOKUP($K68&amp;$L68,FFPERegionsAvailable!$B:$B&amp;FFPERegionsAvailable!$J:$J,FFPERegionsAvailable!$F:$F,"NA",0,-1)))</f>
        <v>AwaitInput</v>
      </c>
      <c r="N68" s="595" t="str" cm="1">
        <f t="array" ref="N68">IF(K68="", "AwaitInput", IF(_xlfn.XLOOKUP($K68&amp;$L68,FFPERegionsAvailable!$B:$B&amp;FFPERegionsAvailable!$J:$J,FFPERegionsAvailable!$O:$O,"NA",0,1)&gt;0, _xlfn.XLOOKUP($K68&amp;$L68,FFPERegionsAvailable!$B:$B&amp;FFPERegionsAvailable!$J:$J,FFPERegionsAvailable!$G:$G,"NA",0,1), _xlfn.XLOOKUP($K68&amp;$L68,FFPERegionsAvailable!$B:$B&amp;FFPERegionsAvailable!$J:$J,FFPERegionsAvailable!$G:$G,"NA",0,-1)))</f>
        <v>AwaitInput</v>
      </c>
      <c r="O68" s="595" t="str" cm="1">
        <f t="array" ref="O68">IF(K68="", "AwaitInput", IF(_xlfn.XLOOKUP($K68&amp;$L68,FFPERegionsAvailable!$B:$B&amp;FFPERegionsAvailable!$J:$J,FFPERegionsAvailable!$O:$O,"NA",0,1)&gt;0, _xlfn.XLOOKUP($K68&amp;$L68,FFPERegionsAvailable!$B:$B&amp;FFPERegionsAvailable!$J:$J,FFPERegionsAvailable!$L:$L,"NA",0,1), _xlfn.XLOOKUP($K68&amp;$L68,FFPERegionsAvailable!$B:$B&amp;FFPERegionsAvailable!$J:$J,FFPERegionsAvailable!$L:$L,"NA",0,-1)))</f>
        <v>AwaitInput</v>
      </c>
      <c r="P68" s="604" t="str" cm="1">
        <f t="array" ref="P68">IF(K68="", "AwaitInput", IF(_xlfn.XLOOKUP($K68&amp;$L68,FFPERegionsAvailable!$B:$B&amp;FFPERegionsAvailable!$J:$J,FFPERegionsAvailable!$O:$O,"NA",0,1)&gt;0, _xlfn.XLOOKUP($K68&amp;$L68,FFPERegionsAvailable!$B:$B&amp;FFPERegionsAvailable!$J:$J,FFPERegionsAvailable!$O:$O,"NA",0,1), _xlfn.XLOOKUP($K68&amp;$L68,FFPERegionsAvailable!$B:$B&amp;FFPERegionsAvailable!$J:$J,FFPERegionsAvailable!$O:$O,"NA",0,-1)))</f>
        <v>AwaitInput</v>
      </c>
      <c r="Q68" s="594" t="str" cm="1">
        <f t="array" ref="Q68">IF(K68="", "AwaitInput", IF(_xlfn.XLOOKUP($K68&amp;$L68,FFPERegionsAvailable!$B:$B&amp;FFPERegionsAvailable!$J:$J,FFPERegionsAvailable!$O:$O,"NA",0,1)&gt;0, _xlfn.XLOOKUP($K68&amp;$L68,FFPERegionsAvailable!$B:$B&amp;FFPERegionsAvailable!$J:$J,FFPERegionsAvailable!$C:$C,"NA",0,1), _xlfn.XLOOKUP($K68&amp;$L68,FFPERegionsAvailable!$B:$B&amp;FFPERegionsAvailable!$J:$J,FFPERegionsAvailable!$C:$C,"NA",0,-1)))</f>
        <v>AwaitInput</v>
      </c>
      <c r="R68" s="594" t="str" cm="1">
        <f t="array" ref="R68">IF(K68="", "AwaitInput", IF(_xlfn.XLOOKUP($K68&amp;$L68,FFPERegionsAvailable!$B:$B&amp;FFPERegionsAvailable!$J:$J,FFPERegionsAvailable!$O:$O,"NA",0,1)&gt;0, _xlfn.XLOOKUP($K68&amp;$L68,FFPERegionsAvailable!$B:$B&amp;FFPERegionsAvailable!$J:$J,FFPERegionsAvailable!$S:$S,"NA",0,1), _xlfn.XLOOKUP($K68&amp;$L68,FFPERegionsAvailable!$B:$B&amp;FFPERegionsAvailable!$J:$J,FFPERegionsAvailable!$S:$S,"NA",0,-1)))</f>
        <v>AwaitInput</v>
      </c>
      <c r="S68" s="594" t="str" cm="1">
        <f t="array" ref="S68">IF(K68="", "AwaitInput", IF(_xlfn.XLOOKUP($K68&amp;$L68,FFPERegionsAvailable!$B:$B&amp;FFPERegionsAvailable!$J:$J,FFPERegionsAvailable!$O:$O,"NA",0,1)&gt;0, _xlfn.XLOOKUP($K68&amp;$L68,FFPERegionsAvailable!$B:$B&amp;FFPERegionsAvailable!$J:$J,FFPERegionsAvailable!$W:$W,"NA",0,1), _xlfn.XLOOKUP($K68&amp;$L68,FFPERegionsAvailable!$B:$B&amp;FFPERegionsAvailable!$J:$J,FFPERegionsAvailable!$W:$W,"NA",0,-1)))</f>
        <v>AwaitInput</v>
      </c>
    </row>
    <row r="69" spans="1:19" ht="15.5" hidden="1">
      <c r="A69" s="215" t="s">
        <v>465</v>
      </c>
      <c r="B69" s="215" t="s">
        <v>925</v>
      </c>
      <c r="C69" s="215" t="s">
        <v>1431</v>
      </c>
      <c r="D69" s="215">
        <v>1</v>
      </c>
      <c r="E69" s="215" t="s">
        <v>2872</v>
      </c>
      <c r="F69" s="652">
        <v>44929</v>
      </c>
      <c r="G69" s="215" t="s">
        <v>2878</v>
      </c>
      <c r="H69" s="215" t="str">
        <f>IF(COUNTIFS(FFPERegionsAvailable!B:B,FFPEUsageLog!A69,FFPERegionsAvailable!J:J,FFPEUsageLog!B69,FFPERegionsAvailable!F:F,FFPEUsageLog!C69)&gt;0,"Y","N")</f>
        <v>Y</v>
      </c>
      <c r="K69" s="36"/>
      <c r="L69" s="36"/>
      <c r="M69" s="607" t="str" cm="1">
        <f t="array" ref="M69">IF(K69="", "AwaitInput", IF(_xlfn.XLOOKUP($K69&amp;$L69,FFPERegionsAvailable!$B:$B&amp;FFPERegionsAvailable!$J:$J,FFPERegionsAvailable!$O:$O,"NA",0,1)&gt;0, _xlfn.XLOOKUP($K69&amp;$L69,FFPERegionsAvailable!$B:$B&amp;FFPERegionsAvailable!$J:$J,FFPERegionsAvailable!$F:$F,"NA",0,1), _xlfn.XLOOKUP($K69&amp;$L69,FFPERegionsAvailable!$B:$B&amp;FFPERegionsAvailable!$J:$J,FFPERegionsAvailable!$F:$F,"NA",0,-1)))</f>
        <v>AwaitInput</v>
      </c>
      <c r="N69" s="595" t="str" cm="1">
        <f t="array" ref="N69">IF(K69="", "AwaitInput", IF(_xlfn.XLOOKUP($K69&amp;$L69,FFPERegionsAvailable!$B:$B&amp;FFPERegionsAvailable!$J:$J,FFPERegionsAvailable!$O:$O,"NA",0,1)&gt;0, _xlfn.XLOOKUP($K69&amp;$L69,FFPERegionsAvailable!$B:$B&amp;FFPERegionsAvailable!$J:$J,FFPERegionsAvailable!$G:$G,"NA",0,1), _xlfn.XLOOKUP($K69&amp;$L69,FFPERegionsAvailable!$B:$B&amp;FFPERegionsAvailable!$J:$J,FFPERegionsAvailable!$G:$G,"NA",0,-1)))</f>
        <v>AwaitInput</v>
      </c>
      <c r="O69" s="595" t="str" cm="1">
        <f t="array" ref="O69">IF(K69="", "AwaitInput", IF(_xlfn.XLOOKUP($K69&amp;$L69,FFPERegionsAvailable!$B:$B&amp;FFPERegionsAvailable!$J:$J,FFPERegionsAvailable!$O:$O,"NA",0,1)&gt;0, _xlfn.XLOOKUP($K69&amp;$L69,FFPERegionsAvailable!$B:$B&amp;FFPERegionsAvailable!$J:$J,FFPERegionsAvailable!$L:$L,"NA",0,1), _xlfn.XLOOKUP($K69&amp;$L69,FFPERegionsAvailable!$B:$B&amp;FFPERegionsAvailable!$J:$J,FFPERegionsAvailable!$L:$L,"NA",0,-1)))</f>
        <v>AwaitInput</v>
      </c>
      <c r="P69" s="604" t="str" cm="1">
        <f t="array" ref="P69">IF(K69="", "AwaitInput", IF(_xlfn.XLOOKUP($K69&amp;$L69,FFPERegionsAvailable!$B:$B&amp;FFPERegionsAvailable!$J:$J,FFPERegionsAvailable!$O:$O,"NA",0,1)&gt;0, _xlfn.XLOOKUP($K69&amp;$L69,FFPERegionsAvailable!$B:$B&amp;FFPERegionsAvailable!$J:$J,FFPERegionsAvailable!$O:$O,"NA",0,1), _xlfn.XLOOKUP($K69&amp;$L69,FFPERegionsAvailable!$B:$B&amp;FFPERegionsAvailable!$J:$J,FFPERegionsAvailable!$O:$O,"NA",0,-1)))</f>
        <v>AwaitInput</v>
      </c>
      <c r="Q69" s="594" t="str" cm="1">
        <f t="array" ref="Q69">IF(K69="", "AwaitInput", IF(_xlfn.XLOOKUP($K69&amp;$L69,FFPERegionsAvailable!$B:$B&amp;FFPERegionsAvailable!$J:$J,FFPERegionsAvailable!$O:$O,"NA",0,1)&gt;0, _xlfn.XLOOKUP($K69&amp;$L69,FFPERegionsAvailable!$B:$B&amp;FFPERegionsAvailable!$J:$J,FFPERegionsAvailable!$C:$C,"NA",0,1), _xlfn.XLOOKUP($K69&amp;$L69,FFPERegionsAvailable!$B:$B&amp;FFPERegionsAvailable!$J:$J,FFPERegionsAvailable!$C:$C,"NA",0,-1)))</f>
        <v>AwaitInput</v>
      </c>
      <c r="R69" s="594" t="str" cm="1">
        <f t="array" ref="R69">IF(K69="", "AwaitInput", IF(_xlfn.XLOOKUP($K69&amp;$L69,FFPERegionsAvailable!$B:$B&amp;FFPERegionsAvailable!$J:$J,FFPERegionsAvailable!$O:$O,"NA",0,1)&gt;0, _xlfn.XLOOKUP($K69&amp;$L69,FFPERegionsAvailable!$B:$B&amp;FFPERegionsAvailable!$J:$J,FFPERegionsAvailable!$S:$S,"NA",0,1), _xlfn.XLOOKUP($K69&amp;$L69,FFPERegionsAvailable!$B:$B&amp;FFPERegionsAvailable!$J:$J,FFPERegionsAvailable!$S:$S,"NA",0,-1)))</f>
        <v>AwaitInput</v>
      </c>
      <c r="S69" s="594" t="str" cm="1">
        <f t="array" ref="S69">IF(K69="", "AwaitInput", IF(_xlfn.XLOOKUP($K69&amp;$L69,FFPERegionsAvailable!$B:$B&amp;FFPERegionsAvailable!$J:$J,FFPERegionsAvailable!$O:$O,"NA",0,1)&gt;0, _xlfn.XLOOKUP($K69&amp;$L69,FFPERegionsAvailable!$B:$B&amp;FFPERegionsAvailable!$J:$J,FFPERegionsAvailable!$W:$W,"NA",0,1), _xlfn.XLOOKUP($K69&amp;$L69,FFPERegionsAvailable!$B:$B&amp;FFPERegionsAvailable!$J:$J,FFPERegionsAvailable!$W:$W,"NA",0,-1)))</f>
        <v>AwaitInput</v>
      </c>
    </row>
    <row r="70" spans="1:19" ht="15.5" hidden="1">
      <c r="A70" s="215" t="s">
        <v>611</v>
      </c>
      <c r="B70" s="215" t="s">
        <v>925</v>
      </c>
      <c r="C70" s="215" t="s">
        <v>1497</v>
      </c>
      <c r="D70" s="215">
        <v>1</v>
      </c>
      <c r="E70" s="215" t="s">
        <v>2872</v>
      </c>
      <c r="F70" s="652">
        <v>44929</v>
      </c>
      <c r="G70" s="215" t="s">
        <v>2878</v>
      </c>
      <c r="H70" s="215" t="str">
        <f>IF(COUNTIFS(FFPERegionsAvailable!B:B,FFPEUsageLog!A70,FFPERegionsAvailable!J:J,FFPEUsageLog!B70,FFPERegionsAvailable!F:F,FFPEUsageLog!C70)&gt;0,"Y","N")</f>
        <v>Y</v>
      </c>
      <c r="K70" s="36"/>
      <c r="L70" s="36"/>
      <c r="M70" s="607" t="str" cm="1">
        <f t="array" ref="M70">IF(K70="", "AwaitInput", IF(_xlfn.XLOOKUP($K70&amp;$L70,FFPERegionsAvailable!$B:$B&amp;FFPERegionsAvailable!$J:$J,FFPERegionsAvailable!$O:$O,"NA",0,1)&gt;0, _xlfn.XLOOKUP($K70&amp;$L70,FFPERegionsAvailable!$B:$B&amp;FFPERegionsAvailable!$J:$J,FFPERegionsAvailable!$F:$F,"NA",0,1), _xlfn.XLOOKUP($K70&amp;$L70,FFPERegionsAvailable!$B:$B&amp;FFPERegionsAvailable!$J:$J,FFPERegionsAvailable!$F:$F,"NA",0,-1)))</f>
        <v>AwaitInput</v>
      </c>
      <c r="N70" s="595" t="str" cm="1">
        <f t="array" ref="N70">IF(K70="", "AwaitInput", IF(_xlfn.XLOOKUP($K70&amp;$L70,FFPERegionsAvailable!$B:$B&amp;FFPERegionsAvailable!$J:$J,FFPERegionsAvailable!$O:$O,"NA",0,1)&gt;0, _xlfn.XLOOKUP($K70&amp;$L70,FFPERegionsAvailable!$B:$B&amp;FFPERegionsAvailable!$J:$J,FFPERegionsAvailable!$G:$G,"NA",0,1), _xlfn.XLOOKUP($K70&amp;$L70,FFPERegionsAvailable!$B:$B&amp;FFPERegionsAvailable!$J:$J,FFPERegionsAvailable!$G:$G,"NA",0,-1)))</f>
        <v>AwaitInput</v>
      </c>
      <c r="O70" s="595" t="str" cm="1">
        <f t="array" ref="O70">IF(K70="", "AwaitInput", IF(_xlfn.XLOOKUP($K70&amp;$L70,FFPERegionsAvailable!$B:$B&amp;FFPERegionsAvailable!$J:$J,FFPERegionsAvailable!$O:$O,"NA",0,1)&gt;0, _xlfn.XLOOKUP($K70&amp;$L70,FFPERegionsAvailable!$B:$B&amp;FFPERegionsAvailable!$J:$J,FFPERegionsAvailable!$L:$L,"NA",0,1), _xlfn.XLOOKUP($K70&amp;$L70,FFPERegionsAvailable!$B:$B&amp;FFPERegionsAvailable!$J:$J,FFPERegionsAvailable!$L:$L,"NA",0,-1)))</f>
        <v>AwaitInput</v>
      </c>
      <c r="P70" s="604" t="str" cm="1">
        <f t="array" ref="P70">IF(K70="", "AwaitInput", IF(_xlfn.XLOOKUP($K70&amp;$L70,FFPERegionsAvailable!$B:$B&amp;FFPERegionsAvailable!$J:$J,FFPERegionsAvailable!$O:$O,"NA",0,1)&gt;0, _xlfn.XLOOKUP($K70&amp;$L70,FFPERegionsAvailable!$B:$B&amp;FFPERegionsAvailable!$J:$J,FFPERegionsAvailable!$O:$O,"NA",0,1), _xlfn.XLOOKUP($K70&amp;$L70,FFPERegionsAvailable!$B:$B&amp;FFPERegionsAvailable!$J:$J,FFPERegionsAvailable!$O:$O,"NA",0,-1)))</f>
        <v>AwaitInput</v>
      </c>
      <c r="Q70" s="594" t="str" cm="1">
        <f t="array" ref="Q70">IF(K70="", "AwaitInput", IF(_xlfn.XLOOKUP($K70&amp;$L70,FFPERegionsAvailable!$B:$B&amp;FFPERegionsAvailable!$J:$J,FFPERegionsAvailable!$O:$O,"NA",0,1)&gt;0, _xlfn.XLOOKUP($K70&amp;$L70,FFPERegionsAvailable!$B:$B&amp;FFPERegionsAvailable!$J:$J,FFPERegionsAvailable!$C:$C,"NA",0,1), _xlfn.XLOOKUP($K70&amp;$L70,FFPERegionsAvailable!$B:$B&amp;FFPERegionsAvailable!$J:$J,FFPERegionsAvailable!$C:$C,"NA",0,-1)))</f>
        <v>AwaitInput</v>
      </c>
      <c r="R70" s="594" t="str" cm="1">
        <f t="array" ref="R70">IF(K70="", "AwaitInput", IF(_xlfn.XLOOKUP($K70&amp;$L70,FFPERegionsAvailable!$B:$B&amp;FFPERegionsAvailable!$J:$J,FFPERegionsAvailable!$O:$O,"NA",0,1)&gt;0, _xlfn.XLOOKUP($K70&amp;$L70,FFPERegionsAvailable!$B:$B&amp;FFPERegionsAvailable!$J:$J,FFPERegionsAvailable!$S:$S,"NA",0,1), _xlfn.XLOOKUP($K70&amp;$L70,FFPERegionsAvailable!$B:$B&amp;FFPERegionsAvailable!$J:$J,FFPERegionsAvailable!$S:$S,"NA",0,-1)))</f>
        <v>AwaitInput</v>
      </c>
      <c r="S70" s="594" t="str" cm="1">
        <f t="array" ref="S70">IF(K70="", "AwaitInput", IF(_xlfn.XLOOKUP($K70&amp;$L70,FFPERegionsAvailable!$B:$B&amp;FFPERegionsAvailable!$J:$J,FFPERegionsAvailable!$O:$O,"NA",0,1)&gt;0, _xlfn.XLOOKUP($K70&amp;$L70,FFPERegionsAvailable!$B:$B&amp;FFPERegionsAvailable!$J:$J,FFPERegionsAvailable!$W:$W,"NA",0,1), _xlfn.XLOOKUP($K70&amp;$L70,FFPERegionsAvailable!$B:$B&amp;FFPERegionsAvailable!$J:$J,FFPERegionsAvailable!$W:$W,"NA",0,-1)))</f>
        <v>AwaitInput</v>
      </c>
    </row>
    <row r="71" spans="1:19" ht="15.5" hidden="1">
      <c r="A71" s="215" t="s">
        <v>597</v>
      </c>
      <c r="B71" s="215" t="s">
        <v>925</v>
      </c>
      <c r="C71" s="215" t="s">
        <v>1493</v>
      </c>
      <c r="D71" s="215">
        <v>1</v>
      </c>
      <c r="E71" s="215" t="s">
        <v>2872</v>
      </c>
      <c r="F71" s="652">
        <v>44929</v>
      </c>
      <c r="G71" s="215" t="s">
        <v>2878</v>
      </c>
      <c r="H71" s="215" t="str">
        <f>IF(COUNTIFS(FFPERegionsAvailable!B:B,FFPEUsageLog!A71,FFPERegionsAvailable!J:J,FFPEUsageLog!B71,FFPERegionsAvailable!F:F,FFPEUsageLog!C71)&gt;0,"Y","N")</f>
        <v>Y</v>
      </c>
      <c r="K71" s="36"/>
      <c r="L71" s="36"/>
      <c r="M71" s="607" t="str" cm="1">
        <f t="array" ref="M71">IF(K71="", "AwaitInput", IF(_xlfn.XLOOKUP($K71&amp;$L71,FFPERegionsAvailable!$B:$B&amp;FFPERegionsAvailable!$J:$J,FFPERegionsAvailable!$O:$O,"NA",0,1)&gt;0, _xlfn.XLOOKUP($K71&amp;$L71,FFPERegionsAvailable!$B:$B&amp;FFPERegionsAvailable!$J:$J,FFPERegionsAvailable!$F:$F,"NA",0,1), _xlfn.XLOOKUP($K71&amp;$L71,FFPERegionsAvailable!$B:$B&amp;FFPERegionsAvailable!$J:$J,FFPERegionsAvailable!$F:$F,"NA",0,-1)))</f>
        <v>AwaitInput</v>
      </c>
      <c r="N71" s="595" t="str" cm="1">
        <f t="array" ref="N71">IF(K71="", "AwaitInput", IF(_xlfn.XLOOKUP($K71&amp;$L71,FFPERegionsAvailable!$B:$B&amp;FFPERegionsAvailable!$J:$J,FFPERegionsAvailable!$O:$O,"NA",0,1)&gt;0, _xlfn.XLOOKUP($K71&amp;$L71,FFPERegionsAvailable!$B:$B&amp;FFPERegionsAvailable!$J:$J,FFPERegionsAvailable!$G:$G,"NA",0,1), _xlfn.XLOOKUP($K71&amp;$L71,FFPERegionsAvailable!$B:$B&amp;FFPERegionsAvailable!$J:$J,FFPERegionsAvailable!$G:$G,"NA",0,-1)))</f>
        <v>AwaitInput</v>
      </c>
      <c r="O71" s="595" t="str" cm="1">
        <f t="array" ref="O71">IF(K71="", "AwaitInput", IF(_xlfn.XLOOKUP($K71&amp;$L71,FFPERegionsAvailable!$B:$B&amp;FFPERegionsAvailable!$J:$J,FFPERegionsAvailable!$O:$O,"NA",0,1)&gt;0, _xlfn.XLOOKUP($K71&amp;$L71,FFPERegionsAvailable!$B:$B&amp;FFPERegionsAvailable!$J:$J,FFPERegionsAvailable!$L:$L,"NA",0,1), _xlfn.XLOOKUP($K71&amp;$L71,FFPERegionsAvailable!$B:$B&amp;FFPERegionsAvailable!$J:$J,FFPERegionsAvailable!$L:$L,"NA",0,-1)))</f>
        <v>AwaitInput</v>
      </c>
      <c r="P71" s="604" t="str" cm="1">
        <f t="array" ref="P71">IF(K71="", "AwaitInput", IF(_xlfn.XLOOKUP($K71&amp;$L71,FFPERegionsAvailable!$B:$B&amp;FFPERegionsAvailable!$J:$J,FFPERegionsAvailable!$O:$O,"NA",0,1)&gt;0, _xlfn.XLOOKUP($K71&amp;$L71,FFPERegionsAvailable!$B:$B&amp;FFPERegionsAvailable!$J:$J,FFPERegionsAvailable!$O:$O,"NA",0,1), _xlfn.XLOOKUP($K71&amp;$L71,FFPERegionsAvailable!$B:$B&amp;FFPERegionsAvailable!$J:$J,FFPERegionsAvailable!$O:$O,"NA",0,-1)))</f>
        <v>AwaitInput</v>
      </c>
      <c r="Q71" s="594" t="str" cm="1">
        <f t="array" ref="Q71">IF(K71="", "AwaitInput", IF(_xlfn.XLOOKUP($K71&amp;$L71,FFPERegionsAvailable!$B:$B&amp;FFPERegionsAvailable!$J:$J,FFPERegionsAvailable!$O:$O,"NA",0,1)&gt;0, _xlfn.XLOOKUP($K71&amp;$L71,FFPERegionsAvailable!$B:$B&amp;FFPERegionsAvailable!$J:$J,FFPERegionsAvailable!$C:$C,"NA",0,1), _xlfn.XLOOKUP($K71&amp;$L71,FFPERegionsAvailable!$B:$B&amp;FFPERegionsAvailable!$J:$J,FFPERegionsAvailable!$C:$C,"NA",0,-1)))</f>
        <v>AwaitInput</v>
      </c>
      <c r="R71" s="594" t="str" cm="1">
        <f t="array" ref="R71">IF(K71="", "AwaitInput", IF(_xlfn.XLOOKUP($K71&amp;$L71,FFPERegionsAvailable!$B:$B&amp;FFPERegionsAvailable!$J:$J,FFPERegionsAvailable!$O:$O,"NA",0,1)&gt;0, _xlfn.XLOOKUP($K71&amp;$L71,FFPERegionsAvailable!$B:$B&amp;FFPERegionsAvailable!$J:$J,FFPERegionsAvailable!$S:$S,"NA",0,1), _xlfn.XLOOKUP($K71&amp;$L71,FFPERegionsAvailable!$B:$B&amp;FFPERegionsAvailable!$J:$J,FFPERegionsAvailable!$S:$S,"NA",0,-1)))</f>
        <v>AwaitInput</v>
      </c>
      <c r="S71" s="594" t="str" cm="1">
        <f t="array" ref="S71">IF(K71="", "AwaitInput", IF(_xlfn.XLOOKUP($K71&amp;$L71,FFPERegionsAvailable!$B:$B&amp;FFPERegionsAvailable!$J:$J,FFPERegionsAvailable!$O:$O,"NA",0,1)&gt;0, _xlfn.XLOOKUP($K71&amp;$L71,FFPERegionsAvailable!$B:$B&amp;FFPERegionsAvailable!$J:$J,FFPERegionsAvailable!$W:$W,"NA",0,1), _xlfn.XLOOKUP($K71&amp;$L71,FFPERegionsAvailable!$B:$B&amp;FFPERegionsAvailable!$J:$J,FFPERegionsAvailable!$W:$W,"NA",0,-1)))</f>
        <v>AwaitInput</v>
      </c>
    </row>
    <row r="72" spans="1:19" ht="15.5" hidden="1">
      <c r="A72" s="215" t="s">
        <v>484</v>
      </c>
      <c r="B72" s="215" t="s">
        <v>975</v>
      </c>
      <c r="C72" s="215" t="s">
        <v>1985</v>
      </c>
      <c r="D72" s="215">
        <v>1</v>
      </c>
      <c r="E72" s="215" t="s">
        <v>2872</v>
      </c>
      <c r="F72" s="652">
        <v>44929</v>
      </c>
      <c r="G72" s="215" t="s">
        <v>2878</v>
      </c>
      <c r="H72" s="215" t="str">
        <f>IF(COUNTIFS(FFPERegionsAvailable!B:B,FFPEUsageLog!A72,FFPERegionsAvailable!J:J,FFPEUsageLog!B72,FFPERegionsAvailable!F:F,FFPEUsageLog!C72)&gt;0,"Y","N")</f>
        <v>Y</v>
      </c>
      <c r="K72" s="36"/>
      <c r="L72" s="36"/>
      <c r="M72" s="607" t="str" cm="1">
        <f t="array" ref="M72">IF(K72="", "AwaitInput", IF(_xlfn.XLOOKUP($K72&amp;$L72,FFPERegionsAvailable!$B:$B&amp;FFPERegionsAvailable!$J:$J,FFPERegionsAvailable!$O:$O,"NA",0,1)&gt;0, _xlfn.XLOOKUP($K72&amp;$L72,FFPERegionsAvailable!$B:$B&amp;FFPERegionsAvailable!$J:$J,FFPERegionsAvailable!$F:$F,"NA",0,1), _xlfn.XLOOKUP($K72&amp;$L72,FFPERegionsAvailable!$B:$B&amp;FFPERegionsAvailable!$J:$J,FFPERegionsAvailable!$F:$F,"NA",0,-1)))</f>
        <v>AwaitInput</v>
      </c>
      <c r="N72" s="595" t="str" cm="1">
        <f t="array" ref="N72">IF(K72="", "AwaitInput", IF(_xlfn.XLOOKUP($K72&amp;$L72,FFPERegionsAvailable!$B:$B&amp;FFPERegionsAvailable!$J:$J,FFPERegionsAvailable!$O:$O,"NA",0,1)&gt;0, _xlfn.XLOOKUP($K72&amp;$L72,FFPERegionsAvailable!$B:$B&amp;FFPERegionsAvailable!$J:$J,FFPERegionsAvailable!$G:$G,"NA",0,1), _xlfn.XLOOKUP($K72&amp;$L72,FFPERegionsAvailable!$B:$B&amp;FFPERegionsAvailable!$J:$J,FFPERegionsAvailable!$G:$G,"NA",0,-1)))</f>
        <v>AwaitInput</v>
      </c>
      <c r="O72" s="595" t="str" cm="1">
        <f t="array" ref="O72">IF(K72="", "AwaitInput", IF(_xlfn.XLOOKUP($K72&amp;$L72,FFPERegionsAvailable!$B:$B&amp;FFPERegionsAvailable!$J:$J,FFPERegionsAvailable!$O:$O,"NA",0,1)&gt;0, _xlfn.XLOOKUP($K72&amp;$L72,FFPERegionsAvailable!$B:$B&amp;FFPERegionsAvailable!$J:$J,FFPERegionsAvailable!$L:$L,"NA",0,1), _xlfn.XLOOKUP($K72&amp;$L72,FFPERegionsAvailable!$B:$B&amp;FFPERegionsAvailable!$J:$J,FFPERegionsAvailable!$L:$L,"NA",0,-1)))</f>
        <v>AwaitInput</v>
      </c>
      <c r="P72" s="604" t="str" cm="1">
        <f t="array" ref="P72">IF(K72="", "AwaitInput", IF(_xlfn.XLOOKUP($K72&amp;$L72,FFPERegionsAvailable!$B:$B&amp;FFPERegionsAvailable!$J:$J,FFPERegionsAvailable!$O:$O,"NA",0,1)&gt;0, _xlfn.XLOOKUP($K72&amp;$L72,FFPERegionsAvailable!$B:$B&amp;FFPERegionsAvailable!$J:$J,FFPERegionsAvailable!$O:$O,"NA",0,1), _xlfn.XLOOKUP($K72&amp;$L72,FFPERegionsAvailable!$B:$B&amp;FFPERegionsAvailable!$J:$J,FFPERegionsAvailable!$O:$O,"NA",0,-1)))</f>
        <v>AwaitInput</v>
      </c>
      <c r="Q72" s="594" t="str" cm="1">
        <f t="array" ref="Q72">IF(K72="", "AwaitInput", IF(_xlfn.XLOOKUP($K72&amp;$L72,FFPERegionsAvailable!$B:$B&amp;FFPERegionsAvailable!$J:$J,FFPERegionsAvailable!$O:$O,"NA",0,1)&gt;0, _xlfn.XLOOKUP($K72&amp;$L72,FFPERegionsAvailable!$B:$B&amp;FFPERegionsAvailable!$J:$J,FFPERegionsAvailable!$C:$C,"NA",0,1), _xlfn.XLOOKUP($K72&amp;$L72,FFPERegionsAvailable!$B:$B&amp;FFPERegionsAvailable!$J:$J,FFPERegionsAvailable!$C:$C,"NA",0,-1)))</f>
        <v>AwaitInput</v>
      </c>
      <c r="R72" s="594" t="str" cm="1">
        <f t="array" ref="R72">IF(K72="", "AwaitInput", IF(_xlfn.XLOOKUP($K72&amp;$L72,FFPERegionsAvailable!$B:$B&amp;FFPERegionsAvailable!$J:$J,FFPERegionsAvailable!$O:$O,"NA",0,1)&gt;0, _xlfn.XLOOKUP($K72&amp;$L72,FFPERegionsAvailable!$B:$B&amp;FFPERegionsAvailable!$J:$J,FFPERegionsAvailable!$S:$S,"NA",0,1), _xlfn.XLOOKUP($K72&amp;$L72,FFPERegionsAvailable!$B:$B&amp;FFPERegionsAvailable!$J:$J,FFPERegionsAvailable!$S:$S,"NA",0,-1)))</f>
        <v>AwaitInput</v>
      </c>
      <c r="S72" s="594" t="str" cm="1">
        <f t="array" ref="S72">IF(K72="", "AwaitInput", IF(_xlfn.XLOOKUP($K72&amp;$L72,FFPERegionsAvailable!$B:$B&amp;FFPERegionsAvailable!$J:$J,FFPERegionsAvailable!$O:$O,"NA",0,1)&gt;0, _xlfn.XLOOKUP($K72&amp;$L72,FFPERegionsAvailable!$B:$B&amp;FFPERegionsAvailable!$J:$J,FFPERegionsAvailable!$W:$W,"NA",0,1), _xlfn.XLOOKUP($K72&amp;$L72,FFPERegionsAvailable!$B:$B&amp;FFPERegionsAvailable!$J:$J,FFPERegionsAvailable!$W:$W,"NA",0,-1)))</f>
        <v>AwaitInput</v>
      </c>
    </row>
    <row r="73" spans="1:19" ht="15.5" hidden="1">
      <c r="A73" s="215" t="s">
        <v>626</v>
      </c>
      <c r="B73" s="215" t="s">
        <v>975</v>
      </c>
      <c r="C73" s="215" t="s">
        <v>1497</v>
      </c>
      <c r="D73" s="215">
        <v>1</v>
      </c>
      <c r="E73" s="215" t="s">
        <v>2872</v>
      </c>
      <c r="F73" s="652">
        <v>44929</v>
      </c>
      <c r="G73" s="215" t="s">
        <v>2878</v>
      </c>
      <c r="H73" s="215" t="str">
        <f>IF(COUNTIFS(FFPERegionsAvailable!B:B,FFPEUsageLog!A73,FFPERegionsAvailable!J:J,FFPEUsageLog!B73,FFPERegionsAvailable!F:F,FFPEUsageLog!C73)&gt;0,"Y","N")</f>
        <v>Y</v>
      </c>
      <c r="K73" s="36"/>
      <c r="L73" s="36"/>
      <c r="M73" s="607" t="str" cm="1">
        <f t="array" ref="M73">IF(K73="", "AwaitInput", IF(_xlfn.XLOOKUP($K73&amp;$L73,FFPERegionsAvailable!$B:$B&amp;FFPERegionsAvailable!$J:$J,FFPERegionsAvailable!$O:$O,"NA",0,1)&gt;0, _xlfn.XLOOKUP($K73&amp;$L73,FFPERegionsAvailable!$B:$B&amp;FFPERegionsAvailable!$J:$J,FFPERegionsAvailable!$F:$F,"NA",0,1), _xlfn.XLOOKUP($K73&amp;$L73,FFPERegionsAvailable!$B:$B&amp;FFPERegionsAvailable!$J:$J,FFPERegionsAvailable!$F:$F,"NA",0,-1)))</f>
        <v>AwaitInput</v>
      </c>
      <c r="N73" s="595" t="str" cm="1">
        <f t="array" ref="N73">IF(K73="", "AwaitInput", IF(_xlfn.XLOOKUP($K73&amp;$L73,FFPERegionsAvailable!$B:$B&amp;FFPERegionsAvailable!$J:$J,FFPERegionsAvailable!$O:$O,"NA",0,1)&gt;0, _xlfn.XLOOKUP($K73&amp;$L73,FFPERegionsAvailable!$B:$B&amp;FFPERegionsAvailable!$J:$J,FFPERegionsAvailable!$G:$G,"NA",0,1), _xlfn.XLOOKUP($K73&amp;$L73,FFPERegionsAvailable!$B:$B&amp;FFPERegionsAvailable!$J:$J,FFPERegionsAvailable!$G:$G,"NA",0,-1)))</f>
        <v>AwaitInput</v>
      </c>
      <c r="O73" s="595" t="str" cm="1">
        <f t="array" ref="O73">IF(K73="", "AwaitInput", IF(_xlfn.XLOOKUP($K73&amp;$L73,FFPERegionsAvailable!$B:$B&amp;FFPERegionsAvailable!$J:$J,FFPERegionsAvailable!$O:$O,"NA",0,1)&gt;0, _xlfn.XLOOKUP($K73&amp;$L73,FFPERegionsAvailable!$B:$B&amp;FFPERegionsAvailable!$J:$J,FFPERegionsAvailable!$L:$L,"NA",0,1), _xlfn.XLOOKUP($K73&amp;$L73,FFPERegionsAvailable!$B:$B&amp;FFPERegionsAvailable!$J:$J,FFPERegionsAvailable!$L:$L,"NA",0,-1)))</f>
        <v>AwaitInput</v>
      </c>
      <c r="P73" s="604" t="str" cm="1">
        <f t="array" ref="P73">IF(K73="", "AwaitInput", IF(_xlfn.XLOOKUP($K73&amp;$L73,FFPERegionsAvailable!$B:$B&amp;FFPERegionsAvailable!$J:$J,FFPERegionsAvailable!$O:$O,"NA",0,1)&gt;0, _xlfn.XLOOKUP($K73&amp;$L73,FFPERegionsAvailable!$B:$B&amp;FFPERegionsAvailable!$J:$J,FFPERegionsAvailable!$O:$O,"NA",0,1), _xlfn.XLOOKUP($K73&amp;$L73,FFPERegionsAvailable!$B:$B&amp;FFPERegionsAvailable!$J:$J,FFPERegionsAvailable!$O:$O,"NA",0,-1)))</f>
        <v>AwaitInput</v>
      </c>
      <c r="Q73" s="594" t="str" cm="1">
        <f t="array" ref="Q73">IF(K73="", "AwaitInput", IF(_xlfn.XLOOKUP($K73&amp;$L73,FFPERegionsAvailable!$B:$B&amp;FFPERegionsAvailable!$J:$J,FFPERegionsAvailable!$O:$O,"NA",0,1)&gt;0, _xlfn.XLOOKUP($K73&amp;$L73,FFPERegionsAvailable!$B:$B&amp;FFPERegionsAvailable!$J:$J,FFPERegionsAvailable!$C:$C,"NA",0,1), _xlfn.XLOOKUP($K73&amp;$L73,FFPERegionsAvailable!$B:$B&amp;FFPERegionsAvailable!$J:$J,FFPERegionsAvailable!$C:$C,"NA",0,-1)))</f>
        <v>AwaitInput</v>
      </c>
      <c r="R73" s="594" t="str" cm="1">
        <f t="array" ref="R73">IF(K73="", "AwaitInput", IF(_xlfn.XLOOKUP($K73&amp;$L73,FFPERegionsAvailable!$B:$B&amp;FFPERegionsAvailable!$J:$J,FFPERegionsAvailable!$O:$O,"NA",0,1)&gt;0, _xlfn.XLOOKUP($K73&amp;$L73,FFPERegionsAvailable!$B:$B&amp;FFPERegionsAvailable!$J:$J,FFPERegionsAvailable!$S:$S,"NA",0,1), _xlfn.XLOOKUP($K73&amp;$L73,FFPERegionsAvailable!$B:$B&amp;FFPERegionsAvailable!$J:$J,FFPERegionsAvailable!$S:$S,"NA",0,-1)))</f>
        <v>AwaitInput</v>
      </c>
      <c r="S73" s="594" t="str" cm="1">
        <f t="array" ref="S73">IF(K73="", "AwaitInput", IF(_xlfn.XLOOKUP($K73&amp;$L73,FFPERegionsAvailable!$B:$B&amp;FFPERegionsAvailable!$J:$J,FFPERegionsAvailable!$O:$O,"NA",0,1)&gt;0, _xlfn.XLOOKUP($K73&amp;$L73,FFPERegionsAvailable!$B:$B&amp;FFPERegionsAvailable!$J:$J,FFPERegionsAvailable!$W:$W,"NA",0,1), _xlfn.XLOOKUP($K73&amp;$L73,FFPERegionsAvailable!$B:$B&amp;FFPERegionsAvailable!$J:$J,FFPERegionsAvailable!$W:$W,"NA",0,-1)))</f>
        <v>AwaitInput</v>
      </c>
    </row>
    <row r="74" spans="1:19" ht="15.5" hidden="1">
      <c r="A74" s="215" t="s">
        <v>626</v>
      </c>
      <c r="B74" s="215" t="s">
        <v>925</v>
      </c>
      <c r="C74" s="215" t="s">
        <v>1497</v>
      </c>
      <c r="D74" s="215">
        <v>1</v>
      </c>
      <c r="E74" s="215" t="s">
        <v>2872</v>
      </c>
      <c r="F74" s="652">
        <v>44929</v>
      </c>
      <c r="G74" s="215" t="s">
        <v>2878</v>
      </c>
      <c r="H74" s="215" t="str">
        <f>IF(COUNTIFS(FFPERegionsAvailable!B:B,FFPEUsageLog!A74,FFPERegionsAvailable!J:J,FFPEUsageLog!B74,FFPERegionsAvailable!F:F,FFPEUsageLog!C74)&gt;0,"Y","N")</f>
        <v>Y</v>
      </c>
      <c r="K74" s="36"/>
      <c r="L74" s="36"/>
      <c r="M74" s="607" t="str" cm="1">
        <f t="array" ref="M74">IF(K74="", "AwaitInput", IF(_xlfn.XLOOKUP($K74&amp;$L74,FFPERegionsAvailable!$B:$B&amp;FFPERegionsAvailable!$J:$J,FFPERegionsAvailable!$O:$O,"NA",0,1)&gt;0, _xlfn.XLOOKUP($K74&amp;$L74,FFPERegionsAvailable!$B:$B&amp;FFPERegionsAvailable!$J:$J,FFPERegionsAvailable!$F:$F,"NA",0,1), _xlfn.XLOOKUP($K74&amp;$L74,FFPERegionsAvailable!$B:$B&amp;FFPERegionsAvailable!$J:$J,FFPERegionsAvailable!$F:$F,"NA",0,-1)))</f>
        <v>AwaitInput</v>
      </c>
      <c r="N74" s="595" t="str" cm="1">
        <f t="array" ref="N74">IF(K74="", "AwaitInput", IF(_xlfn.XLOOKUP($K74&amp;$L74,FFPERegionsAvailable!$B:$B&amp;FFPERegionsAvailable!$J:$J,FFPERegionsAvailable!$O:$O,"NA",0,1)&gt;0, _xlfn.XLOOKUP($K74&amp;$L74,FFPERegionsAvailable!$B:$B&amp;FFPERegionsAvailable!$J:$J,FFPERegionsAvailable!$G:$G,"NA",0,1), _xlfn.XLOOKUP($K74&amp;$L74,FFPERegionsAvailable!$B:$B&amp;FFPERegionsAvailable!$J:$J,FFPERegionsAvailable!$G:$G,"NA",0,-1)))</f>
        <v>AwaitInput</v>
      </c>
      <c r="O74" s="595" t="str" cm="1">
        <f t="array" ref="O74">IF(K74="", "AwaitInput", IF(_xlfn.XLOOKUP($K74&amp;$L74,FFPERegionsAvailable!$B:$B&amp;FFPERegionsAvailable!$J:$J,FFPERegionsAvailable!$O:$O,"NA",0,1)&gt;0, _xlfn.XLOOKUP($K74&amp;$L74,FFPERegionsAvailable!$B:$B&amp;FFPERegionsAvailable!$J:$J,FFPERegionsAvailable!$L:$L,"NA",0,1), _xlfn.XLOOKUP($K74&amp;$L74,FFPERegionsAvailable!$B:$B&amp;FFPERegionsAvailable!$J:$J,FFPERegionsAvailable!$L:$L,"NA",0,-1)))</f>
        <v>AwaitInput</v>
      </c>
      <c r="P74" s="604" t="str" cm="1">
        <f t="array" ref="P74">IF(K74="", "AwaitInput", IF(_xlfn.XLOOKUP($K74&amp;$L74,FFPERegionsAvailable!$B:$B&amp;FFPERegionsAvailable!$J:$J,FFPERegionsAvailable!$O:$O,"NA",0,1)&gt;0, _xlfn.XLOOKUP($K74&amp;$L74,FFPERegionsAvailable!$B:$B&amp;FFPERegionsAvailable!$J:$J,FFPERegionsAvailable!$O:$O,"NA",0,1), _xlfn.XLOOKUP($K74&amp;$L74,FFPERegionsAvailable!$B:$B&amp;FFPERegionsAvailable!$J:$J,FFPERegionsAvailable!$O:$O,"NA",0,-1)))</f>
        <v>AwaitInput</v>
      </c>
      <c r="Q74" s="594" t="str" cm="1">
        <f t="array" ref="Q74">IF(K74="", "AwaitInput", IF(_xlfn.XLOOKUP($K74&amp;$L74,FFPERegionsAvailable!$B:$B&amp;FFPERegionsAvailable!$J:$J,FFPERegionsAvailable!$O:$O,"NA",0,1)&gt;0, _xlfn.XLOOKUP($K74&amp;$L74,FFPERegionsAvailable!$B:$B&amp;FFPERegionsAvailable!$J:$J,FFPERegionsAvailable!$C:$C,"NA",0,1), _xlfn.XLOOKUP($K74&amp;$L74,FFPERegionsAvailable!$B:$B&amp;FFPERegionsAvailable!$J:$J,FFPERegionsAvailable!$C:$C,"NA",0,-1)))</f>
        <v>AwaitInput</v>
      </c>
      <c r="R74" s="594" t="str" cm="1">
        <f t="array" ref="R74">IF(K74="", "AwaitInput", IF(_xlfn.XLOOKUP($K74&amp;$L74,FFPERegionsAvailable!$B:$B&amp;FFPERegionsAvailable!$J:$J,FFPERegionsAvailable!$O:$O,"NA",0,1)&gt;0, _xlfn.XLOOKUP($K74&amp;$L74,FFPERegionsAvailable!$B:$B&amp;FFPERegionsAvailable!$J:$J,FFPERegionsAvailable!$S:$S,"NA",0,1), _xlfn.XLOOKUP($K74&amp;$L74,FFPERegionsAvailable!$B:$B&amp;FFPERegionsAvailable!$J:$J,FFPERegionsAvailable!$S:$S,"NA",0,-1)))</f>
        <v>AwaitInput</v>
      </c>
      <c r="S74" s="594" t="str" cm="1">
        <f t="array" ref="S74">IF(K74="", "AwaitInput", IF(_xlfn.XLOOKUP($K74&amp;$L74,FFPERegionsAvailable!$B:$B&amp;FFPERegionsAvailable!$J:$J,FFPERegionsAvailable!$O:$O,"NA",0,1)&gt;0, _xlfn.XLOOKUP($K74&amp;$L74,FFPERegionsAvailable!$B:$B&amp;FFPERegionsAvailable!$J:$J,FFPERegionsAvailable!$W:$W,"NA",0,1), _xlfn.XLOOKUP($K74&amp;$L74,FFPERegionsAvailable!$B:$B&amp;FFPERegionsAvailable!$J:$J,FFPERegionsAvailable!$W:$W,"NA",0,-1)))</f>
        <v>AwaitInput</v>
      </c>
    </row>
    <row r="75" spans="1:19" ht="15.5" hidden="1">
      <c r="A75" s="215">
        <v>1191</v>
      </c>
      <c r="B75" s="215" t="s">
        <v>975</v>
      </c>
      <c r="C75" s="215" t="s">
        <v>1366</v>
      </c>
      <c r="D75" s="215">
        <v>1</v>
      </c>
      <c r="E75" s="215" t="s">
        <v>2872</v>
      </c>
      <c r="F75" s="652">
        <v>44929</v>
      </c>
      <c r="G75" s="215" t="s">
        <v>2878</v>
      </c>
      <c r="H75" s="215" t="str">
        <f>IF(COUNTIFS(FFPERegionsAvailable!B:B,FFPEUsageLog!A75,FFPERegionsAvailable!J:J,FFPEUsageLog!B75,FFPERegionsAvailable!F:F,FFPEUsageLog!C75)&gt;0,"Y","N")</f>
        <v>Y</v>
      </c>
      <c r="K75" s="36"/>
      <c r="L75" s="36"/>
      <c r="M75" s="607" t="str" cm="1">
        <f t="array" ref="M75">IF(K75="", "AwaitInput", IF(_xlfn.XLOOKUP($K75&amp;$L75,FFPERegionsAvailable!$B:$B&amp;FFPERegionsAvailable!$J:$J,FFPERegionsAvailable!$O:$O,"NA",0,1)&gt;0, _xlfn.XLOOKUP($K75&amp;$L75,FFPERegionsAvailable!$B:$B&amp;FFPERegionsAvailable!$J:$J,FFPERegionsAvailable!$F:$F,"NA",0,1), _xlfn.XLOOKUP($K75&amp;$L75,FFPERegionsAvailable!$B:$B&amp;FFPERegionsAvailable!$J:$J,FFPERegionsAvailable!$F:$F,"NA",0,-1)))</f>
        <v>AwaitInput</v>
      </c>
      <c r="N75" s="595" t="str" cm="1">
        <f t="array" ref="N75">IF(K75="", "AwaitInput", IF(_xlfn.XLOOKUP($K75&amp;$L75,FFPERegionsAvailable!$B:$B&amp;FFPERegionsAvailable!$J:$J,FFPERegionsAvailable!$O:$O,"NA",0,1)&gt;0, _xlfn.XLOOKUP($K75&amp;$L75,FFPERegionsAvailable!$B:$B&amp;FFPERegionsAvailable!$J:$J,FFPERegionsAvailable!$G:$G,"NA",0,1), _xlfn.XLOOKUP($K75&amp;$L75,FFPERegionsAvailable!$B:$B&amp;FFPERegionsAvailable!$J:$J,FFPERegionsAvailable!$G:$G,"NA",0,-1)))</f>
        <v>AwaitInput</v>
      </c>
      <c r="O75" s="595" t="str" cm="1">
        <f t="array" ref="O75">IF(K75="", "AwaitInput", IF(_xlfn.XLOOKUP($K75&amp;$L75,FFPERegionsAvailable!$B:$B&amp;FFPERegionsAvailable!$J:$J,FFPERegionsAvailable!$O:$O,"NA",0,1)&gt;0, _xlfn.XLOOKUP($K75&amp;$L75,FFPERegionsAvailable!$B:$B&amp;FFPERegionsAvailable!$J:$J,FFPERegionsAvailable!$L:$L,"NA",0,1), _xlfn.XLOOKUP($K75&amp;$L75,FFPERegionsAvailable!$B:$B&amp;FFPERegionsAvailable!$J:$J,FFPERegionsAvailable!$L:$L,"NA",0,-1)))</f>
        <v>AwaitInput</v>
      </c>
      <c r="P75" s="604" t="str" cm="1">
        <f t="array" ref="P75">IF(K75="", "AwaitInput", IF(_xlfn.XLOOKUP($K75&amp;$L75,FFPERegionsAvailable!$B:$B&amp;FFPERegionsAvailable!$J:$J,FFPERegionsAvailable!$O:$O,"NA",0,1)&gt;0, _xlfn.XLOOKUP($K75&amp;$L75,FFPERegionsAvailable!$B:$B&amp;FFPERegionsAvailable!$J:$J,FFPERegionsAvailable!$O:$O,"NA",0,1), _xlfn.XLOOKUP($K75&amp;$L75,FFPERegionsAvailable!$B:$B&amp;FFPERegionsAvailable!$J:$J,FFPERegionsAvailable!$O:$O,"NA",0,-1)))</f>
        <v>AwaitInput</v>
      </c>
      <c r="Q75" s="594" t="str" cm="1">
        <f t="array" ref="Q75">IF(K75="", "AwaitInput", IF(_xlfn.XLOOKUP($K75&amp;$L75,FFPERegionsAvailable!$B:$B&amp;FFPERegionsAvailable!$J:$J,FFPERegionsAvailable!$O:$O,"NA",0,1)&gt;0, _xlfn.XLOOKUP($K75&amp;$L75,FFPERegionsAvailable!$B:$B&amp;FFPERegionsAvailable!$J:$J,FFPERegionsAvailable!$C:$C,"NA",0,1), _xlfn.XLOOKUP($K75&amp;$L75,FFPERegionsAvailable!$B:$B&amp;FFPERegionsAvailable!$J:$J,FFPERegionsAvailable!$C:$C,"NA",0,-1)))</f>
        <v>AwaitInput</v>
      </c>
      <c r="R75" s="594" t="str" cm="1">
        <f t="array" ref="R75">IF(K75="", "AwaitInput", IF(_xlfn.XLOOKUP($K75&amp;$L75,FFPERegionsAvailable!$B:$B&amp;FFPERegionsAvailable!$J:$J,FFPERegionsAvailable!$O:$O,"NA",0,1)&gt;0, _xlfn.XLOOKUP($K75&amp;$L75,FFPERegionsAvailable!$B:$B&amp;FFPERegionsAvailable!$J:$J,FFPERegionsAvailable!$S:$S,"NA",0,1), _xlfn.XLOOKUP($K75&amp;$L75,FFPERegionsAvailable!$B:$B&amp;FFPERegionsAvailable!$J:$J,FFPERegionsAvailable!$S:$S,"NA",0,-1)))</f>
        <v>AwaitInput</v>
      </c>
      <c r="S75" s="594" t="str" cm="1">
        <f t="array" ref="S75">IF(K75="", "AwaitInput", IF(_xlfn.XLOOKUP($K75&amp;$L75,FFPERegionsAvailable!$B:$B&amp;FFPERegionsAvailable!$J:$J,FFPERegionsAvailable!$O:$O,"NA",0,1)&gt;0, _xlfn.XLOOKUP($K75&amp;$L75,FFPERegionsAvailable!$B:$B&amp;FFPERegionsAvailable!$J:$J,FFPERegionsAvailable!$W:$W,"NA",0,1), _xlfn.XLOOKUP($K75&amp;$L75,FFPERegionsAvailable!$B:$B&amp;FFPERegionsAvailable!$J:$J,FFPERegionsAvailable!$W:$W,"NA",0,-1)))</f>
        <v>AwaitInput</v>
      </c>
    </row>
    <row r="76" spans="1:19" ht="15.5" hidden="1">
      <c r="A76" s="215">
        <v>1165</v>
      </c>
      <c r="B76" s="215" t="s">
        <v>925</v>
      </c>
      <c r="C76" s="215" t="s">
        <v>1374</v>
      </c>
      <c r="D76" s="215">
        <v>1</v>
      </c>
      <c r="E76" s="215" t="s">
        <v>2872</v>
      </c>
      <c r="F76" s="652">
        <v>44929</v>
      </c>
      <c r="G76" s="215" t="s">
        <v>2878</v>
      </c>
      <c r="H76" s="215" t="str">
        <f>IF(COUNTIFS(FFPERegionsAvailable!B:B,FFPEUsageLog!A76,FFPERegionsAvailable!J:J,FFPEUsageLog!B76,FFPERegionsAvailable!F:F,FFPEUsageLog!C76)&gt;0,"Y","N")</f>
        <v>Y</v>
      </c>
      <c r="K76" s="36"/>
      <c r="L76" s="36"/>
      <c r="M76" s="607" t="str" cm="1">
        <f t="array" ref="M76">IF(K76="", "AwaitInput", IF(_xlfn.XLOOKUP($K76&amp;$L76,FFPERegionsAvailable!$B:$B&amp;FFPERegionsAvailable!$J:$J,FFPERegionsAvailable!$O:$O,"NA",0,1)&gt;0, _xlfn.XLOOKUP($K76&amp;$L76,FFPERegionsAvailable!$B:$B&amp;FFPERegionsAvailable!$J:$J,FFPERegionsAvailable!$F:$F,"NA",0,1), _xlfn.XLOOKUP($K76&amp;$L76,FFPERegionsAvailable!$B:$B&amp;FFPERegionsAvailable!$J:$J,FFPERegionsAvailable!$F:$F,"NA",0,-1)))</f>
        <v>AwaitInput</v>
      </c>
      <c r="N76" s="595" t="str" cm="1">
        <f t="array" ref="N76">IF(K76="", "AwaitInput", IF(_xlfn.XLOOKUP($K76&amp;$L76,FFPERegionsAvailable!$B:$B&amp;FFPERegionsAvailable!$J:$J,FFPERegionsAvailable!$O:$O,"NA",0,1)&gt;0, _xlfn.XLOOKUP($K76&amp;$L76,FFPERegionsAvailable!$B:$B&amp;FFPERegionsAvailable!$J:$J,FFPERegionsAvailable!$G:$G,"NA",0,1), _xlfn.XLOOKUP($K76&amp;$L76,FFPERegionsAvailable!$B:$B&amp;FFPERegionsAvailable!$J:$J,FFPERegionsAvailable!$G:$G,"NA",0,-1)))</f>
        <v>AwaitInput</v>
      </c>
      <c r="O76" s="595" t="str" cm="1">
        <f t="array" ref="O76">IF(K76="", "AwaitInput", IF(_xlfn.XLOOKUP($K76&amp;$L76,FFPERegionsAvailable!$B:$B&amp;FFPERegionsAvailable!$J:$J,FFPERegionsAvailable!$O:$O,"NA",0,1)&gt;0, _xlfn.XLOOKUP($K76&amp;$L76,FFPERegionsAvailable!$B:$B&amp;FFPERegionsAvailable!$J:$J,FFPERegionsAvailable!$L:$L,"NA",0,1), _xlfn.XLOOKUP($K76&amp;$L76,FFPERegionsAvailable!$B:$B&amp;FFPERegionsAvailable!$J:$J,FFPERegionsAvailable!$L:$L,"NA",0,-1)))</f>
        <v>AwaitInput</v>
      </c>
      <c r="P76" s="604" t="str" cm="1">
        <f t="array" ref="P76">IF(K76="", "AwaitInput", IF(_xlfn.XLOOKUP($K76&amp;$L76,FFPERegionsAvailable!$B:$B&amp;FFPERegionsAvailable!$J:$J,FFPERegionsAvailable!$O:$O,"NA",0,1)&gt;0, _xlfn.XLOOKUP($K76&amp;$L76,FFPERegionsAvailable!$B:$B&amp;FFPERegionsAvailable!$J:$J,FFPERegionsAvailable!$O:$O,"NA",0,1), _xlfn.XLOOKUP($K76&amp;$L76,FFPERegionsAvailable!$B:$B&amp;FFPERegionsAvailable!$J:$J,FFPERegionsAvailable!$O:$O,"NA",0,-1)))</f>
        <v>AwaitInput</v>
      </c>
      <c r="Q76" s="594" t="str" cm="1">
        <f t="array" ref="Q76">IF(K76="", "AwaitInput", IF(_xlfn.XLOOKUP($K76&amp;$L76,FFPERegionsAvailable!$B:$B&amp;FFPERegionsAvailable!$J:$J,FFPERegionsAvailable!$O:$O,"NA",0,1)&gt;0, _xlfn.XLOOKUP($K76&amp;$L76,FFPERegionsAvailable!$B:$B&amp;FFPERegionsAvailable!$J:$J,FFPERegionsAvailable!$C:$C,"NA",0,1), _xlfn.XLOOKUP($K76&amp;$L76,FFPERegionsAvailable!$B:$B&amp;FFPERegionsAvailable!$J:$J,FFPERegionsAvailable!$C:$C,"NA",0,-1)))</f>
        <v>AwaitInput</v>
      </c>
      <c r="R76" s="594" t="str" cm="1">
        <f t="array" ref="R76">IF(K76="", "AwaitInput", IF(_xlfn.XLOOKUP($K76&amp;$L76,FFPERegionsAvailable!$B:$B&amp;FFPERegionsAvailable!$J:$J,FFPERegionsAvailable!$O:$O,"NA",0,1)&gt;0, _xlfn.XLOOKUP($K76&amp;$L76,FFPERegionsAvailable!$B:$B&amp;FFPERegionsAvailable!$J:$J,FFPERegionsAvailable!$S:$S,"NA",0,1), _xlfn.XLOOKUP($K76&amp;$L76,FFPERegionsAvailable!$B:$B&amp;FFPERegionsAvailable!$J:$J,FFPERegionsAvailable!$S:$S,"NA",0,-1)))</f>
        <v>AwaitInput</v>
      </c>
      <c r="S76" s="594" t="str" cm="1">
        <f t="array" ref="S76">IF(K76="", "AwaitInput", IF(_xlfn.XLOOKUP($K76&amp;$L76,FFPERegionsAvailable!$B:$B&amp;FFPERegionsAvailable!$J:$J,FFPERegionsAvailable!$O:$O,"NA",0,1)&gt;0, _xlfn.XLOOKUP($K76&amp;$L76,FFPERegionsAvailable!$B:$B&amp;FFPERegionsAvailable!$J:$J,FFPERegionsAvailable!$W:$W,"NA",0,1), _xlfn.XLOOKUP($K76&amp;$L76,FFPERegionsAvailable!$B:$B&amp;FFPERegionsAvailable!$J:$J,FFPERegionsAvailable!$W:$W,"NA",0,-1)))</f>
        <v>AwaitInput</v>
      </c>
    </row>
    <row r="77" spans="1:19" ht="15.5" hidden="1">
      <c r="A77" s="215" t="s">
        <v>500</v>
      </c>
      <c r="B77" s="215" t="s">
        <v>975</v>
      </c>
      <c r="C77" s="215" t="s">
        <v>1985</v>
      </c>
      <c r="D77" s="215">
        <v>1</v>
      </c>
      <c r="E77" s="215" t="s">
        <v>2872</v>
      </c>
      <c r="F77" s="652">
        <v>44929</v>
      </c>
      <c r="G77" s="215" t="s">
        <v>2878</v>
      </c>
      <c r="H77" s="215" t="str">
        <f>IF(COUNTIFS(FFPERegionsAvailable!B:B,FFPEUsageLog!A77,FFPERegionsAvailable!J:J,FFPEUsageLog!B77,FFPERegionsAvailable!F:F,FFPEUsageLog!C77)&gt;0,"Y","N")</f>
        <v>Y</v>
      </c>
      <c r="K77" s="36"/>
      <c r="L77" s="36"/>
      <c r="M77" s="607" t="str" cm="1">
        <f t="array" ref="M77">IF(K77="", "AwaitInput", IF(_xlfn.XLOOKUP($K77&amp;$L77,FFPERegionsAvailable!$B:$B&amp;FFPERegionsAvailable!$J:$J,FFPERegionsAvailable!$O:$O,"NA",0,1)&gt;0, _xlfn.XLOOKUP($K77&amp;$L77,FFPERegionsAvailable!$B:$B&amp;FFPERegionsAvailable!$J:$J,FFPERegionsAvailable!$F:$F,"NA",0,1), _xlfn.XLOOKUP($K77&amp;$L77,FFPERegionsAvailable!$B:$B&amp;FFPERegionsAvailable!$J:$J,FFPERegionsAvailable!$F:$F,"NA",0,-1)))</f>
        <v>AwaitInput</v>
      </c>
      <c r="N77" s="595" t="str" cm="1">
        <f t="array" ref="N77">IF(K77="", "AwaitInput", IF(_xlfn.XLOOKUP($K77&amp;$L77,FFPERegionsAvailable!$B:$B&amp;FFPERegionsAvailable!$J:$J,FFPERegionsAvailable!$O:$O,"NA",0,1)&gt;0, _xlfn.XLOOKUP($K77&amp;$L77,FFPERegionsAvailable!$B:$B&amp;FFPERegionsAvailable!$J:$J,FFPERegionsAvailable!$G:$G,"NA",0,1), _xlfn.XLOOKUP($K77&amp;$L77,FFPERegionsAvailable!$B:$B&amp;FFPERegionsAvailable!$J:$J,FFPERegionsAvailable!$G:$G,"NA",0,-1)))</f>
        <v>AwaitInput</v>
      </c>
      <c r="O77" s="595" t="str" cm="1">
        <f t="array" ref="O77">IF(K77="", "AwaitInput", IF(_xlfn.XLOOKUP($K77&amp;$L77,FFPERegionsAvailable!$B:$B&amp;FFPERegionsAvailable!$J:$J,FFPERegionsAvailable!$O:$O,"NA",0,1)&gt;0, _xlfn.XLOOKUP($K77&amp;$L77,FFPERegionsAvailable!$B:$B&amp;FFPERegionsAvailable!$J:$J,FFPERegionsAvailable!$L:$L,"NA",0,1), _xlfn.XLOOKUP($K77&amp;$L77,FFPERegionsAvailable!$B:$B&amp;FFPERegionsAvailable!$J:$J,FFPERegionsAvailable!$L:$L,"NA",0,-1)))</f>
        <v>AwaitInput</v>
      </c>
      <c r="P77" s="604" t="str" cm="1">
        <f t="array" ref="P77">IF(K77="", "AwaitInput", IF(_xlfn.XLOOKUP($K77&amp;$L77,FFPERegionsAvailable!$B:$B&amp;FFPERegionsAvailable!$J:$J,FFPERegionsAvailable!$O:$O,"NA",0,1)&gt;0, _xlfn.XLOOKUP($K77&amp;$L77,FFPERegionsAvailable!$B:$B&amp;FFPERegionsAvailable!$J:$J,FFPERegionsAvailable!$O:$O,"NA",0,1), _xlfn.XLOOKUP($K77&amp;$L77,FFPERegionsAvailable!$B:$B&amp;FFPERegionsAvailable!$J:$J,FFPERegionsAvailable!$O:$O,"NA",0,-1)))</f>
        <v>AwaitInput</v>
      </c>
      <c r="Q77" s="594" t="str" cm="1">
        <f t="array" ref="Q77">IF(K77="", "AwaitInput", IF(_xlfn.XLOOKUP($K77&amp;$L77,FFPERegionsAvailable!$B:$B&amp;FFPERegionsAvailable!$J:$J,FFPERegionsAvailable!$O:$O,"NA",0,1)&gt;0, _xlfn.XLOOKUP($K77&amp;$L77,FFPERegionsAvailable!$B:$B&amp;FFPERegionsAvailable!$J:$J,FFPERegionsAvailable!$C:$C,"NA",0,1), _xlfn.XLOOKUP($K77&amp;$L77,FFPERegionsAvailable!$B:$B&amp;FFPERegionsAvailable!$J:$J,FFPERegionsAvailable!$C:$C,"NA",0,-1)))</f>
        <v>AwaitInput</v>
      </c>
      <c r="R77" s="594" t="str" cm="1">
        <f t="array" ref="R77">IF(K77="", "AwaitInput", IF(_xlfn.XLOOKUP($K77&amp;$L77,FFPERegionsAvailable!$B:$B&amp;FFPERegionsAvailable!$J:$J,FFPERegionsAvailable!$O:$O,"NA",0,1)&gt;0, _xlfn.XLOOKUP($K77&amp;$L77,FFPERegionsAvailable!$B:$B&amp;FFPERegionsAvailable!$J:$J,FFPERegionsAvailable!$S:$S,"NA",0,1), _xlfn.XLOOKUP($K77&amp;$L77,FFPERegionsAvailable!$B:$B&amp;FFPERegionsAvailable!$J:$J,FFPERegionsAvailable!$S:$S,"NA",0,-1)))</f>
        <v>AwaitInput</v>
      </c>
      <c r="S77" s="594" t="str" cm="1">
        <f t="array" ref="S77">IF(K77="", "AwaitInput", IF(_xlfn.XLOOKUP($K77&amp;$L77,FFPERegionsAvailable!$B:$B&amp;FFPERegionsAvailable!$J:$J,FFPERegionsAvailable!$O:$O,"NA",0,1)&gt;0, _xlfn.XLOOKUP($K77&amp;$L77,FFPERegionsAvailable!$B:$B&amp;FFPERegionsAvailable!$J:$J,FFPERegionsAvailable!$W:$W,"NA",0,1), _xlfn.XLOOKUP($K77&amp;$L77,FFPERegionsAvailable!$B:$B&amp;FFPERegionsAvailable!$J:$J,FFPERegionsAvailable!$W:$W,"NA",0,-1)))</f>
        <v>AwaitInput</v>
      </c>
    </row>
    <row r="78" spans="1:19" ht="15.5" hidden="1">
      <c r="A78" s="215">
        <v>1191</v>
      </c>
      <c r="B78" s="215" t="s">
        <v>925</v>
      </c>
      <c r="C78" s="215" t="s">
        <v>1370</v>
      </c>
      <c r="D78" s="215">
        <v>1</v>
      </c>
      <c r="E78" s="215" t="s">
        <v>2872</v>
      </c>
      <c r="F78" s="652">
        <v>44929</v>
      </c>
      <c r="G78" s="215" t="s">
        <v>2878</v>
      </c>
      <c r="H78" s="215" t="str">
        <f>IF(COUNTIFS(FFPERegionsAvailable!B:B,FFPEUsageLog!A78,FFPERegionsAvailable!J:J,FFPEUsageLog!B78,FFPERegionsAvailable!F:F,FFPEUsageLog!C78)&gt;0,"Y","N")</f>
        <v>Y</v>
      </c>
      <c r="K78" s="36"/>
      <c r="L78" s="36"/>
      <c r="M78" s="607" t="str" cm="1">
        <f t="array" ref="M78">IF(K78="", "AwaitInput", IF(_xlfn.XLOOKUP($K78&amp;$L78,FFPERegionsAvailable!$B:$B&amp;FFPERegionsAvailable!$J:$J,FFPERegionsAvailable!$O:$O,"NA",0,1)&gt;0, _xlfn.XLOOKUP($K78&amp;$L78,FFPERegionsAvailable!$B:$B&amp;FFPERegionsAvailable!$J:$J,FFPERegionsAvailable!$F:$F,"NA",0,1), _xlfn.XLOOKUP($K78&amp;$L78,FFPERegionsAvailable!$B:$B&amp;FFPERegionsAvailable!$J:$J,FFPERegionsAvailable!$F:$F,"NA",0,-1)))</f>
        <v>AwaitInput</v>
      </c>
      <c r="N78" s="595" t="str" cm="1">
        <f t="array" ref="N78">IF(K78="", "AwaitInput", IF(_xlfn.XLOOKUP($K78&amp;$L78,FFPERegionsAvailable!$B:$B&amp;FFPERegionsAvailable!$J:$J,FFPERegionsAvailable!$O:$O,"NA",0,1)&gt;0, _xlfn.XLOOKUP($K78&amp;$L78,FFPERegionsAvailable!$B:$B&amp;FFPERegionsAvailable!$J:$J,FFPERegionsAvailable!$G:$G,"NA",0,1), _xlfn.XLOOKUP($K78&amp;$L78,FFPERegionsAvailable!$B:$B&amp;FFPERegionsAvailable!$J:$J,FFPERegionsAvailable!$G:$G,"NA",0,-1)))</f>
        <v>AwaitInput</v>
      </c>
      <c r="O78" s="595" t="str" cm="1">
        <f t="array" ref="O78">IF(K78="", "AwaitInput", IF(_xlfn.XLOOKUP($K78&amp;$L78,FFPERegionsAvailable!$B:$B&amp;FFPERegionsAvailable!$J:$J,FFPERegionsAvailable!$O:$O,"NA",0,1)&gt;0, _xlfn.XLOOKUP($K78&amp;$L78,FFPERegionsAvailable!$B:$B&amp;FFPERegionsAvailable!$J:$J,FFPERegionsAvailable!$L:$L,"NA",0,1), _xlfn.XLOOKUP($K78&amp;$L78,FFPERegionsAvailable!$B:$B&amp;FFPERegionsAvailable!$J:$J,FFPERegionsAvailable!$L:$L,"NA",0,-1)))</f>
        <v>AwaitInput</v>
      </c>
      <c r="P78" s="604" t="str" cm="1">
        <f t="array" ref="P78">IF(K78="", "AwaitInput", IF(_xlfn.XLOOKUP($K78&amp;$L78,FFPERegionsAvailable!$B:$B&amp;FFPERegionsAvailable!$J:$J,FFPERegionsAvailable!$O:$O,"NA",0,1)&gt;0, _xlfn.XLOOKUP($K78&amp;$L78,FFPERegionsAvailable!$B:$B&amp;FFPERegionsAvailable!$J:$J,FFPERegionsAvailable!$O:$O,"NA",0,1), _xlfn.XLOOKUP($K78&amp;$L78,FFPERegionsAvailable!$B:$B&amp;FFPERegionsAvailable!$J:$J,FFPERegionsAvailable!$O:$O,"NA",0,-1)))</f>
        <v>AwaitInput</v>
      </c>
      <c r="Q78" s="594" t="str" cm="1">
        <f t="array" ref="Q78">IF(K78="", "AwaitInput", IF(_xlfn.XLOOKUP($K78&amp;$L78,FFPERegionsAvailable!$B:$B&amp;FFPERegionsAvailable!$J:$J,FFPERegionsAvailable!$O:$O,"NA",0,1)&gt;0, _xlfn.XLOOKUP($K78&amp;$L78,FFPERegionsAvailable!$B:$B&amp;FFPERegionsAvailable!$J:$J,FFPERegionsAvailable!$C:$C,"NA",0,1), _xlfn.XLOOKUP($K78&amp;$L78,FFPERegionsAvailable!$B:$B&amp;FFPERegionsAvailable!$J:$J,FFPERegionsAvailable!$C:$C,"NA",0,-1)))</f>
        <v>AwaitInput</v>
      </c>
      <c r="R78" s="594" t="str" cm="1">
        <f t="array" ref="R78">IF(K78="", "AwaitInput", IF(_xlfn.XLOOKUP($K78&amp;$L78,FFPERegionsAvailable!$B:$B&amp;FFPERegionsAvailable!$J:$J,FFPERegionsAvailable!$O:$O,"NA",0,1)&gt;0, _xlfn.XLOOKUP($K78&amp;$L78,FFPERegionsAvailable!$B:$B&amp;FFPERegionsAvailable!$J:$J,FFPERegionsAvailable!$S:$S,"NA",0,1), _xlfn.XLOOKUP($K78&amp;$L78,FFPERegionsAvailable!$B:$B&amp;FFPERegionsAvailable!$J:$J,FFPERegionsAvailable!$S:$S,"NA",0,-1)))</f>
        <v>AwaitInput</v>
      </c>
      <c r="S78" s="594" t="str" cm="1">
        <f t="array" ref="S78">IF(K78="", "AwaitInput", IF(_xlfn.XLOOKUP($K78&amp;$L78,FFPERegionsAvailable!$B:$B&amp;FFPERegionsAvailable!$J:$J,FFPERegionsAvailable!$O:$O,"NA",0,1)&gt;0, _xlfn.XLOOKUP($K78&amp;$L78,FFPERegionsAvailable!$B:$B&amp;FFPERegionsAvailable!$J:$J,FFPERegionsAvailable!$W:$W,"NA",0,1), _xlfn.XLOOKUP($K78&amp;$L78,FFPERegionsAvailable!$B:$B&amp;FFPERegionsAvailable!$J:$J,FFPERegionsAvailable!$W:$W,"NA",0,-1)))</f>
        <v>AwaitInput</v>
      </c>
    </row>
    <row r="79" spans="1:19" ht="15.5" hidden="1">
      <c r="A79" s="215">
        <v>1165</v>
      </c>
      <c r="B79" s="215" t="s">
        <v>975</v>
      </c>
      <c r="C79" s="215" t="s">
        <v>1374</v>
      </c>
      <c r="D79" s="215">
        <v>1</v>
      </c>
      <c r="E79" s="215" t="s">
        <v>2872</v>
      </c>
      <c r="F79" s="652">
        <v>44929</v>
      </c>
      <c r="G79" s="215" t="s">
        <v>2878</v>
      </c>
      <c r="H79" s="215" t="str">
        <f>IF(COUNTIFS(FFPERegionsAvailable!B:B,FFPEUsageLog!A79,FFPERegionsAvailable!J:J,FFPEUsageLog!B79,FFPERegionsAvailable!F:F,FFPEUsageLog!C79)&gt;0,"Y","N")</f>
        <v>Y</v>
      </c>
      <c r="K79" s="36"/>
      <c r="L79" s="36"/>
      <c r="M79" s="607" t="str" cm="1">
        <f t="array" ref="M79">IF(K79="", "AwaitInput", IF(_xlfn.XLOOKUP($K79&amp;$L79,FFPERegionsAvailable!$B:$B&amp;FFPERegionsAvailable!$J:$J,FFPERegionsAvailable!$O:$O,"NA",0,1)&gt;0, _xlfn.XLOOKUP($K79&amp;$L79,FFPERegionsAvailable!$B:$B&amp;FFPERegionsAvailable!$J:$J,FFPERegionsAvailable!$F:$F,"NA",0,1), _xlfn.XLOOKUP($K79&amp;$L79,FFPERegionsAvailable!$B:$B&amp;FFPERegionsAvailable!$J:$J,FFPERegionsAvailable!$F:$F,"NA",0,-1)))</f>
        <v>AwaitInput</v>
      </c>
      <c r="N79" s="595" t="str" cm="1">
        <f t="array" ref="N79">IF(K79="", "AwaitInput", IF(_xlfn.XLOOKUP($K79&amp;$L79,FFPERegionsAvailable!$B:$B&amp;FFPERegionsAvailable!$J:$J,FFPERegionsAvailable!$O:$O,"NA",0,1)&gt;0, _xlfn.XLOOKUP($K79&amp;$L79,FFPERegionsAvailable!$B:$B&amp;FFPERegionsAvailable!$J:$J,FFPERegionsAvailable!$G:$G,"NA",0,1), _xlfn.XLOOKUP($K79&amp;$L79,FFPERegionsAvailable!$B:$B&amp;FFPERegionsAvailable!$J:$J,FFPERegionsAvailable!$G:$G,"NA",0,-1)))</f>
        <v>AwaitInput</v>
      </c>
      <c r="O79" s="595" t="str" cm="1">
        <f t="array" ref="O79">IF(K79="", "AwaitInput", IF(_xlfn.XLOOKUP($K79&amp;$L79,FFPERegionsAvailable!$B:$B&amp;FFPERegionsAvailable!$J:$J,FFPERegionsAvailable!$O:$O,"NA",0,1)&gt;0, _xlfn.XLOOKUP($K79&amp;$L79,FFPERegionsAvailable!$B:$B&amp;FFPERegionsAvailable!$J:$J,FFPERegionsAvailable!$L:$L,"NA",0,1), _xlfn.XLOOKUP($K79&amp;$L79,FFPERegionsAvailable!$B:$B&amp;FFPERegionsAvailable!$J:$J,FFPERegionsAvailable!$L:$L,"NA",0,-1)))</f>
        <v>AwaitInput</v>
      </c>
      <c r="P79" s="604" t="str" cm="1">
        <f t="array" ref="P79">IF(K79="", "AwaitInput", IF(_xlfn.XLOOKUP($K79&amp;$L79,FFPERegionsAvailable!$B:$B&amp;FFPERegionsAvailable!$J:$J,FFPERegionsAvailable!$O:$O,"NA",0,1)&gt;0, _xlfn.XLOOKUP($K79&amp;$L79,FFPERegionsAvailable!$B:$B&amp;FFPERegionsAvailable!$J:$J,FFPERegionsAvailable!$O:$O,"NA",0,1), _xlfn.XLOOKUP($K79&amp;$L79,FFPERegionsAvailable!$B:$B&amp;FFPERegionsAvailable!$J:$J,FFPERegionsAvailable!$O:$O,"NA",0,-1)))</f>
        <v>AwaitInput</v>
      </c>
      <c r="Q79" s="594" t="str" cm="1">
        <f t="array" ref="Q79">IF(K79="", "AwaitInput", IF(_xlfn.XLOOKUP($K79&amp;$L79,FFPERegionsAvailable!$B:$B&amp;FFPERegionsAvailable!$J:$J,FFPERegionsAvailable!$O:$O,"NA",0,1)&gt;0, _xlfn.XLOOKUP($K79&amp;$L79,FFPERegionsAvailable!$B:$B&amp;FFPERegionsAvailable!$J:$J,FFPERegionsAvailable!$C:$C,"NA",0,1), _xlfn.XLOOKUP($K79&amp;$L79,FFPERegionsAvailable!$B:$B&amp;FFPERegionsAvailable!$J:$J,FFPERegionsAvailable!$C:$C,"NA",0,-1)))</f>
        <v>AwaitInput</v>
      </c>
      <c r="R79" s="594" t="str" cm="1">
        <f t="array" ref="R79">IF(K79="", "AwaitInput", IF(_xlfn.XLOOKUP($K79&amp;$L79,FFPERegionsAvailable!$B:$B&amp;FFPERegionsAvailable!$J:$J,FFPERegionsAvailable!$O:$O,"NA",0,1)&gt;0, _xlfn.XLOOKUP($K79&amp;$L79,FFPERegionsAvailable!$B:$B&amp;FFPERegionsAvailable!$J:$J,FFPERegionsAvailable!$S:$S,"NA",0,1), _xlfn.XLOOKUP($K79&amp;$L79,FFPERegionsAvailable!$B:$B&amp;FFPERegionsAvailable!$J:$J,FFPERegionsAvailable!$S:$S,"NA",0,-1)))</f>
        <v>AwaitInput</v>
      </c>
      <c r="S79" s="594" t="str" cm="1">
        <f t="array" ref="S79">IF(K79="", "AwaitInput", IF(_xlfn.XLOOKUP($K79&amp;$L79,FFPERegionsAvailable!$B:$B&amp;FFPERegionsAvailable!$J:$J,FFPERegionsAvailable!$O:$O,"NA",0,1)&gt;0, _xlfn.XLOOKUP($K79&amp;$L79,FFPERegionsAvailable!$B:$B&amp;FFPERegionsAvailable!$J:$J,FFPERegionsAvailable!$W:$W,"NA",0,1), _xlfn.XLOOKUP($K79&amp;$L79,FFPERegionsAvailable!$B:$B&amp;FFPERegionsAvailable!$J:$J,FFPERegionsAvailable!$W:$W,"NA",0,-1)))</f>
        <v>AwaitInput</v>
      </c>
    </row>
    <row r="80" spans="1:19" ht="15.5" hidden="1">
      <c r="A80" s="215" t="s">
        <v>607</v>
      </c>
      <c r="B80" s="215" t="s">
        <v>925</v>
      </c>
      <c r="C80" s="215" t="s">
        <v>1480</v>
      </c>
      <c r="D80" s="215">
        <v>1</v>
      </c>
      <c r="E80" s="215" t="s">
        <v>2872</v>
      </c>
      <c r="F80" s="652">
        <v>44929</v>
      </c>
      <c r="G80" s="215" t="s">
        <v>2878</v>
      </c>
      <c r="H80" s="215" t="str">
        <f>IF(COUNTIFS(FFPERegionsAvailable!B:B,FFPEUsageLog!A80,FFPERegionsAvailable!J:J,FFPEUsageLog!B80,FFPERegionsAvailable!F:F,FFPEUsageLog!C80)&gt;0,"Y","N")</f>
        <v>Y</v>
      </c>
      <c r="K80" s="36"/>
      <c r="L80" s="614"/>
      <c r="M80" s="607" t="str" cm="1">
        <f t="array" ref="M80">IF(K80="", "AwaitInput", IF(_xlfn.XLOOKUP($K80&amp;$L80,FFPERegionsAvailable!$B:$B&amp;FFPERegionsAvailable!$J:$J,FFPERegionsAvailable!$O:$O,"NA",0,1)&gt;0, _xlfn.XLOOKUP($K80&amp;$L80,FFPERegionsAvailable!$B:$B&amp;FFPERegionsAvailable!$J:$J,FFPERegionsAvailable!$F:$F,"NA",0,1), _xlfn.XLOOKUP($K80&amp;$L80,FFPERegionsAvailable!$B:$B&amp;FFPERegionsAvailable!$J:$J,FFPERegionsAvailable!$F:$F,"NA",0,-1)))</f>
        <v>AwaitInput</v>
      </c>
      <c r="N80" s="595" t="str" cm="1">
        <f t="array" ref="N80">IF(K80="", "AwaitInput", IF(_xlfn.XLOOKUP($K80&amp;$L80,FFPERegionsAvailable!$B:$B&amp;FFPERegionsAvailable!$J:$J,FFPERegionsAvailable!$O:$O,"NA",0,1)&gt;0, _xlfn.XLOOKUP($K80&amp;$L80,FFPERegionsAvailable!$B:$B&amp;FFPERegionsAvailable!$J:$J,FFPERegionsAvailable!$G:$G,"NA",0,1), _xlfn.XLOOKUP($K80&amp;$L80,FFPERegionsAvailable!$B:$B&amp;FFPERegionsAvailable!$J:$J,FFPERegionsAvailable!$G:$G,"NA",0,-1)))</f>
        <v>AwaitInput</v>
      </c>
      <c r="O80" s="595" t="str" cm="1">
        <f t="array" ref="O80">IF(K80="", "AwaitInput", IF(_xlfn.XLOOKUP($K80&amp;$L80,FFPERegionsAvailable!$B:$B&amp;FFPERegionsAvailable!$J:$J,FFPERegionsAvailable!$O:$O,"NA",0,1)&gt;0, _xlfn.XLOOKUP($K80&amp;$L80,FFPERegionsAvailable!$B:$B&amp;FFPERegionsAvailable!$J:$J,FFPERegionsAvailable!$L:$L,"NA",0,1), _xlfn.XLOOKUP($K80&amp;$L80,FFPERegionsAvailable!$B:$B&amp;FFPERegionsAvailable!$J:$J,FFPERegionsAvailable!$L:$L,"NA",0,-1)))</f>
        <v>AwaitInput</v>
      </c>
      <c r="P80" s="604" t="str" cm="1">
        <f t="array" ref="P80">IF(K80="", "AwaitInput", IF(_xlfn.XLOOKUP($K80&amp;$L80,FFPERegionsAvailable!$B:$B&amp;FFPERegionsAvailable!$J:$J,FFPERegionsAvailable!$O:$O,"NA",0,1)&gt;0, _xlfn.XLOOKUP($K80&amp;$L80,FFPERegionsAvailable!$B:$B&amp;FFPERegionsAvailable!$J:$J,FFPERegionsAvailable!$O:$O,"NA",0,1), _xlfn.XLOOKUP($K80&amp;$L80,FFPERegionsAvailable!$B:$B&amp;FFPERegionsAvailable!$J:$J,FFPERegionsAvailable!$O:$O,"NA",0,-1)))</f>
        <v>AwaitInput</v>
      </c>
      <c r="Q80" s="594" t="str" cm="1">
        <f t="array" ref="Q80">IF(K80="", "AwaitInput", IF(_xlfn.XLOOKUP($K80&amp;$L80,FFPERegionsAvailable!$B:$B&amp;FFPERegionsAvailable!$J:$J,FFPERegionsAvailable!$O:$O,"NA",0,1)&gt;0, _xlfn.XLOOKUP($K80&amp;$L80,FFPERegionsAvailable!$B:$B&amp;FFPERegionsAvailable!$J:$J,FFPERegionsAvailable!$C:$C,"NA",0,1), _xlfn.XLOOKUP($K80&amp;$L80,FFPERegionsAvailable!$B:$B&amp;FFPERegionsAvailable!$J:$J,FFPERegionsAvailable!$C:$C,"NA",0,-1)))</f>
        <v>AwaitInput</v>
      </c>
      <c r="R80" s="594" t="str" cm="1">
        <f t="array" ref="R80">IF(K80="", "AwaitInput", IF(_xlfn.XLOOKUP($K80&amp;$L80,FFPERegionsAvailable!$B:$B&amp;FFPERegionsAvailable!$J:$J,FFPERegionsAvailable!$O:$O,"NA",0,1)&gt;0, _xlfn.XLOOKUP($K80&amp;$L80,FFPERegionsAvailable!$B:$B&amp;FFPERegionsAvailable!$J:$J,FFPERegionsAvailable!$S:$S,"NA",0,1), _xlfn.XLOOKUP($K80&amp;$L80,FFPERegionsAvailable!$B:$B&amp;FFPERegionsAvailable!$J:$J,FFPERegionsAvailable!$S:$S,"NA",0,-1)))</f>
        <v>AwaitInput</v>
      </c>
      <c r="S80" s="594" t="str" cm="1">
        <f t="array" ref="S80">IF(K80="", "AwaitInput", IF(_xlfn.XLOOKUP($K80&amp;$L80,FFPERegionsAvailable!$B:$B&amp;FFPERegionsAvailable!$J:$J,FFPERegionsAvailable!$O:$O,"NA",0,1)&gt;0, _xlfn.XLOOKUP($K80&amp;$L80,FFPERegionsAvailable!$B:$B&amp;FFPERegionsAvailable!$J:$J,FFPERegionsAvailable!$W:$W,"NA",0,1), _xlfn.XLOOKUP($K80&amp;$L80,FFPERegionsAvailable!$B:$B&amp;FFPERegionsAvailable!$J:$J,FFPERegionsAvailable!$W:$W,"NA",0,-1)))</f>
        <v>AwaitInput</v>
      </c>
    </row>
    <row r="81" spans="1:19" ht="15.5" hidden="1">
      <c r="A81" s="215" t="s">
        <v>611</v>
      </c>
      <c r="B81" s="215" t="s">
        <v>975</v>
      </c>
      <c r="C81" s="215" t="s">
        <v>1497</v>
      </c>
      <c r="D81" s="215">
        <v>1</v>
      </c>
      <c r="E81" s="215" t="s">
        <v>2872</v>
      </c>
      <c r="F81" s="652">
        <v>44929</v>
      </c>
      <c r="G81" s="215" t="s">
        <v>2878</v>
      </c>
      <c r="H81" s="215" t="str">
        <f>IF(COUNTIFS(FFPERegionsAvailable!B:B,FFPEUsageLog!A81,FFPERegionsAvailable!J:J,FFPEUsageLog!B81,FFPERegionsAvailable!F:F,FFPEUsageLog!C81)&gt;0,"Y","N")</f>
        <v>Y</v>
      </c>
      <c r="K81" s="36"/>
      <c r="L81" s="36"/>
      <c r="M81" s="607" t="str" cm="1">
        <f t="array" ref="M81">IF(K81="", "AwaitInput", IF(_xlfn.XLOOKUP($K81&amp;$L81,FFPERegionsAvailable!$B:$B&amp;FFPERegionsAvailable!$J:$J,FFPERegionsAvailable!$O:$O,"NA",0,1)&gt;0, _xlfn.XLOOKUP($K81&amp;$L81,FFPERegionsAvailable!$B:$B&amp;FFPERegionsAvailable!$J:$J,FFPERegionsAvailable!$F:$F,"NA",0,1), _xlfn.XLOOKUP($K81&amp;$L81,FFPERegionsAvailable!$B:$B&amp;FFPERegionsAvailable!$J:$J,FFPERegionsAvailable!$F:$F,"NA",0,-1)))</f>
        <v>AwaitInput</v>
      </c>
      <c r="N81" s="595" t="str" cm="1">
        <f t="array" ref="N81">IF(K81="", "AwaitInput", IF(_xlfn.XLOOKUP($K81&amp;$L81,FFPERegionsAvailable!$B:$B&amp;FFPERegionsAvailable!$J:$J,FFPERegionsAvailable!$O:$O,"NA",0,1)&gt;0, _xlfn.XLOOKUP($K81&amp;$L81,FFPERegionsAvailable!$B:$B&amp;FFPERegionsAvailable!$J:$J,FFPERegionsAvailable!$G:$G,"NA",0,1), _xlfn.XLOOKUP($K81&amp;$L81,FFPERegionsAvailable!$B:$B&amp;FFPERegionsAvailable!$J:$J,FFPERegionsAvailable!$G:$G,"NA",0,-1)))</f>
        <v>AwaitInput</v>
      </c>
      <c r="O81" s="595" t="str" cm="1">
        <f t="array" ref="O81">IF(K81="", "AwaitInput", IF(_xlfn.XLOOKUP($K81&amp;$L81,FFPERegionsAvailable!$B:$B&amp;FFPERegionsAvailable!$J:$J,FFPERegionsAvailable!$O:$O,"NA",0,1)&gt;0, _xlfn.XLOOKUP($K81&amp;$L81,FFPERegionsAvailable!$B:$B&amp;FFPERegionsAvailable!$J:$J,FFPERegionsAvailable!$L:$L,"NA",0,1), _xlfn.XLOOKUP($K81&amp;$L81,FFPERegionsAvailable!$B:$B&amp;FFPERegionsAvailable!$J:$J,FFPERegionsAvailable!$L:$L,"NA",0,-1)))</f>
        <v>AwaitInput</v>
      </c>
      <c r="P81" s="604" t="str" cm="1">
        <f t="array" ref="P81">IF(K81="", "AwaitInput", IF(_xlfn.XLOOKUP($K81&amp;$L81,FFPERegionsAvailable!$B:$B&amp;FFPERegionsAvailable!$J:$J,FFPERegionsAvailable!$O:$O,"NA",0,1)&gt;0, _xlfn.XLOOKUP($K81&amp;$L81,FFPERegionsAvailable!$B:$B&amp;FFPERegionsAvailable!$J:$J,FFPERegionsAvailable!$O:$O,"NA",0,1), _xlfn.XLOOKUP($K81&amp;$L81,FFPERegionsAvailable!$B:$B&amp;FFPERegionsAvailable!$J:$J,FFPERegionsAvailable!$O:$O,"NA",0,-1)))</f>
        <v>AwaitInput</v>
      </c>
      <c r="Q81" s="594" t="str" cm="1">
        <f t="array" ref="Q81">IF(K81="", "AwaitInput", IF(_xlfn.XLOOKUP($K81&amp;$L81,FFPERegionsAvailable!$B:$B&amp;FFPERegionsAvailable!$J:$J,FFPERegionsAvailable!$O:$O,"NA",0,1)&gt;0, _xlfn.XLOOKUP($K81&amp;$L81,FFPERegionsAvailable!$B:$B&amp;FFPERegionsAvailable!$J:$J,FFPERegionsAvailable!$C:$C,"NA",0,1), _xlfn.XLOOKUP($K81&amp;$L81,FFPERegionsAvailable!$B:$B&amp;FFPERegionsAvailable!$J:$J,FFPERegionsAvailable!$C:$C,"NA",0,-1)))</f>
        <v>AwaitInput</v>
      </c>
      <c r="R81" s="594" t="str" cm="1">
        <f t="array" ref="R81">IF(K81="", "AwaitInput", IF(_xlfn.XLOOKUP($K81&amp;$L81,FFPERegionsAvailable!$B:$B&amp;FFPERegionsAvailable!$J:$J,FFPERegionsAvailable!$O:$O,"NA",0,1)&gt;0, _xlfn.XLOOKUP($K81&amp;$L81,FFPERegionsAvailable!$B:$B&amp;FFPERegionsAvailable!$J:$J,FFPERegionsAvailable!$S:$S,"NA",0,1), _xlfn.XLOOKUP($K81&amp;$L81,FFPERegionsAvailable!$B:$B&amp;FFPERegionsAvailable!$J:$J,FFPERegionsAvailable!$S:$S,"NA",0,-1)))</f>
        <v>AwaitInput</v>
      </c>
      <c r="S81" s="594" t="str" cm="1">
        <f t="array" ref="S81">IF(K81="", "AwaitInput", IF(_xlfn.XLOOKUP($K81&amp;$L81,FFPERegionsAvailable!$B:$B&amp;FFPERegionsAvailable!$J:$J,FFPERegionsAvailable!$O:$O,"NA",0,1)&gt;0, _xlfn.XLOOKUP($K81&amp;$L81,FFPERegionsAvailable!$B:$B&amp;FFPERegionsAvailable!$J:$J,FFPERegionsAvailable!$W:$W,"NA",0,1), _xlfn.XLOOKUP($K81&amp;$L81,FFPERegionsAvailable!$B:$B&amp;FFPERegionsAvailable!$J:$J,FFPERegionsAvailable!$W:$W,"NA",0,-1)))</f>
        <v>AwaitInput</v>
      </c>
    </row>
    <row r="82" spans="1:19" ht="15.5" hidden="1">
      <c r="A82" s="215" t="s">
        <v>336</v>
      </c>
      <c r="B82" s="215" t="s">
        <v>925</v>
      </c>
      <c r="C82" s="215" t="s">
        <v>1558</v>
      </c>
      <c r="D82" s="215">
        <v>2</v>
      </c>
      <c r="E82" s="215" t="s">
        <v>2879</v>
      </c>
      <c r="F82" s="652">
        <v>44929</v>
      </c>
      <c r="G82" s="215" t="s">
        <v>2878</v>
      </c>
      <c r="H82" s="215" t="str">
        <f>IF(COUNTIFS(FFPERegionsAvailable!B:B,FFPEUsageLog!A82,FFPERegionsAvailable!J:J,FFPEUsageLog!B82,FFPERegionsAvailable!F:F,FFPEUsageLog!C82)&gt;0,"Y","N")</f>
        <v>Y</v>
      </c>
      <c r="K82" s="36"/>
      <c r="L82" s="36"/>
      <c r="M82" s="607" t="str" cm="1">
        <f t="array" ref="M82">IF(K82="", "AwaitInput", IF(_xlfn.XLOOKUP($K82&amp;$L82,FFPERegionsAvailable!$B:$B&amp;FFPERegionsAvailable!$J:$J,FFPERegionsAvailable!$O:$O,"NA",0,1)&gt;0, _xlfn.XLOOKUP($K82&amp;$L82,FFPERegionsAvailable!$B:$B&amp;FFPERegionsAvailable!$J:$J,FFPERegionsAvailable!$F:$F,"NA",0,1), _xlfn.XLOOKUP($K82&amp;$L82,FFPERegionsAvailable!$B:$B&amp;FFPERegionsAvailable!$J:$J,FFPERegionsAvailable!$F:$F,"NA",0,-1)))</f>
        <v>AwaitInput</v>
      </c>
      <c r="N82" s="595" t="str" cm="1">
        <f t="array" ref="N82">IF(K82="", "AwaitInput", IF(_xlfn.XLOOKUP($K82&amp;$L82,FFPERegionsAvailable!$B:$B&amp;FFPERegionsAvailable!$J:$J,FFPERegionsAvailable!$O:$O,"NA",0,1)&gt;0, _xlfn.XLOOKUP($K82&amp;$L82,FFPERegionsAvailable!$B:$B&amp;FFPERegionsAvailable!$J:$J,FFPERegionsAvailable!$G:$G,"NA",0,1), _xlfn.XLOOKUP($K82&amp;$L82,FFPERegionsAvailable!$B:$B&amp;FFPERegionsAvailable!$J:$J,FFPERegionsAvailable!$G:$G,"NA",0,-1)))</f>
        <v>AwaitInput</v>
      </c>
      <c r="O82" s="595" t="str" cm="1">
        <f t="array" ref="O82">IF(K82="", "AwaitInput", IF(_xlfn.XLOOKUP($K82&amp;$L82,FFPERegionsAvailable!$B:$B&amp;FFPERegionsAvailable!$J:$J,FFPERegionsAvailable!$O:$O,"NA",0,1)&gt;0, _xlfn.XLOOKUP($K82&amp;$L82,FFPERegionsAvailable!$B:$B&amp;FFPERegionsAvailable!$J:$J,FFPERegionsAvailable!$L:$L,"NA",0,1), _xlfn.XLOOKUP($K82&amp;$L82,FFPERegionsAvailable!$B:$B&amp;FFPERegionsAvailable!$J:$J,FFPERegionsAvailable!$L:$L,"NA",0,-1)))</f>
        <v>AwaitInput</v>
      </c>
      <c r="P82" s="604" t="str" cm="1">
        <f t="array" ref="P82">IF(K82="", "AwaitInput", IF(_xlfn.XLOOKUP($K82&amp;$L82,FFPERegionsAvailable!$B:$B&amp;FFPERegionsAvailable!$J:$J,FFPERegionsAvailable!$O:$O,"NA",0,1)&gt;0, _xlfn.XLOOKUP($K82&amp;$L82,FFPERegionsAvailable!$B:$B&amp;FFPERegionsAvailable!$J:$J,FFPERegionsAvailable!$O:$O,"NA",0,1), _xlfn.XLOOKUP($K82&amp;$L82,FFPERegionsAvailable!$B:$B&amp;FFPERegionsAvailable!$J:$J,FFPERegionsAvailable!$O:$O,"NA",0,-1)))</f>
        <v>AwaitInput</v>
      </c>
      <c r="Q82" s="594" t="str" cm="1">
        <f t="array" ref="Q82">IF(K82="", "AwaitInput", IF(_xlfn.XLOOKUP($K82&amp;$L82,FFPERegionsAvailable!$B:$B&amp;FFPERegionsAvailable!$J:$J,FFPERegionsAvailable!$O:$O,"NA",0,1)&gt;0, _xlfn.XLOOKUP($K82&amp;$L82,FFPERegionsAvailable!$B:$B&amp;FFPERegionsAvailable!$J:$J,FFPERegionsAvailable!$C:$C,"NA",0,1), _xlfn.XLOOKUP($K82&amp;$L82,FFPERegionsAvailable!$B:$B&amp;FFPERegionsAvailable!$J:$J,FFPERegionsAvailable!$C:$C,"NA",0,-1)))</f>
        <v>AwaitInput</v>
      </c>
      <c r="R82" s="594" t="str" cm="1">
        <f t="array" ref="R82">IF(K82="", "AwaitInput", IF(_xlfn.XLOOKUP($K82&amp;$L82,FFPERegionsAvailable!$B:$B&amp;FFPERegionsAvailable!$J:$J,FFPERegionsAvailable!$O:$O,"NA",0,1)&gt;0, _xlfn.XLOOKUP($K82&amp;$L82,FFPERegionsAvailable!$B:$B&amp;FFPERegionsAvailable!$J:$J,FFPERegionsAvailable!$S:$S,"NA",0,1), _xlfn.XLOOKUP($K82&amp;$L82,FFPERegionsAvailable!$B:$B&amp;FFPERegionsAvailable!$J:$J,FFPERegionsAvailable!$S:$S,"NA",0,-1)))</f>
        <v>AwaitInput</v>
      </c>
      <c r="S82" s="594" t="str" cm="1">
        <f t="array" ref="S82">IF(K82="", "AwaitInput", IF(_xlfn.XLOOKUP($K82&amp;$L82,FFPERegionsAvailable!$B:$B&amp;FFPERegionsAvailable!$J:$J,FFPERegionsAvailable!$O:$O,"NA",0,1)&gt;0, _xlfn.XLOOKUP($K82&amp;$L82,FFPERegionsAvailable!$B:$B&amp;FFPERegionsAvailable!$J:$J,FFPERegionsAvailable!$W:$W,"NA",0,1), _xlfn.XLOOKUP($K82&amp;$L82,FFPERegionsAvailable!$B:$B&amp;FFPERegionsAvailable!$J:$J,FFPERegionsAvailable!$W:$W,"NA",0,-1)))</f>
        <v>AwaitInput</v>
      </c>
    </row>
    <row r="83" spans="1:19" ht="15.5" hidden="1">
      <c r="A83" s="215" t="s">
        <v>346</v>
      </c>
      <c r="B83" s="215" t="s">
        <v>925</v>
      </c>
      <c r="C83" s="215" t="s">
        <v>1526</v>
      </c>
      <c r="D83" s="215">
        <v>1</v>
      </c>
      <c r="E83" s="215" t="s">
        <v>2879</v>
      </c>
      <c r="F83" s="652">
        <v>44929</v>
      </c>
      <c r="G83" s="215" t="s">
        <v>2878</v>
      </c>
      <c r="H83" s="215" t="str">
        <f>IF(COUNTIFS(FFPERegionsAvailable!B:B,FFPEUsageLog!A83,FFPERegionsAvailable!J:J,FFPEUsageLog!B83,FFPERegionsAvailable!F:F,FFPEUsageLog!C83)&gt;0,"Y","N")</f>
        <v>Y</v>
      </c>
      <c r="K83" s="36"/>
      <c r="L83" s="36"/>
      <c r="M83" s="607" t="str" cm="1">
        <f t="array" ref="M83">IF(K83="", "AwaitInput", IF(_xlfn.XLOOKUP($K83&amp;$L83,FFPERegionsAvailable!$B:$B&amp;FFPERegionsAvailable!$J:$J,FFPERegionsAvailable!$O:$O,"NA",0,1)&gt;0, _xlfn.XLOOKUP($K83&amp;$L83,FFPERegionsAvailable!$B:$B&amp;FFPERegionsAvailable!$J:$J,FFPERegionsAvailable!$F:$F,"NA",0,1), _xlfn.XLOOKUP($K83&amp;$L83,FFPERegionsAvailable!$B:$B&amp;FFPERegionsAvailable!$J:$J,FFPERegionsAvailable!$F:$F,"NA",0,-1)))</f>
        <v>AwaitInput</v>
      </c>
      <c r="N83" s="595" t="str" cm="1">
        <f t="array" ref="N83">IF(K83="", "AwaitInput", IF(_xlfn.XLOOKUP($K83&amp;$L83,FFPERegionsAvailable!$B:$B&amp;FFPERegionsAvailable!$J:$J,FFPERegionsAvailable!$O:$O,"NA",0,1)&gt;0, _xlfn.XLOOKUP($K83&amp;$L83,FFPERegionsAvailable!$B:$B&amp;FFPERegionsAvailable!$J:$J,FFPERegionsAvailable!$G:$G,"NA",0,1), _xlfn.XLOOKUP($K83&amp;$L83,FFPERegionsAvailable!$B:$B&amp;FFPERegionsAvailable!$J:$J,FFPERegionsAvailable!$G:$G,"NA",0,-1)))</f>
        <v>AwaitInput</v>
      </c>
      <c r="O83" s="595" t="str" cm="1">
        <f t="array" ref="O83">IF(K83="", "AwaitInput", IF(_xlfn.XLOOKUP($K83&amp;$L83,FFPERegionsAvailable!$B:$B&amp;FFPERegionsAvailable!$J:$J,FFPERegionsAvailable!$O:$O,"NA",0,1)&gt;0, _xlfn.XLOOKUP($K83&amp;$L83,FFPERegionsAvailable!$B:$B&amp;FFPERegionsAvailable!$J:$J,FFPERegionsAvailable!$L:$L,"NA",0,1), _xlfn.XLOOKUP($K83&amp;$L83,FFPERegionsAvailable!$B:$B&amp;FFPERegionsAvailable!$J:$J,FFPERegionsAvailable!$L:$L,"NA",0,-1)))</f>
        <v>AwaitInput</v>
      </c>
      <c r="P83" s="604" t="str" cm="1">
        <f t="array" ref="P83">IF(K83="", "AwaitInput", IF(_xlfn.XLOOKUP($K83&amp;$L83,FFPERegionsAvailable!$B:$B&amp;FFPERegionsAvailable!$J:$J,FFPERegionsAvailable!$O:$O,"NA",0,1)&gt;0, _xlfn.XLOOKUP($K83&amp;$L83,FFPERegionsAvailable!$B:$B&amp;FFPERegionsAvailable!$J:$J,FFPERegionsAvailable!$O:$O,"NA",0,1), _xlfn.XLOOKUP($K83&amp;$L83,FFPERegionsAvailable!$B:$B&amp;FFPERegionsAvailable!$J:$J,FFPERegionsAvailable!$O:$O,"NA",0,-1)))</f>
        <v>AwaitInput</v>
      </c>
      <c r="Q83" s="594" t="str" cm="1">
        <f t="array" ref="Q83">IF(K83="", "AwaitInput", IF(_xlfn.XLOOKUP($K83&amp;$L83,FFPERegionsAvailable!$B:$B&amp;FFPERegionsAvailable!$J:$J,FFPERegionsAvailable!$O:$O,"NA",0,1)&gt;0, _xlfn.XLOOKUP($K83&amp;$L83,FFPERegionsAvailable!$B:$B&amp;FFPERegionsAvailable!$J:$J,FFPERegionsAvailable!$C:$C,"NA",0,1), _xlfn.XLOOKUP($K83&amp;$L83,FFPERegionsAvailable!$B:$B&amp;FFPERegionsAvailable!$J:$J,FFPERegionsAvailable!$C:$C,"NA",0,-1)))</f>
        <v>AwaitInput</v>
      </c>
      <c r="R83" s="594" t="str" cm="1">
        <f t="array" ref="R83">IF(K83="", "AwaitInput", IF(_xlfn.XLOOKUP($K83&amp;$L83,FFPERegionsAvailable!$B:$B&amp;FFPERegionsAvailable!$J:$J,FFPERegionsAvailable!$O:$O,"NA",0,1)&gt;0, _xlfn.XLOOKUP($K83&amp;$L83,FFPERegionsAvailable!$B:$B&amp;FFPERegionsAvailable!$J:$J,FFPERegionsAvailable!$S:$S,"NA",0,1), _xlfn.XLOOKUP($K83&amp;$L83,FFPERegionsAvailable!$B:$B&amp;FFPERegionsAvailable!$J:$J,FFPERegionsAvailable!$S:$S,"NA",0,-1)))</f>
        <v>AwaitInput</v>
      </c>
      <c r="S83" s="594" t="str" cm="1">
        <f t="array" ref="S83">IF(K83="", "AwaitInput", IF(_xlfn.XLOOKUP($K83&amp;$L83,FFPERegionsAvailable!$B:$B&amp;FFPERegionsAvailable!$J:$J,FFPERegionsAvailable!$O:$O,"NA",0,1)&gt;0, _xlfn.XLOOKUP($K83&amp;$L83,FFPERegionsAvailable!$B:$B&amp;FFPERegionsAvailable!$J:$J,FFPERegionsAvailable!$W:$W,"NA",0,1), _xlfn.XLOOKUP($K83&amp;$L83,FFPERegionsAvailable!$B:$B&amp;FFPERegionsAvailable!$J:$J,FFPERegionsAvailable!$W:$W,"NA",0,-1)))</f>
        <v>AwaitInput</v>
      </c>
    </row>
    <row r="84" spans="1:19" ht="15.5" hidden="1">
      <c r="A84" s="585" t="s">
        <v>391</v>
      </c>
      <c r="B84" s="215" t="s">
        <v>925</v>
      </c>
      <c r="C84" s="215" t="s">
        <v>1874</v>
      </c>
      <c r="D84" s="215">
        <v>1</v>
      </c>
      <c r="E84" s="215" t="s">
        <v>2880</v>
      </c>
      <c r="F84" s="652" t="s">
        <v>2881</v>
      </c>
      <c r="G84" s="215" t="s">
        <v>2882</v>
      </c>
      <c r="H84" s="215" t="str">
        <f>IF(COUNTIFS(FFPERegionsAvailable!B:B,FFPEUsageLog!A84,FFPERegionsAvailable!J:J,FFPEUsageLog!B84,FFPERegionsAvailable!F:F,FFPEUsageLog!C84)&gt;0,"Y","N")</f>
        <v>Y</v>
      </c>
      <c r="K84" s="36"/>
      <c r="L84" s="36"/>
      <c r="M84" s="607" t="str" cm="1">
        <f t="array" ref="M84">IF(K84="", "AwaitInput", IF(_xlfn.XLOOKUP($K84&amp;$L84,FFPERegionsAvailable!$B:$B&amp;FFPERegionsAvailable!$J:$J,FFPERegionsAvailable!$O:$O,"NA",0,1)&gt;0, _xlfn.XLOOKUP($K84&amp;$L84,FFPERegionsAvailable!$B:$B&amp;FFPERegionsAvailable!$J:$J,FFPERegionsAvailable!$F:$F,"NA",0,1), _xlfn.XLOOKUP($K84&amp;$L84,FFPERegionsAvailable!$B:$B&amp;FFPERegionsAvailable!$J:$J,FFPERegionsAvailable!$F:$F,"NA",0,-1)))</f>
        <v>AwaitInput</v>
      </c>
      <c r="N84" s="595" t="str" cm="1">
        <f t="array" ref="N84">IF(K84="", "AwaitInput", IF(_xlfn.XLOOKUP($K84&amp;$L84,FFPERegionsAvailable!$B:$B&amp;FFPERegionsAvailable!$J:$J,FFPERegionsAvailable!$O:$O,"NA",0,1)&gt;0, _xlfn.XLOOKUP($K84&amp;$L84,FFPERegionsAvailable!$B:$B&amp;FFPERegionsAvailable!$J:$J,FFPERegionsAvailable!$G:$G,"NA",0,1), _xlfn.XLOOKUP($K84&amp;$L84,FFPERegionsAvailable!$B:$B&amp;FFPERegionsAvailable!$J:$J,FFPERegionsAvailable!$G:$G,"NA",0,-1)))</f>
        <v>AwaitInput</v>
      </c>
      <c r="O84" s="595" t="str" cm="1">
        <f t="array" ref="O84">IF(K84="", "AwaitInput", IF(_xlfn.XLOOKUP($K84&amp;$L84,FFPERegionsAvailable!$B:$B&amp;FFPERegionsAvailable!$J:$J,FFPERegionsAvailable!$O:$O,"NA",0,1)&gt;0, _xlfn.XLOOKUP($K84&amp;$L84,FFPERegionsAvailable!$B:$B&amp;FFPERegionsAvailable!$J:$J,FFPERegionsAvailable!$L:$L,"NA",0,1), _xlfn.XLOOKUP($K84&amp;$L84,FFPERegionsAvailable!$B:$B&amp;FFPERegionsAvailable!$J:$J,FFPERegionsAvailable!$L:$L,"NA",0,-1)))</f>
        <v>AwaitInput</v>
      </c>
      <c r="P84" s="604" t="str" cm="1">
        <f t="array" ref="P84">IF(K84="", "AwaitInput", IF(_xlfn.XLOOKUP($K84&amp;$L84,FFPERegionsAvailable!$B:$B&amp;FFPERegionsAvailable!$J:$J,FFPERegionsAvailable!$O:$O,"NA",0,1)&gt;0, _xlfn.XLOOKUP($K84&amp;$L84,FFPERegionsAvailable!$B:$B&amp;FFPERegionsAvailable!$J:$J,FFPERegionsAvailable!$O:$O,"NA",0,1), _xlfn.XLOOKUP($K84&amp;$L84,FFPERegionsAvailable!$B:$B&amp;FFPERegionsAvailable!$J:$J,FFPERegionsAvailable!$O:$O,"NA",0,-1)))</f>
        <v>AwaitInput</v>
      </c>
      <c r="Q84" s="594" t="str" cm="1">
        <f t="array" ref="Q84">IF(K84="", "AwaitInput", IF(_xlfn.XLOOKUP($K84&amp;$L84,FFPERegionsAvailable!$B:$B&amp;FFPERegionsAvailable!$J:$J,FFPERegionsAvailable!$O:$O,"NA",0,1)&gt;0, _xlfn.XLOOKUP($K84&amp;$L84,FFPERegionsAvailable!$B:$B&amp;FFPERegionsAvailable!$J:$J,FFPERegionsAvailable!$C:$C,"NA",0,1), _xlfn.XLOOKUP($K84&amp;$L84,FFPERegionsAvailable!$B:$B&amp;FFPERegionsAvailable!$J:$J,FFPERegionsAvailable!$C:$C,"NA",0,-1)))</f>
        <v>AwaitInput</v>
      </c>
      <c r="R84" s="594" t="str" cm="1">
        <f t="array" ref="R84">IF(K84="", "AwaitInput", IF(_xlfn.XLOOKUP($K84&amp;$L84,FFPERegionsAvailable!$B:$B&amp;FFPERegionsAvailable!$J:$J,FFPERegionsAvailable!$O:$O,"NA",0,1)&gt;0, _xlfn.XLOOKUP($K84&amp;$L84,FFPERegionsAvailable!$B:$B&amp;FFPERegionsAvailable!$J:$J,FFPERegionsAvailable!$S:$S,"NA",0,1), _xlfn.XLOOKUP($K84&amp;$L84,FFPERegionsAvailable!$B:$B&amp;FFPERegionsAvailable!$J:$J,FFPERegionsAvailable!$S:$S,"NA",0,-1)))</f>
        <v>AwaitInput</v>
      </c>
      <c r="S84" s="594" t="str" cm="1">
        <f t="array" ref="S84">IF(K84="", "AwaitInput", IF(_xlfn.XLOOKUP($K84&amp;$L84,FFPERegionsAvailable!$B:$B&amp;FFPERegionsAvailable!$J:$J,FFPERegionsAvailable!$O:$O,"NA",0,1)&gt;0, _xlfn.XLOOKUP($K84&amp;$L84,FFPERegionsAvailable!$B:$B&amp;FFPERegionsAvailable!$J:$J,FFPERegionsAvailable!$W:$W,"NA",0,1), _xlfn.XLOOKUP($K84&amp;$L84,FFPERegionsAvailable!$B:$B&amp;FFPERegionsAvailable!$J:$J,FFPERegionsAvailable!$W:$W,"NA",0,-1)))</f>
        <v>AwaitInput</v>
      </c>
    </row>
    <row r="85" spans="1:19" ht="15.5" hidden="1">
      <c r="A85" s="215">
        <v>20110137</v>
      </c>
      <c r="B85" s="215" t="s">
        <v>925</v>
      </c>
      <c r="C85" s="215" t="s">
        <v>1819</v>
      </c>
      <c r="D85" s="215">
        <v>1</v>
      </c>
      <c r="E85" s="215" t="s">
        <v>2880</v>
      </c>
      <c r="F85" s="652" t="s">
        <v>2881</v>
      </c>
      <c r="G85" s="215" t="s">
        <v>2882</v>
      </c>
      <c r="H85" s="215" t="str">
        <f>IF(COUNTIFS(FFPERegionsAvailable!B:B,FFPEUsageLog!A85,FFPERegionsAvailable!J:J,FFPEUsageLog!B85,FFPERegionsAvailable!F:F,FFPEUsageLog!C85)&gt;0,"Y","N")</f>
        <v>Y</v>
      </c>
      <c r="K85" s="36"/>
      <c r="L85" s="36"/>
      <c r="M85" s="607" t="str" cm="1">
        <f t="array" ref="M85">IF(K85="", "AwaitInput", IF(_xlfn.XLOOKUP($K85&amp;$L85,FFPERegionsAvailable!$B:$B&amp;FFPERegionsAvailable!$J:$J,FFPERegionsAvailable!$O:$O,"NA",0,1)&gt;0, _xlfn.XLOOKUP($K85&amp;$L85,FFPERegionsAvailable!$B:$B&amp;FFPERegionsAvailable!$J:$J,FFPERegionsAvailable!$F:$F,"NA",0,1), _xlfn.XLOOKUP($K85&amp;$L85,FFPERegionsAvailable!$B:$B&amp;FFPERegionsAvailable!$J:$J,FFPERegionsAvailable!$F:$F,"NA",0,-1)))</f>
        <v>AwaitInput</v>
      </c>
      <c r="N85" s="595" t="str" cm="1">
        <f t="array" ref="N85">IF(K85="", "AwaitInput", IF(_xlfn.XLOOKUP($K85&amp;$L85,FFPERegionsAvailable!$B:$B&amp;FFPERegionsAvailable!$J:$J,FFPERegionsAvailable!$O:$O,"NA",0,1)&gt;0, _xlfn.XLOOKUP($K85&amp;$L85,FFPERegionsAvailable!$B:$B&amp;FFPERegionsAvailable!$J:$J,FFPERegionsAvailable!$G:$G,"NA",0,1), _xlfn.XLOOKUP($K85&amp;$L85,FFPERegionsAvailable!$B:$B&amp;FFPERegionsAvailable!$J:$J,FFPERegionsAvailable!$G:$G,"NA",0,-1)))</f>
        <v>AwaitInput</v>
      </c>
      <c r="O85" s="595" t="str" cm="1">
        <f t="array" ref="O85">IF(K85="", "AwaitInput", IF(_xlfn.XLOOKUP($K85&amp;$L85,FFPERegionsAvailable!$B:$B&amp;FFPERegionsAvailable!$J:$J,FFPERegionsAvailable!$O:$O,"NA",0,1)&gt;0, _xlfn.XLOOKUP($K85&amp;$L85,FFPERegionsAvailable!$B:$B&amp;FFPERegionsAvailable!$J:$J,FFPERegionsAvailable!$L:$L,"NA",0,1), _xlfn.XLOOKUP($K85&amp;$L85,FFPERegionsAvailable!$B:$B&amp;FFPERegionsAvailable!$J:$J,FFPERegionsAvailable!$L:$L,"NA",0,-1)))</f>
        <v>AwaitInput</v>
      </c>
      <c r="P85" s="604" t="str" cm="1">
        <f t="array" ref="P85">IF(K85="", "AwaitInput", IF(_xlfn.XLOOKUP($K85&amp;$L85,FFPERegionsAvailable!$B:$B&amp;FFPERegionsAvailable!$J:$J,FFPERegionsAvailable!$O:$O,"NA",0,1)&gt;0, _xlfn.XLOOKUP($K85&amp;$L85,FFPERegionsAvailable!$B:$B&amp;FFPERegionsAvailable!$J:$J,FFPERegionsAvailable!$O:$O,"NA",0,1), _xlfn.XLOOKUP($K85&amp;$L85,FFPERegionsAvailable!$B:$B&amp;FFPERegionsAvailable!$J:$J,FFPERegionsAvailable!$O:$O,"NA",0,-1)))</f>
        <v>AwaitInput</v>
      </c>
      <c r="Q85" s="594" t="str" cm="1">
        <f t="array" ref="Q85">IF(K85="", "AwaitInput", IF(_xlfn.XLOOKUP($K85&amp;$L85,FFPERegionsAvailable!$B:$B&amp;FFPERegionsAvailable!$J:$J,FFPERegionsAvailable!$O:$O,"NA",0,1)&gt;0, _xlfn.XLOOKUP($K85&amp;$L85,FFPERegionsAvailable!$B:$B&amp;FFPERegionsAvailable!$J:$J,FFPERegionsAvailable!$C:$C,"NA",0,1), _xlfn.XLOOKUP($K85&amp;$L85,FFPERegionsAvailable!$B:$B&amp;FFPERegionsAvailable!$J:$J,FFPERegionsAvailable!$C:$C,"NA",0,-1)))</f>
        <v>AwaitInput</v>
      </c>
      <c r="R85" s="594" t="str" cm="1">
        <f t="array" ref="R85">IF(K85="", "AwaitInput", IF(_xlfn.XLOOKUP($K85&amp;$L85,FFPERegionsAvailable!$B:$B&amp;FFPERegionsAvailable!$J:$J,FFPERegionsAvailable!$O:$O,"NA",0,1)&gt;0, _xlfn.XLOOKUP($K85&amp;$L85,FFPERegionsAvailable!$B:$B&amp;FFPERegionsAvailable!$J:$J,FFPERegionsAvailable!$S:$S,"NA",0,1), _xlfn.XLOOKUP($K85&amp;$L85,FFPERegionsAvailable!$B:$B&amp;FFPERegionsAvailable!$J:$J,FFPERegionsAvailable!$S:$S,"NA",0,-1)))</f>
        <v>AwaitInput</v>
      </c>
      <c r="S85" s="594" t="str" cm="1">
        <f t="array" ref="S85">IF(K85="", "AwaitInput", IF(_xlfn.XLOOKUP($K85&amp;$L85,FFPERegionsAvailable!$B:$B&amp;FFPERegionsAvailable!$J:$J,FFPERegionsAvailable!$O:$O,"NA",0,1)&gt;0, _xlfn.XLOOKUP($K85&amp;$L85,FFPERegionsAvailable!$B:$B&amp;FFPERegionsAvailable!$J:$J,FFPERegionsAvailable!$W:$W,"NA",0,1), _xlfn.XLOOKUP($K85&amp;$L85,FFPERegionsAvailable!$B:$B&amp;FFPERegionsAvailable!$J:$J,FFPERegionsAvailable!$W:$W,"NA",0,-1)))</f>
        <v>AwaitInput</v>
      </c>
    </row>
    <row r="86" spans="1:19" ht="15.5" hidden="1">
      <c r="A86" s="215" t="s">
        <v>400</v>
      </c>
      <c r="B86" s="215" t="s">
        <v>925</v>
      </c>
      <c r="C86" s="215" t="s">
        <v>1939</v>
      </c>
      <c r="D86" s="215">
        <v>1</v>
      </c>
      <c r="E86" s="215" t="s">
        <v>2880</v>
      </c>
      <c r="F86" s="652" t="s">
        <v>2881</v>
      </c>
      <c r="G86" s="215" t="s">
        <v>2882</v>
      </c>
      <c r="H86" s="215" t="str">
        <f>IF(COUNTIFS(FFPERegionsAvailable!B:B,FFPEUsageLog!A86,FFPERegionsAvailable!J:J,FFPEUsageLog!B86,FFPERegionsAvailable!F:F,FFPEUsageLog!C86)&gt;0,"Y","N")</f>
        <v>Y</v>
      </c>
      <c r="K86" s="36"/>
      <c r="L86" s="36"/>
      <c r="M86" s="607" t="str" cm="1">
        <f t="array" ref="M86">IF(K86="", "AwaitInput", IF(_xlfn.XLOOKUP($K86&amp;$L86,FFPERegionsAvailable!$B:$B&amp;FFPERegionsAvailable!$J:$J,FFPERegionsAvailable!$O:$O,"NA",0,1)&gt;0, _xlfn.XLOOKUP($K86&amp;$L86,FFPERegionsAvailable!$B:$B&amp;FFPERegionsAvailable!$J:$J,FFPERegionsAvailable!$F:$F,"NA",0,1), _xlfn.XLOOKUP($K86&amp;$L86,FFPERegionsAvailable!$B:$B&amp;FFPERegionsAvailable!$J:$J,FFPERegionsAvailable!$F:$F,"NA",0,-1)))</f>
        <v>AwaitInput</v>
      </c>
      <c r="N86" s="595" t="str" cm="1">
        <f t="array" ref="N86">IF(K86="", "AwaitInput", IF(_xlfn.XLOOKUP($K86&amp;$L86,FFPERegionsAvailable!$B:$B&amp;FFPERegionsAvailable!$J:$J,FFPERegionsAvailable!$O:$O,"NA",0,1)&gt;0, _xlfn.XLOOKUP($K86&amp;$L86,FFPERegionsAvailable!$B:$B&amp;FFPERegionsAvailable!$J:$J,FFPERegionsAvailable!$G:$G,"NA",0,1), _xlfn.XLOOKUP($K86&amp;$L86,FFPERegionsAvailable!$B:$B&amp;FFPERegionsAvailable!$J:$J,FFPERegionsAvailable!$G:$G,"NA",0,-1)))</f>
        <v>AwaitInput</v>
      </c>
      <c r="O86" s="595" t="str" cm="1">
        <f t="array" ref="O86">IF(K86="", "AwaitInput", IF(_xlfn.XLOOKUP($K86&amp;$L86,FFPERegionsAvailable!$B:$B&amp;FFPERegionsAvailable!$J:$J,FFPERegionsAvailable!$O:$O,"NA",0,1)&gt;0, _xlfn.XLOOKUP($K86&amp;$L86,FFPERegionsAvailable!$B:$B&amp;FFPERegionsAvailable!$J:$J,FFPERegionsAvailable!$L:$L,"NA",0,1), _xlfn.XLOOKUP($K86&amp;$L86,FFPERegionsAvailable!$B:$B&amp;FFPERegionsAvailable!$J:$J,FFPERegionsAvailable!$L:$L,"NA",0,-1)))</f>
        <v>AwaitInput</v>
      </c>
      <c r="P86" s="604" t="str" cm="1">
        <f t="array" ref="P86">IF(K86="", "AwaitInput", IF(_xlfn.XLOOKUP($K86&amp;$L86,FFPERegionsAvailable!$B:$B&amp;FFPERegionsAvailable!$J:$J,FFPERegionsAvailable!$O:$O,"NA",0,1)&gt;0, _xlfn.XLOOKUP($K86&amp;$L86,FFPERegionsAvailable!$B:$B&amp;FFPERegionsAvailable!$J:$J,FFPERegionsAvailable!$O:$O,"NA",0,1), _xlfn.XLOOKUP($K86&amp;$L86,FFPERegionsAvailable!$B:$B&amp;FFPERegionsAvailable!$J:$J,FFPERegionsAvailable!$O:$O,"NA",0,-1)))</f>
        <v>AwaitInput</v>
      </c>
      <c r="Q86" s="594" t="str" cm="1">
        <f t="array" ref="Q86">IF(K86="", "AwaitInput", IF(_xlfn.XLOOKUP($K86&amp;$L86,FFPERegionsAvailable!$B:$B&amp;FFPERegionsAvailable!$J:$J,FFPERegionsAvailable!$O:$O,"NA",0,1)&gt;0, _xlfn.XLOOKUP($K86&amp;$L86,FFPERegionsAvailable!$B:$B&amp;FFPERegionsAvailable!$J:$J,FFPERegionsAvailable!$C:$C,"NA",0,1), _xlfn.XLOOKUP($K86&amp;$L86,FFPERegionsAvailable!$B:$B&amp;FFPERegionsAvailable!$J:$J,FFPERegionsAvailable!$C:$C,"NA",0,-1)))</f>
        <v>AwaitInput</v>
      </c>
      <c r="R86" s="594" t="str" cm="1">
        <f t="array" ref="R86">IF(K86="", "AwaitInput", IF(_xlfn.XLOOKUP($K86&amp;$L86,FFPERegionsAvailable!$B:$B&amp;FFPERegionsAvailable!$J:$J,FFPERegionsAvailable!$O:$O,"NA",0,1)&gt;0, _xlfn.XLOOKUP($K86&amp;$L86,FFPERegionsAvailable!$B:$B&amp;FFPERegionsAvailable!$J:$J,FFPERegionsAvailable!$S:$S,"NA",0,1), _xlfn.XLOOKUP($K86&amp;$L86,FFPERegionsAvailable!$B:$B&amp;FFPERegionsAvailable!$J:$J,FFPERegionsAvailable!$S:$S,"NA",0,-1)))</f>
        <v>AwaitInput</v>
      </c>
      <c r="S86" s="594" t="str" cm="1">
        <f t="array" ref="S86">IF(K86="", "AwaitInput", IF(_xlfn.XLOOKUP($K86&amp;$L86,FFPERegionsAvailable!$B:$B&amp;FFPERegionsAvailable!$J:$J,FFPERegionsAvailable!$O:$O,"NA",0,1)&gt;0, _xlfn.XLOOKUP($K86&amp;$L86,FFPERegionsAvailable!$B:$B&amp;FFPERegionsAvailable!$J:$J,FFPERegionsAvailable!$W:$W,"NA",0,1), _xlfn.XLOOKUP($K86&amp;$L86,FFPERegionsAvailable!$B:$B&amp;FFPERegionsAvailable!$J:$J,FFPERegionsAvailable!$W:$W,"NA",0,-1)))</f>
        <v>AwaitInput</v>
      </c>
    </row>
    <row r="87" spans="1:19" ht="15.5" hidden="1">
      <c r="A87" s="215" t="s">
        <v>377</v>
      </c>
      <c r="B87" s="215" t="s">
        <v>925</v>
      </c>
      <c r="C87" s="215" t="s">
        <v>1928</v>
      </c>
      <c r="D87" s="215">
        <v>1</v>
      </c>
      <c r="E87" s="215" t="s">
        <v>2880</v>
      </c>
      <c r="F87" s="652" t="s">
        <v>2881</v>
      </c>
      <c r="G87" s="215" t="s">
        <v>2882</v>
      </c>
      <c r="H87" s="215" t="str">
        <f>IF(COUNTIFS(FFPERegionsAvailable!B:B,FFPEUsageLog!A87,FFPERegionsAvailable!J:J,FFPEUsageLog!B87,FFPERegionsAvailable!F:F,FFPEUsageLog!C87)&gt;0,"Y","N")</f>
        <v>Y</v>
      </c>
      <c r="K87" s="36"/>
      <c r="L87" s="36"/>
      <c r="M87" s="607" t="str" cm="1">
        <f t="array" ref="M87">IF(K87="", "AwaitInput", IF(_xlfn.XLOOKUP($K87&amp;$L87,FFPERegionsAvailable!$B:$B&amp;FFPERegionsAvailable!$J:$J,FFPERegionsAvailable!$O:$O,"NA",0,1)&gt;0, _xlfn.XLOOKUP($K87&amp;$L87,FFPERegionsAvailable!$B:$B&amp;FFPERegionsAvailable!$J:$J,FFPERegionsAvailable!$F:$F,"NA",0,1), _xlfn.XLOOKUP($K87&amp;$L87,FFPERegionsAvailable!$B:$B&amp;FFPERegionsAvailable!$J:$J,FFPERegionsAvailable!$F:$F,"NA",0,-1)))</f>
        <v>AwaitInput</v>
      </c>
      <c r="N87" s="595" t="str" cm="1">
        <f t="array" ref="N87">IF(K87="", "AwaitInput", IF(_xlfn.XLOOKUP($K87&amp;$L87,FFPERegionsAvailable!$B:$B&amp;FFPERegionsAvailable!$J:$J,FFPERegionsAvailable!$O:$O,"NA",0,1)&gt;0, _xlfn.XLOOKUP($K87&amp;$L87,FFPERegionsAvailable!$B:$B&amp;FFPERegionsAvailable!$J:$J,FFPERegionsAvailable!$G:$G,"NA",0,1), _xlfn.XLOOKUP($K87&amp;$L87,FFPERegionsAvailable!$B:$B&amp;FFPERegionsAvailable!$J:$J,FFPERegionsAvailable!$G:$G,"NA",0,-1)))</f>
        <v>AwaitInput</v>
      </c>
      <c r="O87" s="595" t="str" cm="1">
        <f t="array" ref="O87">IF(K87="", "AwaitInput", IF(_xlfn.XLOOKUP($K87&amp;$L87,FFPERegionsAvailable!$B:$B&amp;FFPERegionsAvailable!$J:$J,FFPERegionsAvailable!$O:$O,"NA",0,1)&gt;0, _xlfn.XLOOKUP($K87&amp;$L87,FFPERegionsAvailable!$B:$B&amp;FFPERegionsAvailable!$J:$J,FFPERegionsAvailable!$L:$L,"NA",0,1), _xlfn.XLOOKUP($K87&amp;$L87,FFPERegionsAvailable!$B:$B&amp;FFPERegionsAvailable!$J:$J,FFPERegionsAvailable!$L:$L,"NA",0,-1)))</f>
        <v>AwaitInput</v>
      </c>
      <c r="P87" s="604" t="str" cm="1">
        <f t="array" ref="P87">IF(K87="", "AwaitInput", IF(_xlfn.XLOOKUP($K87&amp;$L87,FFPERegionsAvailable!$B:$B&amp;FFPERegionsAvailable!$J:$J,FFPERegionsAvailable!$O:$O,"NA",0,1)&gt;0, _xlfn.XLOOKUP($K87&amp;$L87,FFPERegionsAvailable!$B:$B&amp;FFPERegionsAvailable!$J:$J,FFPERegionsAvailable!$O:$O,"NA",0,1), _xlfn.XLOOKUP($K87&amp;$L87,FFPERegionsAvailable!$B:$B&amp;FFPERegionsAvailable!$J:$J,FFPERegionsAvailable!$O:$O,"NA",0,-1)))</f>
        <v>AwaitInput</v>
      </c>
      <c r="Q87" s="594" t="str" cm="1">
        <f t="array" ref="Q87">IF(K87="", "AwaitInput", IF(_xlfn.XLOOKUP($K87&amp;$L87,FFPERegionsAvailable!$B:$B&amp;FFPERegionsAvailable!$J:$J,FFPERegionsAvailable!$O:$O,"NA",0,1)&gt;0, _xlfn.XLOOKUP($K87&amp;$L87,FFPERegionsAvailable!$B:$B&amp;FFPERegionsAvailable!$J:$J,FFPERegionsAvailable!$C:$C,"NA",0,1), _xlfn.XLOOKUP($K87&amp;$L87,FFPERegionsAvailable!$B:$B&amp;FFPERegionsAvailable!$J:$J,FFPERegionsAvailable!$C:$C,"NA",0,-1)))</f>
        <v>AwaitInput</v>
      </c>
      <c r="R87" s="594" t="str" cm="1">
        <f t="array" ref="R87">IF(K87="", "AwaitInput", IF(_xlfn.XLOOKUP($K87&amp;$L87,FFPERegionsAvailable!$B:$B&amp;FFPERegionsAvailable!$J:$J,FFPERegionsAvailable!$O:$O,"NA",0,1)&gt;0, _xlfn.XLOOKUP($K87&amp;$L87,FFPERegionsAvailable!$B:$B&amp;FFPERegionsAvailable!$J:$J,FFPERegionsAvailable!$S:$S,"NA",0,1), _xlfn.XLOOKUP($K87&amp;$L87,FFPERegionsAvailable!$B:$B&amp;FFPERegionsAvailable!$J:$J,FFPERegionsAvailable!$S:$S,"NA",0,-1)))</f>
        <v>AwaitInput</v>
      </c>
      <c r="S87" s="594" t="str" cm="1">
        <f t="array" ref="S87">IF(K87="", "AwaitInput", IF(_xlfn.XLOOKUP($K87&amp;$L87,FFPERegionsAvailable!$B:$B&amp;FFPERegionsAvailable!$J:$J,FFPERegionsAvailable!$O:$O,"NA",0,1)&gt;0, _xlfn.XLOOKUP($K87&amp;$L87,FFPERegionsAvailable!$B:$B&amp;FFPERegionsAvailable!$J:$J,FFPERegionsAvailable!$W:$W,"NA",0,1), _xlfn.XLOOKUP($K87&amp;$L87,FFPERegionsAvailable!$B:$B&amp;FFPERegionsAvailable!$J:$J,FFPERegionsAvailable!$W:$W,"NA",0,-1)))</f>
        <v>AwaitInput</v>
      </c>
    </row>
    <row r="88" spans="1:19" ht="15.5" hidden="1">
      <c r="A88" s="387">
        <v>20150975</v>
      </c>
      <c r="B88" s="387" t="s">
        <v>925</v>
      </c>
      <c r="C88" s="387" t="s">
        <v>1830</v>
      </c>
      <c r="D88" s="387">
        <v>1</v>
      </c>
      <c r="E88" s="387" t="s">
        <v>2880</v>
      </c>
      <c r="F88" s="653" t="s">
        <v>2881</v>
      </c>
      <c r="G88" s="387" t="s">
        <v>2882</v>
      </c>
      <c r="H88" s="215" t="str">
        <f>IF(COUNTIFS(FFPERegionsAvailable!B:B,FFPEUsageLog!A88,FFPERegionsAvailable!J:J,FFPEUsageLog!B88,FFPERegionsAvailable!F:F,FFPEUsageLog!C88)&gt;0,"Y","N")</f>
        <v>Y</v>
      </c>
      <c r="K88" s="36"/>
      <c r="L88" s="36"/>
      <c r="M88" s="607" t="str" cm="1">
        <f t="array" ref="M88">IF(K88="", "AwaitInput", IF(_xlfn.XLOOKUP($K88&amp;$L88,FFPERegionsAvailable!$B:$B&amp;FFPERegionsAvailable!$J:$J,FFPERegionsAvailable!$O:$O,"NA",0,1)&gt;0, _xlfn.XLOOKUP($K88&amp;$L88,FFPERegionsAvailable!$B:$B&amp;FFPERegionsAvailable!$J:$J,FFPERegionsAvailable!$F:$F,"NA",0,1), _xlfn.XLOOKUP($K88&amp;$L88,FFPERegionsAvailable!$B:$B&amp;FFPERegionsAvailable!$J:$J,FFPERegionsAvailable!$F:$F,"NA",0,-1)))</f>
        <v>AwaitInput</v>
      </c>
      <c r="N88" s="595" t="str" cm="1">
        <f t="array" ref="N88">IF(K88="", "AwaitInput", IF(_xlfn.XLOOKUP($K88&amp;$L88,FFPERegionsAvailable!$B:$B&amp;FFPERegionsAvailable!$J:$J,FFPERegionsAvailable!$O:$O,"NA",0,1)&gt;0, _xlfn.XLOOKUP($K88&amp;$L88,FFPERegionsAvailable!$B:$B&amp;FFPERegionsAvailable!$J:$J,FFPERegionsAvailable!$G:$G,"NA",0,1), _xlfn.XLOOKUP($K88&amp;$L88,FFPERegionsAvailable!$B:$B&amp;FFPERegionsAvailable!$J:$J,FFPERegionsAvailable!$G:$G,"NA",0,-1)))</f>
        <v>AwaitInput</v>
      </c>
      <c r="O88" s="595" t="str" cm="1">
        <f t="array" ref="O88">IF(K88="", "AwaitInput", IF(_xlfn.XLOOKUP($K88&amp;$L88,FFPERegionsAvailable!$B:$B&amp;FFPERegionsAvailable!$J:$J,FFPERegionsAvailable!$O:$O,"NA",0,1)&gt;0, _xlfn.XLOOKUP($K88&amp;$L88,FFPERegionsAvailable!$B:$B&amp;FFPERegionsAvailable!$J:$J,FFPERegionsAvailable!$L:$L,"NA",0,1), _xlfn.XLOOKUP($K88&amp;$L88,FFPERegionsAvailable!$B:$B&amp;FFPERegionsAvailable!$J:$J,FFPERegionsAvailable!$L:$L,"NA",0,-1)))</f>
        <v>AwaitInput</v>
      </c>
      <c r="P88" s="604" t="str" cm="1">
        <f t="array" ref="P88">IF(K88="", "AwaitInput", IF(_xlfn.XLOOKUP($K88&amp;$L88,FFPERegionsAvailable!$B:$B&amp;FFPERegionsAvailable!$J:$J,FFPERegionsAvailable!$O:$O,"NA",0,1)&gt;0, _xlfn.XLOOKUP($K88&amp;$L88,FFPERegionsAvailable!$B:$B&amp;FFPERegionsAvailable!$J:$J,FFPERegionsAvailable!$O:$O,"NA",0,1), _xlfn.XLOOKUP($K88&amp;$L88,FFPERegionsAvailable!$B:$B&amp;FFPERegionsAvailable!$J:$J,FFPERegionsAvailable!$O:$O,"NA",0,-1)))</f>
        <v>AwaitInput</v>
      </c>
      <c r="Q88" s="594" t="str" cm="1">
        <f t="array" ref="Q88">IF(K88="", "AwaitInput", IF(_xlfn.XLOOKUP($K88&amp;$L88,FFPERegionsAvailable!$B:$B&amp;FFPERegionsAvailable!$J:$J,FFPERegionsAvailable!$O:$O,"NA",0,1)&gt;0, _xlfn.XLOOKUP($K88&amp;$L88,FFPERegionsAvailable!$B:$B&amp;FFPERegionsAvailable!$J:$J,FFPERegionsAvailable!$C:$C,"NA",0,1), _xlfn.XLOOKUP($K88&amp;$L88,FFPERegionsAvailable!$B:$B&amp;FFPERegionsAvailable!$J:$J,FFPERegionsAvailable!$C:$C,"NA",0,-1)))</f>
        <v>AwaitInput</v>
      </c>
      <c r="R88" s="594" t="str" cm="1">
        <f t="array" ref="R88">IF(K88="", "AwaitInput", IF(_xlfn.XLOOKUP($K88&amp;$L88,FFPERegionsAvailable!$B:$B&amp;FFPERegionsAvailable!$J:$J,FFPERegionsAvailable!$O:$O,"NA",0,1)&gt;0, _xlfn.XLOOKUP($K88&amp;$L88,FFPERegionsAvailable!$B:$B&amp;FFPERegionsAvailable!$J:$J,FFPERegionsAvailable!$S:$S,"NA",0,1), _xlfn.XLOOKUP($K88&amp;$L88,FFPERegionsAvailable!$B:$B&amp;FFPERegionsAvailable!$J:$J,FFPERegionsAvailable!$S:$S,"NA",0,-1)))</f>
        <v>AwaitInput</v>
      </c>
      <c r="S88" s="594" t="str" cm="1">
        <f t="array" ref="S88">IF(K88="", "AwaitInput", IF(_xlfn.XLOOKUP($K88&amp;$L88,FFPERegionsAvailable!$B:$B&amp;FFPERegionsAvailable!$J:$J,FFPERegionsAvailable!$O:$O,"NA",0,1)&gt;0, _xlfn.XLOOKUP($K88&amp;$L88,FFPERegionsAvailable!$B:$B&amp;FFPERegionsAvailable!$J:$J,FFPERegionsAvailable!$W:$W,"NA",0,1), _xlfn.XLOOKUP($K88&amp;$L88,FFPERegionsAvailable!$B:$B&amp;FFPERegionsAvailable!$J:$J,FFPERegionsAvailable!$W:$W,"NA",0,-1)))</f>
        <v>AwaitInput</v>
      </c>
    </row>
    <row r="89" spans="1:19" ht="15.5" hidden="1">
      <c r="A89" s="215">
        <v>20152915</v>
      </c>
      <c r="B89" s="215" t="s">
        <v>925</v>
      </c>
      <c r="C89" s="215" t="s">
        <v>1830</v>
      </c>
      <c r="D89" s="215">
        <v>1</v>
      </c>
      <c r="E89" s="215" t="s">
        <v>2880</v>
      </c>
      <c r="F89" s="652" t="s">
        <v>2881</v>
      </c>
      <c r="G89" s="215" t="s">
        <v>2882</v>
      </c>
      <c r="H89" s="322" t="str">
        <f>IF(COUNTIFS(FFPERegionsAvailable!B:B,FFPEUsageLog!A89,FFPERegionsAvailable!J:J,FFPEUsageLog!B89,FFPERegionsAvailable!F:F,FFPEUsageLog!C89)&gt;0,"Y","N")</f>
        <v>Y</v>
      </c>
      <c r="K89" s="36"/>
      <c r="L89" s="36"/>
      <c r="M89" s="607" t="str" cm="1">
        <f t="array" ref="M89">IF(K89="", "AwaitInput", IF(_xlfn.XLOOKUP($K89&amp;$L89,FFPERegionsAvailable!$B:$B&amp;FFPERegionsAvailable!$J:$J,FFPERegionsAvailable!$O:$O,"NA",0,1)&gt;0, _xlfn.XLOOKUP($K89&amp;$L89,FFPERegionsAvailable!$B:$B&amp;FFPERegionsAvailable!$J:$J,FFPERegionsAvailable!$F:$F,"NA",0,1), _xlfn.XLOOKUP($K89&amp;$L89,FFPERegionsAvailable!$B:$B&amp;FFPERegionsAvailable!$J:$J,FFPERegionsAvailable!$F:$F,"NA",0,-1)))</f>
        <v>AwaitInput</v>
      </c>
      <c r="N89" s="595" t="str" cm="1">
        <f t="array" ref="N89">IF(K89="", "AwaitInput", IF(_xlfn.XLOOKUP($K89&amp;$L89,FFPERegionsAvailable!$B:$B&amp;FFPERegionsAvailable!$J:$J,FFPERegionsAvailable!$O:$O,"NA",0,1)&gt;0, _xlfn.XLOOKUP($K89&amp;$L89,FFPERegionsAvailable!$B:$B&amp;FFPERegionsAvailable!$J:$J,FFPERegionsAvailable!$G:$G,"NA",0,1), _xlfn.XLOOKUP($K89&amp;$L89,FFPERegionsAvailable!$B:$B&amp;FFPERegionsAvailable!$J:$J,FFPERegionsAvailable!$G:$G,"NA",0,-1)))</f>
        <v>AwaitInput</v>
      </c>
      <c r="O89" s="595" t="str" cm="1">
        <f t="array" ref="O89">IF(K89="", "AwaitInput", IF(_xlfn.XLOOKUP($K89&amp;$L89,FFPERegionsAvailable!$B:$B&amp;FFPERegionsAvailable!$J:$J,FFPERegionsAvailable!$O:$O,"NA",0,1)&gt;0, _xlfn.XLOOKUP($K89&amp;$L89,FFPERegionsAvailable!$B:$B&amp;FFPERegionsAvailable!$J:$J,FFPERegionsAvailable!$L:$L,"NA",0,1), _xlfn.XLOOKUP($K89&amp;$L89,FFPERegionsAvailable!$B:$B&amp;FFPERegionsAvailable!$J:$J,FFPERegionsAvailable!$L:$L,"NA",0,-1)))</f>
        <v>AwaitInput</v>
      </c>
      <c r="P89" s="604" t="str" cm="1">
        <f t="array" ref="P89">IF(K89="", "AwaitInput", IF(_xlfn.XLOOKUP($K89&amp;$L89,FFPERegionsAvailable!$B:$B&amp;FFPERegionsAvailable!$J:$J,FFPERegionsAvailable!$O:$O,"NA",0,1)&gt;0, _xlfn.XLOOKUP($K89&amp;$L89,FFPERegionsAvailable!$B:$B&amp;FFPERegionsAvailable!$J:$J,FFPERegionsAvailable!$O:$O,"NA",0,1), _xlfn.XLOOKUP($K89&amp;$L89,FFPERegionsAvailable!$B:$B&amp;FFPERegionsAvailable!$J:$J,FFPERegionsAvailable!$O:$O,"NA",0,-1)))</f>
        <v>AwaitInput</v>
      </c>
      <c r="Q89" s="594" t="str" cm="1">
        <f t="array" ref="Q89">IF(K89="", "AwaitInput", IF(_xlfn.XLOOKUP($K89&amp;$L89,FFPERegionsAvailable!$B:$B&amp;FFPERegionsAvailable!$J:$J,FFPERegionsAvailable!$O:$O,"NA",0,1)&gt;0, _xlfn.XLOOKUP($K89&amp;$L89,FFPERegionsAvailable!$B:$B&amp;FFPERegionsAvailable!$J:$J,FFPERegionsAvailable!$C:$C,"NA",0,1), _xlfn.XLOOKUP($K89&amp;$L89,FFPERegionsAvailable!$B:$B&amp;FFPERegionsAvailable!$J:$J,FFPERegionsAvailable!$C:$C,"NA",0,-1)))</f>
        <v>AwaitInput</v>
      </c>
      <c r="R89" s="594" t="str" cm="1">
        <f t="array" ref="R89">IF(K89="", "AwaitInput", IF(_xlfn.XLOOKUP($K89&amp;$L89,FFPERegionsAvailable!$B:$B&amp;FFPERegionsAvailable!$J:$J,FFPERegionsAvailable!$O:$O,"NA",0,1)&gt;0, _xlfn.XLOOKUP($K89&amp;$L89,FFPERegionsAvailable!$B:$B&amp;FFPERegionsAvailable!$J:$J,FFPERegionsAvailable!$S:$S,"NA",0,1), _xlfn.XLOOKUP($K89&amp;$L89,FFPERegionsAvailable!$B:$B&amp;FFPERegionsAvailable!$J:$J,FFPERegionsAvailable!$S:$S,"NA",0,-1)))</f>
        <v>AwaitInput</v>
      </c>
      <c r="S89" s="594" t="str" cm="1">
        <f t="array" ref="S89">IF(K89="", "AwaitInput", IF(_xlfn.XLOOKUP($K89&amp;$L89,FFPERegionsAvailable!$B:$B&amp;FFPERegionsAvailable!$J:$J,FFPERegionsAvailable!$O:$O,"NA",0,1)&gt;0, _xlfn.XLOOKUP($K89&amp;$L89,FFPERegionsAvailable!$B:$B&amp;FFPERegionsAvailable!$J:$J,FFPERegionsAvailable!$W:$W,"NA",0,1), _xlfn.XLOOKUP($K89&amp;$L89,FFPERegionsAvailable!$B:$B&amp;FFPERegionsAvailable!$J:$J,FFPERegionsAvailable!$W:$W,"NA",0,-1)))</f>
        <v>AwaitInput</v>
      </c>
    </row>
    <row r="90" spans="1:19" ht="15.5" hidden="1">
      <c r="A90" s="215">
        <v>19960052</v>
      </c>
      <c r="B90" s="215" t="s">
        <v>943</v>
      </c>
      <c r="C90" s="215" t="s">
        <v>1841</v>
      </c>
      <c r="D90" s="215">
        <v>1</v>
      </c>
      <c r="E90" s="215" t="s">
        <v>2872</v>
      </c>
      <c r="F90" s="652" t="s">
        <v>2883</v>
      </c>
      <c r="G90" s="215" t="s">
        <v>2884</v>
      </c>
      <c r="H90" s="322" t="str">
        <f>IF(COUNTIFS(FFPERegionsAvailable!B:B,FFPEUsageLog!A90,FFPERegionsAvailable!J:J,FFPEUsageLog!B90,FFPERegionsAvailable!F:F,FFPEUsageLog!C90)&gt;0,"Y","N")</f>
        <v>Y</v>
      </c>
      <c r="K90" s="36"/>
      <c r="L90" s="36"/>
      <c r="M90" s="607" t="str" cm="1">
        <f t="array" ref="M90">IF(K90="", "AwaitInput", IF(_xlfn.XLOOKUP($K90&amp;$L90,FFPERegionsAvailable!$B:$B&amp;FFPERegionsAvailable!$J:$J,FFPERegionsAvailable!$O:$O,"NA",0,1)&gt;0, _xlfn.XLOOKUP($K90&amp;$L90,FFPERegionsAvailable!$B:$B&amp;FFPERegionsAvailable!$J:$J,FFPERegionsAvailable!$F:$F,"NA",0,1), _xlfn.XLOOKUP($K90&amp;$L90,FFPERegionsAvailable!$B:$B&amp;FFPERegionsAvailable!$J:$J,FFPERegionsAvailable!$F:$F,"NA",0,-1)))</f>
        <v>AwaitInput</v>
      </c>
      <c r="N90" s="595" t="str" cm="1">
        <f t="array" ref="N90">IF(K90="", "AwaitInput", IF(_xlfn.XLOOKUP($K90&amp;$L90,FFPERegionsAvailable!$B:$B&amp;FFPERegionsAvailable!$J:$J,FFPERegionsAvailable!$O:$O,"NA",0,1)&gt;0, _xlfn.XLOOKUP($K90&amp;$L90,FFPERegionsAvailable!$B:$B&amp;FFPERegionsAvailable!$J:$J,FFPERegionsAvailable!$G:$G,"NA",0,1), _xlfn.XLOOKUP($K90&amp;$L90,FFPERegionsAvailable!$B:$B&amp;FFPERegionsAvailable!$J:$J,FFPERegionsAvailable!$G:$G,"NA",0,-1)))</f>
        <v>AwaitInput</v>
      </c>
      <c r="O90" s="595" t="str" cm="1">
        <f t="array" ref="O90">IF(K90="", "AwaitInput", IF(_xlfn.XLOOKUP($K90&amp;$L90,FFPERegionsAvailable!$B:$B&amp;FFPERegionsAvailable!$J:$J,FFPERegionsAvailable!$O:$O,"NA",0,1)&gt;0, _xlfn.XLOOKUP($K90&amp;$L90,FFPERegionsAvailable!$B:$B&amp;FFPERegionsAvailable!$J:$J,FFPERegionsAvailable!$L:$L,"NA",0,1), _xlfn.XLOOKUP($K90&amp;$L90,FFPERegionsAvailable!$B:$B&amp;FFPERegionsAvailable!$J:$J,FFPERegionsAvailable!$L:$L,"NA",0,-1)))</f>
        <v>AwaitInput</v>
      </c>
      <c r="P90" s="604" t="str" cm="1">
        <f t="array" ref="P90">IF(K90="", "AwaitInput", IF(_xlfn.XLOOKUP($K90&amp;$L90,FFPERegionsAvailable!$B:$B&amp;FFPERegionsAvailable!$J:$J,FFPERegionsAvailable!$O:$O,"NA",0,1)&gt;0, _xlfn.XLOOKUP($K90&amp;$L90,FFPERegionsAvailable!$B:$B&amp;FFPERegionsAvailable!$J:$J,FFPERegionsAvailable!$O:$O,"NA",0,1), _xlfn.XLOOKUP($K90&amp;$L90,FFPERegionsAvailable!$B:$B&amp;FFPERegionsAvailable!$J:$J,FFPERegionsAvailable!$O:$O,"NA",0,-1)))</f>
        <v>AwaitInput</v>
      </c>
      <c r="Q90" s="594" t="str" cm="1">
        <f t="array" ref="Q90">IF(K90="", "AwaitInput", IF(_xlfn.XLOOKUP($K90&amp;$L90,FFPERegionsAvailable!$B:$B&amp;FFPERegionsAvailable!$J:$J,FFPERegionsAvailable!$O:$O,"NA",0,1)&gt;0, _xlfn.XLOOKUP($K90&amp;$L90,FFPERegionsAvailable!$B:$B&amp;FFPERegionsAvailable!$J:$J,FFPERegionsAvailable!$C:$C,"NA",0,1), _xlfn.XLOOKUP($K90&amp;$L90,FFPERegionsAvailable!$B:$B&amp;FFPERegionsAvailable!$J:$J,FFPERegionsAvailable!$C:$C,"NA",0,-1)))</f>
        <v>AwaitInput</v>
      </c>
      <c r="R90" s="594" t="str" cm="1">
        <f t="array" ref="R90">IF(K90="", "AwaitInput", IF(_xlfn.XLOOKUP($K90&amp;$L90,FFPERegionsAvailable!$B:$B&amp;FFPERegionsAvailable!$J:$J,FFPERegionsAvailable!$O:$O,"NA",0,1)&gt;0, _xlfn.XLOOKUP($K90&amp;$L90,FFPERegionsAvailable!$B:$B&amp;FFPERegionsAvailable!$J:$J,FFPERegionsAvailable!$S:$S,"NA",0,1), _xlfn.XLOOKUP($K90&amp;$L90,FFPERegionsAvailable!$B:$B&amp;FFPERegionsAvailable!$J:$J,FFPERegionsAvailable!$S:$S,"NA",0,-1)))</f>
        <v>AwaitInput</v>
      </c>
      <c r="S90" s="594" t="str" cm="1">
        <f t="array" ref="S90">IF(K90="", "AwaitInput", IF(_xlfn.XLOOKUP($K90&amp;$L90,FFPERegionsAvailable!$B:$B&amp;FFPERegionsAvailable!$J:$J,FFPERegionsAvailable!$O:$O,"NA",0,1)&gt;0, _xlfn.XLOOKUP($K90&amp;$L90,FFPERegionsAvailable!$B:$B&amp;FFPERegionsAvailable!$J:$J,FFPERegionsAvailable!$W:$W,"NA",0,1), _xlfn.XLOOKUP($K90&amp;$L90,FFPERegionsAvailable!$B:$B&amp;FFPERegionsAvailable!$J:$J,FFPERegionsAvailable!$W:$W,"NA",0,-1)))</f>
        <v>AwaitInput</v>
      </c>
    </row>
    <row r="91" spans="1:19" ht="15.5" hidden="1">
      <c r="A91" s="215">
        <v>19980098</v>
      </c>
      <c r="B91" s="215" t="s">
        <v>943</v>
      </c>
      <c r="C91" s="215" t="s">
        <v>1852</v>
      </c>
      <c r="D91" s="215">
        <v>1</v>
      </c>
      <c r="E91" s="215" t="s">
        <v>2872</v>
      </c>
      <c r="F91" s="652" t="s">
        <v>2883</v>
      </c>
      <c r="G91" s="215" t="s">
        <v>2884</v>
      </c>
      <c r="H91" s="322" t="str">
        <f>IF(COUNTIFS(FFPERegionsAvailable!B:B,FFPEUsageLog!A91,FFPERegionsAvailable!J:J,FFPEUsageLog!B91,FFPERegionsAvailable!F:F,FFPEUsageLog!C91)&gt;0,"Y","N")</f>
        <v>Y</v>
      </c>
      <c r="K91" s="36"/>
      <c r="L91" s="36"/>
      <c r="M91" s="607" t="str" cm="1">
        <f t="array" ref="M91">IF(K91="", "AwaitInput", IF(_xlfn.XLOOKUP($K91&amp;$L91,FFPERegionsAvailable!$B:$B&amp;FFPERegionsAvailable!$J:$J,FFPERegionsAvailable!$O:$O,"NA",0,1)&gt;0, _xlfn.XLOOKUP($K91&amp;$L91,FFPERegionsAvailable!$B:$B&amp;FFPERegionsAvailable!$J:$J,FFPERegionsAvailable!$F:$F,"NA",0,1), _xlfn.XLOOKUP($K91&amp;$L91,FFPERegionsAvailable!$B:$B&amp;FFPERegionsAvailable!$J:$J,FFPERegionsAvailable!$F:$F,"NA",0,-1)))</f>
        <v>AwaitInput</v>
      </c>
      <c r="N91" s="595" t="str" cm="1">
        <f t="array" ref="N91">IF(K91="", "AwaitInput", IF(_xlfn.XLOOKUP($K91&amp;$L91,FFPERegionsAvailable!$B:$B&amp;FFPERegionsAvailable!$J:$J,FFPERegionsAvailable!$O:$O,"NA",0,1)&gt;0, _xlfn.XLOOKUP($K91&amp;$L91,FFPERegionsAvailable!$B:$B&amp;FFPERegionsAvailable!$J:$J,FFPERegionsAvailable!$G:$G,"NA",0,1), _xlfn.XLOOKUP($K91&amp;$L91,FFPERegionsAvailable!$B:$B&amp;FFPERegionsAvailable!$J:$J,FFPERegionsAvailable!$G:$G,"NA",0,-1)))</f>
        <v>AwaitInput</v>
      </c>
      <c r="O91" s="595" t="str" cm="1">
        <f t="array" ref="O91">IF(K91="", "AwaitInput", IF(_xlfn.XLOOKUP($K91&amp;$L91,FFPERegionsAvailable!$B:$B&amp;FFPERegionsAvailable!$J:$J,FFPERegionsAvailable!$O:$O,"NA",0,1)&gt;0, _xlfn.XLOOKUP($K91&amp;$L91,FFPERegionsAvailable!$B:$B&amp;FFPERegionsAvailable!$J:$J,FFPERegionsAvailable!$L:$L,"NA",0,1), _xlfn.XLOOKUP($K91&amp;$L91,FFPERegionsAvailable!$B:$B&amp;FFPERegionsAvailable!$J:$J,FFPERegionsAvailable!$L:$L,"NA",0,-1)))</f>
        <v>AwaitInput</v>
      </c>
      <c r="P91" s="604" t="str" cm="1">
        <f t="array" ref="P91">IF(K91="", "AwaitInput", IF(_xlfn.XLOOKUP($K91&amp;$L91,FFPERegionsAvailable!$B:$B&amp;FFPERegionsAvailable!$J:$J,FFPERegionsAvailable!$O:$O,"NA",0,1)&gt;0, _xlfn.XLOOKUP($K91&amp;$L91,FFPERegionsAvailable!$B:$B&amp;FFPERegionsAvailable!$J:$J,FFPERegionsAvailable!$O:$O,"NA",0,1), _xlfn.XLOOKUP($K91&amp;$L91,FFPERegionsAvailable!$B:$B&amp;FFPERegionsAvailable!$J:$J,FFPERegionsAvailable!$O:$O,"NA",0,-1)))</f>
        <v>AwaitInput</v>
      </c>
      <c r="Q91" s="594" t="str" cm="1">
        <f t="array" ref="Q91">IF(K91="", "AwaitInput", IF(_xlfn.XLOOKUP($K91&amp;$L91,FFPERegionsAvailable!$B:$B&amp;FFPERegionsAvailable!$J:$J,FFPERegionsAvailable!$O:$O,"NA",0,1)&gt;0, _xlfn.XLOOKUP($K91&amp;$L91,FFPERegionsAvailable!$B:$B&amp;FFPERegionsAvailable!$J:$J,FFPERegionsAvailable!$C:$C,"NA",0,1), _xlfn.XLOOKUP($K91&amp;$L91,FFPERegionsAvailable!$B:$B&amp;FFPERegionsAvailable!$J:$J,FFPERegionsAvailable!$C:$C,"NA",0,-1)))</f>
        <v>AwaitInput</v>
      </c>
      <c r="R91" s="594" t="str" cm="1">
        <f t="array" ref="R91">IF(K91="", "AwaitInput", IF(_xlfn.XLOOKUP($K91&amp;$L91,FFPERegionsAvailable!$B:$B&amp;FFPERegionsAvailable!$J:$J,FFPERegionsAvailable!$O:$O,"NA",0,1)&gt;0, _xlfn.XLOOKUP($K91&amp;$L91,FFPERegionsAvailable!$B:$B&amp;FFPERegionsAvailable!$J:$J,FFPERegionsAvailable!$S:$S,"NA",0,1), _xlfn.XLOOKUP($K91&amp;$L91,FFPERegionsAvailable!$B:$B&amp;FFPERegionsAvailable!$J:$J,FFPERegionsAvailable!$S:$S,"NA",0,-1)))</f>
        <v>AwaitInput</v>
      </c>
      <c r="S91" s="594" t="str" cm="1">
        <f t="array" ref="S91">IF(K91="", "AwaitInput", IF(_xlfn.XLOOKUP($K91&amp;$L91,FFPERegionsAvailable!$B:$B&amp;FFPERegionsAvailable!$J:$J,FFPERegionsAvailable!$O:$O,"NA",0,1)&gt;0, _xlfn.XLOOKUP($K91&amp;$L91,FFPERegionsAvailable!$B:$B&amp;FFPERegionsAvailable!$J:$J,FFPERegionsAvailable!$W:$W,"NA",0,1), _xlfn.XLOOKUP($K91&amp;$L91,FFPERegionsAvailable!$B:$B&amp;FFPERegionsAvailable!$J:$J,FFPERegionsAvailable!$W:$W,"NA",0,-1)))</f>
        <v>AwaitInput</v>
      </c>
    </row>
    <row r="92" spans="1:19" ht="15.5" hidden="1">
      <c r="A92" s="215">
        <v>20050102</v>
      </c>
      <c r="B92" s="215" t="s">
        <v>943</v>
      </c>
      <c r="C92" s="215" t="s">
        <v>1852</v>
      </c>
      <c r="D92" s="215">
        <v>1</v>
      </c>
      <c r="E92" s="215" t="s">
        <v>2872</v>
      </c>
      <c r="F92" s="652" t="s">
        <v>2883</v>
      </c>
      <c r="G92" s="215" t="s">
        <v>2884</v>
      </c>
      <c r="H92" s="322" t="str">
        <f>IF(COUNTIFS(FFPERegionsAvailable!B:B,FFPEUsageLog!A92,FFPERegionsAvailable!J:J,FFPEUsageLog!B92,FFPERegionsAvailable!F:F,FFPEUsageLog!C92)&gt;0,"Y","N")</f>
        <v>Y</v>
      </c>
      <c r="K92" s="36"/>
      <c r="L92" s="36"/>
      <c r="M92" s="607" t="str" cm="1">
        <f t="array" ref="M92">IF(K92="", "AwaitInput", IF(_xlfn.XLOOKUP($K92&amp;$L92,FFPERegionsAvailable!$B:$B&amp;FFPERegionsAvailable!$J:$J,FFPERegionsAvailable!$O:$O,"NA",0,1)&gt;0, _xlfn.XLOOKUP($K92&amp;$L92,FFPERegionsAvailable!$B:$B&amp;FFPERegionsAvailable!$J:$J,FFPERegionsAvailable!$F:$F,"NA",0,1), _xlfn.XLOOKUP($K92&amp;$L92,FFPERegionsAvailable!$B:$B&amp;FFPERegionsAvailable!$J:$J,FFPERegionsAvailable!$F:$F,"NA",0,-1)))</f>
        <v>AwaitInput</v>
      </c>
      <c r="N92" s="595" t="str" cm="1">
        <f t="array" ref="N92">IF(K92="", "AwaitInput", IF(_xlfn.XLOOKUP($K92&amp;$L92,FFPERegionsAvailable!$B:$B&amp;FFPERegionsAvailable!$J:$J,FFPERegionsAvailable!$O:$O,"NA",0,1)&gt;0, _xlfn.XLOOKUP($K92&amp;$L92,FFPERegionsAvailable!$B:$B&amp;FFPERegionsAvailable!$J:$J,FFPERegionsAvailable!$G:$G,"NA",0,1), _xlfn.XLOOKUP($K92&amp;$L92,FFPERegionsAvailable!$B:$B&amp;FFPERegionsAvailable!$J:$J,FFPERegionsAvailable!$G:$G,"NA",0,-1)))</f>
        <v>AwaitInput</v>
      </c>
      <c r="O92" s="595" t="str" cm="1">
        <f t="array" ref="O92">IF(K92="", "AwaitInput", IF(_xlfn.XLOOKUP($K92&amp;$L92,FFPERegionsAvailable!$B:$B&amp;FFPERegionsAvailable!$J:$J,FFPERegionsAvailable!$O:$O,"NA",0,1)&gt;0, _xlfn.XLOOKUP($K92&amp;$L92,FFPERegionsAvailable!$B:$B&amp;FFPERegionsAvailable!$J:$J,FFPERegionsAvailable!$L:$L,"NA",0,1), _xlfn.XLOOKUP($K92&amp;$L92,FFPERegionsAvailable!$B:$B&amp;FFPERegionsAvailable!$J:$J,FFPERegionsAvailable!$L:$L,"NA",0,-1)))</f>
        <v>AwaitInput</v>
      </c>
      <c r="P92" s="604" t="str" cm="1">
        <f t="array" ref="P92">IF(K92="", "AwaitInput", IF(_xlfn.XLOOKUP($K92&amp;$L92,FFPERegionsAvailable!$B:$B&amp;FFPERegionsAvailable!$J:$J,FFPERegionsAvailable!$O:$O,"NA",0,1)&gt;0, _xlfn.XLOOKUP($K92&amp;$L92,FFPERegionsAvailable!$B:$B&amp;FFPERegionsAvailable!$J:$J,FFPERegionsAvailable!$O:$O,"NA",0,1), _xlfn.XLOOKUP($K92&amp;$L92,FFPERegionsAvailable!$B:$B&amp;FFPERegionsAvailable!$J:$J,FFPERegionsAvailable!$O:$O,"NA",0,-1)))</f>
        <v>AwaitInput</v>
      </c>
      <c r="Q92" s="594" t="str" cm="1">
        <f t="array" ref="Q92">IF(K92="", "AwaitInput", IF(_xlfn.XLOOKUP($K92&amp;$L92,FFPERegionsAvailable!$B:$B&amp;FFPERegionsAvailable!$J:$J,FFPERegionsAvailable!$O:$O,"NA",0,1)&gt;0, _xlfn.XLOOKUP($K92&amp;$L92,FFPERegionsAvailable!$B:$B&amp;FFPERegionsAvailable!$J:$J,FFPERegionsAvailable!$C:$C,"NA",0,1), _xlfn.XLOOKUP($K92&amp;$L92,FFPERegionsAvailable!$B:$B&amp;FFPERegionsAvailable!$J:$J,FFPERegionsAvailable!$C:$C,"NA",0,-1)))</f>
        <v>AwaitInput</v>
      </c>
      <c r="R92" s="594" t="str" cm="1">
        <f t="array" ref="R92">IF(K92="", "AwaitInput", IF(_xlfn.XLOOKUP($K92&amp;$L92,FFPERegionsAvailable!$B:$B&amp;FFPERegionsAvailable!$J:$J,FFPERegionsAvailable!$O:$O,"NA",0,1)&gt;0, _xlfn.XLOOKUP($K92&amp;$L92,FFPERegionsAvailable!$B:$B&amp;FFPERegionsAvailable!$J:$J,FFPERegionsAvailable!$S:$S,"NA",0,1), _xlfn.XLOOKUP($K92&amp;$L92,FFPERegionsAvailable!$B:$B&amp;FFPERegionsAvailable!$J:$J,FFPERegionsAvailable!$S:$S,"NA",0,-1)))</f>
        <v>AwaitInput</v>
      </c>
      <c r="S92" s="594" t="str" cm="1">
        <f t="array" ref="S92">IF(K92="", "AwaitInput", IF(_xlfn.XLOOKUP($K92&amp;$L92,FFPERegionsAvailable!$B:$B&amp;FFPERegionsAvailable!$J:$J,FFPERegionsAvailable!$O:$O,"NA",0,1)&gt;0, _xlfn.XLOOKUP($K92&amp;$L92,FFPERegionsAvailable!$B:$B&amp;FFPERegionsAvailable!$J:$J,FFPERegionsAvailable!$W:$W,"NA",0,1), _xlfn.XLOOKUP($K92&amp;$L92,FFPERegionsAvailable!$B:$B&amp;FFPERegionsAvailable!$J:$J,FFPERegionsAvailable!$W:$W,"NA",0,-1)))</f>
        <v>AwaitInput</v>
      </c>
    </row>
    <row r="93" spans="1:19" ht="15.5" hidden="1">
      <c r="A93" s="215">
        <v>20060093</v>
      </c>
      <c r="B93" s="215" t="s">
        <v>943</v>
      </c>
      <c r="C93" s="215" t="s">
        <v>1852</v>
      </c>
      <c r="D93" s="215">
        <v>1</v>
      </c>
      <c r="E93" s="215" t="s">
        <v>2872</v>
      </c>
      <c r="F93" s="652" t="s">
        <v>2883</v>
      </c>
      <c r="G93" s="215" t="s">
        <v>2884</v>
      </c>
      <c r="H93" s="322" t="str">
        <f>IF(COUNTIFS(FFPERegionsAvailable!B:B,FFPEUsageLog!A93,FFPERegionsAvailable!J:J,FFPEUsageLog!B93,FFPERegionsAvailable!F:F,FFPEUsageLog!C93)&gt;0,"Y","N")</f>
        <v>Y</v>
      </c>
      <c r="K93" s="36"/>
      <c r="L93" s="36"/>
      <c r="M93" s="607" t="str" cm="1">
        <f t="array" ref="M93">IF(K93="", "AwaitInput", IF(_xlfn.XLOOKUP($K93&amp;$L93,FFPERegionsAvailable!$B:$B&amp;FFPERegionsAvailable!$J:$J,FFPERegionsAvailable!$O:$O,"NA",0,1)&gt;0, _xlfn.XLOOKUP($K93&amp;$L93,FFPERegionsAvailable!$B:$B&amp;FFPERegionsAvailable!$J:$J,FFPERegionsAvailable!$F:$F,"NA",0,1), _xlfn.XLOOKUP($K93&amp;$L93,FFPERegionsAvailable!$B:$B&amp;FFPERegionsAvailable!$J:$J,FFPERegionsAvailable!$F:$F,"NA",0,-1)))</f>
        <v>AwaitInput</v>
      </c>
      <c r="N93" s="595" t="str" cm="1">
        <f t="array" ref="N93">IF(K93="", "AwaitInput", IF(_xlfn.XLOOKUP($K93&amp;$L93,FFPERegionsAvailable!$B:$B&amp;FFPERegionsAvailable!$J:$J,FFPERegionsAvailable!$O:$O,"NA",0,1)&gt;0, _xlfn.XLOOKUP($K93&amp;$L93,FFPERegionsAvailable!$B:$B&amp;FFPERegionsAvailable!$J:$J,FFPERegionsAvailable!$G:$G,"NA",0,1), _xlfn.XLOOKUP($K93&amp;$L93,FFPERegionsAvailable!$B:$B&amp;FFPERegionsAvailable!$J:$J,FFPERegionsAvailable!$G:$G,"NA",0,-1)))</f>
        <v>AwaitInput</v>
      </c>
      <c r="O93" s="595" t="str" cm="1">
        <f t="array" ref="O93">IF(K93="", "AwaitInput", IF(_xlfn.XLOOKUP($K93&amp;$L93,FFPERegionsAvailable!$B:$B&amp;FFPERegionsAvailable!$J:$J,FFPERegionsAvailable!$O:$O,"NA",0,1)&gt;0, _xlfn.XLOOKUP($K93&amp;$L93,FFPERegionsAvailable!$B:$B&amp;FFPERegionsAvailable!$J:$J,FFPERegionsAvailable!$L:$L,"NA",0,1), _xlfn.XLOOKUP($K93&amp;$L93,FFPERegionsAvailable!$B:$B&amp;FFPERegionsAvailable!$J:$J,FFPERegionsAvailable!$L:$L,"NA",0,-1)))</f>
        <v>AwaitInput</v>
      </c>
      <c r="P93" s="604" t="str" cm="1">
        <f t="array" ref="P93">IF(K93="", "AwaitInput", IF(_xlfn.XLOOKUP($K93&amp;$L93,FFPERegionsAvailable!$B:$B&amp;FFPERegionsAvailable!$J:$J,FFPERegionsAvailable!$O:$O,"NA",0,1)&gt;0, _xlfn.XLOOKUP($K93&amp;$L93,FFPERegionsAvailable!$B:$B&amp;FFPERegionsAvailable!$J:$J,FFPERegionsAvailable!$O:$O,"NA",0,1), _xlfn.XLOOKUP($K93&amp;$L93,FFPERegionsAvailable!$B:$B&amp;FFPERegionsAvailable!$J:$J,FFPERegionsAvailable!$O:$O,"NA",0,-1)))</f>
        <v>AwaitInput</v>
      </c>
      <c r="Q93" s="594" t="str" cm="1">
        <f t="array" ref="Q93">IF(K93="", "AwaitInput", IF(_xlfn.XLOOKUP($K93&amp;$L93,FFPERegionsAvailable!$B:$B&amp;FFPERegionsAvailable!$J:$J,FFPERegionsAvailable!$O:$O,"NA",0,1)&gt;0, _xlfn.XLOOKUP($K93&amp;$L93,FFPERegionsAvailable!$B:$B&amp;FFPERegionsAvailable!$J:$J,FFPERegionsAvailable!$C:$C,"NA",0,1), _xlfn.XLOOKUP($K93&amp;$L93,FFPERegionsAvailable!$B:$B&amp;FFPERegionsAvailable!$J:$J,FFPERegionsAvailable!$C:$C,"NA",0,-1)))</f>
        <v>AwaitInput</v>
      </c>
      <c r="R93" s="594" t="str" cm="1">
        <f t="array" ref="R93">IF(K93="", "AwaitInput", IF(_xlfn.XLOOKUP($K93&amp;$L93,FFPERegionsAvailable!$B:$B&amp;FFPERegionsAvailable!$J:$J,FFPERegionsAvailable!$O:$O,"NA",0,1)&gt;0, _xlfn.XLOOKUP($K93&amp;$L93,FFPERegionsAvailable!$B:$B&amp;FFPERegionsAvailable!$J:$J,FFPERegionsAvailable!$S:$S,"NA",0,1), _xlfn.XLOOKUP($K93&amp;$L93,FFPERegionsAvailable!$B:$B&amp;FFPERegionsAvailable!$J:$J,FFPERegionsAvailable!$S:$S,"NA",0,-1)))</f>
        <v>AwaitInput</v>
      </c>
      <c r="S93" s="594" t="str" cm="1">
        <f t="array" ref="S93">IF(K93="", "AwaitInput", IF(_xlfn.XLOOKUP($K93&amp;$L93,FFPERegionsAvailable!$B:$B&amp;FFPERegionsAvailable!$J:$J,FFPERegionsAvailable!$O:$O,"NA",0,1)&gt;0, _xlfn.XLOOKUP($K93&amp;$L93,FFPERegionsAvailable!$B:$B&amp;FFPERegionsAvailable!$J:$J,FFPERegionsAvailable!$W:$W,"NA",0,1), _xlfn.XLOOKUP($K93&amp;$L93,FFPERegionsAvailable!$B:$B&amp;FFPERegionsAvailable!$J:$J,FFPERegionsAvailable!$W:$W,"NA",0,-1)))</f>
        <v>AwaitInput</v>
      </c>
    </row>
    <row r="94" spans="1:19" ht="15.5" hidden="1">
      <c r="A94" s="215">
        <v>20060099</v>
      </c>
      <c r="B94" s="215" t="s">
        <v>943</v>
      </c>
      <c r="C94" s="215" t="s">
        <v>1852</v>
      </c>
      <c r="D94" s="215">
        <v>1</v>
      </c>
      <c r="E94" s="215" t="s">
        <v>2872</v>
      </c>
      <c r="F94" s="652" t="s">
        <v>2883</v>
      </c>
      <c r="G94" s="215" t="s">
        <v>2884</v>
      </c>
      <c r="H94" s="322" t="str">
        <f>IF(COUNTIFS(FFPERegionsAvailable!B:B,FFPEUsageLog!A94,FFPERegionsAvailable!J:J,FFPEUsageLog!B94,FFPERegionsAvailable!F:F,FFPEUsageLog!C94)&gt;0,"Y","N")</f>
        <v>Y</v>
      </c>
      <c r="K94" s="36"/>
      <c r="L94" s="36"/>
      <c r="M94" s="607" t="str" cm="1">
        <f t="array" ref="M94">IF(K94="", "AwaitInput", IF(_xlfn.XLOOKUP($K94&amp;$L94,FFPERegionsAvailable!$B:$B&amp;FFPERegionsAvailable!$J:$J,FFPERegionsAvailable!$O:$O,"NA",0,1)&gt;0, _xlfn.XLOOKUP($K94&amp;$L94,FFPERegionsAvailable!$B:$B&amp;FFPERegionsAvailable!$J:$J,FFPERegionsAvailable!$F:$F,"NA",0,1), _xlfn.XLOOKUP($K94&amp;$L94,FFPERegionsAvailable!$B:$B&amp;FFPERegionsAvailable!$J:$J,FFPERegionsAvailable!$F:$F,"NA",0,-1)))</f>
        <v>AwaitInput</v>
      </c>
      <c r="N94" s="595" t="str" cm="1">
        <f t="array" ref="N94">IF(K94="", "AwaitInput", IF(_xlfn.XLOOKUP($K94&amp;$L94,FFPERegionsAvailable!$B:$B&amp;FFPERegionsAvailable!$J:$J,FFPERegionsAvailable!$O:$O,"NA",0,1)&gt;0, _xlfn.XLOOKUP($K94&amp;$L94,FFPERegionsAvailable!$B:$B&amp;FFPERegionsAvailable!$J:$J,FFPERegionsAvailable!$G:$G,"NA",0,1), _xlfn.XLOOKUP($K94&amp;$L94,FFPERegionsAvailable!$B:$B&amp;FFPERegionsAvailable!$J:$J,FFPERegionsAvailable!$G:$G,"NA",0,-1)))</f>
        <v>AwaitInput</v>
      </c>
      <c r="O94" s="595" t="str" cm="1">
        <f t="array" ref="O94">IF(K94="", "AwaitInput", IF(_xlfn.XLOOKUP($K94&amp;$L94,FFPERegionsAvailable!$B:$B&amp;FFPERegionsAvailable!$J:$J,FFPERegionsAvailable!$O:$O,"NA",0,1)&gt;0, _xlfn.XLOOKUP($K94&amp;$L94,FFPERegionsAvailable!$B:$B&amp;FFPERegionsAvailable!$J:$J,FFPERegionsAvailable!$L:$L,"NA",0,1), _xlfn.XLOOKUP($K94&amp;$L94,FFPERegionsAvailable!$B:$B&amp;FFPERegionsAvailable!$J:$J,FFPERegionsAvailable!$L:$L,"NA",0,-1)))</f>
        <v>AwaitInput</v>
      </c>
      <c r="P94" s="604" t="str" cm="1">
        <f t="array" ref="P94">IF(K94="", "AwaitInput", IF(_xlfn.XLOOKUP($K94&amp;$L94,FFPERegionsAvailable!$B:$B&amp;FFPERegionsAvailable!$J:$J,FFPERegionsAvailable!$O:$O,"NA",0,1)&gt;0, _xlfn.XLOOKUP($K94&amp;$L94,FFPERegionsAvailable!$B:$B&amp;FFPERegionsAvailable!$J:$J,FFPERegionsAvailable!$O:$O,"NA",0,1), _xlfn.XLOOKUP($K94&amp;$L94,FFPERegionsAvailable!$B:$B&amp;FFPERegionsAvailable!$J:$J,FFPERegionsAvailable!$O:$O,"NA",0,-1)))</f>
        <v>AwaitInput</v>
      </c>
      <c r="Q94" s="594" t="str" cm="1">
        <f t="array" ref="Q94">IF(K94="", "AwaitInput", IF(_xlfn.XLOOKUP($K94&amp;$L94,FFPERegionsAvailable!$B:$B&amp;FFPERegionsAvailable!$J:$J,FFPERegionsAvailable!$O:$O,"NA",0,1)&gt;0, _xlfn.XLOOKUP($K94&amp;$L94,FFPERegionsAvailable!$B:$B&amp;FFPERegionsAvailable!$J:$J,FFPERegionsAvailable!$C:$C,"NA",0,1), _xlfn.XLOOKUP($K94&amp;$L94,FFPERegionsAvailable!$B:$B&amp;FFPERegionsAvailable!$J:$J,FFPERegionsAvailable!$C:$C,"NA",0,-1)))</f>
        <v>AwaitInput</v>
      </c>
      <c r="R94" s="594" t="str" cm="1">
        <f t="array" ref="R94">IF(K94="", "AwaitInput", IF(_xlfn.XLOOKUP($K94&amp;$L94,FFPERegionsAvailable!$B:$B&amp;FFPERegionsAvailable!$J:$J,FFPERegionsAvailable!$O:$O,"NA",0,1)&gt;0, _xlfn.XLOOKUP($K94&amp;$L94,FFPERegionsAvailable!$B:$B&amp;FFPERegionsAvailable!$J:$J,FFPERegionsAvailable!$S:$S,"NA",0,1), _xlfn.XLOOKUP($K94&amp;$L94,FFPERegionsAvailable!$B:$B&amp;FFPERegionsAvailable!$J:$J,FFPERegionsAvailable!$S:$S,"NA",0,-1)))</f>
        <v>AwaitInput</v>
      </c>
      <c r="S94" s="594" t="str" cm="1">
        <f t="array" ref="S94">IF(K94="", "AwaitInput", IF(_xlfn.XLOOKUP($K94&amp;$L94,FFPERegionsAvailable!$B:$B&amp;FFPERegionsAvailable!$J:$J,FFPERegionsAvailable!$O:$O,"NA",0,1)&gt;0, _xlfn.XLOOKUP($K94&amp;$L94,FFPERegionsAvailable!$B:$B&amp;FFPERegionsAvailable!$J:$J,FFPERegionsAvailable!$W:$W,"NA",0,1), _xlfn.XLOOKUP($K94&amp;$L94,FFPERegionsAvailable!$B:$B&amp;FFPERegionsAvailable!$J:$J,FFPERegionsAvailable!$W:$W,"NA",0,-1)))</f>
        <v>AwaitInput</v>
      </c>
    </row>
    <row r="95" spans="1:19" ht="15.5" hidden="1">
      <c r="A95" s="215">
        <v>20110272</v>
      </c>
      <c r="B95" s="215" t="s">
        <v>943</v>
      </c>
      <c r="C95" s="215" t="s">
        <v>1852</v>
      </c>
      <c r="D95" s="215">
        <v>1</v>
      </c>
      <c r="E95" s="215" t="s">
        <v>2872</v>
      </c>
      <c r="F95" s="652" t="s">
        <v>2883</v>
      </c>
      <c r="G95" s="215" t="s">
        <v>2884</v>
      </c>
      <c r="H95" s="322" t="str">
        <f>IF(COUNTIFS(FFPERegionsAvailable!B:B,FFPEUsageLog!A95,FFPERegionsAvailable!J:J,FFPEUsageLog!B95,FFPERegionsAvailable!F:F,FFPEUsageLog!C95)&gt;0,"Y","N")</f>
        <v>Y</v>
      </c>
      <c r="K95" s="301"/>
      <c r="L95" s="612"/>
      <c r="M95" s="594" t="str" cm="1">
        <f t="array" ref="M95">IF(K95="", "AwaitInput", IF(_xlfn.XLOOKUP($K95&amp;$L95,FFPERegionsAvailable!$B:$B&amp;FFPERegionsAvailable!$J:$J,FFPERegionsAvailable!$O:$O,"NA",0,1)&gt;0, _xlfn.XLOOKUP($K95&amp;$L95,FFPERegionsAvailable!$B:$B&amp;FFPERegionsAvailable!$J:$J,FFPERegionsAvailable!$F:$F,"NA",0,1), _xlfn.XLOOKUP($K95&amp;$L95,FFPERegionsAvailable!$B:$B&amp;FFPERegionsAvailable!$J:$J,FFPERegionsAvailable!$F:$F,"NA",0,-1)))</f>
        <v>AwaitInput</v>
      </c>
      <c r="N95" s="595" t="str" cm="1">
        <f t="array" ref="N95">IF(K95="", "AwaitInput", IF(_xlfn.XLOOKUP($K95&amp;$L95,FFPERegionsAvailable!$B:$B&amp;FFPERegionsAvailable!$J:$J,FFPERegionsAvailable!$O:$O,"NA",0,1)&gt;0, _xlfn.XLOOKUP($K95&amp;$L95,FFPERegionsAvailable!$B:$B&amp;FFPERegionsAvailable!$J:$J,FFPERegionsAvailable!$G:$G,"NA",0,1), _xlfn.XLOOKUP($K95&amp;$L95,FFPERegionsAvailable!$B:$B&amp;FFPERegionsAvailable!$J:$J,FFPERegionsAvailable!$G:$G,"NA",0,-1)))</f>
        <v>AwaitInput</v>
      </c>
      <c r="O95" s="595" t="str" cm="1">
        <f t="array" ref="O95">IF(K95="", "AwaitInput", IF(_xlfn.XLOOKUP($K95&amp;$L95,FFPERegionsAvailable!$B:$B&amp;FFPERegionsAvailable!$J:$J,FFPERegionsAvailable!$O:$O,"NA",0,1)&gt;0, _xlfn.XLOOKUP($K95&amp;$L95,FFPERegionsAvailable!$B:$B&amp;FFPERegionsAvailable!$J:$J,FFPERegionsAvailable!$L:$L,"NA",0,1), _xlfn.XLOOKUP($K95&amp;$L95,FFPERegionsAvailable!$B:$B&amp;FFPERegionsAvailable!$J:$J,FFPERegionsAvailable!$L:$L,"NA",0,-1)))</f>
        <v>AwaitInput</v>
      </c>
      <c r="P95" s="604" t="str" cm="1">
        <f t="array" ref="P95">IF(K95="", "AwaitInput", IF(_xlfn.XLOOKUP($K95&amp;$L95,FFPERegionsAvailable!$B:$B&amp;FFPERegionsAvailable!$J:$J,FFPERegionsAvailable!$O:$O,"NA",0,1)&gt;0, _xlfn.XLOOKUP($K95&amp;$L95,FFPERegionsAvailable!$B:$B&amp;FFPERegionsAvailable!$J:$J,FFPERegionsAvailable!$O:$O,"NA",0,1), _xlfn.XLOOKUP($K95&amp;$L95,FFPERegionsAvailable!$B:$B&amp;FFPERegionsAvailable!$J:$J,FFPERegionsAvailable!$O:$O,"NA",0,-1)))</f>
        <v>AwaitInput</v>
      </c>
      <c r="Q95" s="594" t="str" cm="1">
        <f t="array" ref="Q95">IF(K95="", "AwaitInput", IF(_xlfn.XLOOKUP($K95&amp;$L95,FFPERegionsAvailable!$B:$B&amp;FFPERegionsAvailable!$J:$J,FFPERegionsAvailable!$O:$O,"NA",0,1)&gt;0, _xlfn.XLOOKUP($K95&amp;$L95,FFPERegionsAvailable!$B:$B&amp;FFPERegionsAvailable!$J:$J,FFPERegionsAvailable!$C:$C,"NA",0,1), _xlfn.XLOOKUP($K95&amp;$L95,FFPERegionsAvailable!$B:$B&amp;FFPERegionsAvailable!$J:$J,FFPERegionsAvailable!$C:$C,"NA",0,-1)))</f>
        <v>AwaitInput</v>
      </c>
      <c r="R95" s="594" t="str" cm="1">
        <f t="array" ref="R95">IF(K95="", "AwaitInput", IF(_xlfn.XLOOKUP($K95&amp;$L95,FFPERegionsAvailable!$B:$B&amp;FFPERegionsAvailable!$J:$J,FFPERegionsAvailable!$O:$O,"NA",0,1)&gt;0, _xlfn.XLOOKUP($K95&amp;$L95,FFPERegionsAvailable!$B:$B&amp;FFPERegionsAvailable!$J:$J,FFPERegionsAvailable!$S:$S,"NA",0,1), _xlfn.XLOOKUP($K95&amp;$L95,FFPERegionsAvailable!$B:$B&amp;FFPERegionsAvailable!$J:$J,FFPERegionsAvailable!$S:$S,"NA",0,-1)))</f>
        <v>AwaitInput</v>
      </c>
      <c r="S95" s="594" t="str" cm="1">
        <f t="array" ref="S95">IF(K95="", "AwaitInput", IF(_xlfn.XLOOKUP($K95&amp;$L95,FFPERegionsAvailable!$B:$B&amp;FFPERegionsAvailable!$J:$J,FFPERegionsAvailable!$O:$O,"NA",0,1)&gt;0, _xlfn.XLOOKUP($K95&amp;$L95,FFPERegionsAvailable!$B:$B&amp;FFPERegionsAvailable!$J:$J,FFPERegionsAvailable!$W:$W,"NA",0,1), _xlfn.XLOOKUP($K95&amp;$L95,FFPERegionsAvailable!$B:$B&amp;FFPERegionsAvailable!$J:$J,FFPERegionsAvailable!$W:$W,"NA",0,-1)))</f>
        <v>AwaitInput</v>
      </c>
    </row>
    <row r="96" spans="1:19" ht="15.5" hidden="1">
      <c r="A96" s="215">
        <v>20130400</v>
      </c>
      <c r="B96" s="215" t="s">
        <v>943</v>
      </c>
      <c r="C96" s="215" t="s">
        <v>1852</v>
      </c>
      <c r="D96" s="215">
        <v>1</v>
      </c>
      <c r="E96" s="215" t="s">
        <v>2872</v>
      </c>
      <c r="F96" s="652" t="s">
        <v>2883</v>
      </c>
      <c r="G96" s="215" t="s">
        <v>2884</v>
      </c>
      <c r="H96" s="322" t="str">
        <f>IF(COUNTIFS(FFPERegionsAvailable!B:B,FFPEUsageLog!A96,FFPERegionsAvailable!J:J,FFPEUsageLog!B96,FFPERegionsAvailable!F:F,FFPEUsageLog!C96)&gt;0,"Y","N")</f>
        <v>Y</v>
      </c>
      <c r="K96" s="116"/>
      <c r="L96" s="614"/>
      <c r="M96" s="594" t="str" cm="1">
        <f t="array" ref="M96">IF(K96="", "AwaitInput", IF(_xlfn.XLOOKUP($K96&amp;$L96,FFPERegionsAvailable!$B:$B&amp;FFPERegionsAvailable!$J:$J,FFPERegionsAvailable!$O:$O,"NA",0,1)&gt;0, _xlfn.XLOOKUP($K96&amp;$L96,FFPERegionsAvailable!$B:$B&amp;FFPERegionsAvailable!$J:$J,FFPERegionsAvailable!$F:$F,"NA",0,1), _xlfn.XLOOKUP($K96&amp;$L96,FFPERegionsAvailable!$B:$B&amp;FFPERegionsAvailable!$J:$J,FFPERegionsAvailable!$F:$F,"NA",0,-1)))</f>
        <v>AwaitInput</v>
      </c>
      <c r="N96" s="595" t="str" cm="1">
        <f t="array" ref="N96">IF(K96="", "AwaitInput", IF(_xlfn.XLOOKUP($K96&amp;$L96,FFPERegionsAvailable!$B:$B&amp;FFPERegionsAvailable!$J:$J,FFPERegionsAvailable!$O:$O,"NA",0,1)&gt;0, _xlfn.XLOOKUP($K96&amp;$L96,FFPERegionsAvailable!$B:$B&amp;FFPERegionsAvailable!$J:$J,FFPERegionsAvailable!$G:$G,"NA",0,1), _xlfn.XLOOKUP($K96&amp;$L96,FFPERegionsAvailable!$B:$B&amp;FFPERegionsAvailable!$J:$J,FFPERegionsAvailable!$G:$G,"NA",0,-1)))</f>
        <v>AwaitInput</v>
      </c>
      <c r="O96" s="595" t="str" cm="1">
        <f t="array" ref="O96">IF(K96="", "AwaitInput", IF(_xlfn.XLOOKUP($K96&amp;$L96,FFPERegionsAvailable!$B:$B&amp;FFPERegionsAvailable!$J:$J,FFPERegionsAvailable!$O:$O,"NA",0,1)&gt;0, _xlfn.XLOOKUP($K96&amp;$L96,FFPERegionsAvailable!$B:$B&amp;FFPERegionsAvailable!$J:$J,FFPERegionsAvailable!$L:$L,"NA",0,1), _xlfn.XLOOKUP($K96&amp;$L96,FFPERegionsAvailable!$B:$B&amp;FFPERegionsAvailable!$J:$J,FFPERegionsAvailable!$L:$L,"NA",0,-1)))</f>
        <v>AwaitInput</v>
      </c>
      <c r="P96" s="604" t="str" cm="1">
        <f t="array" ref="P96">IF(K96="", "AwaitInput", IF(_xlfn.XLOOKUP($K96&amp;$L96,FFPERegionsAvailable!$B:$B&amp;FFPERegionsAvailable!$J:$J,FFPERegionsAvailable!$O:$O,"NA",0,1)&gt;0, _xlfn.XLOOKUP($K96&amp;$L96,FFPERegionsAvailable!$B:$B&amp;FFPERegionsAvailable!$J:$J,FFPERegionsAvailable!$O:$O,"NA",0,1), _xlfn.XLOOKUP($K96&amp;$L96,FFPERegionsAvailable!$B:$B&amp;FFPERegionsAvailable!$J:$J,FFPERegionsAvailable!$O:$O,"NA",0,-1)))</f>
        <v>AwaitInput</v>
      </c>
      <c r="Q96" s="594" t="str" cm="1">
        <f t="array" ref="Q96">IF(K96="", "AwaitInput", IF(_xlfn.XLOOKUP($K96&amp;$L96,FFPERegionsAvailable!$B:$B&amp;FFPERegionsAvailable!$J:$J,FFPERegionsAvailable!$O:$O,"NA",0,1)&gt;0, _xlfn.XLOOKUP($K96&amp;$L96,FFPERegionsAvailable!$B:$B&amp;FFPERegionsAvailable!$J:$J,FFPERegionsAvailable!$C:$C,"NA",0,1), _xlfn.XLOOKUP($K96&amp;$L96,FFPERegionsAvailable!$B:$B&amp;FFPERegionsAvailable!$J:$J,FFPERegionsAvailable!$C:$C,"NA",0,-1)))</f>
        <v>AwaitInput</v>
      </c>
      <c r="R96" s="594" t="str" cm="1">
        <f t="array" ref="R96">IF(K96="", "AwaitInput", IF(_xlfn.XLOOKUP($K96&amp;$L96,FFPERegionsAvailable!$B:$B&amp;FFPERegionsAvailable!$J:$J,FFPERegionsAvailable!$O:$O,"NA",0,1)&gt;0, _xlfn.XLOOKUP($K96&amp;$L96,FFPERegionsAvailable!$B:$B&amp;FFPERegionsAvailable!$J:$J,FFPERegionsAvailable!$S:$S,"NA",0,1), _xlfn.XLOOKUP($K96&amp;$L96,FFPERegionsAvailable!$B:$B&amp;FFPERegionsAvailable!$J:$J,FFPERegionsAvailable!$S:$S,"NA",0,-1)))</f>
        <v>AwaitInput</v>
      </c>
      <c r="S96" s="594" t="str" cm="1">
        <f t="array" ref="S96">IF(K96="", "AwaitInput", IF(_xlfn.XLOOKUP($K96&amp;$L96,FFPERegionsAvailable!$B:$B&amp;FFPERegionsAvailable!$J:$J,FFPERegionsAvailable!$O:$O,"NA",0,1)&gt;0, _xlfn.XLOOKUP($K96&amp;$L96,FFPERegionsAvailable!$B:$B&amp;FFPERegionsAvailable!$J:$J,FFPERegionsAvailable!$W:$W,"NA",0,1), _xlfn.XLOOKUP($K96&amp;$L96,FFPERegionsAvailable!$B:$B&amp;FFPERegionsAvailable!$J:$J,FFPERegionsAvailable!$W:$W,"NA",0,-1)))</f>
        <v>AwaitInput</v>
      </c>
    </row>
    <row r="97" spans="1:19" ht="15.5" hidden="1">
      <c r="A97" s="215">
        <v>20141901</v>
      </c>
      <c r="B97" s="215" t="s">
        <v>943</v>
      </c>
      <c r="C97" s="215" t="s">
        <v>1863</v>
      </c>
      <c r="D97" s="215">
        <v>1</v>
      </c>
      <c r="E97" s="215" t="s">
        <v>2872</v>
      </c>
      <c r="F97" s="652" t="s">
        <v>2883</v>
      </c>
      <c r="G97" s="215" t="s">
        <v>2884</v>
      </c>
      <c r="H97" s="322" t="str">
        <f>IF(COUNTIFS(FFPERegionsAvailable!B:B,FFPEUsageLog!A97,FFPERegionsAvailable!J:J,FFPEUsageLog!B97,FFPERegionsAvailable!F:F,FFPEUsageLog!C97)&gt;0,"Y","N")</f>
        <v>Y</v>
      </c>
      <c r="K97" s="116"/>
      <c r="L97" s="613"/>
      <c r="M97" s="594" t="str" cm="1">
        <f t="array" ref="M97">IF(K97="", "AwaitInput", IF(_xlfn.XLOOKUP($K97&amp;$L97,FFPERegionsAvailable!$B:$B&amp;FFPERegionsAvailable!$J:$J,FFPERegionsAvailable!$O:$O,"NA",0,1)&gt;0, _xlfn.XLOOKUP($K97&amp;$L97,FFPERegionsAvailable!$B:$B&amp;FFPERegionsAvailable!$J:$J,FFPERegionsAvailable!$F:$F,"NA",0,1), _xlfn.XLOOKUP($K97&amp;$L97,FFPERegionsAvailable!$B:$B&amp;FFPERegionsAvailable!$J:$J,FFPERegionsAvailable!$F:$F,"NA",0,-1)))</f>
        <v>AwaitInput</v>
      </c>
      <c r="N97" s="595" t="str" cm="1">
        <f t="array" ref="N97">IF(K97="", "AwaitInput", IF(_xlfn.XLOOKUP($K97&amp;$L97,FFPERegionsAvailable!$B:$B&amp;FFPERegionsAvailable!$J:$J,FFPERegionsAvailable!$O:$O,"NA",0,1)&gt;0, _xlfn.XLOOKUP($K97&amp;$L97,FFPERegionsAvailable!$B:$B&amp;FFPERegionsAvailable!$J:$J,FFPERegionsAvailable!$G:$G,"NA",0,1), _xlfn.XLOOKUP($K97&amp;$L97,FFPERegionsAvailable!$B:$B&amp;FFPERegionsAvailable!$J:$J,FFPERegionsAvailable!$G:$G,"NA",0,-1)))</f>
        <v>AwaitInput</v>
      </c>
      <c r="O97" s="595" t="str" cm="1">
        <f t="array" ref="O97">IF(K97="", "AwaitInput", IF(_xlfn.XLOOKUP($K97&amp;$L97,FFPERegionsAvailable!$B:$B&amp;FFPERegionsAvailable!$J:$J,FFPERegionsAvailable!$O:$O,"NA",0,1)&gt;0, _xlfn.XLOOKUP($K97&amp;$L97,FFPERegionsAvailable!$B:$B&amp;FFPERegionsAvailable!$J:$J,FFPERegionsAvailable!$L:$L,"NA",0,1), _xlfn.XLOOKUP($K97&amp;$L97,FFPERegionsAvailable!$B:$B&amp;FFPERegionsAvailable!$J:$J,FFPERegionsAvailable!$L:$L,"NA",0,-1)))</f>
        <v>AwaitInput</v>
      </c>
      <c r="P97" s="604" t="str" cm="1">
        <f t="array" ref="P97">IF(K97="", "AwaitInput", IF(_xlfn.XLOOKUP($K97&amp;$L97,FFPERegionsAvailable!$B:$B&amp;FFPERegionsAvailable!$J:$J,FFPERegionsAvailable!$O:$O,"NA",0,1)&gt;0, _xlfn.XLOOKUP($K97&amp;$L97,FFPERegionsAvailable!$B:$B&amp;FFPERegionsAvailable!$J:$J,FFPERegionsAvailable!$O:$O,"NA",0,1), _xlfn.XLOOKUP($K97&amp;$L97,FFPERegionsAvailable!$B:$B&amp;FFPERegionsAvailable!$J:$J,FFPERegionsAvailable!$O:$O,"NA",0,-1)))</f>
        <v>AwaitInput</v>
      </c>
      <c r="Q97" s="594" t="str" cm="1">
        <f t="array" ref="Q97">IF(K97="", "AwaitInput", IF(_xlfn.XLOOKUP($K97&amp;$L97,FFPERegionsAvailable!$B:$B&amp;FFPERegionsAvailable!$J:$J,FFPERegionsAvailable!$O:$O,"NA",0,1)&gt;0, _xlfn.XLOOKUP($K97&amp;$L97,FFPERegionsAvailable!$B:$B&amp;FFPERegionsAvailable!$J:$J,FFPERegionsAvailable!$C:$C,"NA",0,1), _xlfn.XLOOKUP($K97&amp;$L97,FFPERegionsAvailable!$B:$B&amp;FFPERegionsAvailable!$J:$J,FFPERegionsAvailable!$C:$C,"NA",0,-1)))</f>
        <v>AwaitInput</v>
      </c>
      <c r="R97" s="594" t="str" cm="1">
        <f t="array" ref="R97">IF(K97="", "AwaitInput", IF(_xlfn.XLOOKUP($K97&amp;$L97,FFPERegionsAvailable!$B:$B&amp;FFPERegionsAvailable!$J:$J,FFPERegionsAvailable!$O:$O,"NA",0,1)&gt;0, _xlfn.XLOOKUP($K97&amp;$L97,FFPERegionsAvailable!$B:$B&amp;FFPERegionsAvailable!$J:$J,FFPERegionsAvailable!$S:$S,"NA",0,1), _xlfn.XLOOKUP($K97&amp;$L97,FFPERegionsAvailable!$B:$B&amp;FFPERegionsAvailable!$J:$J,FFPERegionsAvailable!$S:$S,"NA",0,-1)))</f>
        <v>AwaitInput</v>
      </c>
      <c r="S97" s="594" t="str" cm="1">
        <f t="array" ref="S97">IF(K97="", "AwaitInput", IF(_xlfn.XLOOKUP($K97&amp;$L97,FFPERegionsAvailable!$B:$B&amp;FFPERegionsAvailable!$J:$J,FFPERegionsAvailable!$O:$O,"NA",0,1)&gt;0, _xlfn.XLOOKUP($K97&amp;$L97,FFPERegionsAvailable!$B:$B&amp;FFPERegionsAvailable!$J:$J,FFPERegionsAvailable!$W:$W,"NA",0,1), _xlfn.XLOOKUP($K97&amp;$L97,FFPERegionsAvailable!$B:$B&amp;FFPERegionsAvailable!$J:$J,FFPERegionsAvailable!$W:$W,"NA",0,-1)))</f>
        <v>AwaitInput</v>
      </c>
    </row>
    <row r="98" spans="1:19" ht="15.5" hidden="1">
      <c r="A98" s="215">
        <v>20152915</v>
      </c>
      <c r="B98" s="215" t="s">
        <v>943</v>
      </c>
      <c r="C98" s="215" t="s">
        <v>1863</v>
      </c>
      <c r="D98" s="215">
        <v>1</v>
      </c>
      <c r="E98" s="215" t="s">
        <v>2872</v>
      </c>
      <c r="F98" s="652" t="s">
        <v>2883</v>
      </c>
      <c r="G98" s="215" t="s">
        <v>2884</v>
      </c>
      <c r="H98" s="322" t="str">
        <f>IF(COUNTIFS(FFPERegionsAvailable!B:B,FFPEUsageLog!A98,FFPERegionsAvailable!J:J,FFPEUsageLog!B98,FFPERegionsAvailable!F:F,FFPEUsageLog!C98)&gt;0,"Y","N")</f>
        <v>Y</v>
      </c>
      <c r="K98" s="116"/>
      <c r="L98" s="613"/>
      <c r="M98" s="594" t="str" cm="1">
        <f t="array" ref="M98">IF(K98="", "AwaitInput", IF(_xlfn.XLOOKUP($K98&amp;$L98,FFPERegionsAvailable!$B:$B&amp;FFPERegionsAvailable!$J:$J,FFPERegionsAvailable!$O:$O,"NA",0,1)&gt;0, _xlfn.XLOOKUP($K98&amp;$L98,FFPERegionsAvailable!$B:$B&amp;FFPERegionsAvailable!$J:$J,FFPERegionsAvailable!$F:$F,"NA",0,1), _xlfn.XLOOKUP($K98&amp;$L98,FFPERegionsAvailable!$B:$B&amp;FFPERegionsAvailable!$J:$J,FFPERegionsAvailable!$F:$F,"NA",0,-1)))</f>
        <v>AwaitInput</v>
      </c>
      <c r="N98" s="595" t="str" cm="1">
        <f t="array" ref="N98">IF(K98="", "AwaitInput", IF(_xlfn.XLOOKUP($K98&amp;$L98,FFPERegionsAvailable!$B:$B&amp;FFPERegionsAvailable!$J:$J,FFPERegionsAvailable!$O:$O,"NA",0,1)&gt;0, _xlfn.XLOOKUP($K98&amp;$L98,FFPERegionsAvailable!$B:$B&amp;FFPERegionsAvailable!$J:$J,FFPERegionsAvailable!$G:$G,"NA",0,1), _xlfn.XLOOKUP($K98&amp;$L98,FFPERegionsAvailable!$B:$B&amp;FFPERegionsAvailable!$J:$J,FFPERegionsAvailable!$G:$G,"NA",0,-1)))</f>
        <v>AwaitInput</v>
      </c>
      <c r="O98" s="595" t="str" cm="1">
        <f t="array" ref="O98">IF(K98="", "AwaitInput", IF(_xlfn.XLOOKUP($K98&amp;$L98,FFPERegionsAvailable!$B:$B&amp;FFPERegionsAvailable!$J:$J,FFPERegionsAvailable!$O:$O,"NA",0,1)&gt;0, _xlfn.XLOOKUP($K98&amp;$L98,FFPERegionsAvailable!$B:$B&amp;FFPERegionsAvailable!$J:$J,FFPERegionsAvailable!$L:$L,"NA",0,1), _xlfn.XLOOKUP($K98&amp;$L98,FFPERegionsAvailable!$B:$B&amp;FFPERegionsAvailable!$J:$J,FFPERegionsAvailable!$L:$L,"NA",0,-1)))</f>
        <v>AwaitInput</v>
      </c>
      <c r="P98" s="604" t="str" cm="1">
        <f t="array" ref="P98">IF(K98="", "AwaitInput", IF(_xlfn.XLOOKUP($K98&amp;$L98,FFPERegionsAvailable!$B:$B&amp;FFPERegionsAvailable!$J:$J,FFPERegionsAvailable!$O:$O,"NA",0,1)&gt;0, _xlfn.XLOOKUP($K98&amp;$L98,FFPERegionsAvailable!$B:$B&amp;FFPERegionsAvailable!$J:$J,FFPERegionsAvailable!$O:$O,"NA",0,1), _xlfn.XLOOKUP($K98&amp;$L98,FFPERegionsAvailable!$B:$B&amp;FFPERegionsAvailable!$J:$J,FFPERegionsAvailable!$O:$O,"NA",0,-1)))</f>
        <v>AwaitInput</v>
      </c>
      <c r="Q98" s="594" t="str" cm="1">
        <f t="array" ref="Q98">IF(K98="", "AwaitInput", IF(_xlfn.XLOOKUP($K98&amp;$L98,FFPERegionsAvailable!$B:$B&amp;FFPERegionsAvailable!$J:$J,FFPERegionsAvailable!$O:$O,"NA",0,1)&gt;0, _xlfn.XLOOKUP($K98&amp;$L98,FFPERegionsAvailable!$B:$B&amp;FFPERegionsAvailable!$J:$J,FFPERegionsAvailable!$C:$C,"NA",0,1), _xlfn.XLOOKUP($K98&amp;$L98,FFPERegionsAvailable!$B:$B&amp;FFPERegionsAvailable!$J:$J,FFPERegionsAvailable!$C:$C,"NA",0,-1)))</f>
        <v>AwaitInput</v>
      </c>
      <c r="R98" s="594" t="str" cm="1">
        <f t="array" ref="R98">IF(K98="", "AwaitInput", IF(_xlfn.XLOOKUP($K98&amp;$L98,FFPERegionsAvailable!$B:$B&amp;FFPERegionsAvailable!$J:$J,FFPERegionsAvailable!$O:$O,"NA",0,1)&gt;0, _xlfn.XLOOKUP($K98&amp;$L98,FFPERegionsAvailable!$B:$B&amp;FFPERegionsAvailable!$J:$J,FFPERegionsAvailable!$S:$S,"NA",0,1), _xlfn.XLOOKUP($K98&amp;$L98,FFPERegionsAvailable!$B:$B&amp;FFPERegionsAvailable!$J:$J,FFPERegionsAvailable!$S:$S,"NA",0,-1)))</f>
        <v>AwaitInput</v>
      </c>
      <c r="S98" s="594" t="str" cm="1">
        <f t="array" ref="S98">IF(K98="", "AwaitInput", IF(_xlfn.XLOOKUP($K98&amp;$L98,FFPERegionsAvailable!$B:$B&amp;FFPERegionsAvailable!$J:$J,FFPERegionsAvailable!$O:$O,"NA",0,1)&gt;0, _xlfn.XLOOKUP($K98&amp;$L98,FFPERegionsAvailable!$B:$B&amp;FFPERegionsAvailable!$J:$J,FFPERegionsAvailable!$W:$W,"NA",0,1), _xlfn.XLOOKUP($K98&amp;$L98,FFPERegionsAvailable!$B:$B&amp;FFPERegionsAvailable!$J:$J,FFPERegionsAvailable!$W:$W,"NA",0,-1)))</f>
        <v>AwaitInput</v>
      </c>
    </row>
    <row r="99" spans="1:19" ht="15.5" hidden="1">
      <c r="A99" s="215">
        <v>20185910</v>
      </c>
      <c r="B99" s="215" t="s">
        <v>943</v>
      </c>
      <c r="C99" s="215" t="s">
        <v>1863</v>
      </c>
      <c r="D99" s="215">
        <v>1</v>
      </c>
      <c r="E99" s="215" t="s">
        <v>2872</v>
      </c>
      <c r="F99" s="652" t="s">
        <v>2883</v>
      </c>
      <c r="G99" s="215" t="s">
        <v>2884</v>
      </c>
      <c r="H99" s="322" t="str">
        <f>IF(COUNTIFS(FFPERegionsAvailable!B:B,FFPEUsageLog!A99,FFPERegionsAvailable!J:J,FFPEUsageLog!B99,FFPERegionsAvailable!F:F,FFPEUsageLog!C99)&gt;0,"Y","N")</f>
        <v>Y</v>
      </c>
      <c r="K99" s="116"/>
      <c r="L99" s="613"/>
      <c r="M99" s="594" t="str" cm="1">
        <f t="array" ref="M99">IF(K99="", "AwaitInput", IF(_xlfn.XLOOKUP($K99&amp;$L99,FFPERegionsAvailable!$B:$B&amp;FFPERegionsAvailable!$J:$J,FFPERegionsAvailable!$O:$O,"NA",0,1)&gt;0, _xlfn.XLOOKUP($K99&amp;$L99,FFPERegionsAvailable!$B:$B&amp;FFPERegionsAvailable!$J:$J,FFPERegionsAvailable!$F:$F,"NA",0,1), _xlfn.XLOOKUP($K99&amp;$L99,FFPERegionsAvailable!$B:$B&amp;FFPERegionsAvailable!$J:$J,FFPERegionsAvailable!$F:$F,"NA",0,-1)))</f>
        <v>AwaitInput</v>
      </c>
      <c r="N99" s="595" t="str" cm="1">
        <f t="array" ref="N99">IF(K99="", "AwaitInput", IF(_xlfn.XLOOKUP($K99&amp;$L99,FFPERegionsAvailable!$B:$B&amp;FFPERegionsAvailable!$J:$J,FFPERegionsAvailable!$O:$O,"NA",0,1)&gt;0, _xlfn.XLOOKUP($K99&amp;$L99,FFPERegionsAvailable!$B:$B&amp;FFPERegionsAvailable!$J:$J,FFPERegionsAvailable!$G:$G,"NA",0,1), _xlfn.XLOOKUP($K99&amp;$L99,FFPERegionsAvailable!$B:$B&amp;FFPERegionsAvailable!$J:$J,FFPERegionsAvailable!$G:$G,"NA",0,-1)))</f>
        <v>AwaitInput</v>
      </c>
      <c r="O99" s="595" t="str" cm="1">
        <f t="array" ref="O99">IF(K99="", "AwaitInput", IF(_xlfn.XLOOKUP($K99&amp;$L99,FFPERegionsAvailable!$B:$B&amp;FFPERegionsAvailable!$J:$J,FFPERegionsAvailable!$O:$O,"NA",0,1)&gt;0, _xlfn.XLOOKUP($K99&amp;$L99,FFPERegionsAvailable!$B:$B&amp;FFPERegionsAvailable!$J:$J,FFPERegionsAvailable!$L:$L,"NA",0,1), _xlfn.XLOOKUP($K99&amp;$L99,FFPERegionsAvailable!$B:$B&amp;FFPERegionsAvailable!$J:$J,FFPERegionsAvailable!$L:$L,"NA",0,-1)))</f>
        <v>AwaitInput</v>
      </c>
      <c r="P99" s="604" t="str" cm="1">
        <f t="array" ref="P99">IF(K99="", "AwaitInput", IF(_xlfn.XLOOKUP($K99&amp;$L99,FFPERegionsAvailable!$B:$B&amp;FFPERegionsAvailable!$J:$J,FFPERegionsAvailable!$O:$O,"NA",0,1)&gt;0, _xlfn.XLOOKUP($K99&amp;$L99,FFPERegionsAvailable!$B:$B&amp;FFPERegionsAvailable!$J:$J,FFPERegionsAvailable!$O:$O,"NA",0,1), _xlfn.XLOOKUP($K99&amp;$L99,FFPERegionsAvailable!$B:$B&amp;FFPERegionsAvailable!$J:$J,FFPERegionsAvailable!$O:$O,"NA",0,-1)))</f>
        <v>AwaitInput</v>
      </c>
      <c r="Q99" s="594" t="str" cm="1">
        <f t="array" ref="Q99">IF(K99="", "AwaitInput", IF(_xlfn.XLOOKUP($K99&amp;$L99,FFPERegionsAvailable!$B:$B&amp;FFPERegionsAvailable!$J:$J,FFPERegionsAvailable!$O:$O,"NA",0,1)&gt;0, _xlfn.XLOOKUP($K99&amp;$L99,FFPERegionsAvailable!$B:$B&amp;FFPERegionsAvailable!$J:$J,FFPERegionsAvailable!$C:$C,"NA",0,1), _xlfn.XLOOKUP($K99&amp;$L99,FFPERegionsAvailable!$B:$B&amp;FFPERegionsAvailable!$J:$J,FFPERegionsAvailable!$C:$C,"NA",0,-1)))</f>
        <v>AwaitInput</v>
      </c>
      <c r="R99" s="594" t="str" cm="1">
        <f t="array" ref="R99">IF(K99="", "AwaitInput", IF(_xlfn.XLOOKUP($K99&amp;$L99,FFPERegionsAvailable!$B:$B&amp;FFPERegionsAvailable!$J:$J,FFPERegionsAvailable!$O:$O,"NA",0,1)&gt;0, _xlfn.XLOOKUP($K99&amp;$L99,FFPERegionsAvailable!$B:$B&amp;FFPERegionsAvailable!$J:$J,FFPERegionsAvailable!$S:$S,"NA",0,1), _xlfn.XLOOKUP($K99&amp;$L99,FFPERegionsAvailable!$B:$B&amp;FFPERegionsAvailable!$J:$J,FFPERegionsAvailable!$S:$S,"NA",0,-1)))</f>
        <v>AwaitInput</v>
      </c>
      <c r="S99" s="594" t="str" cm="1">
        <f t="array" ref="S99">IF(K99="", "AwaitInput", IF(_xlfn.XLOOKUP($K99&amp;$L99,FFPERegionsAvailable!$B:$B&amp;FFPERegionsAvailable!$J:$J,FFPERegionsAvailable!$O:$O,"NA",0,1)&gt;0, _xlfn.XLOOKUP($K99&amp;$L99,FFPERegionsAvailable!$B:$B&amp;FFPERegionsAvailable!$J:$J,FFPERegionsAvailable!$W:$W,"NA",0,1), _xlfn.XLOOKUP($K99&amp;$L99,FFPERegionsAvailable!$B:$B&amp;FFPERegionsAvailable!$J:$J,FFPERegionsAvailable!$W:$W,"NA",0,-1)))</f>
        <v>AwaitInput</v>
      </c>
    </row>
    <row r="100" spans="1:19" ht="15.5" hidden="1">
      <c r="A100" s="215">
        <v>20185945</v>
      </c>
      <c r="B100" s="215" t="s">
        <v>943</v>
      </c>
      <c r="C100" s="215" t="s">
        <v>1863</v>
      </c>
      <c r="D100" s="215">
        <v>1</v>
      </c>
      <c r="E100" s="215" t="s">
        <v>2872</v>
      </c>
      <c r="F100" s="652" t="s">
        <v>2883</v>
      </c>
      <c r="G100" s="215" t="s">
        <v>2884</v>
      </c>
      <c r="H100" s="322" t="str">
        <f>IF(COUNTIFS(FFPERegionsAvailable!B:B,FFPEUsageLog!A100,FFPERegionsAvailable!J:J,FFPEUsageLog!B100,FFPERegionsAvailable!F:F,FFPEUsageLog!C100)&gt;0,"Y","N")</f>
        <v>Y</v>
      </c>
      <c r="K100" s="116"/>
      <c r="L100" s="613"/>
      <c r="M100" s="594" t="str" cm="1">
        <f t="array" ref="M100">IF(K100="", "AwaitInput", IF(_xlfn.XLOOKUP($K100&amp;$L100,FFPERegionsAvailable!$B:$B&amp;FFPERegionsAvailable!$J:$J,FFPERegionsAvailable!$O:$O,"NA",0,1)&gt;0, _xlfn.XLOOKUP($K100&amp;$L100,FFPERegionsAvailable!$B:$B&amp;FFPERegionsAvailable!$J:$J,FFPERegionsAvailable!$F:$F,"NA",0,1), _xlfn.XLOOKUP($K100&amp;$L100,FFPERegionsAvailable!$B:$B&amp;FFPERegionsAvailable!$J:$J,FFPERegionsAvailable!$F:$F,"NA",0,-1)))</f>
        <v>AwaitInput</v>
      </c>
      <c r="N100" s="595" t="str" cm="1">
        <f t="array" ref="N100">IF(K100="", "AwaitInput", IF(_xlfn.XLOOKUP($K100&amp;$L100,FFPERegionsAvailable!$B:$B&amp;FFPERegionsAvailable!$J:$J,FFPERegionsAvailable!$O:$O,"NA",0,1)&gt;0, _xlfn.XLOOKUP($K100&amp;$L100,FFPERegionsAvailable!$B:$B&amp;FFPERegionsAvailable!$J:$J,FFPERegionsAvailable!$G:$G,"NA",0,1), _xlfn.XLOOKUP($K100&amp;$L100,FFPERegionsAvailable!$B:$B&amp;FFPERegionsAvailable!$J:$J,FFPERegionsAvailable!$G:$G,"NA",0,-1)))</f>
        <v>AwaitInput</v>
      </c>
      <c r="O100" s="595" t="str" cm="1">
        <f t="array" ref="O100">IF(K100="", "AwaitInput", IF(_xlfn.XLOOKUP($K100&amp;$L100,FFPERegionsAvailable!$B:$B&amp;FFPERegionsAvailable!$J:$J,FFPERegionsAvailable!$O:$O,"NA",0,1)&gt;0, _xlfn.XLOOKUP($K100&amp;$L100,FFPERegionsAvailable!$B:$B&amp;FFPERegionsAvailable!$J:$J,FFPERegionsAvailable!$L:$L,"NA",0,1), _xlfn.XLOOKUP($K100&amp;$L100,FFPERegionsAvailable!$B:$B&amp;FFPERegionsAvailable!$J:$J,FFPERegionsAvailable!$L:$L,"NA",0,-1)))</f>
        <v>AwaitInput</v>
      </c>
      <c r="P100" s="604" t="str" cm="1">
        <f t="array" ref="P100">IF(K100="", "AwaitInput", IF(_xlfn.XLOOKUP($K100&amp;$L100,FFPERegionsAvailable!$B:$B&amp;FFPERegionsAvailable!$J:$J,FFPERegionsAvailable!$O:$O,"NA",0,1)&gt;0, _xlfn.XLOOKUP($K100&amp;$L100,FFPERegionsAvailable!$B:$B&amp;FFPERegionsAvailable!$J:$J,FFPERegionsAvailable!$O:$O,"NA",0,1), _xlfn.XLOOKUP($K100&amp;$L100,FFPERegionsAvailable!$B:$B&amp;FFPERegionsAvailable!$J:$J,FFPERegionsAvailable!$O:$O,"NA",0,-1)))</f>
        <v>AwaitInput</v>
      </c>
      <c r="Q100" s="594" t="str" cm="1">
        <f t="array" ref="Q100">IF(K100="", "AwaitInput", IF(_xlfn.XLOOKUP($K100&amp;$L100,FFPERegionsAvailable!$B:$B&amp;FFPERegionsAvailable!$J:$J,FFPERegionsAvailable!$O:$O,"NA",0,1)&gt;0, _xlfn.XLOOKUP($K100&amp;$L100,FFPERegionsAvailable!$B:$B&amp;FFPERegionsAvailable!$J:$J,FFPERegionsAvailable!$C:$C,"NA",0,1), _xlfn.XLOOKUP($K100&amp;$L100,FFPERegionsAvailable!$B:$B&amp;FFPERegionsAvailable!$J:$J,FFPERegionsAvailable!$C:$C,"NA",0,-1)))</f>
        <v>AwaitInput</v>
      </c>
      <c r="R100" s="594" t="str" cm="1">
        <f t="array" ref="R100">IF(K100="", "AwaitInput", IF(_xlfn.XLOOKUP($K100&amp;$L100,FFPERegionsAvailable!$B:$B&amp;FFPERegionsAvailable!$J:$J,FFPERegionsAvailable!$O:$O,"NA",0,1)&gt;0, _xlfn.XLOOKUP($K100&amp;$L100,FFPERegionsAvailable!$B:$B&amp;FFPERegionsAvailable!$J:$J,FFPERegionsAvailable!$S:$S,"NA",0,1), _xlfn.XLOOKUP($K100&amp;$L100,FFPERegionsAvailable!$B:$B&amp;FFPERegionsAvailable!$J:$J,FFPERegionsAvailable!$S:$S,"NA",0,-1)))</f>
        <v>AwaitInput</v>
      </c>
      <c r="S100" s="594" t="str" cm="1">
        <f t="array" ref="S100">IF(K100="", "AwaitInput", IF(_xlfn.XLOOKUP($K100&amp;$L100,FFPERegionsAvailable!$B:$B&amp;FFPERegionsAvailable!$J:$J,FFPERegionsAvailable!$O:$O,"NA",0,1)&gt;0, _xlfn.XLOOKUP($K100&amp;$L100,FFPERegionsAvailable!$B:$B&amp;FFPERegionsAvailable!$J:$J,FFPERegionsAvailable!$W:$W,"NA",0,1), _xlfn.XLOOKUP($K100&amp;$L100,FFPERegionsAvailable!$B:$B&amp;FFPERegionsAvailable!$J:$J,FFPERegionsAvailable!$W:$W,"NA",0,-1)))</f>
        <v>AwaitInput</v>
      </c>
    </row>
    <row r="101" spans="1:19" ht="15.5" hidden="1">
      <c r="A101" s="215">
        <v>19960052</v>
      </c>
      <c r="B101" s="215" t="s">
        <v>925</v>
      </c>
      <c r="C101" s="215" t="s">
        <v>1807</v>
      </c>
      <c r="D101" s="215">
        <v>1</v>
      </c>
      <c r="E101" s="215" t="s">
        <v>2872</v>
      </c>
      <c r="F101" s="652" t="s">
        <v>2883</v>
      </c>
      <c r="G101" s="215" t="s">
        <v>2884</v>
      </c>
      <c r="H101" s="322" t="str">
        <f>IF(COUNTIFS(FFPERegionsAvailable!B:B,FFPEUsageLog!A101,FFPERegionsAvailable!J:J,FFPEUsageLog!B101,FFPERegionsAvailable!F:F,FFPEUsageLog!C101)&gt;0,"Y","N")</f>
        <v>Y</v>
      </c>
      <c r="K101" s="116"/>
      <c r="L101" s="613"/>
      <c r="M101" s="594" t="str" cm="1">
        <f t="array" ref="M101">IF(K101="", "AwaitInput", IF(_xlfn.XLOOKUP($K101&amp;$L101,FFPERegionsAvailable!$B:$B&amp;FFPERegionsAvailable!$J:$J,FFPERegionsAvailable!$O:$O,"NA",0,1)&gt;0, _xlfn.XLOOKUP($K101&amp;$L101,FFPERegionsAvailable!$B:$B&amp;FFPERegionsAvailable!$J:$J,FFPERegionsAvailable!$F:$F,"NA",0,1), _xlfn.XLOOKUP($K101&amp;$L101,FFPERegionsAvailable!$B:$B&amp;FFPERegionsAvailable!$J:$J,FFPERegionsAvailable!$F:$F,"NA",0,-1)))</f>
        <v>AwaitInput</v>
      </c>
      <c r="N101" s="595" t="str" cm="1">
        <f t="array" ref="N101">IF(K101="", "AwaitInput", IF(_xlfn.XLOOKUP($K101&amp;$L101,FFPERegionsAvailable!$B:$B&amp;FFPERegionsAvailable!$J:$J,FFPERegionsAvailable!$O:$O,"NA",0,1)&gt;0, _xlfn.XLOOKUP($K101&amp;$L101,FFPERegionsAvailable!$B:$B&amp;FFPERegionsAvailable!$J:$J,FFPERegionsAvailable!$G:$G,"NA",0,1), _xlfn.XLOOKUP($K101&amp;$L101,FFPERegionsAvailable!$B:$B&amp;FFPERegionsAvailable!$J:$J,FFPERegionsAvailable!$G:$G,"NA",0,-1)))</f>
        <v>AwaitInput</v>
      </c>
      <c r="O101" s="595" t="str" cm="1">
        <f t="array" ref="O101">IF(K101="", "AwaitInput", IF(_xlfn.XLOOKUP($K101&amp;$L101,FFPERegionsAvailable!$B:$B&amp;FFPERegionsAvailable!$J:$J,FFPERegionsAvailable!$O:$O,"NA",0,1)&gt;0, _xlfn.XLOOKUP($K101&amp;$L101,FFPERegionsAvailable!$B:$B&amp;FFPERegionsAvailable!$J:$J,FFPERegionsAvailable!$L:$L,"NA",0,1), _xlfn.XLOOKUP($K101&amp;$L101,FFPERegionsAvailable!$B:$B&amp;FFPERegionsAvailable!$J:$J,FFPERegionsAvailable!$L:$L,"NA",0,-1)))</f>
        <v>AwaitInput</v>
      </c>
      <c r="P101" s="604" t="str" cm="1">
        <f t="array" ref="P101">IF(K101="", "AwaitInput", IF(_xlfn.XLOOKUP($K101&amp;$L101,FFPERegionsAvailable!$B:$B&amp;FFPERegionsAvailable!$J:$J,FFPERegionsAvailable!$O:$O,"NA",0,1)&gt;0, _xlfn.XLOOKUP($K101&amp;$L101,FFPERegionsAvailable!$B:$B&amp;FFPERegionsAvailable!$J:$J,FFPERegionsAvailable!$O:$O,"NA",0,1), _xlfn.XLOOKUP($K101&amp;$L101,FFPERegionsAvailable!$B:$B&amp;FFPERegionsAvailable!$J:$J,FFPERegionsAvailable!$O:$O,"NA",0,-1)))</f>
        <v>AwaitInput</v>
      </c>
      <c r="Q101" s="594" t="str" cm="1">
        <f t="array" ref="Q101">IF(K101="", "AwaitInput", IF(_xlfn.XLOOKUP($K101&amp;$L101,FFPERegionsAvailable!$B:$B&amp;FFPERegionsAvailable!$J:$J,FFPERegionsAvailable!$O:$O,"NA",0,1)&gt;0, _xlfn.XLOOKUP($K101&amp;$L101,FFPERegionsAvailable!$B:$B&amp;FFPERegionsAvailable!$J:$J,FFPERegionsAvailable!$C:$C,"NA",0,1), _xlfn.XLOOKUP($K101&amp;$L101,FFPERegionsAvailable!$B:$B&amp;FFPERegionsAvailable!$J:$J,FFPERegionsAvailable!$C:$C,"NA",0,-1)))</f>
        <v>AwaitInput</v>
      </c>
      <c r="R101" s="594" t="str" cm="1">
        <f t="array" ref="R101">IF(K101="", "AwaitInput", IF(_xlfn.XLOOKUP($K101&amp;$L101,FFPERegionsAvailable!$B:$B&amp;FFPERegionsAvailable!$J:$J,FFPERegionsAvailable!$O:$O,"NA",0,1)&gt;0, _xlfn.XLOOKUP($K101&amp;$L101,FFPERegionsAvailable!$B:$B&amp;FFPERegionsAvailable!$J:$J,FFPERegionsAvailable!$S:$S,"NA",0,1), _xlfn.XLOOKUP($K101&amp;$L101,FFPERegionsAvailable!$B:$B&amp;FFPERegionsAvailable!$J:$J,FFPERegionsAvailable!$S:$S,"NA",0,-1)))</f>
        <v>AwaitInput</v>
      </c>
      <c r="S101" s="594" t="str" cm="1">
        <f t="array" ref="S101">IF(K101="", "AwaitInput", IF(_xlfn.XLOOKUP($K101&amp;$L101,FFPERegionsAvailable!$B:$B&amp;FFPERegionsAvailable!$J:$J,FFPERegionsAvailable!$O:$O,"NA",0,1)&gt;0, _xlfn.XLOOKUP($K101&amp;$L101,FFPERegionsAvailable!$B:$B&amp;FFPERegionsAvailable!$J:$J,FFPERegionsAvailable!$W:$W,"NA",0,1), _xlfn.XLOOKUP($K101&amp;$L101,FFPERegionsAvailable!$B:$B&amp;FFPERegionsAvailable!$J:$J,FFPERegionsAvailable!$W:$W,"NA",0,-1)))</f>
        <v>AwaitInput</v>
      </c>
    </row>
    <row r="102" spans="1:19" ht="15.5" hidden="1">
      <c r="A102" s="215">
        <v>19980098</v>
      </c>
      <c r="B102" s="215" t="s">
        <v>925</v>
      </c>
      <c r="C102" s="215" t="s">
        <v>1819</v>
      </c>
      <c r="D102" s="215">
        <v>1</v>
      </c>
      <c r="E102" s="215" t="s">
        <v>2872</v>
      </c>
      <c r="F102" s="652" t="s">
        <v>2883</v>
      </c>
      <c r="G102" s="215" t="s">
        <v>2884</v>
      </c>
      <c r="H102" s="322" t="str">
        <f>IF(COUNTIFS(FFPERegionsAvailable!B:B,FFPEUsageLog!A102,FFPERegionsAvailable!J:J,FFPEUsageLog!B102,FFPERegionsAvailable!F:F,FFPEUsageLog!C102)&gt;0,"Y","N")</f>
        <v>Y</v>
      </c>
      <c r="K102" s="116"/>
      <c r="L102" s="613"/>
      <c r="M102" s="594" t="str" cm="1">
        <f t="array" ref="M102">IF(K102="", "AwaitInput", IF(_xlfn.XLOOKUP($K102&amp;$L102,FFPERegionsAvailable!$B:$B&amp;FFPERegionsAvailable!$J:$J,FFPERegionsAvailable!$O:$O,"NA",0,1)&gt;0, _xlfn.XLOOKUP($K102&amp;$L102,FFPERegionsAvailable!$B:$B&amp;FFPERegionsAvailable!$J:$J,FFPERegionsAvailable!$F:$F,"NA",0,1), _xlfn.XLOOKUP($K102&amp;$L102,FFPERegionsAvailable!$B:$B&amp;FFPERegionsAvailable!$J:$J,FFPERegionsAvailable!$F:$F,"NA",0,-1)))</f>
        <v>AwaitInput</v>
      </c>
      <c r="N102" s="595" t="str" cm="1">
        <f t="array" ref="N102">IF(K102="", "AwaitInput", IF(_xlfn.XLOOKUP($K102&amp;$L102,FFPERegionsAvailable!$B:$B&amp;FFPERegionsAvailable!$J:$J,FFPERegionsAvailable!$O:$O,"NA",0,1)&gt;0, _xlfn.XLOOKUP($K102&amp;$L102,FFPERegionsAvailable!$B:$B&amp;FFPERegionsAvailable!$J:$J,FFPERegionsAvailable!$G:$G,"NA",0,1), _xlfn.XLOOKUP($K102&amp;$L102,FFPERegionsAvailable!$B:$B&amp;FFPERegionsAvailable!$J:$J,FFPERegionsAvailable!$G:$G,"NA",0,-1)))</f>
        <v>AwaitInput</v>
      </c>
      <c r="O102" s="595" t="str" cm="1">
        <f t="array" ref="O102">IF(K102="", "AwaitInput", IF(_xlfn.XLOOKUP($K102&amp;$L102,FFPERegionsAvailable!$B:$B&amp;FFPERegionsAvailable!$J:$J,FFPERegionsAvailable!$O:$O,"NA",0,1)&gt;0, _xlfn.XLOOKUP($K102&amp;$L102,FFPERegionsAvailable!$B:$B&amp;FFPERegionsAvailable!$J:$J,FFPERegionsAvailable!$L:$L,"NA",0,1), _xlfn.XLOOKUP($K102&amp;$L102,FFPERegionsAvailable!$B:$B&amp;FFPERegionsAvailable!$J:$J,FFPERegionsAvailable!$L:$L,"NA",0,-1)))</f>
        <v>AwaitInput</v>
      </c>
      <c r="P102" s="604" t="str" cm="1">
        <f t="array" ref="P102">IF(K102="", "AwaitInput", IF(_xlfn.XLOOKUP($K102&amp;$L102,FFPERegionsAvailable!$B:$B&amp;FFPERegionsAvailable!$J:$J,FFPERegionsAvailable!$O:$O,"NA",0,1)&gt;0, _xlfn.XLOOKUP($K102&amp;$L102,FFPERegionsAvailable!$B:$B&amp;FFPERegionsAvailable!$J:$J,FFPERegionsAvailable!$O:$O,"NA",0,1), _xlfn.XLOOKUP($K102&amp;$L102,FFPERegionsAvailable!$B:$B&amp;FFPERegionsAvailable!$J:$J,FFPERegionsAvailable!$O:$O,"NA",0,-1)))</f>
        <v>AwaitInput</v>
      </c>
      <c r="Q102" s="594" t="str" cm="1">
        <f t="array" ref="Q102">IF(K102="", "AwaitInput", IF(_xlfn.XLOOKUP($K102&amp;$L102,FFPERegionsAvailable!$B:$B&amp;FFPERegionsAvailable!$J:$J,FFPERegionsAvailable!$O:$O,"NA",0,1)&gt;0, _xlfn.XLOOKUP($K102&amp;$L102,FFPERegionsAvailable!$B:$B&amp;FFPERegionsAvailable!$J:$J,FFPERegionsAvailable!$C:$C,"NA",0,1), _xlfn.XLOOKUP($K102&amp;$L102,FFPERegionsAvailable!$B:$B&amp;FFPERegionsAvailable!$J:$J,FFPERegionsAvailable!$C:$C,"NA",0,-1)))</f>
        <v>AwaitInput</v>
      </c>
      <c r="R102" s="594" t="str" cm="1">
        <f t="array" ref="R102">IF(K102="", "AwaitInput", IF(_xlfn.XLOOKUP($K102&amp;$L102,FFPERegionsAvailable!$B:$B&amp;FFPERegionsAvailable!$J:$J,FFPERegionsAvailable!$O:$O,"NA",0,1)&gt;0, _xlfn.XLOOKUP($K102&amp;$L102,FFPERegionsAvailable!$B:$B&amp;FFPERegionsAvailable!$J:$J,FFPERegionsAvailable!$S:$S,"NA",0,1), _xlfn.XLOOKUP($K102&amp;$L102,FFPERegionsAvailable!$B:$B&amp;FFPERegionsAvailable!$J:$J,FFPERegionsAvailable!$S:$S,"NA",0,-1)))</f>
        <v>AwaitInput</v>
      </c>
      <c r="S102" s="594" t="str" cm="1">
        <f t="array" ref="S102">IF(K102="", "AwaitInput", IF(_xlfn.XLOOKUP($K102&amp;$L102,FFPERegionsAvailable!$B:$B&amp;FFPERegionsAvailable!$J:$J,FFPERegionsAvailable!$O:$O,"NA",0,1)&gt;0, _xlfn.XLOOKUP($K102&amp;$L102,FFPERegionsAvailable!$B:$B&amp;FFPERegionsAvailable!$J:$J,FFPERegionsAvailable!$W:$W,"NA",0,1), _xlfn.XLOOKUP($K102&amp;$L102,FFPERegionsAvailable!$B:$B&amp;FFPERegionsAvailable!$J:$J,FFPERegionsAvailable!$W:$W,"NA",0,-1)))</f>
        <v>AwaitInput</v>
      </c>
    </row>
    <row r="103" spans="1:19" ht="15.5" hidden="1">
      <c r="A103" s="323">
        <v>20050102</v>
      </c>
      <c r="B103" s="323" t="s">
        <v>925</v>
      </c>
      <c r="C103" s="323" t="s">
        <v>1819</v>
      </c>
      <c r="D103" s="323">
        <v>1</v>
      </c>
      <c r="E103" s="323" t="s">
        <v>2872</v>
      </c>
      <c r="F103" s="654" t="s">
        <v>2883</v>
      </c>
      <c r="G103" s="323" t="s">
        <v>2884</v>
      </c>
      <c r="H103" s="215" t="str">
        <f>IF(COUNTIFS(FFPERegionsAvailable!B:B,FFPEUsageLog!A103,FFPERegionsAvailable!J:J,FFPEUsageLog!B103,FFPERegionsAvailable!F:F,FFPEUsageLog!C103)&gt;0,"Y","N")</f>
        <v>Y</v>
      </c>
      <c r="K103" s="116"/>
      <c r="L103" s="613"/>
      <c r="M103" s="594" t="str" cm="1">
        <f t="array" ref="M103">IF(K103="", "AwaitInput", IF(_xlfn.XLOOKUP($K103&amp;$L103,FFPERegionsAvailable!$B:$B&amp;FFPERegionsAvailable!$J:$J,FFPERegionsAvailable!$O:$O,"NA",0,1)&gt;0, _xlfn.XLOOKUP($K103&amp;$L103,FFPERegionsAvailable!$B:$B&amp;FFPERegionsAvailable!$J:$J,FFPERegionsAvailable!$F:$F,"NA",0,1), _xlfn.XLOOKUP($K103&amp;$L103,FFPERegionsAvailable!$B:$B&amp;FFPERegionsAvailable!$J:$J,FFPERegionsAvailable!$F:$F,"NA",0,-1)))</f>
        <v>AwaitInput</v>
      </c>
      <c r="N103" s="595" t="str" cm="1">
        <f t="array" ref="N103">IF(K103="", "AwaitInput", IF(_xlfn.XLOOKUP($K103&amp;$L103,FFPERegionsAvailable!$B:$B&amp;FFPERegionsAvailable!$J:$J,FFPERegionsAvailable!$O:$O,"NA",0,1)&gt;0, _xlfn.XLOOKUP($K103&amp;$L103,FFPERegionsAvailable!$B:$B&amp;FFPERegionsAvailable!$J:$J,FFPERegionsAvailable!$G:$G,"NA",0,1), _xlfn.XLOOKUP($K103&amp;$L103,FFPERegionsAvailable!$B:$B&amp;FFPERegionsAvailable!$J:$J,FFPERegionsAvailable!$G:$G,"NA",0,-1)))</f>
        <v>AwaitInput</v>
      </c>
      <c r="O103" s="595" t="str" cm="1">
        <f t="array" ref="O103">IF(K103="", "AwaitInput", IF(_xlfn.XLOOKUP($K103&amp;$L103,FFPERegionsAvailable!$B:$B&amp;FFPERegionsAvailable!$J:$J,FFPERegionsAvailable!$O:$O,"NA",0,1)&gt;0, _xlfn.XLOOKUP($K103&amp;$L103,FFPERegionsAvailable!$B:$B&amp;FFPERegionsAvailable!$J:$J,FFPERegionsAvailable!$L:$L,"NA",0,1), _xlfn.XLOOKUP($K103&amp;$L103,FFPERegionsAvailable!$B:$B&amp;FFPERegionsAvailable!$J:$J,FFPERegionsAvailable!$L:$L,"NA",0,-1)))</f>
        <v>AwaitInput</v>
      </c>
      <c r="P103" s="604" t="str" cm="1">
        <f t="array" ref="P103">IF(K103="", "AwaitInput", IF(_xlfn.XLOOKUP($K103&amp;$L103,FFPERegionsAvailable!$B:$B&amp;FFPERegionsAvailable!$J:$J,FFPERegionsAvailable!$O:$O,"NA",0,1)&gt;0, _xlfn.XLOOKUP($K103&amp;$L103,FFPERegionsAvailable!$B:$B&amp;FFPERegionsAvailable!$J:$J,FFPERegionsAvailable!$O:$O,"NA",0,1), _xlfn.XLOOKUP($K103&amp;$L103,FFPERegionsAvailable!$B:$B&amp;FFPERegionsAvailable!$J:$J,FFPERegionsAvailable!$O:$O,"NA",0,-1)))</f>
        <v>AwaitInput</v>
      </c>
      <c r="Q103" s="594" t="str" cm="1">
        <f t="array" ref="Q103">IF(K103="", "AwaitInput", IF(_xlfn.XLOOKUP($K103&amp;$L103,FFPERegionsAvailable!$B:$B&amp;FFPERegionsAvailable!$J:$J,FFPERegionsAvailable!$O:$O,"NA",0,1)&gt;0, _xlfn.XLOOKUP($K103&amp;$L103,FFPERegionsAvailable!$B:$B&amp;FFPERegionsAvailable!$J:$J,FFPERegionsAvailable!$C:$C,"NA",0,1), _xlfn.XLOOKUP($K103&amp;$L103,FFPERegionsAvailable!$B:$B&amp;FFPERegionsAvailable!$J:$J,FFPERegionsAvailable!$C:$C,"NA",0,-1)))</f>
        <v>AwaitInput</v>
      </c>
      <c r="R103" s="594" t="str" cm="1">
        <f t="array" ref="R103">IF(K103="", "AwaitInput", IF(_xlfn.XLOOKUP($K103&amp;$L103,FFPERegionsAvailable!$B:$B&amp;FFPERegionsAvailable!$J:$J,FFPERegionsAvailable!$O:$O,"NA",0,1)&gt;0, _xlfn.XLOOKUP($K103&amp;$L103,FFPERegionsAvailable!$B:$B&amp;FFPERegionsAvailable!$J:$J,FFPERegionsAvailable!$S:$S,"NA",0,1), _xlfn.XLOOKUP($K103&amp;$L103,FFPERegionsAvailable!$B:$B&amp;FFPERegionsAvailable!$J:$J,FFPERegionsAvailable!$S:$S,"NA",0,-1)))</f>
        <v>AwaitInput</v>
      </c>
      <c r="S103" s="594" t="str" cm="1">
        <f t="array" ref="S103">IF(K103="", "AwaitInput", IF(_xlfn.XLOOKUP($K103&amp;$L103,FFPERegionsAvailable!$B:$B&amp;FFPERegionsAvailable!$J:$J,FFPERegionsAvailable!$O:$O,"NA",0,1)&gt;0, _xlfn.XLOOKUP($K103&amp;$L103,FFPERegionsAvailable!$B:$B&amp;FFPERegionsAvailable!$J:$J,FFPERegionsAvailable!$W:$W,"NA",0,1), _xlfn.XLOOKUP($K103&amp;$L103,FFPERegionsAvailable!$B:$B&amp;FFPERegionsAvailable!$J:$J,FFPERegionsAvailable!$W:$W,"NA",0,-1)))</f>
        <v>AwaitInput</v>
      </c>
    </row>
    <row r="104" spans="1:19" ht="15.5" hidden="1">
      <c r="A104" s="215">
        <v>20060093</v>
      </c>
      <c r="B104" s="215" t="s">
        <v>925</v>
      </c>
      <c r="C104" s="215" t="s">
        <v>1819</v>
      </c>
      <c r="D104" s="215">
        <v>1</v>
      </c>
      <c r="E104" s="215" t="s">
        <v>2872</v>
      </c>
      <c r="F104" s="652" t="s">
        <v>2883</v>
      </c>
      <c r="G104" s="215" t="s">
        <v>2884</v>
      </c>
      <c r="H104" s="215" t="str">
        <f>IF(COUNTIFS(FFPERegionsAvailable!B:B,FFPEUsageLog!A104,FFPERegionsAvailable!J:J,FFPEUsageLog!B104,FFPERegionsAvailable!F:F,FFPEUsageLog!C104)&gt;0,"Y","N")</f>
        <v>Y</v>
      </c>
      <c r="K104" s="116"/>
      <c r="L104" s="613"/>
      <c r="M104" s="594" t="str" cm="1">
        <f t="array" ref="M104">IF(K104="", "AwaitInput", IF(_xlfn.XLOOKUP($K104&amp;$L104,FFPERegionsAvailable!$B:$B&amp;FFPERegionsAvailable!$J:$J,FFPERegionsAvailable!$O:$O,"NA",0,1)&gt;0, _xlfn.XLOOKUP($K104&amp;$L104,FFPERegionsAvailable!$B:$B&amp;FFPERegionsAvailable!$J:$J,FFPERegionsAvailable!$F:$F,"NA",0,1), _xlfn.XLOOKUP($K104&amp;$L104,FFPERegionsAvailable!$B:$B&amp;FFPERegionsAvailable!$J:$J,FFPERegionsAvailable!$F:$F,"NA",0,-1)))</f>
        <v>AwaitInput</v>
      </c>
      <c r="N104" s="595" t="str" cm="1">
        <f t="array" ref="N104">IF(K104="", "AwaitInput", IF(_xlfn.XLOOKUP($K104&amp;$L104,FFPERegionsAvailable!$B:$B&amp;FFPERegionsAvailable!$J:$J,FFPERegionsAvailable!$O:$O,"NA",0,1)&gt;0, _xlfn.XLOOKUP($K104&amp;$L104,FFPERegionsAvailable!$B:$B&amp;FFPERegionsAvailable!$J:$J,FFPERegionsAvailable!$G:$G,"NA",0,1), _xlfn.XLOOKUP($K104&amp;$L104,FFPERegionsAvailable!$B:$B&amp;FFPERegionsAvailable!$J:$J,FFPERegionsAvailable!$G:$G,"NA",0,-1)))</f>
        <v>AwaitInput</v>
      </c>
      <c r="O104" s="595" t="str" cm="1">
        <f t="array" ref="O104">IF(K104="", "AwaitInput", IF(_xlfn.XLOOKUP($K104&amp;$L104,FFPERegionsAvailable!$B:$B&amp;FFPERegionsAvailable!$J:$J,FFPERegionsAvailable!$O:$O,"NA",0,1)&gt;0, _xlfn.XLOOKUP($K104&amp;$L104,FFPERegionsAvailable!$B:$B&amp;FFPERegionsAvailable!$J:$J,FFPERegionsAvailable!$L:$L,"NA",0,1), _xlfn.XLOOKUP($K104&amp;$L104,FFPERegionsAvailable!$B:$B&amp;FFPERegionsAvailable!$J:$J,FFPERegionsAvailable!$L:$L,"NA",0,-1)))</f>
        <v>AwaitInput</v>
      </c>
      <c r="P104" s="604" t="str" cm="1">
        <f t="array" ref="P104">IF(K104="", "AwaitInput", IF(_xlfn.XLOOKUP($K104&amp;$L104,FFPERegionsAvailable!$B:$B&amp;FFPERegionsAvailable!$J:$J,FFPERegionsAvailable!$O:$O,"NA",0,1)&gt;0, _xlfn.XLOOKUP($K104&amp;$L104,FFPERegionsAvailable!$B:$B&amp;FFPERegionsAvailable!$J:$J,FFPERegionsAvailable!$O:$O,"NA",0,1), _xlfn.XLOOKUP($K104&amp;$L104,FFPERegionsAvailable!$B:$B&amp;FFPERegionsAvailable!$J:$J,FFPERegionsAvailable!$O:$O,"NA",0,-1)))</f>
        <v>AwaitInput</v>
      </c>
      <c r="Q104" s="594" t="str" cm="1">
        <f t="array" ref="Q104">IF(K104="", "AwaitInput", IF(_xlfn.XLOOKUP($K104&amp;$L104,FFPERegionsAvailable!$B:$B&amp;FFPERegionsAvailable!$J:$J,FFPERegionsAvailable!$O:$O,"NA",0,1)&gt;0, _xlfn.XLOOKUP($K104&amp;$L104,FFPERegionsAvailable!$B:$B&amp;FFPERegionsAvailable!$J:$J,FFPERegionsAvailable!$C:$C,"NA",0,1), _xlfn.XLOOKUP($K104&amp;$L104,FFPERegionsAvailable!$B:$B&amp;FFPERegionsAvailable!$J:$J,FFPERegionsAvailable!$C:$C,"NA",0,-1)))</f>
        <v>AwaitInput</v>
      </c>
      <c r="R104" s="594" t="str" cm="1">
        <f t="array" ref="R104">IF(K104="", "AwaitInput", IF(_xlfn.XLOOKUP($K104&amp;$L104,FFPERegionsAvailable!$B:$B&amp;FFPERegionsAvailable!$J:$J,FFPERegionsAvailable!$O:$O,"NA",0,1)&gt;0, _xlfn.XLOOKUP($K104&amp;$L104,FFPERegionsAvailable!$B:$B&amp;FFPERegionsAvailable!$J:$J,FFPERegionsAvailable!$S:$S,"NA",0,1), _xlfn.XLOOKUP($K104&amp;$L104,FFPERegionsAvailable!$B:$B&amp;FFPERegionsAvailable!$J:$J,FFPERegionsAvailable!$S:$S,"NA",0,-1)))</f>
        <v>AwaitInput</v>
      </c>
      <c r="S104" s="594" t="str" cm="1">
        <f t="array" ref="S104">IF(K104="", "AwaitInput", IF(_xlfn.XLOOKUP($K104&amp;$L104,FFPERegionsAvailable!$B:$B&amp;FFPERegionsAvailable!$J:$J,FFPERegionsAvailable!$O:$O,"NA",0,1)&gt;0, _xlfn.XLOOKUP($K104&amp;$L104,FFPERegionsAvailable!$B:$B&amp;FFPERegionsAvailable!$J:$J,FFPERegionsAvailable!$W:$W,"NA",0,1), _xlfn.XLOOKUP($K104&amp;$L104,FFPERegionsAvailable!$B:$B&amp;FFPERegionsAvailable!$J:$J,FFPERegionsAvailable!$W:$W,"NA",0,-1)))</f>
        <v>AwaitInput</v>
      </c>
    </row>
    <row r="105" spans="1:19" ht="15.5" hidden="1">
      <c r="A105" s="215">
        <v>20060099</v>
      </c>
      <c r="B105" s="215" t="s">
        <v>925</v>
      </c>
      <c r="C105" s="215" t="s">
        <v>1819</v>
      </c>
      <c r="D105" s="215">
        <v>1</v>
      </c>
      <c r="E105" s="215" t="s">
        <v>2872</v>
      </c>
      <c r="F105" s="652" t="s">
        <v>2883</v>
      </c>
      <c r="G105" s="215" t="s">
        <v>2884</v>
      </c>
      <c r="H105" s="215" t="str">
        <f>IF(COUNTIFS(FFPERegionsAvailable!B:B,FFPEUsageLog!A105,FFPERegionsAvailable!J:J,FFPEUsageLog!B105,FFPERegionsAvailable!F:F,FFPEUsageLog!C105)&gt;0,"Y","N")</f>
        <v>Y</v>
      </c>
      <c r="K105" s="116"/>
      <c r="L105" s="613"/>
      <c r="M105" s="594" t="str" cm="1">
        <f t="array" ref="M105">IF(K105="", "AwaitInput", IF(_xlfn.XLOOKUP($K105&amp;$L105,FFPERegionsAvailable!$B:$B&amp;FFPERegionsAvailable!$J:$J,FFPERegionsAvailable!$O:$O,"NA",0,1)&gt;0, _xlfn.XLOOKUP($K105&amp;$L105,FFPERegionsAvailable!$B:$B&amp;FFPERegionsAvailable!$J:$J,FFPERegionsAvailable!$F:$F,"NA",0,1), _xlfn.XLOOKUP($K105&amp;$L105,FFPERegionsAvailable!$B:$B&amp;FFPERegionsAvailable!$J:$J,FFPERegionsAvailable!$F:$F,"NA",0,-1)))</f>
        <v>AwaitInput</v>
      </c>
      <c r="N105" s="595" t="str" cm="1">
        <f t="array" ref="N105">IF(K105="", "AwaitInput", IF(_xlfn.XLOOKUP($K105&amp;$L105,FFPERegionsAvailable!$B:$B&amp;FFPERegionsAvailable!$J:$J,FFPERegionsAvailable!$O:$O,"NA",0,1)&gt;0, _xlfn.XLOOKUP($K105&amp;$L105,FFPERegionsAvailable!$B:$B&amp;FFPERegionsAvailable!$J:$J,FFPERegionsAvailable!$G:$G,"NA",0,1), _xlfn.XLOOKUP($K105&amp;$L105,FFPERegionsAvailable!$B:$B&amp;FFPERegionsAvailable!$J:$J,FFPERegionsAvailable!$G:$G,"NA",0,-1)))</f>
        <v>AwaitInput</v>
      </c>
      <c r="O105" s="595" t="str" cm="1">
        <f t="array" ref="O105">IF(K105="", "AwaitInput", IF(_xlfn.XLOOKUP($K105&amp;$L105,FFPERegionsAvailable!$B:$B&amp;FFPERegionsAvailable!$J:$J,FFPERegionsAvailable!$O:$O,"NA",0,1)&gt;0, _xlfn.XLOOKUP($K105&amp;$L105,FFPERegionsAvailable!$B:$B&amp;FFPERegionsAvailable!$J:$J,FFPERegionsAvailable!$L:$L,"NA",0,1), _xlfn.XLOOKUP($K105&amp;$L105,FFPERegionsAvailable!$B:$B&amp;FFPERegionsAvailable!$J:$J,FFPERegionsAvailable!$L:$L,"NA",0,-1)))</f>
        <v>AwaitInput</v>
      </c>
      <c r="P105" s="604" t="str" cm="1">
        <f t="array" ref="P105">IF(K105="", "AwaitInput", IF(_xlfn.XLOOKUP($K105&amp;$L105,FFPERegionsAvailable!$B:$B&amp;FFPERegionsAvailable!$J:$J,FFPERegionsAvailable!$O:$O,"NA",0,1)&gt;0, _xlfn.XLOOKUP($K105&amp;$L105,FFPERegionsAvailable!$B:$B&amp;FFPERegionsAvailable!$J:$J,FFPERegionsAvailable!$O:$O,"NA",0,1), _xlfn.XLOOKUP($K105&amp;$L105,FFPERegionsAvailable!$B:$B&amp;FFPERegionsAvailable!$J:$J,FFPERegionsAvailable!$O:$O,"NA",0,-1)))</f>
        <v>AwaitInput</v>
      </c>
      <c r="Q105" s="594" t="str" cm="1">
        <f t="array" ref="Q105">IF(K105="", "AwaitInput", IF(_xlfn.XLOOKUP($K105&amp;$L105,FFPERegionsAvailable!$B:$B&amp;FFPERegionsAvailable!$J:$J,FFPERegionsAvailable!$O:$O,"NA",0,1)&gt;0, _xlfn.XLOOKUP($K105&amp;$L105,FFPERegionsAvailable!$B:$B&amp;FFPERegionsAvailable!$J:$J,FFPERegionsAvailable!$C:$C,"NA",0,1), _xlfn.XLOOKUP($K105&amp;$L105,FFPERegionsAvailable!$B:$B&amp;FFPERegionsAvailable!$J:$J,FFPERegionsAvailable!$C:$C,"NA",0,-1)))</f>
        <v>AwaitInput</v>
      </c>
      <c r="R105" s="594" t="str" cm="1">
        <f t="array" ref="R105">IF(K105="", "AwaitInput", IF(_xlfn.XLOOKUP($K105&amp;$L105,FFPERegionsAvailable!$B:$B&amp;FFPERegionsAvailable!$J:$J,FFPERegionsAvailable!$O:$O,"NA",0,1)&gt;0, _xlfn.XLOOKUP($K105&amp;$L105,FFPERegionsAvailable!$B:$B&amp;FFPERegionsAvailable!$J:$J,FFPERegionsAvailable!$S:$S,"NA",0,1), _xlfn.XLOOKUP($K105&amp;$L105,FFPERegionsAvailable!$B:$B&amp;FFPERegionsAvailable!$J:$J,FFPERegionsAvailable!$S:$S,"NA",0,-1)))</f>
        <v>AwaitInput</v>
      </c>
      <c r="S105" s="594" t="str" cm="1">
        <f t="array" ref="S105">IF(K105="", "AwaitInput", IF(_xlfn.XLOOKUP($K105&amp;$L105,FFPERegionsAvailable!$B:$B&amp;FFPERegionsAvailable!$J:$J,FFPERegionsAvailable!$O:$O,"NA",0,1)&gt;0, _xlfn.XLOOKUP($K105&amp;$L105,FFPERegionsAvailable!$B:$B&amp;FFPERegionsAvailable!$J:$J,FFPERegionsAvailable!$W:$W,"NA",0,1), _xlfn.XLOOKUP($K105&amp;$L105,FFPERegionsAvailable!$B:$B&amp;FFPERegionsAvailable!$J:$J,FFPERegionsAvailable!$W:$W,"NA",0,-1)))</f>
        <v>AwaitInput</v>
      </c>
    </row>
    <row r="106" spans="1:19" ht="15.5" hidden="1">
      <c r="A106" s="215">
        <v>20110272</v>
      </c>
      <c r="B106" s="215" t="s">
        <v>925</v>
      </c>
      <c r="C106" s="215" t="s">
        <v>1819</v>
      </c>
      <c r="D106" s="215">
        <v>1</v>
      </c>
      <c r="E106" s="215" t="s">
        <v>2872</v>
      </c>
      <c r="F106" s="652" t="s">
        <v>2883</v>
      </c>
      <c r="G106" s="215" t="s">
        <v>2884</v>
      </c>
      <c r="H106" s="215" t="str">
        <f>IF(COUNTIFS(FFPERegionsAvailable!B:B,FFPEUsageLog!A106,FFPERegionsAvailable!J:J,FFPEUsageLog!B106,FFPERegionsAvailable!F:F,FFPEUsageLog!C106)&gt;0,"Y","N")</f>
        <v>Y</v>
      </c>
      <c r="K106" s="116"/>
      <c r="L106" s="613"/>
      <c r="M106" s="594" t="str" cm="1">
        <f t="array" ref="M106">IF(K106="", "AwaitInput", IF(_xlfn.XLOOKUP($K106&amp;$L106,FFPERegionsAvailable!$B:$B&amp;FFPERegionsAvailable!$J:$J,FFPERegionsAvailable!$O:$O,"NA",0,1)&gt;0, _xlfn.XLOOKUP($K106&amp;$L106,FFPERegionsAvailable!$B:$B&amp;FFPERegionsAvailable!$J:$J,FFPERegionsAvailable!$F:$F,"NA",0,1), _xlfn.XLOOKUP($K106&amp;$L106,FFPERegionsAvailable!$B:$B&amp;FFPERegionsAvailable!$J:$J,FFPERegionsAvailable!$F:$F,"NA",0,-1)))</f>
        <v>AwaitInput</v>
      </c>
      <c r="N106" s="595" t="str" cm="1">
        <f t="array" ref="N106">IF(K106="", "AwaitInput", IF(_xlfn.XLOOKUP($K106&amp;$L106,FFPERegionsAvailable!$B:$B&amp;FFPERegionsAvailable!$J:$J,FFPERegionsAvailable!$O:$O,"NA",0,1)&gt;0, _xlfn.XLOOKUP($K106&amp;$L106,FFPERegionsAvailable!$B:$B&amp;FFPERegionsAvailable!$J:$J,FFPERegionsAvailable!$G:$G,"NA",0,1), _xlfn.XLOOKUP($K106&amp;$L106,FFPERegionsAvailable!$B:$B&amp;FFPERegionsAvailable!$J:$J,FFPERegionsAvailable!$G:$G,"NA",0,-1)))</f>
        <v>AwaitInput</v>
      </c>
      <c r="O106" s="595" t="str" cm="1">
        <f t="array" ref="O106">IF(K106="", "AwaitInput", IF(_xlfn.XLOOKUP($K106&amp;$L106,FFPERegionsAvailable!$B:$B&amp;FFPERegionsAvailable!$J:$J,FFPERegionsAvailable!$O:$O,"NA",0,1)&gt;0, _xlfn.XLOOKUP($K106&amp;$L106,FFPERegionsAvailable!$B:$B&amp;FFPERegionsAvailable!$J:$J,FFPERegionsAvailable!$L:$L,"NA",0,1), _xlfn.XLOOKUP($K106&amp;$L106,FFPERegionsAvailable!$B:$B&amp;FFPERegionsAvailable!$J:$J,FFPERegionsAvailable!$L:$L,"NA",0,-1)))</f>
        <v>AwaitInput</v>
      </c>
      <c r="P106" s="604" t="str" cm="1">
        <f t="array" ref="P106">IF(K106="", "AwaitInput", IF(_xlfn.XLOOKUP($K106&amp;$L106,FFPERegionsAvailable!$B:$B&amp;FFPERegionsAvailable!$J:$J,FFPERegionsAvailable!$O:$O,"NA",0,1)&gt;0, _xlfn.XLOOKUP($K106&amp;$L106,FFPERegionsAvailable!$B:$B&amp;FFPERegionsAvailable!$J:$J,FFPERegionsAvailable!$O:$O,"NA",0,1), _xlfn.XLOOKUP($K106&amp;$L106,FFPERegionsAvailable!$B:$B&amp;FFPERegionsAvailable!$J:$J,FFPERegionsAvailable!$O:$O,"NA",0,-1)))</f>
        <v>AwaitInput</v>
      </c>
      <c r="Q106" s="594" t="str" cm="1">
        <f t="array" ref="Q106">IF(K106="", "AwaitInput", IF(_xlfn.XLOOKUP($K106&amp;$L106,FFPERegionsAvailable!$B:$B&amp;FFPERegionsAvailable!$J:$J,FFPERegionsAvailable!$O:$O,"NA",0,1)&gt;0, _xlfn.XLOOKUP($K106&amp;$L106,FFPERegionsAvailable!$B:$B&amp;FFPERegionsAvailable!$J:$J,FFPERegionsAvailable!$C:$C,"NA",0,1), _xlfn.XLOOKUP($K106&amp;$L106,FFPERegionsAvailable!$B:$B&amp;FFPERegionsAvailable!$J:$J,FFPERegionsAvailable!$C:$C,"NA",0,-1)))</f>
        <v>AwaitInput</v>
      </c>
      <c r="R106" s="594" t="str" cm="1">
        <f t="array" ref="R106">IF(K106="", "AwaitInput", IF(_xlfn.XLOOKUP($K106&amp;$L106,FFPERegionsAvailable!$B:$B&amp;FFPERegionsAvailable!$J:$J,FFPERegionsAvailable!$O:$O,"NA",0,1)&gt;0, _xlfn.XLOOKUP($K106&amp;$L106,FFPERegionsAvailable!$B:$B&amp;FFPERegionsAvailable!$J:$J,FFPERegionsAvailable!$S:$S,"NA",0,1), _xlfn.XLOOKUP($K106&amp;$L106,FFPERegionsAvailable!$B:$B&amp;FFPERegionsAvailable!$J:$J,FFPERegionsAvailable!$S:$S,"NA",0,-1)))</f>
        <v>AwaitInput</v>
      </c>
      <c r="S106" s="594" t="str" cm="1">
        <f t="array" ref="S106">IF(K106="", "AwaitInput", IF(_xlfn.XLOOKUP($K106&amp;$L106,FFPERegionsAvailable!$B:$B&amp;FFPERegionsAvailable!$J:$J,FFPERegionsAvailable!$O:$O,"NA",0,1)&gt;0, _xlfn.XLOOKUP($K106&amp;$L106,FFPERegionsAvailable!$B:$B&amp;FFPERegionsAvailable!$J:$J,FFPERegionsAvailable!$W:$W,"NA",0,1), _xlfn.XLOOKUP($K106&amp;$L106,FFPERegionsAvailable!$B:$B&amp;FFPERegionsAvailable!$J:$J,FFPERegionsAvailable!$W:$W,"NA",0,-1)))</f>
        <v>AwaitInput</v>
      </c>
    </row>
    <row r="107" spans="1:19" ht="15.5" hidden="1">
      <c r="A107" s="215">
        <v>20130400</v>
      </c>
      <c r="B107" s="215" t="s">
        <v>925</v>
      </c>
      <c r="C107" s="215" t="s">
        <v>1819</v>
      </c>
      <c r="D107" s="215">
        <v>1</v>
      </c>
      <c r="E107" s="215" t="s">
        <v>2872</v>
      </c>
      <c r="F107" s="652" t="s">
        <v>2883</v>
      </c>
      <c r="G107" s="215" t="s">
        <v>2884</v>
      </c>
      <c r="H107" s="215" t="str">
        <f>IF(COUNTIFS(FFPERegionsAvailable!B:B,FFPEUsageLog!A107,FFPERegionsAvailable!J:J,FFPEUsageLog!B107,FFPERegionsAvailable!F:F,FFPEUsageLog!C107)&gt;0,"Y","N")</f>
        <v>Y</v>
      </c>
      <c r="K107" s="116"/>
      <c r="L107" s="613"/>
      <c r="M107" s="594" t="str" cm="1">
        <f t="array" ref="M107">IF(K107="", "AwaitInput", IF(_xlfn.XLOOKUP($K107&amp;$L107,FFPERegionsAvailable!$B:$B&amp;FFPERegionsAvailable!$J:$J,FFPERegionsAvailable!$O:$O,"NA",0,1)&gt;0, _xlfn.XLOOKUP($K107&amp;$L107,FFPERegionsAvailable!$B:$B&amp;FFPERegionsAvailable!$J:$J,FFPERegionsAvailable!$F:$F,"NA",0,1), _xlfn.XLOOKUP($K107&amp;$L107,FFPERegionsAvailable!$B:$B&amp;FFPERegionsAvailable!$J:$J,FFPERegionsAvailable!$F:$F,"NA",0,-1)))</f>
        <v>AwaitInput</v>
      </c>
      <c r="N107" s="595" t="str" cm="1">
        <f t="array" ref="N107">IF(K107="", "AwaitInput", IF(_xlfn.XLOOKUP($K107&amp;$L107,FFPERegionsAvailable!$B:$B&amp;FFPERegionsAvailable!$J:$J,FFPERegionsAvailable!$O:$O,"NA",0,1)&gt;0, _xlfn.XLOOKUP($K107&amp;$L107,FFPERegionsAvailable!$B:$B&amp;FFPERegionsAvailable!$J:$J,FFPERegionsAvailable!$G:$G,"NA",0,1), _xlfn.XLOOKUP($K107&amp;$L107,FFPERegionsAvailable!$B:$B&amp;FFPERegionsAvailable!$J:$J,FFPERegionsAvailable!$G:$G,"NA",0,-1)))</f>
        <v>AwaitInput</v>
      </c>
      <c r="O107" s="595" t="str" cm="1">
        <f t="array" ref="O107">IF(K107="", "AwaitInput", IF(_xlfn.XLOOKUP($K107&amp;$L107,FFPERegionsAvailable!$B:$B&amp;FFPERegionsAvailable!$J:$J,FFPERegionsAvailable!$O:$O,"NA",0,1)&gt;0, _xlfn.XLOOKUP($K107&amp;$L107,FFPERegionsAvailable!$B:$B&amp;FFPERegionsAvailable!$J:$J,FFPERegionsAvailable!$L:$L,"NA",0,1), _xlfn.XLOOKUP($K107&amp;$L107,FFPERegionsAvailable!$B:$B&amp;FFPERegionsAvailable!$J:$J,FFPERegionsAvailable!$L:$L,"NA",0,-1)))</f>
        <v>AwaitInput</v>
      </c>
      <c r="P107" s="604" t="str" cm="1">
        <f t="array" ref="P107">IF(K107="", "AwaitInput", IF(_xlfn.XLOOKUP($K107&amp;$L107,FFPERegionsAvailable!$B:$B&amp;FFPERegionsAvailable!$J:$J,FFPERegionsAvailable!$O:$O,"NA",0,1)&gt;0, _xlfn.XLOOKUP($K107&amp;$L107,FFPERegionsAvailable!$B:$B&amp;FFPERegionsAvailable!$J:$J,FFPERegionsAvailable!$O:$O,"NA",0,1), _xlfn.XLOOKUP($K107&amp;$L107,FFPERegionsAvailable!$B:$B&amp;FFPERegionsAvailable!$J:$J,FFPERegionsAvailable!$O:$O,"NA",0,-1)))</f>
        <v>AwaitInput</v>
      </c>
      <c r="Q107" s="594" t="str" cm="1">
        <f t="array" ref="Q107">IF(K107="", "AwaitInput", IF(_xlfn.XLOOKUP($K107&amp;$L107,FFPERegionsAvailable!$B:$B&amp;FFPERegionsAvailable!$J:$J,FFPERegionsAvailable!$O:$O,"NA",0,1)&gt;0, _xlfn.XLOOKUP($K107&amp;$L107,FFPERegionsAvailable!$B:$B&amp;FFPERegionsAvailable!$J:$J,FFPERegionsAvailable!$C:$C,"NA",0,1), _xlfn.XLOOKUP($K107&amp;$L107,FFPERegionsAvailable!$B:$B&amp;FFPERegionsAvailable!$J:$J,FFPERegionsAvailable!$C:$C,"NA",0,-1)))</f>
        <v>AwaitInput</v>
      </c>
      <c r="R107" s="594" t="str" cm="1">
        <f t="array" ref="R107">IF(K107="", "AwaitInput", IF(_xlfn.XLOOKUP($K107&amp;$L107,FFPERegionsAvailable!$B:$B&amp;FFPERegionsAvailable!$J:$J,FFPERegionsAvailable!$O:$O,"NA",0,1)&gt;0, _xlfn.XLOOKUP($K107&amp;$L107,FFPERegionsAvailable!$B:$B&amp;FFPERegionsAvailable!$J:$J,FFPERegionsAvailable!$S:$S,"NA",0,1), _xlfn.XLOOKUP($K107&amp;$L107,FFPERegionsAvailable!$B:$B&amp;FFPERegionsAvailable!$J:$J,FFPERegionsAvailable!$S:$S,"NA",0,-1)))</f>
        <v>AwaitInput</v>
      </c>
      <c r="S107" s="594" t="str" cm="1">
        <f t="array" ref="S107">IF(K107="", "AwaitInput", IF(_xlfn.XLOOKUP($K107&amp;$L107,FFPERegionsAvailable!$B:$B&amp;FFPERegionsAvailable!$J:$J,FFPERegionsAvailable!$O:$O,"NA",0,1)&gt;0, _xlfn.XLOOKUP($K107&amp;$L107,FFPERegionsAvailable!$B:$B&amp;FFPERegionsAvailable!$J:$J,FFPERegionsAvailable!$W:$W,"NA",0,1), _xlfn.XLOOKUP($K107&amp;$L107,FFPERegionsAvailable!$B:$B&amp;FFPERegionsAvailable!$J:$J,FFPERegionsAvailable!$W:$W,"NA",0,-1)))</f>
        <v>AwaitInput</v>
      </c>
    </row>
    <row r="108" spans="1:19" ht="15.5" hidden="1">
      <c r="A108" s="215">
        <v>20141901</v>
      </c>
      <c r="B108" s="215" t="s">
        <v>925</v>
      </c>
      <c r="C108" s="215" t="s">
        <v>1830</v>
      </c>
      <c r="D108" s="215">
        <v>1</v>
      </c>
      <c r="E108" s="215" t="s">
        <v>2872</v>
      </c>
      <c r="F108" s="652" t="s">
        <v>2883</v>
      </c>
      <c r="G108" s="215" t="s">
        <v>2884</v>
      </c>
      <c r="H108" s="215" t="str">
        <f>IF(COUNTIFS(FFPERegionsAvailable!B:B,FFPEUsageLog!A108,FFPERegionsAvailable!J:J,FFPEUsageLog!B108,FFPERegionsAvailable!F:F,FFPEUsageLog!C108)&gt;0,"Y","N")</f>
        <v>Y</v>
      </c>
      <c r="K108" s="116"/>
      <c r="L108" s="613"/>
      <c r="M108" s="594" t="str" cm="1">
        <f t="array" ref="M108">IF(K108="", "AwaitInput", IF(_xlfn.XLOOKUP($K108&amp;$L108,FFPERegionsAvailable!$B:$B&amp;FFPERegionsAvailable!$J:$J,FFPERegionsAvailable!$O:$O,"NA",0,1)&gt;0, _xlfn.XLOOKUP($K108&amp;$L108,FFPERegionsAvailable!$B:$B&amp;FFPERegionsAvailable!$J:$J,FFPERegionsAvailable!$F:$F,"NA",0,1), _xlfn.XLOOKUP($K108&amp;$L108,FFPERegionsAvailable!$B:$B&amp;FFPERegionsAvailable!$J:$J,FFPERegionsAvailable!$F:$F,"NA",0,-1)))</f>
        <v>AwaitInput</v>
      </c>
      <c r="N108" s="595" t="str" cm="1">
        <f t="array" ref="N108">IF(K108="", "AwaitInput", IF(_xlfn.XLOOKUP($K108&amp;$L108,FFPERegionsAvailable!$B:$B&amp;FFPERegionsAvailable!$J:$J,FFPERegionsAvailable!$O:$O,"NA",0,1)&gt;0, _xlfn.XLOOKUP($K108&amp;$L108,FFPERegionsAvailable!$B:$B&amp;FFPERegionsAvailable!$J:$J,FFPERegionsAvailable!$G:$G,"NA",0,1), _xlfn.XLOOKUP($K108&amp;$L108,FFPERegionsAvailable!$B:$B&amp;FFPERegionsAvailable!$J:$J,FFPERegionsAvailable!$G:$G,"NA",0,-1)))</f>
        <v>AwaitInput</v>
      </c>
      <c r="O108" s="595" t="str" cm="1">
        <f t="array" ref="O108">IF(K108="", "AwaitInput", IF(_xlfn.XLOOKUP($K108&amp;$L108,FFPERegionsAvailable!$B:$B&amp;FFPERegionsAvailable!$J:$J,FFPERegionsAvailable!$O:$O,"NA",0,1)&gt;0, _xlfn.XLOOKUP($K108&amp;$L108,FFPERegionsAvailable!$B:$B&amp;FFPERegionsAvailable!$J:$J,FFPERegionsAvailable!$L:$L,"NA",0,1), _xlfn.XLOOKUP($K108&amp;$L108,FFPERegionsAvailable!$B:$B&amp;FFPERegionsAvailable!$J:$J,FFPERegionsAvailable!$L:$L,"NA",0,-1)))</f>
        <v>AwaitInput</v>
      </c>
      <c r="P108" s="604" t="str" cm="1">
        <f t="array" ref="P108">IF(K108="", "AwaitInput", IF(_xlfn.XLOOKUP($K108&amp;$L108,FFPERegionsAvailable!$B:$B&amp;FFPERegionsAvailable!$J:$J,FFPERegionsAvailable!$O:$O,"NA",0,1)&gt;0, _xlfn.XLOOKUP($K108&amp;$L108,FFPERegionsAvailable!$B:$B&amp;FFPERegionsAvailable!$J:$J,FFPERegionsAvailable!$O:$O,"NA",0,1), _xlfn.XLOOKUP($K108&amp;$L108,FFPERegionsAvailable!$B:$B&amp;FFPERegionsAvailable!$J:$J,FFPERegionsAvailable!$O:$O,"NA",0,-1)))</f>
        <v>AwaitInput</v>
      </c>
      <c r="Q108" s="594" t="str" cm="1">
        <f t="array" ref="Q108">IF(K108="", "AwaitInput", IF(_xlfn.XLOOKUP($K108&amp;$L108,FFPERegionsAvailable!$B:$B&amp;FFPERegionsAvailable!$J:$J,FFPERegionsAvailable!$O:$O,"NA",0,1)&gt;0, _xlfn.XLOOKUP($K108&amp;$L108,FFPERegionsAvailable!$B:$B&amp;FFPERegionsAvailable!$J:$J,FFPERegionsAvailable!$C:$C,"NA",0,1), _xlfn.XLOOKUP($K108&amp;$L108,FFPERegionsAvailable!$B:$B&amp;FFPERegionsAvailable!$J:$J,FFPERegionsAvailable!$C:$C,"NA",0,-1)))</f>
        <v>AwaitInput</v>
      </c>
      <c r="R108" s="594" t="str" cm="1">
        <f t="array" ref="R108">IF(K108="", "AwaitInput", IF(_xlfn.XLOOKUP($K108&amp;$L108,FFPERegionsAvailable!$B:$B&amp;FFPERegionsAvailable!$J:$J,FFPERegionsAvailable!$O:$O,"NA",0,1)&gt;0, _xlfn.XLOOKUP($K108&amp;$L108,FFPERegionsAvailable!$B:$B&amp;FFPERegionsAvailable!$J:$J,FFPERegionsAvailable!$S:$S,"NA",0,1), _xlfn.XLOOKUP($K108&amp;$L108,FFPERegionsAvailable!$B:$B&amp;FFPERegionsAvailable!$J:$J,FFPERegionsAvailable!$S:$S,"NA",0,-1)))</f>
        <v>AwaitInput</v>
      </c>
      <c r="S108" s="594" t="str" cm="1">
        <f t="array" ref="S108">IF(K108="", "AwaitInput", IF(_xlfn.XLOOKUP($K108&amp;$L108,FFPERegionsAvailable!$B:$B&amp;FFPERegionsAvailable!$J:$J,FFPERegionsAvailable!$O:$O,"NA",0,1)&gt;0, _xlfn.XLOOKUP($K108&amp;$L108,FFPERegionsAvailable!$B:$B&amp;FFPERegionsAvailable!$J:$J,FFPERegionsAvailable!$W:$W,"NA",0,1), _xlfn.XLOOKUP($K108&amp;$L108,FFPERegionsAvailable!$B:$B&amp;FFPERegionsAvailable!$J:$J,FFPERegionsAvailable!$W:$W,"NA",0,-1)))</f>
        <v>AwaitInput</v>
      </c>
    </row>
    <row r="109" spans="1:19" ht="15.5" hidden="1">
      <c r="A109" s="215">
        <v>20152915</v>
      </c>
      <c r="B109" s="215" t="s">
        <v>925</v>
      </c>
      <c r="C109" s="215" t="s">
        <v>1830</v>
      </c>
      <c r="D109" s="215">
        <v>1</v>
      </c>
      <c r="E109" s="215" t="s">
        <v>2872</v>
      </c>
      <c r="F109" s="652" t="s">
        <v>2883</v>
      </c>
      <c r="G109" s="215" t="s">
        <v>2884</v>
      </c>
      <c r="H109" s="215" t="str">
        <f>IF(COUNTIFS(FFPERegionsAvailable!B:B,FFPEUsageLog!A109,FFPERegionsAvailable!J:J,FFPEUsageLog!B109,FFPERegionsAvailable!F:F,FFPEUsageLog!C109)&gt;0,"Y","N")</f>
        <v>Y</v>
      </c>
      <c r="K109" s="116"/>
      <c r="L109" s="613"/>
      <c r="M109" s="594" t="str" cm="1">
        <f t="array" ref="M109">IF(K109="", "AwaitInput", IF(_xlfn.XLOOKUP($K109&amp;$L109,FFPERegionsAvailable!$B:$B&amp;FFPERegionsAvailable!$J:$J,FFPERegionsAvailable!$O:$O,"NA",0,1)&gt;0, _xlfn.XLOOKUP($K109&amp;$L109,FFPERegionsAvailable!$B:$B&amp;FFPERegionsAvailable!$J:$J,FFPERegionsAvailable!$F:$F,"NA",0,1), _xlfn.XLOOKUP($K109&amp;$L109,FFPERegionsAvailable!$B:$B&amp;FFPERegionsAvailable!$J:$J,FFPERegionsAvailable!$F:$F,"NA",0,-1)))</f>
        <v>AwaitInput</v>
      </c>
      <c r="N109" s="595" t="str" cm="1">
        <f t="array" ref="N109">IF(K109="", "AwaitInput", IF(_xlfn.XLOOKUP($K109&amp;$L109,FFPERegionsAvailable!$B:$B&amp;FFPERegionsAvailable!$J:$J,FFPERegionsAvailable!$O:$O,"NA",0,1)&gt;0, _xlfn.XLOOKUP($K109&amp;$L109,FFPERegionsAvailable!$B:$B&amp;FFPERegionsAvailable!$J:$J,FFPERegionsAvailable!$G:$G,"NA",0,1), _xlfn.XLOOKUP($K109&amp;$L109,FFPERegionsAvailable!$B:$B&amp;FFPERegionsAvailable!$J:$J,FFPERegionsAvailable!$G:$G,"NA",0,-1)))</f>
        <v>AwaitInput</v>
      </c>
      <c r="O109" s="595" t="str" cm="1">
        <f t="array" ref="O109">IF(K109="", "AwaitInput", IF(_xlfn.XLOOKUP($K109&amp;$L109,FFPERegionsAvailable!$B:$B&amp;FFPERegionsAvailable!$J:$J,FFPERegionsAvailable!$O:$O,"NA",0,1)&gt;0, _xlfn.XLOOKUP($K109&amp;$L109,FFPERegionsAvailable!$B:$B&amp;FFPERegionsAvailable!$J:$J,FFPERegionsAvailable!$L:$L,"NA",0,1), _xlfn.XLOOKUP($K109&amp;$L109,FFPERegionsAvailable!$B:$B&amp;FFPERegionsAvailable!$J:$J,FFPERegionsAvailable!$L:$L,"NA",0,-1)))</f>
        <v>AwaitInput</v>
      </c>
      <c r="P109" s="604" t="str" cm="1">
        <f t="array" ref="P109">IF(K109="", "AwaitInput", IF(_xlfn.XLOOKUP($K109&amp;$L109,FFPERegionsAvailable!$B:$B&amp;FFPERegionsAvailable!$J:$J,FFPERegionsAvailable!$O:$O,"NA",0,1)&gt;0, _xlfn.XLOOKUP($K109&amp;$L109,FFPERegionsAvailable!$B:$B&amp;FFPERegionsAvailable!$J:$J,FFPERegionsAvailable!$O:$O,"NA",0,1), _xlfn.XLOOKUP($K109&amp;$L109,FFPERegionsAvailable!$B:$B&amp;FFPERegionsAvailable!$J:$J,FFPERegionsAvailable!$O:$O,"NA",0,-1)))</f>
        <v>AwaitInput</v>
      </c>
      <c r="Q109" s="594" t="str" cm="1">
        <f t="array" ref="Q109">IF(K109="", "AwaitInput", IF(_xlfn.XLOOKUP($K109&amp;$L109,FFPERegionsAvailable!$B:$B&amp;FFPERegionsAvailable!$J:$J,FFPERegionsAvailable!$O:$O,"NA",0,1)&gt;0, _xlfn.XLOOKUP($K109&amp;$L109,FFPERegionsAvailable!$B:$B&amp;FFPERegionsAvailable!$J:$J,FFPERegionsAvailable!$C:$C,"NA",0,1), _xlfn.XLOOKUP($K109&amp;$L109,FFPERegionsAvailable!$B:$B&amp;FFPERegionsAvailable!$J:$J,FFPERegionsAvailable!$C:$C,"NA",0,-1)))</f>
        <v>AwaitInput</v>
      </c>
      <c r="R109" s="594" t="str" cm="1">
        <f t="array" ref="R109">IF(K109="", "AwaitInput", IF(_xlfn.XLOOKUP($K109&amp;$L109,FFPERegionsAvailable!$B:$B&amp;FFPERegionsAvailable!$J:$J,FFPERegionsAvailable!$O:$O,"NA",0,1)&gt;0, _xlfn.XLOOKUP($K109&amp;$L109,FFPERegionsAvailable!$B:$B&amp;FFPERegionsAvailable!$J:$J,FFPERegionsAvailable!$S:$S,"NA",0,1), _xlfn.XLOOKUP($K109&amp;$L109,FFPERegionsAvailable!$B:$B&amp;FFPERegionsAvailable!$J:$J,FFPERegionsAvailable!$S:$S,"NA",0,-1)))</f>
        <v>AwaitInput</v>
      </c>
      <c r="S109" s="594" t="str" cm="1">
        <f t="array" ref="S109">IF(K109="", "AwaitInput", IF(_xlfn.XLOOKUP($K109&amp;$L109,FFPERegionsAvailable!$B:$B&amp;FFPERegionsAvailable!$J:$J,FFPERegionsAvailable!$O:$O,"NA",0,1)&gt;0, _xlfn.XLOOKUP($K109&amp;$L109,FFPERegionsAvailable!$B:$B&amp;FFPERegionsAvailable!$J:$J,FFPERegionsAvailable!$W:$W,"NA",0,1), _xlfn.XLOOKUP($K109&amp;$L109,FFPERegionsAvailable!$B:$B&amp;FFPERegionsAvailable!$J:$J,FFPERegionsAvailable!$W:$W,"NA",0,-1)))</f>
        <v>AwaitInput</v>
      </c>
    </row>
    <row r="110" spans="1:19" ht="15.5" hidden="1">
      <c r="A110" s="215">
        <v>20185910</v>
      </c>
      <c r="B110" s="215" t="s">
        <v>925</v>
      </c>
      <c r="C110" s="215" t="s">
        <v>1830</v>
      </c>
      <c r="D110" s="215">
        <v>1</v>
      </c>
      <c r="E110" s="215" t="s">
        <v>2872</v>
      </c>
      <c r="F110" s="652" t="s">
        <v>2883</v>
      </c>
      <c r="G110" s="215" t="s">
        <v>2884</v>
      </c>
      <c r="H110" s="215" t="str">
        <f>IF(COUNTIFS(FFPERegionsAvailable!B:B,FFPEUsageLog!A110,FFPERegionsAvailable!J:J,FFPEUsageLog!B110,FFPERegionsAvailable!F:F,FFPEUsageLog!C110)&gt;0,"Y","N")</f>
        <v>Y</v>
      </c>
      <c r="K110" s="116"/>
      <c r="L110" s="613"/>
      <c r="M110" s="594" t="str" cm="1">
        <f t="array" ref="M110">IF(K110="", "AwaitInput", IF(_xlfn.XLOOKUP($K110&amp;$L110,FFPERegionsAvailable!$B:$B&amp;FFPERegionsAvailable!$J:$J,FFPERegionsAvailable!$O:$O,"NA",0,1)&gt;0, _xlfn.XLOOKUP($K110&amp;$L110,FFPERegionsAvailable!$B:$B&amp;FFPERegionsAvailable!$J:$J,FFPERegionsAvailable!$F:$F,"NA",0,1), _xlfn.XLOOKUP($K110&amp;$L110,FFPERegionsAvailable!$B:$B&amp;FFPERegionsAvailable!$J:$J,FFPERegionsAvailable!$F:$F,"NA",0,-1)))</f>
        <v>AwaitInput</v>
      </c>
      <c r="N110" s="595" t="str" cm="1">
        <f t="array" ref="N110">IF(K110="", "AwaitInput", IF(_xlfn.XLOOKUP($K110&amp;$L110,FFPERegionsAvailable!$B:$B&amp;FFPERegionsAvailable!$J:$J,FFPERegionsAvailable!$O:$O,"NA",0,1)&gt;0, _xlfn.XLOOKUP($K110&amp;$L110,FFPERegionsAvailable!$B:$B&amp;FFPERegionsAvailable!$J:$J,FFPERegionsAvailable!$G:$G,"NA",0,1), _xlfn.XLOOKUP($K110&amp;$L110,FFPERegionsAvailable!$B:$B&amp;FFPERegionsAvailable!$J:$J,FFPERegionsAvailable!$G:$G,"NA",0,-1)))</f>
        <v>AwaitInput</v>
      </c>
      <c r="O110" s="595" t="str" cm="1">
        <f t="array" ref="O110">IF(K110="", "AwaitInput", IF(_xlfn.XLOOKUP($K110&amp;$L110,FFPERegionsAvailable!$B:$B&amp;FFPERegionsAvailable!$J:$J,FFPERegionsAvailable!$O:$O,"NA",0,1)&gt;0, _xlfn.XLOOKUP($K110&amp;$L110,FFPERegionsAvailable!$B:$B&amp;FFPERegionsAvailable!$J:$J,FFPERegionsAvailable!$L:$L,"NA",0,1), _xlfn.XLOOKUP($K110&amp;$L110,FFPERegionsAvailable!$B:$B&amp;FFPERegionsAvailable!$J:$J,FFPERegionsAvailable!$L:$L,"NA",0,-1)))</f>
        <v>AwaitInput</v>
      </c>
      <c r="P110" s="604" t="str" cm="1">
        <f t="array" ref="P110">IF(K110="", "AwaitInput", IF(_xlfn.XLOOKUP($K110&amp;$L110,FFPERegionsAvailable!$B:$B&amp;FFPERegionsAvailable!$J:$J,FFPERegionsAvailable!$O:$O,"NA",0,1)&gt;0, _xlfn.XLOOKUP($K110&amp;$L110,FFPERegionsAvailable!$B:$B&amp;FFPERegionsAvailable!$J:$J,FFPERegionsAvailable!$O:$O,"NA",0,1), _xlfn.XLOOKUP($K110&amp;$L110,FFPERegionsAvailable!$B:$B&amp;FFPERegionsAvailable!$J:$J,FFPERegionsAvailable!$O:$O,"NA",0,-1)))</f>
        <v>AwaitInput</v>
      </c>
      <c r="Q110" s="594" t="str" cm="1">
        <f t="array" ref="Q110">IF(K110="", "AwaitInput", IF(_xlfn.XLOOKUP($K110&amp;$L110,FFPERegionsAvailable!$B:$B&amp;FFPERegionsAvailable!$J:$J,FFPERegionsAvailable!$O:$O,"NA",0,1)&gt;0, _xlfn.XLOOKUP($K110&amp;$L110,FFPERegionsAvailable!$B:$B&amp;FFPERegionsAvailable!$J:$J,FFPERegionsAvailable!$C:$C,"NA",0,1), _xlfn.XLOOKUP($K110&amp;$L110,FFPERegionsAvailable!$B:$B&amp;FFPERegionsAvailable!$J:$J,FFPERegionsAvailable!$C:$C,"NA",0,-1)))</f>
        <v>AwaitInput</v>
      </c>
      <c r="R110" s="594" t="str" cm="1">
        <f t="array" ref="R110">IF(K110="", "AwaitInput", IF(_xlfn.XLOOKUP($K110&amp;$L110,FFPERegionsAvailable!$B:$B&amp;FFPERegionsAvailable!$J:$J,FFPERegionsAvailable!$O:$O,"NA",0,1)&gt;0, _xlfn.XLOOKUP($K110&amp;$L110,FFPERegionsAvailable!$B:$B&amp;FFPERegionsAvailable!$J:$J,FFPERegionsAvailable!$S:$S,"NA",0,1), _xlfn.XLOOKUP($K110&amp;$L110,FFPERegionsAvailable!$B:$B&amp;FFPERegionsAvailable!$J:$J,FFPERegionsAvailable!$S:$S,"NA",0,-1)))</f>
        <v>AwaitInput</v>
      </c>
      <c r="S110" s="594" t="str" cm="1">
        <f t="array" ref="S110">IF(K110="", "AwaitInput", IF(_xlfn.XLOOKUP($K110&amp;$L110,FFPERegionsAvailable!$B:$B&amp;FFPERegionsAvailable!$J:$J,FFPERegionsAvailable!$O:$O,"NA",0,1)&gt;0, _xlfn.XLOOKUP($K110&amp;$L110,FFPERegionsAvailable!$B:$B&amp;FFPERegionsAvailable!$J:$J,FFPERegionsAvailable!$W:$W,"NA",0,1), _xlfn.XLOOKUP($K110&amp;$L110,FFPERegionsAvailable!$B:$B&amp;FFPERegionsAvailable!$J:$J,FFPERegionsAvailable!$W:$W,"NA",0,-1)))</f>
        <v>AwaitInput</v>
      </c>
    </row>
    <row r="111" spans="1:19" ht="15.5" hidden="1">
      <c r="A111" s="215">
        <v>20185945</v>
      </c>
      <c r="B111" s="215" t="s">
        <v>925</v>
      </c>
      <c r="C111" s="215" t="s">
        <v>1830</v>
      </c>
      <c r="D111" s="215">
        <v>1</v>
      </c>
      <c r="E111" s="215" t="s">
        <v>2872</v>
      </c>
      <c r="F111" s="652" t="s">
        <v>2883</v>
      </c>
      <c r="G111" s="215" t="s">
        <v>2884</v>
      </c>
      <c r="H111" s="215" t="str">
        <f>IF(COUNTIFS(FFPERegionsAvailable!B:B,FFPEUsageLog!A111,FFPERegionsAvailable!J:J,FFPEUsageLog!B111,FFPERegionsAvailable!F:F,FFPEUsageLog!C111)&gt;0,"Y","N")</f>
        <v>Y</v>
      </c>
      <c r="K111" s="116"/>
      <c r="L111" s="613"/>
      <c r="M111" s="594" t="str" cm="1">
        <f t="array" ref="M111">IF(K111="", "AwaitInput", IF(_xlfn.XLOOKUP($K111&amp;$L111,FFPERegionsAvailable!$B:$B&amp;FFPERegionsAvailable!$J:$J,FFPERegionsAvailable!$O:$O,"NA",0,1)&gt;0, _xlfn.XLOOKUP($K111&amp;$L111,FFPERegionsAvailable!$B:$B&amp;FFPERegionsAvailable!$J:$J,FFPERegionsAvailable!$F:$F,"NA",0,1), _xlfn.XLOOKUP($K111&amp;$L111,FFPERegionsAvailable!$B:$B&amp;FFPERegionsAvailable!$J:$J,FFPERegionsAvailable!$F:$F,"NA",0,-1)))</f>
        <v>AwaitInput</v>
      </c>
      <c r="N111" s="595" t="str" cm="1">
        <f t="array" ref="N111">IF(K111="", "AwaitInput", IF(_xlfn.XLOOKUP($K111&amp;$L111,FFPERegionsAvailable!$B:$B&amp;FFPERegionsAvailable!$J:$J,FFPERegionsAvailable!$O:$O,"NA",0,1)&gt;0, _xlfn.XLOOKUP($K111&amp;$L111,FFPERegionsAvailable!$B:$B&amp;FFPERegionsAvailable!$J:$J,FFPERegionsAvailable!$G:$G,"NA",0,1), _xlfn.XLOOKUP($K111&amp;$L111,FFPERegionsAvailable!$B:$B&amp;FFPERegionsAvailable!$J:$J,FFPERegionsAvailable!$G:$G,"NA",0,-1)))</f>
        <v>AwaitInput</v>
      </c>
      <c r="O111" s="595" t="str" cm="1">
        <f t="array" ref="O111">IF(K111="", "AwaitInput", IF(_xlfn.XLOOKUP($K111&amp;$L111,FFPERegionsAvailable!$B:$B&amp;FFPERegionsAvailable!$J:$J,FFPERegionsAvailable!$O:$O,"NA",0,1)&gt;0, _xlfn.XLOOKUP($K111&amp;$L111,FFPERegionsAvailable!$B:$B&amp;FFPERegionsAvailable!$J:$J,FFPERegionsAvailable!$L:$L,"NA",0,1), _xlfn.XLOOKUP($K111&amp;$L111,FFPERegionsAvailable!$B:$B&amp;FFPERegionsAvailable!$J:$J,FFPERegionsAvailable!$L:$L,"NA",0,-1)))</f>
        <v>AwaitInput</v>
      </c>
      <c r="P111" s="604" t="str" cm="1">
        <f t="array" ref="P111">IF(K111="", "AwaitInput", IF(_xlfn.XLOOKUP($K111&amp;$L111,FFPERegionsAvailable!$B:$B&amp;FFPERegionsAvailable!$J:$J,FFPERegionsAvailable!$O:$O,"NA",0,1)&gt;0, _xlfn.XLOOKUP($K111&amp;$L111,FFPERegionsAvailable!$B:$B&amp;FFPERegionsAvailable!$J:$J,FFPERegionsAvailable!$O:$O,"NA",0,1), _xlfn.XLOOKUP($K111&amp;$L111,FFPERegionsAvailable!$B:$B&amp;FFPERegionsAvailable!$J:$J,FFPERegionsAvailable!$O:$O,"NA",0,-1)))</f>
        <v>AwaitInput</v>
      </c>
      <c r="Q111" s="594" t="str" cm="1">
        <f t="array" ref="Q111">IF(K111="", "AwaitInput", IF(_xlfn.XLOOKUP($K111&amp;$L111,FFPERegionsAvailable!$B:$B&amp;FFPERegionsAvailable!$J:$J,FFPERegionsAvailable!$O:$O,"NA",0,1)&gt;0, _xlfn.XLOOKUP($K111&amp;$L111,FFPERegionsAvailable!$B:$B&amp;FFPERegionsAvailable!$J:$J,FFPERegionsAvailable!$C:$C,"NA",0,1), _xlfn.XLOOKUP($K111&amp;$L111,FFPERegionsAvailable!$B:$B&amp;FFPERegionsAvailable!$J:$J,FFPERegionsAvailable!$C:$C,"NA",0,-1)))</f>
        <v>AwaitInput</v>
      </c>
      <c r="R111" s="594" t="str" cm="1">
        <f t="array" ref="R111">IF(K111="", "AwaitInput", IF(_xlfn.XLOOKUP($K111&amp;$L111,FFPERegionsAvailable!$B:$B&amp;FFPERegionsAvailable!$J:$J,FFPERegionsAvailable!$O:$O,"NA",0,1)&gt;0, _xlfn.XLOOKUP($K111&amp;$L111,FFPERegionsAvailable!$B:$B&amp;FFPERegionsAvailable!$J:$J,FFPERegionsAvailable!$S:$S,"NA",0,1), _xlfn.XLOOKUP($K111&amp;$L111,FFPERegionsAvailable!$B:$B&amp;FFPERegionsAvailable!$J:$J,FFPERegionsAvailable!$S:$S,"NA",0,-1)))</f>
        <v>AwaitInput</v>
      </c>
      <c r="S111" s="594" t="str" cm="1">
        <f t="array" ref="S111">IF(K111="", "AwaitInput", IF(_xlfn.XLOOKUP($K111&amp;$L111,FFPERegionsAvailable!$B:$B&amp;FFPERegionsAvailable!$J:$J,FFPERegionsAvailable!$O:$O,"NA",0,1)&gt;0, _xlfn.XLOOKUP($K111&amp;$L111,FFPERegionsAvailable!$B:$B&amp;FFPERegionsAvailable!$J:$J,FFPERegionsAvailable!$W:$W,"NA",0,1), _xlfn.XLOOKUP($K111&amp;$L111,FFPERegionsAvailable!$B:$B&amp;FFPERegionsAvailable!$J:$J,FFPERegionsAvailable!$W:$W,"NA",0,-1)))</f>
        <v>AwaitInput</v>
      </c>
    </row>
    <row r="112" spans="1:19" ht="15.5" hidden="1">
      <c r="A112" s="215" t="s">
        <v>396</v>
      </c>
      <c r="B112" s="215" t="s">
        <v>925</v>
      </c>
      <c r="C112" s="215" t="s">
        <v>1943</v>
      </c>
      <c r="D112" s="215">
        <v>1</v>
      </c>
      <c r="E112" s="215" t="s">
        <v>2872</v>
      </c>
      <c r="F112" s="652" t="s">
        <v>2883</v>
      </c>
      <c r="G112" s="215" t="s">
        <v>2884</v>
      </c>
      <c r="H112" s="215" t="str">
        <f>IF(COUNTIFS(FFPERegionsAvailable!B:B,FFPEUsageLog!A112,FFPERegionsAvailable!J:J,FFPEUsageLog!B112,FFPERegionsAvailable!F:F,FFPEUsageLog!C112)&gt;0,"Y","N")</f>
        <v>Y</v>
      </c>
      <c r="K112" s="116"/>
      <c r="L112" s="613"/>
      <c r="M112" s="594" t="str" cm="1">
        <f t="array" ref="M112">IF(K112="", "AwaitInput", IF(_xlfn.XLOOKUP($K112&amp;$L112,FFPERegionsAvailable!$B:$B&amp;FFPERegionsAvailable!$J:$J,FFPERegionsAvailable!$O:$O,"NA",0,1)&gt;0, _xlfn.XLOOKUP($K112&amp;$L112,FFPERegionsAvailable!$B:$B&amp;FFPERegionsAvailable!$J:$J,FFPERegionsAvailable!$F:$F,"NA",0,1), _xlfn.XLOOKUP($K112&amp;$L112,FFPERegionsAvailable!$B:$B&amp;FFPERegionsAvailable!$J:$J,FFPERegionsAvailable!$F:$F,"NA",0,-1)))</f>
        <v>AwaitInput</v>
      </c>
      <c r="N112" s="595" t="str" cm="1">
        <f t="array" ref="N112">IF(K112="", "AwaitInput", IF(_xlfn.XLOOKUP($K112&amp;$L112,FFPERegionsAvailable!$B:$B&amp;FFPERegionsAvailable!$J:$J,FFPERegionsAvailable!$O:$O,"NA",0,1)&gt;0, _xlfn.XLOOKUP($K112&amp;$L112,FFPERegionsAvailable!$B:$B&amp;FFPERegionsAvailable!$J:$J,FFPERegionsAvailable!$G:$G,"NA",0,1), _xlfn.XLOOKUP($K112&amp;$L112,FFPERegionsAvailable!$B:$B&amp;FFPERegionsAvailable!$J:$J,FFPERegionsAvailable!$G:$G,"NA",0,-1)))</f>
        <v>AwaitInput</v>
      </c>
      <c r="O112" s="595" t="str" cm="1">
        <f t="array" ref="O112">IF(K112="", "AwaitInput", IF(_xlfn.XLOOKUP($K112&amp;$L112,FFPERegionsAvailable!$B:$B&amp;FFPERegionsAvailable!$J:$J,FFPERegionsAvailable!$O:$O,"NA",0,1)&gt;0, _xlfn.XLOOKUP($K112&amp;$L112,FFPERegionsAvailable!$B:$B&amp;FFPERegionsAvailable!$J:$J,FFPERegionsAvailable!$L:$L,"NA",0,1), _xlfn.XLOOKUP($K112&amp;$L112,FFPERegionsAvailable!$B:$B&amp;FFPERegionsAvailable!$J:$J,FFPERegionsAvailable!$L:$L,"NA",0,-1)))</f>
        <v>AwaitInput</v>
      </c>
      <c r="P112" s="604" t="str" cm="1">
        <f t="array" ref="P112">IF(K112="", "AwaitInput", IF(_xlfn.XLOOKUP($K112&amp;$L112,FFPERegionsAvailable!$B:$B&amp;FFPERegionsAvailable!$J:$J,FFPERegionsAvailable!$O:$O,"NA",0,1)&gt;0, _xlfn.XLOOKUP($K112&amp;$L112,FFPERegionsAvailable!$B:$B&amp;FFPERegionsAvailable!$J:$J,FFPERegionsAvailable!$O:$O,"NA",0,1), _xlfn.XLOOKUP($K112&amp;$L112,FFPERegionsAvailable!$B:$B&amp;FFPERegionsAvailable!$J:$J,FFPERegionsAvailable!$O:$O,"NA",0,-1)))</f>
        <v>AwaitInput</v>
      </c>
      <c r="Q112" s="594" t="str" cm="1">
        <f t="array" ref="Q112">IF(K112="", "AwaitInput", IF(_xlfn.XLOOKUP($K112&amp;$L112,FFPERegionsAvailable!$B:$B&amp;FFPERegionsAvailable!$J:$J,FFPERegionsAvailable!$O:$O,"NA",0,1)&gt;0, _xlfn.XLOOKUP($K112&amp;$L112,FFPERegionsAvailable!$B:$B&amp;FFPERegionsAvailable!$J:$J,FFPERegionsAvailable!$C:$C,"NA",0,1), _xlfn.XLOOKUP($K112&amp;$L112,FFPERegionsAvailable!$B:$B&amp;FFPERegionsAvailable!$J:$J,FFPERegionsAvailable!$C:$C,"NA",0,-1)))</f>
        <v>AwaitInput</v>
      </c>
      <c r="R112" s="594" t="str" cm="1">
        <f t="array" ref="R112">IF(K112="", "AwaitInput", IF(_xlfn.XLOOKUP($K112&amp;$L112,FFPERegionsAvailable!$B:$B&amp;FFPERegionsAvailable!$J:$J,FFPERegionsAvailable!$O:$O,"NA",0,1)&gt;0, _xlfn.XLOOKUP($K112&amp;$L112,FFPERegionsAvailable!$B:$B&amp;FFPERegionsAvailable!$J:$J,FFPERegionsAvailable!$S:$S,"NA",0,1), _xlfn.XLOOKUP($K112&amp;$L112,FFPERegionsAvailable!$B:$B&amp;FFPERegionsAvailable!$J:$J,FFPERegionsAvailable!$S:$S,"NA",0,-1)))</f>
        <v>AwaitInput</v>
      </c>
      <c r="S112" s="594" t="str" cm="1">
        <f t="array" ref="S112">IF(K112="", "AwaitInput", IF(_xlfn.XLOOKUP($K112&amp;$L112,FFPERegionsAvailable!$B:$B&amp;FFPERegionsAvailable!$J:$J,FFPERegionsAvailable!$O:$O,"NA",0,1)&gt;0, _xlfn.XLOOKUP($K112&amp;$L112,FFPERegionsAvailable!$B:$B&amp;FFPERegionsAvailable!$J:$J,FFPERegionsAvailable!$W:$W,"NA",0,1), _xlfn.XLOOKUP($K112&amp;$L112,FFPERegionsAvailable!$B:$B&amp;FFPERegionsAvailable!$J:$J,FFPERegionsAvailable!$W:$W,"NA",0,-1)))</f>
        <v>AwaitInput</v>
      </c>
    </row>
    <row r="113" spans="1:19" ht="15.5" hidden="1">
      <c r="A113" s="215" t="s">
        <v>326</v>
      </c>
      <c r="B113" s="215" t="s">
        <v>925</v>
      </c>
      <c r="C113" s="215" t="s">
        <v>2005</v>
      </c>
      <c r="D113" s="215">
        <v>1</v>
      </c>
      <c r="E113" s="215" t="s">
        <v>2880</v>
      </c>
      <c r="F113" s="652" t="s">
        <v>2885</v>
      </c>
      <c r="G113" s="215" t="s">
        <v>2886</v>
      </c>
      <c r="H113" s="215" t="str">
        <f>IF(COUNTIFS(FFPERegionsAvailable!B:B,FFPEUsageLog!A113,FFPERegionsAvailable!J:J,FFPEUsageLog!B113,FFPERegionsAvailable!F:F,FFPEUsageLog!C113)&gt;0,"Y","N")</f>
        <v>Y</v>
      </c>
      <c r="K113" s="116"/>
      <c r="L113" s="613"/>
      <c r="M113" s="594" t="str" cm="1">
        <f t="array" ref="M113">IF(K113="", "AwaitInput", IF(_xlfn.XLOOKUP($K113&amp;$L113,FFPERegionsAvailable!$B:$B&amp;FFPERegionsAvailable!$J:$J,FFPERegionsAvailable!$O:$O,"NA",0,1)&gt;0, _xlfn.XLOOKUP($K113&amp;$L113,FFPERegionsAvailable!$B:$B&amp;FFPERegionsAvailable!$J:$J,FFPERegionsAvailable!$F:$F,"NA",0,1), _xlfn.XLOOKUP($K113&amp;$L113,FFPERegionsAvailable!$B:$B&amp;FFPERegionsAvailable!$J:$J,FFPERegionsAvailable!$F:$F,"NA",0,-1)))</f>
        <v>AwaitInput</v>
      </c>
      <c r="N113" s="595" t="str" cm="1">
        <f t="array" ref="N113">IF(K113="", "AwaitInput", IF(_xlfn.XLOOKUP($K113&amp;$L113,FFPERegionsAvailable!$B:$B&amp;FFPERegionsAvailable!$J:$J,FFPERegionsAvailable!$O:$O,"NA",0,1)&gt;0, _xlfn.XLOOKUP($K113&amp;$L113,FFPERegionsAvailable!$B:$B&amp;FFPERegionsAvailable!$J:$J,FFPERegionsAvailable!$G:$G,"NA",0,1), _xlfn.XLOOKUP($K113&amp;$L113,FFPERegionsAvailable!$B:$B&amp;FFPERegionsAvailable!$J:$J,FFPERegionsAvailable!$G:$G,"NA",0,-1)))</f>
        <v>AwaitInput</v>
      </c>
      <c r="O113" s="595" t="str" cm="1">
        <f t="array" ref="O113">IF(K113="", "AwaitInput", IF(_xlfn.XLOOKUP($K113&amp;$L113,FFPERegionsAvailable!$B:$B&amp;FFPERegionsAvailable!$J:$J,FFPERegionsAvailable!$O:$O,"NA",0,1)&gt;0, _xlfn.XLOOKUP($K113&amp;$L113,FFPERegionsAvailable!$B:$B&amp;FFPERegionsAvailable!$J:$J,FFPERegionsAvailable!$L:$L,"NA",0,1), _xlfn.XLOOKUP($K113&amp;$L113,FFPERegionsAvailable!$B:$B&amp;FFPERegionsAvailable!$J:$J,FFPERegionsAvailable!$L:$L,"NA",0,-1)))</f>
        <v>AwaitInput</v>
      </c>
      <c r="P113" s="604" t="str" cm="1">
        <f t="array" ref="P113">IF(K113="", "AwaitInput", IF(_xlfn.XLOOKUP($K113&amp;$L113,FFPERegionsAvailable!$B:$B&amp;FFPERegionsAvailable!$J:$J,FFPERegionsAvailable!$O:$O,"NA",0,1)&gt;0, _xlfn.XLOOKUP($K113&amp;$L113,FFPERegionsAvailable!$B:$B&amp;FFPERegionsAvailable!$J:$J,FFPERegionsAvailable!$O:$O,"NA",0,1), _xlfn.XLOOKUP($K113&amp;$L113,FFPERegionsAvailable!$B:$B&amp;FFPERegionsAvailable!$J:$J,FFPERegionsAvailable!$O:$O,"NA",0,-1)))</f>
        <v>AwaitInput</v>
      </c>
      <c r="Q113" s="594" t="str" cm="1">
        <f t="array" ref="Q113">IF(K113="", "AwaitInput", IF(_xlfn.XLOOKUP($K113&amp;$L113,FFPERegionsAvailable!$B:$B&amp;FFPERegionsAvailable!$J:$J,FFPERegionsAvailable!$O:$O,"NA",0,1)&gt;0, _xlfn.XLOOKUP($K113&amp;$L113,FFPERegionsAvailable!$B:$B&amp;FFPERegionsAvailable!$J:$J,FFPERegionsAvailable!$C:$C,"NA",0,1), _xlfn.XLOOKUP($K113&amp;$L113,FFPERegionsAvailable!$B:$B&amp;FFPERegionsAvailable!$J:$J,FFPERegionsAvailable!$C:$C,"NA",0,-1)))</f>
        <v>AwaitInput</v>
      </c>
      <c r="R113" s="594" t="str" cm="1">
        <f t="array" ref="R113">IF(K113="", "AwaitInput", IF(_xlfn.XLOOKUP($K113&amp;$L113,FFPERegionsAvailable!$B:$B&amp;FFPERegionsAvailable!$J:$J,FFPERegionsAvailable!$O:$O,"NA",0,1)&gt;0, _xlfn.XLOOKUP($K113&amp;$L113,FFPERegionsAvailable!$B:$B&amp;FFPERegionsAvailable!$J:$J,FFPERegionsAvailable!$S:$S,"NA",0,1), _xlfn.XLOOKUP($K113&amp;$L113,FFPERegionsAvailable!$B:$B&amp;FFPERegionsAvailable!$J:$J,FFPERegionsAvailable!$S:$S,"NA",0,-1)))</f>
        <v>AwaitInput</v>
      </c>
      <c r="S113" s="594" t="str" cm="1">
        <f t="array" ref="S113">IF(K113="", "AwaitInput", IF(_xlfn.XLOOKUP($K113&amp;$L113,FFPERegionsAvailable!$B:$B&amp;FFPERegionsAvailable!$J:$J,FFPERegionsAvailable!$O:$O,"NA",0,1)&gt;0, _xlfn.XLOOKUP($K113&amp;$L113,FFPERegionsAvailable!$B:$B&amp;FFPERegionsAvailable!$J:$J,FFPERegionsAvailable!$W:$W,"NA",0,1), _xlfn.XLOOKUP($K113&amp;$L113,FFPERegionsAvailable!$B:$B&amp;FFPERegionsAvailable!$J:$J,FFPERegionsAvailable!$W:$W,"NA",0,-1)))</f>
        <v>AwaitInput</v>
      </c>
    </row>
    <row r="114" spans="1:19" ht="15.5" hidden="1">
      <c r="A114" s="215">
        <v>20110272</v>
      </c>
      <c r="B114" s="215" t="s">
        <v>925</v>
      </c>
      <c r="C114" s="215" t="s">
        <v>1819</v>
      </c>
      <c r="D114" s="215">
        <v>1</v>
      </c>
      <c r="E114" s="215" t="s">
        <v>2880</v>
      </c>
      <c r="F114" s="652" t="s">
        <v>2885</v>
      </c>
      <c r="G114" s="215" t="s">
        <v>2886</v>
      </c>
      <c r="H114" s="215" t="str">
        <f>IF(COUNTIFS(FFPERegionsAvailable!B:B,FFPEUsageLog!A114,FFPERegionsAvailable!J:J,FFPEUsageLog!B114,FFPERegionsAvailable!F:F,FFPEUsageLog!C114)&gt;0,"Y","N")</f>
        <v>Y</v>
      </c>
      <c r="K114" s="116"/>
      <c r="L114" s="613"/>
      <c r="M114" s="594" t="str" cm="1">
        <f t="array" ref="M114">IF(K114="", "AwaitInput", IF(_xlfn.XLOOKUP($K114&amp;$L114,FFPERegionsAvailable!$B:$B&amp;FFPERegionsAvailable!$J:$J,FFPERegionsAvailable!$O:$O,"NA",0,1)&gt;0, _xlfn.XLOOKUP($K114&amp;$L114,FFPERegionsAvailable!$B:$B&amp;FFPERegionsAvailable!$J:$J,FFPERegionsAvailable!$F:$F,"NA",0,1), _xlfn.XLOOKUP($K114&amp;$L114,FFPERegionsAvailable!$B:$B&amp;FFPERegionsAvailable!$J:$J,FFPERegionsAvailable!$F:$F,"NA",0,-1)))</f>
        <v>AwaitInput</v>
      </c>
      <c r="N114" s="595" t="str" cm="1">
        <f t="array" ref="N114">IF(K114="", "AwaitInput", IF(_xlfn.XLOOKUP($K114&amp;$L114,FFPERegionsAvailable!$B:$B&amp;FFPERegionsAvailable!$J:$J,FFPERegionsAvailable!$O:$O,"NA",0,1)&gt;0, _xlfn.XLOOKUP($K114&amp;$L114,FFPERegionsAvailable!$B:$B&amp;FFPERegionsAvailable!$J:$J,FFPERegionsAvailable!$G:$G,"NA",0,1), _xlfn.XLOOKUP($K114&amp;$L114,FFPERegionsAvailable!$B:$B&amp;FFPERegionsAvailable!$J:$J,FFPERegionsAvailable!$G:$G,"NA",0,-1)))</f>
        <v>AwaitInput</v>
      </c>
      <c r="O114" s="595" t="str" cm="1">
        <f t="array" ref="O114">IF(K114="", "AwaitInput", IF(_xlfn.XLOOKUP($K114&amp;$L114,FFPERegionsAvailable!$B:$B&amp;FFPERegionsAvailable!$J:$J,FFPERegionsAvailable!$O:$O,"NA",0,1)&gt;0, _xlfn.XLOOKUP($K114&amp;$L114,FFPERegionsAvailable!$B:$B&amp;FFPERegionsAvailable!$J:$J,FFPERegionsAvailable!$L:$L,"NA",0,1), _xlfn.XLOOKUP($K114&amp;$L114,FFPERegionsAvailable!$B:$B&amp;FFPERegionsAvailable!$J:$J,FFPERegionsAvailable!$L:$L,"NA",0,-1)))</f>
        <v>AwaitInput</v>
      </c>
      <c r="P114" s="604" t="str" cm="1">
        <f t="array" ref="P114">IF(K114="", "AwaitInput", IF(_xlfn.XLOOKUP($K114&amp;$L114,FFPERegionsAvailable!$B:$B&amp;FFPERegionsAvailable!$J:$J,FFPERegionsAvailable!$O:$O,"NA",0,1)&gt;0, _xlfn.XLOOKUP($K114&amp;$L114,FFPERegionsAvailable!$B:$B&amp;FFPERegionsAvailable!$J:$J,FFPERegionsAvailable!$O:$O,"NA",0,1), _xlfn.XLOOKUP($K114&amp;$L114,FFPERegionsAvailable!$B:$B&amp;FFPERegionsAvailable!$J:$J,FFPERegionsAvailable!$O:$O,"NA",0,-1)))</f>
        <v>AwaitInput</v>
      </c>
      <c r="Q114" s="594" t="str" cm="1">
        <f t="array" ref="Q114">IF(K114="", "AwaitInput", IF(_xlfn.XLOOKUP($K114&amp;$L114,FFPERegionsAvailable!$B:$B&amp;FFPERegionsAvailable!$J:$J,FFPERegionsAvailable!$O:$O,"NA",0,1)&gt;0, _xlfn.XLOOKUP($K114&amp;$L114,FFPERegionsAvailable!$B:$B&amp;FFPERegionsAvailable!$J:$J,FFPERegionsAvailable!$C:$C,"NA",0,1), _xlfn.XLOOKUP($K114&amp;$L114,FFPERegionsAvailable!$B:$B&amp;FFPERegionsAvailable!$J:$J,FFPERegionsAvailable!$C:$C,"NA",0,-1)))</f>
        <v>AwaitInput</v>
      </c>
      <c r="R114" s="594" t="str" cm="1">
        <f t="array" ref="R114">IF(K114="", "AwaitInput", IF(_xlfn.XLOOKUP($K114&amp;$L114,FFPERegionsAvailable!$B:$B&amp;FFPERegionsAvailable!$J:$J,FFPERegionsAvailable!$O:$O,"NA",0,1)&gt;0, _xlfn.XLOOKUP($K114&amp;$L114,FFPERegionsAvailable!$B:$B&amp;FFPERegionsAvailable!$J:$J,FFPERegionsAvailable!$S:$S,"NA",0,1), _xlfn.XLOOKUP($K114&amp;$L114,FFPERegionsAvailable!$B:$B&amp;FFPERegionsAvailable!$J:$J,FFPERegionsAvailable!$S:$S,"NA",0,-1)))</f>
        <v>AwaitInput</v>
      </c>
      <c r="S114" s="594" t="str" cm="1">
        <f t="array" ref="S114">IF(K114="", "AwaitInput", IF(_xlfn.XLOOKUP($K114&amp;$L114,FFPERegionsAvailable!$B:$B&amp;FFPERegionsAvailable!$J:$J,FFPERegionsAvailable!$O:$O,"NA",0,1)&gt;0, _xlfn.XLOOKUP($K114&amp;$L114,FFPERegionsAvailable!$B:$B&amp;FFPERegionsAvailable!$J:$J,FFPERegionsAvailable!$W:$W,"NA",0,1), _xlfn.XLOOKUP($K114&amp;$L114,FFPERegionsAvailable!$B:$B&amp;FFPERegionsAvailable!$J:$J,FFPERegionsAvailable!$W:$W,"NA",0,-1)))</f>
        <v>AwaitInput</v>
      </c>
    </row>
    <row r="115" spans="1:19" ht="15.5" hidden="1">
      <c r="A115" s="215">
        <v>19950136</v>
      </c>
      <c r="B115" s="215" t="s">
        <v>925</v>
      </c>
      <c r="C115" s="215" t="s">
        <v>1807</v>
      </c>
      <c r="D115" s="215">
        <v>1</v>
      </c>
      <c r="E115" s="215" t="s">
        <v>2880</v>
      </c>
      <c r="F115" s="652" t="s">
        <v>2885</v>
      </c>
      <c r="G115" s="215" t="s">
        <v>2886</v>
      </c>
      <c r="H115" s="215" t="str">
        <f>IF(COUNTIFS(FFPERegionsAvailable!B:B,FFPEUsageLog!A115,FFPERegionsAvailable!J:J,FFPEUsageLog!B115,FFPERegionsAvailable!F:F,FFPEUsageLog!C115)&gt;0,"Y","N")</f>
        <v>Y</v>
      </c>
      <c r="K115" s="116"/>
      <c r="L115" s="613"/>
      <c r="M115" s="594" t="str" cm="1">
        <f t="array" ref="M115">IF(K115="", "AwaitInput", IF(_xlfn.XLOOKUP($K115&amp;$L115,FFPERegionsAvailable!$B:$B&amp;FFPERegionsAvailable!$J:$J,FFPERegionsAvailable!$O:$O,"NA",0,1)&gt;0, _xlfn.XLOOKUP($K115&amp;$L115,FFPERegionsAvailable!$B:$B&amp;FFPERegionsAvailable!$J:$J,FFPERegionsAvailable!$F:$F,"NA",0,1), _xlfn.XLOOKUP($K115&amp;$L115,FFPERegionsAvailable!$B:$B&amp;FFPERegionsAvailable!$J:$J,FFPERegionsAvailable!$F:$F,"NA",0,-1)))</f>
        <v>AwaitInput</v>
      </c>
      <c r="N115" s="595" t="str" cm="1">
        <f t="array" ref="N115">IF(K115="", "AwaitInput", IF(_xlfn.XLOOKUP($K115&amp;$L115,FFPERegionsAvailable!$B:$B&amp;FFPERegionsAvailable!$J:$J,FFPERegionsAvailable!$O:$O,"NA",0,1)&gt;0, _xlfn.XLOOKUP($K115&amp;$L115,FFPERegionsAvailable!$B:$B&amp;FFPERegionsAvailable!$J:$J,FFPERegionsAvailable!$G:$G,"NA",0,1), _xlfn.XLOOKUP($K115&amp;$L115,FFPERegionsAvailable!$B:$B&amp;FFPERegionsAvailable!$J:$J,FFPERegionsAvailable!$G:$G,"NA",0,-1)))</f>
        <v>AwaitInput</v>
      </c>
      <c r="O115" s="595" t="str" cm="1">
        <f t="array" ref="O115">IF(K115="", "AwaitInput", IF(_xlfn.XLOOKUP($K115&amp;$L115,FFPERegionsAvailable!$B:$B&amp;FFPERegionsAvailable!$J:$J,FFPERegionsAvailable!$O:$O,"NA",0,1)&gt;0, _xlfn.XLOOKUP($K115&amp;$L115,FFPERegionsAvailable!$B:$B&amp;FFPERegionsAvailable!$J:$J,FFPERegionsAvailable!$L:$L,"NA",0,1), _xlfn.XLOOKUP($K115&amp;$L115,FFPERegionsAvailable!$B:$B&amp;FFPERegionsAvailable!$J:$J,FFPERegionsAvailable!$L:$L,"NA",0,-1)))</f>
        <v>AwaitInput</v>
      </c>
      <c r="P115" s="604" t="str" cm="1">
        <f t="array" ref="P115">IF(K115="", "AwaitInput", IF(_xlfn.XLOOKUP($K115&amp;$L115,FFPERegionsAvailable!$B:$B&amp;FFPERegionsAvailable!$J:$J,FFPERegionsAvailable!$O:$O,"NA",0,1)&gt;0, _xlfn.XLOOKUP($K115&amp;$L115,FFPERegionsAvailable!$B:$B&amp;FFPERegionsAvailable!$J:$J,FFPERegionsAvailable!$O:$O,"NA",0,1), _xlfn.XLOOKUP($K115&amp;$L115,FFPERegionsAvailable!$B:$B&amp;FFPERegionsAvailable!$J:$J,FFPERegionsAvailable!$O:$O,"NA",0,-1)))</f>
        <v>AwaitInput</v>
      </c>
      <c r="Q115" s="594" t="str" cm="1">
        <f t="array" ref="Q115">IF(K115="", "AwaitInput", IF(_xlfn.XLOOKUP($K115&amp;$L115,FFPERegionsAvailable!$B:$B&amp;FFPERegionsAvailable!$J:$J,FFPERegionsAvailable!$O:$O,"NA",0,1)&gt;0, _xlfn.XLOOKUP($K115&amp;$L115,FFPERegionsAvailable!$B:$B&amp;FFPERegionsAvailable!$J:$J,FFPERegionsAvailable!$C:$C,"NA",0,1), _xlfn.XLOOKUP($K115&amp;$L115,FFPERegionsAvailable!$B:$B&amp;FFPERegionsAvailable!$J:$J,FFPERegionsAvailable!$C:$C,"NA",0,-1)))</f>
        <v>AwaitInput</v>
      </c>
      <c r="R115" s="594" t="str" cm="1">
        <f t="array" ref="R115">IF(K115="", "AwaitInput", IF(_xlfn.XLOOKUP($K115&amp;$L115,FFPERegionsAvailable!$B:$B&amp;FFPERegionsAvailable!$J:$J,FFPERegionsAvailable!$O:$O,"NA",0,1)&gt;0, _xlfn.XLOOKUP($K115&amp;$L115,FFPERegionsAvailable!$B:$B&amp;FFPERegionsAvailable!$J:$J,FFPERegionsAvailable!$S:$S,"NA",0,1), _xlfn.XLOOKUP($K115&amp;$L115,FFPERegionsAvailable!$B:$B&amp;FFPERegionsAvailable!$J:$J,FFPERegionsAvailable!$S:$S,"NA",0,-1)))</f>
        <v>AwaitInput</v>
      </c>
      <c r="S115" s="594" t="str" cm="1">
        <f t="array" ref="S115">IF(K115="", "AwaitInput", IF(_xlfn.XLOOKUP($K115&amp;$L115,FFPERegionsAvailable!$B:$B&amp;FFPERegionsAvailable!$J:$J,FFPERegionsAvailable!$O:$O,"NA",0,1)&gt;0, _xlfn.XLOOKUP($K115&amp;$L115,FFPERegionsAvailable!$B:$B&amp;FFPERegionsAvailable!$J:$J,FFPERegionsAvailable!$W:$W,"NA",0,1), _xlfn.XLOOKUP($K115&amp;$L115,FFPERegionsAvailable!$B:$B&amp;FFPERegionsAvailable!$J:$J,FFPERegionsAvailable!$W:$W,"NA",0,-1)))</f>
        <v>AwaitInput</v>
      </c>
    </row>
    <row r="116" spans="1:19" ht="15.5" hidden="1">
      <c r="A116" s="215" t="s">
        <v>271</v>
      </c>
      <c r="B116" s="215" t="s">
        <v>925</v>
      </c>
      <c r="C116" s="215" t="s">
        <v>1628</v>
      </c>
      <c r="D116" s="215">
        <v>1</v>
      </c>
      <c r="E116" s="215" t="s">
        <v>2887</v>
      </c>
      <c r="F116" s="652" t="s">
        <v>2888</v>
      </c>
      <c r="G116" s="215" t="s">
        <v>2889</v>
      </c>
      <c r="H116" s="215" t="str">
        <f>IF(COUNTIFS(FFPERegionsAvailable!B:B,FFPEUsageLog!A116,FFPERegionsAvailable!J:J,FFPEUsageLog!B116,FFPERegionsAvailable!F:F,FFPEUsageLog!C116)&gt;0,"Y","N")</f>
        <v>Y</v>
      </c>
      <c r="K116" s="116"/>
      <c r="L116" s="613"/>
      <c r="M116" s="594" t="str" cm="1">
        <f t="array" ref="M116">IF(K116="", "AwaitInput", IF(_xlfn.XLOOKUP($K116&amp;$L116,FFPERegionsAvailable!$B:$B&amp;FFPERegionsAvailable!$J:$J,FFPERegionsAvailable!$O:$O,"NA",0,1)&gt;0, _xlfn.XLOOKUP($K116&amp;$L116,FFPERegionsAvailable!$B:$B&amp;FFPERegionsAvailable!$J:$J,FFPERegionsAvailable!$F:$F,"NA",0,1), _xlfn.XLOOKUP($K116&amp;$L116,FFPERegionsAvailable!$B:$B&amp;FFPERegionsAvailable!$J:$J,FFPERegionsAvailable!$F:$F,"NA",0,-1)))</f>
        <v>AwaitInput</v>
      </c>
      <c r="N116" s="595" t="str" cm="1">
        <f t="array" ref="N116">IF(K116="", "AwaitInput", IF(_xlfn.XLOOKUP($K116&amp;$L116,FFPERegionsAvailable!$B:$B&amp;FFPERegionsAvailable!$J:$J,FFPERegionsAvailable!$O:$O,"NA",0,1)&gt;0, _xlfn.XLOOKUP($K116&amp;$L116,FFPERegionsAvailable!$B:$B&amp;FFPERegionsAvailable!$J:$J,FFPERegionsAvailable!$G:$G,"NA",0,1), _xlfn.XLOOKUP($K116&amp;$L116,FFPERegionsAvailable!$B:$B&amp;FFPERegionsAvailable!$J:$J,FFPERegionsAvailable!$G:$G,"NA",0,-1)))</f>
        <v>AwaitInput</v>
      </c>
      <c r="O116" s="595" t="str" cm="1">
        <f t="array" ref="O116">IF(K116="", "AwaitInput", IF(_xlfn.XLOOKUP($K116&amp;$L116,FFPERegionsAvailable!$B:$B&amp;FFPERegionsAvailable!$J:$J,FFPERegionsAvailable!$O:$O,"NA",0,1)&gt;0, _xlfn.XLOOKUP($K116&amp;$L116,FFPERegionsAvailable!$B:$B&amp;FFPERegionsAvailable!$J:$J,FFPERegionsAvailable!$L:$L,"NA",0,1), _xlfn.XLOOKUP($K116&amp;$L116,FFPERegionsAvailable!$B:$B&amp;FFPERegionsAvailable!$J:$J,FFPERegionsAvailable!$L:$L,"NA",0,-1)))</f>
        <v>AwaitInput</v>
      </c>
      <c r="P116" s="604" t="str" cm="1">
        <f t="array" ref="P116">IF(K116="", "AwaitInput", IF(_xlfn.XLOOKUP($K116&amp;$L116,FFPERegionsAvailable!$B:$B&amp;FFPERegionsAvailable!$J:$J,FFPERegionsAvailable!$O:$O,"NA",0,1)&gt;0, _xlfn.XLOOKUP($K116&amp;$L116,FFPERegionsAvailable!$B:$B&amp;FFPERegionsAvailable!$J:$J,FFPERegionsAvailable!$O:$O,"NA",0,1), _xlfn.XLOOKUP($K116&amp;$L116,FFPERegionsAvailable!$B:$B&amp;FFPERegionsAvailable!$J:$J,FFPERegionsAvailable!$O:$O,"NA",0,-1)))</f>
        <v>AwaitInput</v>
      </c>
      <c r="Q116" s="594" t="str" cm="1">
        <f t="array" ref="Q116">IF(K116="", "AwaitInput", IF(_xlfn.XLOOKUP($K116&amp;$L116,FFPERegionsAvailable!$B:$B&amp;FFPERegionsAvailable!$J:$J,FFPERegionsAvailable!$O:$O,"NA",0,1)&gt;0, _xlfn.XLOOKUP($K116&amp;$L116,FFPERegionsAvailable!$B:$B&amp;FFPERegionsAvailable!$J:$J,FFPERegionsAvailable!$C:$C,"NA",0,1), _xlfn.XLOOKUP($K116&amp;$L116,FFPERegionsAvailable!$B:$B&amp;FFPERegionsAvailable!$J:$J,FFPERegionsAvailable!$C:$C,"NA",0,-1)))</f>
        <v>AwaitInput</v>
      </c>
      <c r="R116" s="594" t="str" cm="1">
        <f t="array" ref="R116">IF(K116="", "AwaitInput", IF(_xlfn.XLOOKUP($K116&amp;$L116,FFPERegionsAvailable!$B:$B&amp;FFPERegionsAvailable!$J:$J,FFPERegionsAvailable!$O:$O,"NA",0,1)&gt;0, _xlfn.XLOOKUP($K116&amp;$L116,FFPERegionsAvailable!$B:$B&amp;FFPERegionsAvailable!$J:$J,FFPERegionsAvailable!$S:$S,"NA",0,1), _xlfn.XLOOKUP($K116&amp;$L116,FFPERegionsAvailable!$B:$B&amp;FFPERegionsAvailable!$J:$J,FFPERegionsAvailable!$S:$S,"NA",0,-1)))</f>
        <v>AwaitInput</v>
      </c>
      <c r="S116" s="594" t="str" cm="1">
        <f t="array" ref="S116">IF(K116="", "AwaitInput", IF(_xlfn.XLOOKUP($K116&amp;$L116,FFPERegionsAvailable!$B:$B&amp;FFPERegionsAvailable!$J:$J,FFPERegionsAvailable!$O:$O,"NA",0,1)&gt;0, _xlfn.XLOOKUP($K116&amp;$L116,FFPERegionsAvailable!$B:$B&amp;FFPERegionsAvailable!$J:$J,FFPERegionsAvailable!$W:$W,"NA",0,1), _xlfn.XLOOKUP($K116&amp;$L116,FFPERegionsAvailable!$B:$B&amp;FFPERegionsAvailable!$J:$J,FFPERegionsAvailable!$W:$W,"NA",0,-1)))</f>
        <v>AwaitInput</v>
      </c>
    </row>
    <row r="117" spans="1:19" ht="15.5" hidden="1">
      <c r="A117" s="215" t="s">
        <v>326</v>
      </c>
      <c r="B117" s="215" t="s">
        <v>925</v>
      </c>
      <c r="C117" s="215" t="s">
        <v>2005</v>
      </c>
      <c r="D117" s="215">
        <v>1</v>
      </c>
      <c r="E117" s="215" t="s">
        <v>2887</v>
      </c>
      <c r="F117" s="652" t="s">
        <v>2888</v>
      </c>
      <c r="G117" s="215" t="s">
        <v>2889</v>
      </c>
      <c r="H117" s="215" t="str">
        <f>IF(COUNTIFS(FFPERegionsAvailable!B:B,FFPEUsageLog!A117,FFPERegionsAvailable!J:J,FFPEUsageLog!B117,FFPERegionsAvailable!F:F,FFPEUsageLog!C117)&gt;0,"Y","N")</f>
        <v>Y</v>
      </c>
      <c r="K117" s="116"/>
      <c r="L117" s="613"/>
      <c r="M117" s="594" t="str" cm="1">
        <f t="array" ref="M117">IF(K117="", "AwaitInput", IF(_xlfn.XLOOKUP($K117&amp;$L117,FFPERegionsAvailable!$B:$B&amp;FFPERegionsAvailable!$J:$J,FFPERegionsAvailable!$O:$O,"NA",0,1)&gt;0, _xlfn.XLOOKUP($K117&amp;$L117,FFPERegionsAvailable!$B:$B&amp;FFPERegionsAvailable!$J:$J,FFPERegionsAvailable!$F:$F,"NA",0,1), _xlfn.XLOOKUP($K117&amp;$L117,FFPERegionsAvailable!$B:$B&amp;FFPERegionsAvailable!$J:$J,FFPERegionsAvailable!$F:$F,"NA",0,-1)))</f>
        <v>AwaitInput</v>
      </c>
      <c r="N117" s="595" t="str" cm="1">
        <f t="array" ref="N117">IF(K117="", "AwaitInput", IF(_xlfn.XLOOKUP($K117&amp;$L117,FFPERegionsAvailable!$B:$B&amp;FFPERegionsAvailable!$J:$J,FFPERegionsAvailable!$O:$O,"NA",0,1)&gt;0, _xlfn.XLOOKUP($K117&amp;$L117,FFPERegionsAvailable!$B:$B&amp;FFPERegionsAvailable!$J:$J,FFPERegionsAvailable!$G:$G,"NA",0,1), _xlfn.XLOOKUP($K117&amp;$L117,FFPERegionsAvailable!$B:$B&amp;FFPERegionsAvailable!$J:$J,FFPERegionsAvailable!$G:$G,"NA",0,-1)))</f>
        <v>AwaitInput</v>
      </c>
      <c r="O117" s="595" t="str" cm="1">
        <f t="array" ref="O117">IF(K117="", "AwaitInput", IF(_xlfn.XLOOKUP($K117&amp;$L117,FFPERegionsAvailable!$B:$B&amp;FFPERegionsAvailable!$J:$J,FFPERegionsAvailable!$O:$O,"NA",0,1)&gt;0, _xlfn.XLOOKUP($K117&amp;$L117,FFPERegionsAvailable!$B:$B&amp;FFPERegionsAvailable!$J:$J,FFPERegionsAvailable!$L:$L,"NA",0,1), _xlfn.XLOOKUP($K117&amp;$L117,FFPERegionsAvailable!$B:$B&amp;FFPERegionsAvailable!$J:$J,FFPERegionsAvailable!$L:$L,"NA",0,-1)))</f>
        <v>AwaitInput</v>
      </c>
      <c r="P117" s="604" t="str" cm="1">
        <f t="array" ref="P117">IF(K117="", "AwaitInput", IF(_xlfn.XLOOKUP($K117&amp;$L117,FFPERegionsAvailable!$B:$B&amp;FFPERegionsAvailable!$J:$J,FFPERegionsAvailable!$O:$O,"NA",0,1)&gt;0, _xlfn.XLOOKUP($K117&amp;$L117,FFPERegionsAvailable!$B:$B&amp;FFPERegionsAvailable!$J:$J,FFPERegionsAvailable!$O:$O,"NA",0,1), _xlfn.XLOOKUP($K117&amp;$L117,FFPERegionsAvailable!$B:$B&amp;FFPERegionsAvailable!$J:$J,FFPERegionsAvailable!$O:$O,"NA",0,-1)))</f>
        <v>AwaitInput</v>
      </c>
      <c r="Q117" s="594" t="str" cm="1">
        <f t="array" ref="Q117">IF(K117="", "AwaitInput", IF(_xlfn.XLOOKUP($K117&amp;$L117,FFPERegionsAvailable!$B:$B&amp;FFPERegionsAvailable!$J:$J,FFPERegionsAvailable!$O:$O,"NA",0,1)&gt;0, _xlfn.XLOOKUP($K117&amp;$L117,FFPERegionsAvailable!$B:$B&amp;FFPERegionsAvailable!$J:$J,FFPERegionsAvailable!$C:$C,"NA",0,1), _xlfn.XLOOKUP($K117&amp;$L117,FFPERegionsAvailable!$B:$B&amp;FFPERegionsAvailable!$J:$J,FFPERegionsAvailable!$C:$C,"NA",0,-1)))</f>
        <v>AwaitInput</v>
      </c>
      <c r="R117" s="594" t="str" cm="1">
        <f t="array" ref="R117">IF(K117="", "AwaitInput", IF(_xlfn.XLOOKUP($K117&amp;$L117,FFPERegionsAvailable!$B:$B&amp;FFPERegionsAvailable!$J:$J,FFPERegionsAvailable!$O:$O,"NA",0,1)&gt;0, _xlfn.XLOOKUP($K117&amp;$L117,FFPERegionsAvailable!$B:$B&amp;FFPERegionsAvailable!$J:$J,FFPERegionsAvailable!$S:$S,"NA",0,1), _xlfn.XLOOKUP($K117&amp;$L117,FFPERegionsAvailable!$B:$B&amp;FFPERegionsAvailable!$J:$J,FFPERegionsAvailable!$S:$S,"NA",0,-1)))</f>
        <v>AwaitInput</v>
      </c>
      <c r="S117" s="594" t="str" cm="1">
        <f t="array" ref="S117">IF(K117="", "AwaitInput", IF(_xlfn.XLOOKUP($K117&amp;$L117,FFPERegionsAvailable!$B:$B&amp;FFPERegionsAvailable!$J:$J,FFPERegionsAvailable!$O:$O,"NA",0,1)&gt;0, _xlfn.XLOOKUP($K117&amp;$L117,FFPERegionsAvailable!$B:$B&amp;FFPERegionsAvailable!$J:$J,FFPERegionsAvailable!$W:$W,"NA",0,1), _xlfn.XLOOKUP($K117&amp;$L117,FFPERegionsAvailable!$B:$B&amp;FFPERegionsAvailable!$J:$J,FFPERegionsAvailable!$W:$W,"NA",0,-1)))</f>
        <v>AwaitInput</v>
      </c>
    </row>
    <row r="118" spans="1:19" ht="15.5" hidden="1">
      <c r="A118" s="215" t="s">
        <v>364</v>
      </c>
      <c r="B118" s="215" t="s">
        <v>925</v>
      </c>
      <c r="C118" s="215" t="s">
        <v>1634</v>
      </c>
      <c r="D118" s="215">
        <v>1</v>
      </c>
      <c r="E118" s="215" t="s">
        <v>2887</v>
      </c>
      <c r="F118" s="652" t="s">
        <v>2888</v>
      </c>
      <c r="G118" s="215" t="s">
        <v>2889</v>
      </c>
      <c r="H118" s="215" t="str">
        <f>IF(COUNTIFS(FFPERegionsAvailable!B:B,FFPEUsageLog!A118,FFPERegionsAvailable!J:J,FFPEUsageLog!B118,FFPERegionsAvailable!F:F,FFPEUsageLog!C118)&gt;0,"Y","N")</f>
        <v>Y</v>
      </c>
      <c r="K118" s="116"/>
      <c r="L118" s="613"/>
      <c r="M118" s="594" t="str" cm="1">
        <f t="array" ref="M118">IF(K118="", "AwaitInput", IF(_xlfn.XLOOKUP($K118&amp;$L118,FFPERegionsAvailable!$B:$B&amp;FFPERegionsAvailable!$J:$J,FFPERegionsAvailable!$O:$O,"NA",0,1)&gt;0, _xlfn.XLOOKUP($K118&amp;$L118,FFPERegionsAvailable!$B:$B&amp;FFPERegionsAvailable!$J:$J,FFPERegionsAvailable!$F:$F,"NA",0,1), _xlfn.XLOOKUP($K118&amp;$L118,FFPERegionsAvailable!$B:$B&amp;FFPERegionsAvailable!$J:$J,FFPERegionsAvailable!$F:$F,"NA",0,-1)))</f>
        <v>AwaitInput</v>
      </c>
      <c r="N118" s="595" t="str" cm="1">
        <f t="array" ref="N118">IF(K118="", "AwaitInput", IF(_xlfn.XLOOKUP($K118&amp;$L118,FFPERegionsAvailable!$B:$B&amp;FFPERegionsAvailable!$J:$J,FFPERegionsAvailable!$O:$O,"NA",0,1)&gt;0, _xlfn.XLOOKUP($K118&amp;$L118,FFPERegionsAvailable!$B:$B&amp;FFPERegionsAvailable!$J:$J,FFPERegionsAvailable!$G:$G,"NA",0,1), _xlfn.XLOOKUP($K118&amp;$L118,FFPERegionsAvailable!$B:$B&amp;FFPERegionsAvailable!$J:$J,FFPERegionsAvailable!$G:$G,"NA",0,-1)))</f>
        <v>AwaitInput</v>
      </c>
      <c r="O118" s="595" t="str" cm="1">
        <f t="array" ref="O118">IF(K118="", "AwaitInput", IF(_xlfn.XLOOKUP($K118&amp;$L118,FFPERegionsAvailable!$B:$B&amp;FFPERegionsAvailable!$J:$J,FFPERegionsAvailable!$O:$O,"NA",0,1)&gt;0, _xlfn.XLOOKUP($K118&amp;$L118,FFPERegionsAvailable!$B:$B&amp;FFPERegionsAvailable!$J:$J,FFPERegionsAvailable!$L:$L,"NA",0,1), _xlfn.XLOOKUP($K118&amp;$L118,FFPERegionsAvailable!$B:$B&amp;FFPERegionsAvailable!$J:$J,FFPERegionsAvailable!$L:$L,"NA",0,-1)))</f>
        <v>AwaitInput</v>
      </c>
      <c r="P118" s="604" t="str" cm="1">
        <f t="array" ref="P118">IF(K118="", "AwaitInput", IF(_xlfn.XLOOKUP($K118&amp;$L118,FFPERegionsAvailable!$B:$B&amp;FFPERegionsAvailable!$J:$J,FFPERegionsAvailable!$O:$O,"NA",0,1)&gt;0, _xlfn.XLOOKUP($K118&amp;$L118,FFPERegionsAvailable!$B:$B&amp;FFPERegionsAvailable!$J:$J,FFPERegionsAvailable!$O:$O,"NA",0,1), _xlfn.XLOOKUP($K118&amp;$L118,FFPERegionsAvailable!$B:$B&amp;FFPERegionsAvailable!$J:$J,FFPERegionsAvailable!$O:$O,"NA",0,-1)))</f>
        <v>AwaitInput</v>
      </c>
      <c r="Q118" s="594" t="str" cm="1">
        <f t="array" ref="Q118">IF(K118="", "AwaitInput", IF(_xlfn.XLOOKUP($K118&amp;$L118,FFPERegionsAvailable!$B:$B&amp;FFPERegionsAvailable!$J:$J,FFPERegionsAvailable!$O:$O,"NA",0,1)&gt;0, _xlfn.XLOOKUP($K118&amp;$L118,FFPERegionsAvailable!$B:$B&amp;FFPERegionsAvailable!$J:$J,FFPERegionsAvailable!$C:$C,"NA",0,1), _xlfn.XLOOKUP($K118&amp;$L118,FFPERegionsAvailable!$B:$B&amp;FFPERegionsAvailable!$J:$J,FFPERegionsAvailable!$C:$C,"NA",0,-1)))</f>
        <v>AwaitInput</v>
      </c>
      <c r="R118" s="594" t="str" cm="1">
        <f t="array" ref="R118">IF(K118="", "AwaitInput", IF(_xlfn.XLOOKUP($K118&amp;$L118,FFPERegionsAvailable!$B:$B&amp;FFPERegionsAvailable!$J:$J,FFPERegionsAvailable!$O:$O,"NA",0,1)&gt;0, _xlfn.XLOOKUP($K118&amp;$L118,FFPERegionsAvailable!$B:$B&amp;FFPERegionsAvailable!$J:$J,FFPERegionsAvailable!$S:$S,"NA",0,1), _xlfn.XLOOKUP($K118&amp;$L118,FFPERegionsAvailable!$B:$B&amp;FFPERegionsAvailable!$J:$J,FFPERegionsAvailable!$S:$S,"NA",0,-1)))</f>
        <v>AwaitInput</v>
      </c>
      <c r="S118" s="594" t="str" cm="1">
        <f t="array" ref="S118">IF(K118="", "AwaitInput", IF(_xlfn.XLOOKUP($K118&amp;$L118,FFPERegionsAvailable!$B:$B&amp;FFPERegionsAvailable!$J:$J,FFPERegionsAvailable!$O:$O,"NA",0,1)&gt;0, _xlfn.XLOOKUP($K118&amp;$L118,FFPERegionsAvailable!$B:$B&amp;FFPERegionsAvailable!$J:$J,FFPERegionsAvailable!$W:$W,"NA",0,1), _xlfn.XLOOKUP($K118&amp;$L118,FFPERegionsAvailable!$B:$B&amp;FFPERegionsAvailable!$J:$J,FFPERegionsAvailable!$W:$W,"NA",0,-1)))</f>
        <v>AwaitInput</v>
      </c>
    </row>
    <row r="119" spans="1:19" ht="15.5" hidden="1">
      <c r="A119" s="215" t="s">
        <v>411</v>
      </c>
      <c r="B119" s="215" t="s">
        <v>925</v>
      </c>
      <c r="C119" s="215" t="s">
        <v>2017</v>
      </c>
      <c r="D119" s="215">
        <v>1</v>
      </c>
      <c r="E119" s="215" t="s">
        <v>2887</v>
      </c>
      <c r="F119" s="652" t="s">
        <v>2888</v>
      </c>
      <c r="G119" s="215" t="s">
        <v>2889</v>
      </c>
      <c r="H119" s="215" t="str">
        <f>IF(COUNTIFS(FFPERegionsAvailable!B:B,FFPEUsageLog!A119,FFPERegionsAvailable!J:J,FFPEUsageLog!B119,FFPERegionsAvailable!F:F,FFPEUsageLog!C119)&gt;0,"Y","N")</f>
        <v>Y</v>
      </c>
      <c r="K119" s="116"/>
      <c r="L119" s="613"/>
      <c r="M119" s="594" t="str" cm="1">
        <f t="array" ref="M119">IF(K119="", "AwaitInput", IF(_xlfn.XLOOKUP($K119&amp;$L119,FFPERegionsAvailable!$B:$B&amp;FFPERegionsAvailable!$J:$J,FFPERegionsAvailable!$O:$O,"NA",0,1)&gt;0, _xlfn.XLOOKUP($K119&amp;$L119,FFPERegionsAvailable!$B:$B&amp;FFPERegionsAvailable!$J:$J,FFPERegionsAvailable!$F:$F,"NA",0,1), _xlfn.XLOOKUP($K119&amp;$L119,FFPERegionsAvailable!$B:$B&amp;FFPERegionsAvailable!$J:$J,FFPERegionsAvailable!$F:$F,"NA",0,-1)))</f>
        <v>AwaitInput</v>
      </c>
      <c r="N119" s="595" t="str" cm="1">
        <f t="array" ref="N119">IF(K119="", "AwaitInput", IF(_xlfn.XLOOKUP($K119&amp;$L119,FFPERegionsAvailable!$B:$B&amp;FFPERegionsAvailable!$J:$J,FFPERegionsAvailable!$O:$O,"NA",0,1)&gt;0, _xlfn.XLOOKUP($K119&amp;$L119,FFPERegionsAvailable!$B:$B&amp;FFPERegionsAvailable!$J:$J,FFPERegionsAvailable!$G:$G,"NA",0,1), _xlfn.XLOOKUP($K119&amp;$L119,FFPERegionsAvailable!$B:$B&amp;FFPERegionsAvailable!$J:$J,FFPERegionsAvailable!$G:$G,"NA",0,-1)))</f>
        <v>AwaitInput</v>
      </c>
      <c r="O119" s="595" t="str" cm="1">
        <f t="array" ref="O119">IF(K119="", "AwaitInput", IF(_xlfn.XLOOKUP($K119&amp;$L119,FFPERegionsAvailable!$B:$B&amp;FFPERegionsAvailable!$J:$J,FFPERegionsAvailable!$O:$O,"NA",0,1)&gt;0, _xlfn.XLOOKUP($K119&amp;$L119,FFPERegionsAvailable!$B:$B&amp;FFPERegionsAvailable!$J:$J,FFPERegionsAvailable!$L:$L,"NA",0,1), _xlfn.XLOOKUP($K119&amp;$L119,FFPERegionsAvailable!$B:$B&amp;FFPERegionsAvailable!$J:$J,FFPERegionsAvailable!$L:$L,"NA",0,-1)))</f>
        <v>AwaitInput</v>
      </c>
      <c r="P119" s="604" t="str" cm="1">
        <f t="array" ref="P119">IF(K119="", "AwaitInput", IF(_xlfn.XLOOKUP($K119&amp;$L119,FFPERegionsAvailable!$B:$B&amp;FFPERegionsAvailable!$J:$J,FFPERegionsAvailable!$O:$O,"NA",0,1)&gt;0, _xlfn.XLOOKUP($K119&amp;$L119,FFPERegionsAvailable!$B:$B&amp;FFPERegionsAvailable!$J:$J,FFPERegionsAvailable!$O:$O,"NA",0,1), _xlfn.XLOOKUP($K119&amp;$L119,FFPERegionsAvailable!$B:$B&amp;FFPERegionsAvailable!$J:$J,FFPERegionsAvailable!$O:$O,"NA",0,-1)))</f>
        <v>AwaitInput</v>
      </c>
      <c r="Q119" s="594" t="str" cm="1">
        <f t="array" ref="Q119">IF(K119="", "AwaitInput", IF(_xlfn.XLOOKUP($K119&amp;$L119,FFPERegionsAvailable!$B:$B&amp;FFPERegionsAvailable!$J:$J,FFPERegionsAvailable!$O:$O,"NA",0,1)&gt;0, _xlfn.XLOOKUP($K119&amp;$L119,FFPERegionsAvailable!$B:$B&amp;FFPERegionsAvailable!$J:$J,FFPERegionsAvailable!$C:$C,"NA",0,1), _xlfn.XLOOKUP($K119&amp;$L119,FFPERegionsAvailable!$B:$B&amp;FFPERegionsAvailable!$J:$J,FFPERegionsAvailable!$C:$C,"NA",0,-1)))</f>
        <v>AwaitInput</v>
      </c>
      <c r="R119" s="594" t="str" cm="1">
        <f t="array" ref="R119">IF(K119="", "AwaitInput", IF(_xlfn.XLOOKUP($K119&amp;$L119,FFPERegionsAvailable!$B:$B&amp;FFPERegionsAvailable!$J:$J,FFPERegionsAvailable!$O:$O,"NA",0,1)&gt;0, _xlfn.XLOOKUP($K119&amp;$L119,FFPERegionsAvailable!$B:$B&amp;FFPERegionsAvailable!$J:$J,FFPERegionsAvailable!$S:$S,"NA",0,1), _xlfn.XLOOKUP($K119&amp;$L119,FFPERegionsAvailable!$B:$B&amp;FFPERegionsAvailable!$J:$J,FFPERegionsAvailable!$S:$S,"NA",0,-1)))</f>
        <v>AwaitInput</v>
      </c>
      <c r="S119" s="594" t="str" cm="1">
        <f t="array" ref="S119">IF(K119="", "AwaitInput", IF(_xlfn.XLOOKUP($K119&amp;$L119,FFPERegionsAvailable!$B:$B&amp;FFPERegionsAvailable!$J:$J,FFPERegionsAvailable!$O:$O,"NA",0,1)&gt;0, _xlfn.XLOOKUP($K119&amp;$L119,FFPERegionsAvailable!$B:$B&amp;FFPERegionsAvailable!$J:$J,FFPERegionsAvailable!$W:$W,"NA",0,1), _xlfn.XLOOKUP($K119&amp;$L119,FFPERegionsAvailable!$B:$B&amp;FFPERegionsAvailable!$J:$J,FFPERegionsAvailable!$W:$W,"NA",0,-1)))</f>
        <v>AwaitInput</v>
      </c>
    </row>
    <row r="120" spans="1:19" ht="15.5" hidden="1">
      <c r="A120" s="215" t="s">
        <v>416</v>
      </c>
      <c r="B120" s="215" t="s">
        <v>925</v>
      </c>
      <c r="C120" s="215" t="s">
        <v>2024</v>
      </c>
      <c r="D120" s="215">
        <v>1</v>
      </c>
      <c r="E120" s="215" t="s">
        <v>2887</v>
      </c>
      <c r="F120" s="652" t="s">
        <v>2888</v>
      </c>
      <c r="G120" s="215" t="s">
        <v>2889</v>
      </c>
      <c r="H120" s="215" t="str">
        <f>IF(COUNTIFS(FFPERegionsAvailable!B:B,FFPEUsageLog!A120,FFPERegionsAvailable!J:J,FFPEUsageLog!B120,FFPERegionsAvailable!F:F,FFPEUsageLog!C120)&gt;0,"Y","N")</f>
        <v>Y</v>
      </c>
      <c r="K120" s="116"/>
      <c r="L120" s="613"/>
      <c r="M120" s="594" t="str" cm="1">
        <f t="array" ref="M120">IF(K120="", "AwaitInput", IF(_xlfn.XLOOKUP($K120&amp;$L120,FFPERegionsAvailable!$B:$B&amp;FFPERegionsAvailable!$J:$J,FFPERegionsAvailable!$O:$O,"NA",0,1)&gt;0, _xlfn.XLOOKUP($K120&amp;$L120,FFPERegionsAvailable!$B:$B&amp;FFPERegionsAvailable!$J:$J,FFPERegionsAvailable!$F:$F,"NA",0,1), _xlfn.XLOOKUP($K120&amp;$L120,FFPERegionsAvailable!$B:$B&amp;FFPERegionsAvailable!$J:$J,FFPERegionsAvailable!$F:$F,"NA",0,-1)))</f>
        <v>AwaitInput</v>
      </c>
      <c r="N120" s="595" t="str" cm="1">
        <f t="array" ref="N120">IF(K120="", "AwaitInput", IF(_xlfn.XLOOKUP($K120&amp;$L120,FFPERegionsAvailable!$B:$B&amp;FFPERegionsAvailable!$J:$J,FFPERegionsAvailable!$O:$O,"NA",0,1)&gt;0, _xlfn.XLOOKUP($K120&amp;$L120,FFPERegionsAvailable!$B:$B&amp;FFPERegionsAvailable!$J:$J,FFPERegionsAvailable!$G:$G,"NA",0,1), _xlfn.XLOOKUP($K120&amp;$L120,FFPERegionsAvailable!$B:$B&amp;FFPERegionsAvailable!$J:$J,FFPERegionsAvailable!$G:$G,"NA",0,-1)))</f>
        <v>AwaitInput</v>
      </c>
      <c r="O120" s="595" t="str" cm="1">
        <f t="array" ref="O120">IF(K120="", "AwaitInput", IF(_xlfn.XLOOKUP($K120&amp;$L120,FFPERegionsAvailable!$B:$B&amp;FFPERegionsAvailable!$J:$J,FFPERegionsAvailable!$O:$O,"NA",0,1)&gt;0, _xlfn.XLOOKUP($K120&amp;$L120,FFPERegionsAvailable!$B:$B&amp;FFPERegionsAvailable!$J:$J,FFPERegionsAvailable!$L:$L,"NA",0,1), _xlfn.XLOOKUP($K120&amp;$L120,FFPERegionsAvailable!$B:$B&amp;FFPERegionsAvailable!$J:$J,FFPERegionsAvailable!$L:$L,"NA",0,-1)))</f>
        <v>AwaitInput</v>
      </c>
      <c r="P120" s="604" t="str" cm="1">
        <f t="array" ref="P120">IF(K120="", "AwaitInput", IF(_xlfn.XLOOKUP($K120&amp;$L120,FFPERegionsAvailable!$B:$B&amp;FFPERegionsAvailable!$J:$J,FFPERegionsAvailable!$O:$O,"NA",0,1)&gt;0, _xlfn.XLOOKUP($K120&amp;$L120,FFPERegionsAvailable!$B:$B&amp;FFPERegionsAvailable!$J:$J,FFPERegionsAvailable!$O:$O,"NA",0,1), _xlfn.XLOOKUP($K120&amp;$L120,FFPERegionsAvailable!$B:$B&amp;FFPERegionsAvailable!$J:$J,FFPERegionsAvailable!$O:$O,"NA",0,-1)))</f>
        <v>AwaitInput</v>
      </c>
      <c r="Q120" s="594" t="str" cm="1">
        <f t="array" ref="Q120">IF(K120="", "AwaitInput", IF(_xlfn.XLOOKUP($K120&amp;$L120,FFPERegionsAvailable!$B:$B&amp;FFPERegionsAvailable!$J:$J,FFPERegionsAvailable!$O:$O,"NA",0,1)&gt;0, _xlfn.XLOOKUP($K120&amp;$L120,FFPERegionsAvailable!$B:$B&amp;FFPERegionsAvailable!$J:$J,FFPERegionsAvailable!$C:$C,"NA",0,1), _xlfn.XLOOKUP($K120&amp;$L120,FFPERegionsAvailable!$B:$B&amp;FFPERegionsAvailable!$J:$J,FFPERegionsAvailable!$C:$C,"NA",0,-1)))</f>
        <v>AwaitInput</v>
      </c>
      <c r="R120" s="594" t="str" cm="1">
        <f t="array" ref="R120">IF(K120="", "AwaitInput", IF(_xlfn.XLOOKUP($K120&amp;$L120,FFPERegionsAvailable!$B:$B&amp;FFPERegionsAvailable!$J:$J,FFPERegionsAvailable!$O:$O,"NA",0,1)&gt;0, _xlfn.XLOOKUP($K120&amp;$L120,FFPERegionsAvailable!$B:$B&amp;FFPERegionsAvailable!$J:$J,FFPERegionsAvailable!$S:$S,"NA",0,1), _xlfn.XLOOKUP($K120&amp;$L120,FFPERegionsAvailable!$B:$B&amp;FFPERegionsAvailable!$J:$J,FFPERegionsAvailable!$S:$S,"NA",0,-1)))</f>
        <v>AwaitInput</v>
      </c>
      <c r="S120" s="594" t="str" cm="1">
        <f t="array" ref="S120">IF(K120="", "AwaitInput", IF(_xlfn.XLOOKUP($K120&amp;$L120,FFPERegionsAvailable!$B:$B&amp;FFPERegionsAvailable!$J:$J,FFPERegionsAvailable!$O:$O,"NA",0,1)&gt;0, _xlfn.XLOOKUP($K120&amp;$L120,FFPERegionsAvailable!$B:$B&amp;FFPERegionsAvailable!$J:$J,FFPERegionsAvailable!$W:$W,"NA",0,1), _xlfn.XLOOKUP($K120&amp;$L120,FFPERegionsAvailable!$B:$B&amp;FFPERegionsAvailable!$J:$J,FFPERegionsAvailable!$W:$W,"NA",0,-1)))</f>
        <v>AwaitInput</v>
      </c>
    </row>
    <row r="121" spans="1:19" ht="15.5" hidden="1">
      <c r="A121" s="215" t="s">
        <v>297</v>
      </c>
      <c r="B121" s="215" t="s">
        <v>925</v>
      </c>
      <c r="C121" s="215" t="s">
        <v>1541</v>
      </c>
      <c r="D121" s="215">
        <v>1</v>
      </c>
      <c r="E121" s="215" t="s">
        <v>2887</v>
      </c>
      <c r="F121" s="652" t="s">
        <v>2888</v>
      </c>
      <c r="G121" s="215" t="s">
        <v>2889</v>
      </c>
      <c r="H121" s="215" t="str">
        <f>IF(COUNTIFS(FFPERegionsAvailable!B:B,FFPEUsageLog!A121,FFPERegionsAvailable!J:J,FFPEUsageLog!B121,FFPERegionsAvailable!F:F,FFPEUsageLog!C121)&gt;0,"Y","N")</f>
        <v>Y</v>
      </c>
      <c r="K121" s="116"/>
      <c r="L121" s="613"/>
      <c r="M121" s="594" t="str" cm="1">
        <f t="array" ref="M121">IF(K121="", "AwaitInput", IF(_xlfn.XLOOKUP($K121&amp;$L121,FFPERegionsAvailable!$B:$B&amp;FFPERegionsAvailable!$J:$J,FFPERegionsAvailable!$O:$O,"NA",0,1)&gt;0, _xlfn.XLOOKUP($K121&amp;$L121,FFPERegionsAvailable!$B:$B&amp;FFPERegionsAvailable!$J:$J,FFPERegionsAvailable!$F:$F,"NA",0,1), _xlfn.XLOOKUP($K121&amp;$L121,FFPERegionsAvailable!$B:$B&amp;FFPERegionsAvailable!$J:$J,FFPERegionsAvailable!$F:$F,"NA",0,-1)))</f>
        <v>AwaitInput</v>
      </c>
      <c r="N121" s="595" t="str" cm="1">
        <f t="array" ref="N121">IF(K121="", "AwaitInput", IF(_xlfn.XLOOKUP($K121&amp;$L121,FFPERegionsAvailable!$B:$B&amp;FFPERegionsAvailable!$J:$J,FFPERegionsAvailable!$O:$O,"NA",0,1)&gt;0, _xlfn.XLOOKUP($K121&amp;$L121,FFPERegionsAvailable!$B:$B&amp;FFPERegionsAvailable!$J:$J,FFPERegionsAvailable!$G:$G,"NA",0,1), _xlfn.XLOOKUP($K121&amp;$L121,FFPERegionsAvailable!$B:$B&amp;FFPERegionsAvailable!$J:$J,FFPERegionsAvailable!$G:$G,"NA",0,-1)))</f>
        <v>AwaitInput</v>
      </c>
      <c r="O121" s="595" t="str" cm="1">
        <f t="array" ref="O121">IF(K121="", "AwaitInput", IF(_xlfn.XLOOKUP($K121&amp;$L121,FFPERegionsAvailable!$B:$B&amp;FFPERegionsAvailable!$J:$J,FFPERegionsAvailable!$O:$O,"NA",0,1)&gt;0, _xlfn.XLOOKUP($K121&amp;$L121,FFPERegionsAvailable!$B:$B&amp;FFPERegionsAvailable!$J:$J,FFPERegionsAvailable!$L:$L,"NA",0,1), _xlfn.XLOOKUP($K121&amp;$L121,FFPERegionsAvailable!$B:$B&amp;FFPERegionsAvailable!$J:$J,FFPERegionsAvailable!$L:$L,"NA",0,-1)))</f>
        <v>AwaitInput</v>
      </c>
      <c r="P121" s="604" t="str" cm="1">
        <f t="array" ref="P121">IF(K121="", "AwaitInput", IF(_xlfn.XLOOKUP($K121&amp;$L121,FFPERegionsAvailable!$B:$B&amp;FFPERegionsAvailable!$J:$J,FFPERegionsAvailable!$O:$O,"NA",0,1)&gt;0, _xlfn.XLOOKUP($K121&amp;$L121,FFPERegionsAvailable!$B:$B&amp;FFPERegionsAvailable!$J:$J,FFPERegionsAvailable!$O:$O,"NA",0,1), _xlfn.XLOOKUP($K121&amp;$L121,FFPERegionsAvailable!$B:$B&amp;FFPERegionsAvailable!$J:$J,FFPERegionsAvailable!$O:$O,"NA",0,-1)))</f>
        <v>AwaitInput</v>
      </c>
      <c r="Q121" s="594" t="str" cm="1">
        <f t="array" ref="Q121">IF(K121="", "AwaitInput", IF(_xlfn.XLOOKUP($K121&amp;$L121,FFPERegionsAvailable!$B:$B&amp;FFPERegionsAvailable!$J:$J,FFPERegionsAvailable!$O:$O,"NA",0,1)&gt;0, _xlfn.XLOOKUP($K121&amp;$L121,FFPERegionsAvailable!$B:$B&amp;FFPERegionsAvailable!$J:$J,FFPERegionsAvailable!$C:$C,"NA",0,1), _xlfn.XLOOKUP($K121&amp;$L121,FFPERegionsAvailable!$B:$B&amp;FFPERegionsAvailable!$J:$J,FFPERegionsAvailable!$C:$C,"NA",0,-1)))</f>
        <v>AwaitInput</v>
      </c>
      <c r="R121" s="594" t="str" cm="1">
        <f t="array" ref="R121">IF(K121="", "AwaitInput", IF(_xlfn.XLOOKUP($K121&amp;$L121,FFPERegionsAvailable!$B:$B&amp;FFPERegionsAvailable!$J:$J,FFPERegionsAvailable!$O:$O,"NA",0,1)&gt;0, _xlfn.XLOOKUP($K121&amp;$L121,FFPERegionsAvailable!$B:$B&amp;FFPERegionsAvailable!$J:$J,FFPERegionsAvailable!$S:$S,"NA",0,1), _xlfn.XLOOKUP($K121&amp;$L121,FFPERegionsAvailable!$B:$B&amp;FFPERegionsAvailable!$J:$J,FFPERegionsAvailable!$S:$S,"NA",0,-1)))</f>
        <v>AwaitInput</v>
      </c>
      <c r="S121" s="594" t="str" cm="1">
        <f t="array" ref="S121">IF(K121="", "AwaitInput", IF(_xlfn.XLOOKUP($K121&amp;$L121,FFPERegionsAvailable!$B:$B&amp;FFPERegionsAvailable!$J:$J,FFPERegionsAvailable!$O:$O,"NA",0,1)&gt;0, _xlfn.XLOOKUP($K121&amp;$L121,FFPERegionsAvailable!$B:$B&amp;FFPERegionsAvailable!$J:$J,FFPERegionsAvailable!$W:$W,"NA",0,1), _xlfn.XLOOKUP($K121&amp;$L121,FFPERegionsAvailable!$B:$B&amp;FFPERegionsAvailable!$J:$J,FFPERegionsAvailable!$W:$W,"NA",0,-1)))</f>
        <v>AwaitInput</v>
      </c>
    </row>
    <row r="122" spans="1:19" ht="15.5" hidden="1">
      <c r="A122" s="215" t="s">
        <v>314</v>
      </c>
      <c r="B122" s="215" t="s">
        <v>925</v>
      </c>
      <c r="C122" s="215" t="s">
        <v>1579</v>
      </c>
      <c r="D122" s="215">
        <v>1</v>
      </c>
      <c r="E122" s="215" t="s">
        <v>2887</v>
      </c>
      <c r="F122" s="652" t="s">
        <v>2888</v>
      </c>
      <c r="G122" s="215" t="s">
        <v>2889</v>
      </c>
      <c r="H122" s="215" t="str">
        <f>IF(COUNTIFS(FFPERegionsAvailable!B:B,FFPEUsageLog!A122,FFPERegionsAvailable!J:J,FFPEUsageLog!B122,FFPERegionsAvailable!F:F,FFPEUsageLog!C122)&gt;0,"Y","N")</f>
        <v>Y</v>
      </c>
      <c r="K122" s="116"/>
      <c r="L122" s="613"/>
      <c r="M122" s="594" t="str" cm="1">
        <f t="array" ref="M122">IF(K122="", "AwaitInput", IF(_xlfn.XLOOKUP($K122&amp;$L122,FFPERegionsAvailable!$B:$B&amp;FFPERegionsAvailable!$J:$J,FFPERegionsAvailable!$O:$O,"NA",0,1)&gt;0, _xlfn.XLOOKUP($K122&amp;$L122,FFPERegionsAvailable!$B:$B&amp;FFPERegionsAvailable!$J:$J,FFPERegionsAvailable!$F:$F,"NA",0,1), _xlfn.XLOOKUP($K122&amp;$L122,FFPERegionsAvailable!$B:$B&amp;FFPERegionsAvailable!$J:$J,FFPERegionsAvailable!$F:$F,"NA",0,-1)))</f>
        <v>AwaitInput</v>
      </c>
      <c r="N122" s="595" t="str" cm="1">
        <f t="array" ref="N122">IF(K122="", "AwaitInput", IF(_xlfn.XLOOKUP($K122&amp;$L122,FFPERegionsAvailable!$B:$B&amp;FFPERegionsAvailable!$J:$J,FFPERegionsAvailable!$O:$O,"NA",0,1)&gt;0, _xlfn.XLOOKUP($K122&amp;$L122,FFPERegionsAvailable!$B:$B&amp;FFPERegionsAvailable!$J:$J,FFPERegionsAvailable!$G:$G,"NA",0,1), _xlfn.XLOOKUP($K122&amp;$L122,FFPERegionsAvailable!$B:$B&amp;FFPERegionsAvailable!$J:$J,FFPERegionsAvailable!$G:$G,"NA",0,-1)))</f>
        <v>AwaitInput</v>
      </c>
      <c r="O122" s="595" t="str" cm="1">
        <f t="array" ref="O122">IF(K122="", "AwaitInput", IF(_xlfn.XLOOKUP($K122&amp;$L122,FFPERegionsAvailable!$B:$B&amp;FFPERegionsAvailable!$J:$J,FFPERegionsAvailable!$O:$O,"NA",0,1)&gt;0, _xlfn.XLOOKUP($K122&amp;$L122,FFPERegionsAvailable!$B:$B&amp;FFPERegionsAvailable!$J:$J,FFPERegionsAvailable!$L:$L,"NA",0,1), _xlfn.XLOOKUP($K122&amp;$L122,FFPERegionsAvailable!$B:$B&amp;FFPERegionsAvailable!$J:$J,FFPERegionsAvailable!$L:$L,"NA",0,-1)))</f>
        <v>AwaitInput</v>
      </c>
      <c r="P122" s="604" t="str" cm="1">
        <f t="array" ref="P122">IF(K122="", "AwaitInput", IF(_xlfn.XLOOKUP($K122&amp;$L122,FFPERegionsAvailable!$B:$B&amp;FFPERegionsAvailable!$J:$J,FFPERegionsAvailable!$O:$O,"NA",0,1)&gt;0, _xlfn.XLOOKUP($K122&amp;$L122,FFPERegionsAvailable!$B:$B&amp;FFPERegionsAvailable!$J:$J,FFPERegionsAvailable!$O:$O,"NA",0,1), _xlfn.XLOOKUP($K122&amp;$L122,FFPERegionsAvailable!$B:$B&amp;FFPERegionsAvailable!$J:$J,FFPERegionsAvailable!$O:$O,"NA",0,-1)))</f>
        <v>AwaitInput</v>
      </c>
      <c r="Q122" s="594" t="str" cm="1">
        <f t="array" ref="Q122">IF(K122="", "AwaitInput", IF(_xlfn.XLOOKUP($K122&amp;$L122,FFPERegionsAvailable!$B:$B&amp;FFPERegionsAvailable!$J:$J,FFPERegionsAvailable!$O:$O,"NA",0,1)&gt;0, _xlfn.XLOOKUP($K122&amp;$L122,FFPERegionsAvailable!$B:$B&amp;FFPERegionsAvailable!$J:$J,FFPERegionsAvailable!$C:$C,"NA",0,1), _xlfn.XLOOKUP($K122&amp;$L122,FFPERegionsAvailable!$B:$B&amp;FFPERegionsAvailable!$J:$J,FFPERegionsAvailable!$C:$C,"NA",0,-1)))</f>
        <v>AwaitInput</v>
      </c>
      <c r="R122" s="594" t="str" cm="1">
        <f t="array" ref="R122">IF(K122="", "AwaitInput", IF(_xlfn.XLOOKUP($K122&amp;$L122,FFPERegionsAvailable!$B:$B&amp;FFPERegionsAvailable!$J:$J,FFPERegionsAvailable!$O:$O,"NA",0,1)&gt;0, _xlfn.XLOOKUP($K122&amp;$L122,FFPERegionsAvailable!$B:$B&amp;FFPERegionsAvailable!$J:$J,FFPERegionsAvailable!$S:$S,"NA",0,1), _xlfn.XLOOKUP($K122&amp;$L122,FFPERegionsAvailable!$B:$B&amp;FFPERegionsAvailable!$J:$J,FFPERegionsAvailable!$S:$S,"NA",0,-1)))</f>
        <v>AwaitInput</v>
      </c>
      <c r="S122" s="594" t="str" cm="1">
        <f t="array" ref="S122">IF(K122="", "AwaitInput", IF(_xlfn.XLOOKUP($K122&amp;$L122,FFPERegionsAvailable!$B:$B&amp;FFPERegionsAvailable!$J:$J,FFPERegionsAvailable!$O:$O,"NA",0,1)&gt;0, _xlfn.XLOOKUP($K122&amp;$L122,FFPERegionsAvailable!$B:$B&amp;FFPERegionsAvailable!$J:$J,FFPERegionsAvailable!$W:$W,"NA",0,1), _xlfn.XLOOKUP($K122&amp;$L122,FFPERegionsAvailable!$B:$B&amp;FFPERegionsAvailable!$J:$J,FFPERegionsAvailable!$W:$W,"NA",0,-1)))</f>
        <v>AwaitInput</v>
      </c>
    </row>
    <row r="123" spans="1:19" ht="15.5" hidden="1">
      <c r="A123" s="215" t="s">
        <v>336</v>
      </c>
      <c r="B123" s="215" t="s">
        <v>925</v>
      </c>
      <c r="C123" s="215" t="s">
        <v>1558</v>
      </c>
      <c r="D123" s="215">
        <v>1</v>
      </c>
      <c r="E123" s="215" t="s">
        <v>2887</v>
      </c>
      <c r="F123" s="652" t="s">
        <v>2888</v>
      </c>
      <c r="G123" s="215" t="s">
        <v>2889</v>
      </c>
      <c r="H123" s="215" t="str">
        <f>IF(COUNTIFS(FFPERegionsAvailable!B:B,FFPEUsageLog!A123,FFPERegionsAvailable!J:J,FFPEUsageLog!B123,FFPERegionsAvailable!F:F,FFPEUsageLog!C123)&gt;0,"Y","N")</f>
        <v>Y</v>
      </c>
      <c r="K123" s="116"/>
      <c r="L123" s="613"/>
      <c r="M123" s="594" t="str" cm="1">
        <f t="array" ref="M123">IF(K123="", "AwaitInput", IF(_xlfn.XLOOKUP($K123&amp;$L123,FFPERegionsAvailable!$B:$B&amp;FFPERegionsAvailable!$J:$J,FFPERegionsAvailable!$O:$O,"NA",0,1)&gt;0, _xlfn.XLOOKUP($K123&amp;$L123,FFPERegionsAvailable!$B:$B&amp;FFPERegionsAvailable!$J:$J,FFPERegionsAvailable!$F:$F,"NA",0,1), _xlfn.XLOOKUP($K123&amp;$L123,FFPERegionsAvailable!$B:$B&amp;FFPERegionsAvailable!$J:$J,FFPERegionsAvailable!$F:$F,"NA",0,-1)))</f>
        <v>AwaitInput</v>
      </c>
      <c r="N123" s="595" t="str" cm="1">
        <f t="array" ref="N123">IF(K123="", "AwaitInput", IF(_xlfn.XLOOKUP($K123&amp;$L123,FFPERegionsAvailable!$B:$B&amp;FFPERegionsAvailable!$J:$J,FFPERegionsAvailable!$O:$O,"NA",0,1)&gt;0, _xlfn.XLOOKUP($K123&amp;$L123,FFPERegionsAvailable!$B:$B&amp;FFPERegionsAvailable!$J:$J,FFPERegionsAvailable!$G:$G,"NA",0,1), _xlfn.XLOOKUP($K123&amp;$L123,FFPERegionsAvailable!$B:$B&amp;FFPERegionsAvailable!$J:$J,FFPERegionsAvailable!$G:$G,"NA",0,-1)))</f>
        <v>AwaitInput</v>
      </c>
      <c r="O123" s="595" t="str" cm="1">
        <f t="array" ref="O123">IF(K123="", "AwaitInput", IF(_xlfn.XLOOKUP($K123&amp;$L123,FFPERegionsAvailable!$B:$B&amp;FFPERegionsAvailable!$J:$J,FFPERegionsAvailable!$O:$O,"NA",0,1)&gt;0, _xlfn.XLOOKUP($K123&amp;$L123,FFPERegionsAvailable!$B:$B&amp;FFPERegionsAvailable!$J:$J,FFPERegionsAvailable!$L:$L,"NA",0,1), _xlfn.XLOOKUP($K123&amp;$L123,FFPERegionsAvailable!$B:$B&amp;FFPERegionsAvailable!$J:$J,FFPERegionsAvailable!$L:$L,"NA",0,-1)))</f>
        <v>AwaitInput</v>
      </c>
      <c r="P123" s="604" t="str" cm="1">
        <f t="array" ref="P123">IF(K123="", "AwaitInput", IF(_xlfn.XLOOKUP($K123&amp;$L123,FFPERegionsAvailable!$B:$B&amp;FFPERegionsAvailable!$J:$J,FFPERegionsAvailable!$O:$O,"NA",0,1)&gt;0, _xlfn.XLOOKUP($K123&amp;$L123,FFPERegionsAvailable!$B:$B&amp;FFPERegionsAvailable!$J:$J,FFPERegionsAvailable!$O:$O,"NA",0,1), _xlfn.XLOOKUP($K123&amp;$L123,FFPERegionsAvailable!$B:$B&amp;FFPERegionsAvailable!$J:$J,FFPERegionsAvailable!$O:$O,"NA",0,-1)))</f>
        <v>AwaitInput</v>
      </c>
      <c r="Q123" s="594" t="str" cm="1">
        <f t="array" ref="Q123">IF(K123="", "AwaitInput", IF(_xlfn.XLOOKUP($K123&amp;$L123,FFPERegionsAvailable!$B:$B&amp;FFPERegionsAvailable!$J:$J,FFPERegionsAvailable!$O:$O,"NA",0,1)&gt;0, _xlfn.XLOOKUP($K123&amp;$L123,FFPERegionsAvailable!$B:$B&amp;FFPERegionsAvailable!$J:$J,FFPERegionsAvailable!$C:$C,"NA",0,1), _xlfn.XLOOKUP($K123&amp;$L123,FFPERegionsAvailable!$B:$B&amp;FFPERegionsAvailable!$J:$J,FFPERegionsAvailable!$C:$C,"NA",0,-1)))</f>
        <v>AwaitInput</v>
      </c>
      <c r="R123" s="594" t="str" cm="1">
        <f t="array" ref="R123">IF(K123="", "AwaitInput", IF(_xlfn.XLOOKUP($K123&amp;$L123,FFPERegionsAvailable!$B:$B&amp;FFPERegionsAvailable!$J:$J,FFPERegionsAvailable!$O:$O,"NA",0,1)&gt;0, _xlfn.XLOOKUP($K123&amp;$L123,FFPERegionsAvailable!$B:$B&amp;FFPERegionsAvailable!$J:$J,FFPERegionsAvailable!$S:$S,"NA",0,1), _xlfn.XLOOKUP($K123&amp;$L123,FFPERegionsAvailable!$B:$B&amp;FFPERegionsAvailable!$J:$J,FFPERegionsAvailable!$S:$S,"NA",0,-1)))</f>
        <v>AwaitInput</v>
      </c>
      <c r="S123" s="594" t="str" cm="1">
        <f t="array" ref="S123">IF(K123="", "AwaitInput", IF(_xlfn.XLOOKUP($K123&amp;$L123,FFPERegionsAvailable!$B:$B&amp;FFPERegionsAvailable!$J:$J,FFPERegionsAvailable!$O:$O,"NA",0,1)&gt;0, _xlfn.XLOOKUP($K123&amp;$L123,FFPERegionsAvailable!$B:$B&amp;FFPERegionsAvailable!$J:$J,FFPERegionsAvailable!$W:$W,"NA",0,1), _xlfn.XLOOKUP($K123&amp;$L123,FFPERegionsAvailable!$B:$B&amp;FFPERegionsAvailable!$J:$J,FFPERegionsAvailable!$W:$W,"NA",0,-1)))</f>
        <v>AwaitInput</v>
      </c>
    </row>
    <row r="124" spans="1:19" ht="15.5" hidden="1">
      <c r="A124" s="215" t="s">
        <v>339</v>
      </c>
      <c r="B124" s="215" t="s">
        <v>925</v>
      </c>
      <c r="C124" s="215" t="s">
        <v>1597</v>
      </c>
      <c r="D124" s="215">
        <v>1</v>
      </c>
      <c r="E124" s="215" t="s">
        <v>2887</v>
      </c>
      <c r="F124" s="652" t="s">
        <v>2888</v>
      </c>
      <c r="G124" s="215" t="s">
        <v>2889</v>
      </c>
      <c r="H124" s="215" t="str">
        <f>IF(COUNTIFS(FFPERegionsAvailable!B:B,FFPEUsageLog!A124,FFPERegionsAvailable!J:J,FFPEUsageLog!B124,FFPERegionsAvailable!F:F,FFPEUsageLog!C124)&gt;0,"Y","N")</f>
        <v>Y</v>
      </c>
      <c r="K124" s="116"/>
      <c r="L124" s="613"/>
      <c r="M124" s="594" t="str" cm="1">
        <f t="array" ref="M124">IF(K124="", "AwaitInput", IF(_xlfn.XLOOKUP($K124&amp;$L124,FFPERegionsAvailable!$B:$B&amp;FFPERegionsAvailable!$J:$J,FFPERegionsAvailable!$O:$O,"NA",0,1)&gt;0, _xlfn.XLOOKUP($K124&amp;$L124,FFPERegionsAvailable!$B:$B&amp;FFPERegionsAvailable!$J:$J,FFPERegionsAvailable!$F:$F,"NA",0,1), _xlfn.XLOOKUP($K124&amp;$L124,FFPERegionsAvailable!$B:$B&amp;FFPERegionsAvailable!$J:$J,FFPERegionsAvailable!$F:$F,"NA",0,-1)))</f>
        <v>AwaitInput</v>
      </c>
      <c r="N124" s="595" t="str" cm="1">
        <f t="array" ref="N124">IF(K124="", "AwaitInput", IF(_xlfn.XLOOKUP($K124&amp;$L124,FFPERegionsAvailable!$B:$B&amp;FFPERegionsAvailable!$J:$J,FFPERegionsAvailable!$O:$O,"NA",0,1)&gt;0, _xlfn.XLOOKUP($K124&amp;$L124,FFPERegionsAvailable!$B:$B&amp;FFPERegionsAvailable!$J:$J,FFPERegionsAvailable!$G:$G,"NA",0,1), _xlfn.XLOOKUP($K124&amp;$L124,FFPERegionsAvailable!$B:$B&amp;FFPERegionsAvailable!$J:$J,FFPERegionsAvailable!$G:$G,"NA",0,-1)))</f>
        <v>AwaitInput</v>
      </c>
      <c r="O124" s="595" t="str" cm="1">
        <f t="array" ref="O124">IF(K124="", "AwaitInput", IF(_xlfn.XLOOKUP($K124&amp;$L124,FFPERegionsAvailable!$B:$B&amp;FFPERegionsAvailable!$J:$J,FFPERegionsAvailable!$O:$O,"NA",0,1)&gt;0, _xlfn.XLOOKUP($K124&amp;$L124,FFPERegionsAvailable!$B:$B&amp;FFPERegionsAvailable!$J:$J,FFPERegionsAvailable!$L:$L,"NA",0,1), _xlfn.XLOOKUP($K124&amp;$L124,FFPERegionsAvailable!$B:$B&amp;FFPERegionsAvailable!$J:$J,FFPERegionsAvailable!$L:$L,"NA",0,-1)))</f>
        <v>AwaitInput</v>
      </c>
      <c r="P124" s="604" t="str" cm="1">
        <f t="array" ref="P124">IF(K124="", "AwaitInput", IF(_xlfn.XLOOKUP($K124&amp;$L124,FFPERegionsAvailable!$B:$B&amp;FFPERegionsAvailable!$J:$J,FFPERegionsAvailable!$O:$O,"NA",0,1)&gt;0, _xlfn.XLOOKUP($K124&amp;$L124,FFPERegionsAvailable!$B:$B&amp;FFPERegionsAvailable!$J:$J,FFPERegionsAvailable!$O:$O,"NA",0,1), _xlfn.XLOOKUP($K124&amp;$L124,FFPERegionsAvailable!$B:$B&amp;FFPERegionsAvailable!$J:$J,FFPERegionsAvailable!$O:$O,"NA",0,-1)))</f>
        <v>AwaitInput</v>
      </c>
      <c r="Q124" s="594" t="str" cm="1">
        <f t="array" ref="Q124">IF(K124="", "AwaitInput", IF(_xlfn.XLOOKUP($K124&amp;$L124,FFPERegionsAvailable!$B:$B&amp;FFPERegionsAvailable!$J:$J,FFPERegionsAvailable!$O:$O,"NA",0,1)&gt;0, _xlfn.XLOOKUP($K124&amp;$L124,FFPERegionsAvailable!$B:$B&amp;FFPERegionsAvailable!$J:$J,FFPERegionsAvailable!$C:$C,"NA",0,1), _xlfn.XLOOKUP($K124&amp;$L124,FFPERegionsAvailable!$B:$B&amp;FFPERegionsAvailable!$J:$J,FFPERegionsAvailable!$C:$C,"NA",0,-1)))</f>
        <v>AwaitInput</v>
      </c>
      <c r="R124" s="594" t="str" cm="1">
        <f t="array" ref="R124">IF(K124="", "AwaitInput", IF(_xlfn.XLOOKUP($K124&amp;$L124,FFPERegionsAvailable!$B:$B&amp;FFPERegionsAvailable!$J:$J,FFPERegionsAvailable!$O:$O,"NA",0,1)&gt;0, _xlfn.XLOOKUP($K124&amp;$L124,FFPERegionsAvailable!$B:$B&amp;FFPERegionsAvailable!$J:$J,FFPERegionsAvailable!$S:$S,"NA",0,1), _xlfn.XLOOKUP($K124&amp;$L124,FFPERegionsAvailable!$B:$B&amp;FFPERegionsAvailable!$J:$J,FFPERegionsAvailable!$S:$S,"NA",0,-1)))</f>
        <v>AwaitInput</v>
      </c>
      <c r="S124" s="594" t="str" cm="1">
        <f t="array" ref="S124">IF(K124="", "AwaitInput", IF(_xlfn.XLOOKUP($K124&amp;$L124,FFPERegionsAvailable!$B:$B&amp;FFPERegionsAvailable!$J:$J,FFPERegionsAvailable!$O:$O,"NA",0,1)&gt;0, _xlfn.XLOOKUP($K124&amp;$L124,FFPERegionsAvailable!$B:$B&amp;FFPERegionsAvailable!$J:$J,FFPERegionsAvailable!$W:$W,"NA",0,1), _xlfn.XLOOKUP($K124&amp;$L124,FFPERegionsAvailable!$B:$B&amp;FFPERegionsAvailable!$J:$J,FFPERegionsAvailable!$W:$W,"NA",0,-1)))</f>
        <v>AwaitInput</v>
      </c>
    </row>
    <row r="125" spans="1:19" ht="15.5" hidden="1">
      <c r="A125" s="215" t="s">
        <v>352</v>
      </c>
      <c r="B125" s="215" t="s">
        <v>925</v>
      </c>
      <c r="C125" s="215" t="s">
        <v>1601</v>
      </c>
      <c r="D125" s="215">
        <v>1</v>
      </c>
      <c r="E125" s="215" t="s">
        <v>2887</v>
      </c>
      <c r="F125" s="652" t="s">
        <v>2888</v>
      </c>
      <c r="G125" s="215" t="s">
        <v>2889</v>
      </c>
      <c r="H125" s="215" t="str">
        <f>IF(COUNTIFS(FFPERegionsAvailable!B:B,FFPEUsageLog!A125,FFPERegionsAvailable!J:J,FFPEUsageLog!B125,FFPERegionsAvailable!F:F,FFPEUsageLog!C125)&gt;0,"Y","N")</f>
        <v>Y</v>
      </c>
      <c r="K125" s="116"/>
      <c r="L125" s="613"/>
      <c r="M125" s="594" t="str" cm="1">
        <f t="array" ref="M125">IF(K125="", "AwaitInput", IF(_xlfn.XLOOKUP($K125&amp;$L125,FFPERegionsAvailable!$B:$B&amp;FFPERegionsAvailable!$J:$J,FFPERegionsAvailable!$O:$O,"NA",0,1)&gt;0, _xlfn.XLOOKUP($K125&amp;$L125,FFPERegionsAvailable!$B:$B&amp;FFPERegionsAvailable!$J:$J,FFPERegionsAvailable!$F:$F,"NA",0,1), _xlfn.XLOOKUP($K125&amp;$L125,FFPERegionsAvailable!$B:$B&amp;FFPERegionsAvailable!$J:$J,FFPERegionsAvailable!$F:$F,"NA",0,-1)))</f>
        <v>AwaitInput</v>
      </c>
      <c r="N125" s="595" t="str" cm="1">
        <f t="array" ref="N125">IF(K125="", "AwaitInput", IF(_xlfn.XLOOKUP($K125&amp;$L125,FFPERegionsAvailable!$B:$B&amp;FFPERegionsAvailable!$J:$J,FFPERegionsAvailable!$O:$O,"NA",0,1)&gt;0, _xlfn.XLOOKUP($K125&amp;$L125,FFPERegionsAvailable!$B:$B&amp;FFPERegionsAvailable!$J:$J,FFPERegionsAvailable!$G:$G,"NA",0,1), _xlfn.XLOOKUP($K125&amp;$L125,FFPERegionsAvailable!$B:$B&amp;FFPERegionsAvailable!$J:$J,FFPERegionsAvailable!$G:$G,"NA",0,-1)))</f>
        <v>AwaitInput</v>
      </c>
      <c r="O125" s="595" t="str" cm="1">
        <f t="array" ref="O125">IF(K125="", "AwaitInput", IF(_xlfn.XLOOKUP($K125&amp;$L125,FFPERegionsAvailable!$B:$B&amp;FFPERegionsAvailable!$J:$J,FFPERegionsAvailable!$O:$O,"NA",0,1)&gt;0, _xlfn.XLOOKUP($K125&amp;$L125,FFPERegionsAvailable!$B:$B&amp;FFPERegionsAvailable!$J:$J,FFPERegionsAvailable!$L:$L,"NA",0,1), _xlfn.XLOOKUP($K125&amp;$L125,FFPERegionsAvailable!$B:$B&amp;FFPERegionsAvailable!$J:$J,FFPERegionsAvailable!$L:$L,"NA",0,-1)))</f>
        <v>AwaitInput</v>
      </c>
      <c r="P125" s="604" t="str" cm="1">
        <f t="array" ref="P125">IF(K125="", "AwaitInput", IF(_xlfn.XLOOKUP($K125&amp;$L125,FFPERegionsAvailable!$B:$B&amp;FFPERegionsAvailable!$J:$J,FFPERegionsAvailable!$O:$O,"NA",0,1)&gt;0, _xlfn.XLOOKUP($K125&amp;$L125,FFPERegionsAvailable!$B:$B&amp;FFPERegionsAvailable!$J:$J,FFPERegionsAvailable!$O:$O,"NA",0,1), _xlfn.XLOOKUP($K125&amp;$L125,FFPERegionsAvailable!$B:$B&amp;FFPERegionsAvailable!$J:$J,FFPERegionsAvailable!$O:$O,"NA",0,-1)))</f>
        <v>AwaitInput</v>
      </c>
      <c r="Q125" s="594" t="str" cm="1">
        <f t="array" ref="Q125">IF(K125="", "AwaitInput", IF(_xlfn.XLOOKUP($K125&amp;$L125,FFPERegionsAvailable!$B:$B&amp;FFPERegionsAvailable!$J:$J,FFPERegionsAvailable!$O:$O,"NA",0,1)&gt;0, _xlfn.XLOOKUP($K125&amp;$L125,FFPERegionsAvailable!$B:$B&amp;FFPERegionsAvailable!$J:$J,FFPERegionsAvailable!$C:$C,"NA",0,1), _xlfn.XLOOKUP($K125&amp;$L125,FFPERegionsAvailable!$B:$B&amp;FFPERegionsAvailable!$J:$J,FFPERegionsAvailable!$C:$C,"NA",0,-1)))</f>
        <v>AwaitInput</v>
      </c>
      <c r="R125" s="594" t="str" cm="1">
        <f t="array" ref="R125">IF(K125="", "AwaitInput", IF(_xlfn.XLOOKUP($K125&amp;$L125,FFPERegionsAvailable!$B:$B&amp;FFPERegionsAvailable!$J:$J,FFPERegionsAvailable!$O:$O,"NA",0,1)&gt;0, _xlfn.XLOOKUP($K125&amp;$L125,FFPERegionsAvailable!$B:$B&amp;FFPERegionsAvailable!$J:$J,FFPERegionsAvailable!$S:$S,"NA",0,1), _xlfn.XLOOKUP($K125&amp;$L125,FFPERegionsAvailable!$B:$B&amp;FFPERegionsAvailable!$J:$J,FFPERegionsAvailable!$S:$S,"NA",0,-1)))</f>
        <v>AwaitInput</v>
      </c>
      <c r="S125" s="594" t="str" cm="1">
        <f t="array" ref="S125">IF(K125="", "AwaitInput", IF(_xlfn.XLOOKUP($K125&amp;$L125,FFPERegionsAvailable!$B:$B&amp;FFPERegionsAvailable!$J:$J,FFPERegionsAvailable!$O:$O,"NA",0,1)&gt;0, _xlfn.XLOOKUP($K125&amp;$L125,FFPERegionsAvailable!$B:$B&amp;FFPERegionsAvailable!$J:$J,FFPERegionsAvailable!$W:$W,"NA",0,1), _xlfn.XLOOKUP($K125&amp;$L125,FFPERegionsAvailable!$B:$B&amp;FFPERegionsAvailable!$J:$J,FFPERegionsAvailable!$W:$W,"NA",0,-1)))</f>
        <v>AwaitInput</v>
      </c>
    </row>
    <row r="126" spans="1:19" ht="15.5" hidden="1">
      <c r="A126" s="215" t="s">
        <v>275</v>
      </c>
      <c r="B126" s="215" t="s">
        <v>905</v>
      </c>
      <c r="C126" s="215" t="s">
        <v>1571</v>
      </c>
      <c r="D126" s="215">
        <v>1</v>
      </c>
      <c r="E126" s="215" t="s">
        <v>2880</v>
      </c>
      <c r="F126" s="652" t="s">
        <v>2888</v>
      </c>
      <c r="G126" s="215" t="s">
        <v>2882</v>
      </c>
      <c r="H126" s="215" t="str">
        <f>IF(COUNTIFS(FFPERegionsAvailable!B:B,FFPEUsageLog!A126,FFPERegionsAvailable!J:J,FFPEUsageLog!B126,FFPERegionsAvailable!F:F,FFPEUsageLog!C126)&gt;0,"Y","N")</f>
        <v>Y</v>
      </c>
      <c r="K126" s="116"/>
      <c r="L126" s="613"/>
      <c r="M126" s="594" t="str" cm="1">
        <f t="array" ref="M126">IF(K126="", "AwaitInput", IF(_xlfn.XLOOKUP($K126&amp;$L126,FFPERegionsAvailable!$B:$B&amp;FFPERegionsAvailable!$J:$J,FFPERegionsAvailable!$O:$O,"NA",0,1)&gt;0, _xlfn.XLOOKUP($K126&amp;$L126,FFPERegionsAvailable!$B:$B&amp;FFPERegionsAvailable!$J:$J,FFPERegionsAvailable!$F:$F,"NA",0,1), _xlfn.XLOOKUP($K126&amp;$L126,FFPERegionsAvailable!$B:$B&amp;FFPERegionsAvailable!$J:$J,FFPERegionsAvailable!$F:$F,"NA",0,-1)))</f>
        <v>AwaitInput</v>
      </c>
      <c r="N126" s="595" t="str" cm="1">
        <f t="array" ref="N126">IF(K126="", "AwaitInput", IF(_xlfn.XLOOKUP($K126&amp;$L126,FFPERegionsAvailable!$B:$B&amp;FFPERegionsAvailable!$J:$J,FFPERegionsAvailable!$O:$O,"NA",0,1)&gt;0, _xlfn.XLOOKUP($K126&amp;$L126,FFPERegionsAvailable!$B:$B&amp;FFPERegionsAvailable!$J:$J,FFPERegionsAvailable!$G:$G,"NA",0,1), _xlfn.XLOOKUP($K126&amp;$L126,FFPERegionsAvailable!$B:$B&amp;FFPERegionsAvailable!$J:$J,FFPERegionsAvailable!$G:$G,"NA",0,-1)))</f>
        <v>AwaitInput</v>
      </c>
      <c r="O126" s="595" t="str" cm="1">
        <f t="array" ref="O126">IF(K126="", "AwaitInput", IF(_xlfn.XLOOKUP($K126&amp;$L126,FFPERegionsAvailable!$B:$B&amp;FFPERegionsAvailable!$J:$J,FFPERegionsAvailable!$O:$O,"NA",0,1)&gt;0, _xlfn.XLOOKUP($K126&amp;$L126,FFPERegionsAvailable!$B:$B&amp;FFPERegionsAvailable!$J:$J,FFPERegionsAvailable!$L:$L,"NA",0,1), _xlfn.XLOOKUP($K126&amp;$L126,FFPERegionsAvailable!$B:$B&amp;FFPERegionsAvailable!$J:$J,FFPERegionsAvailable!$L:$L,"NA",0,-1)))</f>
        <v>AwaitInput</v>
      </c>
      <c r="P126" s="604" t="str" cm="1">
        <f t="array" ref="P126">IF(K126="", "AwaitInput", IF(_xlfn.XLOOKUP($K126&amp;$L126,FFPERegionsAvailable!$B:$B&amp;FFPERegionsAvailable!$J:$J,FFPERegionsAvailable!$O:$O,"NA",0,1)&gt;0, _xlfn.XLOOKUP($K126&amp;$L126,FFPERegionsAvailable!$B:$B&amp;FFPERegionsAvailable!$J:$J,FFPERegionsAvailable!$O:$O,"NA",0,1), _xlfn.XLOOKUP($K126&amp;$L126,FFPERegionsAvailable!$B:$B&amp;FFPERegionsAvailable!$J:$J,FFPERegionsAvailable!$O:$O,"NA",0,-1)))</f>
        <v>AwaitInput</v>
      </c>
      <c r="Q126" s="594" t="str" cm="1">
        <f t="array" ref="Q126">IF(K126="", "AwaitInput", IF(_xlfn.XLOOKUP($K126&amp;$L126,FFPERegionsAvailable!$B:$B&amp;FFPERegionsAvailable!$J:$J,FFPERegionsAvailable!$O:$O,"NA",0,1)&gt;0, _xlfn.XLOOKUP($K126&amp;$L126,FFPERegionsAvailable!$B:$B&amp;FFPERegionsAvailable!$J:$J,FFPERegionsAvailable!$C:$C,"NA",0,1), _xlfn.XLOOKUP($K126&amp;$L126,FFPERegionsAvailable!$B:$B&amp;FFPERegionsAvailable!$J:$J,FFPERegionsAvailable!$C:$C,"NA",0,-1)))</f>
        <v>AwaitInput</v>
      </c>
      <c r="R126" s="594" t="str" cm="1">
        <f t="array" ref="R126">IF(K126="", "AwaitInput", IF(_xlfn.XLOOKUP($K126&amp;$L126,FFPERegionsAvailable!$B:$B&amp;FFPERegionsAvailable!$J:$J,FFPERegionsAvailable!$O:$O,"NA",0,1)&gt;0, _xlfn.XLOOKUP($K126&amp;$L126,FFPERegionsAvailable!$B:$B&amp;FFPERegionsAvailable!$J:$J,FFPERegionsAvailable!$S:$S,"NA",0,1), _xlfn.XLOOKUP($K126&amp;$L126,FFPERegionsAvailable!$B:$B&amp;FFPERegionsAvailable!$J:$J,FFPERegionsAvailable!$S:$S,"NA",0,-1)))</f>
        <v>AwaitInput</v>
      </c>
      <c r="S126" s="594" t="str" cm="1">
        <f t="array" ref="S126">IF(K126="", "AwaitInput", IF(_xlfn.XLOOKUP($K126&amp;$L126,FFPERegionsAvailable!$B:$B&amp;FFPERegionsAvailable!$J:$J,FFPERegionsAvailable!$O:$O,"NA",0,1)&gt;0, _xlfn.XLOOKUP($K126&amp;$L126,FFPERegionsAvailable!$B:$B&amp;FFPERegionsAvailable!$J:$J,FFPERegionsAvailable!$W:$W,"NA",0,1), _xlfn.XLOOKUP($K126&amp;$L126,FFPERegionsAvailable!$B:$B&amp;FFPERegionsAvailable!$J:$J,FFPERegionsAvailable!$W:$W,"NA",0,-1)))</f>
        <v>AwaitInput</v>
      </c>
    </row>
    <row r="127" spans="1:19" ht="15.5" hidden="1">
      <c r="A127" s="215" t="s">
        <v>275</v>
      </c>
      <c r="B127" s="215" t="s">
        <v>925</v>
      </c>
      <c r="C127" s="215" t="s">
        <v>1571</v>
      </c>
      <c r="D127" s="215">
        <v>1</v>
      </c>
      <c r="E127" s="215" t="s">
        <v>2880</v>
      </c>
      <c r="F127" s="652" t="s">
        <v>2888</v>
      </c>
      <c r="G127" s="215" t="s">
        <v>2882</v>
      </c>
      <c r="H127" s="215" t="str">
        <f>IF(COUNTIFS(FFPERegionsAvailable!B:B,FFPEUsageLog!A127,FFPERegionsAvailable!J:J,FFPEUsageLog!B127,FFPERegionsAvailable!F:F,FFPEUsageLog!C127)&gt;0,"Y","N")</f>
        <v>Y</v>
      </c>
      <c r="K127" s="116"/>
      <c r="L127" s="613"/>
      <c r="M127" s="594" t="str" cm="1">
        <f t="array" ref="M127">IF(K127="", "AwaitInput", IF(_xlfn.XLOOKUP($K127&amp;$L127,FFPERegionsAvailable!$B:$B&amp;FFPERegionsAvailable!$J:$J,FFPERegionsAvailable!$O:$O,"NA",0,1)&gt;0, _xlfn.XLOOKUP($K127&amp;$L127,FFPERegionsAvailable!$B:$B&amp;FFPERegionsAvailable!$J:$J,FFPERegionsAvailable!$F:$F,"NA",0,1), _xlfn.XLOOKUP($K127&amp;$L127,FFPERegionsAvailable!$B:$B&amp;FFPERegionsAvailable!$J:$J,FFPERegionsAvailable!$F:$F,"NA",0,-1)))</f>
        <v>AwaitInput</v>
      </c>
      <c r="N127" s="595" t="str" cm="1">
        <f t="array" ref="N127">IF(K127="", "AwaitInput", IF(_xlfn.XLOOKUP($K127&amp;$L127,FFPERegionsAvailable!$B:$B&amp;FFPERegionsAvailable!$J:$J,FFPERegionsAvailable!$O:$O,"NA",0,1)&gt;0, _xlfn.XLOOKUP($K127&amp;$L127,FFPERegionsAvailable!$B:$B&amp;FFPERegionsAvailable!$J:$J,FFPERegionsAvailable!$G:$G,"NA",0,1), _xlfn.XLOOKUP($K127&amp;$L127,FFPERegionsAvailable!$B:$B&amp;FFPERegionsAvailable!$J:$J,FFPERegionsAvailable!$G:$G,"NA",0,-1)))</f>
        <v>AwaitInput</v>
      </c>
      <c r="O127" s="595" t="str" cm="1">
        <f t="array" ref="O127">IF(K127="", "AwaitInput", IF(_xlfn.XLOOKUP($K127&amp;$L127,FFPERegionsAvailable!$B:$B&amp;FFPERegionsAvailable!$J:$J,FFPERegionsAvailable!$O:$O,"NA",0,1)&gt;0, _xlfn.XLOOKUP($K127&amp;$L127,FFPERegionsAvailable!$B:$B&amp;FFPERegionsAvailable!$J:$J,FFPERegionsAvailable!$L:$L,"NA",0,1), _xlfn.XLOOKUP($K127&amp;$L127,FFPERegionsAvailable!$B:$B&amp;FFPERegionsAvailable!$J:$J,FFPERegionsAvailable!$L:$L,"NA",0,-1)))</f>
        <v>AwaitInput</v>
      </c>
      <c r="P127" s="604" t="str" cm="1">
        <f t="array" ref="P127">IF(K127="", "AwaitInput", IF(_xlfn.XLOOKUP($K127&amp;$L127,FFPERegionsAvailable!$B:$B&amp;FFPERegionsAvailable!$J:$J,FFPERegionsAvailable!$O:$O,"NA",0,1)&gt;0, _xlfn.XLOOKUP($K127&amp;$L127,FFPERegionsAvailable!$B:$B&amp;FFPERegionsAvailable!$J:$J,FFPERegionsAvailable!$O:$O,"NA",0,1), _xlfn.XLOOKUP($K127&amp;$L127,FFPERegionsAvailable!$B:$B&amp;FFPERegionsAvailable!$J:$J,FFPERegionsAvailable!$O:$O,"NA",0,-1)))</f>
        <v>AwaitInput</v>
      </c>
      <c r="Q127" s="594" t="str" cm="1">
        <f t="array" ref="Q127">IF(K127="", "AwaitInput", IF(_xlfn.XLOOKUP($K127&amp;$L127,FFPERegionsAvailable!$B:$B&amp;FFPERegionsAvailable!$J:$J,FFPERegionsAvailable!$O:$O,"NA",0,1)&gt;0, _xlfn.XLOOKUP($K127&amp;$L127,FFPERegionsAvailable!$B:$B&amp;FFPERegionsAvailable!$J:$J,FFPERegionsAvailable!$C:$C,"NA",0,1), _xlfn.XLOOKUP($K127&amp;$L127,FFPERegionsAvailable!$B:$B&amp;FFPERegionsAvailable!$J:$J,FFPERegionsAvailable!$C:$C,"NA",0,-1)))</f>
        <v>AwaitInput</v>
      </c>
      <c r="R127" s="594" t="str" cm="1">
        <f t="array" ref="R127">IF(K127="", "AwaitInput", IF(_xlfn.XLOOKUP($K127&amp;$L127,FFPERegionsAvailable!$B:$B&amp;FFPERegionsAvailable!$J:$J,FFPERegionsAvailable!$O:$O,"NA",0,1)&gt;0, _xlfn.XLOOKUP($K127&amp;$L127,FFPERegionsAvailable!$B:$B&amp;FFPERegionsAvailable!$J:$J,FFPERegionsAvailable!$S:$S,"NA",0,1), _xlfn.XLOOKUP($K127&amp;$L127,FFPERegionsAvailable!$B:$B&amp;FFPERegionsAvailable!$J:$J,FFPERegionsAvailable!$S:$S,"NA",0,-1)))</f>
        <v>AwaitInput</v>
      </c>
      <c r="S127" s="594" t="str" cm="1">
        <f t="array" ref="S127">IF(K127="", "AwaitInput", IF(_xlfn.XLOOKUP($K127&amp;$L127,FFPERegionsAvailable!$B:$B&amp;FFPERegionsAvailable!$J:$J,FFPERegionsAvailable!$O:$O,"NA",0,1)&gt;0, _xlfn.XLOOKUP($K127&amp;$L127,FFPERegionsAvailable!$B:$B&amp;FFPERegionsAvailable!$J:$J,FFPERegionsAvailable!$W:$W,"NA",0,1), _xlfn.XLOOKUP($K127&amp;$L127,FFPERegionsAvailable!$B:$B&amp;FFPERegionsAvailable!$J:$J,FFPERegionsAvailable!$W:$W,"NA",0,-1)))</f>
        <v>AwaitInput</v>
      </c>
    </row>
    <row r="128" spans="1:19" ht="15.5" hidden="1">
      <c r="A128" s="215" t="s">
        <v>275</v>
      </c>
      <c r="B128" s="215" t="s">
        <v>943</v>
      </c>
      <c r="C128" s="215" t="s">
        <v>1571</v>
      </c>
      <c r="D128" s="215">
        <v>1</v>
      </c>
      <c r="E128" s="215" t="s">
        <v>2880</v>
      </c>
      <c r="F128" s="652" t="s">
        <v>2888</v>
      </c>
      <c r="G128" s="215" t="s">
        <v>2882</v>
      </c>
      <c r="H128" s="215" t="str">
        <f>IF(COUNTIFS(FFPERegionsAvailable!B:B,FFPEUsageLog!A128,FFPERegionsAvailable!J:J,FFPEUsageLog!B128,FFPERegionsAvailable!F:F,FFPEUsageLog!C128)&gt;0,"Y","N")</f>
        <v>Y</v>
      </c>
      <c r="K128" s="116"/>
      <c r="L128" s="613"/>
      <c r="M128" s="594" t="str" cm="1">
        <f t="array" ref="M128">IF(K128="", "AwaitInput", IF(_xlfn.XLOOKUP($K128&amp;$L128,FFPERegionsAvailable!$B:$B&amp;FFPERegionsAvailable!$J:$J,FFPERegionsAvailable!$O:$O,"NA",0,1)&gt;0, _xlfn.XLOOKUP($K128&amp;$L128,FFPERegionsAvailable!$B:$B&amp;FFPERegionsAvailable!$J:$J,FFPERegionsAvailable!$F:$F,"NA",0,1), _xlfn.XLOOKUP($K128&amp;$L128,FFPERegionsAvailable!$B:$B&amp;FFPERegionsAvailable!$J:$J,FFPERegionsAvailable!$F:$F,"NA",0,-1)))</f>
        <v>AwaitInput</v>
      </c>
      <c r="N128" s="595" t="str" cm="1">
        <f t="array" ref="N128">IF(K128="", "AwaitInput", IF(_xlfn.XLOOKUP($K128&amp;$L128,FFPERegionsAvailable!$B:$B&amp;FFPERegionsAvailable!$J:$J,FFPERegionsAvailable!$O:$O,"NA",0,1)&gt;0, _xlfn.XLOOKUP($K128&amp;$L128,FFPERegionsAvailable!$B:$B&amp;FFPERegionsAvailable!$J:$J,FFPERegionsAvailable!$G:$G,"NA",0,1), _xlfn.XLOOKUP($K128&amp;$L128,FFPERegionsAvailable!$B:$B&amp;FFPERegionsAvailable!$J:$J,FFPERegionsAvailable!$G:$G,"NA",0,-1)))</f>
        <v>AwaitInput</v>
      </c>
      <c r="O128" s="595" t="str" cm="1">
        <f t="array" ref="O128">IF(K128="", "AwaitInput", IF(_xlfn.XLOOKUP($K128&amp;$L128,FFPERegionsAvailable!$B:$B&amp;FFPERegionsAvailable!$J:$J,FFPERegionsAvailable!$O:$O,"NA",0,1)&gt;0, _xlfn.XLOOKUP($K128&amp;$L128,FFPERegionsAvailable!$B:$B&amp;FFPERegionsAvailable!$J:$J,FFPERegionsAvailable!$L:$L,"NA",0,1), _xlfn.XLOOKUP($K128&amp;$L128,FFPERegionsAvailable!$B:$B&amp;FFPERegionsAvailable!$J:$J,FFPERegionsAvailable!$L:$L,"NA",0,-1)))</f>
        <v>AwaitInput</v>
      </c>
      <c r="P128" s="604" t="str" cm="1">
        <f t="array" ref="P128">IF(K128="", "AwaitInput", IF(_xlfn.XLOOKUP($K128&amp;$L128,FFPERegionsAvailable!$B:$B&amp;FFPERegionsAvailable!$J:$J,FFPERegionsAvailable!$O:$O,"NA",0,1)&gt;0, _xlfn.XLOOKUP($K128&amp;$L128,FFPERegionsAvailable!$B:$B&amp;FFPERegionsAvailable!$J:$J,FFPERegionsAvailable!$O:$O,"NA",0,1), _xlfn.XLOOKUP($K128&amp;$L128,FFPERegionsAvailable!$B:$B&amp;FFPERegionsAvailable!$J:$J,FFPERegionsAvailable!$O:$O,"NA",0,-1)))</f>
        <v>AwaitInput</v>
      </c>
      <c r="Q128" s="594" t="str" cm="1">
        <f t="array" ref="Q128">IF(K128="", "AwaitInput", IF(_xlfn.XLOOKUP($K128&amp;$L128,FFPERegionsAvailable!$B:$B&amp;FFPERegionsAvailable!$J:$J,FFPERegionsAvailable!$O:$O,"NA",0,1)&gt;0, _xlfn.XLOOKUP($K128&amp;$L128,FFPERegionsAvailable!$B:$B&amp;FFPERegionsAvailable!$J:$J,FFPERegionsAvailable!$C:$C,"NA",0,1), _xlfn.XLOOKUP($K128&amp;$L128,FFPERegionsAvailable!$B:$B&amp;FFPERegionsAvailable!$J:$J,FFPERegionsAvailable!$C:$C,"NA",0,-1)))</f>
        <v>AwaitInput</v>
      </c>
      <c r="R128" s="594" t="str" cm="1">
        <f t="array" ref="R128">IF(K128="", "AwaitInput", IF(_xlfn.XLOOKUP($K128&amp;$L128,FFPERegionsAvailable!$B:$B&amp;FFPERegionsAvailable!$J:$J,FFPERegionsAvailable!$O:$O,"NA",0,1)&gt;0, _xlfn.XLOOKUP($K128&amp;$L128,FFPERegionsAvailable!$B:$B&amp;FFPERegionsAvailable!$J:$J,FFPERegionsAvailable!$S:$S,"NA",0,1), _xlfn.XLOOKUP($K128&amp;$L128,FFPERegionsAvailable!$B:$B&amp;FFPERegionsAvailable!$J:$J,FFPERegionsAvailable!$S:$S,"NA",0,-1)))</f>
        <v>AwaitInput</v>
      </c>
      <c r="S128" s="594" t="str" cm="1">
        <f t="array" ref="S128">IF(K128="", "AwaitInput", IF(_xlfn.XLOOKUP($K128&amp;$L128,FFPERegionsAvailable!$B:$B&amp;FFPERegionsAvailable!$J:$J,FFPERegionsAvailable!$O:$O,"NA",0,1)&gt;0, _xlfn.XLOOKUP($K128&amp;$L128,FFPERegionsAvailable!$B:$B&amp;FFPERegionsAvailable!$J:$J,FFPERegionsAvailable!$W:$W,"NA",0,1), _xlfn.XLOOKUP($K128&amp;$L128,FFPERegionsAvailable!$B:$B&amp;FFPERegionsAvailable!$J:$J,FFPERegionsAvailable!$W:$W,"NA",0,-1)))</f>
        <v>AwaitInput</v>
      </c>
    </row>
    <row r="129" spans="1:19" ht="15.5" hidden="1">
      <c r="A129" s="215" t="s">
        <v>286</v>
      </c>
      <c r="B129" s="215" t="s">
        <v>905</v>
      </c>
      <c r="C129" s="215" t="s">
        <v>1543</v>
      </c>
      <c r="D129" s="215">
        <v>1</v>
      </c>
      <c r="E129" s="215" t="s">
        <v>2880</v>
      </c>
      <c r="F129" s="652" t="s">
        <v>2888</v>
      </c>
      <c r="G129" s="215" t="s">
        <v>2882</v>
      </c>
      <c r="H129" s="215" t="str">
        <f>IF(COUNTIFS(FFPERegionsAvailable!B:B,FFPEUsageLog!A129,FFPERegionsAvailable!J:J,FFPEUsageLog!B129,FFPERegionsAvailable!F:F,FFPEUsageLog!C129)&gt;0,"Y","N")</f>
        <v>Y</v>
      </c>
      <c r="K129" s="116"/>
      <c r="L129" s="613"/>
      <c r="M129" s="594" t="str" cm="1">
        <f t="array" ref="M129">IF(K129="", "AwaitInput", IF(_xlfn.XLOOKUP($K129&amp;$L129,FFPERegionsAvailable!$B:$B&amp;FFPERegionsAvailable!$J:$J,FFPERegionsAvailable!$O:$O,"NA",0,1)&gt;0, _xlfn.XLOOKUP($K129&amp;$L129,FFPERegionsAvailable!$B:$B&amp;FFPERegionsAvailable!$J:$J,FFPERegionsAvailable!$F:$F,"NA",0,1), _xlfn.XLOOKUP($K129&amp;$L129,FFPERegionsAvailable!$B:$B&amp;FFPERegionsAvailable!$J:$J,FFPERegionsAvailable!$F:$F,"NA",0,-1)))</f>
        <v>AwaitInput</v>
      </c>
      <c r="N129" s="595" t="str" cm="1">
        <f t="array" ref="N129">IF(K129="", "AwaitInput", IF(_xlfn.XLOOKUP($K129&amp;$L129,FFPERegionsAvailable!$B:$B&amp;FFPERegionsAvailable!$J:$J,FFPERegionsAvailable!$O:$O,"NA",0,1)&gt;0, _xlfn.XLOOKUP($K129&amp;$L129,FFPERegionsAvailable!$B:$B&amp;FFPERegionsAvailable!$J:$J,FFPERegionsAvailable!$G:$G,"NA",0,1), _xlfn.XLOOKUP($K129&amp;$L129,FFPERegionsAvailable!$B:$B&amp;FFPERegionsAvailable!$J:$J,FFPERegionsAvailable!$G:$G,"NA",0,-1)))</f>
        <v>AwaitInput</v>
      </c>
      <c r="O129" s="595" t="str" cm="1">
        <f t="array" ref="O129">IF(K129="", "AwaitInput", IF(_xlfn.XLOOKUP($K129&amp;$L129,FFPERegionsAvailable!$B:$B&amp;FFPERegionsAvailable!$J:$J,FFPERegionsAvailable!$O:$O,"NA",0,1)&gt;0, _xlfn.XLOOKUP($K129&amp;$L129,FFPERegionsAvailable!$B:$B&amp;FFPERegionsAvailable!$J:$J,FFPERegionsAvailable!$L:$L,"NA",0,1), _xlfn.XLOOKUP($K129&amp;$L129,FFPERegionsAvailable!$B:$B&amp;FFPERegionsAvailable!$J:$J,FFPERegionsAvailable!$L:$L,"NA",0,-1)))</f>
        <v>AwaitInput</v>
      </c>
      <c r="P129" s="604" t="str" cm="1">
        <f t="array" ref="P129">IF(K129="", "AwaitInput", IF(_xlfn.XLOOKUP($K129&amp;$L129,FFPERegionsAvailable!$B:$B&amp;FFPERegionsAvailable!$J:$J,FFPERegionsAvailable!$O:$O,"NA",0,1)&gt;0, _xlfn.XLOOKUP($K129&amp;$L129,FFPERegionsAvailable!$B:$B&amp;FFPERegionsAvailable!$J:$J,FFPERegionsAvailable!$O:$O,"NA",0,1), _xlfn.XLOOKUP($K129&amp;$L129,FFPERegionsAvailable!$B:$B&amp;FFPERegionsAvailable!$J:$J,FFPERegionsAvailable!$O:$O,"NA",0,-1)))</f>
        <v>AwaitInput</v>
      </c>
      <c r="Q129" s="594" t="str" cm="1">
        <f t="array" ref="Q129">IF(K129="", "AwaitInput", IF(_xlfn.XLOOKUP($K129&amp;$L129,FFPERegionsAvailable!$B:$B&amp;FFPERegionsAvailable!$J:$J,FFPERegionsAvailable!$O:$O,"NA",0,1)&gt;0, _xlfn.XLOOKUP($K129&amp;$L129,FFPERegionsAvailable!$B:$B&amp;FFPERegionsAvailable!$J:$J,FFPERegionsAvailable!$C:$C,"NA",0,1), _xlfn.XLOOKUP($K129&amp;$L129,FFPERegionsAvailable!$B:$B&amp;FFPERegionsAvailable!$J:$J,FFPERegionsAvailable!$C:$C,"NA",0,-1)))</f>
        <v>AwaitInput</v>
      </c>
      <c r="R129" s="594" t="str" cm="1">
        <f t="array" ref="R129">IF(K129="", "AwaitInput", IF(_xlfn.XLOOKUP($K129&amp;$L129,FFPERegionsAvailable!$B:$B&amp;FFPERegionsAvailable!$J:$J,FFPERegionsAvailable!$O:$O,"NA",0,1)&gt;0, _xlfn.XLOOKUP($K129&amp;$L129,FFPERegionsAvailable!$B:$B&amp;FFPERegionsAvailable!$J:$J,FFPERegionsAvailable!$S:$S,"NA",0,1), _xlfn.XLOOKUP($K129&amp;$L129,FFPERegionsAvailable!$B:$B&amp;FFPERegionsAvailable!$J:$J,FFPERegionsAvailable!$S:$S,"NA",0,-1)))</f>
        <v>AwaitInput</v>
      </c>
      <c r="S129" s="594" t="str" cm="1">
        <f t="array" ref="S129">IF(K129="", "AwaitInput", IF(_xlfn.XLOOKUP($K129&amp;$L129,FFPERegionsAvailable!$B:$B&amp;FFPERegionsAvailable!$J:$J,FFPERegionsAvailable!$O:$O,"NA",0,1)&gt;0, _xlfn.XLOOKUP($K129&amp;$L129,FFPERegionsAvailable!$B:$B&amp;FFPERegionsAvailable!$J:$J,FFPERegionsAvailable!$W:$W,"NA",0,1), _xlfn.XLOOKUP($K129&amp;$L129,FFPERegionsAvailable!$B:$B&amp;FFPERegionsAvailable!$J:$J,FFPERegionsAvailable!$W:$W,"NA",0,-1)))</f>
        <v>AwaitInput</v>
      </c>
    </row>
    <row r="130" spans="1:19" ht="15.5" hidden="1">
      <c r="A130" s="215" t="s">
        <v>286</v>
      </c>
      <c r="B130" s="215" t="s">
        <v>925</v>
      </c>
      <c r="C130" s="215" t="s">
        <v>1543</v>
      </c>
      <c r="D130" s="215">
        <v>1</v>
      </c>
      <c r="E130" s="215" t="s">
        <v>2880</v>
      </c>
      <c r="F130" s="652" t="s">
        <v>2888</v>
      </c>
      <c r="G130" s="215" t="s">
        <v>2882</v>
      </c>
      <c r="H130" s="215" t="str">
        <f>IF(COUNTIFS(FFPERegionsAvailable!B:B,FFPEUsageLog!A130,FFPERegionsAvailable!J:J,FFPEUsageLog!B130,FFPERegionsAvailable!F:F,FFPEUsageLog!C130)&gt;0,"Y","N")</f>
        <v>Y</v>
      </c>
      <c r="K130" s="116"/>
      <c r="L130" s="613"/>
      <c r="M130" s="594" t="str" cm="1">
        <f t="array" ref="M130">IF(K130="", "AwaitInput", IF(_xlfn.XLOOKUP($K130&amp;$L130,FFPERegionsAvailable!$B:$B&amp;FFPERegionsAvailable!$J:$J,FFPERegionsAvailable!$O:$O,"NA",0,1)&gt;0, _xlfn.XLOOKUP($K130&amp;$L130,FFPERegionsAvailable!$B:$B&amp;FFPERegionsAvailable!$J:$J,FFPERegionsAvailable!$F:$F,"NA",0,1), _xlfn.XLOOKUP($K130&amp;$L130,FFPERegionsAvailable!$B:$B&amp;FFPERegionsAvailable!$J:$J,FFPERegionsAvailable!$F:$F,"NA",0,-1)))</f>
        <v>AwaitInput</v>
      </c>
      <c r="N130" s="595" t="str" cm="1">
        <f t="array" ref="N130">IF(K130="", "AwaitInput", IF(_xlfn.XLOOKUP($K130&amp;$L130,FFPERegionsAvailable!$B:$B&amp;FFPERegionsAvailable!$J:$J,FFPERegionsAvailable!$O:$O,"NA",0,1)&gt;0, _xlfn.XLOOKUP($K130&amp;$L130,FFPERegionsAvailable!$B:$B&amp;FFPERegionsAvailable!$J:$J,FFPERegionsAvailable!$G:$G,"NA",0,1), _xlfn.XLOOKUP($K130&amp;$L130,FFPERegionsAvailable!$B:$B&amp;FFPERegionsAvailable!$J:$J,FFPERegionsAvailable!$G:$G,"NA",0,-1)))</f>
        <v>AwaitInput</v>
      </c>
      <c r="O130" s="595" t="str" cm="1">
        <f t="array" ref="O130">IF(K130="", "AwaitInput", IF(_xlfn.XLOOKUP($K130&amp;$L130,FFPERegionsAvailable!$B:$B&amp;FFPERegionsAvailable!$J:$J,FFPERegionsAvailable!$O:$O,"NA",0,1)&gt;0, _xlfn.XLOOKUP($K130&amp;$L130,FFPERegionsAvailable!$B:$B&amp;FFPERegionsAvailable!$J:$J,FFPERegionsAvailable!$L:$L,"NA",0,1), _xlfn.XLOOKUP($K130&amp;$L130,FFPERegionsAvailable!$B:$B&amp;FFPERegionsAvailable!$J:$J,FFPERegionsAvailable!$L:$L,"NA",0,-1)))</f>
        <v>AwaitInput</v>
      </c>
      <c r="P130" s="604" t="str" cm="1">
        <f t="array" ref="P130">IF(K130="", "AwaitInput", IF(_xlfn.XLOOKUP($K130&amp;$L130,FFPERegionsAvailable!$B:$B&amp;FFPERegionsAvailable!$J:$J,FFPERegionsAvailable!$O:$O,"NA",0,1)&gt;0, _xlfn.XLOOKUP($K130&amp;$L130,FFPERegionsAvailable!$B:$B&amp;FFPERegionsAvailable!$J:$J,FFPERegionsAvailable!$O:$O,"NA",0,1), _xlfn.XLOOKUP($K130&amp;$L130,FFPERegionsAvailable!$B:$B&amp;FFPERegionsAvailable!$J:$J,FFPERegionsAvailable!$O:$O,"NA",0,-1)))</f>
        <v>AwaitInput</v>
      </c>
      <c r="Q130" s="594" t="str" cm="1">
        <f t="array" ref="Q130">IF(K130="", "AwaitInput", IF(_xlfn.XLOOKUP($K130&amp;$L130,FFPERegionsAvailable!$B:$B&amp;FFPERegionsAvailable!$J:$J,FFPERegionsAvailable!$O:$O,"NA",0,1)&gt;0, _xlfn.XLOOKUP($K130&amp;$L130,FFPERegionsAvailable!$B:$B&amp;FFPERegionsAvailable!$J:$J,FFPERegionsAvailable!$C:$C,"NA",0,1), _xlfn.XLOOKUP($K130&amp;$L130,FFPERegionsAvailable!$B:$B&amp;FFPERegionsAvailable!$J:$J,FFPERegionsAvailable!$C:$C,"NA",0,-1)))</f>
        <v>AwaitInput</v>
      </c>
      <c r="R130" s="594" t="str" cm="1">
        <f t="array" ref="R130">IF(K130="", "AwaitInput", IF(_xlfn.XLOOKUP($K130&amp;$L130,FFPERegionsAvailable!$B:$B&amp;FFPERegionsAvailable!$J:$J,FFPERegionsAvailable!$O:$O,"NA",0,1)&gt;0, _xlfn.XLOOKUP($K130&amp;$L130,FFPERegionsAvailable!$B:$B&amp;FFPERegionsAvailable!$J:$J,FFPERegionsAvailable!$S:$S,"NA",0,1), _xlfn.XLOOKUP($K130&amp;$L130,FFPERegionsAvailable!$B:$B&amp;FFPERegionsAvailable!$J:$J,FFPERegionsAvailable!$S:$S,"NA",0,-1)))</f>
        <v>AwaitInput</v>
      </c>
      <c r="S130" s="594" t="str" cm="1">
        <f t="array" ref="S130">IF(K130="", "AwaitInput", IF(_xlfn.XLOOKUP($K130&amp;$L130,FFPERegionsAvailable!$B:$B&amp;FFPERegionsAvailable!$J:$J,FFPERegionsAvailable!$O:$O,"NA",0,1)&gt;0, _xlfn.XLOOKUP($K130&amp;$L130,FFPERegionsAvailable!$B:$B&amp;FFPERegionsAvailable!$J:$J,FFPERegionsAvailable!$W:$W,"NA",0,1), _xlfn.XLOOKUP($K130&amp;$L130,FFPERegionsAvailable!$B:$B&amp;FFPERegionsAvailable!$J:$J,FFPERegionsAvailable!$W:$W,"NA",0,-1)))</f>
        <v>AwaitInput</v>
      </c>
    </row>
    <row r="131" spans="1:19" ht="15.5" hidden="1">
      <c r="A131" s="215" t="s">
        <v>286</v>
      </c>
      <c r="B131" s="215" t="s">
        <v>943</v>
      </c>
      <c r="C131" s="215" t="s">
        <v>1543</v>
      </c>
      <c r="D131" s="215">
        <v>1</v>
      </c>
      <c r="E131" s="215" t="s">
        <v>2880</v>
      </c>
      <c r="F131" s="652" t="s">
        <v>2888</v>
      </c>
      <c r="G131" s="215" t="s">
        <v>2882</v>
      </c>
      <c r="H131" s="215" t="str">
        <f>IF(COUNTIFS(FFPERegionsAvailable!B:B,FFPEUsageLog!A131,FFPERegionsAvailable!J:J,FFPEUsageLog!B131,FFPERegionsAvailable!F:F,FFPEUsageLog!C131)&gt;0,"Y","N")</f>
        <v>Y</v>
      </c>
      <c r="K131" s="116"/>
      <c r="L131" s="613"/>
      <c r="M131" s="594" t="str" cm="1">
        <f t="array" ref="M131">IF(K131="", "AwaitInput", IF(_xlfn.XLOOKUP($K131&amp;$L131,FFPERegionsAvailable!$B:$B&amp;FFPERegionsAvailable!$J:$J,FFPERegionsAvailable!$O:$O,"NA",0,1)&gt;0, _xlfn.XLOOKUP($K131&amp;$L131,FFPERegionsAvailable!$B:$B&amp;FFPERegionsAvailable!$J:$J,FFPERegionsAvailable!$F:$F,"NA",0,1), _xlfn.XLOOKUP($K131&amp;$L131,FFPERegionsAvailable!$B:$B&amp;FFPERegionsAvailable!$J:$J,FFPERegionsAvailable!$F:$F,"NA",0,-1)))</f>
        <v>AwaitInput</v>
      </c>
      <c r="N131" s="595" t="str" cm="1">
        <f t="array" ref="N131">IF(K131="", "AwaitInput", IF(_xlfn.XLOOKUP($K131&amp;$L131,FFPERegionsAvailable!$B:$B&amp;FFPERegionsAvailable!$J:$J,FFPERegionsAvailable!$O:$O,"NA",0,1)&gt;0, _xlfn.XLOOKUP($K131&amp;$L131,FFPERegionsAvailable!$B:$B&amp;FFPERegionsAvailable!$J:$J,FFPERegionsAvailable!$G:$G,"NA",0,1), _xlfn.XLOOKUP($K131&amp;$L131,FFPERegionsAvailable!$B:$B&amp;FFPERegionsAvailable!$J:$J,FFPERegionsAvailable!$G:$G,"NA",0,-1)))</f>
        <v>AwaitInput</v>
      </c>
      <c r="O131" s="595" t="str" cm="1">
        <f t="array" ref="O131">IF(K131="", "AwaitInput", IF(_xlfn.XLOOKUP($K131&amp;$L131,FFPERegionsAvailable!$B:$B&amp;FFPERegionsAvailable!$J:$J,FFPERegionsAvailable!$O:$O,"NA",0,1)&gt;0, _xlfn.XLOOKUP($K131&amp;$L131,FFPERegionsAvailable!$B:$B&amp;FFPERegionsAvailable!$J:$J,FFPERegionsAvailable!$L:$L,"NA",0,1), _xlfn.XLOOKUP($K131&amp;$L131,FFPERegionsAvailable!$B:$B&amp;FFPERegionsAvailable!$J:$J,FFPERegionsAvailable!$L:$L,"NA",0,-1)))</f>
        <v>AwaitInput</v>
      </c>
      <c r="P131" s="604" t="str" cm="1">
        <f t="array" ref="P131">IF(K131="", "AwaitInput", IF(_xlfn.XLOOKUP($K131&amp;$L131,FFPERegionsAvailable!$B:$B&amp;FFPERegionsAvailable!$J:$J,FFPERegionsAvailable!$O:$O,"NA",0,1)&gt;0, _xlfn.XLOOKUP($K131&amp;$L131,FFPERegionsAvailable!$B:$B&amp;FFPERegionsAvailable!$J:$J,FFPERegionsAvailable!$O:$O,"NA",0,1), _xlfn.XLOOKUP($K131&amp;$L131,FFPERegionsAvailable!$B:$B&amp;FFPERegionsAvailable!$J:$J,FFPERegionsAvailable!$O:$O,"NA",0,-1)))</f>
        <v>AwaitInput</v>
      </c>
      <c r="Q131" s="594" t="str" cm="1">
        <f t="array" ref="Q131">IF(K131="", "AwaitInput", IF(_xlfn.XLOOKUP($K131&amp;$L131,FFPERegionsAvailable!$B:$B&amp;FFPERegionsAvailable!$J:$J,FFPERegionsAvailable!$O:$O,"NA",0,1)&gt;0, _xlfn.XLOOKUP($K131&amp;$L131,FFPERegionsAvailable!$B:$B&amp;FFPERegionsAvailable!$J:$J,FFPERegionsAvailable!$C:$C,"NA",0,1), _xlfn.XLOOKUP($K131&amp;$L131,FFPERegionsAvailable!$B:$B&amp;FFPERegionsAvailable!$J:$J,FFPERegionsAvailable!$C:$C,"NA",0,-1)))</f>
        <v>AwaitInput</v>
      </c>
      <c r="R131" s="594" t="str" cm="1">
        <f t="array" ref="R131">IF(K131="", "AwaitInput", IF(_xlfn.XLOOKUP($K131&amp;$L131,FFPERegionsAvailable!$B:$B&amp;FFPERegionsAvailable!$J:$J,FFPERegionsAvailable!$O:$O,"NA",0,1)&gt;0, _xlfn.XLOOKUP($K131&amp;$L131,FFPERegionsAvailable!$B:$B&amp;FFPERegionsAvailable!$J:$J,FFPERegionsAvailable!$S:$S,"NA",0,1), _xlfn.XLOOKUP($K131&amp;$L131,FFPERegionsAvailable!$B:$B&amp;FFPERegionsAvailable!$J:$J,FFPERegionsAvailable!$S:$S,"NA",0,-1)))</f>
        <v>AwaitInput</v>
      </c>
      <c r="S131" s="594" t="str" cm="1">
        <f t="array" ref="S131">IF(K131="", "AwaitInput", IF(_xlfn.XLOOKUP($K131&amp;$L131,FFPERegionsAvailable!$B:$B&amp;FFPERegionsAvailable!$J:$J,FFPERegionsAvailable!$O:$O,"NA",0,1)&gt;0, _xlfn.XLOOKUP($K131&amp;$L131,FFPERegionsAvailable!$B:$B&amp;FFPERegionsAvailable!$J:$J,FFPERegionsAvailable!$W:$W,"NA",0,1), _xlfn.XLOOKUP($K131&amp;$L131,FFPERegionsAvailable!$B:$B&amp;FFPERegionsAvailable!$J:$J,FFPERegionsAvailable!$W:$W,"NA",0,-1)))</f>
        <v>AwaitInput</v>
      </c>
    </row>
    <row r="132" spans="1:19" ht="15.5" hidden="1">
      <c r="A132" s="215" t="s">
        <v>288</v>
      </c>
      <c r="B132" s="215" t="s">
        <v>905</v>
      </c>
      <c r="C132" s="215" t="s">
        <v>1505</v>
      </c>
      <c r="D132" s="215">
        <v>1</v>
      </c>
      <c r="E132" s="215" t="s">
        <v>2880</v>
      </c>
      <c r="F132" s="652" t="s">
        <v>2888</v>
      </c>
      <c r="G132" s="215" t="s">
        <v>2882</v>
      </c>
      <c r="H132" s="215" t="str">
        <f>IF(COUNTIFS(FFPERegionsAvailable!B:B,FFPEUsageLog!A132,FFPERegionsAvailable!J:J,FFPEUsageLog!B132,FFPERegionsAvailable!F:F,FFPEUsageLog!C132)&gt;0,"Y","N")</f>
        <v>Y</v>
      </c>
      <c r="K132" s="116"/>
      <c r="L132" s="613"/>
      <c r="M132" s="594" t="str" cm="1">
        <f t="array" ref="M132">IF(K132="", "AwaitInput", IF(_xlfn.XLOOKUP($K132&amp;$L132,FFPERegionsAvailable!$B:$B&amp;FFPERegionsAvailable!$J:$J,FFPERegionsAvailable!$O:$O,"NA",0,1)&gt;0, _xlfn.XLOOKUP($K132&amp;$L132,FFPERegionsAvailable!$B:$B&amp;FFPERegionsAvailable!$J:$J,FFPERegionsAvailable!$F:$F,"NA",0,1), _xlfn.XLOOKUP($K132&amp;$L132,FFPERegionsAvailable!$B:$B&amp;FFPERegionsAvailable!$J:$J,FFPERegionsAvailable!$F:$F,"NA",0,-1)))</f>
        <v>AwaitInput</v>
      </c>
      <c r="N132" s="595" t="str" cm="1">
        <f t="array" ref="N132">IF(K132="", "AwaitInput", IF(_xlfn.XLOOKUP($K132&amp;$L132,FFPERegionsAvailable!$B:$B&amp;FFPERegionsAvailable!$J:$J,FFPERegionsAvailable!$O:$O,"NA",0,1)&gt;0, _xlfn.XLOOKUP($K132&amp;$L132,FFPERegionsAvailable!$B:$B&amp;FFPERegionsAvailable!$J:$J,FFPERegionsAvailable!$G:$G,"NA",0,1), _xlfn.XLOOKUP($K132&amp;$L132,FFPERegionsAvailable!$B:$B&amp;FFPERegionsAvailable!$J:$J,FFPERegionsAvailable!$G:$G,"NA",0,-1)))</f>
        <v>AwaitInput</v>
      </c>
      <c r="O132" s="595" t="str" cm="1">
        <f t="array" ref="O132">IF(K132="", "AwaitInput", IF(_xlfn.XLOOKUP($K132&amp;$L132,FFPERegionsAvailable!$B:$B&amp;FFPERegionsAvailable!$J:$J,FFPERegionsAvailable!$O:$O,"NA",0,1)&gt;0, _xlfn.XLOOKUP($K132&amp;$L132,FFPERegionsAvailable!$B:$B&amp;FFPERegionsAvailable!$J:$J,FFPERegionsAvailable!$L:$L,"NA",0,1), _xlfn.XLOOKUP($K132&amp;$L132,FFPERegionsAvailable!$B:$B&amp;FFPERegionsAvailable!$J:$J,FFPERegionsAvailable!$L:$L,"NA",0,-1)))</f>
        <v>AwaitInput</v>
      </c>
      <c r="P132" s="604" t="str" cm="1">
        <f t="array" ref="P132">IF(K132="", "AwaitInput", IF(_xlfn.XLOOKUP($K132&amp;$L132,FFPERegionsAvailable!$B:$B&amp;FFPERegionsAvailable!$J:$J,FFPERegionsAvailable!$O:$O,"NA",0,1)&gt;0, _xlfn.XLOOKUP($K132&amp;$L132,FFPERegionsAvailable!$B:$B&amp;FFPERegionsAvailable!$J:$J,FFPERegionsAvailable!$O:$O,"NA",0,1), _xlfn.XLOOKUP($K132&amp;$L132,FFPERegionsAvailable!$B:$B&amp;FFPERegionsAvailable!$J:$J,FFPERegionsAvailable!$O:$O,"NA",0,-1)))</f>
        <v>AwaitInput</v>
      </c>
      <c r="Q132" s="594" t="str" cm="1">
        <f t="array" ref="Q132">IF(K132="", "AwaitInput", IF(_xlfn.XLOOKUP($K132&amp;$L132,FFPERegionsAvailable!$B:$B&amp;FFPERegionsAvailable!$J:$J,FFPERegionsAvailable!$O:$O,"NA",0,1)&gt;0, _xlfn.XLOOKUP($K132&amp;$L132,FFPERegionsAvailable!$B:$B&amp;FFPERegionsAvailable!$J:$J,FFPERegionsAvailable!$C:$C,"NA",0,1), _xlfn.XLOOKUP($K132&amp;$L132,FFPERegionsAvailable!$B:$B&amp;FFPERegionsAvailable!$J:$J,FFPERegionsAvailable!$C:$C,"NA",0,-1)))</f>
        <v>AwaitInput</v>
      </c>
      <c r="R132" s="594" t="str" cm="1">
        <f t="array" ref="R132">IF(K132="", "AwaitInput", IF(_xlfn.XLOOKUP($K132&amp;$L132,FFPERegionsAvailable!$B:$B&amp;FFPERegionsAvailable!$J:$J,FFPERegionsAvailable!$O:$O,"NA",0,1)&gt;0, _xlfn.XLOOKUP($K132&amp;$L132,FFPERegionsAvailable!$B:$B&amp;FFPERegionsAvailable!$J:$J,FFPERegionsAvailable!$S:$S,"NA",0,1), _xlfn.XLOOKUP($K132&amp;$L132,FFPERegionsAvailable!$B:$B&amp;FFPERegionsAvailable!$J:$J,FFPERegionsAvailable!$S:$S,"NA",0,-1)))</f>
        <v>AwaitInput</v>
      </c>
      <c r="S132" s="594" t="str" cm="1">
        <f t="array" ref="S132">IF(K132="", "AwaitInput", IF(_xlfn.XLOOKUP($K132&amp;$L132,FFPERegionsAvailable!$B:$B&amp;FFPERegionsAvailable!$J:$J,FFPERegionsAvailable!$O:$O,"NA",0,1)&gt;0, _xlfn.XLOOKUP($K132&amp;$L132,FFPERegionsAvailable!$B:$B&amp;FFPERegionsAvailable!$J:$J,FFPERegionsAvailable!$W:$W,"NA",0,1), _xlfn.XLOOKUP($K132&amp;$L132,FFPERegionsAvailable!$B:$B&amp;FFPERegionsAvailable!$J:$J,FFPERegionsAvailable!$W:$W,"NA",0,-1)))</f>
        <v>AwaitInput</v>
      </c>
    </row>
    <row r="133" spans="1:19" ht="15.5" hidden="1">
      <c r="A133" s="215" t="s">
        <v>288</v>
      </c>
      <c r="B133" s="215" t="s">
        <v>925</v>
      </c>
      <c r="C133" s="215" t="s">
        <v>1505</v>
      </c>
      <c r="D133" s="215">
        <v>1</v>
      </c>
      <c r="E133" s="215" t="s">
        <v>2880</v>
      </c>
      <c r="F133" s="652" t="s">
        <v>2888</v>
      </c>
      <c r="G133" s="215" t="s">
        <v>2882</v>
      </c>
      <c r="H133" s="215" t="str">
        <f>IF(COUNTIFS(FFPERegionsAvailable!B:B,FFPEUsageLog!A133,FFPERegionsAvailable!J:J,FFPEUsageLog!B133,FFPERegionsAvailable!F:F,FFPEUsageLog!C133)&gt;0,"Y","N")</f>
        <v>Y</v>
      </c>
      <c r="K133" s="116"/>
      <c r="L133" s="613"/>
      <c r="M133" s="594" t="str" cm="1">
        <f t="array" ref="M133">IF(K133="", "AwaitInput", IF(_xlfn.XLOOKUP($K133&amp;$L133,FFPERegionsAvailable!$B:$B&amp;FFPERegionsAvailable!$J:$J,FFPERegionsAvailable!$O:$O,"NA",0,1)&gt;0, _xlfn.XLOOKUP($K133&amp;$L133,FFPERegionsAvailable!$B:$B&amp;FFPERegionsAvailable!$J:$J,FFPERegionsAvailable!$F:$F,"NA",0,1), _xlfn.XLOOKUP($K133&amp;$L133,FFPERegionsAvailable!$B:$B&amp;FFPERegionsAvailable!$J:$J,FFPERegionsAvailable!$F:$F,"NA",0,-1)))</f>
        <v>AwaitInput</v>
      </c>
      <c r="N133" s="595" t="str" cm="1">
        <f t="array" ref="N133">IF(K133="", "AwaitInput", IF(_xlfn.XLOOKUP($K133&amp;$L133,FFPERegionsAvailable!$B:$B&amp;FFPERegionsAvailable!$J:$J,FFPERegionsAvailable!$O:$O,"NA",0,1)&gt;0, _xlfn.XLOOKUP($K133&amp;$L133,FFPERegionsAvailable!$B:$B&amp;FFPERegionsAvailable!$J:$J,FFPERegionsAvailable!$G:$G,"NA",0,1), _xlfn.XLOOKUP($K133&amp;$L133,FFPERegionsAvailable!$B:$B&amp;FFPERegionsAvailable!$J:$J,FFPERegionsAvailable!$G:$G,"NA",0,-1)))</f>
        <v>AwaitInput</v>
      </c>
      <c r="O133" s="595" t="str" cm="1">
        <f t="array" ref="O133">IF(K133="", "AwaitInput", IF(_xlfn.XLOOKUP($K133&amp;$L133,FFPERegionsAvailable!$B:$B&amp;FFPERegionsAvailable!$J:$J,FFPERegionsAvailable!$O:$O,"NA",0,1)&gt;0, _xlfn.XLOOKUP($K133&amp;$L133,FFPERegionsAvailable!$B:$B&amp;FFPERegionsAvailable!$J:$J,FFPERegionsAvailable!$L:$L,"NA",0,1), _xlfn.XLOOKUP($K133&amp;$L133,FFPERegionsAvailable!$B:$B&amp;FFPERegionsAvailable!$J:$J,FFPERegionsAvailable!$L:$L,"NA",0,-1)))</f>
        <v>AwaitInput</v>
      </c>
      <c r="P133" s="604" t="str" cm="1">
        <f t="array" ref="P133">IF(K133="", "AwaitInput", IF(_xlfn.XLOOKUP($K133&amp;$L133,FFPERegionsAvailable!$B:$B&amp;FFPERegionsAvailable!$J:$J,FFPERegionsAvailable!$O:$O,"NA",0,1)&gt;0, _xlfn.XLOOKUP($K133&amp;$L133,FFPERegionsAvailable!$B:$B&amp;FFPERegionsAvailable!$J:$J,FFPERegionsAvailable!$O:$O,"NA",0,1), _xlfn.XLOOKUP($K133&amp;$L133,FFPERegionsAvailable!$B:$B&amp;FFPERegionsAvailable!$J:$J,FFPERegionsAvailable!$O:$O,"NA",0,-1)))</f>
        <v>AwaitInput</v>
      </c>
      <c r="Q133" s="594" t="str" cm="1">
        <f t="array" ref="Q133">IF(K133="", "AwaitInput", IF(_xlfn.XLOOKUP($K133&amp;$L133,FFPERegionsAvailable!$B:$B&amp;FFPERegionsAvailable!$J:$J,FFPERegionsAvailable!$O:$O,"NA",0,1)&gt;0, _xlfn.XLOOKUP($K133&amp;$L133,FFPERegionsAvailable!$B:$B&amp;FFPERegionsAvailable!$J:$J,FFPERegionsAvailable!$C:$C,"NA",0,1), _xlfn.XLOOKUP($K133&amp;$L133,FFPERegionsAvailable!$B:$B&amp;FFPERegionsAvailable!$J:$J,FFPERegionsAvailable!$C:$C,"NA",0,-1)))</f>
        <v>AwaitInput</v>
      </c>
      <c r="R133" s="594" t="str" cm="1">
        <f t="array" ref="R133">IF(K133="", "AwaitInput", IF(_xlfn.XLOOKUP($K133&amp;$L133,FFPERegionsAvailable!$B:$B&amp;FFPERegionsAvailable!$J:$J,FFPERegionsAvailable!$O:$O,"NA",0,1)&gt;0, _xlfn.XLOOKUP($K133&amp;$L133,FFPERegionsAvailable!$B:$B&amp;FFPERegionsAvailable!$J:$J,FFPERegionsAvailable!$S:$S,"NA",0,1), _xlfn.XLOOKUP($K133&amp;$L133,FFPERegionsAvailable!$B:$B&amp;FFPERegionsAvailable!$J:$J,FFPERegionsAvailable!$S:$S,"NA",0,-1)))</f>
        <v>AwaitInput</v>
      </c>
      <c r="S133" s="594" t="str" cm="1">
        <f t="array" ref="S133">IF(K133="", "AwaitInput", IF(_xlfn.XLOOKUP($K133&amp;$L133,FFPERegionsAvailable!$B:$B&amp;FFPERegionsAvailable!$J:$J,FFPERegionsAvailable!$O:$O,"NA",0,1)&gt;0, _xlfn.XLOOKUP($K133&amp;$L133,FFPERegionsAvailable!$B:$B&amp;FFPERegionsAvailable!$J:$J,FFPERegionsAvailable!$W:$W,"NA",0,1), _xlfn.XLOOKUP($K133&amp;$L133,FFPERegionsAvailable!$B:$B&amp;FFPERegionsAvailable!$J:$J,FFPERegionsAvailable!$W:$W,"NA",0,-1)))</f>
        <v>AwaitInput</v>
      </c>
    </row>
    <row r="134" spans="1:19" ht="15.5" hidden="1">
      <c r="A134" s="215" t="s">
        <v>288</v>
      </c>
      <c r="B134" s="215" t="s">
        <v>943</v>
      </c>
      <c r="C134" s="215" t="s">
        <v>1505</v>
      </c>
      <c r="D134" s="215">
        <v>1</v>
      </c>
      <c r="E134" s="215" t="s">
        <v>2880</v>
      </c>
      <c r="F134" s="652" t="s">
        <v>2888</v>
      </c>
      <c r="G134" s="215" t="s">
        <v>2882</v>
      </c>
      <c r="H134" s="215" t="str">
        <f>IF(COUNTIFS(FFPERegionsAvailable!B:B,FFPEUsageLog!A134,FFPERegionsAvailable!J:J,FFPEUsageLog!B134,FFPERegionsAvailable!F:F,FFPEUsageLog!C134)&gt;0,"Y","N")</f>
        <v>Y</v>
      </c>
      <c r="K134" s="116"/>
      <c r="L134" s="613"/>
      <c r="M134" s="594" t="str" cm="1">
        <f t="array" ref="M134">IF(K134="", "AwaitInput", IF(_xlfn.XLOOKUP($K134&amp;$L134,FFPERegionsAvailable!$B:$B&amp;FFPERegionsAvailable!$J:$J,FFPERegionsAvailable!$O:$O,"NA",0,1)&gt;0, _xlfn.XLOOKUP($K134&amp;$L134,FFPERegionsAvailable!$B:$B&amp;FFPERegionsAvailable!$J:$J,FFPERegionsAvailable!$F:$F,"NA",0,1), _xlfn.XLOOKUP($K134&amp;$L134,FFPERegionsAvailable!$B:$B&amp;FFPERegionsAvailable!$J:$J,FFPERegionsAvailable!$F:$F,"NA",0,-1)))</f>
        <v>AwaitInput</v>
      </c>
      <c r="N134" s="595" t="str" cm="1">
        <f t="array" ref="N134">IF(K134="", "AwaitInput", IF(_xlfn.XLOOKUP($K134&amp;$L134,FFPERegionsAvailable!$B:$B&amp;FFPERegionsAvailable!$J:$J,FFPERegionsAvailable!$O:$O,"NA",0,1)&gt;0, _xlfn.XLOOKUP($K134&amp;$L134,FFPERegionsAvailable!$B:$B&amp;FFPERegionsAvailable!$J:$J,FFPERegionsAvailable!$G:$G,"NA",0,1), _xlfn.XLOOKUP($K134&amp;$L134,FFPERegionsAvailable!$B:$B&amp;FFPERegionsAvailable!$J:$J,FFPERegionsAvailable!$G:$G,"NA",0,-1)))</f>
        <v>AwaitInput</v>
      </c>
      <c r="O134" s="595" t="str" cm="1">
        <f t="array" ref="O134">IF(K134="", "AwaitInput", IF(_xlfn.XLOOKUP($K134&amp;$L134,FFPERegionsAvailable!$B:$B&amp;FFPERegionsAvailable!$J:$J,FFPERegionsAvailable!$O:$O,"NA",0,1)&gt;0, _xlfn.XLOOKUP($K134&amp;$L134,FFPERegionsAvailable!$B:$B&amp;FFPERegionsAvailable!$J:$J,FFPERegionsAvailable!$L:$L,"NA",0,1), _xlfn.XLOOKUP($K134&amp;$L134,FFPERegionsAvailable!$B:$B&amp;FFPERegionsAvailable!$J:$J,FFPERegionsAvailable!$L:$L,"NA",0,-1)))</f>
        <v>AwaitInput</v>
      </c>
      <c r="P134" s="604" t="str" cm="1">
        <f t="array" ref="P134">IF(K134="", "AwaitInput", IF(_xlfn.XLOOKUP($K134&amp;$L134,FFPERegionsAvailable!$B:$B&amp;FFPERegionsAvailable!$J:$J,FFPERegionsAvailable!$O:$O,"NA",0,1)&gt;0, _xlfn.XLOOKUP($K134&amp;$L134,FFPERegionsAvailable!$B:$B&amp;FFPERegionsAvailable!$J:$J,FFPERegionsAvailable!$O:$O,"NA",0,1), _xlfn.XLOOKUP($K134&amp;$L134,FFPERegionsAvailable!$B:$B&amp;FFPERegionsAvailable!$J:$J,FFPERegionsAvailable!$O:$O,"NA",0,-1)))</f>
        <v>AwaitInput</v>
      </c>
      <c r="Q134" s="594" t="str" cm="1">
        <f t="array" ref="Q134">IF(K134="", "AwaitInput", IF(_xlfn.XLOOKUP($K134&amp;$L134,FFPERegionsAvailable!$B:$B&amp;FFPERegionsAvailable!$J:$J,FFPERegionsAvailable!$O:$O,"NA",0,1)&gt;0, _xlfn.XLOOKUP($K134&amp;$L134,FFPERegionsAvailable!$B:$B&amp;FFPERegionsAvailable!$J:$J,FFPERegionsAvailable!$C:$C,"NA",0,1), _xlfn.XLOOKUP($K134&amp;$L134,FFPERegionsAvailable!$B:$B&amp;FFPERegionsAvailable!$J:$J,FFPERegionsAvailable!$C:$C,"NA",0,-1)))</f>
        <v>AwaitInput</v>
      </c>
      <c r="R134" s="594" t="str" cm="1">
        <f t="array" ref="R134">IF(K134="", "AwaitInput", IF(_xlfn.XLOOKUP($K134&amp;$L134,FFPERegionsAvailable!$B:$B&amp;FFPERegionsAvailable!$J:$J,FFPERegionsAvailable!$O:$O,"NA",0,1)&gt;0, _xlfn.XLOOKUP($K134&amp;$L134,FFPERegionsAvailable!$B:$B&amp;FFPERegionsAvailable!$J:$J,FFPERegionsAvailable!$S:$S,"NA",0,1), _xlfn.XLOOKUP($K134&amp;$L134,FFPERegionsAvailable!$B:$B&amp;FFPERegionsAvailable!$J:$J,FFPERegionsAvailable!$S:$S,"NA",0,-1)))</f>
        <v>AwaitInput</v>
      </c>
      <c r="S134" s="594" t="str" cm="1">
        <f t="array" ref="S134">IF(K134="", "AwaitInput", IF(_xlfn.XLOOKUP($K134&amp;$L134,FFPERegionsAvailable!$B:$B&amp;FFPERegionsAvailable!$J:$J,FFPERegionsAvailable!$O:$O,"NA",0,1)&gt;0, _xlfn.XLOOKUP($K134&amp;$L134,FFPERegionsAvailable!$B:$B&amp;FFPERegionsAvailable!$J:$J,FFPERegionsAvailable!$W:$W,"NA",0,1), _xlfn.XLOOKUP($K134&amp;$L134,FFPERegionsAvailable!$B:$B&amp;FFPERegionsAvailable!$J:$J,FFPERegionsAvailable!$W:$W,"NA",0,-1)))</f>
        <v>AwaitInput</v>
      </c>
    </row>
    <row r="135" spans="1:19" ht="15.5" hidden="1">
      <c r="A135" s="215" t="s">
        <v>297</v>
      </c>
      <c r="B135" s="215" t="s">
        <v>905</v>
      </c>
      <c r="C135" s="215" t="s">
        <v>1541</v>
      </c>
      <c r="D135" s="215">
        <v>1</v>
      </c>
      <c r="E135" s="215" t="s">
        <v>2880</v>
      </c>
      <c r="F135" s="652" t="s">
        <v>2888</v>
      </c>
      <c r="G135" s="215" t="s">
        <v>2882</v>
      </c>
      <c r="H135" s="215" t="str">
        <f>IF(COUNTIFS(FFPERegionsAvailable!B:B,FFPEUsageLog!A135,FFPERegionsAvailable!J:J,FFPEUsageLog!B135,FFPERegionsAvailable!F:F,FFPEUsageLog!C135)&gt;0,"Y","N")</f>
        <v>Y</v>
      </c>
      <c r="K135" s="116"/>
      <c r="L135" s="613"/>
      <c r="M135" s="594" t="str" cm="1">
        <f t="array" ref="M135">IF(K135="", "AwaitInput", IF(_xlfn.XLOOKUP($K135&amp;$L135,FFPERegionsAvailable!$B:$B&amp;FFPERegionsAvailable!$J:$J,FFPERegionsAvailable!$O:$O,"NA",0,1)&gt;0, _xlfn.XLOOKUP($K135&amp;$L135,FFPERegionsAvailable!$B:$B&amp;FFPERegionsAvailable!$J:$J,FFPERegionsAvailable!$F:$F,"NA",0,1), _xlfn.XLOOKUP($K135&amp;$L135,FFPERegionsAvailable!$B:$B&amp;FFPERegionsAvailable!$J:$J,FFPERegionsAvailable!$F:$F,"NA",0,-1)))</f>
        <v>AwaitInput</v>
      </c>
      <c r="N135" s="595" t="str" cm="1">
        <f t="array" ref="N135">IF(K135="", "AwaitInput", IF(_xlfn.XLOOKUP($K135&amp;$L135,FFPERegionsAvailable!$B:$B&amp;FFPERegionsAvailable!$J:$J,FFPERegionsAvailable!$O:$O,"NA",0,1)&gt;0, _xlfn.XLOOKUP($K135&amp;$L135,FFPERegionsAvailable!$B:$B&amp;FFPERegionsAvailable!$J:$J,FFPERegionsAvailable!$G:$G,"NA",0,1), _xlfn.XLOOKUP($K135&amp;$L135,FFPERegionsAvailable!$B:$B&amp;FFPERegionsAvailable!$J:$J,FFPERegionsAvailable!$G:$G,"NA",0,-1)))</f>
        <v>AwaitInput</v>
      </c>
      <c r="O135" s="595" t="str" cm="1">
        <f t="array" ref="O135">IF(K135="", "AwaitInput", IF(_xlfn.XLOOKUP($K135&amp;$L135,FFPERegionsAvailable!$B:$B&amp;FFPERegionsAvailable!$J:$J,FFPERegionsAvailable!$O:$O,"NA",0,1)&gt;0, _xlfn.XLOOKUP($K135&amp;$L135,FFPERegionsAvailable!$B:$B&amp;FFPERegionsAvailable!$J:$J,FFPERegionsAvailable!$L:$L,"NA",0,1), _xlfn.XLOOKUP($K135&amp;$L135,FFPERegionsAvailable!$B:$B&amp;FFPERegionsAvailable!$J:$J,FFPERegionsAvailable!$L:$L,"NA",0,-1)))</f>
        <v>AwaitInput</v>
      </c>
      <c r="P135" s="604" t="str" cm="1">
        <f t="array" ref="P135">IF(K135="", "AwaitInput", IF(_xlfn.XLOOKUP($K135&amp;$L135,FFPERegionsAvailable!$B:$B&amp;FFPERegionsAvailable!$J:$J,FFPERegionsAvailable!$O:$O,"NA",0,1)&gt;0, _xlfn.XLOOKUP($K135&amp;$L135,FFPERegionsAvailable!$B:$B&amp;FFPERegionsAvailable!$J:$J,FFPERegionsAvailable!$O:$O,"NA",0,1), _xlfn.XLOOKUP($K135&amp;$L135,FFPERegionsAvailable!$B:$B&amp;FFPERegionsAvailable!$J:$J,FFPERegionsAvailable!$O:$O,"NA",0,-1)))</f>
        <v>AwaitInput</v>
      </c>
      <c r="Q135" s="594" t="str" cm="1">
        <f t="array" ref="Q135">IF(K135="", "AwaitInput", IF(_xlfn.XLOOKUP($K135&amp;$L135,FFPERegionsAvailable!$B:$B&amp;FFPERegionsAvailable!$J:$J,FFPERegionsAvailable!$O:$O,"NA",0,1)&gt;0, _xlfn.XLOOKUP($K135&amp;$L135,FFPERegionsAvailable!$B:$B&amp;FFPERegionsAvailable!$J:$J,FFPERegionsAvailable!$C:$C,"NA",0,1), _xlfn.XLOOKUP($K135&amp;$L135,FFPERegionsAvailable!$B:$B&amp;FFPERegionsAvailable!$J:$J,FFPERegionsAvailable!$C:$C,"NA",0,-1)))</f>
        <v>AwaitInput</v>
      </c>
      <c r="R135" s="594" t="str" cm="1">
        <f t="array" ref="R135">IF(K135="", "AwaitInput", IF(_xlfn.XLOOKUP($K135&amp;$L135,FFPERegionsAvailable!$B:$B&amp;FFPERegionsAvailable!$J:$J,FFPERegionsAvailable!$O:$O,"NA",0,1)&gt;0, _xlfn.XLOOKUP($K135&amp;$L135,FFPERegionsAvailable!$B:$B&amp;FFPERegionsAvailable!$J:$J,FFPERegionsAvailable!$S:$S,"NA",0,1), _xlfn.XLOOKUP($K135&amp;$L135,FFPERegionsAvailable!$B:$B&amp;FFPERegionsAvailable!$J:$J,FFPERegionsAvailable!$S:$S,"NA",0,-1)))</f>
        <v>AwaitInput</v>
      </c>
      <c r="S135" s="594" t="str" cm="1">
        <f t="array" ref="S135">IF(K135="", "AwaitInput", IF(_xlfn.XLOOKUP($K135&amp;$L135,FFPERegionsAvailable!$B:$B&amp;FFPERegionsAvailable!$J:$J,FFPERegionsAvailable!$O:$O,"NA",0,1)&gt;0, _xlfn.XLOOKUP($K135&amp;$L135,FFPERegionsAvailable!$B:$B&amp;FFPERegionsAvailable!$J:$J,FFPERegionsAvailable!$W:$W,"NA",0,1), _xlfn.XLOOKUP($K135&amp;$L135,FFPERegionsAvailable!$B:$B&amp;FFPERegionsAvailable!$J:$J,FFPERegionsAvailable!$W:$W,"NA",0,-1)))</f>
        <v>AwaitInput</v>
      </c>
    </row>
    <row r="136" spans="1:19" ht="15.5" hidden="1">
      <c r="A136" s="215" t="s">
        <v>297</v>
      </c>
      <c r="B136" s="215" t="s">
        <v>925</v>
      </c>
      <c r="C136" s="215" t="s">
        <v>1541</v>
      </c>
      <c r="D136" s="215">
        <v>1</v>
      </c>
      <c r="E136" s="215" t="s">
        <v>2880</v>
      </c>
      <c r="F136" s="652" t="s">
        <v>2888</v>
      </c>
      <c r="G136" s="215" t="s">
        <v>2882</v>
      </c>
      <c r="H136" s="215" t="str">
        <f>IF(COUNTIFS(FFPERegionsAvailable!B:B,FFPEUsageLog!A136,FFPERegionsAvailable!J:J,FFPEUsageLog!B136,FFPERegionsAvailable!F:F,FFPEUsageLog!C136)&gt;0,"Y","N")</f>
        <v>Y</v>
      </c>
      <c r="K136" s="116"/>
      <c r="L136" s="613"/>
      <c r="M136" s="594" t="str" cm="1">
        <f t="array" ref="M136">IF(K136="", "AwaitInput", IF(_xlfn.XLOOKUP($K136&amp;$L136,FFPERegionsAvailable!$B:$B&amp;FFPERegionsAvailable!$J:$J,FFPERegionsAvailable!$O:$O,"NA",0,1)&gt;0, _xlfn.XLOOKUP($K136&amp;$L136,FFPERegionsAvailable!$B:$B&amp;FFPERegionsAvailable!$J:$J,FFPERegionsAvailable!$F:$F,"NA",0,1), _xlfn.XLOOKUP($K136&amp;$L136,FFPERegionsAvailable!$B:$B&amp;FFPERegionsAvailable!$J:$J,FFPERegionsAvailable!$F:$F,"NA",0,-1)))</f>
        <v>AwaitInput</v>
      </c>
      <c r="N136" s="595" t="str" cm="1">
        <f t="array" ref="N136">IF(K136="", "AwaitInput", IF(_xlfn.XLOOKUP($K136&amp;$L136,FFPERegionsAvailable!$B:$B&amp;FFPERegionsAvailable!$J:$J,FFPERegionsAvailable!$O:$O,"NA",0,1)&gt;0, _xlfn.XLOOKUP($K136&amp;$L136,FFPERegionsAvailable!$B:$B&amp;FFPERegionsAvailable!$J:$J,FFPERegionsAvailable!$G:$G,"NA",0,1), _xlfn.XLOOKUP($K136&amp;$L136,FFPERegionsAvailable!$B:$B&amp;FFPERegionsAvailable!$J:$J,FFPERegionsAvailable!$G:$G,"NA",0,-1)))</f>
        <v>AwaitInput</v>
      </c>
      <c r="O136" s="595" t="str" cm="1">
        <f t="array" ref="O136">IF(K136="", "AwaitInput", IF(_xlfn.XLOOKUP($K136&amp;$L136,FFPERegionsAvailable!$B:$B&amp;FFPERegionsAvailable!$J:$J,FFPERegionsAvailable!$O:$O,"NA",0,1)&gt;0, _xlfn.XLOOKUP($K136&amp;$L136,FFPERegionsAvailable!$B:$B&amp;FFPERegionsAvailable!$J:$J,FFPERegionsAvailable!$L:$L,"NA",0,1), _xlfn.XLOOKUP($K136&amp;$L136,FFPERegionsAvailable!$B:$B&amp;FFPERegionsAvailable!$J:$J,FFPERegionsAvailable!$L:$L,"NA",0,-1)))</f>
        <v>AwaitInput</v>
      </c>
      <c r="P136" s="604" t="str" cm="1">
        <f t="array" ref="P136">IF(K136="", "AwaitInput", IF(_xlfn.XLOOKUP($K136&amp;$L136,FFPERegionsAvailable!$B:$B&amp;FFPERegionsAvailable!$J:$J,FFPERegionsAvailable!$O:$O,"NA",0,1)&gt;0, _xlfn.XLOOKUP($K136&amp;$L136,FFPERegionsAvailable!$B:$B&amp;FFPERegionsAvailable!$J:$J,FFPERegionsAvailable!$O:$O,"NA",0,1), _xlfn.XLOOKUP($K136&amp;$L136,FFPERegionsAvailable!$B:$B&amp;FFPERegionsAvailable!$J:$J,FFPERegionsAvailable!$O:$O,"NA",0,-1)))</f>
        <v>AwaitInput</v>
      </c>
      <c r="Q136" s="594" t="str" cm="1">
        <f t="array" ref="Q136">IF(K136="", "AwaitInput", IF(_xlfn.XLOOKUP($K136&amp;$L136,FFPERegionsAvailable!$B:$B&amp;FFPERegionsAvailable!$J:$J,FFPERegionsAvailable!$O:$O,"NA",0,1)&gt;0, _xlfn.XLOOKUP($K136&amp;$L136,FFPERegionsAvailable!$B:$B&amp;FFPERegionsAvailable!$J:$J,FFPERegionsAvailable!$C:$C,"NA",0,1), _xlfn.XLOOKUP($K136&amp;$L136,FFPERegionsAvailable!$B:$B&amp;FFPERegionsAvailable!$J:$J,FFPERegionsAvailable!$C:$C,"NA",0,-1)))</f>
        <v>AwaitInput</v>
      </c>
      <c r="R136" s="594" t="str" cm="1">
        <f t="array" ref="R136">IF(K136="", "AwaitInput", IF(_xlfn.XLOOKUP($K136&amp;$L136,FFPERegionsAvailable!$B:$B&amp;FFPERegionsAvailable!$J:$J,FFPERegionsAvailable!$O:$O,"NA",0,1)&gt;0, _xlfn.XLOOKUP($K136&amp;$L136,FFPERegionsAvailable!$B:$B&amp;FFPERegionsAvailable!$J:$J,FFPERegionsAvailable!$S:$S,"NA",0,1), _xlfn.XLOOKUP($K136&amp;$L136,FFPERegionsAvailable!$B:$B&amp;FFPERegionsAvailable!$J:$J,FFPERegionsAvailable!$S:$S,"NA",0,-1)))</f>
        <v>AwaitInput</v>
      </c>
      <c r="S136" s="594" t="str" cm="1">
        <f t="array" ref="S136">IF(K136="", "AwaitInput", IF(_xlfn.XLOOKUP($K136&amp;$L136,FFPERegionsAvailable!$B:$B&amp;FFPERegionsAvailable!$J:$J,FFPERegionsAvailable!$O:$O,"NA",0,1)&gt;0, _xlfn.XLOOKUP($K136&amp;$L136,FFPERegionsAvailable!$B:$B&amp;FFPERegionsAvailable!$J:$J,FFPERegionsAvailable!$W:$W,"NA",0,1), _xlfn.XLOOKUP($K136&amp;$L136,FFPERegionsAvailable!$B:$B&amp;FFPERegionsAvailable!$J:$J,FFPERegionsAvailable!$W:$W,"NA",0,-1)))</f>
        <v>AwaitInput</v>
      </c>
    </row>
    <row r="137" spans="1:19" ht="15.5" hidden="1">
      <c r="A137" s="215" t="s">
        <v>297</v>
      </c>
      <c r="B137" s="215" t="s">
        <v>943</v>
      </c>
      <c r="C137" s="215" t="s">
        <v>1541</v>
      </c>
      <c r="D137" s="215">
        <v>1</v>
      </c>
      <c r="E137" s="215" t="s">
        <v>2880</v>
      </c>
      <c r="F137" s="652" t="s">
        <v>2888</v>
      </c>
      <c r="G137" s="215" t="s">
        <v>2882</v>
      </c>
      <c r="H137" s="215" t="str">
        <f>IF(COUNTIFS(FFPERegionsAvailable!B:B,FFPEUsageLog!A137,FFPERegionsAvailable!J:J,FFPEUsageLog!B137,FFPERegionsAvailable!F:F,FFPEUsageLog!C137)&gt;0,"Y","N")</f>
        <v>Y</v>
      </c>
      <c r="K137" s="116"/>
      <c r="L137" s="613"/>
      <c r="M137" s="594" t="str" cm="1">
        <f t="array" ref="M137">IF(K137="", "AwaitInput", IF(_xlfn.XLOOKUP($K137&amp;$L137,FFPERegionsAvailable!$B:$B&amp;FFPERegionsAvailable!$J:$J,FFPERegionsAvailable!$O:$O,"NA",0,1)&gt;0, _xlfn.XLOOKUP($K137&amp;$L137,FFPERegionsAvailable!$B:$B&amp;FFPERegionsAvailable!$J:$J,FFPERegionsAvailable!$F:$F,"NA",0,1), _xlfn.XLOOKUP($K137&amp;$L137,FFPERegionsAvailable!$B:$B&amp;FFPERegionsAvailable!$J:$J,FFPERegionsAvailable!$F:$F,"NA",0,-1)))</f>
        <v>AwaitInput</v>
      </c>
      <c r="N137" s="595" t="str" cm="1">
        <f t="array" ref="N137">IF(K137="", "AwaitInput", IF(_xlfn.XLOOKUP($K137&amp;$L137,FFPERegionsAvailable!$B:$B&amp;FFPERegionsAvailable!$J:$J,FFPERegionsAvailable!$O:$O,"NA",0,1)&gt;0, _xlfn.XLOOKUP($K137&amp;$L137,FFPERegionsAvailable!$B:$B&amp;FFPERegionsAvailable!$J:$J,FFPERegionsAvailable!$G:$G,"NA",0,1), _xlfn.XLOOKUP($K137&amp;$L137,FFPERegionsAvailable!$B:$B&amp;FFPERegionsAvailable!$J:$J,FFPERegionsAvailable!$G:$G,"NA",0,-1)))</f>
        <v>AwaitInput</v>
      </c>
      <c r="O137" s="595" t="str" cm="1">
        <f t="array" ref="O137">IF(K137="", "AwaitInput", IF(_xlfn.XLOOKUP($K137&amp;$L137,FFPERegionsAvailable!$B:$B&amp;FFPERegionsAvailable!$J:$J,FFPERegionsAvailable!$O:$O,"NA",0,1)&gt;0, _xlfn.XLOOKUP($K137&amp;$L137,FFPERegionsAvailable!$B:$B&amp;FFPERegionsAvailable!$J:$J,FFPERegionsAvailable!$L:$L,"NA",0,1), _xlfn.XLOOKUP($K137&amp;$L137,FFPERegionsAvailable!$B:$B&amp;FFPERegionsAvailable!$J:$J,FFPERegionsAvailable!$L:$L,"NA",0,-1)))</f>
        <v>AwaitInput</v>
      </c>
      <c r="P137" s="604" t="str" cm="1">
        <f t="array" ref="P137">IF(K137="", "AwaitInput", IF(_xlfn.XLOOKUP($K137&amp;$L137,FFPERegionsAvailable!$B:$B&amp;FFPERegionsAvailable!$J:$J,FFPERegionsAvailable!$O:$O,"NA",0,1)&gt;0, _xlfn.XLOOKUP($K137&amp;$L137,FFPERegionsAvailable!$B:$B&amp;FFPERegionsAvailable!$J:$J,FFPERegionsAvailable!$O:$O,"NA",0,1), _xlfn.XLOOKUP($K137&amp;$L137,FFPERegionsAvailable!$B:$B&amp;FFPERegionsAvailable!$J:$J,FFPERegionsAvailable!$O:$O,"NA",0,-1)))</f>
        <v>AwaitInput</v>
      </c>
      <c r="Q137" s="594" t="str" cm="1">
        <f t="array" ref="Q137">IF(K137="", "AwaitInput", IF(_xlfn.XLOOKUP($K137&amp;$L137,FFPERegionsAvailable!$B:$B&amp;FFPERegionsAvailable!$J:$J,FFPERegionsAvailable!$O:$O,"NA",0,1)&gt;0, _xlfn.XLOOKUP($K137&amp;$L137,FFPERegionsAvailable!$B:$B&amp;FFPERegionsAvailable!$J:$J,FFPERegionsAvailable!$C:$C,"NA",0,1), _xlfn.XLOOKUP($K137&amp;$L137,FFPERegionsAvailable!$B:$B&amp;FFPERegionsAvailable!$J:$J,FFPERegionsAvailable!$C:$C,"NA",0,-1)))</f>
        <v>AwaitInput</v>
      </c>
      <c r="R137" s="594" t="str" cm="1">
        <f t="array" ref="R137">IF(K137="", "AwaitInput", IF(_xlfn.XLOOKUP($K137&amp;$L137,FFPERegionsAvailable!$B:$B&amp;FFPERegionsAvailable!$J:$J,FFPERegionsAvailable!$O:$O,"NA",0,1)&gt;0, _xlfn.XLOOKUP($K137&amp;$L137,FFPERegionsAvailable!$B:$B&amp;FFPERegionsAvailable!$J:$J,FFPERegionsAvailable!$S:$S,"NA",0,1), _xlfn.XLOOKUP($K137&amp;$L137,FFPERegionsAvailable!$B:$B&amp;FFPERegionsAvailable!$J:$J,FFPERegionsAvailable!$S:$S,"NA",0,-1)))</f>
        <v>AwaitInput</v>
      </c>
      <c r="S137" s="594" t="str" cm="1">
        <f t="array" ref="S137">IF(K137="", "AwaitInput", IF(_xlfn.XLOOKUP($K137&amp;$L137,FFPERegionsAvailable!$B:$B&amp;FFPERegionsAvailable!$J:$J,FFPERegionsAvailable!$O:$O,"NA",0,1)&gt;0, _xlfn.XLOOKUP($K137&amp;$L137,FFPERegionsAvailable!$B:$B&amp;FFPERegionsAvailable!$J:$J,FFPERegionsAvailable!$W:$W,"NA",0,1), _xlfn.XLOOKUP($K137&amp;$L137,FFPERegionsAvailable!$B:$B&amp;FFPERegionsAvailable!$J:$J,FFPERegionsAvailable!$W:$W,"NA",0,-1)))</f>
        <v>AwaitInput</v>
      </c>
    </row>
    <row r="138" spans="1:19" ht="15.5" hidden="1">
      <c r="A138" s="215" t="s">
        <v>299</v>
      </c>
      <c r="B138" s="215" t="s">
        <v>905</v>
      </c>
      <c r="C138" s="215" t="s">
        <v>1551</v>
      </c>
      <c r="D138" s="215">
        <v>1</v>
      </c>
      <c r="E138" s="215" t="s">
        <v>2880</v>
      </c>
      <c r="F138" s="652" t="s">
        <v>2888</v>
      </c>
      <c r="G138" s="215" t="s">
        <v>2882</v>
      </c>
      <c r="H138" s="215" t="str">
        <f>IF(COUNTIFS(FFPERegionsAvailable!B:B,FFPEUsageLog!A138,FFPERegionsAvailable!J:J,FFPEUsageLog!B138,FFPERegionsAvailable!F:F,FFPEUsageLog!C138)&gt;0,"Y","N")</f>
        <v>Y</v>
      </c>
      <c r="K138" s="116"/>
      <c r="L138" s="613"/>
      <c r="M138" s="594" t="str" cm="1">
        <f t="array" ref="M138">IF(K138="", "AwaitInput", IF(_xlfn.XLOOKUP($K138&amp;$L138,FFPERegionsAvailable!$B:$B&amp;FFPERegionsAvailable!$J:$J,FFPERegionsAvailable!$O:$O,"NA",0,1)&gt;0, _xlfn.XLOOKUP($K138&amp;$L138,FFPERegionsAvailable!$B:$B&amp;FFPERegionsAvailable!$J:$J,FFPERegionsAvailable!$F:$F,"NA",0,1), _xlfn.XLOOKUP($K138&amp;$L138,FFPERegionsAvailable!$B:$B&amp;FFPERegionsAvailable!$J:$J,FFPERegionsAvailable!$F:$F,"NA",0,-1)))</f>
        <v>AwaitInput</v>
      </c>
      <c r="N138" s="595" t="str" cm="1">
        <f t="array" ref="N138">IF(K138="", "AwaitInput", IF(_xlfn.XLOOKUP($K138&amp;$L138,FFPERegionsAvailable!$B:$B&amp;FFPERegionsAvailable!$J:$J,FFPERegionsAvailable!$O:$O,"NA",0,1)&gt;0, _xlfn.XLOOKUP($K138&amp;$L138,FFPERegionsAvailable!$B:$B&amp;FFPERegionsAvailable!$J:$J,FFPERegionsAvailable!$G:$G,"NA",0,1), _xlfn.XLOOKUP($K138&amp;$L138,FFPERegionsAvailable!$B:$B&amp;FFPERegionsAvailable!$J:$J,FFPERegionsAvailable!$G:$G,"NA",0,-1)))</f>
        <v>AwaitInput</v>
      </c>
      <c r="O138" s="595" t="str" cm="1">
        <f t="array" ref="O138">IF(K138="", "AwaitInput", IF(_xlfn.XLOOKUP($K138&amp;$L138,FFPERegionsAvailable!$B:$B&amp;FFPERegionsAvailable!$J:$J,FFPERegionsAvailable!$O:$O,"NA",0,1)&gt;0, _xlfn.XLOOKUP($K138&amp;$L138,FFPERegionsAvailable!$B:$B&amp;FFPERegionsAvailable!$J:$J,FFPERegionsAvailable!$L:$L,"NA",0,1), _xlfn.XLOOKUP($K138&amp;$L138,FFPERegionsAvailable!$B:$B&amp;FFPERegionsAvailable!$J:$J,FFPERegionsAvailable!$L:$L,"NA",0,-1)))</f>
        <v>AwaitInput</v>
      </c>
      <c r="P138" s="604" t="str" cm="1">
        <f t="array" ref="P138">IF(K138="", "AwaitInput", IF(_xlfn.XLOOKUP($K138&amp;$L138,FFPERegionsAvailable!$B:$B&amp;FFPERegionsAvailable!$J:$J,FFPERegionsAvailable!$O:$O,"NA",0,1)&gt;0, _xlfn.XLOOKUP($K138&amp;$L138,FFPERegionsAvailable!$B:$B&amp;FFPERegionsAvailable!$J:$J,FFPERegionsAvailable!$O:$O,"NA",0,1), _xlfn.XLOOKUP($K138&amp;$L138,FFPERegionsAvailable!$B:$B&amp;FFPERegionsAvailable!$J:$J,FFPERegionsAvailable!$O:$O,"NA",0,-1)))</f>
        <v>AwaitInput</v>
      </c>
      <c r="Q138" s="594" t="str" cm="1">
        <f t="array" ref="Q138">IF(K138="", "AwaitInput", IF(_xlfn.XLOOKUP($K138&amp;$L138,FFPERegionsAvailable!$B:$B&amp;FFPERegionsAvailable!$J:$J,FFPERegionsAvailable!$O:$O,"NA",0,1)&gt;0, _xlfn.XLOOKUP($K138&amp;$L138,FFPERegionsAvailable!$B:$B&amp;FFPERegionsAvailable!$J:$J,FFPERegionsAvailable!$C:$C,"NA",0,1), _xlfn.XLOOKUP($K138&amp;$L138,FFPERegionsAvailable!$B:$B&amp;FFPERegionsAvailable!$J:$J,FFPERegionsAvailable!$C:$C,"NA",0,-1)))</f>
        <v>AwaitInput</v>
      </c>
      <c r="R138" s="594" t="str" cm="1">
        <f t="array" ref="R138">IF(K138="", "AwaitInput", IF(_xlfn.XLOOKUP($K138&amp;$L138,FFPERegionsAvailable!$B:$B&amp;FFPERegionsAvailable!$J:$J,FFPERegionsAvailable!$O:$O,"NA",0,1)&gt;0, _xlfn.XLOOKUP($K138&amp;$L138,FFPERegionsAvailable!$B:$B&amp;FFPERegionsAvailable!$J:$J,FFPERegionsAvailable!$S:$S,"NA",0,1), _xlfn.XLOOKUP($K138&amp;$L138,FFPERegionsAvailable!$B:$B&amp;FFPERegionsAvailable!$J:$J,FFPERegionsAvailable!$S:$S,"NA",0,-1)))</f>
        <v>AwaitInput</v>
      </c>
      <c r="S138" s="594" t="str" cm="1">
        <f t="array" ref="S138">IF(K138="", "AwaitInput", IF(_xlfn.XLOOKUP($K138&amp;$L138,FFPERegionsAvailable!$B:$B&amp;FFPERegionsAvailable!$J:$J,FFPERegionsAvailable!$O:$O,"NA",0,1)&gt;0, _xlfn.XLOOKUP($K138&amp;$L138,FFPERegionsAvailable!$B:$B&amp;FFPERegionsAvailable!$J:$J,FFPERegionsAvailable!$W:$W,"NA",0,1), _xlfn.XLOOKUP($K138&amp;$L138,FFPERegionsAvailable!$B:$B&amp;FFPERegionsAvailable!$J:$J,FFPERegionsAvailable!$W:$W,"NA",0,-1)))</f>
        <v>AwaitInput</v>
      </c>
    </row>
    <row r="139" spans="1:19" ht="15.5" hidden="1">
      <c r="A139" s="215" t="s">
        <v>299</v>
      </c>
      <c r="B139" s="215" t="s">
        <v>925</v>
      </c>
      <c r="C139" s="215" t="s">
        <v>1551</v>
      </c>
      <c r="D139" s="215">
        <v>1</v>
      </c>
      <c r="E139" s="215" t="s">
        <v>2880</v>
      </c>
      <c r="F139" s="652" t="s">
        <v>2888</v>
      </c>
      <c r="G139" s="215" t="s">
        <v>2882</v>
      </c>
      <c r="H139" s="215" t="str">
        <f>IF(COUNTIFS(FFPERegionsAvailable!B:B,FFPEUsageLog!A139,FFPERegionsAvailable!J:J,FFPEUsageLog!B139,FFPERegionsAvailable!F:F,FFPEUsageLog!C139)&gt;0,"Y","N")</f>
        <v>Y</v>
      </c>
      <c r="K139" s="116"/>
      <c r="L139" s="613"/>
      <c r="M139" s="594" t="str" cm="1">
        <f t="array" ref="M139">IF(K139="", "AwaitInput", IF(_xlfn.XLOOKUP($K139&amp;$L139,FFPERegionsAvailable!$B:$B&amp;FFPERegionsAvailable!$J:$J,FFPERegionsAvailable!$O:$O,"NA",0,1)&gt;0, _xlfn.XLOOKUP($K139&amp;$L139,FFPERegionsAvailable!$B:$B&amp;FFPERegionsAvailable!$J:$J,FFPERegionsAvailable!$F:$F,"NA",0,1), _xlfn.XLOOKUP($K139&amp;$L139,FFPERegionsAvailable!$B:$B&amp;FFPERegionsAvailable!$J:$J,FFPERegionsAvailable!$F:$F,"NA",0,-1)))</f>
        <v>AwaitInput</v>
      </c>
      <c r="N139" s="595" t="str" cm="1">
        <f t="array" ref="N139">IF(K139="", "AwaitInput", IF(_xlfn.XLOOKUP($K139&amp;$L139,FFPERegionsAvailable!$B:$B&amp;FFPERegionsAvailable!$J:$J,FFPERegionsAvailable!$O:$O,"NA",0,1)&gt;0, _xlfn.XLOOKUP($K139&amp;$L139,FFPERegionsAvailable!$B:$B&amp;FFPERegionsAvailable!$J:$J,FFPERegionsAvailable!$G:$G,"NA",0,1), _xlfn.XLOOKUP($K139&amp;$L139,FFPERegionsAvailable!$B:$B&amp;FFPERegionsAvailable!$J:$J,FFPERegionsAvailable!$G:$G,"NA",0,-1)))</f>
        <v>AwaitInput</v>
      </c>
      <c r="O139" s="595" t="str" cm="1">
        <f t="array" ref="O139">IF(K139="", "AwaitInput", IF(_xlfn.XLOOKUP($K139&amp;$L139,FFPERegionsAvailable!$B:$B&amp;FFPERegionsAvailable!$J:$J,FFPERegionsAvailable!$O:$O,"NA",0,1)&gt;0, _xlfn.XLOOKUP($K139&amp;$L139,FFPERegionsAvailable!$B:$B&amp;FFPERegionsAvailable!$J:$J,FFPERegionsAvailable!$L:$L,"NA",0,1), _xlfn.XLOOKUP($K139&amp;$L139,FFPERegionsAvailable!$B:$B&amp;FFPERegionsAvailable!$J:$J,FFPERegionsAvailable!$L:$L,"NA",0,-1)))</f>
        <v>AwaitInput</v>
      </c>
      <c r="P139" s="604" t="str" cm="1">
        <f t="array" ref="P139">IF(K139="", "AwaitInput", IF(_xlfn.XLOOKUP($K139&amp;$L139,FFPERegionsAvailable!$B:$B&amp;FFPERegionsAvailable!$J:$J,FFPERegionsAvailable!$O:$O,"NA",0,1)&gt;0, _xlfn.XLOOKUP($K139&amp;$L139,FFPERegionsAvailable!$B:$B&amp;FFPERegionsAvailable!$J:$J,FFPERegionsAvailable!$O:$O,"NA",0,1), _xlfn.XLOOKUP($K139&amp;$L139,FFPERegionsAvailable!$B:$B&amp;FFPERegionsAvailable!$J:$J,FFPERegionsAvailable!$O:$O,"NA",0,-1)))</f>
        <v>AwaitInput</v>
      </c>
      <c r="Q139" s="594" t="str" cm="1">
        <f t="array" ref="Q139">IF(K139="", "AwaitInput", IF(_xlfn.XLOOKUP($K139&amp;$L139,FFPERegionsAvailable!$B:$B&amp;FFPERegionsAvailable!$J:$J,FFPERegionsAvailable!$O:$O,"NA",0,1)&gt;0, _xlfn.XLOOKUP($K139&amp;$L139,FFPERegionsAvailable!$B:$B&amp;FFPERegionsAvailable!$J:$J,FFPERegionsAvailable!$C:$C,"NA",0,1), _xlfn.XLOOKUP($K139&amp;$L139,FFPERegionsAvailable!$B:$B&amp;FFPERegionsAvailable!$J:$J,FFPERegionsAvailable!$C:$C,"NA",0,-1)))</f>
        <v>AwaitInput</v>
      </c>
      <c r="R139" s="594" t="str" cm="1">
        <f t="array" ref="R139">IF(K139="", "AwaitInput", IF(_xlfn.XLOOKUP($K139&amp;$L139,FFPERegionsAvailable!$B:$B&amp;FFPERegionsAvailable!$J:$J,FFPERegionsAvailable!$O:$O,"NA",0,1)&gt;0, _xlfn.XLOOKUP($K139&amp;$L139,FFPERegionsAvailable!$B:$B&amp;FFPERegionsAvailable!$J:$J,FFPERegionsAvailable!$S:$S,"NA",0,1), _xlfn.XLOOKUP($K139&amp;$L139,FFPERegionsAvailable!$B:$B&amp;FFPERegionsAvailable!$J:$J,FFPERegionsAvailable!$S:$S,"NA",0,-1)))</f>
        <v>AwaitInput</v>
      </c>
      <c r="S139" s="594" t="str" cm="1">
        <f t="array" ref="S139">IF(K139="", "AwaitInput", IF(_xlfn.XLOOKUP($K139&amp;$L139,FFPERegionsAvailable!$B:$B&amp;FFPERegionsAvailable!$J:$J,FFPERegionsAvailable!$O:$O,"NA",0,1)&gt;0, _xlfn.XLOOKUP($K139&amp;$L139,FFPERegionsAvailable!$B:$B&amp;FFPERegionsAvailable!$J:$J,FFPERegionsAvailable!$W:$W,"NA",0,1), _xlfn.XLOOKUP($K139&amp;$L139,FFPERegionsAvailable!$B:$B&amp;FFPERegionsAvailable!$J:$J,FFPERegionsAvailable!$W:$W,"NA",0,-1)))</f>
        <v>AwaitInput</v>
      </c>
    </row>
    <row r="140" spans="1:19" ht="15.5" hidden="1">
      <c r="A140" s="215" t="s">
        <v>299</v>
      </c>
      <c r="B140" s="215" t="s">
        <v>943</v>
      </c>
      <c r="C140" s="215" t="s">
        <v>1551</v>
      </c>
      <c r="D140" s="215">
        <v>1</v>
      </c>
      <c r="E140" s="215" t="s">
        <v>2880</v>
      </c>
      <c r="F140" s="652" t="s">
        <v>2888</v>
      </c>
      <c r="G140" s="215" t="s">
        <v>2882</v>
      </c>
      <c r="H140" s="215" t="str">
        <f>IF(COUNTIFS(FFPERegionsAvailable!B:B,FFPEUsageLog!A140,FFPERegionsAvailable!J:J,FFPEUsageLog!B140,FFPERegionsAvailable!F:F,FFPEUsageLog!C140)&gt;0,"Y","N")</f>
        <v>Y</v>
      </c>
      <c r="K140" s="116"/>
      <c r="L140" s="613"/>
      <c r="M140" s="594" t="str" cm="1">
        <f t="array" ref="M140">IF(K140="", "AwaitInput", IF(_xlfn.XLOOKUP($K140&amp;$L140,FFPERegionsAvailable!$B:$B&amp;FFPERegionsAvailable!$J:$J,FFPERegionsAvailable!$O:$O,"NA",0,1)&gt;0, _xlfn.XLOOKUP($K140&amp;$L140,FFPERegionsAvailable!$B:$B&amp;FFPERegionsAvailable!$J:$J,FFPERegionsAvailable!$F:$F,"NA",0,1), _xlfn.XLOOKUP($K140&amp;$L140,FFPERegionsAvailable!$B:$B&amp;FFPERegionsAvailable!$J:$J,FFPERegionsAvailable!$F:$F,"NA",0,-1)))</f>
        <v>AwaitInput</v>
      </c>
      <c r="N140" s="595" t="str" cm="1">
        <f t="array" ref="N140">IF(K140="", "AwaitInput", IF(_xlfn.XLOOKUP($K140&amp;$L140,FFPERegionsAvailable!$B:$B&amp;FFPERegionsAvailable!$J:$J,FFPERegionsAvailable!$O:$O,"NA",0,1)&gt;0, _xlfn.XLOOKUP($K140&amp;$L140,FFPERegionsAvailable!$B:$B&amp;FFPERegionsAvailable!$J:$J,FFPERegionsAvailable!$G:$G,"NA",0,1), _xlfn.XLOOKUP($K140&amp;$L140,FFPERegionsAvailable!$B:$B&amp;FFPERegionsAvailable!$J:$J,FFPERegionsAvailable!$G:$G,"NA",0,-1)))</f>
        <v>AwaitInput</v>
      </c>
      <c r="O140" s="595" t="str" cm="1">
        <f t="array" ref="O140">IF(K140="", "AwaitInput", IF(_xlfn.XLOOKUP($K140&amp;$L140,FFPERegionsAvailable!$B:$B&amp;FFPERegionsAvailable!$J:$J,FFPERegionsAvailable!$O:$O,"NA",0,1)&gt;0, _xlfn.XLOOKUP($K140&amp;$L140,FFPERegionsAvailable!$B:$B&amp;FFPERegionsAvailable!$J:$J,FFPERegionsAvailable!$L:$L,"NA",0,1), _xlfn.XLOOKUP($K140&amp;$L140,FFPERegionsAvailable!$B:$B&amp;FFPERegionsAvailable!$J:$J,FFPERegionsAvailable!$L:$L,"NA",0,-1)))</f>
        <v>AwaitInput</v>
      </c>
      <c r="P140" s="604" t="str" cm="1">
        <f t="array" ref="P140">IF(K140="", "AwaitInput", IF(_xlfn.XLOOKUP($K140&amp;$L140,FFPERegionsAvailable!$B:$B&amp;FFPERegionsAvailable!$J:$J,FFPERegionsAvailable!$O:$O,"NA",0,1)&gt;0, _xlfn.XLOOKUP($K140&amp;$L140,FFPERegionsAvailable!$B:$B&amp;FFPERegionsAvailable!$J:$J,FFPERegionsAvailable!$O:$O,"NA",0,1), _xlfn.XLOOKUP($K140&amp;$L140,FFPERegionsAvailable!$B:$B&amp;FFPERegionsAvailable!$J:$J,FFPERegionsAvailable!$O:$O,"NA",0,-1)))</f>
        <v>AwaitInput</v>
      </c>
      <c r="Q140" s="594" t="str" cm="1">
        <f t="array" ref="Q140">IF(K140="", "AwaitInput", IF(_xlfn.XLOOKUP($K140&amp;$L140,FFPERegionsAvailable!$B:$B&amp;FFPERegionsAvailable!$J:$J,FFPERegionsAvailable!$O:$O,"NA",0,1)&gt;0, _xlfn.XLOOKUP($K140&amp;$L140,FFPERegionsAvailable!$B:$B&amp;FFPERegionsAvailable!$J:$J,FFPERegionsAvailable!$C:$C,"NA",0,1), _xlfn.XLOOKUP($K140&amp;$L140,FFPERegionsAvailable!$B:$B&amp;FFPERegionsAvailable!$J:$J,FFPERegionsAvailable!$C:$C,"NA",0,-1)))</f>
        <v>AwaitInput</v>
      </c>
      <c r="R140" s="594" t="str" cm="1">
        <f t="array" ref="R140">IF(K140="", "AwaitInput", IF(_xlfn.XLOOKUP($K140&amp;$L140,FFPERegionsAvailable!$B:$B&amp;FFPERegionsAvailable!$J:$J,FFPERegionsAvailable!$O:$O,"NA",0,1)&gt;0, _xlfn.XLOOKUP($K140&amp;$L140,FFPERegionsAvailable!$B:$B&amp;FFPERegionsAvailable!$J:$J,FFPERegionsAvailable!$S:$S,"NA",0,1), _xlfn.XLOOKUP($K140&amp;$L140,FFPERegionsAvailable!$B:$B&amp;FFPERegionsAvailable!$J:$J,FFPERegionsAvailable!$S:$S,"NA",0,-1)))</f>
        <v>AwaitInput</v>
      </c>
      <c r="S140" s="594" t="str" cm="1">
        <f t="array" ref="S140">IF(K140="", "AwaitInput", IF(_xlfn.XLOOKUP($K140&amp;$L140,FFPERegionsAvailable!$B:$B&amp;FFPERegionsAvailable!$J:$J,FFPERegionsAvailable!$O:$O,"NA",0,1)&gt;0, _xlfn.XLOOKUP($K140&amp;$L140,FFPERegionsAvailable!$B:$B&amp;FFPERegionsAvailable!$J:$J,FFPERegionsAvailable!$W:$W,"NA",0,1), _xlfn.XLOOKUP($K140&amp;$L140,FFPERegionsAvailable!$B:$B&amp;FFPERegionsAvailable!$J:$J,FFPERegionsAvailable!$W:$W,"NA",0,-1)))</f>
        <v>AwaitInput</v>
      </c>
    </row>
    <row r="141" spans="1:19" ht="15.5" hidden="1">
      <c r="A141" s="215" t="s">
        <v>302</v>
      </c>
      <c r="B141" s="215" t="s">
        <v>905</v>
      </c>
      <c r="C141" s="215" t="s">
        <v>1514</v>
      </c>
      <c r="D141" s="215">
        <v>1</v>
      </c>
      <c r="E141" s="215" t="s">
        <v>2880</v>
      </c>
      <c r="F141" s="652" t="s">
        <v>2888</v>
      </c>
      <c r="G141" s="215" t="s">
        <v>2882</v>
      </c>
      <c r="H141" s="215" t="str">
        <f>IF(COUNTIFS(FFPERegionsAvailable!B:B,FFPEUsageLog!A141,FFPERegionsAvailable!J:J,FFPEUsageLog!B141,FFPERegionsAvailable!F:F,FFPEUsageLog!C141)&gt;0,"Y","N")</f>
        <v>Y</v>
      </c>
      <c r="K141" s="116"/>
      <c r="L141" s="613"/>
      <c r="M141" s="594" t="str" cm="1">
        <f t="array" ref="M141">IF(K141="", "AwaitInput", IF(_xlfn.XLOOKUP($K141&amp;$L141,FFPERegionsAvailable!$B:$B&amp;FFPERegionsAvailable!$J:$J,FFPERegionsAvailable!$O:$O,"NA",0,1)&gt;0, _xlfn.XLOOKUP($K141&amp;$L141,FFPERegionsAvailable!$B:$B&amp;FFPERegionsAvailable!$J:$J,FFPERegionsAvailable!$F:$F,"NA",0,1), _xlfn.XLOOKUP($K141&amp;$L141,FFPERegionsAvailable!$B:$B&amp;FFPERegionsAvailable!$J:$J,FFPERegionsAvailable!$F:$F,"NA",0,-1)))</f>
        <v>AwaitInput</v>
      </c>
      <c r="N141" s="595" t="str" cm="1">
        <f t="array" ref="N141">IF(K141="", "AwaitInput", IF(_xlfn.XLOOKUP($K141&amp;$L141,FFPERegionsAvailable!$B:$B&amp;FFPERegionsAvailable!$J:$J,FFPERegionsAvailable!$O:$O,"NA",0,1)&gt;0, _xlfn.XLOOKUP($K141&amp;$L141,FFPERegionsAvailable!$B:$B&amp;FFPERegionsAvailable!$J:$J,FFPERegionsAvailable!$G:$G,"NA",0,1), _xlfn.XLOOKUP($K141&amp;$L141,FFPERegionsAvailable!$B:$B&amp;FFPERegionsAvailable!$J:$J,FFPERegionsAvailable!$G:$G,"NA",0,-1)))</f>
        <v>AwaitInput</v>
      </c>
      <c r="O141" s="595" t="str" cm="1">
        <f t="array" ref="O141">IF(K141="", "AwaitInput", IF(_xlfn.XLOOKUP($K141&amp;$L141,FFPERegionsAvailable!$B:$B&amp;FFPERegionsAvailable!$J:$J,FFPERegionsAvailable!$O:$O,"NA",0,1)&gt;0, _xlfn.XLOOKUP($K141&amp;$L141,FFPERegionsAvailable!$B:$B&amp;FFPERegionsAvailable!$J:$J,FFPERegionsAvailable!$L:$L,"NA",0,1), _xlfn.XLOOKUP($K141&amp;$L141,FFPERegionsAvailable!$B:$B&amp;FFPERegionsAvailable!$J:$J,FFPERegionsAvailable!$L:$L,"NA",0,-1)))</f>
        <v>AwaitInput</v>
      </c>
      <c r="P141" s="604" t="str" cm="1">
        <f t="array" ref="P141">IF(K141="", "AwaitInput", IF(_xlfn.XLOOKUP($K141&amp;$L141,FFPERegionsAvailable!$B:$B&amp;FFPERegionsAvailable!$J:$J,FFPERegionsAvailable!$O:$O,"NA",0,1)&gt;0, _xlfn.XLOOKUP($K141&amp;$L141,FFPERegionsAvailable!$B:$B&amp;FFPERegionsAvailable!$J:$J,FFPERegionsAvailable!$O:$O,"NA",0,1), _xlfn.XLOOKUP($K141&amp;$L141,FFPERegionsAvailable!$B:$B&amp;FFPERegionsAvailable!$J:$J,FFPERegionsAvailable!$O:$O,"NA",0,-1)))</f>
        <v>AwaitInput</v>
      </c>
      <c r="Q141" s="594" t="str" cm="1">
        <f t="array" ref="Q141">IF(K141="", "AwaitInput", IF(_xlfn.XLOOKUP($K141&amp;$L141,FFPERegionsAvailable!$B:$B&amp;FFPERegionsAvailable!$J:$J,FFPERegionsAvailable!$O:$O,"NA",0,1)&gt;0, _xlfn.XLOOKUP($K141&amp;$L141,FFPERegionsAvailable!$B:$B&amp;FFPERegionsAvailable!$J:$J,FFPERegionsAvailable!$C:$C,"NA",0,1), _xlfn.XLOOKUP($K141&amp;$L141,FFPERegionsAvailable!$B:$B&amp;FFPERegionsAvailable!$J:$J,FFPERegionsAvailable!$C:$C,"NA",0,-1)))</f>
        <v>AwaitInput</v>
      </c>
      <c r="R141" s="594" t="str" cm="1">
        <f t="array" ref="R141">IF(K141="", "AwaitInput", IF(_xlfn.XLOOKUP($K141&amp;$L141,FFPERegionsAvailable!$B:$B&amp;FFPERegionsAvailable!$J:$J,FFPERegionsAvailable!$O:$O,"NA",0,1)&gt;0, _xlfn.XLOOKUP($K141&amp;$L141,FFPERegionsAvailable!$B:$B&amp;FFPERegionsAvailable!$J:$J,FFPERegionsAvailable!$S:$S,"NA",0,1), _xlfn.XLOOKUP($K141&amp;$L141,FFPERegionsAvailable!$B:$B&amp;FFPERegionsAvailable!$J:$J,FFPERegionsAvailable!$S:$S,"NA",0,-1)))</f>
        <v>AwaitInput</v>
      </c>
      <c r="S141" s="594" t="str" cm="1">
        <f t="array" ref="S141">IF(K141="", "AwaitInput", IF(_xlfn.XLOOKUP($K141&amp;$L141,FFPERegionsAvailable!$B:$B&amp;FFPERegionsAvailable!$J:$J,FFPERegionsAvailable!$O:$O,"NA",0,1)&gt;0, _xlfn.XLOOKUP($K141&amp;$L141,FFPERegionsAvailable!$B:$B&amp;FFPERegionsAvailable!$J:$J,FFPERegionsAvailable!$W:$W,"NA",0,1), _xlfn.XLOOKUP($K141&amp;$L141,FFPERegionsAvailable!$B:$B&amp;FFPERegionsAvailable!$J:$J,FFPERegionsAvailable!$W:$W,"NA",0,-1)))</f>
        <v>AwaitInput</v>
      </c>
    </row>
    <row r="142" spans="1:19" ht="15.5" hidden="1">
      <c r="A142" s="215" t="s">
        <v>302</v>
      </c>
      <c r="B142" s="215" t="s">
        <v>925</v>
      </c>
      <c r="C142" s="215" t="s">
        <v>1514</v>
      </c>
      <c r="D142" s="215">
        <v>1</v>
      </c>
      <c r="E142" s="215" t="s">
        <v>2880</v>
      </c>
      <c r="F142" s="652" t="s">
        <v>2888</v>
      </c>
      <c r="G142" s="215" t="s">
        <v>2882</v>
      </c>
      <c r="H142" s="215" t="str">
        <f>IF(COUNTIFS(FFPERegionsAvailable!B:B,FFPEUsageLog!A142,FFPERegionsAvailable!J:J,FFPEUsageLog!B142,FFPERegionsAvailable!F:F,FFPEUsageLog!C142)&gt;0,"Y","N")</f>
        <v>Y</v>
      </c>
      <c r="K142" s="116"/>
      <c r="L142" s="613"/>
      <c r="M142" s="594" t="str" cm="1">
        <f t="array" ref="M142">IF(K142="", "AwaitInput", IF(_xlfn.XLOOKUP($K142&amp;$L142,FFPERegionsAvailable!$B:$B&amp;FFPERegionsAvailable!$J:$J,FFPERegionsAvailable!$O:$O,"NA",0,1)&gt;0, _xlfn.XLOOKUP($K142&amp;$L142,FFPERegionsAvailable!$B:$B&amp;FFPERegionsAvailable!$J:$J,FFPERegionsAvailable!$F:$F,"NA",0,1), _xlfn.XLOOKUP($K142&amp;$L142,FFPERegionsAvailable!$B:$B&amp;FFPERegionsAvailable!$J:$J,FFPERegionsAvailable!$F:$F,"NA",0,-1)))</f>
        <v>AwaitInput</v>
      </c>
      <c r="N142" s="595" t="str" cm="1">
        <f t="array" ref="N142">IF(K142="", "AwaitInput", IF(_xlfn.XLOOKUP($K142&amp;$L142,FFPERegionsAvailable!$B:$B&amp;FFPERegionsAvailable!$J:$J,FFPERegionsAvailable!$O:$O,"NA",0,1)&gt;0, _xlfn.XLOOKUP($K142&amp;$L142,FFPERegionsAvailable!$B:$B&amp;FFPERegionsAvailable!$J:$J,FFPERegionsAvailable!$G:$G,"NA",0,1), _xlfn.XLOOKUP($K142&amp;$L142,FFPERegionsAvailable!$B:$B&amp;FFPERegionsAvailable!$J:$J,FFPERegionsAvailable!$G:$G,"NA",0,-1)))</f>
        <v>AwaitInput</v>
      </c>
      <c r="O142" s="595" t="str" cm="1">
        <f t="array" ref="O142">IF(K142="", "AwaitInput", IF(_xlfn.XLOOKUP($K142&amp;$L142,FFPERegionsAvailable!$B:$B&amp;FFPERegionsAvailable!$J:$J,FFPERegionsAvailable!$O:$O,"NA",0,1)&gt;0, _xlfn.XLOOKUP($K142&amp;$L142,FFPERegionsAvailable!$B:$B&amp;FFPERegionsAvailable!$J:$J,FFPERegionsAvailable!$L:$L,"NA",0,1), _xlfn.XLOOKUP($K142&amp;$L142,FFPERegionsAvailable!$B:$B&amp;FFPERegionsAvailable!$J:$J,FFPERegionsAvailable!$L:$L,"NA",0,-1)))</f>
        <v>AwaitInput</v>
      </c>
      <c r="P142" s="604" t="str" cm="1">
        <f t="array" ref="P142">IF(K142="", "AwaitInput", IF(_xlfn.XLOOKUP($K142&amp;$L142,FFPERegionsAvailable!$B:$B&amp;FFPERegionsAvailable!$J:$J,FFPERegionsAvailable!$O:$O,"NA",0,1)&gt;0, _xlfn.XLOOKUP($K142&amp;$L142,FFPERegionsAvailable!$B:$B&amp;FFPERegionsAvailable!$J:$J,FFPERegionsAvailable!$O:$O,"NA",0,1), _xlfn.XLOOKUP($K142&amp;$L142,FFPERegionsAvailable!$B:$B&amp;FFPERegionsAvailable!$J:$J,FFPERegionsAvailable!$O:$O,"NA",0,-1)))</f>
        <v>AwaitInput</v>
      </c>
      <c r="Q142" s="594" t="str" cm="1">
        <f t="array" ref="Q142">IF(K142="", "AwaitInput", IF(_xlfn.XLOOKUP($K142&amp;$L142,FFPERegionsAvailable!$B:$B&amp;FFPERegionsAvailable!$J:$J,FFPERegionsAvailable!$O:$O,"NA",0,1)&gt;0, _xlfn.XLOOKUP($K142&amp;$L142,FFPERegionsAvailable!$B:$B&amp;FFPERegionsAvailable!$J:$J,FFPERegionsAvailable!$C:$C,"NA",0,1), _xlfn.XLOOKUP($K142&amp;$L142,FFPERegionsAvailable!$B:$B&amp;FFPERegionsAvailable!$J:$J,FFPERegionsAvailable!$C:$C,"NA",0,-1)))</f>
        <v>AwaitInput</v>
      </c>
      <c r="R142" s="594" t="str" cm="1">
        <f t="array" ref="R142">IF(K142="", "AwaitInput", IF(_xlfn.XLOOKUP($K142&amp;$L142,FFPERegionsAvailable!$B:$B&amp;FFPERegionsAvailable!$J:$J,FFPERegionsAvailable!$O:$O,"NA",0,1)&gt;0, _xlfn.XLOOKUP($K142&amp;$L142,FFPERegionsAvailable!$B:$B&amp;FFPERegionsAvailable!$J:$J,FFPERegionsAvailable!$S:$S,"NA",0,1), _xlfn.XLOOKUP($K142&amp;$L142,FFPERegionsAvailable!$B:$B&amp;FFPERegionsAvailable!$J:$J,FFPERegionsAvailable!$S:$S,"NA",0,-1)))</f>
        <v>AwaitInput</v>
      </c>
      <c r="S142" s="594" t="str" cm="1">
        <f t="array" ref="S142">IF(K142="", "AwaitInput", IF(_xlfn.XLOOKUP($K142&amp;$L142,FFPERegionsAvailable!$B:$B&amp;FFPERegionsAvailable!$J:$J,FFPERegionsAvailable!$O:$O,"NA",0,1)&gt;0, _xlfn.XLOOKUP($K142&amp;$L142,FFPERegionsAvailable!$B:$B&amp;FFPERegionsAvailable!$J:$J,FFPERegionsAvailable!$W:$W,"NA",0,1), _xlfn.XLOOKUP($K142&amp;$L142,FFPERegionsAvailable!$B:$B&amp;FFPERegionsAvailable!$J:$J,FFPERegionsAvailable!$W:$W,"NA",0,-1)))</f>
        <v>AwaitInput</v>
      </c>
    </row>
    <row r="143" spans="1:19" ht="15.5" hidden="1">
      <c r="A143" s="215" t="s">
        <v>302</v>
      </c>
      <c r="B143" s="215" t="s">
        <v>943</v>
      </c>
      <c r="C143" s="215" t="s">
        <v>1514</v>
      </c>
      <c r="D143" s="215">
        <v>1</v>
      </c>
      <c r="E143" s="215" t="s">
        <v>2880</v>
      </c>
      <c r="F143" s="652" t="s">
        <v>2888</v>
      </c>
      <c r="G143" s="215" t="s">
        <v>2882</v>
      </c>
      <c r="H143" s="215" t="str">
        <f>IF(COUNTIFS(FFPERegionsAvailable!B:B,FFPEUsageLog!A143,FFPERegionsAvailable!J:J,FFPEUsageLog!B143,FFPERegionsAvailable!F:F,FFPEUsageLog!C143)&gt;0,"Y","N")</f>
        <v>Y</v>
      </c>
      <c r="K143" s="116"/>
      <c r="L143" s="613"/>
      <c r="M143" s="594" t="str" cm="1">
        <f t="array" ref="M143">IF(K143="", "AwaitInput", IF(_xlfn.XLOOKUP($K143&amp;$L143,FFPERegionsAvailable!$B:$B&amp;FFPERegionsAvailable!$J:$J,FFPERegionsAvailable!$O:$O,"NA",0,1)&gt;0, _xlfn.XLOOKUP($K143&amp;$L143,FFPERegionsAvailable!$B:$B&amp;FFPERegionsAvailable!$J:$J,FFPERegionsAvailable!$F:$F,"NA",0,1), _xlfn.XLOOKUP($K143&amp;$L143,FFPERegionsAvailable!$B:$B&amp;FFPERegionsAvailable!$J:$J,FFPERegionsAvailable!$F:$F,"NA",0,-1)))</f>
        <v>AwaitInput</v>
      </c>
      <c r="N143" s="595" t="str" cm="1">
        <f t="array" ref="N143">IF(K143="", "AwaitInput", IF(_xlfn.XLOOKUP($K143&amp;$L143,FFPERegionsAvailable!$B:$B&amp;FFPERegionsAvailable!$J:$J,FFPERegionsAvailable!$O:$O,"NA",0,1)&gt;0, _xlfn.XLOOKUP($K143&amp;$L143,FFPERegionsAvailable!$B:$B&amp;FFPERegionsAvailable!$J:$J,FFPERegionsAvailable!$G:$G,"NA",0,1), _xlfn.XLOOKUP($K143&amp;$L143,FFPERegionsAvailable!$B:$B&amp;FFPERegionsAvailable!$J:$J,FFPERegionsAvailable!$G:$G,"NA",0,-1)))</f>
        <v>AwaitInput</v>
      </c>
      <c r="O143" s="595" t="str" cm="1">
        <f t="array" ref="O143">IF(K143="", "AwaitInput", IF(_xlfn.XLOOKUP($K143&amp;$L143,FFPERegionsAvailable!$B:$B&amp;FFPERegionsAvailable!$J:$J,FFPERegionsAvailable!$O:$O,"NA",0,1)&gt;0, _xlfn.XLOOKUP($K143&amp;$L143,FFPERegionsAvailable!$B:$B&amp;FFPERegionsAvailable!$J:$J,FFPERegionsAvailable!$L:$L,"NA",0,1), _xlfn.XLOOKUP($K143&amp;$L143,FFPERegionsAvailable!$B:$B&amp;FFPERegionsAvailable!$J:$J,FFPERegionsAvailable!$L:$L,"NA",0,-1)))</f>
        <v>AwaitInput</v>
      </c>
      <c r="P143" s="604" t="str" cm="1">
        <f t="array" ref="P143">IF(K143="", "AwaitInput", IF(_xlfn.XLOOKUP($K143&amp;$L143,FFPERegionsAvailable!$B:$B&amp;FFPERegionsAvailable!$J:$J,FFPERegionsAvailable!$O:$O,"NA",0,1)&gt;0, _xlfn.XLOOKUP($K143&amp;$L143,FFPERegionsAvailable!$B:$B&amp;FFPERegionsAvailable!$J:$J,FFPERegionsAvailable!$O:$O,"NA",0,1), _xlfn.XLOOKUP($K143&amp;$L143,FFPERegionsAvailable!$B:$B&amp;FFPERegionsAvailable!$J:$J,FFPERegionsAvailable!$O:$O,"NA",0,-1)))</f>
        <v>AwaitInput</v>
      </c>
      <c r="Q143" s="594" t="str" cm="1">
        <f t="array" ref="Q143">IF(K143="", "AwaitInput", IF(_xlfn.XLOOKUP($K143&amp;$L143,FFPERegionsAvailable!$B:$B&amp;FFPERegionsAvailable!$J:$J,FFPERegionsAvailable!$O:$O,"NA",0,1)&gt;0, _xlfn.XLOOKUP($K143&amp;$L143,FFPERegionsAvailable!$B:$B&amp;FFPERegionsAvailable!$J:$J,FFPERegionsAvailable!$C:$C,"NA",0,1), _xlfn.XLOOKUP($K143&amp;$L143,FFPERegionsAvailable!$B:$B&amp;FFPERegionsAvailable!$J:$J,FFPERegionsAvailable!$C:$C,"NA",0,-1)))</f>
        <v>AwaitInput</v>
      </c>
      <c r="R143" s="594" t="str" cm="1">
        <f t="array" ref="R143">IF(K143="", "AwaitInput", IF(_xlfn.XLOOKUP($K143&amp;$L143,FFPERegionsAvailable!$B:$B&amp;FFPERegionsAvailable!$J:$J,FFPERegionsAvailable!$O:$O,"NA",0,1)&gt;0, _xlfn.XLOOKUP($K143&amp;$L143,FFPERegionsAvailable!$B:$B&amp;FFPERegionsAvailable!$J:$J,FFPERegionsAvailable!$S:$S,"NA",0,1), _xlfn.XLOOKUP($K143&amp;$L143,FFPERegionsAvailable!$B:$B&amp;FFPERegionsAvailable!$J:$J,FFPERegionsAvailable!$S:$S,"NA",0,-1)))</f>
        <v>AwaitInput</v>
      </c>
      <c r="S143" s="594" t="str" cm="1">
        <f t="array" ref="S143">IF(K143="", "AwaitInput", IF(_xlfn.XLOOKUP($K143&amp;$L143,FFPERegionsAvailable!$B:$B&amp;FFPERegionsAvailable!$J:$J,FFPERegionsAvailable!$O:$O,"NA",0,1)&gt;0, _xlfn.XLOOKUP($K143&amp;$L143,FFPERegionsAvailable!$B:$B&amp;FFPERegionsAvailable!$J:$J,FFPERegionsAvailable!$W:$W,"NA",0,1), _xlfn.XLOOKUP($K143&amp;$L143,FFPERegionsAvailable!$B:$B&amp;FFPERegionsAvailable!$J:$J,FFPERegionsAvailable!$W:$W,"NA",0,-1)))</f>
        <v>AwaitInput</v>
      </c>
    </row>
    <row r="144" spans="1:19" ht="15.5" hidden="1">
      <c r="A144" s="215" t="s">
        <v>309</v>
      </c>
      <c r="B144" s="215" t="s">
        <v>905</v>
      </c>
      <c r="C144" s="215" t="s">
        <v>1546</v>
      </c>
      <c r="D144" s="215">
        <v>1</v>
      </c>
      <c r="E144" s="215" t="s">
        <v>2880</v>
      </c>
      <c r="F144" s="652" t="s">
        <v>2888</v>
      </c>
      <c r="G144" s="215" t="s">
        <v>2882</v>
      </c>
      <c r="H144" s="215" t="str">
        <f>IF(COUNTIFS(FFPERegionsAvailable!B:B,FFPEUsageLog!A144,FFPERegionsAvailable!J:J,FFPEUsageLog!B144,FFPERegionsAvailable!F:F,FFPEUsageLog!C144)&gt;0,"Y","N")</f>
        <v>Y</v>
      </c>
      <c r="K144" s="116"/>
      <c r="L144" s="613"/>
      <c r="M144" s="594" t="str" cm="1">
        <f t="array" ref="M144">IF(K144="", "AwaitInput", IF(_xlfn.XLOOKUP($K144&amp;$L144,FFPERegionsAvailable!$B:$B&amp;FFPERegionsAvailable!$J:$J,FFPERegionsAvailable!$O:$O,"NA",0,1)&gt;0, _xlfn.XLOOKUP($K144&amp;$L144,FFPERegionsAvailable!$B:$B&amp;FFPERegionsAvailable!$J:$J,FFPERegionsAvailable!$F:$F,"NA",0,1), _xlfn.XLOOKUP($K144&amp;$L144,FFPERegionsAvailable!$B:$B&amp;FFPERegionsAvailable!$J:$J,FFPERegionsAvailable!$F:$F,"NA",0,-1)))</f>
        <v>AwaitInput</v>
      </c>
      <c r="N144" s="595" t="str" cm="1">
        <f t="array" ref="N144">IF(K144="", "AwaitInput", IF(_xlfn.XLOOKUP($K144&amp;$L144,FFPERegionsAvailable!$B:$B&amp;FFPERegionsAvailable!$J:$J,FFPERegionsAvailable!$O:$O,"NA",0,1)&gt;0, _xlfn.XLOOKUP($K144&amp;$L144,FFPERegionsAvailable!$B:$B&amp;FFPERegionsAvailable!$J:$J,FFPERegionsAvailable!$G:$G,"NA",0,1), _xlfn.XLOOKUP($K144&amp;$L144,FFPERegionsAvailable!$B:$B&amp;FFPERegionsAvailable!$J:$J,FFPERegionsAvailable!$G:$G,"NA",0,-1)))</f>
        <v>AwaitInput</v>
      </c>
      <c r="O144" s="595" t="str" cm="1">
        <f t="array" ref="O144">IF(K144="", "AwaitInput", IF(_xlfn.XLOOKUP($K144&amp;$L144,FFPERegionsAvailable!$B:$B&amp;FFPERegionsAvailable!$J:$J,FFPERegionsAvailable!$O:$O,"NA",0,1)&gt;0, _xlfn.XLOOKUP($K144&amp;$L144,FFPERegionsAvailable!$B:$B&amp;FFPERegionsAvailable!$J:$J,FFPERegionsAvailable!$L:$L,"NA",0,1), _xlfn.XLOOKUP($K144&amp;$L144,FFPERegionsAvailable!$B:$B&amp;FFPERegionsAvailable!$J:$J,FFPERegionsAvailable!$L:$L,"NA",0,-1)))</f>
        <v>AwaitInput</v>
      </c>
      <c r="P144" s="604" t="str" cm="1">
        <f t="array" ref="P144">IF(K144="", "AwaitInput", IF(_xlfn.XLOOKUP($K144&amp;$L144,FFPERegionsAvailable!$B:$B&amp;FFPERegionsAvailable!$J:$J,FFPERegionsAvailable!$O:$O,"NA",0,1)&gt;0, _xlfn.XLOOKUP($K144&amp;$L144,FFPERegionsAvailable!$B:$B&amp;FFPERegionsAvailable!$J:$J,FFPERegionsAvailable!$O:$O,"NA",0,1), _xlfn.XLOOKUP($K144&amp;$L144,FFPERegionsAvailable!$B:$B&amp;FFPERegionsAvailable!$J:$J,FFPERegionsAvailable!$O:$O,"NA",0,-1)))</f>
        <v>AwaitInput</v>
      </c>
      <c r="Q144" s="594" t="str" cm="1">
        <f t="array" ref="Q144">IF(K144="", "AwaitInput", IF(_xlfn.XLOOKUP($K144&amp;$L144,FFPERegionsAvailable!$B:$B&amp;FFPERegionsAvailable!$J:$J,FFPERegionsAvailable!$O:$O,"NA",0,1)&gt;0, _xlfn.XLOOKUP($K144&amp;$L144,FFPERegionsAvailable!$B:$B&amp;FFPERegionsAvailable!$J:$J,FFPERegionsAvailable!$C:$C,"NA",0,1), _xlfn.XLOOKUP($K144&amp;$L144,FFPERegionsAvailable!$B:$B&amp;FFPERegionsAvailable!$J:$J,FFPERegionsAvailable!$C:$C,"NA",0,-1)))</f>
        <v>AwaitInput</v>
      </c>
      <c r="R144" s="594" t="str" cm="1">
        <f t="array" ref="R144">IF(K144="", "AwaitInput", IF(_xlfn.XLOOKUP($K144&amp;$L144,FFPERegionsAvailable!$B:$B&amp;FFPERegionsAvailable!$J:$J,FFPERegionsAvailable!$O:$O,"NA",0,1)&gt;0, _xlfn.XLOOKUP($K144&amp;$L144,FFPERegionsAvailable!$B:$B&amp;FFPERegionsAvailable!$J:$J,FFPERegionsAvailable!$S:$S,"NA",0,1), _xlfn.XLOOKUP($K144&amp;$L144,FFPERegionsAvailable!$B:$B&amp;FFPERegionsAvailable!$J:$J,FFPERegionsAvailable!$S:$S,"NA",0,-1)))</f>
        <v>AwaitInput</v>
      </c>
      <c r="S144" s="594" t="str" cm="1">
        <f t="array" ref="S144">IF(K144="", "AwaitInput", IF(_xlfn.XLOOKUP($K144&amp;$L144,FFPERegionsAvailable!$B:$B&amp;FFPERegionsAvailable!$J:$J,FFPERegionsAvailable!$O:$O,"NA",0,1)&gt;0, _xlfn.XLOOKUP($K144&amp;$L144,FFPERegionsAvailable!$B:$B&amp;FFPERegionsAvailable!$J:$J,FFPERegionsAvailable!$W:$W,"NA",0,1), _xlfn.XLOOKUP($K144&amp;$L144,FFPERegionsAvailable!$B:$B&amp;FFPERegionsAvailable!$J:$J,FFPERegionsAvailable!$W:$W,"NA",0,-1)))</f>
        <v>AwaitInput</v>
      </c>
    </row>
    <row r="145" spans="1:19" ht="15.5" hidden="1">
      <c r="A145" s="215" t="s">
        <v>309</v>
      </c>
      <c r="B145" s="215" t="s">
        <v>925</v>
      </c>
      <c r="C145" s="215" t="s">
        <v>1546</v>
      </c>
      <c r="D145" s="215">
        <v>1</v>
      </c>
      <c r="E145" s="215" t="s">
        <v>2880</v>
      </c>
      <c r="F145" s="652" t="s">
        <v>2888</v>
      </c>
      <c r="G145" s="215" t="s">
        <v>2882</v>
      </c>
      <c r="H145" s="215" t="str">
        <f>IF(COUNTIFS(FFPERegionsAvailable!B:B,FFPEUsageLog!A145,FFPERegionsAvailable!J:J,FFPEUsageLog!B145,FFPERegionsAvailable!F:F,FFPEUsageLog!C145)&gt;0,"Y","N")</f>
        <v>Y</v>
      </c>
      <c r="K145" s="116"/>
      <c r="L145" s="613"/>
      <c r="M145" s="594" t="str" cm="1">
        <f t="array" ref="M145">IF(K145="", "AwaitInput", IF(_xlfn.XLOOKUP($K145&amp;$L145,FFPERegionsAvailable!$B:$B&amp;FFPERegionsAvailable!$J:$J,FFPERegionsAvailable!$O:$O,"NA",0,1)&gt;0, _xlfn.XLOOKUP($K145&amp;$L145,FFPERegionsAvailable!$B:$B&amp;FFPERegionsAvailable!$J:$J,FFPERegionsAvailable!$F:$F,"NA",0,1), _xlfn.XLOOKUP($K145&amp;$L145,FFPERegionsAvailable!$B:$B&amp;FFPERegionsAvailable!$J:$J,FFPERegionsAvailable!$F:$F,"NA",0,-1)))</f>
        <v>AwaitInput</v>
      </c>
      <c r="N145" s="595" t="str" cm="1">
        <f t="array" ref="N145">IF(K145="", "AwaitInput", IF(_xlfn.XLOOKUP($K145&amp;$L145,FFPERegionsAvailable!$B:$B&amp;FFPERegionsAvailable!$J:$J,FFPERegionsAvailable!$O:$O,"NA",0,1)&gt;0, _xlfn.XLOOKUP($K145&amp;$L145,FFPERegionsAvailable!$B:$B&amp;FFPERegionsAvailable!$J:$J,FFPERegionsAvailable!$G:$G,"NA",0,1), _xlfn.XLOOKUP($K145&amp;$L145,FFPERegionsAvailable!$B:$B&amp;FFPERegionsAvailable!$J:$J,FFPERegionsAvailable!$G:$G,"NA",0,-1)))</f>
        <v>AwaitInput</v>
      </c>
      <c r="O145" s="595" t="str" cm="1">
        <f t="array" ref="O145">IF(K145="", "AwaitInput", IF(_xlfn.XLOOKUP($K145&amp;$L145,FFPERegionsAvailable!$B:$B&amp;FFPERegionsAvailable!$J:$J,FFPERegionsAvailable!$O:$O,"NA",0,1)&gt;0, _xlfn.XLOOKUP($K145&amp;$L145,FFPERegionsAvailable!$B:$B&amp;FFPERegionsAvailable!$J:$J,FFPERegionsAvailable!$L:$L,"NA",0,1), _xlfn.XLOOKUP($K145&amp;$L145,FFPERegionsAvailable!$B:$B&amp;FFPERegionsAvailable!$J:$J,FFPERegionsAvailable!$L:$L,"NA",0,-1)))</f>
        <v>AwaitInput</v>
      </c>
      <c r="P145" s="604" t="str" cm="1">
        <f t="array" ref="P145">IF(K145="", "AwaitInput", IF(_xlfn.XLOOKUP($K145&amp;$L145,FFPERegionsAvailable!$B:$B&amp;FFPERegionsAvailable!$J:$J,FFPERegionsAvailable!$O:$O,"NA",0,1)&gt;0, _xlfn.XLOOKUP($K145&amp;$L145,FFPERegionsAvailable!$B:$B&amp;FFPERegionsAvailable!$J:$J,FFPERegionsAvailable!$O:$O,"NA",0,1), _xlfn.XLOOKUP($K145&amp;$L145,FFPERegionsAvailable!$B:$B&amp;FFPERegionsAvailable!$J:$J,FFPERegionsAvailable!$O:$O,"NA",0,-1)))</f>
        <v>AwaitInput</v>
      </c>
      <c r="Q145" s="594" t="str" cm="1">
        <f t="array" ref="Q145">IF(K145="", "AwaitInput", IF(_xlfn.XLOOKUP($K145&amp;$L145,FFPERegionsAvailable!$B:$B&amp;FFPERegionsAvailable!$J:$J,FFPERegionsAvailable!$O:$O,"NA",0,1)&gt;0, _xlfn.XLOOKUP($K145&amp;$L145,FFPERegionsAvailable!$B:$B&amp;FFPERegionsAvailable!$J:$J,FFPERegionsAvailable!$C:$C,"NA",0,1), _xlfn.XLOOKUP($K145&amp;$L145,FFPERegionsAvailable!$B:$B&amp;FFPERegionsAvailable!$J:$J,FFPERegionsAvailable!$C:$C,"NA",0,-1)))</f>
        <v>AwaitInput</v>
      </c>
      <c r="R145" s="594" t="str" cm="1">
        <f t="array" ref="R145">IF(K145="", "AwaitInput", IF(_xlfn.XLOOKUP($K145&amp;$L145,FFPERegionsAvailable!$B:$B&amp;FFPERegionsAvailable!$J:$J,FFPERegionsAvailable!$O:$O,"NA",0,1)&gt;0, _xlfn.XLOOKUP($K145&amp;$L145,FFPERegionsAvailable!$B:$B&amp;FFPERegionsAvailable!$J:$J,FFPERegionsAvailable!$S:$S,"NA",0,1), _xlfn.XLOOKUP($K145&amp;$L145,FFPERegionsAvailable!$B:$B&amp;FFPERegionsAvailable!$J:$J,FFPERegionsAvailable!$S:$S,"NA",0,-1)))</f>
        <v>AwaitInput</v>
      </c>
      <c r="S145" s="594" t="str" cm="1">
        <f t="array" ref="S145">IF(K145="", "AwaitInput", IF(_xlfn.XLOOKUP($K145&amp;$L145,FFPERegionsAvailable!$B:$B&amp;FFPERegionsAvailable!$J:$J,FFPERegionsAvailable!$O:$O,"NA",0,1)&gt;0, _xlfn.XLOOKUP($K145&amp;$L145,FFPERegionsAvailable!$B:$B&amp;FFPERegionsAvailable!$J:$J,FFPERegionsAvailable!$W:$W,"NA",0,1), _xlfn.XLOOKUP($K145&amp;$L145,FFPERegionsAvailable!$B:$B&amp;FFPERegionsAvailable!$J:$J,FFPERegionsAvailable!$W:$W,"NA",0,-1)))</f>
        <v>AwaitInput</v>
      </c>
    </row>
    <row r="146" spans="1:19" ht="15.5" hidden="1">
      <c r="A146" s="215" t="s">
        <v>309</v>
      </c>
      <c r="B146" s="215" t="s">
        <v>943</v>
      </c>
      <c r="C146" s="215" t="s">
        <v>1546</v>
      </c>
      <c r="D146" s="215">
        <v>1</v>
      </c>
      <c r="E146" s="215" t="s">
        <v>2880</v>
      </c>
      <c r="F146" s="652" t="s">
        <v>2888</v>
      </c>
      <c r="G146" s="215" t="s">
        <v>2882</v>
      </c>
      <c r="H146" s="215" t="str">
        <f>IF(COUNTIFS(FFPERegionsAvailable!B:B,FFPEUsageLog!A146,FFPERegionsAvailable!J:J,FFPEUsageLog!B146,FFPERegionsAvailable!F:F,FFPEUsageLog!C146)&gt;0,"Y","N")</f>
        <v>Y</v>
      </c>
      <c r="K146" s="116"/>
      <c r="L146" s="613"/>
      <c r="M146" s="594" t="str" cm="1">
        <f t="array" ref="M146">IF(K146="", "AwaitInput", IF(_xlfn.XLOOKUP($K146&amp;$L146,FFPERegionsAvailable!$B:$B&amp;FFPERegionsAvailable!$J:$J,FFPERegionsAvailable!$O:$O,"NA",0,1)&gt;0, _xlfn.XLOOKUP($K146&amp;$L146,FFPERegionsAvailable!$B:$B&amp;FFPERegionsAvailable!$J:$J,FFPERegionsAvailable!$F:$F,"NA",0,1), _xlfn.XLOOKUP($K146&amp;$L146,FFPERegionsAvailable!$B:$B&amp;FFPERegionsAvailable!$J:$J,FFPERegionsAvailable!$F:$F,"NA",0,-1)))</f>
        <v>AwaitInput</v>
      </c>
      <c r="N146" s="595" t="str" cm="1">
        <f t="array" ref="N146">IF(K146="", "AwaitInput", IF(_xlfn.XLOOKUP($K146&amp;$L146,FFPERegionsAvailable!$B:$B&amp;FFPERegionsAvailable!$J:$J,FFPERegionsAvailable!$O:$O,"NA",0,1)&gt;0, _xlfn.XLOOKUP($K146&amp;$L146,FFPERegionsAvailable!$B:$B&amp;FFPERegionsAvailable!$J:$J,FFPERegionsAvailable!$G:$G,"NA",0,1), _xlfn.XLOOKUP($K146&amp;$L146,FFPERegionsAvailable!$B:$B&amp;FFPERegionsAvailable!$J:$J,FFPERegionsAvailable!$G:$G,"NA",0,-1)))</f>
        <v>AwaitInput</v>
      </c>
      <c r="O146" s="595" t="str" cm="1">
        <f t="array" ref="O146">IF(K146="", "AwaitInput", IF(_xlfn.XLOOKUP($K146&amp;$L146,FFPERegionsAvailable!$B:$B&amp;FFPERegionsAvailable!$J:$J,FFPERegionsAvailable!$O:$O,"NA",0,1)&gt;0, _xlfn.XLOOKUP($K146&amp;$L146,FFPERegionsAvailable!$B:$B&amp;FFPERegionsAvailable!$J:$J,FFPERegionsAvailable!$L:$L,"NA",0,1), _xlfn.XLOOKUP($K146&amp;$L146,FFPERegionsAvailable!$B:$B&amp;FFPERegionsAvailable!$J:$J,FFPERegionsAvailable!$L:$L,"NA",0,-1)))</f>
        <v>AwaitInput</v>
      </c>
      <c r="P146" s="604" t="str" cm="1">
        <f t="array" ref="P146">IF(K146="", "AwaitInput", IF(_xlfn.XLOOKUP($K146&amp;$L146,FFPERegionsAvailable!$B:$B&amp;FFPERegionsAvailable!$J:$J,FFPERegionsAvailable!$O:$O,"NA",0,1)&gt;0, _xlfn.XLOOKUP($K146&amp;$L146,FFPERegionsAvailable!$B:$B&amp;FFPERegionsAvailable!$J:$J,FFPERegionsAvailable!$O:$O,"NA",0,1), _xlfn.XLOOKUP($K146&amp;$L146,FFPERegionsAvailable!$B:$B&amp;FFPERegionsAvailable!$J:$J,FFPERegionsAvailable!$O:$O,"NA",0,-1)))</f>
        <v>AwaitInput</v>
      </c>
      <c r="Q146" s="594" t="str" cm="1">
        <f t="array" ref="Q146">IF(K146="", "AwaitInput", IF(_xlfn.XLOOKUP($K146&amp;$L146,FFPERegionsAvailable!$B:$B&amp;FFPERegionsAvailable!$J:$J,FFPERegionsAvailable!$O:$O,"NA",0,1)&gt;0, _xlfn.XLOOKUP($K146&amp;$L146,FFPERegionsAvailable!$B:$B&amp;FFPERegionsAvailable!$J:$J,FFPERegionsAvailable!$C:$C,"NA",0,1), _xlfn.XLOOKUP($K146&amp;$L146,FFPERegionsAvailable!$B:$B&amp;FFPERegionsAvailable!$J:$J,FFPERegionsAvailable!$C:$C,"NA",0,-1)))</f>
        <v>AwaitInput</v>
      </c>
      <c r="R146" s="594" t="str" cm="1">
        <f t="array" ref="R146">IF(K146="", "AwaitInput", IF(_xlfn.XLOOKUP($K146&amp;$L146,FFPERegionsAvailable!$B:$B&amp;FFPERegionsAvailable!$J:$J,FFPERegionsAvailable!$O:$O,"NA",0,1)&gt;0, _xlfn.XLOOKUP($K146&amp;$L146,FFPERegionsAvailable!$B:$B&amp;FFPERegionsAvailable!$J:$J,FFPERegionsAvailable!$S:$S,"NA",0,1), _xlfn.XLOOKUP($K146&amp;$L146,FFPERegionsAvailable!$B:$B&amp;FFPERegionsAvailable!$J:$J,FFPERegionsAvailable!$S:$S,"NA",0,-1)))</f>
        <v>AwaitInput</v>
      </c>
      <c r="S146" s="594" t="str" cm="1">
        <f t="array" ref="S146">IF(K146="", "AwaitInput", IF(_xlfn.XLOOKUP($K146&amp;$L146,FFPERegionsAvailable!$B:$B&amp;FFPERegionsAvailable!$J:$J,FFPERegionsAvailable!$O:$O,"NA",0,1)&gt;0, _xlfn.XLOOKUP($K146&amp;$L146,FFPERegionsAvailable!$B:$B&amp;FFPERegionsAvailable!$J:$J,FFPERegionsAvailable!$W:$W,"NA",0,1), _xlfn.XLOOKUP($K146&amp;$L146,FFPERegionsAvailable!$B:$B&amp;FFPERegionsAvailable!$J:$J,FFPERegionsAvailable!$W:$W,"NA",0,-1)))</f>
        <v>AwaitInput</v>
      </c>
    </row>
    <row r="147" spans="1:19" ht="15.5" hidden="1">
      <c r="A147" s="215" t="s">
        <v>314</v>
      </c>
      <c r="B147" s="215" t="s">
        <v>905</v>
      </c>
      <c r="C147" s="215" t="s">
        <v>1579</v>
      </c>
      <c r="D147" s="215">
        <v>1</v>
      </c>
      <c r="E147" s="215" t="s">
        <v>2880</v>
      </c>
      <c r="F147" s="652" t="s">
        <v>2888</v>
      </c>
      <c r="G147" s="215" t="s">
        <v>2882</v>
      </c>
      <c r="H147" s="215" t="str">
        <f>IF(COUNTIFS(FFPERegionsAvailable!B:B,FFPEUsageLog!A147,FFPERegionsAvailable!J:J,FFPEUsageLog!B147,FFPERegionsAvailable!F:F,FFPEUsageLog!C147)&gt;0,"Y","N")</f>
        <v>Y</v>
      </c>
      <c r="K147" s="116"/>
      <c r="L147" s="613"/>
      <c r="M147" s="594" t="str" cm="1">
        <f t="array" ref="M147">IF(K147="", "AwaitInput", IF(_xlfn.XLOOKUP($K147&amp;$L147,FFPERegionsAvailable!$B:$B&amp;FFPERegionsAvailable!$J:$J,FFPERegionsAvailable!$O:$O,"NA",0,1)&gt;0, _xlfn.XLOOKUP($K147&amp;$L147,FFPERegionsAvailable!$B:$B&amp;FFPERegionsAvailable!$J:$J,FFPERegionsAvailable!$F:$F,"NA",0,1), _xlfn.XLOOKUP($K147&amp;$L147,FFPERegionsAvailable!$B:$B&amp;FFPERegionsAvailable!$J:$J,FFPERegionsAvailable!$F:$F,"NA",0,-1)))</f>
        <v>AwaitInput</v>
      </c>
      <c r="N147" s="595" t="str" cm="1">
        <f t="array" ref="N147">IF(K147="", "AwaitInput", IF(_xlfn.XLOOKUP($K147&amp;$L147,FFPERegionsAvailable!$B:$B&amp;FFPERegionsAvailable!$J:$J,FFPERegionsAvailable!$O:$O,"NA",0,1)&gt;0, _xlfn.XLOOKUP($K147&amp;$L147,FFPERegionsAvailable!$B:$B&amp;FFPERegionsAvailable!$J:$J,FFPERegionsAvailable!$G:$G,"NA",0,1), _xlfn.XLOOKUP($K147&amp;$L147,FFPERegionsAvailable!$B:$B&amp;FFPERegionsAvailable!$J:$J,FFPERegionsAvailable!$G:$G,"NA",0,-1)))</f>
        <v>AwaitInput</v>
      </c>
      <c r="O147" s="595" t="str" cm="1">
        <f t="array" ref="O147">IF(K147="", "AwaitInput", IF(_xlfn.XLOOKUP($K147&amp;$L147,FFPERegionsAvailable!$B:$B&amp;FFPERegionsAvailable!$J:$J,FFPERegionsAvailable!$O:$O,"NA",0,1)&gt;0, _xlfn.XLOOKUP($K147&amp;$L147,FFPERegionsAvailable!$B:$B&amp;FFPERegionsAvailable!$J:$J,FFPERegionsAvailable!$L:$L,"NA",0,1), _xlfn.XLOOKUP($K147&amp;$L147,FFPERegionsAvailable!$B:$B&amp;FFPERegionsAvailable!$J:$J,FFPERegionsAvailable!$L:$L,"NA",0,-1)))</f>
        <v>AwaitInput</v>
      </c>
      <c r="P147" s="604" t="str" cm="1">
        <f t="array" ref="P147">IF(K147="", "AwaitInput", IF(_xlfn.XLOOKUP($K147&amp;$L147,FFPERegionsAvailable!$B:$B&amp;FFPERegionsAvailable!$J:$J,FFPERegionsAvailable!$O:$O,"NA",0,1)&gt;0, _xlfn.XLOOKUP($K147&amp;$L147,FFPERegionsAvailable!$B:$B&amp;FFPERegionsAvailable!$J:$J,FFPERegionsAvailable!$O:$O,"NA",0,1), _xlfn.XLOOKUP($K147&amp;$L147,FFPERegionsAvailable!$B:$B&amp;FFPERegionsAvailable!$J:$J,FFPERegionsAvailable!$O:$O,"NA",0,-1)))</f>
        <v>AwaitInput</v>
      </c>
      <c r="Q147" s="594" t="str" cm="1">
        <f t="array" ref="Q147">IF(K147="", "AwaitInput", IF(_xlfn.XLOOKUP($K147&amp;$L147,FFPERegionsAvailable!$B:$B&amp;FFPERegionsAvailable!$J:$J,FFPERegionsAvailable!$O:$O,"NA",0,1)&gt;0, _xlfn.XLOOKUP($K147&amp;$L147,FFPERegionsAvailable!$B:$B&amp;FFPERegionsAvailable!$J:$J,FFPERegionsAvailable!$C:$C,"NA",0,1), _xlfn.XLOOKUP($K147&amp;$L147,FFPERegionsAvailable!$B:$B&amp;FFPERegionsAvailable!$J:$J,FFPERegionsAvailable!$C:$C,"NA",0,-1)))</f>
        <v>AwaitInput</v>
      </c>
      <c r="R147" s="594" t="str" cm="1">
        <f t="array" ref="R147">IF(K147="", "AwaitInput", IF(_xlfn.XLOOKUP($K147&amp;$L147,FFPERegionsAvailable!$B:$B&amp;FFPERegionsAvailable!$J:$J,FFPERegionsAvailable!$O:$O,"NA",0,1)&gt;0, _xlfn.XLOOKUP($K147&amp;$L147,FFPERegionsAvailable!$B:$B&amp;FFPERegionsAvailable!$J:$J,FFPERegionsAvailable!$S:$S,"NA",0,1), _xlfn.XLOOKUP($K147&amp;$L147,FFPERegionsAvailable!$B:$B&amp;FFPERegionsAvailable!$J:$J,FFPERegionsAvailable!$S:$S,"NA",0,-1)))</f>
        <v>AwaitInput</v>
      </c>
      <c r="S147" s="594" t="str" cm="1">
        <f t="array" ref="S147">IF(K147="", "AwaitInput", IF(_xlfn.XLOOKUP($K147&amp;$L147,FFPERegionsAvailable!$B:$B&amp;FFPERegionsAvailable!$J:$J,FFPERegionsAvailable!$O:$O,"NA",0,1)&gt;0, _xlfn.XLOOKUP($K147&amp;$L147,FFPERegionsAvailable!$B:$B&amp;FFPERegionsAvailable!$J:$J,FFPERegionsAvailable!$W:$W,"NA",0,1), _xlfn.XLOOKUP($K147&amp;$L147,FFPERegionsAvailable!$B:$B&amp;FFPERegionsAvailable!$J:$J,FFPERegionsAvailable!$W:$W,"NA",0,-1)))</f>
        <v>AwaitInput</v>
      </c>
    </row>
    <row r="148" spans="1:19" ht="15.5" hidden="1">
      <c r="A148" s="215" t="s">
        <v>314</v>
      </c>
      <c r="B148" s="215" t="s">
        <v>925</v>
      </c>
      <c r="C148" s="215" t="s">
        <v>1579</v>
      </c>
      <c r="D148" s="215">
        <v>1</v>
      </c>
      <c r="E148" s="215" t="s">
        <v>2880</v>
      </c>
      <c r="F148" s="652" t="s">
        <v>2888</v>
      </c>
      <c r="G148" s="215" t="s">
        <v>2882</v>
      </c>
      <c r="H148" s="215" t="str">
        <f>IF(COUNTIFS(FFPERegionsAvailable!B:B,FFPEUsageLog!A148,FFPERegionsAvailable!J:J,FFPEUsageLog!B148,FFPERegionsAvailable!F:F,FFPEUsageLog!C148)&gt;0,"Y","N")</f>
        <v>Y</v>
      </c>
      <c r="K148" s="116"/>
      <c r="L148" s="613"/>
      <c r="M148" s="594" t="str" cm="1">
        <f t="array" ref="M148">IF(K148="", "AwaitInput", IF(_xlfn.XLOOKUP($K148&amp;$L148,FFPERegionsAvailable!$B:$B&amp;FFPERegionsAvailable!$J:$J,FFPERegionsAvailable!$O:$O,"NA",0,1)&gt;0, _xlfn.XLOOKUP($K148&amp;$L148,FFPERegionsAvailable!$B:$B&amp;FFPERegionsAvailable!$J:$J,FFPERegionsAvailable!$F:$F,"NA",0,1), _xlfn.XLOOKUP($K148&amp;$L148,FFPERegionsAvailable!$B:$B&amp;FFPERegionsAvailable!$J:$J,FFPERegionsAvailable!$F:$F,"NA",0,-1)))</f>
        <v>AwaitInput</v>
      </c>
      <c r="N148" s="595" t="str" cm="1">
        <f t="array" ref="N148">IF(K148="", "AwaitInput", IF(_xlfn.XLOOKUP($K148&amp;$L148,FFPERegionsAvailable!$B:$B&amp;FFPERegionsAvailable!$J:$J,FFPERegionsAvailable!$O:$O,"NA",0,1)&gt;0, _xlfn.XLOOKUP($K148&amp;$L148,FFPERegionsAvailable!$B:$B&amp;FFPERegionsAvailable!$J:$J,FFPERegionsAvailable!$G:$G,"NA",0,1), _xlfn.XLOOKUP($K148&amp;$L148,FFPERegionsAvailable!$B:$B&amp;FFPERegionsAvailable!$J:$J,FFPERegionsAvailable!$G:$G,"NA",0,-1)))</f>
        <v>AwaitInput</v>
      </c>
      <c r="O148" s="595" t="str" cm="1">
        <f t="array" ref="O148">IF(K148="", "AwaitInput", IF(_xlfn.XLOOKUP($K148&amp;$L148,FFPERegionsAvailable!$B:$B&amp;FFPERegionsAvailable!$J:$J,FFPERegionsAvailable!$O:$O,"NA",0,1)&gt;0, _xlfn.XLOOKUP($K148&amp;$L148,FFPERegionsAvailable!$B:$B&amp;FFPERegionsAvailable!$J:$J,FFPERegionsAvailable!$L:$L,"NA",0,1), _xlfn.XLOOKUP($K148&amp;$L148,FFPERegionsAvailable!$B:$B&amp;FFPERegionsAvailable!$J:$J,FFPERegionsAvailable!$L:$L,"NA",0,-1)))</f>
        <v>AwaitInput</v>
      </c>
      <c r="P148" s="604" t="str" cm="1">
        <f t="array" ref="P148">IF(K148="", "AwaitInput", IF(_xlfn.XLOOKUP($K148&amp;$L148,FFPERegionsAvailable!$B:$B&amp;FFPERegionsAvailable!$J:$J,FFPERegionsAvailable!$O:$O,"NA",0,1)&gt;0, _xlfn.XLOOKUP($K148&amp;$L148,FFPERegionsAvailable!$B:$B&amp;FFPERegionsAvailable!$J:$J,FFPERegionsAvailable!$O:$O,"NA",0,1), _xlfn.XLOOKUP($K148&amp;$L148,FFPERegionsAvailable!$B:$B&amp;FFPERegionsAvailable!$J:$J,FFPERegionsAvailable!$O:$O,"NA",0,-1)))</f>
        <v>AwaitInput</v>
      </c>
      <c r="Q148" s="594" t="str" cm="1">
        <f t="array" ref="Q148">IF(K148="", "AwaitInput", IF(_xlfn.XLOOKUP($K148&amp;$L148,FFPERegionsAvailable!$B:$B&amp;FFPERegionsAvailable!$J:$J,FFPERegionsAvailable!$O:$O,"NA",0,1)&gt;0, _xlfn.XLOOKUP($K148&amp;$L148,FFPERegionsAvailable!$B:$B&amp;FFPERegionsAvailable!$J:$J,FFPERegionsAvailable!$C:$C,"NA",0,1), _xlfn.XLOOKUP($K148&amp;$L148,FFPERegionsAvailable!$B:$B&amp;FFPERegionsAvailable!$J:$J,FFPERegionsAvailable!$C:$C,"NA",0,-1)))</f>
        <v>AwaitInput</v>
      </c>
      <c r="R148" s="594" t="str" cm="1">
        <f t="array" ref="R148">IF(K148="", "AwaitInput", IF(_xlfn.XLOOKUP($K148&amp;$L148,FFPERegionsAvailable!$B:$B&amp;FFPERegionsAvailable!$J:$J,FFPERegionsAvailable!$O:$O,"NA",0,1)&gt;0, _xlfn.XLOOKUP($K148&amp;$L148,FFPERegionsAvailable!$B:$B&amp;FFPERegionsAvailable!$J:$J,FFPERegionsAvailable!$S:$S,"NA",0,1), _xlfn.XLOOKUP($K148&amp;$L148,FFPERegionsAvailable!$B:$B&amp;FFPERegionsAvailable!$J:$J,FFPERegionsAvailable!$S:$S,"NA",0,-1)))</f>
        <v>AwaitInput</v>
      </c>
      <c r="S148" s="594" t="str" cm="1">
        <f t="array" ref="S148">IF(K148="", "AwaitInput", IF(_xlfn.XLOOKUP($K148&amp;$L148,FFPERegionsAvailable!$B:$B&amp;FFPERegionsAvailable!$J:$J,FFPERegionsAvailable!$O:$O,"NA",0,1)&gt;0, _xlfn.XLOOKUP($K148&amp;$L148,FFPERegionsAvailable!$B:$B&amp;FFPERegionsAvailable!$J:$J,FFPERegionsAvailable!$W:$W,"NA",0,1), _xlfn.XLOOKUP($K148&amp;$L148,FFPERegionsAvailable!$B:$B&amp;FFPERegionsAvailable!$J:$J,FFPERegionsAvailable!$W:$W,"NA",0,-1)))</f>
        <v>AwaitInput</v>
      </c>
    </row>
    <row r="149" spans="1:19" ht="15.5" hidden="1">
      <c r="A149" s="215" t="s">
        <v>314</v>
      </c>
      <c r="B149" s="215" t="s">
        <v>943</v>
      </c>
      <c r="C149" s="215" t="s">
        <v>1579</v>
      </c>
      <c r="D149" s="215">
        <v>1</v>
      </c>
      <c r="E149" s="215" t="s">
        <v>2880</v>
      </c>
      <c r="F149" s="652" t="s">
        <v>2888</v>
      </c>
      <c r="G149" s="215" t="s">
        <v>2882</v>
      </c>
      <c r="H149" s="215" t="str">
        <f>IF(COUNTIFS(FFPERegionsAvailable!B:B,FFPEUsageLog!A149,FFPERegionsAvailable!J:J,FFPEUsageLog!B149,FFPERegionsAvailable!F:F,FFPEUsageLog!C149)&gt;0,"Y","N")</f>
        <v>Y</v>
      </c>
      <c r="K149" s="116"/>
      <c r="L149" s="613"/>
      <c r="M149" s="594" t="str" cm="1">
        <f t="array" ref="M149">IF(K149="", "AwaitInput", IF(_xlfn.XLOOKUP($K149&amp;$L149,FFPERegionsAvailable!$B:$B&amp;FFPERegionsAvailable!$J:$J,FFPERegionsAvailable!$O:$O,"NA",0,1)&gt;0, _xlfn.XLOOKUP($K149&amp;$L149,FFPERegionsAvailable!$B:$B&amp;FFPERegionsAvailable!$J:$J,FFPERegionsAvailable!$F:$F,"NA",0,1), _xlfn.XLOOKUP($K149&amp;$L149,FFPERegionsAvailable!$B:$B&amp;FFPERegionsAvailable!$J:$J,FFPERegionsAvailable!$F:$F,"NA",0,-1)))</f>
        <v>AwaitInput</v>
      </c>
      <c r="N149" s="595" t="str" cm="1">
        <f t="array" ref="N149">IF(K149="", "AwaitInput", IF(_xlfn.XLOOKUP($K149&amp;$L149,FFPERegionsAvailable!$B:$B&amp;FFPERegionsAvailable!$J:$J,FFPERegionsAvailable!$O:$O,"NA",0,1)&gt;0, _xlfn.XLOOKUP($K149&amp;$L149,FFPERegionsAvailable!$B:$B&amp;FFPERegionsAvailable!$J:$J,FFPERegionsAvailable!$G:$G,"NA",0,1), _xlfn.XLOOKUP($K149&amp;$L149,FFPERegionsAvailable!$B:$B&amp;FFPERegionsAvailable!$J:$J,FFPERegionsAvailable!$G:$G,"NA",0,-1)))</f>
        <v>AwaitInput</v>
      </c>
      <c r="O149" s="595" t="str" cm="1">
        <f t="array" ref="O149">IF(K149="", "AwaitInput", IF(_xlfn.XLOOKUP($K149&amp;$L149,FFPERegionsAvailable!$B:$B&amp;FFPERegionsAvailable!$J:$J,FFPERegionsAvailable!$O:$O,"NA",0,1)&gt;0, _xlfn.XLOOKUP($K149&amp;$L149,FFPERegionsAvailable!$B:$B&amp;FFPERegionsAvailable!$J:$J,FFPERegionsAvailable!$L:$L,"NA",0,1), _xlfn.XLOOKUP($K149&amp;$L149,FFPERegionsAvailable!$B:$B&amp;FFPERegionsAvailable!$J:$J,FFPERegionsAvailable!$L:$L,"NA",0,-1)))</f>
        <v>AwaitInput</v>
      </c>
      <c r="P149" s="604" t="str" cm="1">
        <f t="array" ref="P149">IF(K149="", "AwaitInput", IF(_xlfn.XLOOKUP($K149&amp;$L149,FFPERegionsAvailable!$B:$B&amp;FFPERegionsAvailable!$J:$J,FFPERegionsAvailable!$O:$O,"NA",0,1)&gt;0, _xlfn.XLOOKUP($K149&amp;$L149,FFPERegionsAvailable!$B:$B&amp;FFPERegionsAvailable!$J:$J,FFPERegionsAvailable!$O:$O,"NA",0,1), _xlfn.XLOOKUP($K149&amp;$L149,FFPERegionsAvailable!$B:$B&amp;FFPERegionsAvailable!$J:$J,FFPERegionsAvailable!$O:$O,"NA",0,-1)))</f>
        <v>AwaitInput</v>
      </c>
      <c r="Q149" s="594" t="str" cm="1">
        <f t="array" ref="Q149">IF(K149="", "AwaitInput", IF(_xlfn.XLOOKUP($K149&amp;$L149,FFPERegionsAvailable!$B:$B&amp;FFPERegionsAvailable!$J:$J,FFPERegionsAvailable!$O:$O,"NA",0,1)&gt;0, _xlfn.XLOOKUP($K149&amp;$L149,FFPERegionsAvailable!$B:$B&amp;FFPERegionsAvailable!$J:$J,FFPERegionsAvailable!$C:$C,"NA",0,1), _xlfn.XLOOKUP($K149&amp;$L149,FFPERegionsAvailable!$B:$B&amp;FFPERegionsAvailable!$J:$J,FFPERegionsAvailable!$C:$C,"NA",0,-1)))</f>
        <v>AwaitInput</v>
      </c>
      <c r="R149" s="594" t="str" cm="1">
        <f t="array" ref="R149">IF(K149="", "AwaitInput", IF(_xlfn.XLOOKUP($K149&amp;$L149,FFPERegionsAvailable!$B:$B&amp;FFPERegionsAvailable!$J:$J,FFPERegionsAvailable!$O:$O,"NA",0,1)&gt;0, _xlfn.XLOOKUP($K149&amp;$L149,FFPERegionsAvailable!$B:$B&amp;FFPERegionsAvailable!$J:$J,FFPERegionsAvailable!$S:$S,"NA",0,1), _xlfn.XLOOKUP($K149&amp;$L149,FFPERegionsAvailable!$B:$B&amp;FFPERegionsAvailable!$J:$J,FFPERegionsAvailable!$S:$S,"NA",0,-1)))</f>
        <v>AwaitInput</v>
      </c>
      <c r="S149" s="594" t="str" cm="1">
        <f t="array" ref="S149">IF(K149="", "AwaitInput", IF(_xlfn.XLOOKUP($K149&amp;$L149,FFPERegionsAvailable!$B:$B&amp;FFPERegionsAvailable!$J:$J,FFPERegionsAvailable!$O:$O,"NA",0,1)&gt;0, _xlfn.XLOOKUP($K149&amp;$L149,FFPERegionsAvailable!$B:$B&amp;FFPERegionsAvailable!$J:$J,FFPERegionsAvailable!$W:$W,"NA",0,1), _xlfn.XLOOKUP($K149&amp;$L149,FFPERegionsAvailable!$B:$B&amp;FFPERegionsAvailable!$J:$J,FFPERegionsAvailable!$W:$W,"NA",0,-1)))</f>
        <v>AwaitInput</v>
      </c>
    </row>
    <row r="150" spans="1:19" ht="15.5" hidden="1">
      <c r="A150" s="215" t="s">
        <v>319</v>
      </c>
      <c r="B150" s="215" t="s">
        <v>905</v>
      </c>
      <c r="C150" s="215" t="s">
        <v>1583</v>
      </c>
      <c r="D150" s="215">
        <v>1</v>
      </c>
      <c r="E150" s="215" t="s">
        <v>2880</v>
      </c>
      <c r="F150" s="652" t="s">
        <v>2888</v>
      </c>
      <c r="G150" s="215" t="s">
        <v>2882</v>
      </c>
      <c r="H150" s="215" t="str">
        <f>IF(COUNTIFS(FFPERegionsAvailable!B:B,FFPEUsageLog!A150,FFPERegionsAvailable!J:J,FFPEUsageLog!B150,FFPERegionsAvailable!F:F,FFPEUsageLog!C150)&gt;0,"Y","N")</f>
        <v>Y</v>
      </c>
      <c r="K150" s="116"/>
      <c r="L150" s="613"/>
      <c r="M150" s="594" t="str" cm="1">
        <f t="array" ref="M150">IF(K150="", "AwaitInput", IF(_xlfn.XLOOKUP($K150&amp;$L150,FFPERegionsAvailable!$B:$B&amp;FFPERegionsAvailable!$J:$J,FFPERegionsAvailable!$O:$O,"NA",0,1)&gt;0, _xlfn.XLOOKUP($K150&amp;$L150,FFPERegionsAvailable!$B:$B&amp;FFPERegionsAvailable!$J:$J,FFPERegionsAvailable!$F:$F,"NA",0,1), _xlfn.XLOOKUP($K150&amp;$L150,FFPERegionsAvailable!$B:$B&amp;FFPERegionsAvailable!$J:$J,FFPERegionsAvailable!$F:$F,"NA",0,-1)))</f>
        <v>AwaitInput</v>
      </c>
      <c r="N150" s="595" t="str" cm="1">
        <f t="array" ref="N150">IF(K150="", "AwaitInput", IF(_xlfn.XLOOKUP($K150&amp;$L150,FFPERegionsAvailable!$B:$B&amp;FFPERegionsAvailable!$J:$J,FFPERegionsAvailable!$O:$O,"NA",0,1)&gt;0, _xlfn.XLOOKUP($K150&amp;$L150,FFPERegionsAvailable!$B:$B&amp;FFPERegionsAvailable!$J:$J,FFPERegionsAvailable!$G:$G,"NA",0,1), _xlfn.XLOOKUP($K150&amp;$L150,FFPERegionsAvailable!$B:$B&amp;FFPERegionsAvailable!$J:$J,FFPERegionsAvailable!$G:$G,"NA",0,-1)))</f>
        <v>AwaitInput</v>
      </c>
      <c r="O150" s="595" t="str" cm="1">
        <f t="array" ref="O150">IF(K150="", "AwaitInput", IF(_xlfn.XLOOKUP($K150&amp;$L150,FFPERegionsAvailable!$B:$B&amp;FFPERegionsAvailable!$J:$J,FFPERegionsAvailable!$O:$O,"NA",0,1)&gt;0, _xlfn.XLOOKUP($K150&amp;$L150,FFPERegionsAvailable!$B:$B&amp;FFPERegionsAvailable!$J:$J,FFPERegionsAvailable!$L:$L,"NA",0,1), _xlfn.XLOOKUP($K150&amp;$L150,FFPERegionsAvailable!$B:$B&amp;FFPERegionsAvailable!$J:$J,FFPERegionsAvailable!$L:$L,"NA",0,-1)))</f>
        <v>AwaitInput</v>
      </c>
      <c r="P150" s="604" t="str" cm="1">
        <f t="array" ref="P150">IF(K150="", "AwaitInput", IF(_xlfn.XLOOKUP($K150&amp;$L150,FFPERegionsAvailable!$B:$B&amp;FFPERegionsAvailable!$J:$J,FFPERegionsAvailable!$O:$O,"NA",0,1)&gt;0, _xlfn.XLOOKUP($K150&amp;$L150,FFPERegionsAvailable!$B:$B&amp;FFPERegionsAvailable!$J:$J,FFPERegionsAvailable!$O:$O,"NA",0,1), _xlfn.XLOOKUP($K150&amp;$L150,FFPERegionsAvailable!$B:$B&amp;FFPERegionsAvailable!$J:$J,FFPERegionsAvailable!$O:$O,"NA",0,-1)))</f>
        <v>AwaitInput</v>
      </c>
      <c r="Q150" s="594" t="str" cm="1">
        <f t="array" ref="Q150">IF(K150="", "AwaitInput", IF(_xlfn.XLOOKUP($K150&amp;$L150,FFPERegionsAvailable!$B:$B&amp;FFPERegionsAvailable!$J:$J,FFPERegionsAvailable!$O:$O,"NA",0,1)&gt;0, _xlfn.XLOOKUP($K150&amp;$L150,FFPERegionsAvailable!$B:$B&amp;FFPERegionsAvailable!$J:$J,FFPERegionsAvailable!$C:$C,"NA",0,1), _xlfn.XLOOKUP($K150&amp;$L150,FFPERegionsAvailable!$B:$B&amp;FFPERegionsAvailable!$J:$J,FFPERegionsAvailable!$C:$C,"NA",0,-1)))</f>
        <v>AwaitInput</v>
      </c>
      <c r="R150" s="594" t="str" cm="1">
        <f t="array" ref="R150">IF(K150="", "AwaitInput", IF(_xlfn.XLOOKUP($K150&amp;$L150,FFPERegionsAvailable!$B:$B&amp;FFPERegionsAvailable!$J:$J,FFPERegionsAvailable!$O:$O,"NA",0,1)&gt;0, _xlfn.XLOOKUP($K150&amp;$L150,FFPERegionsAvailable!$B:$B&amp;FFPERegionsAvailable!$J:$J,FFPERegionsAvailable!$S:$S,"NA",0,1), _xlfn.XLOOKUP($K150&amp;$L150,FFPERegionsAvailable!$B:$B&amp;FFPERegionsAvailable!$J:$J,FFPERegionsAvailable!$S:$S,"NA",0,-1)))</f>
        <v>AwaitInput</v>
      </c>
      <c r="S150" s="594" t="str" cm="1">
        <f t="array" ref="S150">IF(K150="", "AwaitInput", IF(_xlfn.XLOOKUP($K150&amp;$L150,FFPERegionsAvailable!$B:$B&amp;FFPERegionsAvailable!$J:$J,FFPERegionsAvailable!$O:$O,"NA",0,1)&gt;0, _xlfn.XLOOKUP($K150&amp;$L150,FFPERegionsAvailable!$B:$B&amp;FFPERegionsAvailable!$J:$J,FFPERegionsAvailable!$W:$W,"NA",0,1), _xlfn.XLOOKUP($K150&amp;$L150,FFPERegionsAvailable!$B:$B&amp;FFPERegionsAvailable!$J:$J,FFPERegionsAvailable!$W:$W,"NA",0,-1)))</f>
        <v>AwaitInput</v>
      </c>
    </row>
    <row r="151" spans="1:19" ht="15.5" hidden="1">
      <c r="A151" s="215" t="s">
        <v>319</v>
      </c>
      <c r="B151" s="215" t="s">
        <v>925</v>
      </c>
      <c r="C151" s="215" t="s">
        <v>1583</v>
      </c>
      <c r="D151" s="215">
        <v>1</v>
      </c>
      <c r="E151" s="215" t="s">
        <v>2880</v>
      </c>
      <c r="F151" s="652" t="s">
        <v>2888</v>
      </c>
      <c r="G151" s="215" t="s">
        <v>2882</v>
      </c>
      <c r="H151" s="215" t="str">
        <f>IF(COUNTIFS(FFPERegionsAvailable!B:B,FFPEUsageLog!A151,FFPERegionsAvailable!J:J,FFPEUsageLog!B151,FFPERegionsAvailable!F:F,FFPEUsageLog!C151)&gt;0,"Y","N")</f>
        <v>Y</v>
      </c>
      <c r="K151" s="116"/>
      <c r="L151" s="613"/>
      <c r="M151" s="594" t="str" cm="1">
        <f t="array" ref="M151">IF(K151="", "AwaitInput", IF(_xlfn.XLOOKUP($K151&amp;$L151,FFPERegionsAvailable!$B:$B&amp;FFPERegionsAvailable!$J:$J,FFPERegionsAvailable!$O:$O,"NA",0,1)&gt;0, _xlfn.XLOOKUP($K151&amp;$L151,FFPERegionsAvailable!$B:$B&amp;FFPERegionsAvailable!$J:$J,FFPERegionsAvailable!$F:$F,"NA",0,1), _xlfn.XLOOKUP($K151&amp;$L151,FFPERegionsAvailable!$B:$B&amp;FFPERegionsAvailable!$J:$J,FFPERegionsAvailable!$F:$F,"NA",0,-1)))</f>
        <v>AwaitInput</v>
      </c>
      <c r="N151" s="595" t="str" cm="1">
        <f t="array" ref="N151">IF(K151="", "AwaitInput", IF(_xlfn.XLOOKUP($K151&amp;$L151,FFPERegionsAvailable!$B:$B&amp;FFPERegionsAvailable!$J:$J,FFPERegionsAvailable!$O:$O,"NA",0,1)&gt;0, _xlfn.XLOOKUP($K151&amp;$L151,FFPERegionsAvailable!$B:$B&amp;FFPERegionsAvailable!$J:$J,FFPERegionsAvailable!$G:$G,"NA",0,1), _xlfn.XLOOKUP($K151&amp;$L151,FFPERegionsAvailable!$B:$B&amp;FFPERegionsAvailable!$J:$J,FFPERegionsAvailable!$G:$G,"NA",0,-1)))</f>
        <v>AwaitInput</v>
      </c>
      <c r="O151" s="595" t="str" cm="1">
        <f t="array" ref="O151">IF(K151="", "AwaitInput", IF(_xlfn.XLOOKUP($K151&amp;$L151,FFPERegionsAvailable!$B:$B&amp;FFPERegionsAvailable!$J:$J,FFPERegionsAvailable!$O:$O,"NA",0,1)&gt;0, _xlfn.XLOOKUP($K151&amp;$L151,FFPERegionsAvailable!$B:$B&amp;FFPERegionsAvailable!$J:$J,FFPERegionsAvailable!$L:$L,"NA",0,1), _xlfn.XLOOKUP($K151&amp;$L151,FFPERegionsAvailable!$B:$B&amp;FFPERegionsAvailable!$J:$J,FFPERegionsAvailable!$L:$L,"NA",0,-1)))</f>
        <v>AwaitInput</v>
      </c>
      <c r="P151" s="604" t="str" cm="1">
        <f t="array" ref="P151">IF(K151="", "AwaitInput", IF(_xlfn.XLOOKUP($K151&amp;$L151,FFPERegionsAvailable!$B:$B&amp;FFPERegionsAvailable!$J:$J,FFPERegionsAvailable!$O:$O,"NA",0,1)&gt;0, _xlfn.XLOOKUP($K151&amp;$L151,FFPERegionsAvailable!$B:$B&amp;FFPERegionsAvailable!$J:$J,FFPERegionsAvailable!$O:$O,"NA",0,1), _xlfn.XLOOKUP($K151&amp;$L151,FFPERegionsAvailable!$B:$B&amp;FFPERegionsAvailable!$J:$J,FFPERegionsAvailable!$O:$O,"NA",0,-1)))</f>
        <v>AwaitInput</v>
      </c>
      <c r="Q151" s="594" t="str" cm="1">
        <f t="array" ref="Q151">IF(K151="", "AwaitInput", IF(_xlfn.XLOOKUP($K151&amp;$L151,FFPERegionsAvailable!$B:$B&amp;FFPERegionsAvailable!$J:$J,FFPERegionsAvailable!$O:$O,"NA",0,1)&gt;0, _xlfn.XLOOKUP($K151&amp;$L151,FFPERegionsAvailable!$B:$B&amp;FFPERegionsAvailable!$J:$J,FFPERegionsAvailable!$C:$C,"NA",0,1), _xlfn.XLOOKUP($K151&amp;$L151,FFPERegionsAvailable!$B:$B&amp;FFPERegionsAvailable!$J:$J,FFPERegionsAvailable!$C:$C,"NA",0,-1)))</f>
        <v>AwaitInput</v>
      </c>
      <c r="R151" s="594" t="str" cm="1">
        <f t="array" ref="R151">IF(K151="", "AwaitInput", IF(_xlfn.XLOOKUP($K151&amp;$L151,FFPERegionsAvailable!$B:$B&amp;FFPERegionsAvailable!$J:$J,FFPERegionsAvailable!$O:$O,"NA",0,1)&gt;0, _xlfn.XLOOKUP($K151&amp;$L151,FFPERegionsAvailable!$B:$B&amp;FFPERegionsAvailable!$J:$J,FFPERegionsAvailable!$S:$S,"NA",0,1), _xlfn.XLOOKUP($K151&amp;$L151,FFPERegionsAvailable!$B:$B&amp;FFPERegionsAvailable!$J:$J,FFPERegionsAvailable!$S:$S,"NA",0,-1)))</f>
        <v>AwaitInput</v>
      </c>
      <c r="S151" s="594" t="str" cm="1">
        <f t="array" ref="S151">IF(K151="", "AwaitInput", IF(_xlfn.XLOOKUP($K151&amp;$L151,FFPERegionsAvailable!$B:$B&amp;FFPERegionsAvailable!$J:$J,FFPERegionsAvailable!$O:$O,"NA",0,1)&gt;0, _xlfn.XLOOKUP($K151&amp;$L151,FFPERegionsAvailable!$B:$B&amp;FFPERegionsAvailable!$J:$J,FFPERegionsAvailable!$W:$W,"NA",0,1), _xlfn.XLOOKUP($K151&amp;$L151,FFPERegionsAvailable!$B:$B&amp;FFPERegionsAvailable!$J:$J,FFPERegionsAvailable!$W:$W,"NA",0,-1)))</f>
        <v>AwaitInput</v>
      </c>
    </row>
    <row r="152" spans="1:19" ht="15.5" hidden="1">
      <c r="A152" s="215" t="s">
        <v>319</v>
      </c>
      <c r="B152" s="215" t="s">
        <v>943</v>
      </c>
      <c r="C152" s="215" t="s">
        <v>1583</v>
      </c>
      <c r="D152" s="215">
        <v>1</v>
      </c>
      <c r="E152" s="215" t="s">
        <v>2880</v>
      </c>
      <c r="F152" s="652" t="s">
        <v>2888</v>
      </c>
      <c r="G152" s="215" t="s">
        <v>2882</v>
      </c>
      <c r="H152" s="215" t="str">
        <f>IF(COUNTIFS(FFPERegionsAvailable!B:B,FFPEUsageLog!A152,FFPERegionsAvailable!J:J,FFPEUsageLog!B152,FFPERegionsAvailable!F:F,FFPEUsageLog!C152)&gt;0,"Y","N")</f>
        <v>Y</v>
      </c>
      <c r="K152" s="116"/>
      <c r="L152" s="613"/>
      <c r="M152" s="594" t="str" cm="1">
        <f t="array" ref="M152">IF(K152="", "AwaitInput", IF(_xlfn.XLOOKUP($K152&amp;$L152,FFPERegionsAvailable!$B:$B&amp;FFPERegionsAvailable!$J:$J,FFPERegionsAvailable!$O:$O,"NA",0,1)&gt;0, _xlfn.XLOOKUP($K152&amp;$L152,FFPERegionsAvailable!$B:$B&amp;FFPERegionsAvailable!$J:$J,FFPERegionsAvailable!$F:$F,"NA",0,1), _xlfn.XLOOKUP($K152&amp;$L152,FFPERegionsAvailable!$B:$B&amp;FFPERegionsAvailable!$J:$J,FFPERegionsAvailable!$F:$F,"NA",0,-1)))</f>
        <v>AwaitInput</v>
      </c>
      <c r="N152" s="595" t="str" cm="1">
        <f t="array" ref="N152">IF(K152="", "AwaitInput", IF(_xlfn.XLOOKUP($K152&amp;$L152,FFPERegionsAvailable!$B:$B&amp;FFPERegionsAvailable!$J:$J,FFPERegionsAvailable!$O:$O,"NA",0,1)&gt;0, _xlfn.XLOOKUP($K152&amp;$L152,FFPERegionsAvailable!$B:$B&amp;FFPERegionsAvailable!$J:$J,FFPERegionsAvailable!$G:$G,"NA",0,1), _xlfn.XLOOKUP($K152&amp;$L152,FFPERegionsAvailable!$B:$B&amp;FFPERegionsAvailable!$J:$J,FFPERegionsAvailable!$G:$G,"NA",0,-1)))</f>
        <v>AwaitInput</v>
      </c>
      <c r="O152" s="595" t="str" cm="1">
        <f t="array" ref="O152">IF(K152="", "AwaitInput", IF(_xlfn.XLOOKUP($K152&amp;$L152,FFPERegionsAvailable!$B:$B&amp;FFPERegionsAvailable!$J:$J,FFPERegionsAvailable!$O:$O,"NA",0,1)&gt;0, _xlfn.XLOOKUP($K152&amp;$L152,FFPERegionsAvailable!$B:$B&amp;FFPERegionsAvailable!$J:$J,FFPERegionsAvailable!$L:$L,"NA",0,1), _xlfn.XLOOKUP($K152&amp;$L152,FFPERegionsAvailable!$B:$B&amp;FFPERegionsAvailable!$J:$J,FFPERegionsAvailable!$L:$L,"NA",0,-1)))</f>
        <v>AwaitInput</v>
      </c>
      <c r="P152" s="604" t="str" cm="1">
        <f t="array" ref="P152">IF(K152="", "AwaitInput", IF(_xlfn.XLOOKUP($K152&amp;$L152,FFPERegionsAvailable!$B:$B&amp;FFPERegionsAvailable!$J:$J,FFPERegionsAvailable!$O:$O,"NA",0,1)&gt;0, _xlfn.XLOOKUP($K152&amp;$L152,FFPERegionsAvailable!$B:$B&amp;FFPERegionsAvailable!$J:$J,FFPERegionsAvailable!$O:$O,"NA",0,1), _xlfn.XLOOKUP($K152&amp;$L152,FFPERegionsAvailable!$B:$B&amp;FFPERegionsAvailable!$J:$J,FFPERegionsAvailable!$O:$O,"NA",0,-1)))</f>
        <v>AwaitInput</v>
      </c>
      <c r="Q152" s="594" t="str" cm="1">
        <f t="array" ref="Q152">IF(K152="", "AwaitInput", IF(_xlfn.XLOOKUP($K152&amp;$L152,FFPERegionsAvailable!$B:$B&amp;FFPERegionsAvailable!$J:$J,FFPERegionsAvailable!$O:$O,"NA",0,1)&gt;0, _xlfn.XLOOKUP($K152&amp;$L152,FFPERegionsAvailable!$B:$B&amp;FFPERegionsAvailable!$J:$J,FFPERegionsAvailable!$C:$C,"NA",0,1), _xlfn.XLOOKUP($K152&amp;$L152,FFPERegionsAvailable!$B:$B&amp;FFPERegionsAvailable!$J:$J,FFPERegionsAvailable!$C:$C,"NA",0,-1)))</f>
        <v>AwaitInput</v>
      </c>
      <c r="R152" s="594" t="str" cm="1">
        <f t="array" ref="R152">IF(K152="", "AwaitInput", IF(_xlfn.XLOOKUP($K152&amp;$L152,FFPERegionsAvailable!$B:$B&amp;FFPERegionsAvailable!$J:$J,FFPERegionsAvailable!$O:$O,"NA",0,1)&gt;0, _xlfn.XLOOKUP($K152&amp;$L152,FFPERegionsAvailable!$B:$B&amp;FFPERegionsAvailable!$J:$J,FFPERegionsAvailable!$S:$S,"NA",0,1), _xlfn.XLOOKUP($K152&amp;$L152,FFPERegionsAvailable!$B:$B&amp;FFPERegionsAvailable!$J:$J,FFPERegionsAvailable!$S:$S,"NA",0,-1)))</f>
        <v>AwaitInput</v>
      </c>
      <c r="S152" s="594" t="str" cm="1">
        <f t="array" ref="S152">IF(K152="", "AwaitInput", IF(_xlfn.XLOOKUP($K152&amp;$L152,FFPERegionsAvailable!$B:$B&amp;FFPERegionsAvailable!$J:$J,FFPERegionsAvailable!$O:$O,"NA",0,1)&gt;0, _xlfn.XLOOKUP($K152&amp;$L152,FFPERegionsAvailable!$B:$B&amp;FFPERegionsAvailable!$J:$J,FFPERegionsAvailable!$W:$W,"NA",0,1), _xlfn.XLOOKUP($K152&amp;$L152,FFPERegionsAvailable!$B:$B&amp;FFPERegionsAvailable!$J:$J,FFPERegionsAvailable!$W:$W,"NA",0,-1)))</f>
        <v>AwaitInput</v>
      </c>
    </row>
    <row r="153" spans="1:19" ht="15.5" hidden="1">
      <c r="A153" s="215" t="s">
        <v>334</v>
      </c>
      <c r="B153" s="215" t="s">
        <v>905</v>
      </c>
      <c r="C153" s="215" t="s">
        <v>1587</v>
      </c>
      <c r="D153" s="215">
        <v>1</v>
      </c>
      <c r="E153" s="215" t="s">
        <v>2880</v>
      </c>
      <c r="F153" s="652" t="s">
        <v>2888</v>
      </c>
      <c r="G153" s="215" t="s">
        <v>2882</v>
      </c>
      <c r="H153" s="215" t="str">
        <f>IF(COUNTIFS(FFPERegionsAvailable!B:B,FFPEUsageLog!A153,FFPERegionsAvailable!J:J,FFPEUsageLog!B153,FFPERegionsAvailable!F:F,FFPEUsageLog!C153)&gt;0,"Y","N")</f>
        <v>Y</v>
      </c>
      <c r="K153" s="116"/>
      <c r="L153" s="613"/>
      <c r="M153" s="594" t="str" cm="1">
        <f t="array" ref="M153">IF(K153="", "AwaitInput", IF(_xlfn.XLOOKUP($K153&amp;$L153,FFPERegionsAvailable!$B:$B&amp;FFPERegionsAvailable!$J:$J,FFPERegionsAvailable!$O:$O,"NA",0,1)&gt;0, _xlfn.XLOOKUP($K153&amp;$L153,FFPERegionsAvailable!$B:$B&amp;FFPERegionsAvailable!$J:$J,FFPERegionsAvailable!$F:$F,"NA",0,1), _xlfn.XLOOKUP($K153&amp;$L153,FFPERegionsAvailable!$B:$B&amp;FFPERegionsAvailable!$J:$J,FFPERegionsAvailable!$F:$F,"NA",0,-1)))</f>
        <v>AwaitInput</v>
      </c>
      <c r="N153" s="595" t="str" cm="1">
        <f t="array" ref="N153">IF(K153="", "AwaitInput", IF(_xlfn.XLOOKUP($K153&amp;$L153,FFPERegionsAvailable!$B:$B&amp;FFPERegionsAvailable!$J:$J,FFPERegionsAvailable!$O:$O,"NA",0,1)&gt;0, _xlfn.XLOOKUP($K153&amp;$L153,FFPERegionsAvailable!$B:$B&amp;FFPERegionsAvailable!$J:$J,FFPERegionsAvailable!$G:$G,"NA",0,1), _xlfn.XLOOKUP($K153&amp;$L153,FFPERegionsAvailable!$B:$B&amp;FFPERegionsAvailable!$J:$J,FFPERegionsAvailable!$G:$G,"NA",0,-1)))</f>
        <v>AwaitInput</v>
      </c>
      <c r="O153" s="595" t="str" cm="1">
        <f t="array" ref="O153">IF(K153="", "AwaitInput", IF(_xlfn.XLOOKUP($K153&amp;$L153,FFPERegionsAvailable!$B:$B&amp;FFPERegionsAvailable!$J:$J,FFPERegionsAvailable!$O:$O,"NA",0,1)&gt;0, _xlfn.XLOOKUP($K153&amp;$L153,FFPERegionsAvailable!$B:$B&amp;FFPERegionsAvailable!$J:$J,FFPERegionsAvailable!$L:$L,"NA",0,1), _xlfn.XLOOKUP($K153&amp;$L153,FFPERegionsAvailable!$B:$B&amp;FFPERegionsAvailable!$J:$J,FFPERegionsAvailable!$L:$L,"NA",0,-1)))</f>
        <v>AwaitInput</v>
      </c>
      <c r="P153" s="604" t="str" cm="1">
        <f t="array" ref="P153">IF(K153="", "AwaitInput", IF(_xlfn.XLOOKUP($K153&amp;$L153,FFPERegionsAvailable!$B:$B&amp;FFPERegionsAvailable!$J:$J,FFPERegionsAvailable!$O:$O,"NA",0,1)&gt;0, _xlfn.XLOOKUP($K153&amp;$L153,FFPERegionsAvailable!$B:$B&amp;FFPERegionsAvailable!$J:$J,FFPERegionsAvailable!$O:$O,"NA",0,1), _xlfn.XLOOKUP($K153&amp;$L153,FFPERegionsAvailable!$B:$B&amp;FFPERegionsAvailable!$J:$J,FFPERegionsAvailable!$O:$O,"NA",0,-1)))</f>
        <v>AwaitInput</v>
      </c>
      <c r="Q153" s="594" t="str" cm="1">
        <f t="array" ref="Q153">IF(K153="", "AwaitInput", IF(_xlfn.XLOOKUP($K153&amp;$L153,FFPERegionsAvailable!$B:$B&amp;FFPERegionsAvailable!$J:$J,FFPERegionsAvailable!$O:$O,"NA",0,1)&gt;0, _xlfn.XLOOKUP($K153&amp;$L153,FFPERegionsAvailable!$B:$B&amp;FFPERegionsAvailable!$J:$J,FFPERegionsAvailable!$C:$C,"NA",0,1), _xlfn.XLOOKUP($K153&amp;$L153,FFPERegionsAvailable!$B:$B&amp;FFPERegionsAvailable!$J:$J,FFPERegionsAvailable!$C:$C,"NA",0,-1)))</f>
        <v>AwaitInput</v>
      </c>
      <c r="R153" s="594" t="str" cm="1">
        <f t="array" ref="R153">IF(K153="", "AwaitInput", IF(_xlfn.XLOOKUP($K153&amp;$L153,FFPERegionsAvailable!$B:$B&amp;FFPERegionsAvailable!$J:$J,FFPERegionsAvailable!$O:$O,"NA",0,1)&gt;0, _xlfn.XLOOKUP($K153&amp;$L153,FFPERegionsAvailable!$B:$B&amp;FFPERegionsAvailable!$J:$J,FFPERegionsAvailable!$S:$S,"NA",0,1), _xlfn.XLOOKUP($K153&amp;$L153,FFPERegionsAvailable!$B:$B&amp;FFPERegionsAvailable!$J:$J,FFPERegionsAvailable!$S:$S,"NA",0,-1)))</f>
        <v>AwaitInput</v>
      </c>
      <c r="S153" s="594" t="str" cm="1">
        <f t="array" ref="S153">IF(K153="", "AwaitInput", IF(_xlfn.XLOOKUP($K153&amp;$L153,FFPERegionsAvailable!$B:$B&amp;FFPERegionsAvailable!$J:$J,FFPERegionsAvailable!$O:$O,"NA",0,1)&gt;0, _xlfn.XLOOKUP($K153&amp;$L153,FFPERegionsAvailable!$B:$B&amp;FFPERegionsAvailable!$J:$J,FFPERegionsAvailable!$W:$W,"NA",0,1), _xlfn.XLOOKUP($K153&amp;$L153,FFPERegionsAvailable!$B:$B&amp;FFPERegionsAvailable!$J:$J,FFPERegionsAvailable!$W:$W,"NA",0,-1)))</f>
        <v>AwaitInput</v>
      </c>
    </row>
    <row r="154" spans="1:19" ht="15.5" hidden="1">
      <c r="A154" s="215" t="s">
        <v>334</v>
      </c>
      <c r="B154" s="215" t="s">
        <v>925</v>
      </c>
      <c r="C154" s="215" t="s">
        <v>1587</v>
      </c>
      <c r="D154" s="215">
        <v>1</v>
      </c>
      <c r="E154" s="215" t="s">
        <v>2880</v>
      </c>
      <c r="F154" s="652" t="s">
        <v>2888</v>
      </c>
      <c r="G154" s="215" t="s">
        <v>2882</v>
      </c>
      <c r="H154" s="215" t="str">
        <f>IF(COUNTIFS(FFPERegionsAvailable!B:B,FFPEUsageLog!A154,FFPERegionsAvailable!J:J,FFPEUsageLog!B154,FFPERegionsAvailable!F:F,FFPEUsageLog!C154)&gt;0,"Y","N")</f>
        <v>Y</v>
      </c>
      <c r="K154" s="116"/>
      <c r="L154" s="613"/>
      <c r="M154" s="594" t="str" cm="1">
        <f t="array" ref="M154">IF(K154="", "AwaitInput", IF(_xlfn.XLOOKUP($K154&amp;$L154,FFPERegionsAvailable!$B:$B&amp;FFPERegionsAvailable!$J:$J,FFPERegionsAvailable!$O:$O,"NA",0,1)&gt;0, _xlfn.XLOOKUP($K154&amp;$L154,FFPERegionsAvailable!$B:$B&amp;FFPERegionsAvailable!$J:$J,FFPERegionsAvailable!$F:$F,"NA",0,1), _xlfn.XLOOKUP($K154&amp;$L154,FFPERegionsAvailable!$B:$B&amp;FFPERegionsAvailable!$J:$J,FFPERegionsAvailable!$F:$F,"NA",0,-1)))</f>
        <v>AwaitInput</v>
      </c>
      <c r="N154" s="595" t="str" cm="1">
        <f t="array" ref="N154">IF(K154="", "AwaitInput", IF(_xlfn.XLOOKUP($K154&amp;$L154,FFPERegionsAvailable!$B:$B&amp;FFPERegionsAvailable!$J:$J,FFPERegionsAvailable!$O:$O,"NA",0,1)&gt;0, _xlfn.XLOOKUP($K154&amp;$L154,FFPERegionsAvailable!$B:$B&amp;FFPERegionsAvailable!$J:$J,FFPERegionsAvailable!$G:$G,"NA",0,1), _xlfn.XLOOKUP($K154&amp;$L154,FFPERegionsAvailable!$B:$B&amp;FFPERegionsAvailable!$J:$J,FFPERegionsAvailable!$G:$G,"NA",0,-1)))</f>
        <v>AwaitInput</v>
      </c>
      <c r="O154" s="595" t="str" cm="1">
        <f t="array" ref="O154">IF(K154="", "AwaitInput", IF(_xlfn.XLOOKUP($K154&amp;$L154,FFPERegionsAvailable!$B:$B&amp;FFPERegionsAvailable!$J:$J,FFPERegionsAvailable!$O:$O,"NA",0,1)&gt;0, _xlfn.XLOOKUP($K154&amp;$L154,FFPERegionsAvailable!$B:$B&amp;FFPERegionsAvailable!$J:$J,FFPERegionsAvailable!$L:$L,"NA",0,1), _xlfn.XLOOKUP($K154&amp;$L154,FFPERegionsAvailable!$B:$B&amp;FFPERegionsAvailable!$J:$J,FFPERegionsAvailable!$L:$L,"NA",0,-1)))</f>
        <v>AwaitInput</v>
      </c>
      <c r="P154" s="604" t="str" cm="1">
        <f t="array" ref="P154">IF(K154="", "AwaitInput", IF(_xlfn.XLOOKUP($K154&amp;$L154,FFPERegionsAvailable!$B:$B&amp;FFPERegionsAvailable!$J:$J,FFPERegionsAvailable!$O:$O,"NA",0,1)&gt;0, _xlfn.XLOOKUP($K154&amp;$L154,FFPERegionsAvailable!$B:$B&amp;FFPERegionsAvailable!$J:$J,FFPERegionsAvailable!$O:$O,"NA",0,1), _xlfn.XLOOKUP($K154&amp;$L154,FFPERegionsAvailable!$B:$B&amp;FFPERegionsAvailable!$J:$J,FFPERegionsAvailable!$O:$O,"NA",0,-1)))</f>
        <v>AwaitInput</v>
      </c>
      <c r="Q154" s="594" t="str" cm="1">
        <f t="array" ref="Q154">IF(K154="", "AwaitInput", IF(_xlfn.XLOOKUP($K154&amp;$L154,FFPERegionsAvailable!$B:$B&amp;FFPERegionsAvailable!$J:$J,FFPERegionsAvailable!$O:$O,"NA",0,1)&gt;0, _xlfn.XLOOKUP($K154&amp;$L154,FFPERegionsAvailable!$B:$B&amp;FFPERegionsAvailable!$J:$J,FFPERegionsAvailable!$C:$C,"NA",0,1), _xlfn.XLOOKUP($K154&amp;$L154,FFPERegionsAvailable!$B:$B&amp;FFPERegionsAvailable!$J:$J,FFPERegionsAvailable!$C:$C,"NA",0,-1)))</f>
        <v>AwaitInput</v>
      </c>
      <c r="R154" s="594" t="str" cm="1">
        <f t="array" ref="R154">IF(K154="", "AwaitInput", IF(_xlfn.XLOOKUP($K154&amp;$L154,FFPERegionsAvailable!$B:$B&amp;FFPERegionsAvailable!$J:$J,FFPERegionsAvailable!$O:$O,"NA",0,1)&gt;0, _xlfn.XLOOKUP($K154&amp;$L154,FFPERegionsAvailable!$B:$B&amp;FFPERegionsAvailable!$J:$J,FFPERegionsAvailable!$S:$S,"NA",0,1), _xlfn.XLOOKUP($K154&amp;$L154,FFPERegionsAvailable!$B:$B&amp;FFPERegionsAvailable!$J:$J,FFPERegionsAvailable!$S:$S,"NA",0,-1)))</f>
        <v>AwaitInput</v>
      </c>
      <c r="S154" s="594" t="str" cm="1">
        <f t="array" ref="S154">IF(K154="", "AwaitInput", IF(_xlfn.XLOOKUP($K154&amp;$L154,FFPERegionsAvailable!$B:$B&amp;FFPERegionsAvailable!$J:$J,FFPERegionsAvailable!$O:$O,"NA",0,1)&gt;0, _xlfn.XLOOKUP($K154&amp;$L154,FFPERegionsAvailable!$B:$B&amp;FFPERegionsAvailable!$J:$J,FFPERegionsAvailable!$W:$W,"NA",0,1), _xlfn.XLOOKUP($K154&amp;$L154,FFPERegionsAvailable!$B:$B&amp;FFPERegionsAvailable!$J:$J,FFPERegionsAvailable!$W:$W,"NA",0,-1)))</f>
        <v>AwaitInput</v>
      </c>
    </row>
    <row r="155" spans="1:19" ht="15.5" hidden="1">
      <c r="A155" s="215" t="s">
        <v>334</v>
      </c>
      <c r="B155" s="215" t="s">
        <v>943</v>
      </c>
      <c r="C155" s="215" t="s">
        <v>1587</v>
      </c>
      <c r="D155" s="215">
        <v>1</v>
      </c>
      <c r="E155" s="215" t="s">
        <v>2880</v>
      </c>
      <c r="F155" s="652" t="s">
        <v>2888</v>
      </c>
      <c r="G155" s="215" t="s">
        <v>2882</v>
      </c>
      <c r="H155" s="215" t="str">
        <f>IF(COUNTIFS(FFPERegionsAvailable!B:B,FFPEUsageLog!A155,FFPERegionsAvailable!J:J,FFPEUsageLog!B155,FFPERegionsAvailable!F:F,FFPEUsageLog!C155)&gt;0,"Y","N")</f>
        <v>Y</v>
      </c>
      <c r="K155" s="116"/>
      <c r="L155" s="613"/>
      <c r="M155" s="594" t="str" cm="1">
        <f t="array" ref="M155">IF(K155="", "AwaitInput", IF(_xlfn.XLOOKUP($K155&amp;$L155,FFPERegionsAvailable!$B:$B&amp;FFPERegionsAvailable!$J:$J,FFPERegionsAvailable!$O:$O,"NA",0,1)&gt;0, _xlfn.XLOOKUP($K155&amp;$L155,FFPERegionsAvailable!$B:$B&amp;FFPERegionsAvailable!$J:$J,FFPERegionsAvailable!$F:$F,"NA",0,1), _xlfn.XLOOKUP($K155&amp;$L155,FFPERegionsAvailable!$B:$B&amp;FFPERegionsAvailable!$J:$J,FFPERegionsAvailable!$F:$F,"NA",0,-1)))</f>
        <v>AwaitInput</v>
      </c>
      <c r="N155" s="595" t="str" cm="1">
        <f t="array" ref="N155">IF(K155="", "AwaitInput", IF(_xlfn.XLOOKUP($K155&amp;$L155,FFPERegionsAvailable!$B:$B&amp;FFPERegionsAvailable!$J:$J,FFPERegionsAvailable!$O:$O,"NA",0,1)&gt;0, _xlfn.XLOOKUP($K155&amp;$L155,FFPERegionsAvailable!$B:$B&amp;FFPERegionsAvailable!$J:$J,FFPERegionsAvailable!$G:$G,"NA",0,1), _xlfn.XLOOKUP($K155&amp;$L155,FFPERegionsAvailable!$B:$B&amp;FFPERegionsAvailable!$J:$J,FFPERegionsAvailable!$G:$G,"NA",0,-1)))</f>
        <v>AwaitInput</v>
      </c>
      <c r="O155" s="595" t="str" cm="1">
        <f t="array" ref="O155">IF(K155="", "AwaitInput", IF(_xlfn.XLOOKUP($K155&amp;$L155,FFPERegionsAvailable!$B:$B&amp;FFPERegionsAvailable!$J:$J,FFPERegionsAvailable!$O:$O,"NA",0,1)&gt;0, _xlfn.XLOOKUP($K155&amp;$L155,FFPERegionsAvailable!$B:$B&amp;FFPERegionsAvailable!$J:$J,FFPERegionsAvailable!$L:$L,"NA",0,1), _xlfn.XLOOKUP($K155&amp;$L155,FFPERegionsAvailable!$B:$B&amp;FFPERegionsAvailable!$J:$J,FFPERegionsAvailable!$L:$L,"NA",0,-1)))</f>
        <v>AwaitInput</v>
      </c>
      <c r="P155" s="604" t="str" cm="1">
        <f t="array" ref="P155">IF(K155="", "AwaitInput", IF(_xlfn.XLOOKUP($K155&amp;$L155,FFPERegionsAvailable!$B:$B&amp;FFPERegionsAvailable!$J:$J,FFPERegionsAvailable!$O:$O,"NA",0,1)&gt;0, _xlfn.XLOOKUP($K155&amp;$L155,FFPERegionsAvailable!$B:$B&amp;FFPERegionsAvailable!$J:$J,FFPERegionsAvailable!$O:$O,"NA",0,1), _xlfn.XLOOKUP($K155&amp;$L155,FFPERegionsAvailable!$B:$B&amp;FFPERegionsAvailable!$J:$J,FFPERegionsAvailable!$O:$O,"NA",0,-1)))</f>
        <v>AwaitInput</v>
      </c>
      <c r="Q155" s="594" t="str" cm="1">
        <f t="array" ref="Q155">IF(K155="", "AwaitInput", IF(_xlfn.XLOOKUP($K155&amp;$L155,FFPERegionsAvailable!$B:$B&amp;FFPERegionsAvailable!$J:$J,FFPERegionsAvailable!$O:$O,"NA",0,1)&gt;0, _xlfn.XLOOKUP($K155&amp;$L155,FFPERegionsAvailable!$B:$B&amp;FFPERegionsAvailable!$J:$J,FFPERegionsAvailable!$C:$C,"NA",0,1), _xlfn.XLOOKUP($K155&amp;$L155,FFPERegionsAvailable!$B:$B&amp;FFPERegionsAvailable!$J:$J,FFPERegionsAvailable!$C:$C,"NA",0,-1)))</f>
        <v>AwaitInput</v>
      </c>
      <c r="R155" s="594" t="str" cm="1">
        <f t="array" ref="R155">IF(K155="", "AwaitInput", IF(_xlfn.XLOOKUP($K155&amp;$L155,FFPERegionsAvailable!$B:$B&amp;FFPERegionsAvailable!$J:$J,FFPERegionsAvailable!$O:$O,"NA",0,1)&gt;0, _xlfn.XLOOKUP($K155&amp;$L155,FFPERegionsAvailable!$B:$B&amp;FFPERegionsAvailable!$J:$J,FFPERegionsAvailable!$S:$S,"NA",0,1), _xlfn.XLOOKUP($K155&amp;$L155,FFPERegionsAvailable!$B:$B&amp;FFPERegionsAvailable!$J:$J,FFPERegionsAvailable!$S:$S,"NA",0,-1)))</f>
        <v>AwaitInput</v>
      </c>
      <c r="S155" s="594" t="str" cm="1">
        <f t="array" ref="S155">IF(K155="", "AwaitInput", IF(_xlfn.XLOOKUP($K155&amp;$L155,FFPERegionsAvailable!$B:$B&amp;FFPERegionsAvailable!$J:$J,FFPERegionsAvailable!$O:$O,"NA",0,1)&gt;0, _xlfn.XLOOKUP($K155&amp;$L155,FFPERegionsAvailable!$B:$B&amp;FFPERegionsAvailable!$J:$J,FFPERegionsAvailable!$W:$W,"NA",0,1), _xlfn.XLOOKUP($K155&amp;$L155,FFPERegionsAvailable!$B:$B&amp;FFPERegionsAvailable!$J:$J,FFPERegionsAvailable!$W:$W,"NA",0,-1)))</f>
        <v>AwaitInput</v>
      </c>
    </row>
    <row r="156" spans="1:19" ht="15.5" hidden="1">
      <c r="A156" s="215" t="s">
        <v>336</v>
      </c>
      <c r="B156" s="215" t="s">
        <v>905</v>
      </c>
      <c r="C156" s="215" t="s">
        <v>1558</v>
      </c>
      <c r="D156" s="215">
        <v>1</v>
      </c>
      <c r="E156" s="215" t="s">
        <v>2880</v>
      </c>
      <c r="F156" s="652" t="s">
        <v>2888</v>
      </c>
      <c r="G156" s="215" t="s">
        <v>2882</v>
      </c>
      <c r="H156" s="215" t="str">
        <f>IF(COUNTIFS(FFPERegionsAvailable!B:B,FFPEUsageLog!A156,FFPERegionsAvailable!J:J,FFPEUsageLog!B156,FFPERegionsAvailable!F:F,FFPEUsageLog!C156)&gt;0,"Y","N")</f>
        <v>Y</v>
      </c>
      <c r="K156" s="116"/>
      <c r="L156" s="613"/>
      <c r="M156" s="594" t="str" cm="1">
        <f t="array" ref="M156">IF(K156="", "AwaitInput", IF(_xlfn.XLOOKUP($K156&amp;$L156,FFPERegionsAvailable!$B:$B&amp;FFPERegionsAvailable!$J:$J,FFPERegionsAvailable!$O:$O,"NA",0,1)&gt;0, _xlfn.XLOOKUP($K156&amp;$L156,FFPERegionsAvailable!$B:$B&amp;FFPERegionsAvailable!$J:$J,FFPERegionsAvailable!$F:$F,"NA",0,1), _xlfn.XLOOKUP($K156&amp;$L156,FFPERegionsAvailable!$B:$B&amp;FFPERegionsAvailable!$J:$J,FFPERegionsAvailable!$F:$F,"NA",0,-1)))</f>
        <v>AwaitInput</v>
      </c>
      <c r="N156" s="595" t="str" cm="1">
        <f t="array" ref="N156">IF(K156="", "AwaitInput", IF(_xlfn.XLOOKUP($K156&amp;$L156,FFPERegionsAvailable!$B:$B&amp;FFPERegionsAvailable!$J:$J,FFPERegionsAvailable!$O:$O,"NA",0,1)&gt;0, _xlfn.XLOOKUP($K156&amp;$L156,FFPERegionsAvailable!$B:$B&amp;FFPERegionsAvailable!$J:$J,FFPERegionsAvailable!$G:$G,"NA",0,1), _xlfn.XLOOKUP($K156&amp;$L156,FFPERegionsAvailable!$B:$B&amp;FFPERegionsAvailable!$J:$J,FFPERegionsAvailable!$G:$G,"NA",0,-1)))</f>
        <v>AwaitInput</v>
      </c>
      <c r="O156" s="595" t="str" cm="1">
        <f t="array" ref="O156">IF(K156="", "AwaitInput", IF(_xlfn.XLOOKUP($K156&amp;$L156,FFPERegionsAvailable!$B:$B&amp;FFPERegionsAvailable!$J:$J,FFPERegionsAvailable!$O:$O,"NA",0,1)&gt;0, _xlfn.XLOOKUP($K156&amp;$L156,FFPERegionsAvailable!$B:$B&amp;FFPERegionsAvailable!$J:$J,FFPERegionsAvailable!$L:$L,"NA",0,1), _xlfn.XLOOKUP($K156&amp;$L156,FFPERegionsAvailable!$B:$B&amp;FFPERegionsAvailable!$J:$J,FFPERegionsAvailable!$L:$L,"NA",0,-1)))</f>
        <v>AwaitInput</v>
      </c>
      <c r="P156" s="604" t="str" cm="1">
        <f t="array" ref="P156">IF(K156="", "AwaitInput", IF(_xlfn.XLOOKUP($K156&amp;$L156,FFPERegionsAvailable!$B:$B&amp;FFPERegionsAvailable!$J:$J,FFPERegionsAvailable!$O:$O,"NA",0,1)&gt;0, _xlfn.XLOOKUP($K156&amp;$L156,FFPERegionsAvailable!$B:$B&amp;FFPERegionsAvailable!$J:$J,FFPERegionsAvailable!$O:$O,"NA",0,1), _xlfn.XLOOKUP($K156&amp;$L156,FFPERegionsAvailable!$B:$B&amp;FFPERegionsAvailable!$J:$J,FFPERegionsAvailable!$O:$O,"NA",0,-1)))</f>
        <v>AwaitInput</v>
      </c>
      <c r="Q156" s="594" t="str" cm="1">
        <f t="array" ref="Q156">IF(K156="", "AwaitInput", IF(_xlfn.XLOOKUP($K156&amp;$L156,FFPERegionsAvailable!$B:$B&amp;FFPERegionsAvailable!$J:$J,FFPERegionsAvailable!$O:$O,"NA",0,1)&gt;0, _xlfn.XLOOKUP($K156&amp;$L156,FFPERegionsAvailable!$B:$B&amp;FFPERegionsAvailable!$J:$J,FFPERegionsAvailable!$C:$C,"NA",0,1), _xlfn.XLOOKUP($K156&amp;$L156,FFPERegionsAvailable!$B:$B&amp;FFPERegionsAvailable!$J:$J,FFPERegionsAvailable!$C:$C,"NA",0,-1)))</f>
        <v>AwaitInput</v>
      </c>
      <c r="R156" s="594" t="str" cm="1">
        <f t="array" ref="R156">IF(K156="", "AwaitInput", IF(_xlfn.XLOOKUP($K156&amp;$L156,FFPERegionsAvailable!$B:$B&amp;FFPERegionsAvailable!$J:$J,FFPERegionsAvailable!$O:$O,"NA",0,1)&gt;0, _xlfn.XLOOKUP($K156&amp;$L156,FFPERegionsAvailable!$B:$B&amp;FFPERegionsAvailable!$J:$J,FFPERegionsAvailable!$S:$S,"NA",0,1), _xlfn.XLOOKUP($K156&amp;$L156,FFPERegionsAvailable!$B:$B&amp;FFPERegionsAvailable!$J:$J,FFPERegionsAvailable!$S:$S,"NA",0,-1)))</f>
        <v>AwaitInput</v>
      </c>
      <c r="S156" s="594" t="str" cm="1">
        <f t="array" ref="S156">IF(K156="", "AwaitInput", IF(_xlfn.XLOOKUP($K156&amp;$L156,FFPERegionsAvailable!$B:$B&amp;FFPERegionsAvailable!$J:$J,FFPERegionsAvailable!$O:$O,"NA",0,1)&gt;0, _xlfn.XLOOKUP($K156&amp;$L156,FFPERegionsAvailable!$B:$B&amp;FFPERegionsAvailable!$J:$J,FFPERegionsAvailable!$W:$W,"NA",0,1), _xlfn.XLOOKUP($K156&amp;$L156,FFPERegionsAvailable!$B:$B&amp;FFPERegionsAvailable!$J:$J,FFPERegionsAvailable!$W:$W,"NA",0,-1)))</f>
        <v>AwaitInput</v>
      </c>
    </row>
    <row r="157" spans="1:19" ht="15.5" hidden="1">
      <c r="A157" s="215" t="s">
        <v>336</v>
      </c>
      <c r="B157" s="215" t="s">
        <v>925</v>
      </c>
      <c r="C157" s="215" t="s">
        <v>1558</v>
      </c>
      <c r="D157" s="215">
        <v>1</v>
      </c>
      <c r="E157" s="215" t="s">
        <v>2880</v>
      </c>
      <c r="F157" s="652" t="s">
        <v>2888</v>
      </c>
      <c r="G157" s="215" t="s">
        <v>2882</v>
      </c>
      <c r="H157" s="215" t="str">
        <f>IF(COUNTIFS(FFPERegionsAvailable!B:B,FFPEUsageLog!A157,FFPERegionsAvailable!J:J,FFPEUsageLog!B157,FFPERegionsAvailable!F:F,FFPEUsageLog!C157)&gt;0,"Y","N")</f>
        <v>Y</v>
      </c>
      <c r="K157" s="116"/>
      <c r="L157" s="613"/>
      <c r="M157" s="594" t="str" cm="1">
        <f t="array" ref="M157">IF(K157="", "AwaitInput", IF(_xlfn.XLOOKUP($K157&amp;$L157,FFPERegionsAvailable!$B:$B&amp;FFPERegionsAvailable!$J:$J,FFPERegionsAvailable!$O:$O,"NA",0,1)&gt;0, _xlfn.XLOOKUP($K157&amp;$L157,FFPERegionsAvailable!$B:$B&amp;FFPERegionsAvailable!$J:$J,FFPERegionsAvailable!$F:$F,"NA",0,1), _xlfn.XLOOKUP($K157&amp;$L157,FFPERegionsAvailable!$B:$B&amp;FFPERegionsAvailable!$J:$J,FFPERegionsAvailable!$F:$F,"NA",0,-1)))</f>
        <v>AwaitInput</v>
      </c>
      <c r="N157" s="595" t="str" cm="1">
        <f t="array" ref="N157">IF(K157="", "AwaitInput", IF(_xlfn.XLOOKUP($K157&amp;$L157,FFPERegionsAvailable!$B:$B&amp;FFPERegionsAvailable!$J:$J,FFPERegionsAvailable!$O:$O,"NA",0,1)&gt;0, _xlfn.XLOOKUP($K157&amp;$L157,FFPERegionsAvailable!$B:$B&amp;FFPERegionsAvailable!$J:$J,FFPERegionsAvailable!$G:$G,"NA",0,1), _xlfn.XLOOKUP($K157&amp;$L157,FFPERegionsAvailable!$B:$B&amp;FFPERegionsAvailable!$J:$J,FFPERegionsAvailable!$G:$G,"NA",0,-1)))</f>
        <v>AwaitInput</v>
      </c>
      <c r="O157" s="595" t="str" cm="1">
        <f t="array" ref="O157">IF(K157="", "AwaitInput", IF(_xlfn.XLOOKUP($K157&amp;$L157,FFPERegionsAvailable!$B:$B&amp;FFPERegionsAvailable!$J:$J,FFPERegionsAvailable!$O:$O,"NA",0,1)&gt;0, _xlfn.XLOOKUP($K157&amp;$L157,FFPERegionsAvailable!$B:$B&amp;FFPERegionsAvailable!$J:$J,FFPERegionsAvailable!$L:$L,"NA",0,1), _xlfn.XLOOKUP($K157&amp;$L157,FFPERegionsAvailable!$B:$B&amp;FFPERegionsAvailable!$J:$J,FFPERegionsAvailable!$L:$L,"NA",0,-1)))</f>
        <v>AwaitInput</v>
      </c>
      <c r="P157" s="604" t="str" cm="1">
        <f t="array" ref="P157">IF(K157="", "AwaitInput", IF(_xlfn.XLOOKUP($K157&amp;$L157,FFPERegionsAvailable!$B:$B&amp;FFPERegionsAvailable!$J:$J,FFPERegionsAvailable!$O:$O,"NA",0,1)&gt;0, _xlfn.XLOOKUP($K157&amp;$L157,FFPERegionsAvailable!$B:$B&amp;FFPERegionsAvailable!$J:$J,FFPERegionsAvailable!$O:$O,"NA",0,1), _xlfn.XLOOKUP($K157&amp;$L157,FFPERegionsAvailable!$B:$B&amp;FFPERegionsAvailable!$J:$J,FFPERegionsAvailable!$O:$O,"NA",0,-1)))</f>
        <v>AwaitInput</v>
      </c>
      <c r="Q157" s="594" t="str" cm="1">
        <f t="array" ref="Q157">IF(K157="", "AwaitInput", IF(_xlfn.XLOOKUP($K157&amp;$L157,FFPERegionsAvailable!$B:$B&amp;FFPERegionsAvailable!$J:$J,FFPERegionsAvailable!$O:$O,"NA",0,1)&gt;0, _xlfn.XLOOKUP($K157&amp;$L157,FFPERegionsAvailable!$B:$B&amp;FFPERegionsAvailable!$J:$J,FFPERegionsAvailable!$C:$C,"NA",0,1), _xlfn.XLOOKUP($K157&amp;$L157,FFPERegionsAvailable!$B:$B&amp;FFPERegionsAvailable!$J:$J,FFPERegionsAvailable!$C:$C,"NA",0,-1)))</f>
        <v>AwaitInput</v>
      </c>
      <c r="R157" s="594" t="str" cm="1">
        <f t="array" ref="R157">IF(K157="", "AwaitInput", IF(_xlfn.XLOOKUP($K157&amp;$L157,FFPERegionsAvailable!$B:$B&amp;FFPERegionsAvailable!$J:$J,FFPERegionsAvailable!$O:$O,"NA",0,1)&gt;0, _xlfn.XLOOKUP($K157&amp;$L157,FFPERegionsAvailable!$B:$B&amp;FFPERegionsAvailable!$J:$J,FFPERegionsAvailable!$S:$S,"NA",0,1), _xlfn.XLOOKUP($K157&amp;$L157,FFPERegionsAvailable!$B:$B&amp;FFPERegionsAvailable!$J:$J,FFPERegionsAvailable!$S:$S,"NA",0,-1)))</f>
        <v>AwaitInput</v>
      </c>
      <c r="S157" s="594" t="str" cm="1">
        <f t="array" ref="S157">IF(K157="", "AwaitInput", IF(_xlfn.XLOOKUP($K157&amp;$L157,FFPERegionsAvailable!$B:$B&amp;FFPERegionsAvailable!$J:$J,FFPERegionsAvailable!$O:$O,"NA",0,1)&gt;0, _xlfn.XLOOKUP($K157&amp;$L157,FFPERegionsAvailable!$B:$B&amp;FFPERegionsAvailable!$J:$J,FFPERegionsAvailable!$W:$W,"NA",0,1), _xlfn.XLOOKUP($K157&amp;$L157,FFPERegionsAvailable!$B:$B&amp;FFPERegionsAvailable!$J:$J,FFPERegionsAvailable!$W:$W,"NA",0,-1)))</f>
        <v>AwaitInput</v>
      </c>
    </row>
    <row r="158" spans="1:19" ht="15.5" hidden="1">
      <c r="A158" s="215" t="s">
        <v>336</v>
      </c>
      <c r="B158" s="215" t="s">
        <v>943</v>
      </c>
      <c r="C158" s="215" t="s">
        <v>1558</v>
      </c>
      <c r="D158" s="215">
        <v>1</v>
      </c>
      <c r="E158" s="215" t="s">
        <v>2880</v>
      </c>
      <c r="F158" s="652" t="s">
        <v>2888</v>
      </c>
      <c r="G158" s="215" t="s">
        <v>2882</v>
      </c>
      <c r="H158" s="215" t="str">
        <f>IF(COUNTIFS(FFPERegionsAvailable!B:B,FFPEUsageLog!A158,FFPERegionsAvailable!J:J,FFPEUsageLog!B158,FFPERegionsAvailable!F:F,FFPEUsageLog!C158)&gt;0,"Y","N")</f>
        <v>Y</v>
      </c>
      <c r="K158" s="116"/>
      <c r="L158" s="613"/>
      <c r="M158" s="594" t="str" cm="1">
        <f t="array" ref="M158">IF(K158="", "AwaitInput", IF(_xlfn.XLOOKUP($K158&amp;$L158,FFPERegionsAvailable!$B:$B&amp;FFPERegionsAvailable!$J:$J,FFPERegionsAvailable!$O:$O,"NA",0,1)&gt;0, _xlfn.XLOOKUP($K158&amp;$L158,FFPERegionsAvailable!$B:$B&amp;FFPERegionsAvailable!$J:$J,FFPERegionsAvailable!$F:$F,"NA",0,1), _xlfn.XLOOKUP($K158&amp;$L158,FFPERegionsAvailable!$B:$B&amp;FFPERegionsAvailable!$J:$J,FFPERegionsAvailable!$F:$F,"NA",0,-1)))</f>
        <v>AwaitInput</v>
      </c>
      <c r="N158" s="595" t="str" cm="1">
        <f t="array" ref="N158">IF(K158="", "AwaitInput", IF(_xlfn.XLOOKUP($K158&amp;$L158,FFPERegionsAvailable!$B:$B&amp;FFPERegionsAvailable!$J:$J,FFPERegionsAvailable!$O:$O,"NA",0,1)&gt;0, _xlfn.XLOOKUP($K158&amp;$L158,FFPERegionsAvailable!$B:$B&amp;FFPERegionsAvailable!$J:$J,FFPERegionsAvailable!$G:$G,"NA",0,1), _xlfn.XLOOKUP($K158&amp;$L158,FFPERegionsAvailable!$B:$B&amp;FFPERegionsAvailable!$J:$J,FFPERegionsAvailable!$G:$G,"NA",0,-1)))</f>
        <v>AwaitInput</v>
      </c>
      <c r="O158" s="595" t="str" cm="1">
        <f t="array" ref="O158">IF(K158="", "AwaitInput", IF(_xlfn.XLOOKUP($K158&amp;$L158,FFPERegionsAvailable!$B:$B&amp;FFPERegionsAvailable!$J:$J,FFPERegionsAvailable!$O:$O,"NA",0,1)&gt;0, _xlfn.XLOOKUP($K158&amp;$L158,FFPERegionsAvailable!$B:$B&amp;FFPERegionsAvailable!$J:$J,FFPERegionsAvailable!$L:$L,"NA",0,1), _xlfn.XLOOKUP($K158&amp;$L158,FFPERegionsAvailable!$B:$B&amp;FFPERegionsAvailable!$J:$J,FFPERegionsAvailable!$L:$L,"NA",0,-1)))</f>
        <v>AwaitInput</v>
      </c>
      <c r="P158" s="604" t="str" cm="1">
        <f t="array" ref="P158">IF(K158="", "AwaitInput", IF(_xlfn.XLOOKUP($K158&amp;$L158,FFPERegionsAvailable!$B:$B&amp;FFPERegionsAvailable!$J:$J,FFPERegionsAvailable!$O:$O,"NA",0,1)&gt;0, _xlfn.XLOOKUP($K158&amp;$L158,FFPERegionsAvailable!$B:$B&amp;FFPERegionsAvailable!$J:$J,FFPERegionsAvailable!$O:$O,"NA",0,1), _xlfn.XLOOKUP($K158&amp;$L158,FFPERegionsAvailable!$B:$B&amp;FFPERegionsAvailable!$J:$J,FFPERegionsAvailable!$O:$O,"NA",0,-1)))</f>
        <v>AwaitInput</v>
      </c>
      <c r="Q158" s="594" t="str" cm="1">
        <f t="array" ref="Q158">IF(K158="", "AwaitInput", IF(_xlfn.XLOOKUP($K158&amp;$L158,FFPERegionsAvailable!$B:$B&amp;FFPERegionsAvailable!$J:$J,FFPERegionsAvailable!$O:$O,"NA",0,1)&gt;0, _xlfn.XLOOKUP($K158&amp;$L158,FFPERegionsAvailable!$B:$B&amp;FFPERegionsAvailable!$J:$J,FFPERegionsAvailable!$C:$C,"NA",0,1), _xlfn.XLOOKUP($K158&amp;$L158,FFPERegionsAvailable!$B:$B&amp;FFPERegionsAvailable!$J:$J,FFPERegionsAvailable!$C:$C,"NA",0,-1)))</f>
        <v>AwaitInput</v>
      </c>
      <c r="R158" s="594" t="str" cm="1">
        <f t="array" ref="R158">IF(K158="", "AwaitInput", IF(_xlfn.XLOOKUP($K158&amp;$L158,FFPERegionsAvailable!$B:$B&amp;FFPERegionsAvailable!$J:$J,FFPERegionsAvailable!$O:$O,"NA",0,1)&gt;0, _xlfn.XLOOKUP($K158&amp;$L158,FFPERegionsAvailable!$B:$B&amp;FFPERegionsAvailable!$J:$J,FFPERegionsAvailable!$S:$S,"NA",0,1), _xlfn.XLOOKUP($K158&amp;$L158,FFPERegionsAvailable!$B:$B&amp;FFPERegionsAvailable!$J:$J,FFPERegionsAvailable!$S:$S,"NA",0,-1)))</f>
        <v>AwaitInput</v>
      </c>
      <c r="S158" s="594" t="str" cm="1">
        <f t="array" ref="S158">IF(K158="", "AwaitInput", IF(_xlfn.XLOOKUP($K158&amp;$L158,FFPERegionsAvailable!$B:$B&amp;FFPERegionsAvailable!$J:$J,FFPERegionsAvailable!$O:$O,"NA",0,1)&gt;0, _xlfn.XLOOKUP($K158&amp;$L158,FFPERegionsAvailable!$B:$B&amp;FFPERegionsAvailable!$J:$J,FFPERegionsAvailable!$W:$W,"NA",0,1), _xlfn.XLOOKUP($K158&amp;$L158,FFPERegionsAvailable!$B:$B&amp;FFPERegionsAvailable!$J:$J,FFPERegionsAvailable!$W:$W,"NA",0,-1)))</f>
        <v>AwaitInput</v>
      </c>
    </row>
    <row r="159" spans="1:19" hidden="1">
      <c r="A159" s="215" t="s">
        <v>339</v>
      </c>
      <c r="B159" s="215" t="s">
        <v>905</v>
      </c>
      <c r="C159" s="215" t="s">
        <v>1597</v>
      </c>
      <c r="D159" s="215">
        <v>1</v>
      </c>
      <c r="E159" s="215" t="s">
        <v>2880</v>
      </c>
      <c r="F159" s="652" t="s">
        <v>2888</v>
      </c>
      <c r="G159" s="215" t="s">
        <v>2882</v>
      </c>
      <c r="H159" s="215" t="str">
        <f>IF(COUNTIFS(FFPERegionsAvailable!B:B,FFPEUsageLog!A159,FFPERegionsAvailable!J:J,FFPEUsageLog!B159,FFPERegionsAvailable!F:F,FFPEUsageLog!C159)&gt;0,"Y","N")</f>
        <v>Y</v>
      </c>
    </row>
    <row r="160" spans="1:19" hidden="1">
      <c r="A160" s="215" t="s">
        <v>339</v>
      </c>
      <c r="B160" s="215" t="s">
        <v>925</v>
      </c>
      <c r="C160" s="215" t="s">
        <v>1597</v>
      </c>
      <c r="D160" s="215">
        <v>1</v>
      </c>
      <c r="E160" s="215" t="s">
        <v>2880</v>
      </c>
      <c r="F160" s="652" t="s">
        <v>2888</v>
      </c>
      <c r="G160" s="215" t="s">
        <v>2882</v>
      </c>
      <c r="H160" s="215" t="str">
        <f>IF(COUNTIFS(FFPERegionsAvailable!B:B,FFPEUsageLog!A160,FFPERegionsAvailable!J:J,FFPEUsageLog!B160,FFPERegionsAvailable!F:F,FFPEUsageLog!C160)&gt;0,"Y","N")</f>
        <v>Y</v>
      </c>
    </row>
    <row r="161" spans="1:8" hidden="1">
      <c r="A161" s="215" t="s">
        <v>339</v>
      </c>
      <c r="B161" s="215" t="s">
        <v>943</v>
      </c>
      <c r="C161" s="215" t="s">
        <v>1597</v>
      </c>
      <c r="D161" s="215">
        <v>1</v>
      </c>
      <c r="E161" s="215" t="s">
        <v>2880</v>
      </c>
      <c r="F161" s="652" t="s">
        <v>2888</v>
      </c>
      <c r="G161" s="215" t="s">
        <v>2882</v>
      </c>
      <c r="H161" s="215" t="str">
        <f>IF(COUNTIFS(FFPERegionsAvailable!B:B,FFPEUsageLog!A161,FFPERegionsAvailable!J:J,FFPEUsageLog!B161,FFPERegionsAvailable!F:F,FFPEUsageLog!C161)&gt;0,"Y","N")</f>
        <v>Y</v>
      </c>
    </row>
    <row r="162" spans="1:8" hidden="1">
      <c r="A162" s="215" t="s">
        <v>341</v>
      </c>
      <c r="B162" s="215" t="s">
        <v>905</v>
      </c>
      <c r="C162" s="215" t="s">
        <v>1525</v>
      </c>
      <c r="D162" s="215">
        <v>1</v>
      </c>
      <c r="E162" s="215" t="s">
        <v>2880</v>
      </c>
      <c r="F162" s="652" t="s">
        <v>2888</v>
      </c>
      <c r="G162" s="215" t="s">
        <v>2882</v>
      </c>
      <c r="H162" s="215" t="str">
        <f>IF(COUNTIFS(FFPERegionsAvailable!B:B,FFPEUsageLog!A162,FFPERegionsAvailable!J:J,FFPEUsageLog!B162,FFPERegionsAvailable!F:F,FFPEUsageLog!C162)&gt;0,"Y","N")</f>
        <v>Y</v>
      </c>
    </row>
    <row r="163" spans="1:8" hidden="1">
      <c r="A163" s="215" t="s">
        <v>341</v>
      </c>
      <c r="B163" s="215" t="s">
        <v>925</v>
      </c>
      <c r="C163" s="215" t="s">
        <v>1525</v>
      </c>
      <c r="D163" s="215">
        <v>1</v>
      </c>
      <c r="E163" s="215" t="s">
        <v>2880</v>
      </c>
      <c r="F163" s="652" t="s">
        <v>2888</v>
      </c>
      <c r="G163" s="215" t="s">
        <v>2882</v>
      </c>
      <c r="H163" s="215" t="str">
        <f>IF(COUNTIFS(FFPERegionsAvailable!B:B,FFPEUsageLog!A163,FFPERegionsAvailable!J:J,FFPEUsageLog!B163,FFPERegionsAvailable!F:F,FFPEUsageLog!C163)&gt;0,"Y","N")</f>
        <v>Y</v>
      </c>
    </row>
    <row r="164" spans="1:8" hidden="1">
      <c r="A164" s="215" t="s">
        <v>341</v>
      </c>
      <c r="B164" s="215" t="s">
        <v>943</v>
      </c>
      <c r="C164" s="215" t="s">
        <v>1525</v>
      </c>
      <c r="D164" s="215">
        <v>1</v>
      </c>
      <c r="E164" s="215" t="s">
        <v>2880</v>
      </c>
      <c r="F164" s="652" t="s">
        <v>2888</v>
      </c>
      <c r="G164" s="215" t="s">
        <v>2882</v>
      </c>
      <c r="H164" s="215" t="str">
        <f>IF(COUNTIFS(FFPERegionsAvailable!B:B,FFPEUsageLog!A164,FFPERegionsAvailable!J:J,FFPEUsageLog!B164,FFPERegionsAvailable!F:F,FFPEUsageLog!C164)&gt;0,"Y","N")</f>
        <v>Y</v>
      </c>
    </row>
    <row r="165" spans="1:8" hidden="1">
      <c r="A165" s="215" t="s">
        <v>346</v>
      </c>
      <c r="B165" s="215" t="s">
        <v>905</v>
      </c>
      <c r="C165" s="215" t="s">
        <v>1526</v>
      </c>
      <c r="D165" s="215">
        <v>1</v>
      </c>
      <c r="E165" s="215" t="s">
        <v>2880</v>
      </c>
      <c r="F165" s="652" t="s">
        <v>2888</v>
      </c>
      <c r="G165" s="215" t="s">
        <v>2882</v>
      </c>
      <c r="H165" s="215" t="str">
        <f>IF(COUNTIFS(FFPERegionsAvailable!B:B,FFPEUsageLog!A165,FFPERegionsAvailable!J:J,FFPEUsageLog!B165,FFPERegionsAvailable!F:F,FFPEUsageLog!C165)&gt;0,"Y","N")</f>
        <v>Y</v>
      </c>
    </row>
    <row r="166" spans="1:8" hidden="1">
      <c r="A166" s="215" t="s">
        <v>346</v>
      </c>
      <c r="B166" s="215" t="s">
        <v>925</v>
      </c>
      <c r="C166" s="215" t="s">
        <v>1526</v>
      </c>
      <c r="D166" s="215">
        <v>1</v>
      </c>
      <c r="E166" s="215" t="s">
        <v>2880</v>
      </c>
      <c r="F166" s="652" t="s">
        <v>2888</v>
      </c>
      <c r="G166" s="215" t="s">
        <v>2882</v>
      </c>
      <c r="H166" s="215" t="str">
        <f>IF(COUNTIFS(FFPERegionsAvailable!B:B,FFPEUsageLog!A166,FFPERegionsAvailable!J:J,FFPEUsageLog!B166,FFPERegionsAvailable!F:F,FFPEUsageLog!C166)&gt;0,"Y","N")</f>
        <v>Y</v>
      </c>
    </row>
    <row r="167" spans="1:8" hidden="1">
      <c r="A167" s="215" t="s">
        <v>346</v>
      </c>
      <c r="B167" s="215" t="s">
        <v>943</v>
      </c>
      <c r="C167" s="215" t="s">
        <v>1526</v>
      </c>
      <c r="D167" s="215">
        <v>1</v>
      </c>
      <c r="E167" s="215" t="s">
        <v>2880</v>
      </c>
      <c r="F167" s="652" t="s">
        <v>2888</v>
      </c>
      <c r="G167" s="215" t="s">
        <v>2882</v>
      </c>
      <c r="H167" s="215" t="str">
        <f>IF(COUNTIFS(FFPERegionsAvailable!B:B,FFPEUsageLog!A167,FFPERegionsAvailable!J:J,FFPEUsageLog!B167,FFPERegionsAvailable!F:F,FFPEUsageLog!C167)&gt;0,"Y","N")</f>
        <v>Y</v>
      </c>
    </row>
    <row r="168" spans="1:8" hidden="1">
      <c r="A168" s="215" t="s">
        <v>350</v>
      </c>
      <c r="B168" s="215" t="s">
        <v>905</v>
      </c>
      <c r="C168" s="215" t="s">
        <v>1567</v>
      </c>
      <c r="D168" s="215">
        <v>1</v>
      </c>
      <c r="E168" s="215" t="s">
        <v>2880</v>
      </c>
      <c r="F168" s="652" t="s">
        <v>2888</v>
      </c>
      <c r="G168" s="215" t="s">
        <v>2882</v>
      </c>
      <c r="H168" s="215" t="str">
        <f>IF(COUNTIFS(FFPERegionsAvailable!B:B,FFPEUsageLog!A168,FFPERegionsAvailable!J:J,FFPEUsageLog!B168,FFPERegionsAvailable!F:F,FFPEUsageLog!C168)&gt;0,"Y","N")</f>
        <v>Y</v>
      </c>
    </row>
    <row r="169" spans="1:8" hidden="1">
      <c r="A169" s="215" t="s">
        <v>350</v>
      </c>
      <c r="B169" s="215" t="s">
        <v>925</v>
      </c>
      <c r="C169" s="215" t="s">
        <v>1567</v>
      </c>
      <c r="D169" s="215">
        <v>1</v>
      </c>
      <c r="E169" s="215" t="s">
        <v>2880</v>
      </c>
      <c r="F169" s="652" t="s">
        <v>2888</v>
      </c>
      <c r="G169" s="215" t="s">
        <v>2882</v>
      </c>
      <c r="H169" s="215" t="str">
        <f>IF(COUNTIFS(FFPERegionsAvailable!B:B,FFPEUsageLog!A169,FFPERegionsAvailable!J:J,FFPEUsageLog!B169,FFPERegionsAvailable!F:F,FFPEUsageLog!C169)&gt;0,"Y","N")</f>
        <v>Y</v>
      </c>
    </row>
    <row r="170" spans="1:8" hidden="1">
      <c r="A170" s="215" t="s">
        <v>350</v>
      </c>
      <c r="B170" s="215" t="s">
        <v>943</v>
      </c>
      <c r="C170" s="215" t="s">
        <v>1567</v>
      </c>
      <c r="D170" s="215">
        <v>1</v>
      </c>
      <c r="E170" s="215" t="s">
        <v>2880</v>
      </c>
      <c r="F170" s="652" t="s">
        <v>2888</v>
      </c>
      <c r="G170" s="215" t="s">
        <v>2882</v>
      </c>
      <c r="H170" s="215" t="str">
        <f>IF(COUNTIFS(FFPERegionsAvailable!B:B,FFPEUsageLog!A170,FFPERegionsAvailable!J:J,FFPEUsageLog!B170,FFPERegionsAvailable!F:F,FFPEUsageLog!C170)&gt;0,"Y","N")</f>
        <v>Y</v>
      </c>
    </row>
    <row r="171" spans="1:8" hidden="1">
      <c r="A171" s="215" t="s">
        <v>352</v>
      </c>
      <c r="B171" s="215" t="s">
        <v>905</v>
      </c>
      <c r="C171" s="215" t="s">
        <v>1601</v>
      </c>
      <c r="D171" s="215">
        <v>1</v>
      </c>
      <c r="E171" s="215" t="s">
        <v>2880</v>
      </c>
      <c r="F171" s="652" t="s">
        <v>2888</v>
      </c>
      <c r="G171" s="215" t="s">
        <v>2882</v>
      </c>
      <c r="H171" s="215" t="str">
        <f>IF(COUNTIFS(FFPERegionsAvailable!B:B,FFPEUsageLog!A171,FFPERegionsAvailable!J:J,FFPEUsageLog!B171,FFPERegionsAvailable!F:F,FFPEUsageLog!C171)&gt;0,"Y","N")</f>
        <v>Y</v>
      </c>
    </row>
    <row r="172" spans="1:8" hidden="1">
      <c r="A172" s="215" t="s">
        <v>352</v>
      </c>
      <c r="B172" s="215" t="s">
        <v>925</v>
      </c>
      <c r="C172" s="215" t="s">
        <v>1601</v>
      </c>
      <c r="D172" s="215">
        <v>1</v>
      </c>
      <c r="E172" s="215" t="s">
        <v>2880</v>
      </c>
      <c r="F172" s="652" t="s">
        <v>2888</v>
      </c>
      <c r="G172" s="215" t="s">
        <v>2882</v>
      </c>
      <c r="H172" s="215" t="str">
        <f>IF(COUNTIFS(FFPERegionsAvailable!B:B,FFPEUsageLog!A172,FFPERegionsAvailable!J:J,FFPEUsageLog!B172,FFPERegionsAvailable!F:F,FFPEUsageLog!C172)&gt;0,"Y","N")</f>
        <v>Y</v>
      </c>
    </row>
    <row r="173" spans="1:8" hidden="1">
      <c r="A173" s="215" t="s">
        <v>352</v>
      </c>
      <c r="B173" s="215" t="s">
        <v>943</v>
      </c>
      <c r="C173" s="215" t="s">
        <v>1601</v>
      </c>
      <c r="D173" s="215">
        <v>1</v>
      </c>
      <c r="E173" s="215" t="s">
        <v>2880</v>
      </c>
      <c r="F173" s="652" t="s">
        <v>2888</v>
      </c>
      <c r="G173" s="215" t="s">
        <v>2882</v>
      </c>
      <c r="H173" s="215" t="str">
        <f>IF(COUNTIFS(FFPERegionsAvailable!B:B,FFPEUsageLog!A173,FFPERegionsAvailable!J:J,FFPEUsageLog!B173,FFPERegionsAvailable!F:F,FFPEUsageLog!C173)&gt;0,"Y","N")</f>
        <v>Y</v>
      </c>
    </row>
    <row r="174" spans="1:8" hidden="1">
      <c r="A174" s="215" t="s">
        <v>419</v>
      </c>
      <c r="B174" s="215" t="s">
        <v>905</v>
      </c>
      <c r="C174" s="215" t="s">
        <v>1462</v>
      </c>
      <c r="D174" s="215">
        <v>1</v>
      </c>
      <c r="E174" s="215" t="s">
        <v>2880</v>
      </c>
      <c r="F174" s="652" t="s">
        <v>2888</v>
      </c>
      <c r="G174" s="215" t="s">
        <v>2882</v>
      </c>
      <c r="H174" s="215" t="str">
        <f>IF(COUNTIFS(FFPERegionsAvailable!B:B,FFPEUsageLog!A174,FFPERegionsAvailable!J:J,FFPEUsageLog!B174,FFPERegionsAvailable!F:F,FFPEUsageLog!C174)&gt;0,"Y","N")</f>
        <v>Y</v>
      </c>
    </row>
    <row r="175" spans="1:8" hidden="1">
      <c r="A175" s="215" t="s">
        <v>419</v>
      </c>
      <c r="B175" s="215" t="s">
        <v>925</v>
      </c>
      <c r="C175" s="215" t="s">
        <v>1464</v>
      </c>
      <c r="D175" s="215">
        <v>1</v>
      </c>
      <c r="E175" s="215" t="s">
        <v>2880</v>
      </c>
      <c r="F175" s="652" t="s">
        <v>2888</v>
      </c>
      <c r="G175" s="215" t="s">
        <v>2882</v>
      </c>
      <c r="H175" s="215" t="str">
        <f>IF(COUNTIFS(FFPERegionsAvailable!B:B,FFPEUsageLog!A175,FFPERegionsAvailable!J:J,FFPEUsageLog!B175,FFPERegionsAvailable!F:F,FFPEUsageLog!C175)&gt;0,"Y","N")</f>
        <v>Y</v>
      </c>
    </row>
    <row r="176" spans="1:8" hidden="1">
      <c r="A176" s="215" t="s">
        <v>424</v>
      </c>
      <c r="B176" s="215" t="s">
        <v>905</v>
      </c>
      <c r="C176" s="215" t="s">
        <v>1455</v>
      </c>
      <c r="D176" s="215">
        <v>1</v>
      </c>
      <c r="E176" s="215" t="s">
        <v>2880</v>
      </c>
      <c r="F176" s="652" t="s">
        <v>2888</v>
      </c>
      <c r="G176" s="215" t="s">
        <v>2882</v>
      </c>
      <c r="H176" s="215" t="str">
        <f>IF(COUNTIFS(FFPERegionsAvailable!B:B,FFPEUsageLog!A176,FFPERegionsAvailable!J:J,FFPEUsageLog!B176,FFPERegionsAvailable!F:F,FFPEUsageLog!C176)&gt;0,"Y","N")</f>
        <v>Y</v>
      </c>
    </row>
    <row r="177" spans="1:8" hidden="1">
      <c r="A177" s="215" t="s">
        <v>424</v>
      </c>
      <c r="B177" s="215" t="s">
        <v>925</v>
      </c>
      <c r="C177" s="215" t="s">
        <v>1455</v>
      </c>
      <c r="D177" s="215">
        <v>1</v>
      </c>
      <c r="E177" s="215" t="s">
        <v>2880</v>
      </c>
      <c r="F177" s="652" t="s">
        <v>2888</v>
      </c>
      <c r="G177" s="215" t="s">
        <v>2882</v>
      </c>
      <c r="H177" s="215" t="str">
        <f>IF(COUNTIFS(FFPERegionsAvailable!B:B,FFPEUsageLog!A177,FFPERegionsAvailable!J:J,FFPEUsageLog!B177,FFPERegionsAvailable!F:F,FFPEUsageLog!C177)&gt;0,"Y","N")</f>
        <v>Y</v>
      </c>
    </row>
    <row r="178" spans="1:8" hidden="1">
      <c r="A178" s="215" t="s">
        <v>346</v>
      </c>
      <c r="B178" s="215" t="s">
        <v>925</v>
      </c>
      <c r="C178" s="215" t="s">
        <v>1526</v>
      </c>
      <c r="D178" s="215">
        <v>1</v>
      </c>
      <c r="E178" s="215" t="s">
        <v>2879</v>
      </c>
      <c r="F178" s="652" t="s">
        <v>2890</v>
      </c>
      <c r="G178" s="215" t="s">
        <v>2891</v>
      </c>
      <c r="H178" s="215" t="str">
        <f>IF(COUNTIFS(FFPERegionsAvailable!B:B,FFPEUsageLog!A178,FFPERegionsAvailable!J:J,FFPEUsageLog!B178,FFPERegionsAvailable!F:F,FFPEUsageLog!C178)&gt;0,"Y","N")</f>
        <v>Y</v>
      </c>
    </row>
    <row r="179" spans="1:8" hidden="1">
      <c r="A179" s="215" t="s">
        <v>309</v>
      </c>
      <c r="B179" s="215" t="s">
        <v>925</v>
      </c>
      <c r="C179" s="215" t="s">
        <v>1546</v>
      </c>
      <c r="D179" s="215">
        <v>1</v>
      </c>
      <c r="E179" s="215" t="s">
        <v>2879</v>
      </c>
      <c r="F179" s="652" t="s">
        <v>2890</v>
      </c>
      <c r="G179" s="215" t="s">
        <v>2891</v>
      </c>
      <c r="H179" s="215" t="str">
        <f>IF(COUNTIFS(FFPERegionsAvailable!B:B,FFPEUsageLog!A179,FFPERegionsAvailable!J:J,FFPEUsageLog!B179,FFPERegionsAvailable!F:F,FFPEUsageLog!C179)&gt;0,"Y","N")</f>
        <v>Y</v>
      </c>
    </row>
    <row r="180" spans="1:8" hidden="1">
      <c r="A180" s="215" t="s">
        <v>396</v>
      </c>
      <c r="B180" s="215" t="s">
        <v>925</v>
      </c>
      <c r="C180" s="215" t="s">
        <v>1943</v>
      </c>
      <c r="D180" s="215">
        <v>2</v>
      </c>
      <c r="E180" s="215" t="s">
        <v>2879</v>
      </c>
      <c r="F180" s="652" t="s">
        <v>2890</v>
      </c>
      <c r="G180" s="215" t="s">
        <v>2891</v>
      </c>
      <c r="H180" s="215" t="str">
        <f>IF(COUNTIFS(FFPERegionsAvailable!B:B,FFPEUsageLog!A180,FFPERegionsAvailable!J:J,FFPEUsageLog!B180,FFPERegionsAvailable!F:F,FFPEUsageLog!C180)&gt;0,"Y","N")</f>
        <v>Y</v>
      </c>
    </row>
    <row r="181" spans="1:8" hidden="1">
      <c r="A181" s="215" t="s">
        <v>403</v>
      </c>
      <c r="B181" s="215" t="s">
        <v>925</v>
      </c>
      <c r="C181" s="215" t="s">
        <v>1939</v>
      </c>
      <c r="D181" s="215">
        <v>1</v>
      </c>
      <c r="E181" s="215" t="s">
        <v>2892</v>
      </c>
      <c r="F181" s="652" t="s">
        <v>2893</v>
      </c>
      <c r="G181" s="215" t="s">
        <v>2894</v>
      </c>
      <c r="H181" s="215" t="str">
        <f>IF(COUNTIFS(FFPERegionsAvailable!B:B,FFPEUsageLog!A181,FFPERegionsAvailable!J:J,FFPEUsageLog!B181,FFPERegionsAvailable!F:F,FFPEUsageLog!C181)&gt;0,"Y","N")</f>
        <v>Y</v>
      </c>
    </row>
    <row r="182" spans="1:8" hidden="1">
      <c r="A182" s="215">
        <v>19910006</v>
      </c>
      <c r="B182" s="215" t="s">
        <v>925</v>
      </c>
      <c r="C182" s="215" t="s">
        <v>1807</v>
      </c>
      <c r="D182" s="215">
        <v>1</v>
      </c>
      <c r="E182" s="215" t="s">
        <v>2892</v>
      </c>
      <c r="F182" s="652" t="s">
        <v>2893</v>
      </c>
      <c r="G182" s="215" t="s">
        <v>2894</v>
      </c>
      <c r="H182" s="215" t="str">
        <f>IF(COUNTIFS(FFPERegionsAvailable!B:B,FFPEUsageLog!A182,FFPERegionsAvailable!J:J,FFPEUsageLog!B182,FFPERegionsAvailable!F:F,FFPEUsageLog!C182)&gt;0,"Y","N")</f>
        <v>Y</v>
      </c>
    </row>
    <row r="183" spans="1:8" hidden="1">
      <c r="A183" s="215" t="s">
        <v>346</v>
      </c>
      <c r="B183" s="215" t="s">
        <v>925</v>
      </c>
      <c r="C183" s="215" t="s">
        <v>1518</v>
      </c>
      <c r="D183" s="215">
        <v>1</v>
      </c>
      <c r="E183" s="215" t="s">
        <v>2892</v>
      </c>
      <c r="F183" s="652" t="s">
        <v>2893</v>
      </c>
      <c r="G183" s="215" t="s">
        <v>2894</v>
      </c>
      <c r="H183" s="215" t="str">
        <f>IF(COUNTIFS(FFPERegionsAvailable!B:B,FFPEUsageLog!A183,FFPERegionsAvailable!J:J,FFPEUsageLog!B183,FFPERegionsAvailable!F:F,FFPEUsageLog!C183)&gt;0,"Y","N")</f>
        <v>Y</v>
      </c>
    </row>
    <row r="184" spans="1:8" hidden="1">
      <c r="A184" s="215">
        <v>19920200</v>
      </c>
      <c r="B184" s="215" t="s">
        <v>925</v>
      </c>
      <c r="C184" s="215" t="s">
        <v>1807</v>
      </c>
      <c r="D184" s="215">
        <v>1</v>
      </c>
      <c r="E184" s="215" t="s">
        <v>2892</v>
      </c>
      <c r="F184" s="652" t="s">
        <v>2893</v>
      </c>
      <c r="G184" s="215" t="s">
        <v>2894</v>
      </c>
      <c r="H184" s="215" t="str">
        <f>IF(COUNTIFS(FFPERegionsAvailable!B:B,FFPEUsageLog!A184,FFPERegionsAvailable!J:J,FFPEUsageLog!B184,FFPERegionsAvailable!F:F,FFPEUsageLog!C184)&gt;0,"Y","N")</f>
        <v>Y</v>
      </c>
    </row>
    <row r="185" spans="1:8" hidden="1">
      <c r="A185" s="215" t="s">
        <v>326</v>
      </c>
      <c r="B185" s="215" t="s">
        <v>925</v>
      </c>
      <c r="C185" s="215" t="s">
        <v>2005</v>
      </c>
      <c r="D185" s="215">
        <v>1</v>
      </c>
      <c r="E185" s="215" t="s">
        <v>2892</v>
      </c>
      <c r="F185" s="652" t="s">
        <v>2893</v>
      </c>
      <c r="G185" s="215" t="s">
        <v>2894</v>
      </c>
      <c r="H185" s="215" t="str">
        <f>IF(COUNTIFS(FFPERegionsAvailable!B:B,FFPEUsageLog!A185,FFPERegionsAvailable!J:J,FFPEUsageLog!B185,FFPERegionsAvailable!F:F,FFPEUsageLog!C185)&gt;0,"Y","N")</f>
        <v>Y</v>
      </c>
    </row>
    <row r="186" spans="1:8" hidden="1">
      <c r="A186" s="215" t="s">
        <v>305</v>
      </c>
      <c r="B186" s="215" t="s">
        <v>925</v>
      </c>
      <c r="C186" s="215" t="s">
        <v>1591</v>
      </c>
      <c r="D186" s="215">
        <v>1</v>
      </c>
      <c r="E186" s="215" t="s">
        <v>2892</v>
      </c>
      <c r="F186" s="652" t="s">
        <v>2893</v>
      </c>
      <c r="G186" s="215" t="s">
        <v>2894</v>
      </c>
      <c r="H186" s="215" t="str">
        <f>IF(COUNTIFS(FFPERegionsAvailable!B:B,FFPEUsageLog!A186,FFPERegionsAvailable!J:J,FFPEUsageLog!B186,FFPERegionsAvailable!F:F,FFPEUsageLog!C186)&gt;0,"Y","N")</f>
        <v>Y</v>
      </c>
    </row>
    <row r="187" spans="1:8" hidden="1">
      <c r="A187" s="215" t="s">
        <v>1998</v>
      </c>
      <c r="B187" s="215" t="s">
        <v>1538</v>
      </c>
      <c r="C187" s="215" t="s">
        <v>1996</v>
      </c>
      <c r="D187" s="215">
        <v>1</v>
      </c>
      <c r="E187" s="215" t="s">
        <v>2892</v>
      </c>
      <c r="F187" s="652" t="s">
        <v>2893</v>
      </c>
      <c r="G187" s="215" t="s">
        <v>2894</v>
      </c>
      <c r="H187" s="215" t="str">
        <f>IF(COUNTIFS(FFPERegionsAvailable!B:B,FFPEUsageLog!A187,FFPERegionsAvailable!J:J,FFPEUsageLog!B187,FFPERegionsAvailable!F:F,FFPEUsageLog!C187)&gt;0,"Y","N")</f>
        <v>Y</v>
      </c>
    </row>
    <row r="188" spans="1:8" hidden="1">
      <c r="A188" s="215">
        <v>19910334</v>
      </c>
      <c r="B188" s="215" t="s">
        <v>925</v>
      </c>
      <c r="C188" s="215" t="s">
        <v>1807</v>
      </c>
      <c r="D188" s="215">
        <v>1</v>
      </c>
      <c r="E188" s="215" t="s">
        <v>2892</v>
      </c>
      <c r="F188" s="652" t="s">
        <v>2893</v>
      </c>
      <c r="G188" s="215" t="s">
        <v>2894</v>
      </c>
      <c r="H188" s="215" t="str">
        <f>IF(COUNTIFS(FFPERegionsAvailable!B:B,FFPEUsageLog!A188,FFPERegionsAvailable!J:J,FFPEUsageLog!B188,FFPERegionsAvailable!F:F,FFPEUsageLog!C188)&gt;0,"Y","N")</f>
        <v>Y</v>
      </c>
    </row>
    <row r="189" spans="1:8" hidden="1">
      <c r="A189" s="215" t="s">
        <v>339</v>
      </c>
      <c r="B189" s="215" t="s">
        <v>925</v>
      </c>
      <c r="C189" s="215" t="s">
        <v>1597</v>
      </c>
      <c r="D189" s="215">
        <v>1</v>
      </c>
      <c r="E189" s="215" t="s">
        <v>2892</v>
      </c>
      <c r="F189" s="652" t="s">
        <v>2893</v>
      </c>
      <c r="G189" s="215" t="s">
        <v>2894</v>
      </c>
      <c r="H189" s="215" t="str">
        <f>IF(COUNTIFS(FFPERegionsAvailable!B:B,FFPEUsageLog!A189,FFPERegionsAvailable!J:J,FFPEUsageLog!B189,FFPERegionsAvailable!F:F,FFPEUsageLog!C189)&gt;0,"Y","N")</f>
        <v>Y</v>
      </c>
    </row>
    <row r="190" spans="1:8" hidden="1">
      <c r="A190" s="215" t="s">
        <v>319</v>
      </c>
      <c r="B190" s="215" t="s">
        <v>925</v>
      </c>
      <c r="C190" s="215" t="s">
        <v>1583</v>
      </c>
      <c r="D190" s="215">
        <v>1</v>
      </c>
      <c r="E190" s="215" t="s">
        <v>2892</v>
      </c>
      <c r="F190" s="652" t="s">
        <v>2893</v>
      </c>
      <c r="G190" s="215" t="s">
        <v>2894</v>
      </c>
      <c r="H190" s="215" t="str">
        <f>IF(COUNTIFS(FFPERegionsAvailable!B:B,FFPEUsageLog!A190,FFPERegionsAvailable!J:J,FFPEUsageLog!B190,FFPERegionsAvailable!F:F,FFPEUsageLog!C190)&gt;0,"Y","N")</f>
        <v>Y</v>
      </c>
    </row>
    <row r="191" spans="1:8" hidden="1">
      <c r="A191" s="215" t="s">
        <v>291</v>
      </c>
      <c r="B191" s="215" t="s">
        <v>925</v>
      </c>
      <c r="C191" s="215" t="s">
        <v>1530</v>
      </c>
      <c r="D191" s="215">
        <v>1</v>
      </c>
      <c r="E191" s="215" t="s">
        <v>2892</v>
      </c>
      <c r="F191" s="652" t="s">
        <v>2893</v>
      </c>
      <c r="G191" s="215" t="s">
        <v>2894</v>
      </c>
      <c r="H191" s="215" t="str">
        <f>IF(COUNTIFS(FFPERegionsAvailable!B:B,FFPEUsageLog!A191,FFPERegionsAvailable!J:J,FFPEUsageLog!B191,FFPERegionsAvailable!F:F,FFPEUsageLog!C191)&gt;0,"Y","N")</f>
        <v>Y</v>
      </c>
    </row>
    <row r="192" spans="1:8" hidden="1">
      <c r="A192" s="215" t="s">
        <v>391</v>
      </c>
      <c r="B192" s="215" t="s">
        <v>925</v>
      </c>
      <c r="C192" s="215" t="s">
        <v>1874</v>
      </c>
      <c r="D192" s="215">
        <v>1</v>
      </c>
      <c r="E192" s="215" t="s">
        <v>2892</v>
      </c>
      <c r="F192" s="652" t="s">
        <v>2893</v>
      </c>
      <c r="G192" s="215" t="s">
        <v>2894</v>
      </c>
      <c r="H192" s="215" t="str">
        <f>IF(COUNTIFS(FFPERegionsAvailable!B:B,FFPEUsageLog!A192,FFPERegionsAvailable!J:J,FFPEUsageLog!B192,FFPERegionsAvailable!F:F,FFPEUsageLog!C192)&gt;0,"Y","N")</f>
        <v>Y</v>
      </c>
    </row>
    <row r="193" spans="1:8" hidden="1">
      <c r="A193" s="215" t="s">
        <v>336</v>
      </c>
      <c r="B193" s="215" t="s">
        <v>925</v>
      </c>
      <c r="C193" s="215" t="s">
        <v>1558</v>
      </c>
      <c r="D193" s="215">
        <v>1</v>
      </c>
      <c r="E193" s="215" t="s">
        <v>2892</v>
      </c>
      <c r="F193" s="652" t="s">
        <v>2893</v>
      </c>
      <c r="G193" s="215" t="s">
        <v>2894</v>
      </c>
      <c r="H193" s="215" t="str">
        <f>IF(COUNTIFS(FFPERegionsAvailable!B:B,FFPEUsageLog!A193,FFPERegionsAvailable!J:J,FFPEUsageLog!B193,FFPERegionsAvailable!F:F,FFPEUsageLog!C193)&gt;0,"Y","N")</f>
        <v>Y</v>
      </c>
    </row>
    <row r="194" spans="1:8" hidden="1">
      <c r="A194" s="215" t="s">
        <v>400</v>
      </c>
      <c r="B194" s="215" t="s">
        <v>925</v>
      </c>
      <c r="C194" s="215" t="s">
        <v>1939</v>
      </c>
      <c r="D194" s="215">
        <v>1</v>
      </c>
      <c r="E194" s="215" t="s">
        <v>2892</v>
      </c>
      <c r="F194" s="652" t="s">
        <v>2893</v>
      </c>
      <c r="G194" s="215" t="s">
        <v>2894</v>
      </c>
      <c r="H194" s="215" t="str">
        <f>IF(COUNTIFS(FFPERegionsAvailable!B:B,FFPEUsageLog!A194,FFPERegionsAvailable!J:J,FFPEUsageLog!B194,FFPERegionsAvailable!F:F,FFPEUsageLog!C194)&gt;0,"Y","N")</f>
        <v>Y</v>
      </c>
    </row>
    <row r="195" spans="1:8" hidden="1">
      <c r="A195" s="215" t="s">
        <v>352</v>
      </c>
      <c r="B195" s="215" t="s">
        <v>925</v>
      </c>
      <c r="C195" s="215" t="s">
        <v>1601</v>
      </c>
      <c r="D195" s="215">
        <v>1</v>
      </c>
      <c r="E195" s="215" t="s">
        <v>2892</v>
      </c>
      <c r="F195" s="652" t="s">
        <v>2893</v>
      </c>
      <c r="G195" s="215" t="s">
        <v>2894</v>
      </c>
      <c r="H195" s="215" t="str">
        <f>IF(COUNTIFS(FFPERegionsAvailable!B:B,FFPEUsageLog!A195,FFPERegionsAvailable!J:J,FFPEUsageLog!B195,FFPERegionsAvailable!F:F,FFPEUsageLog!C195)&gt;0,"Y","N")</f>
        <v>Y</v>
      </c>
    </row>
    <row r="196" spans="1:8" hidden="1">
      <c r="A196" s="215">
        <v>19930148</v>
      </c>
      <c r="B196" s="215" t="s">
        <v>925</v>
      </c>
      <c r="C196" s="215" t="s">
        <v>1807</v>
      </c>
      <c r="D196" s="215">
        <v>1</v>
      </c>
      <c r="E196" s="215" t="s">
        <v>2892</v>
      </c>
      <c r="F196" s="652" t="s">
        <v>2893</v>
      </c>
      <c r="G196" s="215" t="s">
        <v>2894</v>
      </c>
      <c r="H196" s="215" t="str">
        <f>IF(COUNTIFS(FFPERegionsAvailable!B:B,FFPEUsageLog!A196,FFPERegionsAvailable!J:J,FFPEUsageLog!B196,FFPERegionsAvailable!F:F,FFPEUsageLog!C196)&gt;0,"Y","N")</f>
        <v>Y</v>
      </c>
    </row>
    <row r="197" spans="1:8" hidden="1">
      <c r="A197" s="215">
        <v>19920001</v>
      </c>
      <c r="B197" s="215" t="s">
        <v>1538</v>
      </c>
      <c r="C197" s="215" t="s">
        <v>1688</v>
      </c>
      <c r="D197" s="215">
        <v>1</v>
      </c>
      <c r="E197" s="215" t="s">
        <v>2892</v>
      </c>
      <c r="F197" s="652" t="s">
        <v>2893</v>
      </c>
      <c r="G197" s="215" t="s">
        <v>2894</v>
      </c>
      <c r="H197" s="215" t="str">
        <f>IF(COUNTIFS(FFPERegionsAvailable!B:B,FFPEUsageLog!A197,FFPERegionsAvailable!J:J,FFPEUsageLog!B197,FFPERegionsAvailable!F:F,FFPEUsageLog!C197)&gt;0,"Y","N")</f>
        <v>Y</v>
      </c>
    </row>
    <row r="198" spans="1:8" hidden="1">
      <c r="A198" s="215">
        <v>20110137</v>
      </c>
      <c r="B198" s="215" t="s">
        <v>925</v>
      </c>
      <c r="C198" s="215" t="s">
        <v>1819</v>
      </c>
      <c r="D198" s="215">
        <v>1</v>
      </c>
      <c r="E198" s="215" t="s">
        <v>2892</v>
      </c>
      <c r="F198" s="652" t="s">
        <v>2893</v>
      </c>
      <c r="G198" s="215" t="s">
        <v>2894</v>
      </c>
      <c r="H198" s="215" t="str">
        <f>IF(COUNTIFS(FFPERegionsAvailable!B:B,FFPEUsageLog!A198,FFPERegionsAvailable!J:J,FFPEUsageLog!B198,FFPERegionsAvailable!F:F,FFPEUsageLog!C198)&gt;0,"Y","N")</f>
        <v>Y</v>
      </c>
    </row>
    <row r="199" spans="1:8" hidden="1">
      <c r="A199" s="215" t="s">
        <v>411</v>
      </c>
      <c r="B199" s="215" t="s">
        <v>925</v>
      </c>
      <c r="C199" s="215" t="s">
        <v>2017</v>
      </c>
      <c r="D199" s="215">
        <v>1</v>
      </c>
      <c r="E199" s="215" t="s">
        <v>2892</v>
      </c>
      <c r="F199" s="652" t="s">
        <v>2893</v>
      </c>
      <c r="G199" s="215" t="s">
        <v>2894</v>
      </c>
      <c r="H199" s="215" t="str">
        <f>IF(COUNTIFS(FFPERegionsAvailable!B:B,FFPEUsageLog!A199,FFPERegionsAvailable!J:J,FFPEUsageLog!B199,FFPERegionsAvailable!F:F,FFPEUsageLog!C199)&gt;0,"Y","N")</f>
        <v>Y</v>
      </c>
    </row>
    <row r="200" spans="1:8" hidden="1">
      <c r="A200" s="215">
        <v>19920194</v>
      </c>
      <c r="B200" s="215" t="s">
        <v>925</v>
      </c>
      <c r="C200" s="215" t="s">
        <v>1807</v>
      </c>
      <c r="D200" s="215">
        <v>1</v>
      </c>
      <c r="E200" s="215" t="s">
        <v>2892</v>
      </c>
      <c r="F200" s="652" t="s">
        <v>2893</v>
      </c>
      <c r="G200" s="215" t="s">
        <v>2894</v>
      </c>
      <c r="H200" s="215" t="str">
        <f>IF(COUNTIFS(FFPERegionsAvailable!B:B,FFPEUsageLog!A200,FFPERegionsAvailable!J:J,FFPEUsageLog!B200,FFPERegionsAvailable!F:F,FFPEUsageLog!C200)&gt;0,"Y","N")</f>
        <v>Y</v>
      </c>
    </row>
    <row r="201" spans="1:8" hidden="1">
      <c r="A201" s="215">
        <v>19930222</v>
      </c>
      <c r="B201" s="215" t="s">
        <v>925</v>
      </c>
      <c r="C201" s="215" t="s">
        <v>1807</v>
      </c>
      <c r="D201" s="215">
        <v>1</v>
      </c>
      <c r="E201" s="215" t="s">
        <v>2892</v>
      </c>
      <c r="F201" s="652" t="s">
        <v>2893</v>
      </c>
      <c r="G201" s="215" t="s">
        <v>2894</v>
      </c>
      <c r="H201" s="215" t="str">
        <f>IF(COUNTIFS(FFPERegionsAvailable!B:B,FFPEUsageLog!A201,FFPERegionsAvailable!J:J,FFPEUsageLog!B201,FFPERegionsAvailable!F:F,FFPEUsageLog!C201)&gt;0,"Y","N")</f>
        <v>Y</v>
      </c>
    </row>
    <row r="202" spans="1:8" hidden="1">
      <c r="A202" s="215">
        <v>19891053</v>
      </c>
      <c r="B202" s="215" t="s">
        <v>925</v>
      </c>
      <c r="C202" s="215" t="s">
        <v>1673</v>
      </c>
      <c r="D202" s="215">
        <v>1</v>
      </c>
      <c r="E202" s="215" t="s">
        <v>2892</v>
      </c>
      <c r="F202" s="652" t="s">
        <v>2893</v>
      </c>
      <c r="G202" s="215" t="s">
        <v>2894</v>
      </c>
      <c r="H202" s="215" t="str">
        <f>IF(COUNTIFS(FFPERegionsAvailable!B:B,FFPEUsageLog!A202,FFPERegionsAvailable!J:J,FFPEUsageLog!B202,FFPERegionsAvailable!F:F,FFPEUsageLog!C202)&gt;0,"Y","N")</f>
        <v>Y</v>
      </c>
    </row>
    <row r="203" spans="1:8" hidden="1">
      <c r="A203" s="215">
        <v>20129990</v>
      </c>
      <c r="B203" s="215" t="s">
        <v>925</v>
      </c>
      <c r="C203" s="215" t="s">
        <v>1819</v>
      </c>
      <c r="D203" s="215">
        <v>1</v>
      </c>
      <c r="E203" s="215" t="s">
        <v>2892</v>
      </c>
      <c r="F203" s="652" t="s">
        <v>2893</v>
      </c>
      <c r="G203" s="215" t="s">
        <v>2894</v>
      </c>
      <c r="H203" s="215" t="str">
        <f>IF(COUNTIFS(FFPERegionsAvailable!B:B,FFPEUsageLog!A203,FFPERegionsAvailable!J:J,FFPEUsageLog!B203,FFPERegionsAvailable!F:F,FFPEUsageLog!C203)&gt;0,"Y","N")</f>
        <v>Y</v>
      </c>
    </row>
    <row r="204" spans="1:8" hidden="1">
      <c r="A204" s="215" t="s">
        <v>312</v>
      </c>
      <c r="B204" s="215" t="s">
        <v>1538</v>
      </c>
      <c r="C204" s="215" t="s">
        <v>1992</v>
      </c>
      <c r="D204" s="215">
        <v>1</v>
      </c>
      <c r="E204" s="215" t="s">
        <v>2892</v>
      </c>
      <c r="F204" s="652" t="s">
        <v>2893</v>
      </c>
      <c r="G204" s="215" t="s">
        <v>2894</v>
      </c>
      <c r="H204" s="215" t="str">
        <f>IF(COUNTIFS(FFPERegionsAvailable!B:B,FFPEUsageLog!A204,FFPERegionsAvailable!J:J,FFPEUsageLog!B204,FFPERegionsAvailable!F:F,FFPEUsageLog!C204)&gt;0,"Y","N")</f>
        <v>Y</v>
      </c>
    </row>
    <row r="205" spans="1:8" hidden="1">
      <c r="A205" s="215" t="s">
        <v>355</v>
      </c>
      <c r="B205" s="215" t="s">
        <v>925</v>
      </c>
      <c r="C205" s="215" t="s">
        <v>1353</v>
      </c>
      <c r="D205" s="215">
        <v>1</v>
      </c>
      <c r="E205" s="215" t="s">
        <v>2892</v>
      </c>
      <c r="F205" s="652" t="s">
        <v>2893</v>
      </c>
      <c r="G205" s="215" t="s">
        <v>2894</v>
      </c>
      <c r="H205" s="215" t="str">
        <f>IF(COUNTIFS(FFPERegionsAvailable!B:B,FFPEUsageLog!A205,FFPERegionsAvailable!J:J,FFPEUsageLog!B205,FFPERegionsAvailable!F:F,FFPEUsageLog!C205)&gt;0,"Y","N")</f>
        <v>Y</v>
      </c>
    </row>
    <row r="206" spans="1:8" hidden="1">
      <c r="A206" s="215" t="s">
        <v>334</v>
      </c>
      <c r="B206" s="215" t="s">
        <v>925</v>
      </c>
      <c r="C206" s="215" t="s">
        <v>1587</v>
      </c>
      <c r="D206" s="215">
        <v>1</v>
      </c>
      <c r="E206" s="215" t="s">
        <v>2892</v>
      </c>
      <c r="F206" s="652" t="s">
        <v>2893</v>
      </c>
      <c r="G206" s="215" t="s">
        <v>2894</v>
      </c>
      <c r="H206" s="215" t="str">
        <f>IF(COUNTIFS(FFPERegionsAvailable!B:B,FFPEUsageLog!A206,FFPERegionsAvailable!J:J,FFPEUsageLog!B206,FFPERegionsAvailable!F:F,FFPEUsageLog!C206)&gt;0,"Y","N")</f>
        <v>Y</v>
      </c>
    </row>
    <row r="207" spans="1:8" hidden="1">
      <c r="A207" s="215" t="s">
        <v>314</v>
      </c>
      <c r="B207" s="215" t="s">
        <v>925</v>
      </c>
      <c r="C207" s="215" t="s">
        <v>1579</v>
      </c>
      <c r="D207" s="215">
        <v>1</v>
      </c>
      <c r="E207" s="215" t="s">
        <v>2892</v>
      </c>
      <c r="F207" s="652" t="s">
        <v>2893</v>
      </c>
      <c r="G207" s="215" t="s">
        <v>2894</v>
      </c>
      <c r="H207" s="215" t="str">
        <f>IF(COUNTIFS(FFPERegionsAvailable!B:B,FFPEUsageLog!A207,FFPERegionsAvailable!J:J,FFPEUsageLog!B207,FFPERegionsAvailable!F:F,FFPEUsageLog!C207)&gt;0,"Y","N")</f>
        <v>Y</v>
      </c>
    </row>
    <row r="208" spans="1:8" hidden="1">
      <c r="A208" s="215" t="s">
        <v>297</v>
      </c>
      <c r="B208" s="215" t="s">
        <v>925</v>
      </c>
      <c r="C208" s="215" t="s">
        <v>1541</v>
      </c>
      <c r="D208" s="215">
        <v>1</v>
      </c>
      <c r="E208" s="215" t="s">
        <v>2892</v>
      </c>
      <c r="F208" s="652" t="s">
        <v>2893</v>
      </c>
      <c r="G208" s="215" t="s">
        <v>2894</v>
      </c>
      <c r="H208" s="215" t="str">
        <f>IF(COUNTIFS(FFPERegionsAvailable!B:B,FFPEUsageLog!A208,FFPERegionsAvailable!J:J,FFPEUsageLog!B208,FFPERegionsAvailable!F:F,FFPEUsageLog!C208)&gt;0,"Y","N")</f>
        <v>Y</v>
      </c>
    </row>
    <row r="209" spans="1:8" hidden="1">
      <c r="A209" s="215" t="s">
        <v>271</v>
      </c>
      <c r="B209" s="215" t="s">
        <v>925</v>
      </c>
      <c r="C209" s="215" t="s">
        <v>1628</v>
      </c>
      <c r="D209" s="215">
        <v>1</v>
      </c>
      <c r="E209" s="215" t="s">
        <v>2892</v>
      </c>
      <c r="F209" s="652" t="s">
        <v>2893</v>
      </c>
      <c r="G209" s="215" t="s">
        <v>2894</v>
      </c>
      <c r="H209" s="215" t="str">
        <f>IF(COUNTIFS(FFPERegionsAvailable!B:B,FFPEUsageLog!A209,FFPERegionsAvailable!J:J,FFPEUsageLog!B209,FFPERegionsAvailable!F:F,FFPEUsageLog!C209)&gt;0,"Y","N")</f>
        <v>Y</v>
      </c>
    </row>
    <row r="210" spans="1:8" hidden="1">
      <c r="A210" s="215" t="s">
        <v>275</v>
      </c>
      <c r="B210" s="215" t="s">
        <v>925</v>
      </c>
      <c r="C210" s="215" t="s">
        <v>1571</v>
      </c>
      <c r="D210" s="215">
        <v>1</v>
      </c>
      <c r="E210" s="215" t="s">
        <v>2892</v>
      </c>
      <c r="F210" s="652" t="s">
        <v>2893</v>
      </c>
      <c r="G210" s="215" t="s">
        <v>2894</v>
      </c>
      <c r="H210" s="215" t="str">
        <f>IF(COUNTIFS(FFPERegionsAvailable!B:B,FFPEUsageLog!A210,FFPERegionsAvailable!J:J,FFPEUsageLog!B210,FFPERegionsAvailable!F:F,FFPEUsageLog!C210)&gt;0,"Y","N")</f>
        <v>Y</v>
      </c>
    </row>
    <row r="211" spans="1:8" hidden="1">
      <c r="A211" s="215">
        <v>19920179</v>
      </c>
      <c r="B211" s="215" t="s">
        <v>1538</v>
      </c>
      <c r="C211" s="215" t="s">
        <v>1703</v>
      </c>
      <c r="D211" s="215">
        <v>1</v>
      </c>
      <c r="E211" s="215" t="s">
        <v>2892</v>
      </c>
      <c r="F211" s="652" t="s">
        <v>2893</v>
      </c>
      <c r="G211" s="215" t="s">
        <v>2894</v>
      </c>
      <c r="H211" s="215" t="str">
        <f>IF(COUNTIFS(FFPERegionsAvailable!B:B,FFPEUsageLog!A211,FFPERegionsAvailable!J:J,FFPEUsageLog!B211,FFPERegionsAvailable!F:F,FFPEUsageLog!C211)&gt;0,"Y","N")</f>
        <v>Y</v>
      </c>
    </row>
    <row r="212" spans="1:8" hidden="1">
      <c r="A212" s="215" t="s">
        <v>309</v>
      </c>
      <c r="B212" s="215" t="s">
        <v>925</v>
      </c>
      <c r="C212" s="215" t="s">
        <v>1546</v>
      </c>
      <c r="D212" s="215">
        <v>1</v>
      </c>
      <c r="E212" s="215" t="s">
        <v>2892</v>
      </c>
      <c r="F212" s="652" t="s">
        <v>2893</v>
      </c>
      <c r="G212" s="215" t="s">
        <v>2894</v>
      </c>
      <c r="H212" s="215" t="str">
        <f>IF(COUNTIFS(FFPERegionsAvailable!B:B,FFPEUsageLog!A212,FFPERegionsAvailable!J:J,FFPEUsageLog!B212,FFPERegionsAvailable!F:F,FFPEUsageLog!C212)&gt;0,"Y","N")</f>
        <v>Y</v>
      </c>
    </row>
    <row r="213" spans="1:8" hidden="1">
      <c r="A213" s="215">
        <v>19910318</v>
      </c>
      <c r="B213" s="215" t="s">
        <v>925</v>
      </c>
      <c r="C213" s="215" t="s">
        <v>1696</v>
      </c>
      <c r="D213" s="215">
        <v>1</v>
      </c>
      <c r="E213" s="215" t="s">
        <v>2892</v>
      </c>
      <c r="F213" s="652" t="s">
        <v>2893</v>
      </c>
      <c r="G213" s="215" t="s">
        <v>2894</v>
      </c>
      <c r="H213" s="215" t="str">
        <f>IF(COUNTIFS(FFPERegionsAvailable!B:B,FFPEUsageLog!A213,FFPERegionsAvailable!J:J,FFPEUsageLog!B213,FFPERegionsAvailable!F:F,FFPEUsageLog!C213)&gt;0,"Y","N")</f>
        <v>Y</v>
      </c>
    </row>
    <row r="214" spans="1:8" hidden="1">
      <c r="A214" s="215">
        <v>19930154</v>
      </c>
      <c r="B214" s="215" t="s">
        <v>925</v>
      </c>
      <c r="C214" s="215" t="s">
        <v>1807</v>
      </c>
      <c r="D214" s="215">
        <v>1</v>
      </c>
      <c r="E214" s="215" t="s">
        <v>2892</v>
      </c>
      <c r="F214" s="652" t="s">
        <v>2893</v>
      </c>
      <c r="G214" s="215" t="s">
        <v>2894</v>
      </c>
      <c r="H214" s="215" t="str">
        <f>IF(COUNTIFS(FFPERegionsAvailable!B:B,FFPEUsageLog!A214,FFPERegionsAvailable!J:J,FFPEUsageLog!B214,FFPERegionsAvailable!F:F,FFPEUsageLog!C214)&gt;0,"Y","N")</f>
        <v>Y</v>
      </c>
    </row>
    <row r="215" spans="1:8" hidden="1">
      <c r="A215" s="215">
        <v>19950030</v>
      </c>
      <c r="B215" s="215" t="s">
        <v>925</v>
      </c>
      <c r="C215" s="215" t="s">
        <v>1696</v>
      </c>
      <c r="D215" s="215">
        <v>1</v>
      </c>
      <c r="E215" s="215" t="s">
        <v>2892</v>
      </c>
      <c r="F215" s="652" t="s">
        <v>2893</v>
      </c>
      <c r="G215" s="215" t="s">
        <v>2894</v>
      </c>
      <c r="H215" s="215" t="str">
        <f>IF(COUNTIFS(FFPERegionsAvailable!B:B,FFPEUsageLog!A215,FFPERegionsAvailable!J:J,FFPEUsageLog!B215,FFPERegionsAvailable!F:F,FFPEUsageLog!C215)&gt;0,"Y","N")</f>
        <v>Y</v>
      </c>
    </row>
    <row r="216" spans="1:8" hidden="1">
      <c r="A216" s="215" t="s">
        <v>396</v>
      </c>
      <c r="B216" s="215" t="s">
        <v>925</v>
      </c>
      <c r="C216" s="215" t="s">
        <v>1943</v>
      </c>
      <c r="D216" s="215">
        <v>1</v>
      </c>
      <c r="E216" s="215" t="s">
        <v>2892</v>
      </c>
      <c r="F216" s="652" t="s">
        <v>2893</v>
      </c>
      <c r="G216" s="215" t="s">
        <v>2894</v>
      </c>
      <c r="H216" s="215" t="str">
        <f>IF(COUNTIFS(FFPERegionsAvailable!B:B,FFPEUsageLog!A216,FFPERegionsAvailable!J:J,FFPEUsageLog!B216,FFPERegionsAvailable!F:F,FFPEUsageLog!C216)&gt;0,"Y","N")</f>
        <v>Y</v>
      </c>
    </row>
    <row r="217" spans="1:8" hidden="1">
      <c r="A217" s="215">
        <v>20130325</v>
      </c>
      <c r="B217" s="215" t="s">
        <v>925</v>
      </c>
      <c r="C217" s="215" t="s">
        <v>1670</v>
      </c>
      <c r="D217" s="215">
        <v>1</v>
      </c>
      <c r="E217" s="215" t="s">
        <v>2892</v>
      </c>
      <c r="F217" s="652" t="s">
        <v>2893</v>
      </c>
      <c r="G217" s="215" t="s">
        <v>2894</v>
      </c>
      <c r="H217" s="215" t="str">
        <f>IF(COUNTIFS(FFPERegionsAvailable!B:B,FFPEUsageLog!A217,FFPERegionsAvailable!J:J,FFPEUsageLog!B217,FFPERegionsAvailable!F:F,FFPEUsageLog!C217)&gt;0,"Y","N")</f>
        <v>Y</v>
      </c>
    </row>
    <row r="218" spans="1:8" hidden="1">
      <c r="A218" s="215">
        <v>19920035</v>
      </c>
      <c r="B218" s="215" t="s">
        <v>925</v>
      </c>
      <c r="C218" s="215" t="s">
        <v>1807</v>
      </c>
      <c r="D218" s="215">
        <v>1</v>
      </c>
      <c r="E218" s="215" t="s">
        <v>2892</v>
      </c>
      <c r="F218" s="652" t="s">
        <v>2893</v>
      </c>
      <c r="G218" s="215" t="s">
        <v>2894</v>
      </c>
      <c r="H218" s="215" t="str">
        <f>IF(COUNTIFS(FFPERegionsAvailable!B:B,FFPEUsageLog!A218,FFPERegionsAvailable!J:J,FFPEUsageLog!B218,FFPERegionsAvailable!F:F,FFPEUsageLog!C218)&gt;0,"Y","N")</f>
        <v>Y</v>
      </c>
    </row>
    <row r="219" spans="1:8" hidden="1">
      <c r="A219" s="215">
        <v>20185935</v>
      </c>
      <c r="B219" s="215" t="s">
        <v>925</v>
      </c>
      <c r="C219" s="215" t="s">
        <v>1830</v>
      </c>
      <c r="D219" s="215">
        <v>1</v>
      </c>
      <c r="E219" s="215" t="s">
        <v>2892</v>
      </c>
      <c r="F219" s="652" t="s">
        <v>2893</v>
      </c>
      <c r="G219" s="215" t="s">
        <v>2894</v>
      </c>
      <c r="H219" s="215" t="str">
        <f>IF(COUNTIFS(FFPERegionsAvailable!B:B,FFPEUsageLog!A219,FFPERegionsAvailable!J:J,FFPEUsageLog!B219,FFPERegionsAvailable!F:F,FFPEUsageLog!C219)&gt;0,"Y","N")</f>
        <v>Y</v>
      </c>
    </row>
    <row r="220" spans="1:8" hidden="1">
      <c r="A220" s="215">
        <v>19920077</v>
      </c>
      <c r="B220" s="215" t="s">
        <v>1538</v>
      </c>
      <c r="C220" s="215" t="s">
        <v>1685</v>
      </c>
      <c r="D220" s="215">
        <v>1</v>
      </c>
      <c r="E220" s="215" t="s">
        <v>2892</v>
      </c>
      <c r="F220" s="652" t="s">
        <v>2893</v>
      </c>
      <c r="G220" s="215" t="s">
        <v>2894</v>
      </c>
      <c r="H220" s="215" t="str">
        <f>IF(COUNTIFS(FFPERegionsAvailable!B:B,FFPEUsageLog!A220,FFPERegionsAvailable!J:J,FFPEUsageLog!B220,FFPERegionsAvailable!F:F,FFPEUsageLog!C220)&gt;0,"Y","N")</f>
        <v>Y</v>
      </c>
    </row>
    <row r="221" spans="1:8" hidden="1">
      <c r="A221" s="215">
        <v>20150712</v>
      </c>
      <c r="B221" s="215" t="s">
        <v>925</v>
      </c>
      <c r="C221" s="215" t="s">
        <v>1830</v>
      </c>
      <c r="D221" s="215">
        <v>1</v>
      </c>
      <c r="E221" s="215" t="s">
        <v>2892</v>
      </c>
      <c r="F221" s="652" t="s">
        <v>2893</v>
      </c>
      <c r="G221" s="215" t="s">
        <v>2894</v>
      </c>
      <c r="H221" s="215" t="str">
        <f>IF(COUNTIFS(FFPERegionsAvailable!B:B,FFPEUsageLog!A221,FFPERegionsAvailable!J:J,FFPEUsageLog!B221,FFPERegionsAvailable!F:F,FFPEUsageLog!C221)&gt;0,"Y","N")</f>
        <v>Y</v>
      </c>
    </row>
    <row r="222" spans="1:8" hidden="1">
      <c r="A222" s="215" t="s">
        <v>1995</v>
      </c>
      <c r="B222" s="215" t="s">
        <v>1538</v>
      </c>
      <c r="C222" s="215" t="s">
        <v>1996</v>
      </c>
      <c r="D222" s="215">
        <v>1</v>
      </c>
      <c r="E222" s="215" t="s">
        <v>2892</v>
      </c>
      <c r="F222" s="652" t="s">
        <v>2893</v>
      </c>
      <c r="G222" s="215" t="s">
        <v>2894</v>
      </c>
      <c r="H222" s="215" t="str">
        <f>IF(COUNTIFS(FFPERegionsAvailable!B:B,FFPEUsageLog!A222,FFPERegionsAvailable!J:J,FFPEUsageLog!B222,FFPERegionsAvailable!F:F,FFPEUsageLog!C222)&gt;0,"Y","N")</f>
        <v>Y</v>
      </c>
    </row>
    <row r="223" spans="1:8" hidden="1">
      <c r="A223" s="215" t="s">
        <v>336</v>
      </c>
      <c r="B223" s="215" t="s">
        <v>925</v>
      </c>
      <c r="C223" s="215" t="s">
        <v>1558</v>
      </c>
      <c r="D223" s="215">
        <v>3</v>
      </c>
      <c r="E223" s="215" t="s">
        <v>2895</v>
      </c>
      <c r="F223" s="652" t="s">
        <v>2896</v>
      </c>
      <c r="G223" s="215" t="s">
        <v>2897</v>
      </c>
      <c r="H223" s="215" t="str">
        <f>IF(COUNTIFS(FFPERegionsAvailable!B:B,FFPEUsageLog!A223,FFPERegionsAvailable!J:J,FFPEUsageLog!B223,FFPERegionsAvailable!F:F,FFPEUsageLog!C223)&gt;0,"Y","N")</f>
        <v>Y</v>
      </c>
    </row>
    <row r="224" spans="1:8" hidden="1">
      <c r="A224" s="215">
        <v>19920179</v>
      </c>
      <c r="B224" s="215" t="s">
        <v>943</v>
      </c>
      <c r="C224" s="215" t="s">
        <v>1720</v>
      </c>
      <c r="D224" s="215">
        <v>3</v>
      </c>
      <c r="E224" s="215" t="s">
        <v>2879</v>
      </c>
      <c r="F224" s="652" t="s">
        <v>2896</v>
      </c>
      <c r="G224" s="215" t="s">
        <v>2898</v>
      </c>
      <c r="H224" s="215" t="str">
        <f>IF(COUNTIFS(FFPERegionsAvailable!B:B,FFPEUsageLog!A224,FFPERegionsAvailable!J:J,FFPEUsageLog!B224,FFPERegionsAvailable!F:F,FFPEUsageLog!C224)&gt;0,"Y","N")</f>
        <v>Y</v>
      </c>
    </row>
    <row r="225" spans="1:8" hidden="1">
      <c r="A225" s="215">
        <v>19920179</v>
      </c>
      <c r="B225" s="474" t="s">
        <v>1538</v>
      </c>
      <c r="C225" s="215" t="s">
        <v>1703</v>
      </c>
      <c r="D225" s="215">
        <v>3</v>
      </c>
      <c r="E225" s="215" t="s">
        <v>2879</v>
      </c>
      <c r="F225" s="652" t="s">
        <v>2896</v>
      </c>
      <c r="G225" s="215" t="s">
        <v>2898</v>
      </c>
      <c r="H225" s="215" t="str">
        <f>IF(COUNTIFS(FFPERegionsAvailable!B:B,FFPEUsageLog!A225,FFPERegionsAvailable!J:J,FFPEUsageLog!B225,FFPERegionsAvailable!F:F,FFPEUsageLog!C225)&gt;0,"Y","N")</f>
        <v>Y</v>
      </c>
    </row>
    <row r="226" spans="1:8" hidden="1">
      <c r="A226" s="215">
        <v>19930154</v>
      </c>
      <c r="B226" s="215" t="s">
        <v>925</v>
      </c>
      <c r="C226" s="215" t="s">
        <v>1807</v>
      </c>
      <c r="D226" s="215">
        <v>1</v>
      </c>
      <c r="E226" s="215" t="s">
        <v>2872</v>
      </c>
      <c r="F226" s="652">
        <v>44929</v>
      </c>
      <c r="G226" s="215" t="s">
        <v>2899</v>
      </c>
      <c r="H226" s="215" t="str">
        <f>IF(COUNTIFS(FFPERegionsAvailable!B:B,FFPEUsageLog!A226,FFPERegionsAvailable!J:J,FFPEUsageLog!B226,FFPERegionsAvailable!F:F,FFPEUsageLog!C226)&gt;0,"Y","N")</f>
        <v>Y</v>
      </c>
    </row>
    <row r="227" spans="1:8" hidden="1">
      <c r="A227" s="215">
        <v>19910006</v>
      </c>
      <c r="B227" s="215" t="s">
        <v>925</v>
      </c>
      <c r="C227" s="215" t="s">
        <v>1807</v>
      </c>
      <c r="D227" s="215">
        <v>1</v>
      </c>
      <c r="E227" s="215" t="s">
        <v>2872</v>
      </c>
      <c r="F227" s="652">
        <v>44929</v>
      </c>
      <c r="G227" s="215" t="s">
        <v>2899</v>
      </c>
      <c r="H227" s="215" t="str">
        <f>IF(COUNTIFS(FFPERegionsAvailable!B:B,FFPEUsageLog!A227,FFPERegionsAvailable!J:J,FFPEUsageLog!B227,FFPERegionsAvailable!F:F,FFPEUsageLog!C227)&gt;0,"Y","N")</f>
        <v>Y</v>
      </c>
    </row>
    <row r="228" spans="1:8" hidden="1">
      <c r="A228" s="215" t="s">
        <v>334</v>
      </c>
      <c r="B228" s="215" t="s">
        <v>925</v>
      </c>
      <c r="C228" s="215" t="s">
        <v>1587</v>
      </c>
      <c r="D228" s="215">
        <v>1</v>
      </c>
      <c r="E228" s="215" t="s">
        <v>2872</v>
      </c>
      <c r="F228" s="652">
        <v>44929</v>
      </c>
      <c r="G228" s="215" t="s">
        <v>2899</v>
      </c>
      <c r="H228" s="215" t="str">
        <f>IF(COUNTIFS(FFPERegionsAvailable!B:B,FFPEUsageLog!A228,FFPERegionsAvailable!J:J,FFPEUsageLog!B228,FFPERegionsAvailable!F:F,FFPEUsageLog!C228)&gt;0,"Y","N")</f>
        <v>Y</v>
      </c>
    </row>
    <row r="229" spans="1:8" hidden="1">
      <c r="A229" s="215" t="s">
        <v>319</v>
      </c>
      <c r="B229" s="215" t="s">
        <v>925</v>
      </c>
      <c r="C229" s="215" t="s">
        <v>1583</v>
      </c>
      <c r="D229" s="215">
        <v>1</v>
      </c>
      <c r="E229" s="215" t="s">
        <v>2872</v>
      </c>
      <c r="F229" s="652">
        <v>44929</v>
      </c>
      <c r="G229" s="215" t="s">
        <v>2899</v>
      </c>
      <c r="H229" s="215" t="str">
        <f>IF(COUNTIFS(FFPERegionsAvailable!B:B,FFPEUsageLog!A229,FFPERegionsAvailable!J:J,FFPEUsageLog!B229,FFPERegionsAvailable!F:F,FFPEUsageLog!C229)&gt;0,"Y","N")</f>
        <v>Y</v>
      </c>
    </row>
    <row r="230" spans="1:8" hidden="1">
      <c r="A230" s="215" t="s">
        <v>336</v>
      </c>
      <c r="B230" s="215" t="s">
        <v>925</v>
      </c>
      <c r="C230" s="215" t="s">
        <v>1558</v>
      </c>
      <c r="D230" s="215">
        <v>1</v>
      </c>
      <c r="E230" s="215" t="s">
        <v>2872</v>
      </c>
      <c r="F230" s="652">
        <v>44929</v>
      </c>
      <c r="G230" s="215" t="s">
        <v>2899</v>
      </c>
      <c r="H230" s="215" t="str">
        <f>IF(COUNTIFS(FFPERegionsAvailable!B:B,FFPEUsageLog!A230,FFPERegionsAvailable!J:J,FFPEUsageLog!B230,FFPERegionsAvailable!F:F,FFPEUsageLog!C230)&gt;0,"Y","N")</f>
        <v>Y</v>
      </c>
    </row>
    <row r="231" spans="1:8" hidden="1">
      <c r="A231" s="215">
        <v>19920194</v>
      </c>
      <c r="B231" s="215" t="s">
        <v>925</v>
      </c>
      <c r="C231" s="215" t="s">
        <v>1807</v>
      </c>
      <c r="D231" s="215">
        <v>1</v>
      </c>
      <c r="E231" s="215" t="s">
        <v>2872</v>
      </c>
      <c r="F231" s="652">
        <v>44929</v>
      </c>
      <c r="G231" s="215" t="s">
        <v>2899</v>
      </c>
      <c r="H231" s="215" t="str">
        <f>IF(COUNTIFS(FFPERegionsAvailable!B:B,FFPEUsageLog!A231,FFPERegionsAvailable!J:J,FFPEUsageLog!B231,FFPERegionsAvailable!F:F,FFPEUsageLog!C231)&gt;0,"Y","N")</f>
        <v>Y</v>
      </c>
    </row>
    <row r="232" spans="1:8" hidden="1">
      <c r="A232" s="215" t="s">
        <v>271</v>
      </c>
      <c r="B232" s="215" t="s">
        <v>925</v>
      </c>
      <c r="C232" s="215" t="s">
        <v>1628</v>
      </c>
      <c r="D232" s="215">
        <v>1</v>
      </c>
      <c r="E232" s="215" t="s">
        <v>2872</v>
      </c>
      <c r="F232" s="652">
        <v>44929</v>
      </c>
      <c r="G232" s="215" t="s">
        <v>2899</v>
      </c>
      <c r="H232" s="215" t="str">
        <f>IF(COUNTIFS(FFPERegionsAvailable!B:B,FFPEUsageLog!A232,FFPERegionsAvailable!J:J,FFPEUsageLog!B232,FFPERegionsAvailable!F:F,FFPEUsageLog!C232)&gt;0,"Y","N")</f>
        <v>Y</v>
      </c>
    </row>
    <row r="233" spans="1:8" hidden="1">
      <c r="A233" s="215" t="s">
        <v>326</v>
      </c>
      <c r="B233" s="215" t="s">
        <v>925</v>
      </c>
      <c r="C233" s="215" t="s">
        <v>2005</v>
      </c>
      <c r="D233" s="215">
        <v>1</v>
      </c>
      <c r="E233" s="215" t="s">
        <v>2872</v>
      </c>
      <c r="F233" s="652">
        <v>44929</v>
      </c>
      <c r="G233" s="215" t="s">
        <v>2899</v>
      </c>
      <c r="H233" s="215" t="str">
        <f>IF(COUNTIFS(FFPERegionsAvailable!B:B,FFPEUsageLog!A233,FFPERegionsAvailable!J:J,FFPEUsageLog!B233,FFPERegionsAvailable!F:F,FFPEUsageLog!C233)&gt;0,"Y","N")</f>
        <v>Y</v>
      </c>
    </row>
    <row r="234" spans="1:8" hidden="1">
      <c r="A234" s="215">
        <v>20130325</v>
      </c>
      <c r="B234" s="215" t="s">
        <v>925</v>
      </c>
      <c r="C234" s="215" t="s">
        <v>1670</v>
      </c>
      <c r="D234" s="215">
        <v>1</v>
      </c>
      <c r="E234" s="215" t="s">
        <v>2872</v>
      </c>
      <c r="F234" s="652">
        <v>44929</v>
      </c>
      <c r="G234" s="215" t="s">
        <v>2899</v>
      </c>
      <c r="H234" s="215" t="str">
        <f>IF(COUNTIFS(FFPERegionsAvailable!B:B,FFPEUsageLog!A234,FFPERegionsAvailable!J:J,FFPEUsageLog!B234,FFPERegionsAvailable!F:F,FFPEUsageLog!C234)&gt;0,"Y","N")</f>
        <v>Y</v>
      </c>
    </row>
    <row r="235" spans="1:8" hidden="1">
      <c r="A235" s="215" t="s">
        <v>396</v>
      </c>
      <c r="B235" s="215" t="s">
        <v>925</v>
      </c>
      <c r="C235" s="215" t="s">
        <v>1943</v>
      </c>
      <c r="D235" s="215">
        <v>1</v>
      </c>
      <c r="E235" s="215" t="s">
        <v>2872</v>
      </c>
      <c r="F235" s="652">
        <v>44929</v>
      </c>
      <c r="G235" s="215" t="s">
        <v>2899</v>
      </c>
      <c r="H235" s="215" t="str">
        <f>IF(COUNTIFS(FFPERegionsAvailable!B:B,FFPEUsageLog!A235,FFPERegionsAvailable!J:J,FFPEUsageLog!B235,FFPERegionsAvailable!F:F,FFPEUsageLog!C235)&gt;0,"Y","N")</f>
        <v>Y</v>
      </c>
    </row>
    <row r="236" spans="1:8" hidden="1">
      <c r="A236" s="215" t="s">
        <v>291</v>
      </c>
      <c r="B236" s="215" t="s">
        <v>925</v>
      </c>
      <c r="C236" s="215" t="s">
        <v>1530</v>
      </c>
      <c r="D236" s="215">
        <v>1</v>
      </c>
      <c r="E236" s="215" t="s">
        <v>2872</v>
      </c>
      <c r="F236" s="652">
        <v>44929</v>
      </c>
      <c r="G236" s="215" t="s">
        <v>2899</v>
      </c>
      <c r="H236" s="215" t="str">
        <f>IF(COUNTIFS(FFPERegionsAvailable!B:B,FFPEUsageLog!A236,FFPERegionsAvailable!J:J,FFPEUsageLog!B236,FFPERegionsAvailable!F:F,FFPEUsageLog!C236)&gt;0,"Y","N")</f>
        <v>Y</v>
      </c>
    </row>
    <row r="237" spans="1:8" hidden="1">
      <c r="A237" s="215" t="s">
        <v>355</v>
      </c>
      <c r="B237" s="215" t="s">
        <v>925</v>
      </c>
      <c r="C237" s="215" t="s">
        <v>1353</v>
      </c>
      <c r="D237" s="215">
        <v>1</v>
      </c>
      <c r="E237" s="215" t="s">
        <v>2872</v>
      </c>
      <c r="F237" s="652">
        <v>44929</v>
      </c>
      <c r="G237" s="215" t="s">
        <v>2899</v>
      </c>
      <c r="H237" s="215" t="str">
        <f>IF(COUNTIFS(FFPERegionsAvailable!B:B,FFPEUsageLog!A237,FFPERegionsAvailable!J:J,FFPEUsageLog!B237,FFPERegionsAvailable!F:F,FFPEUsageLog!C237)&gt;0,"Y","N")</f>
        <v>Y</v>
      </c>
    </row>
    <row r="238" spans="1:8" hidden="1">
      <c r="A238" s="215" t="s">
        <v>305</v>
      </c>
      <c r="B238" s="215" t="s">
        <v>925</v>
      </c>
      <c r="C238" s="215" t="s">
        <v>1591</v>
      </c>
      <c r="D238" s="215">
        <v>1</v>
      </c>
      <c r="E238" s="215" t="s">
        <v>2872</v>
      </c>
      <c r="F238" s="652">
        <v>44929</v>
      </c>
      <c r="G238" s="215" t="s">
        <v>2899</v>
      </c>
      <c r="H238" s="215" t="str">
        <f>IF(COUNTIFS(FFPERegionsAvailable!B:B,FFPEUsageLog!A238,FFPERegionsAvailable!J:J,FFPEUsageLog!B238,FFPERegionsAvailable!F:F,FFPEUsageLog!C238)&gt;0,"Y","N")</f>
        <v>Y</v>
      </c>
    </row>
    <row r="239" spans="1:8" hidden="1">
      <c r="A239" s="215" t="s">
        <v>1998</v>
      </c>
      <c r="B239" s="215" t="s">
        <v>1538</v>
      </c>
      <c r="C239" s="215" t="s">
        <v>1996</v>
      </c>
      <c r="D239" s="215">
        <v>1</v>
      </c>
      <c r="E239" s="215" t="s">
        <v>2872</v>
      </c>
      <c r="F239" s="652">
        <v>44929</v>
      </c>
      <c r="G239" s="215" t="s">
        <v>2899</v>
      </c>
      <c r="H239" s="215" t="str">
        <f>IF(COUNTIFS(FFPERegionsAvailable!B:B,FFPEUsageLog!A239,FFPERegionsAvailable!J:J,FFPEUsageLog!B239,FFPERegionsAvailable!F:F,FFPEUsageLog!C239)&gt;0,"Y","N")</f>
        <v>Y</v>
      </c>
    </row>
    <row r="240" spans="1:8" hidden="1">
      <c r="A240" s="215" t="s">
        <v>403</v>
      </c>
      <c r="B240" s="215" t="s">
        <v>925</v>
      </c>
      <c r="C240" s="215" t="s">
        <v>1939</v>
      </c>
      <c r="D240" s="215">
        <v>1</v>
      </c>
      <c r="E240" s="215" t="s">
        <v>2872</v>
      </c>
      <c r="F240" s="652">
        <v>44929</v>
      </c>
      <c r="G240" s="215" t="s">
        <v>2899</v>
      </c>
      <c r="H240" s="215" t="str">
        <f>IF(COUNTIFS(FFPERegionsAvailable!B:B,FFPEUsageLog!A240,FFPERegionsAvailable!J:J,FFPEUsageLog!B240,FFPERegionsAvailable!F:F,FFPEUsageLog!C240)&gt;0,"Y","N")</f>
        <v>Y</v>
      </c>
    </row>
    <row r="241" spans="1:8" hidden="1">
      <c r="A241" s="215">
        <v>19920179</v>
      </c>
      <c r="B241" s="215" t="s">
        <v>1538</v>
      </c>
      <c r="C241" s="215" t="s">
        <v>1703</v>
      </c>
      <c r="D241" s="215">
        <v>2</v>
      </c>
      <c r="E241" s="215" t="s">
        <v>2879</v>
      </c>
      <c r="F241" s="652">
        <v>45080</v>
      </c>
      <c r="G241" s="215" t="s">
        <v>2900</v>
      </c>
      <c r="H241" s="215" t="str">
        <f>IF(COUNTIFS(FFPERegionsAvailable!B:B,FFPEUsageLog!A241,FFPERegionsAvailable!J:J,FFPEUsageLog!B241,FFPERegionsAvailable!F:F,FFPEUsageLog!C241)&gt;0,"Y","N")</f>
        <v>Y</v>
      </c>
    </row>
    <row r="242" spans="1:8" hidden="1">
      <c r="A242" s="215" t="s">
        <v>336</v>
      </c>
      <c r="B242" s="215" t="s">
        <v>925</v>
      </c>
      <c r="C242" s="215" t="s">
        <v>1558</v>
      </c>
      <c r="D242" s="215">
        <v>1</v>
      </c>
      <c r="E242" s="215" t="s">
        <v>2879</v>
      </c>
      <c r="F242" s="652">
        <v>45080</v>
      </c>
      <c r="G242" s="215" t="s">
        <v>2900</v>
      </c>
      <c r="H242" s="215" t="str">
        <f>IF(COUNTIFS(FFPERegionsAvailable!B:B,FFPEUsageLog!A242,FFPERegionsAvailable!J:J,FFPEUsageLog!B242,FFPERegionsAvailable!F:F,FFPEUsageLog!C242)&gt;0,"Y","N")</f>
        <v>Y</v>
      </c>
    </row>
    <row r="243" spans="1:8" hidden="1">
      <c r="A243" s="215" t="s">
        <v>346</v>
      </c>
      <c r="B243" s="215" t="s">
        <v>925</v>
      </c>
      <c r="C243" s="215" t="s">
        <v>1526</v>
      </c>
      <c r="D243" s="215">
        <v>4</v>
      </c>
      <c r="E243" s="215" t="s">
        <v>2879</v>
      </c>
      <c r="F243" s="652">
        <v>45141</v>
      </c>
      <c r="G243" s="215" t="s">
        <v>2901</v>
      </c>
      <c r="H243" s="215" t="str">
        <f>IF(COUNTIFS(FFPERegionsAvailable!B:B,FFPEUsageLog!A243,FFPERegionsAvailable!J:J,FFPEUsageLog!B243,FFPERegionsAvailable!F:F,FFPEUsageLog!C243)&gt;0,"Y","N")</f>
        <v>Y</v>
      </c>
    </row>
    <row r="244" spans="1:8" hidden="1">
      <c r="A244" s="215" t="s">
        <v>396</v>
      </c>
      <c r="B244" s="215" t="s">
        <v>925</v>
      </c>
      <c r="C244" s="215" t="s">
        <v>1943</v>
      </c>
      <c r="D244" s="215">
        <v>4</v>
      </c>
      <c r="E244" s="215" t="s">
        <v>2879</v>
      </c>
      <c r="F244" s="652">
        <v>45141</v>
      </c>
      <c r="G244" s="215" t="s">
        <v>2902</v>
      </c>
      <c r="H244" s="215" t="str">
        <f>IF(COUNTIFS(FFPERegionsAvailable!B:B,FFPEUsageLog!A244,FFPERegionsAvailable!J:J,FFPEUsageLog!B244,FFPERegionsAvailable!F:F,FFPEUsageLog!C244)&gt;0,"Y","N")</f>
        <v>Y</v>
      </c>
    </row>
    <row r="245" spans="1:8" hidden="1">
      <c r="A245" s="215">
        <v>20150712</v>
      </c>
      <c r="B245" s="215" t="s">
        <v>925</v>
      </c>
      <c r="C245" s="215" t="s">
        <v>1830</v>
      </c>
      <c r="D245" s="215">
        <v>1</v>
      </c>
      <c r="E245" s="215" t="s">
        <v>2872</v>
      </c>
      <c r="F245" s="652" t="s">
        <v>2903</v>
      </c>
      <c r="G245" s="215" t="s">
        <v>2899</v>
      </c>
      <c r="H245" s="215" t="str">
        <f>IF(COUNTIFS(FFPERegionsAvailable!B:B,FFPEUsageLog!A245,FFPERegionsAvailable!J:J,FFPEUsageLog!B245,FFPERegionsAvailable!F:F,FFPEUsageLog!C245)&gt;0,"Y","N")</f>
        <v>Y</v>
      </c>
    </row>
    <row r="246" spans="1:8" hidden="1">
      <c r="A246" s="215" t="s">
        <v>309</v>
      </c>
      <c r="B246" s="215" t="s">
        <v>925</v>
      </c>
      <c r="C246" s="215" t="s">
        <v>1546</v>
      </c>
      <c r="D246" s="215">
        <v>1</v>
      </c>
      <c r="E246" s="215" t="s">
        <v>2872</v>
      </c>
      <c r="F246" s="652" t="s">
        <v>2903</v>
      </c>
      <c r="G246" s="215" t="s">
        <v>2899</v>
      </c>
      <c r="H246" s="215" t="str">
        <f>IF(COUNTIFS(FFPERegionsAvailable!B:B,FFPEUsageLog!A246,FFPERegionsAvailable!J:J,FFPEUsageLog!B246,FFPERegionsAvailable!F:F,FFPEUsageLog!C246)&gt;0,"Y","N")</f>
        <v>Y</v>
      </c>
    </row>
    <row r="247" spans="1:8" hidden="1">
      <c r="A247" s="215" t="s">
        <v>314</v>
      </c>
      <c r="B247" s="215" t="s">
        <v>925</v>
      </c>
      <c r="C247" s="215" t="s">
        <v>1579</v>
      </c>
      <c r="D247" s="215">
        <v>1</v>
      </c>
      <c r="E247" s="215" t="s">
        <v>2872</v>
      </c>
      <c r="F247" s="652" t="s">
        <v>2903</v>
      </c>
      <c r="G247" s="215" t="s">
        <v>2899</v>
      </c>
      <c r="H247" s="215" t="str">
        <f>IF(COUNTIFS(FFPERegionsAvailable!B:B,FFPEUsageLog!A247,FFPERegionsAvailable!J:J,FFPEUsageLog!B247,FFPERegionsAvailable!F:F,FFPEUsageLog!C247)&gt;0,"Y","N")</f>
        <v>Y</v>
      </c>
    </row>
    <row r="248" spans="1:8" hidden="1">
      <c r="A248" s="215" t="s">
        <v>275</v>
      </c>
      <c r="B248" s="215" t="s">
        <v>925</v>
      </c>
      <c r="C248" s="215" t="s">
        <v>1571</v>
      </c>
      <c r="D248" s="215">
        <v>1</v>
      </c>
      <c r="E248" s="215" t="s">
        <v>2872</v>
      </c>
      <c r="F248" s="652" t="s">
        <v>2903</v>
      </c>
      <c r="G248" s="215" t="s">
        <v>2899</v>
      </c>
      <c r="H248" s="215" t="str">
        <f>IF(COUNTIFS(FFPERegionsAvailable!B:B,FFPEUsageLog!A248,FFPERegionsAvailable!J:J,FFPEUsageLog!B248,FFPERegionsAvailable!F:F,FFPEUsageLog!C248)&gt;0,"Y","N")</f>
        <v>Y</v>
      </c>
    </row>
    <row r="249" spans="1:8" hidden="1">
      <c r="A249" s="215" t="s">
        <v>271</v>
      </c>
      <c r="B249" s="215" t="s">
        <v>925</v>
      </c>
      <c r="C249" s="215" t="s">
        <v>1628</v>
      </c>
      <c r="D249" s="215">
        <v>1</v>
      </c>
      <c r="E249" s="215" t="s">
        <v>2872</v>
      </c>
      <c r="F249" s="652" t="s">
        <v>2903</v>
      </c>
      <c r="G249" s="215" t="s">
        <v>2899</v>
      </c>
      <c r="H249" s="215" t="str">
        <f>IF(COUNTIFS(FFPERegionsAvailable!B:B,FFPEUsageLog!A249,FFPERegionsAvailable!J:J,FFPEUsageLog!B249,FFPERegionsAvailable!F:F,FFPEUsageLog!C249)&gt;0,"Y","N")</f>
        <v>Y</v>
      </c>
    </row>
    <row r="250" spans="1:8" hidden="1">
      <c r="A250" s="215" t="s">
        <v>326</v>
      </c>
      <c r="B250" s="215" t="s">
        <v>925</v>
      </c>
      <c r="C250" s="215" t="s">
        <v>2005</v>
      </c>
      <c r="D250" s="215">
        <v>1</v>
      </c>
      <c r="E250" s="215" t="s">
        <v>2872</v>
      </c>
      <c r="F250" s="652" t="s">
        <v>2903</v>
      </c>
      <c r="G250" s="215" t="s">
        <v>2899</v>
      </c>
      <c r="H250" s="215" t="str">
        <f>IF(COUNTIFS(FFPERegionsAvailable!B:B,FFPEUsageLog!A250,FFPERegionsAvailable!J:J,FFPEUsageLog!B250,FFPERegionsAvailable!F:F,FFPEUsageLog!C250)&gt;0,"Y","N")</f>
        <v>Y</v>
      </c>
    </row>
    <row r="251" spans="1:8" hidden="1">
      <c r="A251" s="215" t="s">
        <v>396</v>
      </c>
      <c r="B251" s="215" t="s">
        <v>925</v>
      </c>
      <c r="C251" s="215" t="s">
        <v>1943</v>
      </c>
      <c r="D251" s="215">
        <v>1</v>
      </c>
      <c r="E251" s="215" t="s">
        <v>2872</v>
      </c>
      <c r="F251" s="652" t="s">
        <v>2903</v>
      </c>
      <c r="G251" s="215" t="s">
        <v>2899</v>
      </c>
      <c r="H251" s="215" t="str">
        <f>IF(COUNTIFS(FFPERegionsAvailable!B:B,FFPEUsageLog!A251,FFPERegionsAvailable!J:J,FFPEUsageLog!B251,FFPERegionsAvailable!F:F,FFPEUsageLog!C251)&gt;0,"Y","N")</f>
        <v>Y</v>
      </c>
    </row>
    <row r="252" spans="1:8" hidden="1">
      <c r="A252" s="215" t="s">
        <v>411</v>
      </c>
      <c r="B252" s="215" t="s">
        <v>925</v>
      </c>
      <c r="C252" s="215" t="s">
        <v>2017</v>
      </c>
      <c r="D252" s="215">
        <v>1</v>
      </c>
      <c r="E252" s="215" t="s">
        <v>2872</v>
      </c>
      <c r="F252" s="652" t="s">
        <v>2903</v>
      </c>
      <c r="G252" s="215" t="s">
        <v>2899</v>
      </c>
      <c r="H252" s="215" t="str">
        <f>IF(COUNTIFS(FFPERegionsAvailable!B:B,FFPEUsageLog!A252,FFPERegionsAvailable!J:J,FFPEUsageLog!B252,FFPERegionsAvailable!F:F,FFPEUsageLog!C252)&gt;0,"Y","N")</f>
        <v>Y</v>
      </c>
    </row>
    <row r="253" spans="1:8" hidden="1">
      <c r="A253" s="215" t="s">
        <v>1998</v>
      </c>
      <c r="B253" s="215" t="s">
        <v>1538</v>
      </c>
      <c r="C253" s="215" t="s">
        <v>1996</v>
      </c>
      <c r="D253" s="215">
        <v>1</v>
      </c>
      <c r="E253" s="215" t="s">
        <v>2872</v>
      </c>
      <c r="F253" s="652" t="s">
        <v>2903</v>
      </c>
      <c r="G253" s="215" t="s">
        <v>2899</v>
      </c>
      <c r="H253" s="215" t="str">
        <f>IF(COUNTIFS(FFPERegionsAvailable!B:B,FFPEUsageLog!A253,FFPERegionsAvailable!J:J,FFPEUsageLog!B253,FFPERegionsAvailable!F:F,FFPEUsageLog!C253)&gt;0,"Y","N")</f>
        <v>Y</v>
      </c>
    </row>
    <row r="254" spans="1:8" hidden="1">
      <c r="A254" s="215" t="s">
        <v>403</v>
      </c>
      <c r="B254" s="215" t="s">
        <v>925</v>
      </c>
      <c r="C254" s="215" t="s">
        <v>1939</v>
      </c>
      <c r="D254" s="215">
        <v>1</v>
      </c>
      <c r="E254" s="215" t="s">
        <v>2872</v>
      </c>
      <c r="F254" s="652" t="s">
        <v>2903</v>
      </c>
      <c r="G254" s="215" t="s">
        <v>2899</v>
      </c>
      <c r="H254" s="215" t="str">
        <f>IF(COUNTIFS(FFPERegionsAvailable!B:B,FFPEUsageLog!A254,FFPERegionsAvailable!J:J,FFPEUsageLog!B254,FFPERegionsAvailable!F:F,FFPEUsageLog!C254)&gt;0,"Y","N")</f>
        <v>Y</v>
      </c>
    </row>
    <row r="255" spans="1:8" hidden="1">
      <c r="A255" s="215">
        <v>19891053</v>
      </c>
      <c r="B255" s="215" t="s">
        <v>925</v>
      </c>
      <c r="C255" s="215" t="s">
        <v>1673</v>
      </c>
      <c r="D255" s="215">
        <v>1</v>
      </c>
      <c r="E255" s="215" t="s">
        <v>2872</v>
      </c>
      <c r="F255" s="652" t="s">
        <v>2903</v>
      </c>
      <c r="G255" s="215" t="s">
        <v>2899</v>
      </c>
      <c r="H255" s="215" t="str">
        <f>IF(COUNTIFS(FFPERegionsAvailable!B:B,FFPEUsageLog!A255,FFPERegionsAvailable!J:J,FFPEUsageLog!B255,FFPERegionsAvailable!F:F,FFPEUsageLog!C255)&gt;0,"Y","N")</f>
        <v>Y</v>
      </c>
    </row>
    <row r="256" spans="1:8" hidden="1">
      <c r="A256" s="215" t="s">
        <v>1995</v>
      </c>
      <c r="B256" s="215" t="s">
        <v>1538</v>
      </c>
      <c r="C256" s="215" t="s">
        <v>1996</v>
      </c>
      <c r="D256" s="215">
        <v>1</v>
      </c>
      <c r="E256" s="215" t="s">
        <v>2872</v>
      </c>
      <c r="F256" s="652" t="s">
        <v>2903</v>
      </c>
      <c r="G256" s="215" t="s">
        <v>2899</v>
      </c>
      <c r="H256" s="215" t="str">
        <f>IF(COUNTIFS(FFPERegionsAvailable!B:B,FFPEUsageLog!A256,FFPERegionsAvailable!J:J,FFPEUsageLog!B256,FFPERegionsAvailable!F:F,FFPEUsageLog!C256)&gt;0,"Y","N")</f>
        <v>Y</v>
      </c>
    </row>
    <row r="257" spans="1:8" hidden="1">
      <c r="A257" s="215" t="s">
        <v>339</v>
      </c>
      <c r="B257" s="215" t="s">
        <v>943</v>
      </c>
      <c r="C257" s="215" t="s">
        <v>1597</v>
      </c>
      <c r="D257" s="215">
        <v>11</v>
      </c>
      <c r="E257" s="215" t="s">
        <v>2904</v>
      </c>
      <c r="F257" s="652">
        <v>45140</v>
      </c>
      <c r="G257" s="215" t="s">
        <v>2905</v>
      </c>
      <c r="H257" s="215" t="str">
        <f>IF(COUNTIFS(FFPERegionsAvailable!B:B,FFPEUsageLog!A257,FFPERegionsAvailable!J:J,FFPEUsageLog!B257,FFPERegionsAvailable!F:F,FFPEUsageLog!C257)&gt;0,"Y","N")</f>
        <v>Y</v>
      </c>
    </row>
    <row r="258" spans="1:8" hidden="1">
      <c r="A258" s="215" t="s">
        <v>297</v>
      </c>
      <c r="B258" s="215" t="s">
        <v>943</v>
      </c>
      <c r="C258" s="215" t="s">
        <v>1541</v>
      </c>
      <c r="D258" s="215">
        <v>11</v>
      </c>
      <c r="E258" s="215" t="s">
        <v>2904</v>
      </c>
      <c r="F258" s="652">
        <v>45140</v>
      </c>
      <c r="G258" s="215" t="s">
        <v>2905</v>
      </c>
      <c r="H258" s="215" t="str">
        <f>IF(COUNTIFS(FFPERegionsAvailable!B:B,FFPEUsageLog!A258,FFPERegionsAvailable!J:J,FFPEUsageLog!B258,FFPERegionsAvailable!F:F,FFPEUsageLog!C258)&gt;0,"Y","N")</f>
        <v>Y</v>
      </c>
    </row>
    <row r="259" spans="1:8" hidden="1">
      <c r="A259" s="215" t="s">
        <v>309</v>
      </c>
      <c r="B259" s="215" t="s">
        <v>943</v>
      </c>
      <c r="C259" s="215" t="s">
        <v>1546</v>
      </c>
      <c r="D259" s="215">
        <v>11</v>
      </c>
      <c r="E259" s="215" t="s">
        <v>2904</v>
      </c>
      <c r="F259" s="652">
        <v>45140</v>
      </c>
      <c r="G259" s="215" t="s">
        <v>2905</v>
      </c>
      <c r="H259" s="215" t="str">
        <f>IF(COUNTIFS(FFPERegionsAvailable!B:B,FFPEUsageLog!A259,FFPERegionsAvailable!J:J,FFPEUsageLog!B259,FFPERegionsAvailable!F:F,FFPEUsageLog!C259)&gt;0,"Y","N")</f>
        <v>Y</v>
      </c>
    </row>
    <row r="260" spans="1:8" hidden="1">
      <c r="A260" s="215" t="s">
        <v>314</v>
      </c>
      <c r="B260" s="215" t="s">
        <v>943</v>
      </c>
      <c r="C260" s="215" t="s">
        <v>1579</v>
      </c>
      <c r="D260" s="215">
        <v>11</v>
      </c>
      <c r="E260" s="215" t="s">
        <v>2904</v>
      </c>
      <c r="F260" s="652">
        <v>45140</v>
      </c>
      <c r="G260" s="215" t="s">
        <v>2905</v>
      </c>
      <c r="H260" s="215" t="str">
        <f>IF(COUNTIFS(FFPERegionsAvailable!B:B,FFPEUsageLog!A260,FFPERegionsAvailable!J:J,FFPEUsageLog!B260,FFPERegionsAvailable!F:F,FFPEUsageLog!C260)&gt;0,"Y","N")</f>
        <v>Y</v>
      </c>
    </row>
    <row r="261" spans="1:8" hidden="1">
      <c r="A261" s="215" t="s">
        <v>336</v>
      </c>
      <c r="B261" s="215" t="s">
        <v>943</v>
      </c>
      <c r="C261" s="215" t="s">
        <v>1558</v>
      </c>
      <c r="D261" s="215">
        <v>11</v>
      </c>
      <c r="E261" s="215" t="s">
        <v>2904</v>
      </c>
      <c r="F261" s="652">
        <v>45140</v>
      </c>
      <c r="G261" s="215" t="s">
        <v>2905</v>
      </c>
      <c r="H261" s="215" t="str">
        <f>IF(COUNTIFS(FFPERegionsAvailable!B:B,FFPEUsageLog!A261,FFPERegionsAvailable!J:J,FFPEUsageLog!B261,FFPERegionsAvailable!F:F,FFPEUsageLog!C261)&gt;0,"Y","N")</f>
        <v>Y</v>
      </c>
    </row>
    <row r="262" spans="1:8" hidden="1">
      <c r="A262" s="215" t="s">
        <v>352</v>
      </c>
      <c r="B262" s="215" t="s">
        <v>943</v>
      </c>
      <c r="C262" s="215" t="s">
        <v>1601</v>
      </c>
      <c r="D262" s="215">
        <v>11</v>
      </c>
      <c r="E262" s="215" t="s">
        <v>2904</v>
      </c>
      <c r="F262" s="652">
        <v>45140</v>
      </c>
      <c r="G262" s="215" t="s">
        <v>2905</v>
      </c>
      <c r="H262" s="215" t="str">
        <f>IF(COUNTIFS(FFPERegionsAvailable!B:B,FFPEUsageLog!A262,FFPERegionsAvailable!J:J,FFPEUsageLog!B262,FFPERegionsAvailable!F:F,FFPEUsageLog!C262)&gt;0,"Y","N")</f>
        <v>Y</v>
      </c>
    </row>
    <row r="263" spans="1:8" hidden="1">
      <c r="A263" s="215" t="s">
        <v>288</v>
      </c>
      <c r="B263" s="215" t="s">
        <v>943</v>
      </c>
      <c r="C263" s="215" t="s">
        <v>1505</v>
      </c>
      <c r="D263" s="215">
        <v>11</v>
      </c>
      <c r="E263" s="215" t="s">
        <v>2904</v>
      </c>
      <c r="F263" s="652">
        <v>45140</v>
      </c>
      <c r="G263" s="215" t="s">
        <v>2905</v>
      </c>
      <c r="H263" s="215" t="str">
        <f>IF(COUNTIFS(FFPERegionsAvailable!B:B,FFPEUsageLog!A263,FFPERegionsAvailable!J:J,FFPEUsageLog!B263,FFPERegionsAvailable!F:F,FFPEUsageLog!C263)&gt;0,"Y","N")</f>
        <v>Y</v>
      </c>
    </row>
    <row r="264" spans="1:8" hidden="1">
      <c r="A264" s="215" t="s">
        <v>302</v>
      </c>
      <c r="B264" s="215" t="s">
        <v>943</v>
      </c>
      <c r="C264" s="215" t="s">
        <v>1514</v>
      </c>
      <c r="D264" s="215">
        <v>11</v>
      </c>
      <c r="E264" s="215" t="s">
        <v>2904</v>
      </c>
      <c r="F264" s="652">
        <v>45140</v>
      </c>
      <c r="G264" s="215" t="s">
        <v>2905</v>
      </c>
      <c r="H264" s="215" t="str">
        <f>IF(COUNTIFS(FFPERegionsAvailable!B:B,FFPEUsageLog!A264,FFPERegionsAvailable!J:J,FFPEUsageLog!B264,FFPERegionsAvailable!F:F,FFPEUsageLog!C264)&gt;0,"Y","N")</f>
        <v>Y</v>
      </c>
    </row>
    <row r="265" spans="1:8" hidden="1">
      <c r="A265" s="215" t="s">
        <v>341</v>
      </c>
      <c r="B265" s="215" t="s">
        <v>943</v>
      </c>
      <c r="C265" s="215" t="s">
        <v>1525</v>
      </c>
      <c r="D265" s="215">
        <v>11</v>
      </c>
      <c r="E265" s="215" t="s">
        <v>2904</v>
      </c>
      <c r="F265" s="652">
        <v>45140</v>
      </c>
      <c r="G265" s="215" t="s">
        <v>2905</v>
      </c>
      <c r="H265" s="215" t="str">
        <f>IF(COUNTIFS(FFPERegionsAvailable!B:B,FFPEUsageLog!A265,FFPERegionsAvailable!J:J,FFPEUsageLog!B265,FFPERegionsAvailable!F:F,FFPEUsageLog!C265)&gt;0,"Y","N")</f>
        <v>Y</v>
      </c>
    </row>
    <row r="266" spans="1:8" hidden="1">
      <c r="A266" s="215" t="s">
        <v>346</v>
      </c>
      <c r="B266" s="215" t="s">
        <v>943</v>
      </c>
      <c r="C266" s="215" t="s">
        <v>1518</v>
      </c>
      <c r="D266" s="215">
        <v>11</v>
      </c>
      <c r="E266" s="215" t="s">
        <v>2904</v>
      </c>
      <c r="F266" s="652">
        <v>45140</v>
      </c>
      <c r="G266" s="215" t="s">
        <v>2905</v>
      </c>
      <c r="H266" s="215" t="str">
        <f>IF(COUNTIFS(FFPERegionsAvailable!B:B,FFPEUsageLog!A266,FFPERegionsAvailable!J:J,FFPEUsageLog!B266,FFPERegionsAvailable!F:F,FFPEUsageLog!C266)&gt;0,"Y","N")</f>
        <v>Y</v>
      </c>
    </row>
    <row r="267" spans="1:8" hidden="1">
      <c r="A267" s="215" t="s">
        <v>419</v>
      </c>
      <c r="B267" s="215" t="s">
        <v>943</v>
      </c>
      <c r="C267" s="215" t="s">
        <v>1466</v>
      </c>
      <c r="D267" s="215">
        <v>11</v>
      </c>
      <c r="E267" s="215" t="s">
        <v>2904</v>
      </c>
      <c r="F267" s="652">
        <v>45140</v>
      </c>
      <c r="G267" s="215" t="s">
        <v>2905</v>
      </c>
      <c r="H267" s="215" t="str">
        <f>IF(COUNTIFS(FFPERegionsAvailable!B:B,FFPEUsageLog!A267,FFPERegionsAvailable!J:J,FFPEUsageLog!B267,FFPERegionsAvailable!F:F,FFPEUsageLog!C267)&gt;0,"Y","N")</f>
        <v>Y</v>
      </c>
    </row>
    <row r="268" spans="1:8" hidden="1">
      <c r="A268" s="215" t="s">
        <v>424</v>
      </c>
      <c r="B268" s="215" t="s">
        <v>943</v>
      </c>
      <c r="C268" s="215" t="s">
        <v>1466</v>
      </c>
      <c r="D268" s="215">
        <v>11</v>
      </c>
      <c r="E268" s="215" t="s">
        <v>2904</v>
      </c>
      <c r="F268" s="652">
        <v>45140</v>
      </c>
      <c r="G268" s="215" t="s">
        <v>2905</v>
      </c>
      <c r="H268" s="215" t="str">
        <f>IF(COUNTIFS(FFPERegionsAvailable!B:B,FFPEUsageLog!A268,FFPERegionsAvailable!J:J,FFPEUsageLog!B268,FFPERegionsAvailable!F:F,FFPEUsageLog!C268)&gt;0,"Y","N")</f>
        <v>Y</v>
      </c>
    </row>
    <row r="269" spans="1:8" hidden="1">
      <c r="A269" s="215" t="s">
        <v>339</v>
      </c>
      <c r="B269" s="215" t="s">
        <v>905</v>
      </c>
      <c r="C269" s="215" t="s">
        <v>1597</v>
      </c>
      <c r="D269" s="215">
        <v>11</v>
      </c>
      <c r="E269" s="215" t="s">
        <v>2904</v>
      </c>
      <c r="F269" s="652">
        <v>45140</v>
      </c>
      <c r="G269" s="215" t="s">
        <v>2905</v>
      </c>
      <c r="H269" s="215" t="str">
        <f>IF(COUNTIFS(FFPERegionsAvailable!B:B,FFPEUsageLog!A269,FFPERegionsAvailable!J:J,FFPEUsageLog!B269,FFPERegionsAvailable!F:F,FFPEUsageLog!C269)&gt;0,"Y","N")</f>
        <v>Y</v>
      </c>
    </row>
    <row r="270" spans="1:8" hidden="1">
      <c r="A270" s="215" t="s">
        <v>297</v>
      </c>
      <c r="B270" s="215" t="s">
        <v>905</v>
      </c>
      <c r="C270" s="215" t="s">
        <v>1541</v>
      </c>
      <c r="D270" s="215">
        <v>11</v>
      </c>
      <c r="E270" s="215" t="s">
        <v>2904</v>
      </c>
      <c r="F270" s="652">
        <v>45140</v>
      </c>
      <c r="G270" s="215" t="s">
        <v>2905</v>
      </c>
      <c r="H270" s="215" t="str">
        <f>IF(COUNTIFS(FFPERegionsAvailable!B:B,FFPEUsageLog!A270,FFPERegionsAvailable!J:J,FFPEUsageLog!B270,FFPERegionsAvailable!F:F,FFPEUsageLog!C270)&gt;0,"Y","N")</f>
        <v>Y</v>
      </c>
    </row>
    <row r="271" spans="1:8" hidden="1">
      <c r="A271" s="215" t="s">
        <v>309</v>
      </c>
      <c r="B271" s="215" t="s">
        <v>905</v>
      </c>
      <c r="C271" s="215" t="s">
        <v>1546</v>
      </c>
      <c r="D271" s="215">
        <v>11</v>
      </c>
      <c r="E271" s="215" t="s">
        <v>2904</v>
      </c>
      <c r="F271" s="652">
        <v>45140</v>
      </c>
      <c r="G271" s="215" t="s">
        <v>2905</v>
      </c>
      <c r="H271" s="215" t="str">
        <f>IF(COUNTIFS(FFPERegionsAvailable!B:B,FFPEUsageLog!A271,FFPERegionsAvailable!J:J,FFPEUsageLog!B271,FFPERegionsAvailable!F:F,FFPEUsageLog!C271)&gt;0,"Y","N")</f>
        <v>Y</v>
      </c>
    </row>
    <row r="272" spans="1:8" hidden="1">
      <c r="A272" s="215" t="s">
        <v>314</v>
      </c>
      <c r="B272" s="215" t="s">
        <v>905</v>
      </c>
      <c r="C272" s="215" t="s">
        <v>1579</v>
      </c>
      <c r="D272" s="215">
        <v>11</v>
      </c>
      <c r="E272" s="215" t="s">
        <v>2904</v>
      </c>
      <c r="F272" s="652">
        <v>45140</v>
      </c>
      <c r="G272" s="215" t="s">
        <v>2905</v>
      </c>
      <c r="H272" s="215" t="str">
        <f>IF(COUNTIFS(FFPERegionsAvailable!B:B,FFPEUsageLog!A272,FFPERegionsAvailable!J:J,FFPEUsageLog!B272,FFPERegionsAvailable!F:F,FFPEUsageLog!C272)&gt;0,"Y","N")</f>
        <v>Y</v>
      </c>
    </row>
    <row r="273" spans="1:8" hidden="1">
      <c r="A273" s="215" t="s">
        <v>336</v>
      </c>
      <c r="B273" s="215" t="s">
        <v>905</v>
      </c>
      <c r="C273" s="215" t="s">
        <v>1558</v>
      </c>
      <c r="D273" s="215">
        <v>11</v>
      </c>
      <c r="E273" s="215" t="s">
        <v>2904</v>
      </c>
      <c r="F273" s="652">
        <v>45140</v>
      </c>
      <c r="G273" s="215" t="s">
        <v>2905</v>
      </c>
      <c r="H273" s="215" t="str">
        <f>IF(COUNTIFS(FFPERegionsAvailable!B:B,FFPEUsageLog!A273,FFPERegionsAvailable!J:J,FFPEUsageLog!B273,FFPERegionsAvailable!F:F,FFPEUsageLog!C273)&gt;0,"Y","N")</f>
        <v>Y</v>
      </c>
    </row>
    <row r="274" spans="1:8" hidden="1">
      <c r="A274" s="215" t="s">
        <v>352</v>
      </c>
      <c r="B274" s="215" t="s">
        <v>905</v>
      </c>
      <c r="C274" s="215" t="s">
        <v>1601</v>
      </c>
      <c r="D274" s="215">
        <v>11</v>
      </c>
      <c r="E274" s="215" t="s">
        <v>2904</v>
      </c>
      <c r="F274" s="652">
        <v>45140</v>
      </c>
      <c r="G274" s="215" t="s">
        <v>2905</v>
      </c>
      <c r="H274" s="215" t="str">
        <f>IF(COUNTIFS(FFPERegionsAvailable!B:B,FFPEUsageLog!A274,FFPERegionsAvailable!J:J,FFPEUsageLog!B274,FFPERegionsAvailable!F:F,FFPEUsageLog!C274)&gt;0,"Y","N")</f>
        <v>Y</v>
      </c>
    </row>
    <row r="275" spans="1:8" hidden="1">
      <c r="A275" s="215" t="s">
        <v>288</v>
      </c>
      <c r="B275" s="215" t="s">
        <v>905</v>
      </c>
      <c r="C275" s="215" t="s">
        <v>1505</v>
      </c>
      <c r="D275" s="215">
        <v>11</v>
      </c>
      <c r="E275" s="215" t="s">
        <v>2904</v>
      </c>
      <c r="F275" s="652">
        <v>45140</v>
      </c>
      <c r="G275" s="215" t="s">
        <v>2905</v>
      </c>
      <c r="H275" s="215" t="str">
        <f>IF(COUNTIFS(FFPERegionsAvailable!B:B,FFPEUsageLog!A275,FFPERegionsAvailable!J:J,FFPEUsageLog!B275,FFPERegionsAvailable!F:F,FFPEUsageLog!C275)&gt;0,"Y","N")</f>
        <v>Y</v>
      </c>
    </row>
    <row r="276" spans="1:8" hidden="1">
      <c r="A276" s="215" t="s">
        <v>302</v>
      </c>
      <c r="B276" s="215" t="s">
        <v>905</v>
      </c>
      <c r="C276" s="215" t="s">
        <v>1514</v>
      </c>
      <c r="D276" s="215">
        <v>11</v>
      </c>
      <c r="E276" s="215" t="s">
        <v>2904</v>
      </c>
      <c r="F276" s="652">
        <v>45140</v>
      </c>
      <c r="G276" s="215" t="s">
        <v>2905</v>
      </c>
      <c r="H276" s="215" t="str">
        <f>IF(COUNTIFS(FFPERegionsAvailable!B:B,FFPEUsageLog!A276,FFPERegionsAvailable!J:J,FFPEUsageLog!B276,FFPERegionsAvailable!F:F,FFPEUsageLog!C276)&gt;0,"Y","N")</f>
        <v>Y</v>
      </c>
    </row>
    <row r="277" spans="1:8" hidden="1">
      <c r="A277" s="215" t="s">
        <v>341</v>
      </c>
      <c r="B277" s="215" t="s">
        <v>905</v>
      </c>
      <c r="C277" s="215" t="s">
        <v>1525</v>
      </c>
      <c r="D277" s="215">
        <v>11</v>
      </c>
      <c r="E277" s="215" t="s">
        <v>2904</v>
      </c>
      <c r="F277" s="652">
        <v>45140</v>
      </c>
      <c r="G277" s="215" t="s">
        <v>2905</v>
      </c>
      <c r="H277" s="215" t="str">
        <f>IF(COUNTIFS(FFPERegionsAvailable!B:B,FFPEUsageLog!A277,FFPERegionsAvailable!J:J,FFPEUsageLog!B277,FFPERegionsAvailable!F:F,FFPEUsageLog!C277)&gt;0,"Y","N")</f>
        <v>Y</v>
      </c>
    </row>
    <row r="278" spans="1:8" hidden="1">
      <c r="A278" s="215" t="s">
        <v>346</v>
      </c>
      <c r="B278" s="215" t="s">
        <v>905</v>
      </c>
      <c r="C278" s="215" t="s">
        <v>1512</v>
      </c>
      <c r="D278" s="215">
        <v>6</v>
      </c>
      <c r="E278" s="215" t="s">
        <v>2904</v>
      </c>
      <c r="F278" s="652">
        <v>45140</v>
      </c>
      <c r="G278" s="215" t="s">
        <v>2905</v>
      </c>
      <c r="H278" s="215" t="str">
        <f>IF(COUNTIFS(FFPERegionsAvailable!B:B,FFPEUsageLog!A278,FFPERegionsAvailable!J:J,FFPEUsageLog!B278,FFPERegionsAvailable!F:F,FFPEUsageLog!C278)&gt;0,"Y","N")</f>
        <v>Y</v>
      </c>
    </row>
    <row r="279" spans="1:8" hidden="1">
      <c r="A279" s="215" t="s">
        <v>346</v>
      </c>
      <c r="B279" s="215" t="s">
        <v>905</v>
      </c>
      <c r="C279" s="215" t="s">
        <v>1518</v>
      </c>
      <c r="D279" s="215">
        <v>5</v>
      </c>
      <c r="E279" s="215" t="s">
        <v>2904</v>
      </c>
      <c r="F279" s="652">
        <v>45140</v>
      </c>
      <c r="G279" s="215" t="s">
        <v>2905</v>
      </c>
      <c r="H279" s="215" t="str">
        <f>IF(COUNTIFS(FFPERegionsAvailable!B:B,FFPEUsageLog!A279,FFPERegionsAvailable!J:J,FFPEUsageLog!B279,FFPERegionsAvailable!F:F,FFPEUsageLog!C279)&gt;0,"Y","N")</f>
        <v>Y</v>
      </c>
    </row>
    <row r="280" spans="1:8" hidden="1">
      <c r="A280" s="215" t="s">
        <v>419</v>
      </c>
      <c r="B280" s="215" t="s">
        <v>905</v>
      </c>
      <c r="C280" s="215" t="s">
        <v>1462</v>
      </c>
      <c r="D280" s="215">
        <v>11</v>
      </c>
      <c r="E280" s="215" t="s">
        <v>2904</v>
      </c>
      <c r="F280" s="652">
        <v>45140</v>
      </c>
      <c r="G280" s="215" t="s">
        <v>2905</v>
      </c>
      <c r="H280" s="215" t="str">
        <f>IF(COUNTIFS(FFPERegionsAvailable!B:B,FFPEUsageLog!A280,FFPERegionsAvailable!J:J,FFPEUsageLog!B280,FFPERegionsAvailable!F:F,FFPEUsageLog!C280)&gt;0,"Y","N")</f>
        <v>Y</v>
      </c>
    </row>
    <row r="281" spans="1:8" hidden="1">
      <c r="A281" s="215" t="s">
        <v>424</v>
      </c>
      <c r="B281" s="215" t="s">
        <v>905</v>
      </c>
      <c r="C281" s="215" t="s">
        <v>1455</v>
      </c>
      <c r="D281" s="215">
        <v>11</v>
      </c>
      <c r="E281" s="215" t="s">
        <v>2904</v>
      </c>
      <c r="F281" s="652">
        <v>45140</v>
      </c>
      <c r="G281" s="215" t="s">
        <v>2905</v>
      </c>
      <c r="H281" s="215" t="str">
        <f>IF(COUNTIFS(FFPERegionsAvailable!B:B,FFPEUsageLog!A281,FFPERegionsAvailable!J:J,FFPEUsageLog!B281,FFPERegionsAvailable!F:F,FFPEUsageLog!C281)&gt;0,"Y","N")</f>
        <v>Y</v>
      </c>
    </row>
    <row r="282" spans="1:8" hidden="1">
      <c r="A282" s="215">
        <v>19920194</v>
      </c>
      <c r="B282" s="215" t="s">
        <v>925</v>
      </c>
      <c r="C282" s="215" t="s">
        <v>1807</v>
      </c>
      <c r="D282" s="215">
        <v>1</v>
      </c>
      <c r="E282" s="215" t="s">
        <v>2906</v>
      </c>
      <c r="F282" s="652" t="s">
        <v>2907</v>
      </c>
      <c r="G282" s="215" t="s">
        <v>2908</v>
      </c>
      <c r="H282" s="215" t="str">
        <f>IF(COUNTIFS(FFPERegionsAvailable!B:B,FFPEUsageLog!A282,FFPERegionsAvailable!J:J,FFPEUsageLog!B282,FFPERegionsAvailable!F:F,FFPEUsageLog!C282)&gt;0,"Y","N")</f>
        <v>Y</v>
      </c>
    </row>
    <row r="283" spans="1:8" hidden="1">
      <c r="A283" s="215" t="s">
        <v>271</v>
      </c>
      <c r="B283" s="215" t="s">
        <v>925</v>
      </c>
      <c r="C283" s="215" t="s">
        <v>1628</v>
      </c>
      <c r="D283" s="215">
        <v>1</v>
      </c>
      <c r="E283" s="215" t="s">
        <v>2906</v>
      </c>
      <c r="F283" s="652" t="s">
        <v>2907</v>
      </c>
      <c r="G283" s="215" t="s">
        <v>2908</v>
      </c>
      <c r="H283" s="215" t="str">
        <f>IF(COUNTIFS(FFPERegionsAvailable!B:B,FFPEUsageLog!A283,FFPERegionsAvailable!J:J,FFPEUsageLog!B283,FFPERegionsAvailable!F:F,FFPEUsageLog!C283)&gt;0,"Y","N")</f>
        <v>Y</v>
      </c>
    </row>
    <row r="284" spans="1:8" hidden="1">
      <c r="A284" s="215" t="s">
        <v>326</v>
      </c>
      <c r="B284" s="215" t="s">
        <v>925</v>
      </c>
      <c r="C284" s="215" t="s">
        <v>2005</v>
      </c>
      <c r="D284" s="215">
        <v>1</v>
      </c>
      <c r="E284" s="215" t="s">
        <v>2906</v>
      </c>
      <c r="F284" s="652" t="s">
        <v>2907</v>
      </c>
      <c r="G284" s="215" t="s">
        <v>2908</v>
      </c>
      <c r="H284" s="215" t="str">
        <f>IF(COUNTIFS(FFPERegionsAvailable!B:B,FFPEUsageLog!A284,FFPERegionsAvailable!J:J,FFPEUsageLog!B284,FFPERegionsAvailable!F:F,FFPEUsageLog!C284)&gt;0,"Y","N")</f>
        <v>Y</v>
      </c>
    </row>
    <row r="285" spans="1:8" hidden="1">
      <c r="A285" s="215" t="s">
        <v>305</v>
      </c>
      <c r="B285" s="215" t="s">
        <v>925</v>
      </c>
      <c r="C285" s="215" t="s">
        <v>1591</v>
      </c>
      <c r="D285" s="215">
        <v>1</v>
      </c>
      <c r="E285" s="215" t="s">
        <v>2906</v>
      </c>
      <c r="F285" s="652" t="s">
        <v>2907</v>
      </c>
      <c r="G285" s="215" t="s">
        <v>2908</v>
      </c>
      <c r="H285" s="215" t="str">
        <f>IF(COUNTIFS(FFPERegionsAvailable!B:B,FFPEUsageLog!A285,FFPERegionsAvailable!J:J,FFPEUsageLog!B285,FFPERegionsAvailable!F:F,FFPEUsageLog!C285)&gt;0,"Y","N")</f>
        <v>Y</v>
      </c>
    </row>
    <row r="286" spans="1:8" hidden="1">
      <c r="A286" s="215" t="s">
        <v>355</v>
      </c>
      <c r="B286" s="215" t="s">
        <v>925</v>
      </c>
      <c r="C286" s="215" t="s">
        <v>1353</v>
      </c>
      <c r="D286" s="215">
        <v>1</v>
      </c>
      <c r="E286" s="215" t="s">
        <v>2906</v>
      </c>
      <c r="F286" s="652" t="s">
        <v>2907</v>
      </c>
      <c r="G286" s="215" t="s">
        <v>2908</v>
      </c>
      <c r="H286" s="215" t="str">
        <f>IF(COUNTIFS(FFPERegionsAvailable!B:B,FFPEUsageLog!A286,FFPERegionsAvailable!J:J,FFPEUsageLog!B286,FFPERegionsAvailable!F:F,FFPEUsageLog!C286)&gt;0,"Y","N")</f>
        <v>Y</v>
      </c>
    </row>
    <row r="287" spans="1:8" hidden="1">
      <c r="A287" s="215" t="s">
        <v>383</v>
      </c>
      <c r="B287" s="215" t="s">
        <v>925</v>
      </c>
      <c r="C287" s="215" t="s">
        <v>1937</v>
      </c>
      <c r="D287" s="215">
        <v>1</v>
      </c>
      <c r="E287" s="215" t="s">
        <v>2906</v>
      </c>
      <c r="F287" s="652" t="s">
        <v>2907</v>
      </c>
      <c r="G287" s="215" t="s">
        <v>2908</v>
      </c>
      <c r="H287" s="215" t="str">
        <f>IF(COUNTIFS(FFPERegionsAvailable!B:B,FFPEUsageLog!A287,FFPERegionsAvailable!J:J,FFPEUsageLog!B287,FFPERegionsAvailable!F:F,FFPEUsageLog!C287)&gt;0,"Y","N")</f>
        <v>Y</v>
      </c>
    </row>
    <row r="288" spans="1:8" hidden="1">
      <c r="A288" s="215">
        <v>19910006</v>
      </c>
      <c r="B288" s="215" t="s">
        <v>925</v>
      </c>
      <c r="C288" s="215" t="s">
        <v>1807</v>
      </c>
      <c r="D288" s="215">
        <v>1</v>
      </c>
      <c r="E288" s="215" t="s">
        <v>2906</v>
      </c>
      <c r="F288" s="652" t="s">
        <v>2907</v>
      </c>
      <c r="G288" s="215" t="s">
        <v>2908</v>
      </c>
      <c r="H288" s="215" t="str">
        <f>IF(COUNTIFS(FFPERegionsAvailable!B:B,FFPEUsageLog!A288,FFPERegionsAvailable!J:J,FFPEUsageLog!B288,FFPERegionsAvailable!F:F,FFPEUsageLog!C288)&gt;0,"Y","N")</f>
        <v>Y</v>
      </c>
    </row>
    <row r="289" spans="1:8" hidden="1">
      <c r="A289" s="215">
        <v>19930154</v>
      </c>
      <c r="B289" s="215" t="s">
        <v>925</v>
      </c>
      <c r="C289" s="215" t="s">
        <v>1807</v>
      </c>
      <c r="D289" s="215">
        <v>1</v>
      </c>
      <c r="E289" s="215" t="s">
        <v>2906</v>
      </c>
      <c r="F289" s="652" t="s">
        <v>2907</v>
      </c>
      <c r="G289" s="215" t="s">
        <v>2908</v>
      </c>
      <c r="H289" s="215" t="str">
        <f>IF(COUNTIFS(FFPERegionsAvailable!B:B,FFPEUsageLog!A289,FFPERegionsAvailable!J:J,FFPEUsageLog!B289,FFPERegionsAvailable!F:F,FFPEUsageLog!C289)&gt;0,"Y","N")</f>
        <v>Y</v>
      </c>
    </row>
    <row r="290" spans="1:8" hidden="1">
      <c r="A290" s="215" t="s">
        <v>314</v>
      </c>
      <c r="B290" s="215" t="s">
        <v>925</v>
      </c>
      <c r="C290" s="215" t="s">
        <v>1579</v>
      </c>
      <c r="D290" s="215">
        <v>1</v>
      </c>
      <c r="E290" s="215" t="s">
        <v>2906</v>
      </c>
      <c r="F290" s="652" t="s">
        <v>2907</v>
      </c>
      <c r="G290" s="215" t="s">
        <v>2908</v>
      </c>
      <c r="H290" s="215" t="str">
        <f>IF(COUNTIFS(FFPERegionsAvailable!B:B,FFPEUsageLog!A290,FFPERegionsAvailable!J:J,FFPEUsageLog!B290,FFPERegionsAvailable!F:F,FFPEUsageLog!C290)&gt;0,"Y","N")</f>
        <v>Y</v>
      </c>
    </row>
    <row r="291" spans="1:8" hidden="1">
      <c r="A291" s="215" t="s">
        <v>271</v>
      </c>
      <c r="B291" s="215" t="s">
        <v>925</v>
      </c>
      <c r="C291" s="215" t="s">
        <v>1628</v>
      </c>
      <c r="D291" s="215">
        <v>1</v>
      </c>
      <c r="E291" s="215" t="s">
        <v>2904</v>
      </c>
      <c r="F291" s="652">
        <v>45114</v>
      </c>
      <c r="G291" s="215" t="s">
        <v>2908</v>
      </c>
      <c r="H291" s="215" t="str">
        <f>IF(COUNTIFS(FFPERegionsAvailable!B:B,FFPEUsageLog!A291,FFPERegionsAvailable!J:J,FFPEUsageLog!B291,FFPERegionsAvailable!F:F,FFPEUsageLog!C291)&gt;0,"Y","N")</f>
        <v>Y</v>
      </c>
    </row>
    <row r="292" spans="1:8" hidden="1">
      <c r="A292" s="215" t="s">
        <v>326</v>
      </c>
      <c r="B292" s="215" t="s">
        <v>925</v>
      </c>
      <c r="C292" s="215" t="s">
        <v>2005</v>
      </c>
      <c r="D292" s="215">
        <v>1</v>
      </c>
      <c r="E292" s="215" t="s">
        <v>2904</v>
      </c>
      <c r="F292" s="652">
        <v>45114</v>
      </c>
      <c r="G292" s="215" t="s">
        <v>2908</v>
      </c>
      <c r="H292" s="215" t="str">
        <f>IF(COUNTIFS(FFPERegionsAvailable!B:B,FFPEUsageLog!A292,FFPERegionsAvailable!J:J,FFPEUsageLog!B292,FFPERegionsAvailable!F:F,FFPEUsageLog!C292)&gt;0,"Y","N")</f>
        <v>Y</v>
      </c>
    </row>
    <row r="293" spans="1:8" hidden="1">
      <c r="A293" s="215" t="s">
        <v>305</v>
      </c>
      <c r="B293" s="215" t="s">
        <v>925</v>
      </c>
      <c r="C293" s="215" t="s">
        <v>1591</v>
      </c>
      <c r="D293" s="215">
        <v>1</v>
      </c>
      <c r="E293" s="215" t="s">
        <v>2904</v>
      </c>
      <c r="F293" s="652">
        <v>45114</v>
      </c>
      <c r="G293" s="215" t="s">
        <v>2908</v>
      </c>
      <c r="H293" s="215" t="str">
        <f>IF(COUNTIFS(FFPERegionsAvailable!B:B,FFPEUsageLog!A293,FFPERegionsAvailable!J:J,FFPEUsageLog!B293,FFPERegionsAvailable!F:F,FFPEUsageLog!C293)&gt;0,"Y","N")</f>
        <v>Y</v>
      </c>
    </row>
    <row r="294" spans="1:8" hidden="1">
      <c r="A294" s="215" t="s">
        <v>355</v>
      </c>
      <c r="B294" s="215" t="s">
        <v>925</v>
      </c>
      <c r="C294" s="215" t="s">
        <v>1353</v>
      </c>
      <c r="D294" s="215">
        <v>1</v>
      </c>
      <c r="E294" s="215" t="s">
        <v>2904</v>
      </c>
      <c r="F294" s="652">
        <v>45114</v>
      </c>
      <c r="G294" s="215" t="s">
        <v>2908</v>
      </c>
      <c r="H294" s="215" t="str">
        <f>IF(COUNTIFS(FFPERegionsAvailable!B:B,FFPEUsageLog!A294,FFPERegionsAvailable!J:J,FFPEUsageLog!B294,FFPERegionsAvailable!F:F,FFPEUsageLog!C294)&gt;0,"Y","N")</f>
        <v>Y</v>
      </c>
    </row>
    <row r="295" spans="1:8" hidden="1">
      <c r="A295" s="215" t="s">
        <v>383</v>
      </c>
      <c r="B295" s="215" t="s">
        <v>925</v>
      </c>
      <c r="C295" s="215" t="s">
        <v>1937</v>
      </c>
      <c r="D295" s="215">
        <v>1</v>
      </c>
      <c r="E295" s="215" t="s">
        <v>2904</v>
      </c>
      <c r="F295" s="652">
        <v>45114</v>
      </c>
      <c r="G295" s="215" t="s">
        <v>2908</v>
      </c>
      <c r="H295" s="215" t="str">
        <f>IF(COUNTIFS(FFPERegionsAvailable!B:B,FFPEUsageLog!A295,FFPERegionsAvailable!J:J,FFPEUsageLog!B295,FFPERegionsAvailable!F:F,FFPEUsageLog!C295)&gt;0,"Y","N")</f>
        <v>Y</v>
      </c>
    </row>
    <row r="296" spans="1:8" hidden="1">
      <c r="A296" s="215" t="s">
        <v>314</v>
      </c>
      <c r="B296" s="215" t="s">
        <v>925</v>
      </c>
      <c r="C296" s="215" t="s">
        <v>1579</v>
      </c>
      <c r="D296" s="215">
        <v>1</v>
      </c>
      <c r="E296" s="215" t="s">
        <v>2904</v>
      </c>
      <c r="F296" s="652">
        <v>45114</v>
      </c>
      <c r="G296" s="215" t="s">
        <v>2908</v>
      </c>
      <c r="H296" s="215" t="str">
        <f>IF(COUNTIFS(FFPERegionsAvailable!B:B,FFPEUsageLog!A296,FFPERegionsAvailable!J:J,FFPEUsageLog!B296,FFPERegionsAvailable!F:F,FFPEUsageLog!C296)&gt;0,"Y","N")</f>
        <v>Y</v>
      </c>
    </row>
    <row r="297" spans="1:8" hidden="1">
      <c r="A297" s="215">
        <v>20196909</v>
      </c>
      <c r="B297" s="215" t="s">
        <v>925</v>
      </c>
      <c r="C297" s="215" t="s">
        <v>1830</v>
      </c>
      <c r="D297" s="215">
        <v>1</v>
      </c>
      <c r="E297" s="215" t="s">
        <v>2904</v>
      </c>
      <c r="F297" s="652">
        <v>45114</v>
      </c>
      <c r="G297" s="215" t="s">
        <v>2908</v>
      </c>
      <c r="H297" s="215" t="str">
        <f>IF(COUNTIFS(FFPERegionsAvailable!B:B,FFPEUsageLog!A297,FFPERegionsAvailable!J:J,FFPEUsageLog!B297,FFPERegionsAvailable!F:F,FFPEUsageLog!C297)&gt;0,"Y","N")</f>
        <v>Y</v>
      </c>
    </row>
    <row r="298" spans="1:8" hidden="1">
      <c r="A298" s="215">
        <v>19960052</v>
      </c>
      <c r="B298" s="215" t="s">
        <v>925</v>
      </c>
      <c r="C298" s="215" t="s">
        <v>1807</v>
      </c>
      <c r="D298" s="215">
        <v>1</v>
      </c>
      <c r="E298" s="215" t="s">
        <v>2904</v>
      </c>
      <c r="F298" s="652">
        <v>45114</v>
      </c>
      <c r="G298" s="215" t="s">
        <v>2908</v>
      </c>
      <c r="H298" s="215" t="str">
        <f>IF(COUNTIFS(FFPERegionsAvailable!B:B,FFPEUsageLog!A298,FFPERegionsAvailable!J:J,FFPEUsageLog!B298,FFPERegionsAvailable!F:F,FFPEUsageLog!C298)&gt;0,"Y","N")</f>
        <v>Y</v>
      </c>
    </row>
    <row r="299" spans="1:8" hidden="1">
      <c r="A299" s="215" t="s">
        <v>393</v>
      </c>
      <c r="B299" s="215" t="s">
        <v>925</v>
      </c>
      <c r="C299" s="215" t="s">
        <v>1934</v>
      </c>
      <c r="D299" s="215">
        <v>1</v>
      </c>
      <c r="E299" s="215" t="s">
        <v>2909</v>
      </c>
      <c r="F299" s="652">
        <v>45107</v>
      </c>
      <c r="G299" s="215" t="s">
        <v>2910</v>
      </c>
      <c r="H299" s="215" t="str">
        <f>IF(COUNTIFS(FFPERegionsAvailable!B:B,FFPEUsageLog!A299,FFPERegionsAvailable!J:J,FFPEUsageLog!B299,FFPERegionsAvailable!F:F,FFPEUsageLog!C299)&gt;0,"Y","N")</f>
        <v>Y</v>
      </c>
    </row>
    <row r="300" spans="1:8" hidden="1">
      <c r="A300" s="215" t="s">
        <v>368</v>
      </c>
      <c r="B300" s="215" t="s">
        <v>925</v>
      </c>
      <c r="C300" s="215" t="s">
        <v>1638</v>
      </c>
      <c r="D300" s="215">
        <v>1</v>
      </c>
      <c r="E300" s="215" t="s">
        <v>2909</v>
      </c>
      <c r="F300" s="652">
        <v>45107</v>
      </c>
      <c r="G300" s="215" t="s">
        <v>2910</v>
      </c>
      <c r="H300" s="215" t="str">
        <f>IF(COUNTIFS(FFPERegionsAvailable!B:B,FFPEUsageLog!A300,FFPERegionsAvailable!J:J,FFPEUsageLog!B300,FFPERegionsAvailable!F:F,FFPEUsageLog!C300)&gt;0,"Y","N")</f>
        <v>Y</v>
      </c>
    </row>
    <row r="301" spans="1:8" hidden="1">
      <c r="A301" s="215" t="s">
        <v>360</v>
      </c>
      <c r="B301" s="215" t="s">
        <v>925</v>
      </c>
      <c r="C301" s="215" t="s">
        <v>2010</v>
      </c>
      <c r="D301" s="215">
        <v>1</v>
      </c>
      <c r="E301" s="215" t="s">
        <v>2909</v>
      </c>
      <c r="F301" s="652">
        <v>45107</v>
      </c>
      <c r="G301" s="215" t="s">
        <v>2910</v>
      </c>
      <c r="H301" s="215" t="str">
        <f>IF(COUNTIFS(FFPERegionsAvailable!B:B,FFPEUsageLog!A301,FFPERegionsAvailable!J:J,FFPEUsageLog!B301,FFPERegionsAvailable!F:F,FFPEUsageLog!C301)&gt;0,"Y","N")</f>
        <v>Y</v>
      </c>
    </row>
    <row r="302" spans="1:8" hidden="1">
      <c r="A302" s="215" t="s">
        <v>411</v>
      </c>
      <c r="B302" s="215" t="s">
        <v>925</v>
      </c>
      <c r="C302" s="215" t="s">
        <v>2017</v>
      </c>
      <c r="D302" s="215">
        <v>1</v>
      </c>
      <c r="E302" s="215" t="s">
        <v>2909</v>
      </c>
      <c r="F302" s="652">
        <v>45107</v>
      </c>
      <c r="G302" s="215" t="s">
        <v>2910</v>
      </c>
      <c r="H302" s="215" t="str">
        <f>IF(COUNTIFS(FFPERegionsAvailable!B:B,FFPEUsageLog!A302,FFPERegionsAvailable!J:J,FFPEUsageLog!B302,FFPERegionsAvailable!F:F,FFPEUsageLog!C302)&gt;0,"Y","N")</f>
        <v>Y</v>
      </c>
    </row>
    <row r="303" spans="1:8" hidden="1">
      <c r="A303" s="215" t="s">
        <v>312</v>
      </c>
      <c r="B303" s="215" t="s">
        <v>1538</v>
      </c>
      <c r="C303" s="215" t="s">
        <v>1992</v>
      </c>
      <c r="D303" s="215">
        <v>1</v>
      </c>
      <c r="E303" s="215" t="s">
        <v>2909</v>
      </c>
      <c r="F303" s="652">
        <v>45107</v>
      </c>
      <c r="G303" s="215" t="s">
        <v>2910</v>
      </c>
      <c r="H303" s="215" t="str">
        <f>IF(COUNTIFS(FFPERegionsAvailable!B:B,FFPEUsageLog!A303,FFPERegionsAvailable!J:J,FFPEUsageLog!B303,FFPERegionsAvailable!F:F,FFPEUsageLog!C303)&gt;0,"Y","N")</f>
        <v>Y</v>
      </c>
    </row>
    <row r="304" spans="1:8" hidden="1">
      <c r="A304" s="215">
        <v>19920194</v>
      </c>
      <c r="B304" s="215" t="s">
        <v>925</v>
      </c>
      <c r="C304" s="215" t="s">
        <v>1807</v>
      </c>
      <c r="D304" s="215">
        <v>1</v>
      </c>
      <c r="E304" s="215" t="s">
        <v>2909</v>
      </c>
      <c r="F304" s="652">
        <v>45107</v>
      </c>
      <c r="G304" s="215" t="s">
        <v>2910</v>
      </c>
      <c r="H304" s="215" t="str">
        <f>IF(COUNTIFS(FFPERegionsAvailable!B:B,FFPEUsageLog!A304,FFPERegionsAvailable!J:J,FFPEUsageLog!B304,FFPERegionsAvailable!F:F,FFPEUsageLog!C304)&gt;0,"Y","N")</f>
        <v>Y</v>
      </c>
    </row>
    <row r="305" spans="1:8" hidden="1">
      <c r="A305" s="36">
        <v>19920194</v>
      </c>
      <c r="B305" s="215" t="s">
        <v>925</v>
      </c>
      <c r="C305" s="607" t="s">
        <v>1688</v>
      </c>
      <c r="D305" s="215">
        <v>1</v>
      </c>
      <c r="E305" s="215" t="s">
        <v>2904</v>
      </c>
      <c r="F305" s="652">
        <v>45114</v>
      </c>
      <c r="G305" s="215" t="s">
        <v>2908</v>
      </c>
      <c r="H305" s="215" t="str">
        <f>IF(COUNTIFS(FFPERegionsAvailable!B:B,FFPEUsageLog!A305,FFPERegionsAvailable!J:J,FFPEUsageLog!B305,FFPERegionsAvailable!F:F,FFPEUsageLog!C305)&gt;0,"Y","N")</f>
        <v>Y</v>
      </c>
    </row>
    <row r="306" spans="1:8" hidden="1">
      <c r="A306" s="215" t="s">
        <v>271</v>
      </c>
      <c r="B306" s="215" t="s">
        <v>925</v>
      </c>
      <c r="C306" s="215" t="s">
        <v>1628</v>
      </c>
      <c r="D306" s="215">
        <v>1</v>
      </c>
      <c r="E306" s="215" t="s">
        <v>2904</v>
      </c>
      <c r="F306" s="652">
        <v>45145</v>
      </c>
      <c r="G306" s="215" t="s">
        <v>2908</v>
      </c>
      <c r="H306" s="215" t="str">
        <f>IF(COUNTIFS(FFPERegionsAvailable!B:B,FFPEUsageLog!A306,FFPERegionsAvailable!J:J,FFPEUsageLog!B306,FFPERegionsAvailable!F:F,FFPEUsageLog!C306)&gt;0,"Y","N")</f>
        <v>Y</v>
      </c>
    </row>
    <row r="307" spans="1:8" hidden="1">
      <c r="A307" s="215" t="s">
        <v>326</v>
      </c>
      <c r="B307" s="215" t="s">
        <v>925</v>
      </c>
      <c r="C307" s="215" t="s">
        <v>2005</v>
      </c>
      <c r="D307" s="215">
        <v>1</v>
      </c>
      <c r="E307" s="215" t="s">
        <v>2904</v>
      </c>
      <c r="F307" s="652">
        <v>45145</v>
      </c>
      <c r="G307" s="215" t="s">
        <v>2908</v>
      </c>
      <c r="H307" s="215" t="str">
        <f>IF(COUNTIFS(FFPERegionsAvailable!B:B,FFPEUsageLog!A307,FFPERegionsAvailable!J:J,FFPEUsageLog!B307,FFPERegionsAvailable!F:F,FFPEUsageLog!C307)&gt;0,"Y","N")</f>
        <v>Y</v>
      </c>
    </row>
    <row r="308" spans="1:8" hidden="1">
      <c r="A308" s="215" t="s">
        <v>305</v>
      </c>
      <c r="B308" s="215" t="s">
        <v>925</v>
      </c>
      <c r="C308" s="215" t="s">
        <v>1591</v>
      </c>
      <c r="D308" s="215">
        <v>1</v>
      </c>
      <c r="E308" s="215" t="s">
        <v>2904</v>
      </c>
      <c r="F308" s="652">
        <v>45145</v>
      </c>
      <c r="G308" s="215" t="s">
        <v>2908</v>
      </c>
      <c r="H308" s="215" t="str">
        <f>IF(COUNTIFS(FFPERegionsAvailable!B:B,FFPEUsageLog!A308,FFPERegionsAvailable!J:J,FFPEUsageLog!B308,FFPERegionsAvailable!F:F,FFPEUsageLog!C308)&gt;0,"Y","N")</f>
        <v>Y</v>
      </c>
    </row>
    <row r="309" spans="1:8" hidden="1">
      <c r="A309" s="215" t="s">
        <v>355</v>
      </c>
      <c r="B309" s="215" t="s">
        <v>925</v>
      </c>
      <c r="C309" s="215" t="s">
        <v>1353</v>
      </c>
      <c r="D309" s="215">
        <v>1</v>
      </c>
      <c r="E309" s="215" t="s">
        <v>2904</v>
      </c>
      <c r="F309" s="652">
        <v>45145</v>
      </c>
      <c r="G309" s="215" t="s">
        <v>2908</v>
      </c>
      <c r="H309" s="215" t="str">
        <f>IF(COUNTIFS(FFPERegionsAvailable!B:B,FFPEUsageLog!A309,FFPERegionsAvailable!J:J,FFPEUsageLog!B309,FFPERegionsAvailable!F:F,FFPEUsageLog!C309)&gt;0,"Y","N")</f>
        <v>Y</v>
      </c>
    </row>
    <row r="310" spans="1:8" hidden="1">
      <c r="A310" s="215" t="s">
        <v>383</v>
      </c>
      <c r="B310" s="215" t="s">
        <v>925</v>
      </c>
      <c r="C310" s="215" t="s">
        <v>1937</v>
      </c>
      <c r="D310" s="215">
        <v>1</v>
      </c>
      <c r="E310" s="215" t="s">
        <v>2904</v>
      </c>
      <c r="F310" s="652">
        <v>45145</v>
      </c>
      <c r="G310" s="215" t="s">
        <v>2908</v>
      </c>
      <c r="H310" s="215" t="str">
        <f>IF(COUNTIFS(FFPERegionsAvailable!B:B,FFPEUsageLog!A310,FFPERegionsAvailable!J:J,FFPEUsageLog!B310,FFPERegionsAvailable!F:F,FFPEUsageLog!C310)&gt;0,"Y","N")</f>
        <v>Y</v>
      </c>
    </row>
    <row r="311" spans="1:8" hidden="1">
      <c r="A311" s="215" t="s">
        <v>314</v>
      </c>
      <c r="B311" s="215" t="s">
        <v>925</v>
      </c>
      <c r="C311" s="215" t="s">
        <v>1579</v>
      </c>
      <c r="D311" s="215">
        <v>1</v>
      </c>
      <c r="E311" s="215" t="s">
        <v>2904</v>
      </c>
      <c r="F311" s="652">
        <v>45145</v>
      </c>
      <c r="G311" s="215" t="s">
        <v>2908</v>
      </c>
      <c r="H311" s="215" t="str">
        <f>IF(COUNTIFS(FFPERegionsAvailable!B:B,FFPEUsageLog!A311,FFPERegionsAvailable!J:J,FFPEUsageLog!B311,FFPERegionsAvailable!F:F,FFPEUsageLog!C311)&gt;0,"Y","N")</f>
        <v>Y</v>
      </c>
    </row>
    <row r="312" spans="1:8" hidden="1">
      <c r="A312" s="215">
        <v>20196909</v>
      </c>
      <c r="B312" s="215" t="s">
        <v>925</v>
      </c>
      <c r="C312" s="215" t="s">
        <v>1830</v>
      </c>
      <c r="D312" s="215">
        <v>1</v>
      </c>
      <c r="E312" s="215" t="s">
        <v>2904</v>
      </c>
      <c r="F312" s="652">
        <v>45145</v>
      </c>
      <c r="G312" s="215" t="s">
        <v>2908</v>
      </c>
      <c r="H312" s="215" t="str">
        <f>IF(COUNTIFS(FFPERegionsAvailable!B:B,FFPEUsageLog!A312,FFPERegionsAvailable!J:J,FFPEUsageLog!B312,FFPERegionsAvailable!F:F,FFPEUsageLog!C312)&gt;0,"Y","N")</f>
        <v>Y</v>
      </c>
    </row>
    <row r="313" spans="1:8" hidden="1">
      <c r="A313" s="215">
        <v>19960052</v>
      </c>
      <c r="B313" s="215" t="s">
        <v>925</v>
      </c>
      <c r="C313" s="215" t="s">
        <v>1807</v>
      </c>
      <c r="D313" s="215">
        <v>1</v>
      </c>
      <c r="E313" s="215" t="s">
        <v>2904</v>
      </c>
      <c r="F313" s="652">
        <v>45145</v>
      </c>
      <c r="G313" s="215" t="s">
        <v>2908</v>
      </c>
      <c r="H313" s="215" t="str">
        <f>IF(COUNTIFS(FFPERegionsAvailable!B:B,FFPEUsageLog!A313,FFPERegionsAvailable!J:J,FFPEUsageLog!B313,FFPERegionsAvailable!F:F,FFPEUsageLog!C313)&gt;0,"Y","N")</f>
        <v>Y</v>
      </c>
    </row>
    <row r="314" spans="1:8" hidden="1">
      <c r="A314" s="36">
        <v>19920194</v>
      </c>
      <c r="B314" s="215" t="s">
        <v>925</v>
      </c>
      <c r="C314" s="607" t="s">
        <v>1688</v>
      </c>
      <c r="D314" s="215">
        <v>1</v>
      </c>
      <c r="E314" s="215" t="s">
        <v>2904</v>
      </c>
      <c r="F314" s="652">
        <v>45145</v>
      </c>
      <c r="G314" s="215" t="s">
        <v>2908</v>
      </c>
      <c r="H314" s="215" t="str">
        <f>IF(COUNTIFS(FFPERegionsAvailable!B:B,FFPEUsageLog!A314,FFPERegionsAvailable!J:J,FFPEUsageLog!B314,FFPERegionsAvailable!F:F,FFPEUsageLog!C314)&gt;0,"Y","N")</f>
        <v>Y</v>
      </c>
    </row>
    <row r="315" spans="1:8" hidden="1">
      <c r="A315" s="215">
        <v>19920194</v>
      </c>
      <c r="B315" s="215" t="s">
        <v>925</v>
      </c>
      <c r="C315" s="215" t="s">
        <v>1688</v>
      </c>
      <c r="D315" s="215">
        <v>2</v>
      </c>
      <c r="E315" s="215" t="s">
        <v>2911</v>
      </c>
      <c r="F315" s="652">
        <v>45267</v>
      </c>
      <c r="G315" s="215" t="s">
        <v>2912</v>
      </c>
      <c r="H315" s="215" t="str">
        <f>IF(COUNTIFS(FFPERegionsAvailable!B:B,FFPEUsageLog!A315,FFPERegionsAvailable!J:J,FFPEUsageLog!B315,FFPERegionsAvailable!F:F,FFPEUsageLog!C315)&gt;0,"Y","N")</f>
        <v>Y</v>
      </c>
    </row>
    <row r="316" spans="1:8" hidden="1">
      <c r="A316" s="215">
        <v>19960064</v>
      </c>
      <c r="B316" s="215" t="s">
        <v>925</v>
      </c>
      <c r="C316" s="215" t="s">
        <v>1696</v>
      </c>
      <c r="D316" s="215">
        <v>2</v>
      </c>
      <c r="E316" s="215" t="s">
        <v>2911</v>
      </c>
      <c r="F316" s="652" t="s">
        <v>2913</v>
      </c>
      <c r="G316" s="215" t="s">
        <v>2912</v>
      </c>
      <c r="H316" s="215" t="str">
        <f>IF(COUNTIFS(FFPERegionsAvailable!B:B,FFPEUsageLog!A316,FFPERegionsAvailable!J:J,FFPEUsageLog!B316,FFPERegionsAvailable!F:F,FFPEUsageLog!C316)&gt;0,"Y","N")</f>
        <v>Y</v>
      </c>
    </row>
    <row r="317" spans="1:8" hidden="1">
      <c r="A317" s="215">
        <v>20196928</v>
      </c>
      <c r="B317" s="215" t="s">
        <v>925</v>
      </c>
      <c r="C317" s="215" t="s">
        <v>1830</v>
      </c>
      <c r="D317" s="215">
        <v>1</v>
      </c>
      <c r="E317" s="215" t="s">
        <v>2872</v>
      </c>
      <c r="F317" s="652">
        <v>45131</v>
      </c>
      <c r="G317" s="215" t="s">
        <v>2899</v>
      </c>
      <c r="H317" s="215" t="str">
        <f>IF(COUNTIFS(FFPERegionsAvailable!B:B,FFPEUsageLog!A317,FFPERegionsAvailable!J:J,FFPEUsageLog!B317,FFPERegionsAvailable!F:F,FFPEUsageLog!C317)&gt;0,"Y","N")</f>
        <v>Y</v>
      </c>
    </row>
    <row r="318" spans="1:8" hidden="1">
      <c r="A318" s="215" t="s">
        <v>408</v>
      </c>
      <c r="B318" s="215" t="s">
        <v>925</v>
      </c>
      <c r="C318" s="215" t="s">
        <v>2010</v>
      </c>
      <c r="D318" s="215">
        <v>1</v>
      </c>
      <c r="E318" s="215" t="s">
        <v>2872</v>
      </c>
      <c r="F318" s="652">
        <v>45131</v>
      </c>
      <c r="G318" s="215" t="s">
        <v>2899</v>
      </c>
      <c r="H318" s="215" t="str">
        <f>IF(COUNTIFS(FFPERegionsAvailable!B:B,FFPEUsageLog!A318,FFPERegionsAvailable!J:J,FFPEUsageLog!B318,FFPERegionsAvailable!F:F,FFPEUsageLog!C318)&gt;0,"Y","N")</f>
        <v>Y</v>
      </c>
    </row>
    <row r="319" spans="1:8" hidden="1">
      <c r="A319" s="215">
        <v>19920194</v>
      </c>
      <c r="B319" s="215" t="s">
        <v>1538</v>
      </c>
      <c r="C319" s="215" t="s">
        <v>1729</v>
      </c>
      <c r="D319" s="215">
        <v>1</v>
      </c>
      <c r="E319" s="215" t="s">
        <v>2872</v>
      </c>
      <c r="F319" s="652">
        <v>45131</v>
      </c>
      <c r="G319" s="215" t="s">
        <v>2899</v>
      </c>
      <c r="H319" s="215" t="str">
        <f>IF(COUNTIFS(FFPERegionsAvailable!B:B,FFPEUsageLog!A319,FFPERegionsAvailable!J:J,FFPEUsageLog!B319,FFPERegionsAvailable!F:F,FFPEUsageLog!C319)&gt;0,"Y","N")</f>
        <v>Y</v>
      </c>
    </row>
    <row r="320" spans="1:8" hidden="1">
      <c r="A320" s="215" t="s">
        <v>355</v>
      </c>
      <c r="B320" s="215" t="s">
        <v>943</v>
      </c>
      <c r="C320" s="215" t="s">
        <v>1353</v>
      </c>
      <c r="D320" s="215">
        <v>1</v>
      </c>
      <c r="E320" s="215" t="s">
        <v>2872</v>
      </c>
      <c r="F320" s="652">
        <v>45131</v>
      </c>
      <c r="G320" s="215" t="s">
        <v>2899</v>
      </c>
      <c r="H320" s="215" t="str">
        <f>IF(COUNTIFS(FFPERegionsAvailable!B:B,FFPEUsageLog!A320,FFPERegionsAvailable!J:J,FFPEUsageLog!B320,FFPERegionsAvailable!F:F,FFPEUsageLog!C320)&gt;0,"Y","N")</f>
        <v>Y</v>
      </c>
    </row>
    <row r="321" spans="1:8" hidden="1">
      <c r="A321" s="215" t="s">
        <v>396</v>
      </c>
      <c r="B321" s="215" t="s">
        <v>925</v>
      </c>
      <c r="C321" s="215" t="s">
        <v>1943</v>
      </c>
      <c r="D321" s="215">
        <v>1</v>
      </c>
      <c r="E321" s="215" t="s">
        <v>2872</v>
      </c>
      <c r="F321" s="652">
        <v>45131</v>
      </c>
      <c r="G321" s="215" t="s">
        <v>2899</v>
      </c>
      <c r="H321" s="215" t="str">
        <f>IF(COUNTIFS(FFPERegionsAvailable!B:B,FFPEUsageLog!A321,FFPERegionsAvailable!J:J,FFPEUsageLog!B321,FFPERegionsAvailable!F:F,FFPEUsageLog!C321)&gt;0,"Y","N")</f>
        <v>Y</v>
      </c>
    </row>
    <row r="322" spans="1:8" hidden="1">
      <c r="A322" s="215" t="s">
        <v>1998</v>
      </c>
      <c r="B322" s="215" t="s">
        <v>1538</v>
      </c>
      <c r="C322" s="215" t="s">
        <v>1996</v>
      </c>
      <c r="D322" s="215">
        <v>1</v>
      </c>
      <c r="E322" s="215" t="s">
        <v>2872</v>
      </c>
      <c r="F322" s="652">
        <v>45131</v>
      </c>
      <c r="G322" s="215" t="s">
        <v>2899</v>
      </c>
      <c r="H322" s="215" t="str">
        <f>IF(COUNTIFS(FFPERegionsAvailable!B:B,FFPEUsageLog!A322,FFPERegionsAvailable!J:J,FFPEUsageLog!B322,FFPERegionsAvailable!F:F,FFPEUsageLog!C322)&gt;0,"Y","N")</f>
        <v>Y</v>
      </c>
    </row>
    <row r="323" spans="1:8" hidden="1">
      <c r="A323" s="215" t="s">
        <v>309</v>
      </c>
      <c r="B323" s="215" t="s">
        <v>943</v>
      </c>
      <c r="C323" s="215" t="s">
        <v>1615</v>
      </c>
      <c r="D323" s="215">
        <v>1</v>
      </c>
      <c r="E323" s="215" t="s">
        <v>2872</v>
      </c>
      <c r="F323" s="652">
        <v>45131</v>
      </c>
      <c r="G323" s="215" t="s">
        <v>2899</v>
      </c>
      <c r="H323" s="215" t="str">
        <f>IF(COUNTIFS(FFPERegionsAvailable!B:B,FFPEUsageLog!A323,FFPERegionsAvailable!J:J,FFPEUsageLog!B323,FFPERegionsAvailable!F:F,FFPEUsageLog!C323)&gt;0,"Y","N")</f>
        <v>Y</v>
      </c>
    </row>
    <row r="324" spans="1:8" hidden="1">
      <c r="A324" s="215">
        <v>19910006</v>
      </c>
      <c r="B324" s="215" t="s">
        <v>943</v>
      </c>
      <c r="C324" s="215" t="s">
        <v>1841</v>
      </c>
      <c r="D324" s="215">
        <v>1</v>
      </c>
      <c r="E324" s="215" t="s">
        <v>2872</v>
      </c>
      <c r="F324" s="652">
        <v>45131</v>
      </c>
      <c r="G324" s="215" t="s">
        <v>2899</v>
      </c>
      <c r="H324" s="215" t="str">
        <f>IF(COUNTIFS(FFPERegionsAvailable!B:B,FFPEUsageLog!A324,FFPERegionsAvailable!J:J,FFPEUsageLog!B324,FFPERegionsAvailable!F:F,FFPEUsageLog!C324)&gt;0,"Y","N")</f>
        <v>Y</v>
      </c>
    </row>
    <row r="325" spans="1:8" hidden="1">
      <c r="A325" s="215" t="s">
        <v>288</v>
      </c>
      <c r="B325" s="215" t="s">
        <v>943</v>
      </c>
      <c r="C325" s="215" t="s">
        <v>1505</v>
      </c>
      <c r="D325" s="215">
        <v>1</v>
      </c>
      <c r="E325" s="215" t="s">
        <v>2872</v>
      </c>
      <c r="F325" s="652">
        <v>45131</v>
      </c>
      <c r="G325" s="215" t="s">
        <v>2899</v>
      </c>
      <c r="H325" s="215" t="str">
        <f>IF(COUNTIFS(FFPERegionsAvailable!B:B,FFPEUsageLog!A325,FFPERegionsAvailable!J:J,FFPEUsageLog!B325,FFPERegionsAvailable!F:F,FFPEUsageLog!C325)&gt;0,"Y","N")</f>
        <v>Y</v>
      </c>
    </row>
    <row r="326" spans="1:8" hidden="1">
      <c r="A326" s="215">
        <v>20110272</v>
      </c>
      <c r="B326" s="215" t="s">
        <v>925</v>
      </c>
      <c r="C326" s="215" t="s">
        <v>1819</v>
      </c>
      <c r="D326" s="215">
        <v>1</v>
      </c>
      <c r="E326" s="215" t="s">
        <v>2872</v>
      </c>
      <c r="F326" s="652">
        <v>45131</v>
      </c>
      <c r="G326" s="215" t="s">
        <v>2899</v>
      </c>
      <c r="H326" s="215" t="str">
        <f>IF(COUNTIFS(FFPERegionsAvailable!B:B,FFPEUsageLog!A326,FFPERegionsAvailable!J:J,FFPEUsageLog!B326,FFPERegionsAvailable!F:F,FFPEUsageLog!C326)&gt;0,"Y","N")</f>
        <v>Y</v>
      </c>
    </row>
    <row r="327" spans="1:8" hidden="1">
      <c r="A327" s="215">
        <v>19960064</v>
      </c>
      <c r="B327" s="215" t="s">
        <v>1731</v>
      </c>
      <c r="C327" s="215" t="s">
        <v>1753</v>
      </c>
      <c r="D327" s="215">
        <v>1</v>
      </c>
      <c r="E327" s="215" t="s">
        <v>2872</v>
      </c>
      <c r="F327" s="652">
        <v>45131</v>
      </c>
      <c r="G327" s="215" t="s">
        <v>2899</v>
      </c>
      <c r="H327" s="215" t="str">
        <f>IF(COUNTIFS(FFPERegionsAvailable!B:B,FFPEUsageLog!A327,FFPERegionsAvailable!J:J,FFPEUsageLog!B327,FFPERegionsAvailable!F:F,FFPEUsageLog!C327)&gt;0,"Y","N")</f>
        <v>Y</v>
      </c>
    </row>
    <row r="328" spans="1:8" hidden="1">
      <c r="A328" s="215" t="s">
        <v>383</v>
      </c>
      <c r="B328" s="215" t="s">
        <v>925</v>
      </c>
      <c r="C328" s="215" t="s">
        <v>1937</v>
      </c>
      <c r="D328" s="215">
        <v>1</v>
      </c>
      <c r="E328" s="215" t="s">
        <v>2872</v>
      </c>
      <c r="F328" s="652">
        <v>45131</v>
      </c>
      <c r="G328" s="215" t="s">
        <v>2899</v>
      </c>
      <c r="H328" s="215" t="str">
        <f>IF(COUNTIFS(FFPERegionsAvailable!B:B,FFPEUsageLog!A328,FFPERegionsAvailable!J:J,FFPEUsageLog!B328,FFPERegionsAvailable!F:F,FFPEUsageLog!C328)&gt;0,"Y","N")</f>
        <v>Y</v>
      </c>
    </row>
    <row r="329" spans="1:8" hidden="1">
      <c r="A329" s="215" t="s">
        <v>275</v>
      </c>
      <c r="B329" s="215" t="s">
        <v>925</v>
      </c>
      <c r="C329" s="215" t="s">
        <v>1571</v>
      </c>
      <c r="D329" s="215">
        <v>1</v>
      </c>
      <c r="E329" s="215" t="s">
        <v>2872</v>
      </c>
      <c r="F329" s="652">
        <v>45131</v>
      </c>
      <c r="G329" s="215" t="s">
        <v>2899</v>
      </c>
      <c r="H329" s="215" t="str">
        <f>IF(COUNTIFS(FFPERegionsAvailable!B:B,FFPEUsageLog!A329,FFPERegionsAvailable!J:J,FFPEUsageLog!B329,FFPERegionsAvailable!F:F,FFPEUsageLog!C329)&gt;0,"Y","N")</f>
        <v>Y</v>
      </c>
    </row>
    <row r="330" spans="1:8" hidden="1">
      <c r="A330" s="215">
        <v>20196928</v>
      </c>
      <c r="B330" s="215" t="s">
        <v>943</v>
      </c>
      <c r="C330" s="215" t="s">
        <v>1863</v>
      </c>
      <c r="D330" s="215">
        <v>1</v>
      </c>
      <c r="E330" s="215" t="s">
        <v>2872</v>
      </c>
      <c r="F330" s="652">
        <v>45131</v>
      </c>
      <c r="G330" s="215" t="s">
        <v>2899</v>
      </c>
      <c r="H330" s="215" t="str">
        <f>IF(COUNTIFS(FFPERegionsAvailable!B:B,FFPEUsageLog!A330,FFPERegionsAvailable!J:J,FFPEUsageLog!B330,FFPERegionsAvailable!F:F,FFPEUsageLog!C330)&gt;0,"Y","N")</f>
        <v>Y</v>
      </c>
    </row>
    <row r="331" spans="1:8" hidden="1">
      <c r="A331" s="215" t="s">
        <v>408</v>
      </c>
      <c r="B331" s="215" t="s">
        <v>943</v>
      </c>
      <c r="C331" s="215" t="s">
        <v>2010</v>
      </c>
      <c r="D331" s="215">
        <v>1</v>
      </c>
      <c r="E331" s="215" t="s">
        <v>2872</v>
      </c>
      <c r="F331" s="652">
        <v>45131</v>
      </c>
      <c r="G331" s="215" t="s">
        <v>2899</v>
      </c>
      <c r="H331" s="215" t="str">
        <f>IF(COUNTIFS(FFPERegionsAvailable!B:B,FFPEUsageLog!A331,FFPERegionsAvailable!J:J,FFPEUsageLog!B331,FFPERegionsAvailable!F:F,FFPEUsageLog!C331)&gt;0,"Y","N")</f>
        <v>Y</v>
      </c>
    </row>
    <row r="332" spans="1:8" hidden="1">
      <c r="A332" s="215">
        <v>20196909</v>
      </c>
      <c r="B332" s="215" t="s">
        <v>925</v>
      </c>
      <c r="C332" s="215" t="s">
        <v>1830</v>
      </c>
      <c r="D332" s="215">
        <v>1</v>
      </c>
      <c r="E332" s="215" t="s">
        <v>2872</v>
      </c>
      <c r="F332" s="652">
        <v>45131</v>
      </c>
      <c r="G332" s="215" t="s">
        <v>2899</v>
      </c>
      <c r="H332" s="215" t="str">
        <f>IF(COUNTIFS(FFPERegionsAvailable!B:B,FFPEUsageLog!A332,FFPERegionsAvailable!J:J,FFPEUsageLog!B332,FFPERegionsAvailable!F:F,FFPEUsageLog!C332)&gt;0,"Y","N")</f>
        <v>Y</v>
      </c>
    </row>
    <row r="333" spans="1:8" hidden="1">
      <c r="A333" s="215" t="s">
        <v>368</v>
      </c>
      <c r="B333" s="215" t="s">
        <v>925</v>
      </c>
      <c r="C333" s="215" t="s">
        <v>1638</v>
      </c>
      <c r="D333" s="215">
        <v>1</v>
      </c>
      <c r="E333" s="215" t="s">
        <v>2872</v>
      </c>
      <c r="F333" s="652">
        <v>45131</v>
      </c>
      <c r="G333" s="215" t="s">
        <v>2899</v>
      </c>
      <c r="H333" s="215" t="str">
        <f>IF(COUNTIFS(FFPERegionsAvailable!B:B,FFPEUsageLog!A333,FFPERegionsAvailable!J:J,FFPEUsageLog!B333,FFPERegionsAvailable!F:F,FFPEUsageLog!C333)&gt;0,"Y","N")</f>
        <v>Y</v>
      </c>
    </row>
    <row r="334" spans="1:8" hidden="1">
      <c r="A334" s="215">
        <v>19950136</v>
      </c>
      <c r="B334" s="215" t="s">
        <v>943</v>
      </c>
      <c r="C334" s="215" t="s">
        <v>1841</v>
      </c>
      <c r="D334" s="215">
        <v>1</v>
      </c>
      <c r="E334" s="215" t="s">
        <v>2872</v>
      </c>
      <c r="F334" s="652">
        <v>45131</v>
      </c>
      <c r="G334" s="215" t="s">
        <v>2899</v>
      </c>
      <c r="H334" s="215" t="str">
        <f>IF(COUNTIFS(FFPERegionsAvailable!B:B,FFPEUsageLog!A334,FFPERegionsAvailable!J:J,FFPEUsageLog!B334,FFPERegionsAvailable!F:F,FFPEUsageLog!C334)&gt;0,"Y","N")</f>
        <v>Y</v>
      </c>
    </row>
    <row r="335" spans="1:8" hidden="1">
      <c r="A335" s="215" t="s">
        <v>319</v>
      </c>
      <c r="B335" s="215" t="s">
        <v>925</v>
      </c>
      <c r="C335" s="215" t="s">
        <v>1583</v>
      </c>
      <c r="D335" s="215">
        <v>1</v>
      </c>
      <c r="E335" s="215" t="s">
        <v>2872</v>
      </c>
      <c r="F335" s="652">
        <v>45131</v>
      </c>
      <c r="G335" s="215" t="s">
        <v>2899</v>
      </c>
      <c r="H335" s="215" t="str">
        <f>IF(COUNTIFS(FFPERegionsAvailable!B:B,FFPEUsageLog!A335,FFPERegionsAvailable!J:J,FFPEUsageLog!B335,FFPERegionsAvailable!F:F,FFPEUsageLog!C335)&gt;0,"Y","N")</f>
        <v>Y</v>
      </c>
    </row>
    <row r="336" spans="1:8" hidden="1">
      <c r="A336" s="215" t="s">
        <v>297</v>
      </c>
      <c r="B336" s="215" t="s">
        <v>925</v>
      </c>
      <c r="C336" s="215" t="s">
        <v>1541</v>
      </c>
      <c r="D336" s="215">
        <v>1</v>
      </c>
      <c r="E336" s="215" t="s">
        <v>2872</v>
      </c>
      <c r="F336" s="652">
        <v>45131</v>
      </c>
      <c r="G336" s="215" t="s">
        <v>2899</v>
      </c>
      <c r="H336" s="215" t="str">
        <f>IF(COUNTIFS(FFPERegionsAvailable!B:B,FFPEUsageLog!A336,FFPERegionsAvailable!J:J,FFPEUsageLog!B336,FFPERegionsAvailable!F:F,FFPEUsageLog!C336)&gt;0,"Y","N")</f>
        <v>Y</v>
      </c>
    </row>
    <row r="337" spans="1:8" hidden="1">
      <c r="A337" s="215">
        <v>20130400</v>
      </c>
      <c r="B337" s="215" t="s">
        <v>943</v>
      </c>
      <c r="C337" s="215" t="s">
        <v>1852</v>
      </c>
      <c r="D337" s="215">
        <v>1</v>
      </c>
      <c r="E337" s="215" t="s">
        <v>2872</v>
      </c>
      <c r="F337" s="652">
        <v>45131</v>
      </c>
      <c r="G337" s="215" t="s">
        <v>2899</v>
      </c>
      <c r="H337" s="215" t="str">
        <f>IF(COUNTIFS(FFPERegionsAvailable!B:B,FFPEUsageLog!A337,FFPERegionsAvailable!J:J,FFPEUsageLog!B337,FFPERegionsAvailable!F:F,FFPEUsageLog!C337)&gt;0,"Y","N")</f>
        <v>Y</v>
      </c>
    </row>
    <row r="338" spans="1:8" hidden="1">
      <c r="A338" s="215">
        <v>20131157</v>
      </c>
      <c r="B338" s="215" t="s">
        <v>925</v>
      </c>
      <c r="C338" s="215" t="s">
        <v>1819</v>
      </c>
      <c r="D338" s="215">
        <v>1</v>
      </c>
      <c r="E338" s="215" t="s">
        <v>2872</v>
      </c>
      <c r="F338" s="652">
        <v>45131</v>
      </c>
      <c r="G338" s="215" t="s">
        <v>2899</v>
      </c>
      <c r="H338" s="215" t="str">
        <f>IF(COUNTIFS(FFPERegionsAvailable!B:B,FFPEUsageLog!A338,FFPERegionsAvailable!J:J,FFPEUsageLog!B338,FFPERegionsAvailable!F:F,FFPEUsageLog!C338)&gt;0,"Y","N")</f>
        <v>Y</v>
      </c>
    </row>
    <row r="339" spans="1:8" hidden="1">
      <c r="A339" s="215">
        <v>20150975</v>
      </c>
      <c r="B339" s="215" t="s">
        <v>925</v>
      </c>
      <c r="C339" s="215" t="s">
        <v>1830</v>
      </c>
      <c r="D339" s="215">
        <v>1</v>
      </c>
      <c r="E339" s="215" t="s">
        <v>2872</v>
      </c>
      <c r="F339" s="652">
        <v>45131</v>
      </c>
      <c r="G339" s="215" t="s">
        <v>2899</v>
      </c>
      <c r="H339" s="215" t="str">
        <f>IF(COUNTIFS(FFPERegionsAvailable!B:B,FFPEUsageLog!A339,FFPERegionsAvailable!J:J,FFPEUsageLog!B339,FFPERegionsAvailable!F:F,FFPEUsageLog!C339)&gt;0,"Y","N")</f>
        <v>Y</v>
      </c>
    </row>
    <row r="340" spans="1:8" hidden="1">
      <c r="A340" s="215">
        <v>19950136</v>
      </c>
      <c r="B340" s="215" t="s">
        <v>925</v>
      </c>
      <c r="C340" s="215" t="s">
        <v>1807</v>
      </c>
      <c r="D340" s="215">
        <v>1</v>
      </c>
      <c r="E340" s="215" t="s">
        <v>2872</v>
      </c>
      <c r="F340" s="652">
        <v>45131</v>
      </c>
      <c r="G340" s="215" t="s">
        <v>2899</v>
      </c>
      <c r="H340" s="215" t="str">
        <f>IF(COUNTIFS(FFPERegionsAvailable!B:B,FFPEUsageLog!A340,FFPERegionsAvailable!J:J,FFPEUsageLog!B340,FFPERegionsAvailable!F:F,FFPEUsageLog!C340)&gt;0,"Y","N")</f>
        <v>Y</v>
      </c>
    </row>
    <row r="341" spans="1:8" hidden="1">
      <c r="A341" s="215" t="s">
        <v>377</v>
      </c>
      <c r="B341" s="215" t="s">
        <v>925</v>
      </c>
      <c r="C341" s="215" t="s">
        <v>1928</v>
      </c>
      <c r="D341" s="215">
        <v>1</v>
      </c>
      <c r="E341" s="215" t="s">
        <v>2872</v>
      </c>
      <c r="F341" s="652">
        <v>45131</v>
      </c>
      <c r="G341" s="215" t="s">
        <v>2899</v>
      </c>
      <c r="H341" s="215" t="str">
        <f>IF(COUNTIFS(FFPERegionsAvailable!B:B,FFPEUsageLog!A341,FFPERegionsAvailable!J:J,FFPEUsageLog!B341,FFPERegionsAvailable!F:F,FFPEUsageLog!C341)&gt;0,"Y","N")</f>
        <v>Y</v>
      </c>
    </row>
    <row r="342" spans="1:8" hidden="1">
      <c r="A342" s="215" t="s">
        <v>411</v>
      </c>
      <c r="B342" s="215" t="s">
        <v>943</v>
      </c>
      <c r="C342" s="215" t="s">
        <v>2017</v>
      </c>
      <c r="D342" s="215">
        <v>1</v>
      </c>
      <c r="E342" s="215" t="s">
        <v>2872</v>
      </c>
      <c r="F342" s="652">
        <v>45131</v>
      </c>
      <c r="G342" s="215" t="s">
        <v>2899</v>
      </c>
      <c r="H342" s="215" t="str">
        <f>IF(COUNTIFS(FFPERegionsAvailable!B:B,FFPEUsageLog!A342,FFPERegionsAvailable!J:J,FFPEUsageLog!B342,FFPERegionsAvailable!F:F,FFPEUsageLog!C342)&gt;0,"Y","N")</f>
        <v>Y</v>
      </c>
    </row>
    <row r="343" spans="1:8" hidden="1">
      <c r="A343" s="215" t="s">
        <v>350</v>
      </c>
      <c r="B343" s="215" t="s">
        <v>925</v>
      </c>
      <c r="C343" s="215" t="s">
        <v>1567</v>
      </c>
      <c r="D343" s="215">
        <v>1</v>
      </c>
      <c r="E343" s="215" t="s">
        <v>2872</v>
      </c>
      <c r="F343" s="652">
        <v>45131</v>
      </c>
      <c r="G343" s="215" t="s">
        <v>2899</v>
      </c>
      <c r="H343" s="215" t="str">
        <f>IF(COUNTIFS(FFPERegionsAvailable!B:B,FFPEUsageLog!A343,FFPERegionsAvailable!J:J,FFPEUsageLog!B343,FFPERegionsAvailable!F:F,FFPEUsageLog!C343)&gt;0,"Y","N")</f>
        <v>Y</v>
      </c>
    </row>
    <row r="344" spans="1:8" hidden="1">
      <c r="A344" s="215" t="s">
        <v>400</v>
      </c>
      <c r="B344" s="215" t="s">
        <v>925</v>
      </c>
      <c r="C344" s="215" t="s">
        <v>1939</v>
      </c>
      <c r="D344" s="215">
        <v>1</v>
      </c>
      <c r="E344" s="215" t="s">
        <v>2872</v>
      </c>
      <c r="F344" s="652">
        <v>45131</v>
      </c>
      <c r="G344" s="215" t="s">
        <v>2899</v>
      </c>
      <c r="H344" s="215" t="str">
        <f>IF(COUNTIFS(FFPERegionsAvailable!B:B,FFPEUsageLog!A344,FFPERegionsAvailable!J:J,FFPEUsageLog!B344,FFPERegionsAvailable!F:F,FFPEUsageLog!C344)&gt;0,"Y","N")</f>
        <v>Y</v>
      </c>
    </row>
    <row r="345" spans="1:8" hidden="1">
      <c r="A345" s="215" t="s">
        <v>286</v>
      </c>
      <c r="B345" s="215" t="s">
        <v>925</v>
      </c>
      <c r="C345" s="215" t="s">
        <v>1543</v>
      </c>
      <c r="D345" s="215">
        <v>1</v>
      </c>
      <c r="E345" s="215" t="s">
        <v>2872</v>
      </c>
      <c r="F345" s="652">
        <v>45131</v>
      </c>
      <c r="G345" s="215" t="s">
        <v>2899</v>
      </c>
      <c r="H345" s="215" t="str">
        <f>IF(COUNTIFS(FFPERegionsAvailable!B:B,FFPEUsageLog!A345,FFPERegionsAvailable!J:J,FFPEUsageLog!B345,FFPERegionsAvailable!F:F,FFPEUsageLog!C345)&gt;0,"Y","N")</f>
        <v>Y</v>
      </c>
    </row>
    <row r="346" spans="1:8" hidden="1">
      <c r="A346" s="215">
        <v>20150975</v>
      </c>
      <c r="B346" s="215" t="s">
        <v>943</v>
      </c>
      <c r="C346" s="215" t="s">
        <v>1863</v>
      </c>
      <c r="D346" s="215">
        <v>1</v>
      </c>
      <c r="E346" s="215" t="s">
        <v>2872</v>
      </c>
      <c r="F346" s="652">
        <v>45131</v>
      </c>
      <c r="G346" s="215" t="s">
        <v>2899</v>
      </c>
      <c r="H346" s="215" t="str">
        <f>IF(COUNTIFS(FFPERegionsAvailable!B:B,FFPEUsageLog!A346,FFPERegionsAvailable!J:J,FFPEUsageLog!B346,FFPERegionsAvailable!F:F,FFPEUsageLog!C346)&gt;0,"Y","N")</f>
        <v>Y</v>
      </c>
    </row>
    <row r="347" spans="1:8" hidden="1">
      <c r="A347" s="215" t="s">
        <v>271</v>
      </c>
      <c r="B347" s="215" t="s">
        <v>925</v>
      </c>
      <c r="C347" s="215" t="s">
        <v>1628</v>
      </c>
      <c r="D347" s="215">
        <v>1</v>
      </c>
      <c r="E347" s="215" t="s">
        <v>2872</v>
      </c>
      <c r="F347" s="652">
        <v>45131</v>
      </c>
      <c r="G347" s="215" t="s">
        <v>2899</v>
      </c>
      <c r="H347" s="215" t="str">
        <f>IF(COUNTIFS(FFPERegionsAvailable!B:B,FFPEUsageLog!A347,FFPERegionsAvailable!J:J,FFPEUsageLog!B347,FFPERegionsAvailable!F:F,FFPEUsageLog!C347)&gt;0,"Y","N")</f>
        <v>Y</v>
      </c>
    </row>
    <row r="348" spans="1:8" hidden="1">
      <c r="A348" s="215" t="s">
        <v>305</v>
      </c>
      <c r="B348" s="215" t="s">
        <v>925</v>
      </c>
      <c r="C348" s="215" t="s">
        <v>1591</v>
      </c>
      <c r="D348" s="215">
        <v>1</v>
      </c>
      <c r="E348" s="215" t="s">
        <v>2872</v>
      </c>
      <c r="F348" s="652">
        <v>45131</v>
      </c>
      <c r="G348" s="215" t="s">
        <v>2899</v>
      </c>
      <c r="H348" s="215" t="str">
        <f>IF(COUNTIFS(FFPERegionsAvailable!B:B,FFPEUsageLog!A348,FFPERegionsAvailable!J:J,FFPEUsageLog!B348,FFPERegionsAvailable!F:F,FFPEUsageLog!C348)&gt;0,"Y","N")</f>
        <v>Y</v>
      </c>
    </row>
    <row r="349" spans="1:8" hidden="1">
      <c r="A349" s="215" t="s">
        <v>326</v>
      </c>
      <c r="B349" s="215" t="s">
        <v>925</v>
      </c>
      <c r="C349" s="215" t="s">
        <v>2005</v>
      </c>
      <c r="D349" s="215">
        <v>1</v>
      </c>
      <c r="E349" s="215" t="s">
        <v>2872</v>
      </c>
      <c r="F349" s="652">
        <v>45131</v>
      </c>
      <c r="G349" s="215" t="s">
        <v>2899</v>
      </c>
      <c r="H349" s="215" t="str">
        <f>IF(COUNTIFS(FFPERegionsAvailable!B:B,FFPEUsageLog!A349,FFPERegionsAvailable!J:J,FFPEUsageLog!B349,FFPERegionsAvailable!F:F,FFPEUsageLog!C349)&gt;0,"Y","N")</f>
        <v>Y</v>
      </c>
    </row>
    <row r="350" spans="1:8" hidden="1">
      <c r="A350" s="215" t="s">
        <v>352</v>
      </c>
      <c r="B350" s="215" t="s">
        <v>943</v>
      </c>
      <c r="C350" s="215" t="s">
        <v>1601</v>
      </c>
      <c r="D350" s="215">
        <v>1</v>
      </c>
      <c r="E350" s="215" t="s">
        <v>2872</v>
      </c>
      <c r="F350" s="652">
        <v>45131</v>
      </c>
      <c r="G350" s="215" t="s">
        <v>2899</v>
      </c>
      <c r="H350" s="215" t="str">
        <f>IF(COUNTIFS(FFPERegionsAvailable!B:B,FFPEUsageLog!A350,FFPERegionsAvailable!J:J,FFPEUsageLog!B350,FFPERegionsAvailable!F:F,FFPEUsageLog!C350)&gt;0,"Y","N")</f>
        <v>Y</v>
      </c>
    </row>
    <row r="351" spans="1:8" hidden="1">
      <c r="A351" s="215">
        <v>19920194</v>
      </c>
      <c r="B351" s="615" t="s">
        <v>1731</v>
      </c>
      <c r="C351" s="215" t="s">
        <v>1729</v>
      </c>
      <c r="D351" s="215">
        <v>1</v>
      </c>
      <c r="E351" s="215" t="s">
        <v>2872</v>
      </c>
      <c r="F351" s="652">
        <v>45131</v>
      </c>
      <c r="G351" s="215" t="s">
        <v>2899</v>
      </c>
      <c r="H351" s="215" t="str">
        <f>IF(COUNTIFS(FFPERegionsAvailable!B:B,FFPEUsageLog!A351,FFPERegionsAvailable!J:J,FFPEUsageLog!B351,FFPERegionsAvailable!F:F,FFPEUsageLog!C351)&gt;0,"Y","N")</f>
        <v>Y</v>
      </c>
    </row>
    <row r="352" spans="1:8" hidden="1">
      <c r="A352" s="215">
        <v>20110272</v>
      </c>
      <c r="B352" s="215" t="s">
        <v>943</v>
      </c>
      <c r="C352" s="215" t="s">
        <v>1852</v>
      </c>
      <c r="D352" s="215">
        <v>1</v>
      </c>
      <c r="E352" s="215" t="s">
        <v>2872</v>
      </c>
      <c r="F352" s="652">
        <v>45131</v>
      </c>
      <c r="G352" s="215" t="s">
        <v>2899</v>
      </c>
      <c r="H352" s="215" t="str">
        <f>IF(COUNTIFS(FFPERegionsAvailable!B:B,FFPEUsageLog!A352,FFPERegionsAvailable!J:J,FFPEUsageLog!B352,FFPERegionsAvailable!F:F,FFPEUsageLog!C352)&gt;0,"Y","N")</f>
        <v>Y</v>
      </c>
    </row>
    <row r="353" spans="1:8" hidden="1">
      <c r="A353" s="215">
        <v>19960052</v>
      </c>
      <c r="B353" s="215" t="s">
        <v>943</v>
      </c>
      <c r="C353" s="215" t="s">
        <v>1841</v>
      </c>
      <c r="D353" s="215">
        <v>1</v>
      </c>
      <c r="E353" s="215" t="s">
        <v>2872</v>
      </c>
      <c r="F353" s="652">
        <v>45131</v>
      </c>
      <c r="G353" s="215" t="s">
        <v>2899</v>
      </c>
      <c r="H353" s="215" t="str">
        <f>IF(COUNTIFS(FFPERegionsAvailable!B:B,FFPEUsageLog!A353,FFPERegionsAvailable!J:J,FFPEUsageLog!B353,FFPERegionsAvailable!F:F,FFPEUsageLog!C353)&gt;0,"Y","N")</f>
        <v>Y</v>
      </c>
    </row>
    <row r="354" spans="1:8" hidden="1">
      <c r="A354" s="215" t="s">
        <v>302</v>
      </c>
      <c r="B354" s="215" t="s">
        <v>943</v>
      </c>
      <c r="C354" s="215" t="s">
        <v>1615</v>
      </c>
      <c r="D354" s="215">
        <v>1</v>
      </c>
      <c r="E354" s="215" t="s">
        <v>2872</v>
      </c>
      <c r="F354" s="652">
        <v>45131</v>
      </c>
      <c r="G354" s="215" t="s">
        <v>2899</v>
      </c>
      <c r="H354" s="215" t="str">
        <f>IF(COUNTIFS(FFPERegionsAvailable!B:B,FFPEUsageLog!A354,FFPERegionsAvailable!J:J,FFPEUsageLog!B354,FFPERegionsAvailable!F:F,FFPEUsageLog!C354)&gt;0,"Y","N")</f>
        <v>Y</v>
      </c>
    </row>
    <row r="355" spans="1:8" hidden="1">
      <c r="A355" s="215">
        <v>19980098</v>
      </c>
      <c r="B355" s="215" t="s">
        <v>925</v>
      </c>
      <c r="C355" s="215" t="s">
        <v>1819</v>
      </c>
      <c r="D355" s="215">
        <v>1</v>
      </c>
      <c r="E355" s="215" t="s">
        <v>2872</v>
      </c>
      <c r="F355" s="652">
        <v>45131</v>
      </c>
      <c r="G355" s="215" t="s">
        <v>2899</v>
      </c>
      <c r="H355" s="215" t="str">
        <f>IF(COUNTIFS(FFPERegionsAvailable!B:B,FFPEUsageLog!A355,FFPERegionsAvailable!J:J,FFPEUsageLog!B355,FFPERegionsAvailable!F:F,FFPEUsageLog!C355)&gt;0,"Y","N")</f>
        <v>Y</v>
      </c>
    </row>
    <row r="356" spans="1:8" hidden="1">
      <c r="A356" s="215" t="s">
        <v>360</v>
      </c>
      <c r="B356" s="215" t="s">
        <v>943</v>
      </c>
      <c r="C356" s="215" t="s">
        <v>2010</v>
      </c>
      <c r="D356" s="215">
        <v>1</v>
      </c>
      <c r="E356" s="215" t="s">
        <v>2872</v>
      </c>
      <c r="F356" s="652">
        <v>45131</v>
      </c>
      <c r="G356" s="215" t="s">
        <v>2899</v>
      </c>
      <c r="H356" s="215" t="str">
        <f>IF(COUNTIFS(FFPERegionsAvailable!B:B,FFPEUsageLog!A356,FFPERegionsAvailable!J:J,FFPEUsageLog!B356,FFPERegionsAvailable!F:F,FFPEUsageLog!C356)&gt;0,"Y","N")</f>
        <v>Y</v>
      </c>
    </row>
    <row r="357" spans="1:8" hidden="1">
      <c r="A357" s="215" t="s">
        <v>299</v>
      </c>
      <c r="B357" s="215" t="s">
        <v>943</v>
      </c>
      <c r="C357" s="215" t="s">
        <v>1551</v>
      </c>
      <c r="D357" s="215">
        <v>1</v>
      </c>
      <c r="E357" s="215" t="s">
        <v>2872</v>
      </c>
      <c r="F357" s="652">
        <v>45131</v>
      </c>
      <c r="G357" s="215" t="s">
        <v>2899</v>
      </c>
      <c r="H357" s="215" t="str">
        <f>IF(COUNTIFS(FFPERegionsAvailable!B:B,FFPEUsageLog!A357,FFPERegionsAvailable!J:J,FFPEUsageLog!B357,FFPERegionsAvailable!F:F,FFPEUsageLog!C357)&gt;0,"Y","N")</f>
        <v>Y</v>
      </c>
    </row>
    <row r="358" spans="1:8" hidden="1">
      <c r="A358" s="215">
        <v>20060093</v>
      </c>
      <c r="B358" s="215" t="s">
        <v>943</v>
      </c>
      <c r="C358" s="215" t="s">
        <v>1852</v>
      </c>
      <c r="D358" s="215">
        <v>1</v>
      </c>
      <c r="E358" s="215" t="s">
        <v>2872</v>
      </c>
      <c r="F358" s="652">
        <v>45131</v>
      </c>
      <c r="G358" s="215" t="s">
        <v>2899</v>
      </c>
      <c r="H358" s="215" t="str">
        <f>IF(COUNTIFS(FFPERegionsAvailable!B:B,FFPEUsageLog!A358,FFPERegionsAvailable!J:J,FFPEUsageLog!B358,FFPERegionsAvailable!F:F,FFPEUsageLog!C358)&gt;0,"Y","N")</f>
        <v>Y</v>
      </c>
    </row>
    <row r="359" spans="1:8" hidden="1">
      <c r="A359" s="215">
        <v>20130325</v>
      </c>
      <c r="B359" s="215" t="s">
        <v>925</v>
      </c>
      <c r="C359" s="215" t="s">
        <v>1670</v>
      </c>
      <c r="D359" s="215">
        <v>1</v>
      </c>
      <c r="E359" s="215" t="s">
        <v>2872</v>
      </c>
      <c r="F359" s="652">
        <v>45131</v>
      </c>
      <c r="G359" s="215" t="s">
        <v>2899</v>
      </c>
      <c r="H359" s="215" t="str">
        <f>IF(COUNTIFS(FFPERegionsAvailable!B:B,FFPEUsageLog!A359,FFPERegionsAvailable!J:J,FFPEUsageLog!B359,FFPERegionsAvailable!F:F,FFPEUsageLog!C359)&gt;0,"Y","N")</f>
        <v>Y</v>
      </c>
    </row>
    <row r="360" spans="1:8" hidden="1">
      <c r="A360" s="215">
        <v>19920200</v>
      </c>
      <c r="B360" s="215" t="s">
        <v>925</v>
      </c>
      <c r="C360" s="215" t="s">
        <v>1807</v>
      </c>
      <c r="D360" s="215">
        <v>1</v>
      </c>
      <c r="E360" s="215" t="s">
        <v>2872</v>
      </c>
      <c r="F360" s="652">
        <v>45131</v>
      </c>
      <c r="G360" s="215" t="s">
        <v>2899</v>
      </c>
      <c r="H360" s="215" t="str">
        <f>IF(COUNTIFS(FFPERegionsAvailable!B:B,FFPEUsageLog!A360,FFPERegionsAvailable!J:J,FFPEUsageLog!B360,FFPERegionsAvailable!F:F,FFPEUsageLog!C360)&gt;0,"Y","N")</f>
        <v>Y</v>
      </c>
    </row>
    <row r="361" spans="1:8" hidden="1">
      <c r="A361" s="215">
        <v>19910334</v>
      </c>
      <c r="B361" s="215" t="s">
        <v>925</v>
      </c>
      <c r="C361" s="215" t="s">
        <v>1807</v>
      </c>
      <c r="D361" s="215">
        <v>1</v>
      </c>
      <c r="E361" s="215" t="s">
        <v>2872</v>
      </c>
      <c r="F361" s="652">
        <v>45131</v>
      </c>
      <c r="G361" s="215" t="s">
        <v>2899</v>
      </c>
      <c r="H361" s="215" t="str">
        <f>IF(COUNTIFS(FFPERegionsAvailable!B:B,FFPEUsageLog!A361,FFPERegionsAvailable!J:J,FFPEUsageLog!B361,FFPERegionsAvailable!F:F,FFPEUsageLog!C361)&gt;0,"Y","N")</f>
        <v>Y</v>
      </c>
    </row>
    <row r="362" spans="1:8" hidden="1">
      <c r="A362" s="215" t="s">
        <v>393</v>
      </c>
      <c r="B362" s="215" t="s">
        <v>925</v>
      </c>
      <c r="C362" s="215" t="s">
        <v>1934</v>
      </c>
      <c r="D362" s="215">
        <v>1</v>
      </c>
      <c r="E362" s="215" t="s">
        <v>2872</v>
      </c>
      <c r="F362" s="652">
        <v>45131</v>
      </c>
      <c r="G362" s="215" t="s">
        <v>2899</v>
      </c>
      <c r="H362" s="215" t="str">
        <f>IF(COUNTIFS(FFPERegionsAvailable!B:B,FFPEUsageLog!A362,FFPERegionsAvailable!J:J,FFPEUsageLog!B362,FFPERegionsAvailable!F:F,FFPEUsageLog!C362)&gt;0,"Y","N")</f>
        <v>Y</v>
      </c>
    </row>
    <row r="363" spans="1:8" hidden="1">
      <c r="A363" s="215" t="s">
        <v>411</v>
      </c>
      <c r="B363" s="215" t="s">
        <v>925</v>
      </c>
      <c r="C363" s="215" t="s">
        <v>2017</v>
      </c>
      <c r="D363" s="215">
        <v>1</v>
      </c>
      <c r="E363" s="215" t="s">
        <v>2872</v>
      </c>
      <c r="F363" s="652">
        <v>45131</v>
      </c>
      <c r="G363" s="215" t="s">
        <v>2899</v>
      </c>
      <c r="H363" s="215" t="str">
        <f>IF(COUNTIFS(FFPERegionsAvailable!B:B,FFPEUsageLog!A363,FFPERegionsAvailable!J:J,FFPEUsageLog!B363,FFPERegionsAvailable!F:F,FFPEUsageLog!C363)&gt;0,"Y","N")</f>
        <v>Y</v>
      </c>
    </row>
    <row r="364" spans="1:8" hidden="1">
      <c r="A364" s="215">
        <v>20131157</v>
      </c>
      <c r="B364" s="215" t="s">
        <v>943</v>
      </c>
      <c r="C364" s="215" t="s">
        <v>1852</v>
      </c>
      <c r="D364" s="215">
        <v>1</v>
      </c>
      <c r="E364" s="215" t="s">
        <v>2872</v>
      </c>
      <c r="F364" s="652">
        <v>45131</v>
      </c>
      <c r="G364" s="215" t="s">
        <v>2899</v>
      </c>
      <c r="H364" s="215" t="str">
        <f>IF(COUNTIFS(FFPERegionsAvailable!B:B,FFPEUsageLog!A364,FFPERegionsAvailable!J:J,FFPEUsageLog!B364,FFPERegionsAvailable!F:F,FFPEUsageLog!C364)&gt;0,"Y","N")</f>
        <v>Y</v>
      </c>
    </row>
    <row r="365" spans="1:8" hidden="1">
      <c r="A365" s="215" t="s">
        <v>312</v>
      </c>
      <c r="B365" s="215" t="s">
        <v>1063</v>
      </c>
      <c r="C365" s="215" t="s">
        <v>1992</v>
      </c>
      <c r="D365" s="215">
        <v>1</v>
      </c>
      <c r="E365" s="215" t="s">
        <v>2872</v>
      </c>
      <c r="F365" s="652">
        <v>45131</v>
      </c>
      <c r="G365" s="215" t="s">
        <v>2899</v>
      </c>
      <c r="H365" s="215" t="str">
        <f>IF(COUNTIFS(FFPERegionsAvailable!B:B,FFPEUsageLog!A365,FFPERegionsAvailable!J:J,FFPEUsageLog!B365,FFPERegionsAvailable!F:F,FFPEUsageLog!C365)&gt;0,"Y","N")</f>
        <v>Y</v>
      </c>
    </row>
    <row r="366" spans="1:8" hidden="1">
      <c r="A366" s="215">
        <v>20150712</v>
      </c>
      <c r="B366" s="215" t="s">
        <v>943</v>
      </c>
      <c r="C366" s="215" t="s">
        <v>1863</v>
      </c>
      <c r="D366" s="215">
        <v>1</v>
      </c>
      <c r="E366" s="215" t="s">
        <v>2872</v>
      </c>
      <c r="F366" s="652">
        <v>45131</v>
      </c>
      <c r="G366" s="215" t="s">
        <v>2899</v>
      </c>
      <c r="H366" s="215" t="str">
        <f>IF(COUNTIFS(FFPERegionsAvailable!B:B,FFPEUsageLog!A366,FFPERegionsAvailable!J:J,FFPEUsageLog!B366,FFPERegionsAvailable!F:F,FFPEUsageLog!C366)&gt;0,"Y","N")</f>
        <v>Y</v>
      </c>
    </row>
    <row r="367" spans="1:8" hidden="1">
      <c r="A367" s="215">
        <v>19930222</v>
      </c>
      <c r="B367" s="215" t="s">
        <v>943</v>
      </c>
      <c r="C367" s="215" t="s">
        <v>1841</v>
      </c>
      <c r="D367" s="215">
        <v>1</v>
      </c>
      <c r="E367" s="215" t="s">
        <v>2872</v>
      </c>
      <c r="F367" s="652">
        <v>45131</v>
      </c>
      <c r="G367" s="215" t="s">
        <v>2899</v>
      </c>
      <c r="H367" s="215" t="str">
        <f>IF(COUNTIFS(FFPERegionsAvailable!B:B,FFPEUsageLog!A367,FFPERegionsAvailable!J:J,FFPEUsageLog!B367,FFPERegionsAvailable!F:F,FFPEUsageLog!C367)&gt;0,"Y","N")</f>
        <v>Y</v>
      </c>
    </row>
    <row r="368" spans="1:8" hidden="1">
      <c r="A368" s="215">
        <v>20129990</v>
      </c>
      <c r="B368" s="215" t="s">
        <v>943</v>
      </c>
      <c r="C368" s="215" t="s">
        <v>1852</v>
      </c>
      <c r="D368" s="215">
        <v>1</v>
      </c>
      <c r="E368" s="215" t="s">
        <v>2872</v>
      </c>
      <c r="F368" s="652">
        <v>45131</v>
      </c>
      <c r="G368" s="215" t="s">
        <v>2899</v>
      </c>
      <c r="H368" s="215" t="str">
        <f>IF(COUNTIFS(FFPERegionsAvailable!B:B,FFPEUsageLog!A368,FFPERegionsAvailable!J:J,FFPEUsageLog!B368,FFPERegionsAvailable!F:F,FFPEUsageLog!C368)&gt;0,"Y","N")</f>
        <v>Y</v>
      </c>
    </row>
    <row r="369" spans="1:8" hidden="1">
      <c r="A369" s="215" t="s">
        <v>343</v>
      </c>
      <c r="B369" s="215" t="s">
        <v>925</v>
      </c>
      <c r="C369" s="215" t="s">
        <v>1534</v>
      </c>
      <c r="D369" s="215">
        <v>1</v>
      </c>
      <c r="E369" s="215" t="s">
        <v>2872</v>
      </c>
      <c r="F369" s="652">
        <v>45131</v>
      </c>
      <c r="G369" s="215" t="s">
        <v>2899</v>
      </c>
      <c r="H369" s="215" t="str">
        <f>IF(COUNTIFS(FFPERegionsAvailable!B:B,FFPEUsageLog!A369,FFPERegionsAvailable!J:J,FFPEUsageLog!B369,FFPERegionsAvailable!F:F,FFPEUsageLog!C369)&gt;0,"Y","N")</f>
        <v>Y</v>
      </c>
    </row>
    <row r="370" spans="1:8" hidden="1">
      <c r="A370" s="215" t="s">
        <v>341</v>
      </c>
      <c r="B370" s="215" t="s">
        <v>943</v>
      </c>
      <c r="C370" s="215" t="s">
        <v>1615</v>
      </c>
      <c r="D370" s="215">
        <v>1</v>
      </c>
      <c r="E370" s="215" t="s">
        <v>2872</v>
      </c>
      <c r="F370" s="652">
        <v>45131</v>
      </c>
      <c r="G370" s="215" t="s">
        <v>2899</v>
      </c>
      <c r="H370" s="215" t="str">
        <f>IF(COUNTIFS(FFPERegionsAvailable!B:B,FFPEUsageLog!A370,FFPERegionsAvailable!J:J,FFPEUsageLog!B370,FFPERegionsAvailable!F:F,FFPEUsageLog!C370)&gt;0,"Y","N")</f>
        <v>Y</v>
      </c>
    </row>
    <row r="371" spans="1:8" hidden="1">
      <c r="A371" s="215" t="s">
        <v>403</v>
      </c>
      <c r="B371" s="215" t="s">
        <v>925</v>
      </c>
      <c r="C371" s="215" t="s">
        <v>1939</v>
      </c>
      <c r="D371" s="215">
        <v>1</v>
      </c>
      <c r="E371" s="215" t="s">
        <v>2872</v>
      </c>
      <c r="F371" s="652">
        <v>45131</v>
      </c>
      <c r="G371" s="215" t="s">
        <v>2899</v>
      </c>
      <c r="H371" s="215" t="str">
        <f>IF(COUNTIFS(FFPERegionsAvailable!B:B,FFPEUsageLog!A371,FFPERegionsAvailable!J:J,FFPEUsageLog!B371,FFPERegionsAvailable!F:F,FFPEUsageLog!C371)&gt;0,"Y","N")</f>
        <v>Y</v>
      </c>
    </row>
    <row r="372" spans="1:8" hidden="1">
      <c r="A372" s="215" t="s">
        <v>1995</v>
      </c>
      <c r="B372" s="215" t="s">
        <v>1063</v>
      </c>
      <c r="C372" s="215" t="s">
        <v>1996</v>
      </c>
      <c r="D372" s="215">
        <v>1</v>
      </c>
      <c r="E372" s="215" t="s">
        <v>2872</v>
      </c>
      <c r="F372" s="652">
        <v>45131</v>
      </c>
      <c r="G372" s="215" t="s">
        <v>2899</v>
      </c>
      <c r="H372" s="215" t="str">
        <f>IF(COUNTIFS(FFPERegionsAvailable!B:B,FFPEUsageLog!A372,FFPERegionsAvailable!J:J,FFPEUsageLog!B372,FFPERegionsAvailable!F:F,FFPEUsageLog!C372)&gt;0,"Y","N")</f>
        <v>Y</v>
      </c>
    </row>
    <row r="373" spans="1:8" hidden="1">
      <c r="A373" s="215">
        <v>20185935</v>
      </c>
      <c r="B373" s="215" t="s">
        <v>925</v>
      </c>
      <c r="C373" s="215" t="s">
        <v>1830</v>
      </c>
      <c r="D373" s="215">
        <v>1</v>
      </c>
      <c r="E373" s="215" t="s">
        <v>2872</v>
      </c>
      <c r="F373" s="652">
        <v>45131</v>
      </c>
      <c r="G373" s="215" t="s">
        <v>2899</v>
      </c>
      <c r="H373" s="215" t="str">
        <f>IF(COUNTIFS(FFPERegionsAvailable!B:B,FFPEUsageLog!A373,FFPERegionsAvailable!J:J,FFPEUsageLog!B373,FFPERegionsAvailable!F:F,FFPEUsageLog!C373)&gt;0,"Y","N")</f>
        <v>Y</v>
      </c>
    </row>
    <row r="374" spans="1:8" hidden="1">
      <c r="A374" s="215">
        <v>19920200</v>
      </c>
      <c r="B374" s="215" t="s">
        <v>943</v>
      </c>
      <c r="C374" s="215" t="s">
        <v>1841</v>
      </c>
      <c r="D374" s="215">
        <v>1</v>
      </c>
      <c r="E374" s="215" t="s">
        <v>2872</v>
      </c>
      <c r="F374" s="652">
        <v>45131</v>
      </c>
      <c r="G374" s="215" t="s">
        <v>2899</v>
      </c>
      <c r="H374" s="215" t="str">
        <f>IF(COUNTIFS(FFPERegionsAvailable!B:B,FFPEUsageLog!A374,FFPERegionsAvailable!J:J,FFPEUsageLog!B374,FFPERegionsAvailable!F:F,FFPEUsageLog!C374)&gt;0,"Y","N")</f>
        <v>Y</v>
      </c>
    </row>
    <row r="375" spans="1:8" hidden="1">
      <c r="A375" s="215">
        <v>20152915</v>
      </c>
      <c r="B375" s="215" t="s">
        <v>943</v>
      </c>
      <c r="C375" s="215" t="s">
        <v>1863</v>
      </c>
      <c r="D375" s="215">
        <v>1</v>
      </c>
      <c r="E375" s="215" t="s">
        <v>2872</v>
      </c>
      <c r="F375" s="652">
        <v>45131</v>
      </c>
      <c r="G375" s="215" t="s">
        <v>2899</v>
      </c>
      <c r="H375" s="215" t="str">
        <f>IF(COUNTIFS(FFPERegionsAvailable!B:B,FFPEUsageLog!A375,FFPERegionsAvailable!J:J,FFPEUsageLog!B375,FFPERegionsAvailable!F:F,FFPEUsageLog!C375)&gt;0,"Y","N")</f>
        <v>Y</v>
      </c>
    </row>
    <row r="376" spans="1:8" hidden="1">
      <c r="A376" s="215" t="s">
        <v>302</v>
      </c>
      <c r="B376" s="215" t="s">
        <v>925</v>
      </c>
      <c r="C376" s="215" t="s">
        <v>1514</v>
      </c>
      <c r="D376" s="215">
        <v>1</v>
      </c>
      <c r="E376" s="215" t="s">
        <v>2872</v>
      </c>
      <c r="F376" s="652">
        <v>45131</v>
      </c>
      <c r="G376" s="215" t="s">
        <v>2899</v>
      </c>
      <c r="H376" s="215" t="str">
        <f>IF(COUNTIFS(FFPERegionsAvailable!B:B,FFPEUsageLog!A376,FFPERegionsAvailable!J:J,FFPEUsageLog!B376,FFPERegionsAvailable!F:F,FFPEUsageLog!C376)&gt;0,"Y","N")</f>
        <v>Y</v>
      </c>
    </row>
    <row r="377" spans="1:8" hidden="1">
      <c r="A377" s="215" t="s">
        <v>334</v>
      </c>
      <c r="B377" s="215" t="s">
        <v>943</v>
      </c>
      <c r="C377" s="215" t="s">
        <v>1587</v>
      </c>
      <c r="D377" s="215">
        <v>1</v>
      </c>
      <c r="E377" s="215" t="s">
        <v>2872</v>
      </c>
      <c r="F377" s="652">
        <v>45131</v>
      </c>
      <c r="G377" s="215" t="s">
        <v>2899</v>
      </c>
      <c r="H377" s="215" t="str">
        <f>IF(COUNTIFS(FFPERegionsAvailable!B:B,FFPEUsageLog!A377,FFPERegionsAvailable!J:J,FFPEUsageLog!B377,FFPERegionsAvailable!F:F,FFPEUsageLog!C377)&gt;0,"Y","N")</f>
        <v>Y</v>
      </c>
    </row>
    <row r="378" spans="1:8" hidden="1">
      <c r="A378" s="215" t="s">
        <v>341</v>
      </c>
      <c r="B378" s="215" t="s">
        <v>925</v>
      </c>
      <c r="C378" s="215" t="s">
        <v>1525</v>
      </c>
      <c r="D378" s="215">
        <v>1</v>
      </c>
      <c r="E378" s="215" t="s">
        <v>2872</v>
      </c>
      <c r="F378" s="652">
        <v>45131</v>
      </c>
      <c r="G378" s="215" t="s">
        <v>2899</v>
      </c>
      <c r="H378" s="215" t="str">
        <f>IF(COUNTIFS(FFPERegionsAvailable!B:B,FFPEUsageLog!A378,FFPERegionsAvailable!J:J,FFPEUsageLog!B378,FFPERegionsAvailable!F:F,FFPEUsageLog!C378)&gt;0,"Y","N")</f>
        <v>Y</v>
      </c>
    </row>
    <row r="379" spans="1:8" hidden="1">
      <c r="A379" s="215">
        <v>20185945</v>
      </c>
      <c r="B379" s="215" t="s">
        <v>925</v>
      </c>
      <c r="C379" s="215" t="s">
        <v>1830</v>
      </c>
      <c r="D379" s="215">
        <v>1</v>
      </c>
      <c r="E379" s="215" t="s">
        <v>2872</v>
      </c>
      <c r="F379" s="652">
        <v>45131</v>
      </c>
      <c r="G379" s="215" t="s">
        <v>2899</v>
      </c>
      <c r="H379" s="215" t="str">
        <f>IF(COUNTIFS(FFPERegionsAvailable!B:B,FFPEUsageLog!A379,FFPERegionsAvailable!J:J,FFPEUsageLog!B379,FFPERegionsAvailable!F:F,FFPEUsageLog!C379)&gt;0,"Y","N")</f>
        <v>Y</v>
      </c>
    </row>
    <row r="380" spans="1:8" hidden="1">
      <c r="A380" s="215" t="s">
        <v>288</v>
      </c>
      <c r="B380" s="215" t="s">
        <v>925</v>
      </c>
      <c r="C380" s="215" t="s">
        <v>1505</v>
      </c>
      <c r="D380" s="215">
        <v>1</v>
      </c>
      <c r="E380" s="215" t="s">
        <v>2872</v>
      </c>
      <c r="F380" s="652">
        <v>45131</v>
      </c>
      <c r="G380" s="215" t="s">
        <v>2899</v>
      </c>
      <c r="H380" s="215" t="str">
        <f>IF(COUNTIFS(FFPERegionsAvailable!B:B,FFPEUsageLog!A380,FFPERegionsAvailable!J:J,FFPEUsageLog!B380,FFPERegionsAvailable!F:F,FFPEUsageLog!C380)&gt;0,"Y","N")</f>
        <v>Y</v>
      </c>
    </row>
    <row r="381" spans="1:8" hidden="1">
      <c r="A381" s="215" t="s">
        <v>334</v>
      </c>
      <c r="B381" s="215" t="s">
        <v>925</v>
      </c>
      <c r="C381" s="215" t="s">
        <v>1587</v>
      </c>
      <c r="D381" s="215">
        <v>1</v>
      </c>
      <c r="E381" s="215" t="s">
        <v>2872</v>
      </c>
      <c r="F381" s="652">
        <v>45131</v>
      </c>
      <c r="G381" s="215" t="s">
        <v>2899</v>
      </c>
      <c r="H381" s="215" t="str">
        <f>IF(COUNTIFS(FFPERegionsAvailable!B:B,FFPEUsageLog!A381,FFPERegionsAvailable!J:J,FFPEUsageLog!B381,FFPERegionsAvailable!F:F,FFPEUsageLog!C381)&gt;0,"Y","N")</f>
        <v>Y</v>
      </c>
    </row>
    <row r="382" spans="1:8" hidden="1">
      <c r="A382" s="215">
        <v>20060099</v>
      </c>
      <c r="B382" s="215" t="s">
        <v>943</v>
      </c>
      <c r="C382" s="215" t="s">
        <v>1852</v>
      </c>
      <c r="D382" s="215">
        <v>1</v>
      </c>
      <c r="E382" s="215" t="s">
        <v>2872</v>
      </c>
      <c r="F382" s="652">
        <v>45131</v>
      </c>
      <c r="G382" s="215" t="s">
        <v>2899</v>
      </c>
      <c r="H382" s="215" t="str">
        <f>IF(COUNTIFS(FFPERegionsAvailable!B:B,FFPEUsageLog!A382,FFPERegionsAvailable!J:J,FFPEUsageLog!B382,FFPERegionsAvailable!F:F,FFPEUsageLog!C382)&gt;0,"Y","N")</f>
        <v>Y</v>
      </c>
    </row>
    <row r="383" spans="1:8" hidden="1">
      <c r="A383" s="215">
        <v>19891053</v>
      </c>
      <c r="B383" s="215" t="s">
        <v>925</v>
      </c>
      <c r="C383" s="215" t="s">
        <v>1673</v>
      </c>
      <c r="D383" s="215">
        <v>1</v>
      </c>
      <c r="E383" s="215" t="s">
        <v>2872</v>
      </c>
      <c r="F383" s="652">
        <v>45131</v>
      </c>
      <c r="G383" s="215" t="s">
        <v>2899</v>
      </c>
      <c r="H383" s="215" t="str">
        <f>IF(COUNTIFS(FFPERegionsAvailable!B:B,FFPEUsageLog!A383,FFPERegionsAvailable!J:J,FFPEUsageLog!B383,FFPERegionsAvailable!F:F,FFPEUsageLog!C383)&gt;0,"Y","N")</f>
        <v>Y</v>
      </c>
    </row>
    <row r="384" spans="1:8" hidden="1">
      <c r="A384" s="215">
        <v>19910334</v>
      </c>
      <c r="B384" s="215" t="s">
        <v>943</v>
      </c>
      <c r="C384" s="215" t="s">
        <v>1841</v>
      </c>
      <c r="D384" s="215">
        <v>1</v>
      </c>
      <c r="E384" s="215" t="s">
        <v>2872</v>
      </c>
      <c r="F384" s="652">
        <v>45131</v>
      </c>
      <c r="G384" s="215" t="s">
        <v>2899</v>
      </c>
      <c r="H384" s="215" t="str">
        <f>IF(COUNTIFS(FFPERegionsAvailable!B:B,FFPEUsageLog!A384,FFPERegionsAvailable!J:J,FFPEUsageLog!B384,FFPERegionsAvailable!F:F,FFPEUsageLog!C384)&gt;0,"Y","N")</f>
        <v>Y</v>
      </c>
    </row>
    <row r="385" spans="1:8" hidden="1">
      <c r="A385" s="215">
        <v>19930148</v>
      </c>
      <c r="B385" s="215" t="s">
        <v>943</v>
      </c>
      <c r="C385" s="215" t="s">
        <v>1841</v>
      </c>
      <c r="D385" s="215">
        <v>1</v>
      </c>
      <c r="E385" s="215" t="s">
        <v>2872</v>
      </c>
      <c r="F385" s="652">
        <v>45131</v>
      </c>
      <c r="G385" s="215" t="s">
        <v>2899</v>
      </c>
      <c r="H385" s="215" t="str">
        <f>IF(COUNTIFS(FFPERegionsAvailable!B:B,FFPEUsageLog!A385,FFPERegionsAvailable!J:J,FFPEUsageLog!B385,FFPERegionsAvailable!F:F,FFPEUsageLog!C385)&gt;0,"Y","N")</f>
        <v>Y</v>
      </c>
    </row>
    <row r="386" spans="1:8" hidden="1">
      <c r="A386" s="215" t="s">
        <v>391</v>
      </c>
      <c r="B386" s="215" t="s">
        <v>925</v>
      </c>
      <c r="C386" s="215" t="s">
        <v>1874</v>
      </c>
      <c r="D386" s="215">
        <v>1</v>
      </c>
      <c r="E386" s="215" t="s">
        <v>2872</v>
      </c>
      <c r="F386" s="652">
        <v>45131</v>
      </c>
      <c r="G386" s="215" t="s">
        <v>2899</v>
      </c>
      <c r="H386" s="215" t="str">
        <f>IF(COUNTIFS(FFPERegionsAvailable!B:B,FFPEUsageLog!A386,FFPERegionsAvailable!J:J,FFPEUsageLog!B386,FFPERegionsAvailable!F:F,FFPEUsageLog!C386)&gt;0,"Y","N")</f>
        <v>Y</v>
      </c>
    </row>
    <row r="387" spans="1:8" hidden="1">
      <c r="A387" s="215">
        <v>20150712</v>
      </c>
      <c r="B387" s="215" t="s">
        <v>925</v>
      </c>
      <c r="C387" s="215" t="s">
        <v>1830</v>
      </c>
      <c r="D387" s="215">
        <v>1</v>
      </c>
      <c r="E387" s="215" t="s">
        <v>2872</v>
      </c>
      <c r="F387" s="652">
        <v>45131</v>
      </c>
      <c r="G387" s="215" t="s">
        <v>2899</v>
      </c>
      <c r="H387" s="215" t="str">
        <f>IF(COUNTIFS(FFPERegionsAvailable!B:B,FFPEUsageLog!A387,FFPERegionsAvailable!J:J,FFPEUsageLog!B387,FFPERegionsAvailable!F:F,FFPEUsageLog!C387)&gt;0,"Y","N")</f>
        <v>Y</v>
      </c>
    </row>
    <row r="388" spans="1:8" hidden="1">
      <c r="A388" s="215" t="s">
        <v>355</v>
      </c>
      <c r="B388" s="215" t="s">
        <v>925</v>
      </c>
      <c r="C388" s="215" t="s">
        <v>1353</v>
      </c>
      <c r="D388" s="215">
        <v>1</v>
      </c>
      <c r="E388" s="215" t="s">
        <v>2872</v>
      </c>
      <c r="F388" s="652">
        <v>45131</v>
      </c>
      <c r="G388" s="215" t="s">
        <v>2899</v>
      </c>
      <c r="H388" s="215" t="str">
        <f>IF(COUNTIFS(FFPERegionsAvailable!B:B,FFPEUsageLog!A388,FFPERegionsAvailable!J:J,FFPEUsageLog!B388,FFPERegionsAvailable!F:F,FFPEUsageLog!C388)&gt;0,"Y","N")</f>
        <v>Y</v>
      </c>
    </row>
    <row r="389" spans="1:8" hidden="1">
      <c r="A389" s="215" t="s">
        <v>297</v>
      </c>
      <c r="B389" s="215" t="s">
        <v>943</v>
      </c>
      <c r="C389" s="215" t="s">
        <v>1541</v>
      </c>
      <c r="D389" s="215">
        <v>1</v>
      </c>
      <c r="E389" s="215" t="s">
        <v>2872</v>
      </c>
      <c r="F389" s="652">
        <v>45131</v>
      </c>
      <c r="G389" s="215" t="s">
        <v>2899</v>
      </c>
      <c r="H389" s="215" t="str">
        <f>IF(COUNTIFS(FFPERegionsAvailable!B:B,FFPEUsageLog!A389,FFPERegionsAvailable!J:J,FFPEUsageLog!B389,FFPERegionsAvailable!F:F,FFPEUsageLog!C389)&gt;0,"Y","N")</f>
        <v>Y</v>
      </c>
    </row>
    <row r="390" spans="1:8" hidden="1">
      <c r="A390" s="215">
        <v>20110137</v>
      </c>
      <c r="B390" s="215" t="s">
        <v>943</v>
      </c>
      <c r="C390" s="215" t="s">
        <v>1852</v>
      </c>
      <c r="D390" s="215">
        <v>1</v>
      </c>
      <c r="E390" s="215" t="s">
        <v>2872</v>
      </c>
      <c r="F390" s="652">
        <v>45131</v>
      </c>
      <c r="G390" s="215" t="s">
        <v>2899</v>
      </c>
      <c r="H390" s="215" t="str">
        <f>IF(COUNTIFS(FFPERegionsAvailable!B:B,FFPEUsageLog!A390,FFPERegionsAvailable!J:J,FFPEUsageLog!B390,FFPERegionsAvailable!F:F,FFPEUsageLog!C390)&gt;0,"Y","N")</f>
        <v>Y</v>
      </c>
    </row>
    <row r="391" spans="1:8" hidden="1">
      <c r="A391" s="215">
        <v>20129990</v>
      </c>
      <c r="B391" s="215" t="s">
        <v>925</v>
      </c>
      <c r="C391" s="215" t="s">
        <v>1819</v>
      </c>
      <c r="D391" s="215">
        <v>1</v>
      </c>
      <c r="E391" s="215" t="s">
        <v>2872</v>
      </c>
      <c r="F391" s="652">
        <v>45131</v>
      </c>
      <c r="G391" s="215" t="s">
        <v>2899</v>
      </c>
      <c r="H391" s="215" t="str">
        <f>IF(COUNTIFS(FFPERegionsAvailable!B:B,FFPEUsageLog!A391,FFPERegionsAvailable!J:J,FFPEUsageLog!B391,FFPERegionsAvailable!F:F,FFPEUsageLog!C391)&gt;0,"Y","N")</f>
        <v>Y</v>
      </c>
    </row>
    <row r="392" spans="1:8" hidden="1">
      <c r="A392" s="215" t="s">
        <v>305</v>
      </c>
      <c r="B392" s="215" t="s">
        <v>943</v>
      </c>
      <c r="C392" s="215" t="s">
        <v>1591</v>
      </c>
      <c r="D392" s="215">
        <v>1</v>
      </c>
      <c r="E392" s="215" t="s">
        <v>2872</v>
      </c>
      <c r="F392" s="652">
        <v>45131</v>
      </c>
      <c r="G392" s="215" t="s">
        <v>2899</v>
      </c>
      <c r="H392" s="215" t="str">
        <f>IF(COUNTIFS(FFPERegionsAvailable!B:B,FFPEUsageLog!A392,FFPERegionsAvailable!J:J,FFPEUsageLog!B392,FFPERegionsAvailable!F:F,FFPEUsageLog!C392)&gt;0,"Y","N")</f>
        <v>Y</v>
      </c>
    </row>
    <row r="393" spans="1:8" hidden="1">
      <c r="A393" s="215" t="s">
        <v>271</v>
      </c>
      <c r="B393" s="215" t="s">
        <v>1063</v>
      </c>
      <c r="C393" s="215" t="s">
        <v>1628</v>
      </c>
      <c r="D393" s="215">
        <v>1</v>
      </c>
      <c r="E393" s="215" t="s">
        <v>2872</v>
      </c>
      <c r="F393" s="652">
        <v>45131</v>
      </c>
      <c r="G393" s="215" t="s">
        <v>2899</v>
      </c>
      <c r="H393" s="215" t="str">
        <f>IF(COUNTIFS(FFPERegionsAvailable!B:B,FFPEUsageLog!A393,FFPERegionsAvailable!J:J,FFPEUsageLog!B393,FFPERegionsAvailable!F:F,FFPEUsageLog!C393)&gt;0,"Y","N")</f>
        <v>Y</v>
      </c>
    </row>
    <row r="394" spans="1:8" hidden="1">
      <c r="A394" s="215">
        <v>20196919</v>
      </c>
      <c r="B394" s="215" t="s">
        <v>925</v>
      </c>
      <c r="C394" s="215" t="s">
        <v>1830</v>
      </c>
      <c r="D394" s="215">
        <v>1</v>
      </c>
      <c r="E394" s="215" t="s">
        <v>2872</v>
      </c>
      <c r="F394" s="652">
        <v>45131</v>
      </c>
      <c r="G394" s="215" t="s">
        <v>2899</v>
      </c>
      <c r="H394" s="215" t="str">
        <f>IF(COUNTIFS(FFPERegionsAvailable!B:B,FFPEUsageLog!A394,FFPERegionsAvailable!J:J,FFPEUsageLog!B394,FFPERegionsAvailable!F:F,FFPEUsageLog!C394)&gt;0,"Y","N")</f>
        <v>Y</v>
      </c>
    </row>
    <row r="395" spans="1:8" hidden="1">
      <c r="A395" s="215" t="s">
        <v>336</v>
      </c>
      <c r="B395" s="215" t="s">
        <v>925</v>
      </c>
      <c r="C395" s="215" t="s">
        <v>1558</v>
      </c>
      <c r="D395" s="215">
        <v>1</v>
      </c>
      <c r="E395" s="215" t="s">
        <v>2872</v>
      </c>
      <c r="F395" s="652">
        <v>45131</v>
      </c>
      <c r="G395" s="215" t="s">
        <v>2899</v>
      </c>
      <c r="H395" s="215" t="str">
        <f>IF(COUNTIFS(FFPERegionsAvailable!B:B,FFPEUsageLog!A395,FFPERegionsAvailable!J:J,FFPEUsageLog!B395,FFPERegionsAvailable!F:F,FFPEUsageLog!C395)&gt;0,"Y","N")</f>
        <v>Y</v>
      </c>
    </row>
    <row r="396" spans="1:8" hidden="1">
      <c r="A396" s="215">
        <v>20185935</v>
      </c>
      <c r="B396" s="215" t="s">
        <v>943</v>
      </c>
      <c r="C396" s="215" t="s">
        <v>1863</v>
      </c>
      <c r="D396" s="215">
        <v>1</v>
      </c>
      <c r="E396" s="215" t="s">
        <v>2872</v>
      </c>
      <c r="F396" s="652">
        <v>45131</v>
      </c>
      <c r="G396" s="215" t="s">
        <v>2899</v>
      </c>
      <c r="H396" s="215" t="str">
        <f>IF(COUNTIFS(FFPERegionsAvailable!B:B,FFPEUsageLog!A396,FFPERegionsAvailable!J:J,FFPEUsageLog!B396,FFPERegionsAvailable!F:F,FFPEUsageLog!C396)&gt;0,"Y","N")</f>
        <v>Y</v>
      </c>
    </row>
    <row r="397" spans="1:8" hidden="1">
      <c r="A397" s="215" t="s">
        <v>326</v>
      </c>
      <c r="B397" s="215" t="s">
        <v>943</v>
      </c>
      <c r="C397" s="215" t="s">
        <v>2005</v>
      </c>
      <c r="D397" s="215">
        <v>1</v>
      </c>
      <c r="E397" s="215" t="s">
        <v>2872</v>
      </c>
      <c r="F397" s="652">
        <v>45131</v>
      </c>
      <c r="G397" s="215" t="s">
        <v>2899</v>
      </c>
      <c r="H397" s="215" t="str">
        <f>IF(COUNTIFS(FFPERegionsAvailable!B:B,FFPEUsageLog!A397,FFPERegionsAvailable!J:J,FFPEUsageLog!B397,FFPERegionsAvailable!F:F,FFPEUsageLog!C397)&gt;0,"Y","N")</f>
        <v>Y</v>
      </c>
    </row>
    <row r="398" spans="1:8" hidden="1">
      <c r="A398" s="215">
        <v>20060099</v>
      </c>
      <c r="B398" s="215" t="s">
        <v>925</v>
      </c>
      <c r="C398" s="215" t="s">
        <v>1819</v>
      </c>
      <c r="D398" s="215">
        <v>1</v>
      </c>
      <c r="E398" s="215" t="s">
        <v>2872</v>
      </c>
      <c r="F398" s="652">
        <v>45131</v>
      </c>
      <c r="G398" s="215" t="s">
        <v>2899</v>
      </c>
      <c r="H398" s="215" t="str">
        <f>IF(COUNTIFS(FFPERegionsAvailable!B:B,FFPEUsageLog!A398,FFPERegionsAvailable!J:J,FFPEUsageLog!B398,FFPERegionsAvailable!F:F,FFPEUsageLog!C398)&gt;0,"Y","N")</f>
        <v>Y</v>
      </c>
    </row>
    <row r="399" spans="1:8" hidden="1">
      <c r="A399" s="215">
        <v>20141901</v>
      </c>
      <c r="B399" s="215" t="s">
        <v>943</v>
      </c>
      <c r="C399" s="215" t="s">
        <v>1863</v>
      </c>
      <c r="D399" s="215">
        <v>1</v>
      </c>
      <c r="E399" s="215" t="s">
        <v>2872</v>
      </c>
      <c r="F399" s="652">
        <v>45131</v>
      </c>
      <c r="G399" s="215" t="s">
        <v>2899</v>
      </c>
      <c r="H399" s="215" t="str">
        <f>IF(COUNTIFS(FFPERegionsAvailable!B:B,FFPEUsageLog!A399,FFPERegionsAvailable!J:J,FFPEUsageLog!B399,FFPERegionsAvailable!F:F,FFPEUsageLog!C399)&gt;0,"Y","N")</f>
        <v>Y</v>
      </c>
    </row>
    <row r="400" spans="1:8" hidden="1">
      <c r="A400" s="215" t="s">
        <v>314</v>
      </c>
      <c r="B400" s="215" t="s">
        <v>943</v>
      </c>
      <c r="C400" s="215" t="s">
        <v>1579</v>
      </c>
      <c r="D400" s="215">
        <v>1</v>
      </c>
      <c r="E400" s="215" t="s">
        <v>2872</v>
      </c>
      <c r="F400" s="652">
        <v>45131</v>
      </c>
      <c r="G400" s="215" t="s">
        <v>2899</v>
      </c>
      <c r="H400" s="215" t="str">
        <f>IF(COUNTIFS(FFPERegionsAvailable!B:B,FFPEUsageLog!A400,FFPERegionsAvailable!J:J,FFPEUsageLog!B400,FFPERegionsAvailable!F:F,FFPEUsageLog!C400)&gt;0,"Y","N")</f>
        <v>Y</v>
      </c>
    </row>
    <row r="401" spans="1:8" hidden="1">
      <c r="A401" s="215" t="s">
        <v>350</v>
      </c>
      <c r="B401" s="215" t="s">
        <v>943</v>
      </c>
      <c r="C401" s="215" t="s">
        <v>1567</v>
      </c>
      <c r="D401" s="215">
        <v>1</v>
      </c>
      <c r="E401" s="215" t="s">
        <v>2872</v>
      </c>
      <c r="F401" s="652">
        <v>45131</v>
      </c>
      <c r="G401" s="215" t="s">
        <v>2899</v>
      </c>
      <c r="H401" s="215" t="str">
        <f>IF(COUNTIFS(FFPERegionsAvailable!B:B,FFPEUsageLog!A401,FFPERegionsAvailable!J:J,FFPEUsageLog!B401,FFPERegionsAvailable!F:F,FFPEUsageLog!C401)&gt;0,"Y","N")</f>
        <v>Y</v>
      </c>
    </row>
    <row r="402" spans="1:8" hidden="1">
      <c r="A402" s="215">
        <v>20130400</v>
      </c>
      <c r="B402" s="215" t="s">
        <v>925</v>
      </c>
      <c r="C402" s="215" t="s">
        <v>1819</v>
      </c>
      <c r="D402" s="215">
        <v>1</v>
      </c>
      <c r="E402" s="215" t="s">
        <v>2872</v>
      </c>
      <c r="F402" s="652">
        <v>45131</v>
      </c>
      <c r="G402" s="215" t="s">
        <v>2899</v>
      </c>
      <c r="H402" s="215" t="str">
        <f>IF(COUNTIFS(FFPERegionsAvailable!B:B,FFPEUsageLog!A402,FFPERegionsAvailable!J:J,FFPEUsageLog!B402,FFPERegionsAvailable!F:F,FFPEUsageLog!C402)&gt;0,"Y","N")</f>
        <v>Y</v>
      </c>
    </row>
    <row r="403" spans="1:8" hidden="1">
      <c r="A403" s="215">
        <v>19920077</v>
      </c>
      <c r="B403" s="215" t="s">
        <v>1538</v>
      </c>
      <c r="C403" s="215" t="s">
        <v>1685</v>
      </c>
      <c r="D403" s="215">
        <v>1</v>
      </c>
      <c r="E403" s="215" t="s">
        <v>2872</v>
      </c>
      <c r="F403" s="652">
        <v>45131</v>
      </c>
      <c r="G403" s="215" t="s">
        <v>2899</v>
      </c>
      <c r="H403" s="215" t="str">
        <f>IF(COUNTIFS(FFPERegionsAvailable!B:B,FFPEUsageLog!A403,FFPERegionsAvailable!J:J,FFPEUsageLog!B403,FFPERegionsAvailable!F:F,FFPEUsageLog!C403)&gt;0,"Y","N")</f>
        <v>Y</v>
      </c>
    </row>
    <row r="404" spans="1:8" hidden="1">
      <c r="A404" s="215" t="s">
        <v>368</v>
      </c>
      <c r="B404" s="215" t="s">
        <v>943</v>
      </c>
      <c r="C404" s="215" t="s">
        <v>1634</v>
      </c>
      <c r="D404" s="215">
        <v>1</v>
      </c>
      <c r="E404" s="215" t="s">
        <v>2872</v>
      </c>
      <c r="F404" s="652">
        <v>45131</v>
      </c>
      <c r="G404" s="215" t="s">
        <v>2899</v>
      </c>
      <c r="H404" s="215" t="str">
        <f>IF(COUNTIFS(FFPERegionsAvailable!B:B,FFPEUsageLog!A404,FFPERegionsAvailable!J:J,FFPEUsageLog!B404,FFPERegionsAvailable!F:F,FFPEUsageLog!C404)&gt;0,"Y","N")</f>
        <v>Y</v>
      </c>
    </row>
    <row r="405" spans="1:8" hidden="1">
      <c r="A405" s="215">
        <v>20196919</v>
      </c>
      <c r="B405" s="215" t="s">
        <v>943</v>
      </c>
      <c r="C405" s="215" t="s">
        <v>1863</v>
      </c>
      <c r="D405" s="215">
        <v>1</v>
      </c>
      <c r="E405" s="215" t="s">
        <v>2872</v>
      </c>
      <c r="F405" s="652">
        <v>45131</v>
      </c>
      <c r="G405" s="215" t="s">
        <v>2899</v>
      </c>
      <c r="H405" s="215" t="str">
        <f>IF(COUNTIFS(FFPERegionsAvailable!B:B,FFPEUsageLog!A405,FFPERegionsAvailable!J:J,FFPEUsageLog!B405,FFPERegionsAvailable!F:F,FFPEUsageLog!C405)&gt;0,"Y","N")</f>
        <v>Y</v>
      </c>
    </row>
    <row r="406" spans="1:8" hidden="1">
      <c r="A406" s="215">
        <v>20050102</v>
      </c>
      <c r="B406" s="215" t="s">
        <v>943</v>
      </c>
      <c r="C406" s="215" t="s">
        <v>1852</v>
      </c>
      <c r="D406" s="215">
        <v>1</v>
      </c>
      <c r="E406" s="215" t="s">
        <v>2872</v>
      </c>
      <c r="F406" s="652">
        <v>45131</v>
      </c>
      <c r="G406" s="215" t="s">
        <v>2899</v>
      </c>
      <c r="H406" s="215" t="str">
        <f>IF(COUNTIFS(FFPERegionsAvailable!B:B,FFPEUsageLog!A406,FFPERegionsAvailable!J:J,FFPEUsageLog!B406,FFPERegionsAvailable!F:F,FFPEUsageLog!C406)&gt;0,"Y","N")</f>
        <v>Y</v>
      </c>
    </row>
    <row r="407" spans="1:8" hidden="1">
      <c r="A407" s="215" t="s">
        <v>360</v>
      </c>
      <c r="B407" s="215" t="s">
        <v>925</v>
      </c>
      <c r="C407" s="215" t="s">
        <v>2010</v>
      </c>
      <c r="D407" s="215">
        <v>1</v>
      </c>
      <c r="E407" s="215" t="s">
        <v>2872</v>
      </c>
      <c r="F407" s="652">
        <v>45131</v>
      </c>
      <c r="G407" s="215" t="s">
        <v>2899</v>
      </c>
      <c r="H407" s="215" t="str">
        <f>IF(COUNTIFS(FFPERegionsAvailable!B:B,FFPEUsageLog!A407,FFPERegionsAvailable!J:J,FFPEUsageLog!B407,FFPERegionsAvailable!F:F,FFPEUsageLog!C407)&gt;0,"Y","N")</f>
        <v>Y</v>
      </c>
    </row>
    <row r="408" spans="1:8" hidden="1">
      <c r="A408" s="215" t="s">
        <v>343</v>
      </c>
      <c r="B408" s="215" t="s">
        <v>943</v>
      </c>
      <c r="C408" s="215" t="s">
        <v>1530</v>
      </c>
      <c r="D408" s="215">
        <v>1</v>
      </c>
      <c r="E408" s="215" t="s">
        <v>2872</v>
      </c>
      <c r="F408" s="652">
        <v>45131</v>
      </c>
      <c r="G408" s="215" t="s">
        <v>2899</v>
      </c>
      <c r="H408" s="215" t="str">
        <f>IF(COUNTIFS(FFPERegionsAvailable!B:B,FFPEUsageLog!A408,FFPERegionsAvailable!J:J,FFPEUsageLog!B408,FFPERegionsAvailable!F:F,FFPEUsageLog!C408)&gt;0,"Y","N")</f>
        <v>Y</v>
      </c>
    </row>
    <row r="409" spans="1:8" hidden="1">
      <c r="A409" s="215" t="s">
        <v>1998</v>
      </c>
      <c r="B409" s="215" t="s">
        <v>1063</v>
      </c>
      <c r="C409" s="215" t="s">
        <v>1996</v>
      </c>
      <c r="D409" s="215">
        <v>1</v>
      </c>
      <c r="E409" s="215" t="s">
        <v>2872</v>
      </c>
      <c r="F409" s="652">
        <v>45131</v>
      </c>
      <c r="G409" s="215" t="s">
        <v>2899</v>
      </c>
      <c r="H409" s="215" t="str">
        <f>IF(COUNTIFS(FFPERegionsAvailable!B:B,FFPEUsageLog!A409,FFPERegionsAvailable!J:J,FFPEUsageLog!B409,FFPERegionsAvailable!F:F,FFPEUsageLog!C409)&gt;0,"Y","N")</f>
        <v>Y</v>
      </c>
    </row>
    <row r="410" spans="1:8" hidden="1">
      <c r="A410" s="215">
        <v>20185910</v>
      </c>
      <c r="B410" s="215" t="s">
        <v>943</v>
      </c>
      <c r="C410" s="215" t="s">
        <v>1863</v>
      </c>
      <c r="D410" s="215">
        <v>1</v>
      </c>
      <c r="E410" s="215" t="s">
        <v>2872</v>
      </c>
      <c r="F410" s="652">
        <v>45131</v>
      </c>
      <c r="G410" s="215" t="s">
        <v>2899</v>
      </c>
      <c r="H410" s="215" t="str">
        <f>IF(COUNTIFS(FFPERegionsAvailable!B:B,FFPEUsageLog!A410,FFPERegionsAvailable!J:J,FFPEUsageLog!B410,FFPERegionsAvailable!F:F,FFPEUsageLog!C410)&gt;0,"Y","N")</f>
        <v>Y</v>
      </c>
    </row>
    <row r="411" spans="1:8" hidden="1">
      <c r="A411" s="215" t="s">
        <v>1995</v>
      </c>
      <c r="B411" s="215" t="s">
        <v>1538</v>
      </c>
      <c r="C411" s="215" t="s">
        <v>1996</v>
      </c>
      <c r="D411" s="215">
        <v>1</v>
      </c>
      <c r="E411" s="215" t="s">
        <v>2872</v>
      </c>
      <c r="F411" s="652">
        <v>45131</v>
      </c>
      <c r="G411" s="215" t="s">
        <v>2899</v>
      </c>
      <c r="H411" s="215" t="str">
        <f>IF(COUNTIFS(FFPERegionsAvailable!B:B,FFPEUsageLog!A411,FFPERegionsAvailable!J:J,FFPEUsageLog!B411,FFPERegionsAvailable!F:F,FFPEUsageLog!C411)&gt;0,"Y","N")</f>
        <v>Y</v>
      </c>
    </row>
    <row r="412" spans="1:8" hidden="1">
      <c r="A412" s="215" t="s">
        <v>291</v>
      </c>
      <c r="B412" s="215" t="s">
        <v>943</v>
      </c>
      <c r="C412" s="215" t="s">
        <v>1530</v>
      </c>
      <c r="D412" s="215">
        <v>1</v>
      </c>
      <c r="E412" s="215" t="s">
        <v>2872</v>
      </c>
      <c r="F412" s="652">
        <v>45131</v>
      </c>
      <c r="G412" s="215" t="s">
        <v>2899</v>
      </c>
      <c r="H412" s="215" t="str">
        <f>IF(COUNTIFS(FFPERegionsAvailable!B:B,FFPEUsageLog!A412,FFPERegionsAvailable!J:J,FFPEUsageLog!B412,FFPERegionsAvailable!F:F,FFPEUsageLog!C412)&gt;0,"Y","N")</f>
        <v>Y</v>
      </c>
    </row>
    <row r="413" spans="1:8" hidden="1">
      <c r="A413" s="215">
        <v>19920077</v>
      </c>
      <c r="B413" s="215" t="s">
        <v>943</v>
      </c>
      <c r="C413" s="215" t="s">
        <v>1685</v>
      </c>
      <c r="D413" s="215">
        <v>1</v>
      </c>
      <c r="E413" s="215" t="s">
        <v>2872</v>
      </c>
      <c r="F413" s="652">
        <v>45131</v>
      </c>
      <c r="G413" s="215" t="s">
        <v>2899</v>
      </c>
      <c r="H413" s="215" t="str">
        <f>IF(COUNTIFS(FFPERegionsAvailable!B:B,FFPEUsageLog!A413,FFPERegionsAvailable!J:J,FFPEUsageLog!B413,FFPERegionsAvailable!F:F,FFPEUsageLog!C413)&gt;0,"Y","N")</f>
        <v>Y</v>
      </c>
    </row>
    <row r="414" spans="1:8" hidden="1">
      <c r="A414" s="215">
        <v>20060093</v>
      </c>
      <c r="B414" s="215" t="s">
        <v>925</v>
      </c>
      <c r="C414" s="215" t="s">
        <v>1819</v>
      </c>
      <c r="D414" s="215">
        <v>1</v>
      </c>
      <c r="E414" s="215" t="s">
        <v>2872</v>
      </c>
      <c r="F414" s="652">
        <v>45131</v>
      </c>
      <c r="G414" s="215" t="s">
        <v>2899</v>
      </c>
      <c r="H414" s="215" t="str">
        <f>IF(COUNTIFS(FFPERegionsAvailable!B:B,FFPEUsageLog!A414,FFPERegionsAvailable!J:J,FFPEUsageLog!B414,FFPERegionsAvailable!F:F,FFPEUsageLog!C414)&gt;0,"Y","N")</f>
        <v>Y</v>
      </c>
    </row>
    <row r="415" spans="1:8" hidden="1">
      <c r="A415" s="215" t="s">
        <v>309</v>
      </c>
      <c r="B415" s="215" t="s">
        <v>925</v>
      </c>
      <c r="C415" s="215" t="s">
        <v>1546</v>
      </c>
      <c r="D415" s="215">
        <v>1</v>
      </c>
      <c r="E415" s="215" t="s">
        <v>2872</v>
      </c>
      <c r="F415" s="652">
        <v>45131</v>
      </c>
      <c r="G415" s="215" t="s">
        <v>2899</v>
      </c>
      <c r="H415" s="215" t="str">
        <f>IF(COUNTIFS(FFPERegionsAvailable!B:B,FFPEUsageLog!A415,FFPERegionsAvailable!J:J,FFPEUsageLog!B415,FFPERegionsAvailable!F:F,FFPEUsageLog!C415)&gt;0,"Y","N")</f>
        <v>Y</v>
      </c>
    </row>
    <row r="416" spans="1:8" hidden="1">
      <c r="A416" s="215">
        <v>19960052</v>
      </c>
      <c r="B416" s="215" t="s">
        <v>925</v>
      </c>
      <c r="C416" s="215" t="s">
        <v>1807</v>
      </c>
      <c r="D416" s="215">
        <v>1</v>
      </c>
      <c r="E416" s="215" t="s">
        <v>2872</v>
      </c>
      <c r="F416" s="652">
        <v>45131</v>
      </c>
      <c r="G416" s="215" t="s">
        <v>2899</v>
      </c>
      <c r="H416" s="215" t="str">
        <f>IF(COUNTIFS(FFPERegionsAvailable!B:B,FFPEUsageLog!A416,FFPERegionsAvailable!J:J,FFPEUsageLog!B416,FFPERegionsAvailable!F:F,FFPEUsageLog!C416)&gt;0,"Y","N")</f>
        <v>Y</v>
      </c>
    </row>
    <row r="417" spans="1:8" hidden="1">
      <c r="A417" s="215" t="s">
        <v>299</v>
      </c>
      <c r="B417" s="215" t="s">
        <v>925</v>
      </c>
      <c r="C417" s="215" t="s">
        <v>1551</v>
      </c>
      <c r="D417" s="215">
        <v>1</v>
      </c>
      <c r="E417" s="215" t="s">
        <v>2872</v>
      </c>
      <c r="F417" s="652">
        <v>45131</v>
      </c>
      <c r="G417" s="215" t="s">
        <v>2899</v>
      </c>
      <c r="H417" s="215" t="str">
        <f>IF(COUNTIFS(FFPERegionsAvailable!B:B,FFPEUsageLog!A417,FFPERegionsAvailable!J:J,FFPEUsageLog!B417,FFPERegionsAvailable!F:F,FFPEUsageLog!C417)&gt;0,"Y","N")</f>
        <v>Y</v>
      </c>
    </row>
    <row r="418" spans="1:8" hidden="1">
      <c r="A418" s="215" t="s">
        <v>291</v>
      </c>
      <c r="B418" s="215" t="s">
        <v>925</v>
      </c>
      <c r="C418" s="215" t="s">
        <v>1530</v>
      </c>
      <c r="D418" s="215">
        <v>1</v>
      </c>
      <c r="E418" s="215" t="s">
        <v>2872</v>
      </c>
      <c r="F418" s="652">
        <v>45131</v>
      </c>
      <c r="G418" s="215" t="s">
        <v>2899</v>
      </c>
      <c r="H418" s="215" t="str">
        <f>IF(COUNTIFS(FFPERegionsAvailable!B:B,FFPEUsageLog!A418,FFPERegionsAvailable!J:J,FFPEUsageLog!B418,FFPERegionsAvailable!F:F,FFPEUsageLog!C418)&gt;0,"Y","N")</f>
        <v>Y</v>
      </c>
    </row>
    <row r="419" spans="1:8" hidden="1">
      <c r="A419" s="215">
        <v>20174902</v>
      </c>
      <c r="B419" s="215" t="s">
        <v>925</v>
      </c>
      <c r="C419" s="215" t="s">
        <v>1680</v>
      </c>
      <c r="D419" s="215">
        <v>1</v>
      </c>
      <c r="E419" s="215" t="s">
        <v>2872</v>
      </c>
      <c r="F419" s="652">
        <v>45131</v>
      </c>
      <c r="G419" s="215" t="s">
        <v>2899</v>
      </c>
      <c r="H419" s="215" t="str">
        <f>IF(COUNTIFS(FFPERegionsAvailable!B:B,FFPEUsageLog!A419,FFPERegionsAvailable!J:J,FFPEUsageLog!B419,FFPERegionsAvailable!F:F,FFPEUsageLog!C419)&gt;0,"Y","N")</f>
        <v>Y</v>
      </c>
    </row>
    <row r="420" spans="1:8" hidden="1">
      <c r="A420" s="215" t="s">
        <v>419</v>
      </c>
      <c r="B420" s="215" t="s">
        <v>925</v>
      </c>
      <c r="C420" s="215" t="s">
        <v>1464</v>
      </c>
      <c r="D420" s="215">
        <v>1</v>
      </c>
      <c r="E420" s="215" t="s">
        <v>2872</v>
      </c>
      <c r="F420" s="652">
        <v>45131</v>
      </c>
      <c r="G420" s="215" t="s">
        <v>2899</v>
      </c>
      <c r="H420" s="215" t="str">
        <f>IF(COUNTIFS(FFPERegionsAvailable!B:B,FFPEUsageLog!A420,FFPERegionsAvailable!J:J,FFPEUsageLog!B420,FFPERegionsAvailable!F:F,FFPEUsageLog!C420)&gt;0,"Y","N")</f>
        <v>Y</v>
      </c>
    </row>
    <row r="421" spans="1:8" hidden="1">
      <c r="A421" s="215">
        <v>19920035</v>
      </c>
      <c r="B421" s="215" t="s">
        <v>943</v>
      </c>
      <c r="C421" s="215" t="s">
        <v>1841</v>
      </c>
      <c r="D421" s="215">
        <v>1</v>
      </c>
      <c r="E421" s="215" t="s">
        <v>2872</v>
      </c>
      <c r="F421" s="652">
        <v>45131</v>
      </c>
      <c r="G421" s="215" t="s">
        <v>2899</v>
      </c>
      <c r="H421" s="215" t="str">
        <f>IF(COUNTIFS(FFPERegionsAvailable!B:B,FFPEUsageLog!A421,FFPERegionsAvailable!J:J,FFPEUsageLog!B421,FFPERegionsAvailable!F:F,FFPEUsageLog!C421)&gt;0,"Y","N")</f>
        <v>Y</v>
      </c>
    </row>
    <row r="422" spans="1:8" hidden="1">
      <c r="A422" s="215" t="s">
        <v>380</v>
      </c>
      <c r="B422" s="215" t="s">
        <v>925</v>
      </c>
      <c r="C422" s="215" t="s">
        <v>1943</v>
      </c>
      <c r="D422" s="215">
        <v>1</v>
      </c>
      <c r="E422" s="215" t="s">
        <v>2872</v>
      </c>
      <c r="F422" s="652">
        <v>45131</v>
      </c>
      <c r="G422" s="215" t="s">
        <v>2899</v>
      </c>
      <c r="H422" s="215" t="str">
        <f>IF(COUNTIFS(FFPERegionsAvailable!B:B,FFPEUsageLog!A422,FFPERegionsAvailable!J:J,FFPEUsageLog!B422,FFPERegionsAvailable!F:F,FFPEUsageLog!C422)&gt;0,"Y","N")</f>
        <v>Y</v>
      </c>
    </row>
    <row r="423" spans="1:8" hidden="1">
      <c r="A423" s="215">
        <v>19930148</v>
      </c>
      <c r="B423" s="215" t="s">
        <v>925</v>
      </c>
      <c r="C423" s="215" t="s">
        <v>1807</v>
      </c>
      <c r="D423" s="215">
        <v>1</v>
      </c>
      <c r="E423" s="215" t="s">
        <v>2872</v>
      </c>
      <c r="F423" s="652">
        <v>45131</v>
      </c>
      <c r="G423" s="215" t="s">
        <v>2899</v>
      </c>
      <c r="H423" s="215" t="str">
        <f>IF(COUNTIFS(FFPERegionsAvailable!B:B,FFPEUsageLog!A423,FFPERegionsAvailable!J:J,FFPEUsageLog!B423,FFPERegionsAvailable!F:F,FFPEUsageLog!C423)&gt;0,"Y","N")</f>
        <v>Y</v>
      </c>
    </row>
    <row r="424" spans="1:8" hidden="1">
      <c r="A424" s="215">
        <v>20152915</v>
      </c>
      <c r="B424" s="215" t="s">
        <v>925</v>
      </c>
      <c r="C424" s="215" t="s">
        <v>1830</v>
      </c>
      <c r="D424" s="215">
        <v>1</v>
      </c>
      <c r="E424" s="215" t="s">
        <v>2872</v>
      </c>
      <c r="F424" s="652">
        <v>45131</v>
      </c>
      <c r="G424" s="215" t="s">
        <v>2899</v>
      </c>
      <c r="H424" s="215" t="str">
        <f>IF(COUNTIFS(FFPERegionsAvailable!B:B,FFPEUsageLog!A424,FFPERegionsAvailable!J:J,FFPEUsageLog!B424,FFPERegionsAvailable!F:F,FFPEUsageLog!C424)&gt;0,"Y","N")</f>
        <v>Y</v>
      </c>
    </row>
    <row r="425" spans="1:8" hidden="1">
      <c r="A425" s="215" t="s">
        <v>336</v>
      </c>
      <c r="B425" s="215" t="s">
        <v>943</v>
      </c>
      <c r="C425" s="215" t="s">
        <v>1615</v>
      </c>
      <c r="D425" s="215">
        <v>1</v>
      </c>
      <c r="E425" s="215" t="s">
        <v>2872</v>
      </c>
      <c r="F425" s="652">
        <v>45131</v>
      </c>
      <c r="G425" s="215" t="s">
        <v>2899</v>
      </c>
      <c r="H425" s="215" t="str">
        <f>IF(COUNTIFS(FFPERegionsAvailable!B:B,FFPEUsageLog!A425,FFPERegionsAvailable!J:J,FFPEUsageLog!B425,FFPERegionsAvailable!F:F,FFPEUsageLog!C425)&gt;0,"Y","N")</f>
        <v>Y</v>
      </c>
    </row>
    <row r="426" spans="1:8" hidden="1">
      <c r="A426" s="215" t="s">
        <v>286</v>
      </c>
      <c r="B426" s="215" t="s">
        <v>943</v>
      </c>
      <c r="C426" s="215" t="s">
        <v>1543</v>
      </c>
      <c r="D426" s="215">
        <v>1</v>
      </c>
      <c r="E426" s="215" t="s">
        <v>2872</v>
      </c>
      <c r="F426" s="652">
        <v>45131</v>
      </c>
      <c r="G426" s="215" t="s">
        <v>2899</v>
      </c>
      <c r="H426" s="215" t="str">
        <f>IF(COUNTIFS(FFPERegionsAvailable!B:B,FFPEUsageLog!A426,FFPERegionsAvailable!J:J,FFPEUsageLog!B426,FFPERegionsAvailable!F:F,FFPEUsageLog!C426)&gt;0,"Y","N")</f>
        <v>Y</v>
      </c>
    </row>
    <row r="427" spans="1:8" hidden="1">
      <c r="A427" s="215">
        <v>20141901</v>
      </c>
      <c r="B427" s="215" t="s">
        <v>925</v>
      </c>
      <c r="C427" s="215" t="s">
        <v>1830</v>
      </c>
      <c r="D427" s="215">
        <v>1</v>
      </c>
      <c r="E427" s="215" t="s">
        <v>2872</v>
      </c>
      <c r="F427" s="652">
        <v>45131</v>
      </c>
      <c r="G427" s="215" t="s">
        <v>2899</v>
      </c>
      <c r="H427" s="215" t="str">
        <f>IF(COUNTIFS(FFPERegionsAvailable!B:B,FFPEUsageLog!A427,FFPERegionsAvailable!J:J,FFPEUsageLog!B427,FFPERegionsAvailable!F:F,FFPEUsageLog!C427)&gt;0,"Y","N")</f>
        <v>Y</v>
      </c>
    </row>
    <row r="428" spans="1:8" hidden="1">
      <c r="A428" s="215">
        <v>20185910</v>
      </c>
      <c r="B428" s="215" t="s">
        <v>925</v>
      </c>
      <c r="C428" s="215" t="s">
        <v>1830</v>
      </c>
      <c r="D428" s="215">
        <v>1</v>
      </c>
      <c r="E428" s="215" t="s">
        <v>2872</v>
      </c>
      <c r="F428" s="652">
        <v>45131</v>
      </c>
      <c r="G428" s="215" t="s">
        <v>2899</v>
      </c>
      <c r="H428" s="215" t="str">
        <f>IF(COUNTIFS(FFPERegionsAvailable!B:B,FFPEUsageLog!A428,FFPERegionsAvailable!J:J,FFPEUsageLog!B428,FFPERegionsAvailable!F:F,FFPEUsageLog!C428)&gt;0,"Y","N")</f>
        <v>Y</v>
      </c>
    </row>
    <row r="429" spans="1:8" hidden="1">
      <c r="A429" s="215" t="s">
        <v>314</v>
      </c>
      <c r="B429" s="215" t="s">
        <v>925</v>
      </c>
      <c r="C429" s="215" t="s">
        <v>1579</v>
      </c>
      <c r="D429" s="215">
        <v>1</v>
      </c>
      <c r="E429" s="215" t="s">
        <v>2872</v>
      </c>
      <c r="F429" s="652">
        <v>45131</v>
      </c>
      <c r="G429" s="215" t="s">
        <v>2899</v>
      </c>
      <c r="H429" s="215" t="str">
        <f>IF(COUNTIFS(FFPERegionsAvailable!B:B,FFPEUsageLog!A429,FFPERegionsAvailable!J:J,FFPEUsageLog!B429,FFPERegionsAvailable!F:F,FFPEUsageLog!C429)&gt;0,"Y","N")</f>
        <v>Y</v>
      </c>
    </row>
    <row r="430" spans="1:8" hidden="1">
      <c r="A430" s="215" t="s">
        <v>319</v>
      </c>
      <c r="B430" s="215" t="s">
        <v>943</v>
      </c>
      <c r="C430" s="215" t="s">
        <v>1583</v>
      </c>
      <c r="D430" s="215">
        <v>1</v>
      </c>
      <c r="E430" s="215" t="s">
        <v>2872</v>
      </c>
      <c r="F430" s="652">
        <v>45131</v>
      </c>
      <c r="G430" s="215" t="s">
        <v>2899</v>
      </c>
      <c r="H430" s="215" t="str">
        <f>IF(COUNTIFS(FFPERegionsAvailable!B:B,FFPEUsageLog!A430,FFPERegionsAvailable!J:J,FFPEUsageLog!B430,FFPERegionsAvailable!F:F,FFPEUsageLog!C430)&gt;0,"Y","N")</f>
        <v>Y</v>
      </c>
    </row>
    <row r="431" spans="1:8" hidden="1">
      <c r="A431" s="215" t="s">
        <v>346</v>
      </c>
      <c r="B431" s="215" t="s">
        <v>943</v>
      </c>
      <c r="C431" s="215" t="s">
        <v>1518</v>
      </c>
      <c r="D431" s="215">
        <v>1</v>
      </c>
      <c r="E431" s="215" t="s">
        <v>2872</v>
      </c>
      <c r="F431" s="652">
        <v>45131</v>
      </c>
      <c r="G431" s="215" t="s">
        <v>2899</v>
      </c>
      <c r="H431" s="215" t="str">
        <f>IF(COUNTIFS(FFPERegionsAvailable!B:B,FFPEUsageLog!A431,FFPERegionsAvailable!J:J,FFPEUsageLog!B431,FFPERegionsAvailable!F:F,FFPEUsageLog!C431)&gt;0,"Y","N")</f>
        <v>Y</v>
      </c>
    </row>
    <row r="432" spans="1:8" hidden="1">
      <c r="A432" s="215">
        <v>20050033</v>
      </c>
      <c r="B432" s="215" t="s">
        <v>925</v>
      </c>
      <c r="C432" s="215" t="s">
        <v>1675</v>
      </c>
      <c r="D432" s="215">
        <v>1</v>
      </c>
      <c r="E432" s="215" t="s">
        <v>2872</v>
      </c>
      <c r="F432" s="652">
        <v>45131</v>
      </c>
      <c r="G432" s="215" t="s">
        <v>2899</v>
      </c>
      <c r="H432" s="215" t="str">
        <f>IF(COUNTIFS(FFPERegionsAvailable!B:B,FFPEUsageLog!A432,FFPERegionsAvailable!J:J,FFPEUsageLog!B432,FFPERegionsAvailable!F:F,FFPEUsageLog!C432)&gt;0,"Y","N")</f>
        <v>Y</v>
      </c>
    </row>
    <row r="433" spans="1:8" hidden="1">
      <c r="A433" s="215">
        <v>20185945</v>
      </c>
      <c r="B433" s="215" t="s">
        <v>943</v>
      </c>
      <c r="C433" s="215" t="s">
        <v>1863</v>
      </c>
      <c r="D433" s="215">
        <v>1</v>
      </c>
      <c r="E433" s="215" t="s">
        <v>2872</v>
      </c>
      <c r="F433" s="652">
        <v>45131</v>
      </c>
      <c r="G433" s="215" t="s">
        <v>2899</v>
      </c>
      <c r="H433" s="215" t="str">
        <f>IF(COUNTIFS(FFPERegionsAvailable!B:B,FFPEUsageLog!A433,FFPERegionsAvailable!J:J,FFPEUsageLog!B433,FFPERegionsAvailable!F:F,FFPEUsageLog!C433)&gt;0,"Y","N")</f>
        <v>Y</v>
      </c>
    </row>
    <row r="434" spans="1:8">
      <c r="A434" s="215" t="s">
        <v>312</v>
      </c>
      <c r="B434" s="215" t="s">
        <v>1538</v>
      </c>
      <c r="C434" s="215" t="s">
        <v>1625</v>
      </c>
      <c r="D434" s="215">
        <v>1</v>
      </c>
      <c r="E434" s="215" t="s">
        <v>2872</v>
      </c>
      <c r="F434" s="652">
        <v>45131</v>
      </c>
      <c r="G434" s="215" t="s">
        <v>2899</v>
      </c>
      <c r="H434" s="215" t="str">
        <f>IF(COUNTIFS(FFPERegionsAvailable!B:B,FFPEUsageLog!A434,FFPERegionsAvailable!J:J,FFPEUsageLog!B434,FFPERegionsAvailable!F:F,FFPEUsageLog!C434)&gt;0,"Y","N")</f>
        <v>Y</v>
      </c>
    </row>
    <row r="435" spans="1:8" hidden="1">
      <c r="A435" s="215" t="s">
        <v>352</v>
      </c>
      <c r="B435" s="215" t="s">
        <v>925</v>
      </c>
      <c r="C435" s="215" t="s">
        <v>1601</v>
      </c>
      <c r="D435" s="215">
        <v>1</v>
      </c>
      <c r="E435" s="215" t="s">
        <v>2872</v>
      </c>
      <c r="F435" s="652">
        <v>45131</v>
      </c>
      <c r="G435" s="215" t="s">
        <v>2899</v>
      </c>
      <c r="H435" s="215" t="str">
        <f>IF(COUNTIFS(FFPERegionsAvailable!B:B,FFPEUsageLog!A435,FFPERegionsAvailable!J:J,FFPEUsageLog!B435,FFPERegionsAvailable!F:F,FFPEUsageLog!C435)&gt;0,"Y","N")</f>
        <v>Y</v>
      </c>
    </row>
    <row r="436" spans="1:8" hidden="1">
      <c r="A436" s="215">
        <v>19930222</v>
      </c>
      <c r="B436" s="215" t="s">
        <v>925</v>
      </c>
      <c r="C436" s="215" t="s">
        <v>1807</v>
      </c>
      <c r="D436" s="215">
        <v>1</v>
      </c>
      <c r="E436" s="215" t="s">
        <v>2872</v>
      </c>
      <c r="F436" s="652">
        <v>45131</v>
      </c>
      <c r="G436" s="215" t="s">
        <v>2899</v>
      </c>
      <c r="H436" s="215" t="str">
        <f>IF(COUNTIFS(FFPERegionsAvailable!B:B,FFPEUsageLog!A436,FFPERegionsAvailable!J:J,FFPEUsageLog!B436,FFPERegionsAvailable!F:F,FFPEUsageLog!C436)&gt;0,"Y","N")</f>
        <v>Y</v>
      </c>
    </row>
    <row r="437" spans="1:8" hidden="1">
      <c r="A437" s="215">
        <v>19980098</v>
      </c>
      <c r="B437" s="215" t="s">
        <v>943</v>
      </c>
      <c r="C437" s="215" t="s">
        <v>1852</v>
      </c>
      <c r="D437" s="215">
        <v>1</v>
      </c>
      <c r="E437" s="215" t="s">
        <v>2872</v>
      </c>
      <c r="F437" s="652">
        <v>45131</v>
      </c>
      <c r="G437" s="215" t="s">
        <v>2899</v>
      </c>
      <c r="H437" s="215" t="str">
        <f>IF(COUNTIFS(FFPERegionsAvailable!B:B,FFPEUsageLog!A437,FFPERegionsAvailable!J:J,FFPEUsageLog!B437,FFPERegionsAvailable!F:F,FFPEUsageLog!C437)&gt;0,"Y","N")</f>
        <v>Y</v>
      </c>
    </row>
    <row r="438" spans="1:8" hidden="1">
      <c r="A438" s="215" t="s">
        <v>275</v>
      </c>
      <c r="B438" s="215" t="s">
        <v>943</v>
      </c>
      <c r="C438" s="215" t="s">
        <v>1571</v>
      </c>
      <c r="D438" s="215">
        <v>1</v>
      </c>
      <c r="E438" s="215" t="s">
        <v>2872</v>
      </c>
      <c r="F438" s="652">
        <v>45131</v>
      </c>
      <c r="G438" s="215" t="s">
        <v>2899</v>
      </c>
      <c r="H438" s="215" t="str">
        <f>IF(COUNTIFS(FFPERegionsAvailable!B:B,FFPEUsageLog!A438,FFPERegionsAvailable!J:J,FFPEUsageLog!B438,FFPERegionsAvailable!F:F,FFPEUsageLog!C438)&gt;0,"Y","N")</f>
        <v>Y</v>
      </c>
    </row>
    <row r="439" spans="1:8" hidden="1">
      <c r="A439" s="215" t="s">
        <v>346</v>
      </c>
      <c r="B439" s="215" t="s">
        <v>925</v>
      </c>
      <c r="C439" s="215" t="s">
        <v>1518</v>
      </c>
      <c r="D439" s="215">
        <v>1</v>
      </c>
      <c r="E439" s="215" t="s">
        <v>2872</v>
      </c>
      <c r="F439" s="652">
        <v>45131</v>
      </c>
      <c r="G439" s="215" t="s">
        <v>2899</v>
      </c>
      <c r="H439" s="215" t="str">
        <f>IF(COUNTIFS(FFPERegionsAvailable!B:B,FFPEUsageLog!A439,FFPERegionsAvailable!J:J,FFPEUsageLog!B439,FFPERegionsAvailable!F:F,FFPEUsageLog!C439)&gt;0,"Y","N")</f>
        <v>Y</v>
      </c>
    </row>
    <row r="440" spans="1:8" hidden="1">
      <c r="A440" s="215">
        <v>20196909</v>
      </c>
      <c r="B440" s="215" t="s">
        <v>943</v>
      </c>
      <c r="C440" s="215" t="s">
        <v>1863</v>
      </c>
      <c r="D440" s="215">
        <v>1</v>
      </c>
      <c r="E440" s="215" t="s">
        <v>2872</v>
      </c>
      <c r="F440" s="652">
        <v>45131</v>
      </c>
      <c r="G440" s="215" t="s">
        <v>2899</v>
      </c>
      <c r="H440" s="215" t="str">
        <f>IF(COUNTIFS(FFPERegionsAvailable!B:B,FFPEUsageLog!A440,FFPERegionsAvailable!J:J,FFPEUsageLog!B440,FFPERegionsAvailable!F:F,FFPEUsageLog!C440)&gt;0,"Y","N")</f>
        <v>Y</v>
      </c>
    </row>
    <row r="441" spans="1:8" hidden="1">
      <c r="A441" s="215">
        <v>20050102</v>
      </c>
      <c r="B441" s="215" t="s">
        <v>925</v>
      </c>
      <c r="C441" s="215" t="s">
        <v>1819</v>
      </c>
      <c r="D441" s="215">
        <v>1</v>
      </c>
      <c r="E441" s="215" t="s">
        <v>2872</v>
      </c>
      <c r="F441" s="652">
        <v>45131</v>
      </c>
      <c r="G441" s="215" t="s">
        <v>2899</v>
      </c>
      <c r="H441" s="215" t="str">
        <f>IF(COUNTIFS(FFPERegionsAvailable!B:B,FFPEUsageLog!A441,FFPERegionsAvailable!J:J,FFPEUsageLog!B441,FFPERegionsAvailable!F:F,FFPEUsageLog!C441)&gt;0,"Y","N")</f>
        <v>Y</v>
      </c>
    </row>
    <row r="442" spans="1:8" hidden="1">
      <c r="A442" s="215" t="s">
        <v>364</v>
      </c>
      <c r="B442" s="215" t="s">
        <v>905</v>
      </c>
      <c r="C442" s="215" t="s">
        <v>1630</v>
      </c>
      <c r="D442" s="215">
        <v>2</v>
      </c>
      <c r="E442" s="215" t="s">
        <v>2914</v>
      </c>
      <c r="F442" s="652">
        <v>45132</v>
      </c>
      <c r="G442" s="215" t="s">
        <v>2915</v>
      </c>
      <c r="H442" s="215" t="str">
        <f>IF(COUNTIFS(FFPERegionsAvailable!B:B,FFPEUsageLog!A442,FFPERegionsAvailable!J:J,FFPEUsageLog!B442,FFPERegionsAvailable!F:F,FFPEUsageLog!C442)&gt;0,"Y","N")</f>
        <v>Y</v>
      </c>
    </row>
    <row r="443" spans="1:8" hidden="1">
      <c r="A443" s="215" t="s">
        <v>326</v>
      </c>
      <c r="B443" s="215" t="s">
        <v>905</v>
      </c>
      <c r="C443" s="215" t="s">
        <v>2005</v>
      </c>
      <c r="D443" s="215">
        <v>2</v>
      </c>
      <c r="E443" s="215" t="s">
        <v>2914</v>
      </c>
      <c r="F443" s="652">
        <v>45132</v>
      </c>
      <c r="G443" s="215" t="s">
        <v>2915</v>
      </c>
      <c r="H443" s="215" t="str">
        <f>IF(COUNTIFS(FFPERegionsAvailable!B:B,FFPEUsageLog!A443,FFPERegionsAvailable!J:J,FFPEUsageLog!B443,FFPERegionsAvailable!F:F,FFPEUsageLog!C443)&gt;0,"Y","N")</f>
        <v>Y</v>
      </c>
    </row>
    <row r="444" spans="1:8" hidden="1">
      <c r="A444" s="215" t="s">
        <v>411</v>
      </c>
      <c r="B444" s="215" t="s">
        <v>905</v>
      </c>
      <c r="C444" s="215" t="s">
        <v>2017</v>
      </c>
      <c r="D444" s="215">
        <v>2</v>
      </c>
      <c r="E444" s="215" t="s">
        <v>2914</v>
      </c>
      <c r="F444" s="652">
        <v>45132</v>
      </c>
      <c r="G444" s="215" t="s">
        <v>2915</v>
      </c>
      <c r="H444" s="215" t="str">
        <f>IF(COUNTIFS(FFPERegionsAvailable!B:B,FFPEUsageLog!A444,FFPERegionsAvailable!J:J,FFPEUsageLog!B444,FFPERegionsAvailable!F:F,FFPEUsageLog!C444)&gt;0,"Y","N")</f>
        <v>Y</v>
      </c>
    </row>
    <row r="445" spans="1:8" hidden="1">
      <c r="A445" s="215" t="s">
        <v>413</v>
      </c>
      <c r="B445" s="215" t="s">
        <v>905</v>
      </c>
      <c r="C445" s="215" t="s">
        <v>2017</v>
      </c>
      <c r="D445" s="215">
        <v>2</v>
      </c>
      <c r="E445" s="215" t="s">
        <v>2914</v>
      </c>
      <c r="F445" s="652">
        <v>45132</v>
      </c>
      <c r="G445" s="215" t="s">
        <v>2915</v>
      </c>
      <c r="H445" s="215" t="str">
        <f>IF(COUNTIFS(FFPERegionsAvailable!B:B,FFPEUsageLog!A445,FFPERegionsAvailable!J:J,FFPEUsageLog!B445,FFPERegionsAvailable!F:F,FFPEUsageLog!C445)&gt;0,"Y","N")</f>
        <v>Y</v>
      </c>
    </row>
    <row r="446" spans="1:8" hidden="1">
      <c r="A446" s="215" t="s">
        <v>271</v>
      </c>
      <c r="B446" s="215" t="s">
        <v>905</v>
      </c>
      <c r="C446" s="215" t="s">
        <v>1628</v>
      </c>
      <c r="D446" s="215">
        <v>2</v>
      </c>
      <c r="E446" s="215" t="s">
        <v>2914</v>
      </c>
      <c r="F446" s="652">
        <v>45132</v>
      </c>
      <c r="G446" s="215" t="s">
        <v>2915</v>
      </c>
      <c r="H446" s="215" t="str">
        <f>IF(COUNTIFS(FFPERegionsAvailable!B:B,FFPEUsageLog!A446,FFPERegionsAvailable!J:J,FFPEUsageLog!B446,FFPERegionsAvailable!F:F,FFPEUsageLog!C446)&gt;0,"Y","N")</f>
        <v>Y</v>
      </c>
    </row>
    <row r="447" spans="1:8" hidden="1">
      <c r="A447" s="215" t="s">
        <v>416</v>
      </c>
      <c r="B447" s="215" t="s">
        <v>905</v>
      </c>
      <c r="C447" s="215" t="s">
        <v>2024</v>
      </c>
      <c r="D447" s="215">
        <v>2</v>
      </c>
      <c r="E447" s="215" t="s">
        <v>2914</v>
      </c>
      <c r="F447" s="652">
        <v>45132</v>
      </c>
      <c r="G447" s="215" t="s">
        <v>2915</v>
      </c>
      <c r="H447" s="215" t="str">
        <f>IF(COUNTIFS(FFPERegionsAvailable!B:B,FFPEUsageLog!A447,FFPERegionsAvailable!J:J,FFPEUsageLog!B447,FFPERegionsAvailable!F:F,FFPEUsageLog!C447)&gt;0,"Y","N")</f>
        <v>Y</v>
      </c>
    </row>
    <row r="448" spans="1:8" hidden="1">
      <c r="A448" s="215">
        <v>994</v>
      </c>
      <c r="B448" s="215" t="s">
        <v>905</v>
      </c>
      <c r="C448" s="215" t="s">
        <v>1975</v>
      </c>
      <c r="D448" s="215">
        <v>2</v>
      </c>
      <c r="E448" s="215" t="s">
        <v>2914</v>
      </c>
      <c r="F448" s="652">
        <v>45132</v>
      </c>
      <c r="G448" s="215" t="s">
        <v>2915</v>
      </c>
      <c r="H448" s="215" t="str">
        <f>IF(COUNTIFS(FFPERegionsAvailable!B:B,FFPEUsageLog!A448,FFPERegionsAvailable!J:J,FFPEUsageLog!B448,FFPERegionsAvailable!F:F,FFPEUsageLog!C448)&gt;0,"Y","N")</f>
        <v>Y</v>
      </c>
    </row>
    <row r="449" spans="1:8" hidden="1">
      <c r="A449" s="215">
        <v>1003</v>
      </c>
      <c r="B449" s="215" t="s">
        <v>905</v>
      </c>
      <c r="C449" s="215" t="s">
        <v>1979</v>
      </c>
      <c r="D449" s="215">
        <v>2</v>
      </c>
      <c r="E449" s="215" t="s">
        <v>2914</v>
      </c>
      <c r="F449" s="652">
        <v>45132</v>
      </c>
      <c r="G449" s="215" t="s">
        <v>2915</v>
      </c>
      <c r="H449" s="215" t="str">
        <f>IF(COUNTIFS(FFPERegionsAvailable!B:B,FFPEUsageLog!A449,FFPERegionsAvailable!J:J,FFPEUsageLog!B449,FFPERegionsAvailable!F:F,FFPEUsageLog!C449)&gt;0,"Y","N")</f>
        <v>Y</v>
      </c>
    </row>
    <row r="450" spans="1:8" hidden="1">
      <c r="A450" s="215" t="s">
        <v>593</v>
      </c>
      <c r="B450" s="215" t="s">
        <v>905</v>
      </c>
      <c r="C450" s="215" t="s">
        <v>1471</v>
      </c>
      <c r="D450" s="215">
        <v>2</v>
      </c>
      <c r="E450" s="215" t="s">
        <v>2914</v>
      </c>
      <c r="F450" s="652">
        <v>45132</v>
      </c>
      <c r="G450" s="215" t="s">
        <v>2915</v>
      </c>
      <c r="H450" s="215" t="str">
        <f>IF(COUNTIFS(FFPERegionsAvailable!B:B,FFPEUsageLog!A450,FFPERegionsAvailable!J:J,FFPEUsageLog!B450,FFPERegionsAvailable!F:F,FFPEUsageLog!C450)&gt;0,"Y","N")</f>
        <v>Y</v>
      </c>
    </row>
    <row r="451" spans="1:8" hidden="1">
      <c r="A451" s="215" t="s">
        <v>275</v>
      </c>
      <c r="B451" s="215" t="s">
        <v>905</v>
      </c>
      <c r="C451" s="215" t="s">
        <v>1571</v>
      </c>
      <c r="D451" s="215">
        <v>2</v>
      </c>
      <c r="E451" s="215" t="s">
        <v>2914</v>
      </c>
      <c r="F451" s="652">
        <v>45132</v>
      </c>
      <c r="G451" s="215" t="s">
        <v>2915</v>
      </c>
      <c r="H451" s="215" t="str">
        <f>IF(COUNTIFS(FFPERegionsAvailable!B:B,FFPEUsageLog!A451,FFPERegionsAvailable!J:J,FFPEUsageLog!B451,FFPERegionsAvailable!F:F,FFPEUsageLog!C451)&gt;0,"Y","N")</f>
        <v>Y</v>
      </c>
    </row>
    <row r="452" spans="1:8" hidden="1">
      <c r="A452" s="215" t="s">
        <v>319</v>
      </c>
      <c r="B452" s="215" t="s">
        <v>905</v>
      </c>
      <c r="C452" s="215" t="s">
        <v>1583</v>
      </c>
      <c r="D452" s="215">
        <v>2</v>
      </c>
      <c r="E452" s="215" t="s">
        <v>2914</v>
      </c>
      <c r="F452" s="652">
        <v>45132</v>
      </c>
      <c r="G452" s="215" t="s">
        <v>2915</v>
      </c>
      <c r="H452" s="215" t="str">
        <f>IF(COUNTIFS(FFPERegionsAvailable!B:B,FFPEUsageLog!A452,FFPERegionsAvailable!J:J,FFPEUsageLog!B452,FFPERegionsAvailable!F:F,FFPEUsageLog!C452)&gt;0,"Y","N")</f>
        <v>Y</v>
      </c>
    </row>
    <row r="453" spans="1:8" hidden="1">
      <c r="A453" s="215" t="s">
        <v>334</v>
      </c>
      <c r="B453" s="215" t="s">
        <v>905</v>
      </c>
      <c r="C453" s="215" t="s">
        <v>1587</v>
      </c>
      <c r="D453" s="215">
        <v>2</v>
      </c>
      <c r="E453" s="215" t="s">
        <v>2914</v>
      </c>
      <c r="F453" s="652">
        <v>45132</v>
      </c>
      <c r="G453" s="215" t="s">
        <v>2915</v>
      </c>
      <c r="H453" s="215" t="str">
        <f>IF(COUNTIFS(FFPERegionsAvailable!B:B,FFPEUsageLog!A453,FFPERegionsAvailable!J:J,FFPEUsageLog!B453,FFPERegionsAvailable!F:F,FFPEUsageLog!C453)&gt;0,"Y","N")</f>
        <v>Y</v>
      </c>
    </row>
    <row r="454" spans="1:8" hidden="1">
      <c r="A454" s="215">
        <v>912</v>
      </c>
      <c r="B454" s="215" t="s">
        <v>905</v>
      </c>
      <c r="C454" s="215" t="s">
        <v>1963</v>
      </c>
      <c r="D454" s="215">
        <v>2</v>
      </c>
      <c r="E454" s="215" t="s">
        <v>2914</v>
      </c>
      <c r="F454" s="652">
        <v>45132</v>
      </c>
      <c r="G454" s="215" t="s">
        <v>2915</v>
      </c>
      <c r="H454" s="215" t="str">
        <f>IF(COUNTIFS(FFPERegionsAvailable!B:B,FFPEUsageLog!A454,FFPERegionsAvailable!J:J,FFPEUsageLog!B454,FFPERegionsAvailable!F:F,FFPEUsageLog!C454)&gt;0,"Y","N")</f>
        <v>Y</v>
      </c>
    </row>
    <row r="455" spans="1:8" hidden="1">
      <c r="A455" s="215">
        <v>914</v>
      </c>
      <c r="B455" s="215" t="s">
        <v>905</v>
      </c>
      <c r="C455" s="215" t="s">
        <v>1967</v>
      </c>
      <c r="D455" s="215">
        <v>2</v>
      </c>
      <c r="E455" s="215" t="s">
        <v>2914</v>
      </c>
      <c r="F455" s="652">
        <v>45132</v>
      </c>
      <c r="G455" s="215" t="s">
        <v>2915</v>
      </c>
      <c r="H455" s="215" t="str">
        <f>IF(COUNTIFS(FFPERegionsAvailable!B:B,FFPEUsageLog!A455,FFPERegionsAvailable!J:J,FFPEUsageLog!B455,FFPERegionsAvailable!F:F,FFPEUsageLog!C455)&gt;0,"Y","N")</f>
        <v>Y</v>
      </c>
    </row>
    <row r="456" spans="1:8" hidden="1">
      <c r="A456" s="215">
        <v>918</v>
      </c>
      <c r="B456" s="215" t="s">
        <v>905</v>
      </c>
      <c r="C456" s="215" t="s">
        <v>1971</v>
      </c>
      <c r="D456" s="215">
        <v>2</v>
      </c>
      <c r="E456" s="215" t="s">
        <v>2914</v>
      </c>
      <c r="F456" s="652">
        <v>45132</v>
      </c>
      <c r="G456" s="215" t="s">
        <v>2915</v>
      </c>
      <c r="H456" s="215" t="str">
        <f>IF(COUNTIFS(FFPERegionsAvailable!B:B,FFPEUsageLog!A456,FFPERegionsAvailable!J:J,FFPEUsageLog!B456,FFPERegionsAvailable!F:F,FFPEUsageLog!C456)&gt;0,"Y","N")</f>
        <v>Y</v>
      </c>
    </row>
    <row r="457" spans="1:8" hidden="1">
      <c r="A457" s="215" t="s">
        <v>286</v>
      </c>
      <c r="B457" s="215" t="s">
        <v>905</v>
      </c>
      <c r="C457" s="215" t="s">
        <v>1543</v>
      </c>
      <c r="D457" s="215">
        <v>2</v>
      </c>
      <c r="E457" s="215" t="s">
        <v>2914</v>
      </c>
      <c r="F457" s="652">
        <v>45132</v>
      </c>
      <c r="G457" s="215" t="s">
        <v>2915</v>
      </c>
      <c r="H457" s="215" t="str">
        <f>IF(COUNTIFS(FFPERegionsAvailable!B:B,FFPEUsageLog!A457,FFPERegionsAvailable!J:J,FFPEUsageLog!B457,FFPERegionsAvailable!F:F,FFPEUsageLog!C457)&gt;0,"Y","N")</f>
        <v>Y</v>
      </c>
    </row>
    <row r="458" spans="1:8" hidden="1">
      <c r="A458" s="387" t="s">
        <v>299</v>
      </c>
      <c r="B458" s="387" t="s">
        <v>905</v>
      </c>
      <c r="C458" s="387" t="s">
        <v>1551</v>
      </c>
      <c r="D458" s="215">
        <v>2</v>
      </c>
      <c r="E458" s="215" t="s">
        <v>2914</v>
      </c>
      <c r="F458" s="652">
        <v>45132</v>
      </c>
      <c r="G458" s="215" t="s">
        <v>2915</v>
      </c>
      <c r="H458" s="215" t="str">
        <f>IF(COUNTIFS(FFPERegionsAvailable!B:B,FFPEUsageLog!A458,FFPERegionsAvailable!J:J,FFPEUsageLog!B458,FFPERegionsAvailable!F:F,FFPEUsageLog!C458)&gt;0,"Y","N")</f>
        <v>Y</v>
      </c>
    </row>
    <row r="459" spans="1:8" hidden="1">
      <c r="A459" s="116" t="s">
        <v>350</v>
      </c>
      <c r="B459" s="116" t="s">
        <v>905</v>
      </c>
      <c r="C459" s="116" t="s">
        <v>1567</v>
      </c>
      <c r="D459" s="322">
        <v>2</v>
      </c>
      <c r="E459" s="215" t="s">
        <v>2914</v>
      </c>
      <c r="F459" s="652">
        <v>45132</v>
      </c>
      <c r="G459" s="215" t="s">
        <v>2915</v>
      </c>
      <c r="H459" s="215" t="str">
        <f>IF(COUNTIFS(FFPERegionsAvailable!B:B,FFPEUsageLog!A459,FFPERegionsAvailable!J:J,FFPEUsageLog!B459,FFPERegionsAvailable!F:F,FFPEUsageLog!C459)&gt;0,"Y","N")</f>
        <v>Y</v>
      </c>
    </row>
    <row r="460" spans="1:8" hidden="1">
      <c r="A460" s="310">
        <v>19910334</v>
      </c>
      <c r="B460" s="310" t="s">
        <v>925</v>
      </c>
      <c r="C460" s="310" t="s">
        <v>1807</v>
      </c>
      <c r="D460" s="322">
        <v>1</v>
      </c>
      <c r="E460" s="215" t="s">
        <v>2872</v>
      </c>
      <c r="F460" s="652">
        <v>45147</v>
      </c>
      <c r="G460" s="215" t="s">
        <v>2899</v>
      </c>
      <c r="H460" s="215" t="str">
        <f>IF(COUNTIFS(FFPERegionsAvailable!B:B,FFPEUsageLog!A460,FFPERegionsAvailable!J:J,FFPEUsageLog!B460,FFPERegionsAvailable!F:F,FFPEUsageLog!C460)&gt;0,"Y","N")</f>
        <v>Y</v>
      </c>
    </row>
    <row r="461" spans="1:8" hidden="1">
      <c r="A461" s="310" t="s">
        <v>393</v>
      </c>
      <c r="B461" s="310" t="s">
        <v>925</v>
      </c>
      <c r="C461" s="310" t="s">
        <v>1934</v>
      </c>
      <c r="D461" s="322">
        <v>1</v>
      </c>
      <c r="E461" s="215" t="s">
        <v>2872</v>
      </c>
      <c r="F461" s="652">
        <v>45147</v>
      </c>
      <c r="G461" s="215" t="s">
        <v>2899</v>
      </c>
      <c r="H461" s="215" t="str">
        <f>IF(COUNTIFS(FFPERegionsAvailable!B:B,FFPEUsageLog!A461,FFPERegionsAvailable!J:J,FFPEUsageLog!B461,FFPERegionsAvailable!F:F,FFPEUsageLog!C461)&gt;0,"Y","N")</f>
        <v>Y</v>
      </c>
    </row>
    <row r="462" spans="1:8" hidden="1">
      <c r="A462" s="310" t="s">
        <v>411</v>
      </c>
      <c r="B462" s="310" t="s">
        <v>925</v>
      </c>
      <c r="C462" s="310" t="s">
        <v>2017</v>
      </c>
      <c r="D462" s="322">
        <v>1</v>
      </c>
      <c r="E462" s="215" t="s">
        <v>2872</v>
      </c>
      <c r="F462" s="652">
        <v>45147</v>
      </c>
      <c r="G462" s="215" t="s">
        <v>2899</v>
      </c>
      <c r="H462" s="215" t="str">
        <f>IF(COUNTIFS(FFPERegionsAvailable!B:B,FFPEUsageLog!A462,FFPERegionsAvailable!J:J,FFPEUsageLog!B462,FFPERegionsAvailable!F:F,FFPEUsageLog!C462)&gt;0,"Y","N")</f>
        <v>Y</v>
      </c>
    </row>
    <row r="463" spans="1:8" hidden="1">
      <c r="A463" s="310">
        <v>20131157</v>
      </c>
      <c r="B463" s="310" t="s">
        <v>943</v>
      </c>
      <c r="C463" s="310" t="s">
        <v>1852</v>
      </c>
      <c r="D463" s="322">
        <v>1</v>
      </c>
      <c r="E463" s="215" t="s">
        <v>2872</v>
      </c>
      <c r="F463" s="652">
        <v>45147</v>
      </c>
      <c r="G463" s="215" t="s">
        <v>2899</v>
      </c>
      <c r="H463" s="215" t="str">
        <f>IF(COUNTIFS(FFPERegionsAvailable!B:B,FFPEUsageLog!A463,FFPERegionsAvailable!J:J,FFPEUsageLog!B463,FFPERegionsAvailable!F:F,FFPEUsageLog!C463)&gt;0,"Y","N")</f>
        <v>Y</v>
      </c>
    </row>
    <row r="464" spans="1:8" hidden="1">
      <c r="A464" s="310" t="s">
        <v>312</v>
      </c>
      <c r="B464" s="618" t="s">
        <v>1063</v>
      </c>
      <c r="C464" s="310" t="s">
        <v>1992</v>
      </c>
      <c r="D464" s="322">
        <v>1</v>
      </c>
      <c r="E464" s="215" t="s">
        <v>2872</v>
      </c>
      <c r="F464" s="652">
        <v>45147</v>
      </c>
      <c r="G464" s="215" t="s">
        <v>2899</v>
      </c>
      <c r="H464" s="215" t="str">
        <f>IF(COUNTIFS(FFPERegionsAvailable!B:B,FFPEUsageLog!A464,FFPERegionsAvailable!J:J,FFPEUsageLog!B464,FFPERegionsAvailable!F:F,FFPEUsageLog!C464)&gt;0,"Y","N")</f>
        <v>Y</v>
      </c>
    </row>
    <row r="465" spans="1:8" hidden="1">
      <c r="A465" s="310">
        <v>20150712</v>
      </c>
      <c r="B465" s="310" t="s">
        <v>943</v>
      </c>
      <c r="C465" s="310" t="s">
        <v>1863</v>
      </c>
      <c r="D465" s="322">
        <v>1</v>
      </c>
      <c r="E465" s="215" t="s">
        <v>2872</v>
      </c>
      <c r="F465" s="652">
        <v>45147</v>
      </c>
      <c r="G465" s="215" t="s">
        <v>2899</v>
      </c>
      <c r="H465" s="215" t="str">
        <f>IF(COUNTIFS(FFPERegionsAvailable!B:B,FFPEUsageLog!A465,FFPERegionsAvailable!J:J,FFPEUsageLog!B465,FFPERegionsAvailable!F:F,FFPEUsageLog!C465)&gt;0,"Y","N")</f>
        <v>Y</v>
      </c>
    </row>
    <row r="466" spans="1:8" hidden="1">
      <c r="A466" s="310">
        <v>19930222</v>
      </c>
      <c r="B466" s="310" t="s">
        <v>943</v>
      </c>
      <c r="C466" s="310" t="s">
        <v>1841</v>
      </c>
      <c r="D466" s="322">
        <v>1</v>
      </c>
      <c r="E466" s="215" t="s">
        <v>2872</v>
      </c>
      <c r="F466" s="652">
        <v>45147</v>
      </c>
      <c r="G466" s="215" t="s">
        <v>2899</v>
      </c>
      <c r="H466" s="215" t="str">
        <f>IF(COUNTIFS(FFPERegionsAvailable!B:B,FFPEUsageLog!A466,FFPERegionsAvailable!J:J,FFPEUsageLog!B466,FFPERegionsAvailable!F:F,FFPEUsageLog!C466)&gt;0,"Y","N")</f>
        <v>Y</v>
      </c>
    </row>
    <row r="467" spans="1:8" hidden="1">
      <c r="A467" s="310">
        <v>20129990</v>
      </c>
      <c r="B467" s="618" t="s">
        <v>1731</v>
      </c>
      <c r="C467" s="310" t="s">
        <v>1764</v>
      </c>
      <c r="D467" s="322">
        <v>1</v>
      </c>
      <c r="E467" s="215" t="s">
        <v>2872</v>
      </c>
      <c r="F467" s="652">
        <v>45147</v>
      </c>
      <c r="G467" s="215" t="s">
        <v>2899</v>
      </c>
      <c r="H467" s="215" t="str">
        <f>IF(COUNTIFS(FFPERegionsAvailable!B:B,FFPEUsageLog!A467,FFPERegionsAvailable!J:J,FFPEUsageLog!B467,FFPERegionsAvailable!F:F,FFPEUsageLog!C467)&gt;0,"Y","N")</f>
        <v>Y</v>
      </c>
    </row>
    <row r="468" spans="1:8" hidden="1">
      <c r="A468" s="310" t="s">
        <v>343</v>
      </c>
      <c r="B468" s="310" t="s">
        <v>925</v>
      </c>
      <c r="C468" s="310" t="s">
        <v>1534</v>
      </c>
      <c r="D468" s="322">
        <v>1</v>
      </c>
      <c r="E468" s="215" t="s">
        <v>2872</v>
      </c>
      <c r="F468" s="652">
        <v>45147</v>
      </c>
      <c r="G468" s="215" t="s">
        <v>2899</v>
      </c>
      <c r="H468" s="215" t="str">
        <f>IF(COUNTIFS(FFPERegionsAvailable!B:B,FFPEUsageLog!A468,FFPERegionsAvailable!J:J,FFPEUsageLog!B468,FFPERegionsAvailable!F:F,FFPEUsageLog!C468)&gt;0,"Y","N")</f>
        <v>Y</v>
      </c>
    </row>
    <row r="469" spans="1:8" hidden="1">
      <c r="A469" s="310" t="s">
        <v>341</v>
      </c>
      <c r="B469" s="310" t="s">
        <v>943</v>
      </c>
      <c r="C469" s="310" t="s">
        <v>1615</v>
      </c>
      <c r="D469" s="322">
        <v>1</v>
      </c>
      <c r="E469" s="215" t="s">
        <v>2872</v>
      </c>
      <c r="F469" s="652">
        <v>45147</v>
      </c>
      <c r="G469" s="215" t="s">
        <v>2899</v>
      </c>
      <c r="H469" s="215" t="str">
        <f>IF(COUNTIFS(FFPERegionsAvailable!B:B,FFPEUsageLog!A469,FFPERegionsAvailable!J:J,FFPEUsageLog!B469,FFPERegionsAvailable!F:F,FFPEUsageLog!C469)&gt;0,"Y","N")</f>
        <v>Y</v>
      </c>
    </row>
    <row r="470" spans="1:8" hidden="1">
      <c r="A470" s="310" t="s">
        <v>403</v>
      </c>
      <c r="B470" s="310" t="s">
        <v>925</v>
      </c>
      <c r="C470" s="310" t="s">
        <v>1939</v>
      </c>
      <c r="D470" s="322">
        <v>1</v>
      </c>
      <c r="E470" s="215" t="s">
        <v>2872</v>
      </c>
      <c r="F470" s="652">
        <v>45147</v>
      </c>
      <c r="G470" s="215" t="s">
        <v>2899</v>
      </c>
      <c r="H470" s="215" t="str">
        <f>IF(COUNTIFS(FFPERegionsAvailable!B:B,FFPEUsageLog!A470,FFPERegionsAvailable!J:J,FFPEUsageLog!B470,FFPERegionsAvailable!F:F,FFPEUsageLog!C470)&gt;0,"Y","N")</f>
        <v>Y</v>
      </c>
    </row>
    <row r="471" spans="1:8" hidden="1">
      <c r="A471" s="310" t="s">
        <v>1995</v>
      </c>
      <c r="B471" s="618" t="s">
        <v>1063</v>
      </c>
      <c r="C471" s="310" t="s">
        <v>1996</v>
      </c>
      <c r="D471" s="322">
        <v>1</v>
      </c>
      <c r="E471" s="215" t="s">
        <v>2872</v>
      </c>
      <c r="F471" s="652">
        <v>45147</v>
      </c>
      <c r="G471" s="215" t="s">
        <v>2899</v>
      </c>
      <c r="H471" s="215" t="str">
        <f>IF(COUNTIFS(FFPERegionsAvailable!B:B,FFPEUsageLog!A471,FFPERegionsAvailable!J:J,FFPEUsageLog!B471,FFPERegionsAvailable!F:F,FFPEUsageLog!C471)&gt;0,"Y","N")</f>
        <v>Y</v>
      </c>
    </row>
    <row r="472" spans="1:8" hidden="1">
      <c r="A472" s="310">
        <v>20185935</v>
      </c>
      <c r="B472" s="310" t="s">
        <v>925</v>
      </c>
      <c r="C472" s="310" t="s">
        <v>1830</v>
      </c>
      <c r="D472" s="322">
        <v>1</v>
      </c>
      <c r="E472" s="215" t="s">
        <v>2872</v>
      </c>
      <c r="F472" s="652">
        <v>45147</v>
      </c>
      <c r="G472" s="215" t="s">
        <v>2899</v>
      </c>
      <c r="H472" s="215" t="str">
        <f>IF(COUNTIFS(FFPERegionsAvailable!B:B,FFPEUsageLog!A472,FFPERegionsAvailable!J:J,FFPEUsageLog!B472,FFPERegionsAvailable!F:F,FFPEUsageLog!C472)&gt;0,"Y","N")</f>
        <v>Y</v>
      </c>
    </row>
    <row r="473" spans="1:8" hidden="1">
      <c r="A473" s="310">
        <v>19920200</v>
      </c>
      <c r="B473" s="310" t="s">
        <v>943</v>
      </c>
      <c r="C473" s="310" t="s">
        <v>1841</v>
      </c>
      <c r="D473" s="322">
        <v>1</v>
      </c>
      <c r="E473" s="215" t="s">
        <v>2872</v>
      </c>
      <c r="F473" s="652">
        <v>45147</v>
      </c>
      <c r="G473" s="215" t="s">
        <v>2899</v>
      </c>
      <c r="H473" s="215" t="str">
        <f>IF(COUNTIFS(FFPERegionsAvailable!B:B,FFPEUsageLog!A473,FFPERegionsAvailable!J:J,FFPEUsageLog!B473,FFPERegionsAvailable!F:F,FFPEUsageLog!C473)&gt;0,"Y","N")</f>
        <v>Y</v>
      </c>
    </row>
    <row r="474" spans="1:8" hidden="1">
      <c r="A474" s="310">
        <v>20152915</v>
      </c>
      <c r="B474" s="310" t="s">
        <v>943</v>
      </c>
      <c r="C474" s="310" t="s">
        <v>1863</v>
      </c>
      <c r="D474" s="322">
        <v>1</v>
      </c>
      <c r="E474" s="215" t="s">
        <v>2872</v>
      </c>
      <c r="F474" s="652">
        <v>45147</v>
      </c>
      <c r="G474" s="215" t="s">
        <v>2899</v>
      </c>
      <c r="H474" s="215" t="str">
        <f>IF(COUNTIFS(FFPERegionsAvailable!B:B,FFPEUsageLog!A474,FFPERegionsAvailable!J:J,FFPEUsageLog!B474,FFPERegionsAvailable!F:F,FFPEUsageLog!C474)&gt;0,"Y","N")</f>
        <v>Y</v>
      </c>
    </row>
    <row r="475" spans="1:8" hidden="1">
      <c r="A475" s="310" t="s">
        <v>302</v>
      </c>
      <c r="B475" s="310" t="s">
        <v>925</v>
      </c>
      <c r="C475" s="310" t="s">
        <v>1514</v>
      </c>
      <c r="D475" s="322">
        <v>1</v>
      </c>
      <c r="E475" s="215" t="s">
        <v>2872</v>
      </c>
      <c r="F475" s="652">
        <v>45147</v>
      </c>
      <c r="G475" s="215" t="s">
        <v>2899</v>
      </c>
      <c r="H475" s="215" t="str">
        <f>IF(COUNTIFS(FFPERegionsAvailable!B:B,FFPEUsageLog!A475,FFPERegionsAvailable!J:J,FFPEUsageLog!B475,FFPERegionsAvailable!F:F,FFPEUsageLog!C475)&gt;0,"Y","N")</f>
        <v>Y</v>
      </c>
    </row>
    <row r="476" spans="1:8" hidden="1">
      <c r="A476" s="310" t="s">
        <v>334</v>
      </c>
      <c r="B476" s="310" t="s">
        <v>943</v>
      </c>
      <c r="C476" s="310" t="s">
        <v>1587</v>
      </c>
      <c r="D476" s="322">
        <v>1</v>
      </c>
      <c r="E476" s="215" t="s">
        <v>2872</v>
      </c>
      <c r="F476" s="652">
        <v>45147</v>
      </c>
      <c r="G476" s="215" t="s">
        <v>2899</v>
      </c>
      <c r="H476" s="215" t="str">
        <f>IF(COUNTIFS(FFPERegionsAvailable!B:B,FFPEUsageLog!A476,FFPERegionsAvailable!J:J,FFPEUsageLog!B476,FFPERegionsAvailable!F:F,FFPEUsageLog!C476)&gt;0,"Y","N")</f>
        <v>Y</v>
      </c>
    </row>
    <row r="477" spans="1:8" hidden="1">
      <c r="A477" s="310" t="s">
        <v>341</v>
      </c>
      <c r="B477" s="310" t="s">
        <v>925</v>
      </c>
      <c r="C477" s="310" t="s">
        <v>1525</v>
      </c>
      <c r="D477" s="322">
        <v>1</v>
      </c>
      <c r="E477" s="215" t="s">
        <v>2872</v>
      </c>
      <c r="F477" s="652">
        <v>45147</v>
      </c>
      <c r="G477" s="215" t="s">
        <v>2899</v>
      </c>
      <c r="H477" s="215" t="str">
        <f>IF(COUNTIFS(FFPERegionsAvailable!B:B,FFPEUsageLog!A477,FFPERegionsAvailable!J:J,FFPEUsageLog!B477,FFPERegionsAvailable!F:F,FFPEUsageLog!C477)&gt;0,"Y","N")</f>
        <v>Y</v>
      </c>
    </row>
    <row r="478" spans="1:8" hidden="1">
      <c r="A478" s="310">
        <v>20185945</v>
      </c>
      <c r="B478" s="310" t="s">
        <v>925</v>
      </c>
      <c r="C478" s="310" t="s">
        <v>1830</v>
      </c>
      <c r="D478" s="322">
        <v>1</v>
      </c>
      <c r="E478" s="215" t="s">
        <v>2872</v>
      </c>
      <c r="F478" s="652">
        <v>45147</v>
      </c>
      <c r="G478" s="215" t="s">
        <v>2899</v>
      </c>
      <c r="H478" s="215" t="str">
        <f>IF(COUNTIFS(FFPERegionsAvailable!B:B,FFPEUsageLog!A478,FFPERegionsAvailable!J:J,FFPEUsageLog!B478,FFPERegionsAvailable!F:F,FFPEUsageLog!C478)&gt;0,"Y","N")</f>
        <v>Y</v>
      </c>
    </row>
    <row r="479" spans="1:8" hidden="1">
      <c r="A479" s="310" t="s">
        <v>288</v>
      </c>
      <c r="B479" s="310" t="s">
        <v>925</v>
      </c>
      <c r="C479" s="310" t="s">
        <v>1505</v>
      </c>
      <c r="D479" s="322">
        <v>1</v>
      </c>
      <c r="E479" s="215" t="s">
        <v>2872</v>
      </c>
      <c r="F479" s="652">
        <v>45147</v>
      </c>
      <c r="G479" s="215" t="s">
        <v>2899</v>
      </c>
      <c r="H479" s="215" t="str">
        <f>IF(COUNTIFS(FFPERegionsAvailable!B:B,FFPEUsageLog!A479,FFPERegionsAvailable!J:J,FFPEUsageLog!B479,FFPERegionsAvailable!F:F,FFPEUsageLog!C479)&gt;0,"Y","N")</f>
        <v>Y</v>
      </c>
    </row>
    <row r="480" spans="1:8" hidden="1">
      <c r="A480" s="310" t="s">
        <v>334</v>
      </c>
      <c r="B480" s="310" t="s">
        <v>925</v>
      </c>
      <c r="C480" s="310" t="s">
        <v>1587</v>
      </c>
      <c r="D480" s="322">
        <v>1</v>
      </c>
      <c r="E480" s="215" t="s">
        <v>2872</v>
      </c>
      <c r="F480" s="652">
        <v>45147</v>
      </c>
      <c r="G480" s="215" t="s">
        <v>2899</v>
      </c>
      <c r="H480" s="215" t="str">
        <f>IF(COUNTIFS(FFPERegionsAvailable!B:B,FFPEUsageLog!A480,FFPERegionsAvailable!J:J,FFPEUsageLog!B480,FFPERegionsAvailable!F:F,FFPEUsageLog!C480)&gt;0,"Y","N")</f>
        <v>Y</v>
      </c>
    </row>
    <row r="481" spans="1:8" hidden="1">
      <c r="A481" s="310">
        <v>20060099</v>
      </c>
      <c r="B481" s="310" t="s">
        <v>943</v>
      </c>
      <c r="C481" s="310" t="s">
        <v>1852</v>
      </c>
      <c r="D481" s="322">
        <v>1</v>
      </c>
      <c r="E481" s="215" t="s">
        <v>2872</v>
      </c>
      <c r="F481" s="652">
        <v>45147</v>
      </c>
      <c r="G481" s="215" t="s">
        <v>2899</v>
      </c>
      <c r="H481" s="215" t="str">
        <f>IF(COUNTIFS(FFPERegionsAvailable!B:B,FFPEUsageLog!A481,FFPERegionsAvailable!J:J,FFPEUsageLog!B481,FFPERegionsAvailable!F:F,FFPEUsageLog!C481)&gt;0,"Y","N")</f>
        <v>Y</v>
      </c>
    </row>
    <row r="482" spans="1:8" hidden="1">
      <c r="A482" s="116">
        <v>20050033</v>
      </c>
      <c r="B482" s="116" t="s">
        <v>925</v>
      </c>
      <c r="C482" s="116" t="s">
        <v>1680</v>
      </c>
      <c r="D482" s="322">
        <v>1</v>
      </c>
      <c r="E482" s="215" t="s">
        <v>2916</v>
      </c>
      <c r="F482" s="652" t="s">
        <v>2917</v>
      </c>
      <c r="G482" s="215" t="s">
        <v>2908</v>
      </c>
      <c r="H482" s="215" t="str">
        <f>IF(COUNTIFS(FFPERegionsAvailable!B:B,FFPEUsageLog!A482,FFPERegionsAvailable!J:J,FFPEUsageLog!B482,FFPERegionsAvailable!F:F,FFPEUsageLog!C482)&gt;0,"Y","N")</f>
        <v>Y</v>
      </c>
    </row>
    <row r="483" spans="1:8" hidden="1">
      <c r="A483" s="116">
        <v>20174902</v>
      </c>
      <c r="B483" s="116" t="s">
        <v>925</v>
      </c>
      <c r="C483" s="116" t="s">
        <v>1680</v>
      </c>
      <c r="D483" s="322">
        <v>1</v>
      </c>
      <c r="E483" s="215" t="s">
        <v>2916</v>
      </c>
      <c r="F483" s="652" t="s">
        <v>2917</v>
      </c>
      <c r="G483" s="215" t="s">
        <v>2908</v>
      </c>
      <c r="H483" s="215" t="str">
        <f>IF(COUNTIFS(FFPERegionsAvailable!B:B,FFPEUsageLog!A483,FFPERegionsAvailable!J:J,FFPEUsageLog!B483,FFPERegionsAvailable!F:F,FFPEUsageLog!C483)&gt;0,"Y","N")</f>
        <v>Y</v>
      </c>
    </row>
    <row r="484" spans="1:8" hidden="1">
      <c r="A484" s="116" t="s">
        <v>291</v>
      </c>
      <c r="B484" s="116" t="s">
        <v>925</v>
      </c>
      <c r="C484" s="116" t="s">
        <v>1530</v>
      </c>
      <c r="D484" s="322">
        <v>1</v>
      </c>
      <c r="E484" s="215" t="s">
        <v>2916</v>
      </c>
      <c r="F484" s="652" t="s">
        <v>2917</v>
      </c>
      <c r="G484" s="215" t="s">
        <v>2908</v>
      </c>
      <c r="H484" s="215" t="str">
        <f>IF(COUNTIFS(FFPERegionsAvailable!B:B,FFPEUsageLog!A484,FFPERegionsAvailable!J:J,FFPEUsageLog!B484,FFPERegionsAvailable!F:F,FFPEUsageLog!C484)&gt;0,"Y","N")</f>
        <v>Y</v>
      </c>
    </row>
    <row r="485" spans="1:8">
      <c r="A485" s="116" t="s">
        <v>295</v>
      </c>
      <c r="B485" s="116" t="s">
        <v>1538</v>
      </c>
      <c r="C485" s="116" t="s">
        <v>1625</v>
      </c>
      <c r="D485" s="322">
        <v>1</v>
      </c>
      <c r="E485" s="215" t="s">
        <v>2916</v>
      </c>
      <c r="F485" s="652" t="s">
        <v>2917</v>
      </c>
      <c r="G485" s="215" t="s">
        <v>2908</v>
      </c>
      <c r="H485" s="215" t="str">
        <f>IF(COUNTIFS(FFPERegionsAvailable!B:B,FFPEUsageLog!A485,FFPERegionsAvailable!J:J,FFPEUsageLog!B485,FFPERegionsAvailable!F:F,FFPEUsageLog!C485)&gt;0,"Y","N")</f>
        <v>Y</v>
      </c>
    </row>
    <row r="486" spans="1:8" hidden="1">
      <c r="A486" s="116" t="s">
        <v>305</v>
      </c>
      <c r="B486" s="116" t="s">
        <v>925</v>
      </c>
      <c r="C486" s="116" t="s">
        <v>1591</v>
      </c>
      <c r="D486" s="322">
        <v>1</v>
      </c>
      <c r="E486" s="215" t="s">
        <v>2916</v>
      </c>
      <c r="F486" s="652" t="s">
        <v>2917</v>
      </c>
      <c r="G486" s="215" t="s">
        <v>2908</v>
      </c>
      <c r="H486" s="215" t="str">
        <f>IF(COUNTIFS(FFPERegionsAvailable!B:B,FFPEUsageLog!A486,FFPERegionsAvailable!J:J,FFPEUsageLog!B486,FFPERegionsAvailable!F:F,FFPEUsageLog!C486)&gt;0,"Y","N")</f>
        <v>Y</v>
      </c>
    </row>
    <row r="487" spans="1:8" hidden="1">
      <c r="A487" s="116" t="s">
        <v>324</v>
      </c>
      <c r="B487" s="116" t="s">
        <v>1538</v>
      </c>
      <c r="C487" s="116" t="s">
        <v>1996</v>
      </c>
      <c r="D487" s="322">
        <v>1</v>
      </c>
      <c r="E487" s="215" t="s">
        <v>2916</v>
      </c>
      <c r="F487" s="652" t="s">
        <v>2917</v>
      </c>
      <c r="G487" s="215" t="s">
        <v>2908</v>
      </c>
      <c r="H487" s="215" t="str">
        <f>IF(COUNTIFS(FFPERegionsAvailable!B:B,FFPEUsageLog!A487,FFPERegionsAvailable!J:J,FFPEUsageLog!B487,FFPERegionsAvailable!F:F,FFPEUsageLog!C487)&gt;0,"Y","N")</f>
        <v>Y</v>
      </c>
    </row>
    <row r="488" spans="1:8" hidden="1">
      <c r="A488" s="116" t="s">
        <v>355</v>
      </c>
      <c r="B488" s="116" t="s">
        <v>925</v>
      </c>
      <c r="C488" s="116" t="s">
        <v>1353</v>
      </c>
      <c r="D488" s="322">
        <v>1</v>
      </c>
      <c r="E488" s="215" t="s">
        <v>2916</v>
      </c>
      <c r="F488" s="652" t="s">
        <v>2917</v>
      </c>
      <c r="G488" s="215" t="s">
        <v>2908</v>
      </c>
      <c r="H488" s="215" t="str">
        <f>IF(COUNTIFS(FFPERegionsAvailable!B:B,FFPEUsageLog!A488,FFPERegionsAvailable!J:J,FFPEUsageLog!B488,FFPERegionsAvailable!F:F,FFPEUsageLog!C488)&gt;0,"Y","N")</f>
        <v>Y</v>
      </c>
    </row>
    <row r="489" spans="1:8" hidden="1">
      <c r="A489" s="116">
        <v>20050033</v>
      </c>
      <c r="B489" s="116" t="s">
        <v>943</v>
      </c>
      <c r="C489" s="116" t="s">
        <v>1703</v>
      </c>
      <c r="D489" s="322">
        <v>1</v>
      </c>
      <c r="E489" s="215" t="s">
        <v>2916</v>
      </c>
      <c r="F489" s="652" t="s">
        <v>2917</v>
      </c>
      <c r="G489" s="215" t="s">
        <v>2908</v>
      </c>
      <c r="H489" s="215" t="str">
        <f>IF(COUNTIFS(FFPERegionsAvailable!B:B,FFPEUsageLog!A489,FFPERegionsAvailable!J:J,FFPEUsageLog!B489,FFPERegionsAvailable!F:F,FFPEUsageLog!C489)&gt;0,"Y","N")</f>
        <v>Y</v>
      </c>
    </row>
    <row r="490" spans="1:8" hidden="1">
      <c r="A490" s="215">
        <v>20174902</v>
      </c>
      <c r="B490" s="116" t="s">
        <v>943</v>
      </c>
      <c r="C490" s="215" t="s">
        <v>1703</v>
      </c>
      <c r="D490" s="215">
        <v>1</v>
      </c>
      <c r="E490" s="215" t="s">
        <v>2916</v>
      </c>
      <c r="F490" s="652" t="s">
        <v>2917</v>
      </c>
      <c r="G490" s="215" t="s">
        <v>2908</v>
      </c>
      <c r="H490" s="215" t="str">
        <f>IF(COUNTIFS(FFPERegionsAvailable!B:B,FFPEUsageLog!A490,FFPERegionsAvailable!J:J,FFPEUsageLog!B490,FFPERegionsAvailable!F:F,FFPEUsageLog!C490)&gt;0,"Y","N")</f>
        <v>Y</v>
      </c>
    </row>
    <row r="491" spans="1:8" hidden="1">
      <c r="A491" s="215" t="s">
        <v>291</v>
      </c>
      <c r="B491" s="116" t="s">
        <v>943</v>
      </c>
      <c r="C491" s="215" t="s">
        <v>1530</v>
      </c>
      <c r="D491" s="215">
        <v>1</v>
      </c>
      <c r="E491" s="215" t="s">
        <v>2916</v>
      </c>
      <c r="F491" s="652" t="s">
        <v>2917</v>
      </c>
      <c r="G491" s="215" t="s">
        <v>2908</v>
      </c>
      <c r="H491" s="215" t="str">
        <f>IF(COUNTIFS(FFPERegionsAvailable!B:B,FFPEUsageLog!A491,FFPERegionsAvailable!J:J,FFPEUsageLog!B491,FFPERegionsAvailable!F:F,FFPEUsageLog!C491)&gt;0,"Y","N")</f>
        <v>Y</v>
      </c>
    </row>
    <row r="492" spans="1:8" hidden="1">
      <c r="A492" s="215" t="s">
        <v>295</v>
      </c>
      <c r="B492" s="116" t="s">
        <v>1063</v>
      </c>
      <c r="C492" s="215" t="s">
        <v>1996</v>
      </c>
      <c r="D492" s="215">
        <v>1</v>
      </c>
      <c r="E492" s="215" t="s">
        <v>2916</v>
      </c>
      <c r="F492" s="652" t="s">
        <v>2917</v>
      </c>
      <c r="G492" s="215" t="s">
        <v>2908</v>
      </c>
      <c r="H492" s="215" t="str">
        <f>IF(COUNTIFS(FFPERegionsAvailable!B:B,FFPEUsageLog!A492,FFPERegionsAvailable!J:J,FFPEUsageLog!B492,FFPERegionsAvailable!F:F,FFPEUsageLog!C492)&gt;0,"Y","N")</f>
        <v>Y</v>
      </c>
    </row>
    <row r="493" spans="1:8" hidden="1">
      <c r="A493" s="215" t="s">
        <v>305</v>
      </c>
      <c r="B493" s="116" t="s">
        <v>943</v>
      </c>
      <c r="C493" s="215" t="s">
        <v>1591</v>
      </c>
      <c r="D493" s="215">
        <v>1</v>
      </c>
      <c r="E493" s="215" t="s">
        <v>2916</v>
      </c>
      <c r="F493" s="652" t="s">
        <v>2917</v>
      </c>
      <c r="G493" s="215" t="s">
        <v>2908</v>
      </c>
      <c r="H493" s="215" t="str">
        <f>IF(COUNTIFS(FFPERegionsAvailable!B:B,FFPEUsageLog!A493,FFPERegionsAvailable!J:J,FFPEUsageLog!B493,FFPERegionsAvailable!F:F,FFPEUsageLog!C493)&gt;0,"Y","N")</f>
        <v>Y</v>
      </c>
    </row>
    <row r="494" spans="1:8" hidden="1">
      <c r="A494" s="215" t="s">
        <v>324</v>
      </c>
      <c r="B494" s="116" t="s">
        <v>1063</v>
      </c>
      <c r="C494" s="215" t="s">
        <v>1996</v>
      </c>
      <c r="D494" s="215">
        <v>1</v>
      </c>
      <c r="E494" s="215" t="s">
        <v>2916</v>
      </c>
      <c r="F494" s="652" t="s">
        <v>2917</v>
      </c>
      <c r="G494" s="215" t="s">
        <v>2908</v>
      </c>
      <c r="H494" s="215" t="str">
        <f>IF(COUNTIFS(FFPERegionsAvailable!B:B,FFPEUsageLog!A494,FFPERegionsAvailable!J:J,FFPEUsageLog!B494,FFPERegionsAvailable!F:F,FFPEUsageLog!C494)&gt;0,"Y","N")</f>
        <v>Y</v>
      </c>
    </row>
    <row r="495" spans="1:8" hidden="1">
      <c r="A495" s="215" t="s">
        <v>355</v>
      </c>
      <c r="B495" s="116" t="s">
        <v>943</v>
      </c>
      <c r="C495" s="215" t="s">
        <v>1353</v>
      </c>
      <c r="D495" s="215">
        <v>1</v>
      </c>
      <c r="E495" s="215" t="s">
        <v>2916</v>
      </c>
      <c r="F495" s="652" t="s">
        <v>2917</v>
      </c>
      <c r="G495" s="215" t="s">
        <v>2908</v>
      </c>
      <c r="H495" s="215" t="str">
        <f>IF(COUNTIFS(FFPERegionsAvailable!B:B,FFPEUsageLog!A495,FFPERegionsAvailable!J:J,FFPEUsageLog!B495,FFPERegionsAvailable!F:F,FFPEUsageLog!C495)&gt;0,"Y","N")</f>
        <v>Y</v>
      </c>
    </row>
    <row r="496" spans="1:8" hidden="1">
      <c r="A496" s="215" t="s">
        <v>334</v>
      </c>
      <c r="B496" s="116" t="s">
        <v>943</v>
      </c>
      <c r="C496" s="215" t="s">
        <v>1587</v>
      </c>
      <c r="D496" s="215">
        <v>1</v>
      </c>
      <c r="E496" s="215" t="s">
        <v>2916</v>
      </c>
      <c r="F496" s="652" t="s">
        <v>2917</v>
      </c>
      <c r="G496" s="215" t="s">
        <v>2908</v>
      </c>
      <c r="H496" s="215" t="str">
        <f>IF(COUNTIFS(FFPERegionsAvailable!B:B,FFPEUsageLog!A496,FFPERegionsAvailable!J:J,FFPEUsageLog!B496,FFPERegionsAvailable!F:F,FFPEUsageLog!C496)&gt;0,"Y","N")</f>
        <v>Y</v>
      </c>
    </row>
    <row r="497" spans="1:8" hidden="1">
      <c r="A497" s="215" t="s">
        <v>336</v>
      </c>
      <c r="B497" s="116" t="s">
        <v>943</v>
      </c>
      <c r="C497" s="215" t="s">
        <v>1615</v>
      </c>
      <c r="D497" s="215">
        <v>1</v>
      </c>
      <c r="E497" s="215" t="s">
        <v>2916</v>
      </c>
      <c r="F497" s="652" t="s">
        <v>2917</v>
      </c>
      <c r="G497" s="215" t="s">
        <v>2908</v>
      </c>
      <c r="H497" s="215" t="str">
        <f>IF(COUNTIFS(FFPERegionsAvailable!B:B,FFPEUsageLog!A497,FFPERegionsAvailable!J:J,FFPEUsageLog!B497,FFPERegionsAvailable!F:F,FFPEUsageLog!C497)&gt;0,"Y","N")</f>
        <v>Y</v>
      </c>
    </row>
    <row r="498" spans="1:8" hidden="1">
      <c r="A498" s="215" t="s">
        <v>352</v>
      </c>
      <c r="B498" s="116" t="s">
        <v>943</v>
      </c>
      <c r="C498" s="215" t="s">
        <v>1601</v>
      </c>
      <c r="D498" s="215">
        <v>1</v>
      </c>
      <c r="E498" s="215" t="s">
        <v>2916</v>
      </c>
      <c r="F498" s="652" t="s">
        <v>2917</v>
      </c>
      <c r="G498" s="215" t="s">
        <v>2908</v>
      </c>
      <c r="H498" s="215" t="str">
        <f>IF(COUNTIFS(FFPERegionsAvailable!B:B,FFPEUsageLog!A498,FFPERegionsAvailable!J:J,FFPEUsageLog!B498,FFPERegionsAvailable!F:F,FFPEUsageLog!C498)&gt;0,"Y","N")</f>
        <v>Y</v>
      </c>
    </row>
    <row r="499" spans="1:8" hidden="1">
      <c r="A499" s="215">
        <v>19910006</v>
      </c>
      <c r="B499" s="116" t="s">
        <v>2918</v>
      </c>
      <c r="C499" s="215" t="s">
        <v>1729</v>
      </c>
      <c r="D499" s="215">
        <v>1</v>
      </c>
      <c r="E499" s="215" t="s">
        <v>2916</v>
      </c>
      <c r="F499" s="652" t="s">
        <v>2917</v>
      </c>
      <c r="G499" s="215" t="s">
        <v>2908</v>
      </c>
      <c r="H499" s="215" t="str">
        <f>IF(COUNTIFS(FFPERegionsAvailable!B:B,FFPEUsageLog!A499,FFPERegionsAvailable!J:J,FFPEUsageLog!B499,FFPERegionsAvailable!F:F,FFPEUsageLog!C499)&gt;0,"Y","N")</f>
        <v>Y</v>
      </c>
    </row>
    <row r="500" spans="1:8" hidden="1">
      <c r="A500" s="215">
        <v>19910334</v>
      </c>
      <c r="B500" s="116" t="s">
        <v>2918</v>
      </c>
      <c r="C500" s="215" t="s">
        <v>1729</v>
      </c>
      <c r="D500" s="215">
        <v>1</v>
      </c>
      <c r="E500" s="215" t="s">
        <v>2916</v>
      </c>
      <c r="F500" s="652" t="s">
        <v>2917</v>
      </c>
      <c r="G500" s="215" t="s">
        <v>2908</v>
      </c>
      <c r="H500" s="215" t="str">
        <f>IF(COUNTIFS(FFPERegionsAvailable!B:B,FFPEUsageLog!A500,FFPERegionsAvailable!J:J,FFPEUsageLog!B500,FFPERegionsAvailable!F:F,FFPEUsageLog!C500)&gt;0,"Y","N")</f>
        <v>Y</v>
      </c>
    </row>
    <row r="501" spans="1:8" hidden="1">
      <c r="A501" s="215">
        <v>19920035</v>
      </c>
      <c r="B501" s="116" t="s">
        <v>2918</v>
      </c>
      <c r="C501" s="215" t="s">
        <v>1729</v>
      </c>
      <c r="D501" s="215">
        <v>1</v>
      </c>
      <c r="E501" s="215" t="s">
        <v>2916</v>
      </c>
      <c r="F501" s="652" t="s">
        <v>2917</v>
      </c>
      <c r="G501" s="215" t="s">
        <v>2908</v>
      </c>
      <c r="H501" s="215" t="str">
        <f>IF(COUNTIFS(FFPERegionsAvailable!B:B,FFPEUsageLog!A501,FFPERegionsAvailable!J:J,FFPEUsageLog!B501,FFPERegionsAvailable!F:F,FFPEUsageLog!C501)&gt;0,"Y","N")</f>
        <v>Y</v>
      </c>
    </row>
    <row r="502" spans="1:8" hidden="1">
      <c r="A502" s="215">
        <v>19910006</v>
      </c>
      <c r="B502" s="215" t="s">
        <v>1538</v>
      </c>
      <c r="C502" s="215" t="s">
        <v>1729</v>
      </c>
      <c r="D502" s="322">
        <v>1</v>
      </c>
      <c r="E502" s="215" t="s">
        <v>2916</v>
      </c>
      <c r="F502" s="652" t="s">
        <v>2917</v>
      </c>
      <c r="G502" s="215" t="s">
        <v>2908</v>
      </c>
      <c r="H502" s="215" t="str">
        <f>IF(COUNTIFS(FFPERegionsAvailable!B:B,FFPEUsageLog!A502,FFPERegionsAvailable!J:J,FFPEUsageLog!B502,FFPERegionsAvailable!F:F,FFPEUsageLog!C502)&gt;0,"Y","N")</f>
        <v>Y</v>
      </c>
    </row>
    <row r="503" spans="1:8" hidden="1">
      <c r="A503" s="215">
        <v>19910334</v>
      </c>
      <c r="B503" s="215" t="s">
        <v>1538</v>
      </c>
      <c r="C503" s="215" t="s">
        <v>1729</v>
      </c>
      <c r="D503" s="322">
        <v>1</v>
      </c>
      <c r="E503" s="215" t="s">
        <v>2916</v>
      </c>
      <c r="F503" s="652" t="s">
        <v>2917</v>
      </c>
      <c r="G503" s="215" t="s">
        <v>2908</v>
      </c>
      <c r="H503" s="215" t="str">
        <f>IF(COUNTIFS(FFPERegionsAvailable!B:B,FFPEUsageLog!A503,FFPERegionsAvailable!J:J,FFPEUsageLog!B503,FFPERegionsAvailable!F:F,FFPEUsageLog!C503)&gt;0,"Y","N")</f>
        <v>Y</v>
      </c>
    </row>
    <row r="504" spans="1:8" hidden="1">
      <c r="A504" s="215">
        <v>19920035</v>
      </c>
      <c r="B504" s="215" t="s">
        <v>1538</v>
      </c>
      <c r="C504" s="215" t="s">
        <v>1729</v>
      </c>
      <c r="D504" s="215">
        <v>1</v>
      </c>
      <c r="E504" s="215" t="s">
        <v>2916</v>
      </c>
      <c r="F504" s="652" t="s">
        <v>2917</v>
      </c>
      <c r="G504" s="215" t="s">
        <v>2908</v>
      </c>
      <c r="H504" s="215" t="str">
        <f>IF(COUNTIFS(FFPERegionsAvailable!B:B,FFPEUsageLog!A504,FFPERegionsAvailable!J:J,FFPEUsageLog!B504,FFPERegionsAvailable!F:F,FFPEUsageLog!C504)&gt;0,"Y","N")</f>
        <v>Y</v>
      </c>
    </row>
    <row r="505" spans="1:8" hidden="1">
      <c r="A505" s="215">
        <v>19920077</v>
      </c>
      <c r="B505" s="215" t="s">
        <v>1538</v>
      </c>
      <c r="C505" s="215" t="s">
        <v>1729</v>
      </c>
      <c r="D505" s="215">
        <v>1</v>
      </c>
      <c r="E505" s="215" t="s">
        <v>2916</v>
      </c>
      <c r="F505" s="652" t="s">
        <v>2917</v>
      </c>
      <c r="G505" s="215" t="s">
        <v>2908</v>
      </c>
      <c r="H505" s="215" t="str">
        <f>IF(COUNTIFS(FFPERegionsAvailable!B:B,FFPEUsageLog!A505,FFPERegionsAvailable!J:J,FFPEUsageLog!B505,FFPERegionsAvailable!F:F,FFPEUsageLog!C505)&gt;0,"Y","N")</f>
        <v>Y</v>
      </c>
    </row>
    <row r="506" spans="1:8" hidden="1">
      <c r="A506" s="215" t="s">
        <v>334</v>
      </c>
      <c r="B506" s="215" t="s">
        <v>925</v>
      </c>
      <c r="C506" s="215" t="s">
        <v>1587</v>
      </c>
      <c r="D506" s="215">
        <v>1</v>
      </c>
      <c r="E506" s="215" t="s">
        <v>2916</v>
      </c>
      <c r="F506" s="652" t="s">
        <v>2917</v>
      </c>
      <c r="G506" s="215" t="s">
        <v>2908</v>
      </c>
      <c r="H506" s="215" t="str">
        <f>IF(COUNTIFS(FFPERegionsAvailable!B:B,FFPEUsageLog!A506,FFPERegionsAvailable!J:J,FFPEUsageLog!B506,FFPERegionsAvailable!F:F,FFPEUsageLog!C506)&gt;0,"Y","N")</f>
        <v>Y</v>
      </c>
    </row>
    <row r="507" spans="1:8" hidden="1">
      <c r="A507" s="215" t="s">
        <v>336</v>
      </c>
      <c r="B507" s="215" t="s">
        <v>925</v>
      </c>
      <c r="C507" s="215" t="s">
        <v>1484</v>
      </c>
      <c r="D507" s="215">
        <v>1</v>
      </c>
      <c r="E507" s="215" t="s">
        <v>2916</v>
      </c>
      <c r="F507" s="652" t="s">
        <v>2917</v>
      </c>
      <c r="G507" s="215" t="s">
        <v>2908</v>
      </c>
      <c r="H507" s="215" t="str">
        <f>IF(COUNTIFS(FFPERegionsAvailable!B:B,FFPEUsageLog!A507,FFPERegionsAvailable!J:J,FFPEUsageLog!B507,FFPERegionsAvailable!F:F,FFPEUsageLog!C507)&gt;0,"Y","N")</f>
        <v>Y</v>
      </c>
    </row>
    <row r="508" spans="1:8" hidden="1">
      <c r="A508" s="215" t="s">
        <v>352</v>
      </c>
      <c r="B508" s="215" t="s">
        <v>925</v>
      </c>
      <c r="C508" s="215" t="s">
        <v>1601</v>
      </c>
      <c r="D508" s="215">
        <v>1</v>
      </c>
      <c r="E508" s="215" t="s">
        <v>2916</v>
      </c>
      <c r="F508" s="652" t="s">
        <v>2917</v>
      </c>
      <c r="G508" s="215" t="s">
        <v>2908</v>
      </c>
      <c r="H508" s="215" t="str">
        <f>IF(COUNTIFS(FFPERegionsAvailable!B:B,FFPEUsageLog!A508,FFPERegionsAvailable!J:J,FFPEUsageLog!B508,FFPERegionsAvailable!F:F,FFPEUsageLog!C508)&gt;0,"Y","N")</f>
        <v>Y</v>
      </c>
    </row>
    <row r="509" spans="1:8" hidden="1">
      <c r="A509" s="215">
        <v>19920179</v>
      </c>
      <c r="B509" s="215" t="s">
        <v>1538</v>
      </c>
      <c r="C509" s="215" t="s">
        <v>1703</v>
      </c>
      <c r="D509" s="215">
        <v>1</v>
      </c>
      <c r="E509" s="215" t="s">
        <v>2916</v>
      </c>
      <c r="F509" s="652" t="s">
        <v>2917</v>
      </c>
      <c r="G509" s="215" t="s">
        <v>2908</v>
      </c>
      <c r="H509" s="215" t="str">
        <f>IF(COUNTIFS(FFPERegionsAvailable!B:B,FFPEUsageLog!A509,FFPERegionsAvailable!J:J,FFPEUsageLog!B509,FFPERegionsAvailable!F:F,FFPEUsageLog!C509)&gt;0,"Y","N")</f>
        <v>Y</v>
      </c>
    </row>
    <row r="510" spans="1:8" hidden="1">
      <c r="A510" s="215">
        <v>19920194</v>
      </c>
      <c r="B510" s="215" t="s">
        <v>1538</v>
      </c>
      <c r="C510" s="215" t="s">
        <v>1729</v>
      </c>
      <c r="D510" s="322">
        <v>1</v>
      </c>
      <c r="E510" s="215" t="s">
        <v>2916</v>
      </c>
      <c r="F510" s="652" t="s">
        <v>2917</v>
      </c>
      <c r="G510" s="215" t="s">
        <v>2908</v>
      </c>
      <c r="H510" s="215" t="str">
        <f>IF(COUNTIFS(FFPERegionsAvailable!B:B,FFPEUsageLog!A510,FFPERegionsAvailable!J:J,FFPEUsageLog!B510,FFPERegionsAvailable!F:F,FFPEUsageLog!C510)&gt;0,"Y","N")</f>
        <v>Y</v>
      </c>
    </row>
    <row r="511" spans="1:8" hidden="1">
      <c r="A511" s="215">
        <v>20130325</v>
      </c>
      <c r="B511" s="215" t="s">
        <v>925</v>
      </c>
      <c r="C511" s="215" t="s">
        <v>1670</v>
      </c>
      <c r="D511" s="322">
        <v>1</v>
      </c>
      <c r="E511" s="215" t="s">
        <v>2916</v>
      </c>
      <c r="F511" s="652" t="s">
        <v>2917</v>
      </c>
      <c r="G511" s="215" t="s">
        <v>2908</v>
      </c>
      <c r="H511" s="215" t="str">
        <f>IF(COUNTIFS(FFPERegionsAvailable!B:B,FFPEUsageLog!A511,FFPERegionsAvailable!J:J,FFPEUsageLog!B511,FFPERegionsAvailable!F:F,FFPEUsageLog!C511)&gt;0,"Y","N")</f>
        <v>Y</v>
      </c>
    </row>
    <row r="512" spans="1:8" hidden="1">
      <c r="A512" s="215" t="s">
        <v>271</v>
      </c>
      <c r="B512" s="215" t="s">
        <v>925</v>
      </c>
      <c r="C512" s="215" t="s">
        <v>1628</v>
      </c>
      <c r="D512" s="215">
        <v>1</v>
      </c>
      <c r="E512" s="215" t="s">
        <v>2916</v>
      </c>
      <c r="F512" s="652" t="s">
        <v>2917</v>
      </c>
      <c r="G512" s="215" t="s">
        <v>2908</v>
      </c>
      <c r="H512" s="215" t="str">
        <f>IF(COUNTIFS(FFPERegionsAvailable!B:B,FFPEUsageLog!A512,FFPERegionsAvailable!J:J,FFPEUsageLog!B512,FFPERegionsAvailable!F:F,FFPEUsageLog!C512)&gt;0,"Y","N")</f>
        <v>Y</v>
      </c>
    </row>
    <row r="513" spans="1:8" hidden="1">
      <c r="A513" s="215" t="s">
        <v>312</v>
      </c>
      <c r="B513" s="215" t="s">
        <v>1538</v>
      </c>
      <c r="C513" s="215" t="s">
        <v>1992</v>
      </c>
      <c r="D513" s="215">
        <v>1</v>
      </c>
      <c r="E513" s="215" t="s">
        <v>2916</v>
      </c>
      <c r="F513" s="652" t="s">
        <v>2917</v>
      </c>
      <c r="G513" s="215" t="s">
        <v>2908</v>
      </c>
      <c r="H513" s="215" t="str">
        <f>IF(COUNTIFS(FFPERegionsAvailable!B:B,FFPEUsageLog!A513,FFPERegionsAvailable!J:J,FFPEUsageLog!B513,FFPERegionsAvailable!F:F,FFPEUsageLog!C513)&gt;0,"Y","N")</f>
        <v>Y</v>
      </c>
    </row>
    <row r="514" spans="1:8" hidden="1">
      <c r="A514" s="215" t="s">
        <v>326</v>
      </c>
      <c r="B514" s="215" t="s">
        <v>925</v>
      </c>
      <c r="C514" s="215" t="s">
        <v>2919</v>
      </c>
      <c r="D514" s="215">
        <v>1</v>
      </c>
      <c r="E514" s="215" t="s">
        <v>2916</v>
      </c>
      <c r="F514" s="652" t="s">
        <v>2917</v>
      </c>
      <c r="G514" s="215" t="s">
        <v>2908</v>
      </c>
      <c r="H514" s="215" t="str">
        <f>IF(COUNTIFS(FFPERegionsAvailable!B:B,FFPEUsageLog!A514,FFPERegionsAvailable!J:J,FFPEUsageLog!B514,FFPERegionsAvailable!F:F,FFPEUsageLog!C514)&gt;0,"Y","N")</f>
        <v>Y</v>
      </c>
    </row>
    <row r="515" spans="1:8" hidden="1">
      <c r="A515" s="215" t="s">
        <v>411</v>
      </c>
      <c r="B515" s="215" t="s">
        <v>925</v>
      </c>
      <c r="C515" s="215" t="s">
        <v>2017</v>
      </c>
      <c r="D515" s="215">
        <v>1</v>
      </c>
      <c r="E515" s="215" t="s">
        <v>2916</v>
      </c>
      <c r="F515" s="652" t="s">
        <v>2917</v>
      </c>
      <c r="G515" s="215" t="s">
        <v>2908</v>
      </c>
      <c r="H515" s="215" t="str">
        <f>IF(COUNTIFS(FFPERegionsAvailable!B:B,FFPEUsageLog!A515,FFPERegionsAvailable!J:J,FFPEUsageLog!B515,FFPERegionsAvailable!F:F,FFPEUsageLog!C515)&gt;0,"Y","N")</f>
        <v>Y</v>
      </c>
    </row>
    <row r="516" spans="1:8" hidden="1">
      <c r="A516" s="215">
        <v>19920179</v>
      </c>
      <c r="B516" s="215" t="s">
        <v>943</v>
      </c>
      <c r="C516" s="215" t="s">
        <v>1720</v>
      </c>
      <c r="D516" s="215">
        <v>1</v>
      </c>
      <c r="E516" s="215" t="s">
        <v>2916</v>
      </c>
      <c r="F516" s="652" t="s">
        <v>2917</v>
      </c>
      <c r="G516" s="215" t="s">
        <v>2908</v>
      </c>
      <c r="H516" s="215" t="str">
        <f>IF(COUNTIFS(FFPERegionsAvailable!B:B,FFPEUsageLog!A516,FFPERegionsAvailable!J:J,FFPEUsageLog!B516,FFPERegionsAvailable!F:F,FFPEUsageLog!C516)&gt;0,"Y","N")</f>
        <v>Y</v>
      </c>
    </row>
    <row r="517" spans="1:8" hidden="1">
      <c r="A517" s="215">
        <v>19920194</v>
      </c>
      <c r="B517" s="215" t="s">
        <v>943</v>
      </c>
      <c r="C517" s="215" t="s">
        <v>1720</v>
      </c>
      <c r="D517" s="215">
        <v>1</v>
      </c>
      <c r="E517" s="215" t="s">
        <v>2916</v>
      </c>
      <c r="F517" s="652" t="s">
        <v>2917</v>
      </c>
      <c r="G517" s="215" t="s">
        <v>2908</v>
      </c>
      <c r="H517" s="215" t="str">
        <f>IF(COUNTIFS(FFPERegionsAvailable!B:B,FFPEUsageLog!A517,FFPERegionsAvailable!J:J,FFPEUsageLog!B517,FFPERegionsAvailable!F:F,FFPEUsageLog!C517)&gt;0,"Y","N")</f>
        <v>Y</v>
      </c>
    </row>
    <row r="518" spans="1:8" hidden="1">
      <c r="A518" s="215">
        <v>20130325</v>
      </c>
      <c r="B518" s="215" t="s">
        <v>943</v>
      </c>
      <c r="C518" s="215" t="s">
        <v>1688</v>
      </c>
      <c r="D518" s="215">
        <v>1</v>
      </c>
      <c r="E518" s="215" t="s">
        <v>2916</v>
      </c>
      <c r="F518" s="652" t="s">
        <v>2917</v>
      </c>
      <c r="G518" s="215" t="s">
        <v>2908</v>
      </c>
      <c r="H518" s="215" t="str">
        <f>IF(COUNTIFS(FFPERegionsAvailable!B:B,FFPEUsageLog!A518,FFPERegionsAvailable!J:J,FFPEUsageLog!B518,FFPERegionsAvailable!F:F,FFPEUsageLog!C518)&gt;0,"Y","N")</f>
        <v>Y</v>
      </c>
    </row>
    <row r="519" spans="1:8" hidden="1">
      <c r="A519" s="215" t="s">
        <v>271</v>
      </c>
      <c r="B519" s="215" t="s">
        <v>1063</v>
      </c>
      <c r="C519" s="215" t="s">
        <v>1628</v>
      </c>
      <c r="D519" s="322">
        <v>1</v>
      </c>
      <c r="E519" s="215" t="s">
        <v>2916</v>
      </c>
      <c r="F519" s="652" t="s">
        <v>2917</v>
      </c>
      <c r="G519" s="215" t="s">
        <v>2908</v>
      </c>
      <c r="H519" s="215" t="str">
        <f>IF(COUNTIFS(FFPERegionsAvailable!B:B,FFPEUsageLog!A519,FFPERegionsAvailable!J:J,FFPEUsageLog!B519,FFPERegionsAvailable!F:F,FFPEUsageLog!C519)&gt;0,"Y","N")</f>
        <v>Y</v>
      </c>
    </row>
    <row r="520" spans="1:8" hidden="1">
      <c r="A520" s="215" t="s">
        <v>312</v>
      </c>
      <c r="B520" s="215" t="s">
        <v>1063</v>
      </c>
      <c r="C520" s="215" t="s">
        <v>1992</v>
      </c>
      <c r="D520" s="322">
        <v>1</v>
      </c>
      <c r="E520" s="215" t="s">
        <v>2916</v>
      </c>
      <c r="F520" s="652" t="s">
        <v>2917</v>
      </c>
      <c r="G520" s="215" t="s">
        <v>2908</v>
      </c>
      <c r="H520" s="215" t="str">
        <f>IF(COUNTIFS(FFPERegionsAvailable!B:B,FFPEUsageLog!A520,FFPERegionsAvailable!J:J,FFPEUsageLog!B520,FFPERegionsAvailable!F:F,FFPEUsageLog!C520)&gt;0,"Y","N")</f>
        <v>Y</v>
      </c>
    </row>
    <row r="521" spans="1:8" hidden="1">
      <c r="A521" s="215" t="s">
        <v>326</v>
      </c>
      <c r="B521" s="215" t="s">
        <v>943</v>
      </c>
      <c r="C521" s="215" t="s">
        <v>2005</v>
      </c>
      <c r="D521" s="215">
        <v>1</v>
      </c>
      <c r="E521" s="215" t="s">
        <v>2916</v>
      </c>
      <c r="F521" s="652" t="s">
        <v>2917</v>
      </c>
      <c r="G521" s="215" t="s">
        <v>2908</v>
      </c>
      <c r="H521" s="215" t="str">
        <f>IF(COUNTIFS(FFPERegionsAvailable!B:B,FFPEUsageLog!A521,FFPERegionsAvailable!J:J,FFPEUsageLog!B521,FFPERegionsAvailable!F:F,FFPEUsageLog!C521)&gt;0,"Y","N")</f>
        <v>Y</v>
      </c>
    </row>
    <row r="522" spans="1:8" hidden="1">
      <c r="A522" s="215" t="s">
        <v>411</v>
      </c>
      <c r="B522" s="215" t="s">
        <v>943</v>
      </c>
      <c r="C522" s="215" t="s">
        <v>2017</v>
      </c>
      <c r="D522" s="215">
        <v>1</v>
      </c>
      <c r="E522" s="215" t="s">
        <v>2916</v>
      </c>
      <c r="F522" s="652" t="s">
        <v>2917</v>
      </c>
      <c r="G522" s="215" t="s">
        <v>2908</v>
      </c>
      <c r="H522" s="215" t="str">
        <f>IF(COUNTIFS(FFPERegionsAvailable!B:B,FFPEUsageLog!A522,FFPERegionsAvailable!J:J,FFPEUsageLog!B522,FFPERegionsAvailable!F:F,FFPEUsageLog!C522)&gt;0,"Y","N")</f>
        <v>Y</v>
      </c>
    </row>
    <row r="523" spans="1:8" hidden="1">
      <c r="A523" s="215">
        <v>19920077</v>
      </c>
      <c r="B523" s="215" t="s">
        <v>1731</v>
      </c>
      <c r="C523" s="215" t="s">
        <v>1729</v>
      </c>
      <c r="D523" s="215">
        <v>1</v>
      </c>
      <c r="E523" s="215" t="s">
        <v>2916</v>
      </c>
      <c r="F523" s="652" t="s">
        <v>2917</v>
      </c>
      <c r="G523" s="215" t="s">
        <v>2908</v>
      </c>
      <c r="H523" s="215" t="str">
        <f>IF(COUNTIFS(FFPERegionsAvailable!B:B,FFPEUsageLog!A523,FFPERegionsAvailable!J:J,FFPEUsageLog!B523,FFPERegionsAvailable!F:F,FFPEUsageLog!C523)&gt;0,"Y","N")</f>
        <v>Y</v>
      </c>
    </row>
    <row r="524" spans="1:8" hidden="1">
      <c r="A524" s="215">
        <v>1072</v>
      </c>
      <c r="B524" s="215" t="s">
        <v>975</v>
      </c>
      <c r="C524" s="215" t="s">
        <v>1383</v>
      </c>
      <c r="D524" s="215">
        <v>1</v>
      </c>
      <c r="E524" s="215" t="s">
        <v>2920</v>
      </c>
      <c r="F524" s="652" t="s">
        <v>2921</v>
      </c>
      <c r="G524" s="215" t="s">
        <v>2922</v>
      </c>
      <c r="H524" s="215" t="s">
        <v>205</v>
      </c>
    </row>
    <row r="525" spans="1:8" hidden="1">
      <c r="A525" s="215">
        <v>1072</v>
      </c>
      <c r="B525" s="215" t="s">
        <v>925</v>
      </c>
      <c r="C525" s="215" t="s">
        <v>1387</v>
      </c>
      <c r="D525" s="215">
        <v>1</v>
      </c>
      <c r="E525" s="215" t="s">
        <v>2920</v>
      </c>
      <c r="F525" s="652" t="s">
        <v>2921</v>
      </c>
      <c r="G525" s="16" t="s">
        <v>2922</v>
      </c>
      <c r="H525" s="215" t="s">
        <v>205</v>
      </c>
    </row>
    <row r="526" spans="1:8" hidden="1">
      <c r="A526" s="215">
        <v>1122</v>
      </c>
      <c r="B526" s="215" t="s">
        <v>975</v>
      </c>
      <c r="C526" s="215" t="s">
        <v>1383</v>
      </c>
      <c r="D526" s="215">
        <v>1</v>
      </c>
      <c r="E526" s="215" t="s">
        <v>2920</v>
      </c>
      <c r="F526" s="652" t="s">
        <v>2921</v>
      </c>
      <c r="G526" s="16" t="s">
        <v>2922</v>
      </c>
      <c r="H526" s="215" t="s">
        <v>205</v>
      </c>
    </row>
    <row r="527" spans="1:8" hidden="1">
      <c r="A527" s="215">
        <v>1122</v>
      </c>
      <c r="B527" s="215" t="s">
        <v>925</v>
      </c>
      <c r="C527" s="215" t="s">
        <v>1383</v>
      </c>
      <c r="D527" s="215">
        <v>1</v>
      </c>
      <c r="E527" s="215" t="s">
        <v>2920</v>
      </c>
      <c r="F527" s="652" t="s">
        <v>2921</v>
      </c>
      <c r="G527" s="16" t="s">
        <v>2922</v>
      </c>
      <c r="H527" s="215" t="s">
        <v>205</v>
      </c>
    </row>
    <row r="528" spans="1:8" hidden="1">
      <c r="A528" s="215">
        <v>1149</v>
      </c>
      <c r="B528" s="215" t="s">
        <v>975</v>
      </c>
      <c r="C528" s="215" t="s">
        <v>1379</v>
      </c>
      <c r="D528" s="215">
        <v>1</v>
      </c>
      <c r="E528" s="215" t="s">
        <v>2920</v>
      </c>
      <c r="F528" s="652" t="s">
        <v>2921</v>
      </c>
      <c r="G528" s="16" t="s">
        <v>2922</v>
      </c>
      <c r="H528" s="215" t="s">
        <v>205</v>
      </c>
    </row>
    <row r="529" spans="1:8" hidden="1">
      <c r="A529" s="215">
        <v>1149</v>
      </c>
      <c r="B529" s="215" t="s">
        <v>925</v>
      </c>
      <c r="C529" s="215" t="s">
        <v>1379</v>
      </c>
      <c r="D529" s="215">
        <v>1</v>
      </c>
      <c r="E529" s="215" t="s">
        <v>2920</v>
      </c>
      <c r="F529" s="652" t="s">
        <v>2921</v>
      </c>
      <c r="G529" s="215" t="s">
        <v>2922</v>
      </c>
      <c r="H529" s="215" t="s">
        <v>205</v>
      </c>
    </row>
    <row r="530" spans="1:8" hidden="1">
      <c r="A530" s="215">
        <v>1152</v>
      </c>
      <c r="B530" s="215" t="s">
        <v>975</v>
      </c>
      <c r="C530" s="215" t="s">
        <v>1379</v>
      </c>
      <c r="D530" s="215">
        <v>1</v>
      </c>
      <c r="E530" s="215" t="s">
        <v>2920</v>
      </c>
      <c r="F530" s="652" t="s">
        <v>2921</v>
      </c>
      <c r="G530" s="215" t="s">
        <v>2922</v>
      </c>
      <c r="H530" s="215" t="s">
        <v>205</v>
      </c>
    </row>
    <row r="531" spans="1:8" hidden="1">
      <c r="A531" s="215">
        <v>1152</v>
      </c>
      <c r="B531" s="215" t="s">
        <v>925</v>
      </c>
      <c r="C531" s="215" t="s">
        <v>1379</v>
      </c>
      <c r="D531" s="215">
        <v>1</v>
      </c>
      <c r="E531" s="215" t="s">
        <v>2920</v>
      </c>
      <c r="F531" s="652" t="s">
        <v>2921</v>
      </c>
      <c r="G531" s="215" t="s">
        <v>2922</v>
      </c>
      <c r="H531" s="215" t="s">
        <v>205</v>
      </c>
    </row>
    <row r="532" spans="1:8" hidden="1">
      <c r="A532" s="215">
        <v>1160</v>
      </c>
      <c r="B532" s="215" t="s">
        <v>975</v>
      </c>
      <c r="C532" s="215" t="s">
        <v>1374</v>
      </c>
      <c r="D532" s="215">
        <v>1</v>
      </c>
      <c r="E532" s="215" t="s">
        <v>2920</v>
      </c>
      <c r="F532" s="652" t="s">
        <v>2921</v>
      </c>
      <c r="G532" s="215" t="s">
        <v>2922</v>
      </c>
      <c r="H532" s="215" t="s">
        <v>205</v>
      </c>
    </row>
    <row r="533" spans="1:8" hidden="1">
      <c r="A533" s="215">
        <v>1160</v>
      </c>
      <c r="B533" s="215" t="s">
        <v>925</v>
      </c>
      <c r="C533" s="215" t="s">
        <v>1374</v>
      </c>
      <c r="D533" s="215">
        <v>1</v>
      </c>
      <c r="E533" s="215" t="s">
        <v>2920</v>
      </c>
      <c r="F533" s="652" t="s">
        <v>2921</v>
      </c>
      <c r="G533" s="215" t="s">
        <v>2922</v>
      </c>
      <c r="H533" s="215" t="s">
        <v>205</v>
      </c>
    </row>
    <row r="534" spans="1:8" hidden="1">
      <c r="A534" s="215">
        <v>1165</v>
      </c>
      <c r="B534" s="215" t="s">
        <v>975</v>
      </c>
      <c r="C534" s="215" t="s">
        <v>1370</v>
      </c>
      <c r="D534" s="215">
        <v>1</v>
      </c>
      <c r="E534" s="215" t="s">
        <v>2920</v>
      </c>
      <c r="F534" s="652" t="s">
        <v>2921</v>
      </c>
      <c r="G534" s="215" t="s">
        <v>2922</v>
      </c>
      <c r="H534" s="215" t="s">
        <v>205</v>
      </c>
    </row>
    <row r="535" spans="1:8" hidden="1">
      <c r="A535" s="215">
        <v>1165</v>
      </c>
      <c r="B535" s="215" t="s">
        <v>925</v>
      </c>
      <c r="C535" s="215" t="s">
        <v>1374</v>
      </c>
      <c r="D535" s="215">
        <v>1</v>
      </c>
      <c r="E535" s="215" t="s">
        <v>2920</v>
      </c>
      <c r="F535" s="652" t="s">
        <v>2921</v>
      </c>
      <c r="G535" s="215" t="s">
        <v>2922</v>
      </c>
      <c r="H535" s="215" t="s">
        <v>205</v>
      </c>
    </row>
    <row r="536" spans="1:8" hidden="1">
      <c r="A536" s="215" t="s">
        <v>460</v>
      </c>
      <c r="B536" s="215" t="s">
        <v>975</v>
      </c>
      <c r="C536" s="215" t="s">
        <v>1428</v>
      </c>
      <c r="D536" s="215">
        <v>1</v>
      </c>
      <c r="E536" s="215" t="s">
        <v>2920</v>
      </c>
      <c r="F536" s="652" t="s">
        <v>2921</v>
      </c>
      <c r="G536" s="215" t="s">
        <v>2922</v>
      </c>
      <c r="H536" s="215" t="s">
        <v>205</v>
      </c>
    </row>
    <row r="537" spans="1:8" hidden="1">
      <c r="A537" s="215" t="s">
        <v>460</v>
      </c>
      <c r="B537" s="215" t="s">
        <v>925</v>
      </c>
      <c r="C537" s="215" t="s">
        <v>1431</v>
      </c>
      <c r="D537" s="215">
        <v>1</v>
      </c>
      <c r="E537" s="215" t="s">
        <v>2920</v>
      </c>
      <c r="F537" s="652" t="s">
        <v>2921</v>
      </c>
      <c r="G537" s="215" t="s">
        <v>2922</v>
      </c>
      <c r="H537" s="215" t="s">
        <v>205</v>
      </c>
    </row>
    <row r="538" spans="1:8" hidden="1">
      <c r="A538" s="215">
        <v>1066</v>
      </c>
      <c r="B538" s="215" t="s">
        <v>975</v>
      </c>
      <c r="C538" s="215" t="s">
        <v>1387</v>
      </c>
      <c r="D538" s="215">
        <v>1</v>
      </c>
      <c r="E538" s="215" t="s">
        <v>2920</v>
      </c>
      <c r="F538" s="652" t="s">
        <v>2921</v>
      </c>
      <c r="G538" s="215" t="s">
        <v>2922</v>
      </c>
      <c r="H538" s="215" t="s">
        <v>205</v>
      </c>
    </row>
    <row r="539" spans="1:8" hidden="1">
      <c r="A539" s="215">
        <v>1066</v>
      </c>
      <c r="B539" s="215" t="s">
        <v>925</v>
      </c>
      <c r="C539" s="215" t="s">
        <v>1387</v>
      </c>
      <c r="D539" s="215">
        <v>1</v>
      </c>
      <c r="E539" s="215" t="s">
        <v>2920</v>
      </c>
      <c r="F539" s="652" t="s">
        <v>2921</v>
      </c>
      <c r="G539" s="215" t="s">
        <v>2922</v>
      </c>
      <c r="H539" s="215" t="s">
        <v>205</v>
      </c>
    </row>
    <row r="540" spans="1:8" hidden="1">
      <c r="A540" s="215">
        <v>1190</v>
      </c>
      <c r="B540" s="215" t="s">
        <v>975</v>
      </c>
      <c r="C540" s="215" t="s">
        <v>1366</v>
      </c>
      <c r="D540" s="215">
        <v>1</v>
      </c>
      <c r="E540" s="215" t="s">
        <v>2920</v>
      </c>
      <c r="F540" s="652" t="s">
        <v>2921</v>
      </c>
      <c r="G540" s="215" t="s">
        <v>2922</v>
      </c>
      <c r="H540" s="215" t="s">
        <v>205</v>
      </c>
    </row>
    <row r="541" spans="1:8" hidden="1">
      <c r="A541" s="215">
        <v>1190</v>
      </c>
      <c r="B541" s="215" t="s">
        <v>925</v>
      </c>
      <c r="C541" s="215" t="s">
        <v>1370</v>
      </c>
      <c r="D541" s="215">
        <v>1</v>
      </c>
      <c r="E541" s="215" t="s">
        <v>2920</v>
      </c>
      <c r="F541" s="652" t="s">
        <v>2921</v>
      </c>
      <c r="G541" s="215" t="s">
        <v>2922</v>
      </c>
      <c r="H541" s="215" t="s">
        <v>205</v>
      </c>
    </row>
    <row r="542" spans="1:8" hidden="1">
      <c r="A542" s="215">
        <v>1191</v>
      </c>
      <c r="B542" s="215" t="s">
        <v>975</v>
      </c>
      <c r="C542" s="215" t="s">
        <v>1366</v>
      </c>
      <c r="D542" s="215">
        <v>1</v>
      </c>
      <c r="E542" s="215" t="s">
        <v>2920</v>
      </c>
      <c r="F542" s="652" t="s">
        <v>2921</v>
      </c>
      <c r="G542" s="215" t="s">
        <v>2922</v>
      </c>
      <c r="H542" s="215" t="s">
        <v>205</v>
      </c>
    </row>
    <row r="543" spans="1:8" hidden="1">
      <c r="A543" s="215">
        <v>1191</v>
      </c>
      <c r="B543" s="215" t="s">
        <v>925</v>
      </c>
      <c r="C543" s="215" t="s">
        <v>1366</v>
      </c>
      <c r="D543" s="215">
        <v>1</v>
      </c>
      <c r="E543" s="215" t="s">
        <v>2920</v>
      </c>
      <c r="F543" s="652" t="s">
        <v>2921</v>
      </c>
      <c r="G543" s="215" t="s">
        <v>2922</v>
      </c>
      <c r="H543" s="215" t="s">
        <v>205</v>
      </c>
    </row>
    <row r="544" spans="1:8" hidden="1">
      <c r="A544" s="215">
        <v>1194</v>
      </c>
      <c r="B544" s="215" t="s">
        <v>975</v>
      </c>
      <c r="C544" s="215" t="s">
        <v>1366</v>
      </c>
      <c r="D544" s="215">
        <v>1</v>
      </c>
      <c r="E544" s="215" t="s">
        <v>2920</v>
      </c>
      <c r="F544" s="652" t="s">
        <v>2921</v>
      </c>
      <c r="G544" s="215" t="s">
        <v>2922</v>
      </c>
      <c r="H544" s="215" t="s">
        <v>205</v>
      </c>
    </row>
    <row r="545" spans="1:8" hidden="1">
      <c r="A545" s="215">
        <v>1194</v>
      </c>
      <c r="B545" s="215" t="s">
        <v>925</v>
      </c>
      <c r="C545" s="215" t="s">
        <v>1366</v>
      </c>
      <c r="D545" s="215">
        <v>1</v>
      </c>
      <c r="E545" s="215" t="s">
        <v>2920</v>
      </c>
      <c r="F545" s="652" t="s">
        <v>2921</v>
      </c>
      <c r="G545" s="215" t="s">
        <v>2922</v>
      </c>
      <c r="H545" s="215" t="s">
        <v>205</v>
      </c>
    </row>
    <row r="546" spans="1:8" hidden="1">
      <c r="A546" s="215" t="s">
        <v>465</v>
      </c>
      <c r="B546" s="215" t="s">
        <v>975</v>
      </c>
      <c r="C546" s="215" t="s">
        <v>1987</v>
      </c>
      <c r="D546" s="215">
        <v>1</v>
      </c>
      <c r="E546" s="215" t="s">
        <v>2920</v>
      </c>
      <c r="F546" s="652" t="s">
        <v>2921</v>
      </c>
      <c r="G546" s="215" t="s">
        <v>2922</v>
      </c>
      <c r="H546" s="215" t="s">
        <v>205</v>
      </c>
    </row>
    <row r="547" spans="1:8" hidden="1">
      <c r="A547" s="215" t="s">
        <v>465</v>
      </c>
      <c r="B547" s="215" t="s">
        <v>925</v>
      </c>
      <c r="C547" s="215" t="s">
        <v>1431</v>
      </c>
      <c r="D547" s="215">
        <v>1</v>
      </c>
      <c r="E547" s="215" t="s">
        <v>2920</v>
      </c>
      <c r="F547" s="652" t="s">
        <v>2921</v>
      </c>
      <c r="G547" s="215" t="s">
        <v>2922</v>
      </c>
      <c r="H547" s="215" t="s">
        <v>205</v>
      </c>
    </row>
    <row r="548" spans="1:8" hidden="1">
      <c r="A548" s="215" t="s">
        <v>471</v>
      </c>
      <c r="B548" s="215" t="s">
        <v>975</v>
      </c>
      <c r="C548" s="215" t="s">
        <v>1987</v>
      </c>
      <c r="D548" s="215">
        <v>1</v>
      </c>
      <c r="E548" s="215" t="s">
        <v>2920</v>
      </c>
      <c r="F548" s="652" t="s">
        <v>2921</v>
      </c>
      <c r="G548" s="215" t="s">
        <v>2922</v>
      </c>
      <c r="H548" s="215" t="s">
        <v>205</v>
      </c>
    </row>
    <row r="549" spans="1:8" hidden="1">
      <c r="A549" s="215" t="s">
        <v>471</v>
      </c>
      <c r="B549" s="215" t="s">
        <v>925</v>
      </c>
      <c r="C549" s="215" t="s">
        <v>1422</v>
      </c>
      <c r="D549" s="215">
        <v>1</v>
      </c>
      <c r="E549" s="215" t="s">
        <v>2920</v>
      </c>
      <c r="F549" s="652" t="s">
        <v>2921</v>
      </c>
      <c r="G549" s="215" t="s">
        <v>2922</v>
      </c>
      <c r="H549" s="215" t="s">
        <v>205</v>
      </c>
    </row>
    <row r="550" spans="1:8" hidden="1">
      <c r="A550" s="215" t="s">
        <v>479</v>
      </c>
      <c r="B550" s="215" t="s">
        <v>975</v>
      </c>
      <c r="C550" s="215" t="s">
        <v>1425</v>
      </c>
      <c r="D550" s="215">
        <v>1</v>
      </c>
      <c r="E550" s="215" t="s">
        <v>2920</v>
      </c>
      <c r="F550" s="652" t="s">
        <v>2921</v>
      </c>
      <c r="G550" s="215" t="s">
        <v>2922</v>
      </c>
      <c r="H550" s="215" t="s">
        <v>205</v>
      </c>
    </row>
    <row r="551" spans="1:8" hidden="1">
      <c r="A551" s="215" t="s">
        <v>479</v>
      </c>
      <c r="B551" s="215" t="s">
        <v>925</v>
      </c>
      <c r="C551" s="215" t="s">
        <v>1425</v>
      </c>
      <c r="D551" s="215">
        <v>1</v>
      </c>
      <c r="E551" s="215" t="s">
        <v>2920</v>
      </c>
      <c r="F551" s="652" t="s">
        <v>2921</v>
      </c>
      <c r="G551" s="215" t="s">
        <v>2922</v>
      </c>
      <c r="H551" s="215" t="s">
        <v>205</v>
      </c>
    </row>
    <row r="552" spans="1:8" hidden="1">
      <c r="A552" s="657">
        <v>20130325</v>
      </c>
      <c r="B552" s="658" t="s">
        <v>925</v>
      </c>
      <c r="C552" s="659" t="s">
        <v>1670</v>
      </c>
      <c r="D552" s="215">
        <v>1</v>
      </c>
      <c r="E552" s="215" t="s">
        <v>2904</v>
      </c>
      <c r="F552" s="652">
        <v>45204</v>
      </c>
      <c r="G552" s="215" t="s">
        <v>2923</v>
      </c>
    </row>
    <row r="553" spans="1:8" hidden="1">
      <c r="A553" s="657" t="s">
        <v>360</v>
      </c>
      <c r="B553" s="658" t="s">
        <v>925</v>
      </c>
      <c r="C553" s="659" t="s">
        <v>2010</v>
      </c>
      <c r="D553" s="215">
        <v>1</v>
      </c>
      <c r="E553" s="215" t="s">
        <v>2904</v>
      </c>
      <c r="F553" s="652">
        <v>45204</v>
      </c>
      <c r="G553" s="215" t="s">
        <v>2923</v>
      </c>
      <c r="H553" s="215" t="s">
        <v>205</v>
      </c>
    </row>
    <row r="554" spans="1:8" hidden="1">
      <c r="A554" s="657" t="s">
        <v>408</v>
      </c>
      <c r="B554" s="658" t="s">
        <v>925</v>
      </c>
      <c r="C554" s="659" t="s">
        <v>2010</v>
      </c>
      <c r="D554" s="215">
        <v>1</v>
      </c>
      <c r="E554" s="215" t="s">
        <v>2904</v>
      </c>
      <c r="F554" s="652">
        <v>45204</v>
      </c>
      <c r="G554" s="215" t="s">
        <v>2923</v>
      </c>
      <c r="H554" s="215" t="s">
        <v>205</v>
      </c>
    </row>
    <row r="555" spans="1:8" hidden="1">
      <c r="A555" s="657" t="s">
        <v>416</v>
      </c>
      <c r="B555" s="658" t="s">
        <v>925</v>
      </c>
      <c r="C555" s="659" t="s">
        <v>2024</v>
      </c>
      <c r="D555" s="215">
        <v>1</v>
      </c>
      <c r="E555" s="215" t="s">
        <v>2904</v>
      </c>
      <c r="F555" s="652">
        <v>45204</v>
      </c>
      <c r="G555" s="215" t="s">
        <v>2923</v>
      </c>
      <c r="H555" s="215" t="s">
        <v>205</v>
      </c>
    </row>
    <row r="556" spans="1:8" hidden="1">
      <c r="A556" s="657">
        <v>20130325</v>
      </c>
      <c r="B556" s="657" t="s">
        <v>943</v>
      </c>
      <c r="C556" s="659" t="s">
        <v>1688</v>
      </c>
      <c r="D556" s="215">
        <v>1</v>
      </c>
      <c r="E556" s="215" t="s">
        <v>2904</v>
      </c>
      <c r="F556" s="652">
        <v>45204</v>
      </c>
      <c r="G556" s="215" t="s">
        <v>2923</v>
      </c>
      <c r="H556" s="215" t="s">
        <v>205</v>
      </c>
    </row>
    <row r="557" spans="1:8" hidden="1">
      <c r="A557" s="660" t="s">
        <v>360</v>
      </c>
      <c r="B557" s="657" t="s">
        <v>943</v>
      </c>
      <c r="C557" s="659" t="s">
        <v>2010</v>
      </c>
      <c r="D557" s="215">
        <v>1</v>
      </c>
      <c r="E557" s="215" t="s">
        <v>2904</v>
      </c>
      <c r="F557" s="652">
        <v>45204</v>
      </c>
      <c r="G557" s="215" t="s">
        <v>2923</v>
      </c>
      <c r="H557" s="215" t="s">
        <v>205</v>
      </c>
    </row>
    <row r="558" spans="1:8" hidden="1">
      <c r="A558" s="660" t="s">
        <v>408</v>
      </c>
      <c r="B558" s="657" t="s">
        <v>943</v>
      </c>
      <c r="C558" s="659" t="s">
        <v>2010</v>
      </c>
      <c r="D558" s="215">
        <v>1</v>
      </c>
      <c r="E558" s="215" t="s">
        <v>2904</v>
      </c>
      <c r="F558" s="652">
        <v>45204</v>
      </c>
      <c r="G558" s="215" t="s">
        <v>2923</v>
      </c>
      <c r="H558" s="215" t="s">
        <v>205</v>
      </c>
    </row>
    <row r="559" spans="1:8" hidden="1">
      <c r="A559" s="660" t="s">
        <v>416</v>
      </c>
      <c r="B559" s="657" t="s">
        <v>943</v>
      </c>
      <c r="C559" s="659" t="s">
        <v>2024</v>
      </c>
      <c r="D559" s="215">
        <v>1</v>
      </c>
      <c r="E559" s="215" t="s">
        <v>2904</v>
      </c>
      <c r="F559" s="652">
        <v>45204</v>
      </c>
      <c r="G559" s="215" t="s">
        <v>2923</v>
      </c>
      <c r="H559" s="215" t="s">
        <v>205</v>
      </c>
    </row>
    <row r="560" spans="1:8" hidden="1">
      <c r="A560" s="657" t="s">
        <v>291</v>
      </c>
      <c r="B560" s="658" t="s">
        <v>925</v>
      </c>
      <c r="C560" s="659" t="s">
        <v>1530</v>
      </c>
      <c r="D560" s="215">
        <v>1</v>
      </c>
      <c r="E560" s="215" t="s">
        <v>2904</v>
      </c>
      <c r="F560" s="652">
        <v>45204</v>
      </c>
      <c r="G560" s="215" t="s">
        <v>2923</v>
      </c>
      <c r="H560" s="215" t="s">
        <v>205</v>
      </c>
    </row>
    <row r="561" spans="1:8" hidden="1">
      <c r="A561" s="657" t="s">
        <v>346</v>
      </c>
      <c r="B561" s="658" t="s">
        <v>925</v>
      </c>
      <c r="C561" s="659" t="s">
        <v>1518</v>
      </c>
      <c r="D561" s="215">
        <v>1</v>
      </c>
      <c r="E561" s="215" t="s">
        <v>2904</v>
      </c>
      <c r="F561" s="652">
        <v>45204</v>
      </c>
      <c r="G561" s="215" t="s">
        <v>2923</v>
      </c>
      <c r="H561" s="215" t="s">
        <v>205</v>
      </c>
    </row>
    <row r="562" spans="1:8" hidden="1">
      <c r="A562" s="657" t="s">
        <v>284</v>
      </c>
      <c r="B562" s="658" t="s">
        <v>925</v>
      </c>
      <c r="C562" s="659" t="s">
        <v>1522</v>
      </c>
      <c r="D562" s="215">
        <v>1</v>
      </c>
      <c r="E562" s="215" t="s">
        <v>2904</v>
      </c>
      <c r="F562" s="652">
        <v>45204</v>
      </c>
      <c r="G562" s="215" t="s">
        <v>2923</v>
      </c>
      <c r="H562" s="215" t="s">
        <v>205</v>
      </c>
    </row>
    <row r="563" spans="1:8" hidden="1">
      <c r="A563" s="657" t="s">
        <v>2876</v>
      </c>
      <c r="B563" s="658" t="s">
        <v>925</v>
      </c>
      <c r="C563" s="659" t="s">
        <v>1937</v>
      </c>
      <c r="D563" s="215">
        <v>1</v>
      </c>
      <c r="E563" s="215" t="s">
        <v>2904</v>
      </c>
      <c r="F563" s="652">
        <v>45204</v>
      </c>
      <c r="G563" s="215" t="s">
        <v>2923</v>
      </c>
      <c r="H563" s="215" t="s">
        <v>205</v>
      </c>
    </row>
    <row r="564" spans="1:8" hidden="1">
      <c r="A564" s="657" t="s">
        <v>291</v>
      </c>
      <c r="B564" s="657" t="s">
        <v>943</v>
      </c>
      <c r="C564" s="656" t="s">
        <v>1530</v>
      </c>
      <c r="D564" s="215">
        <v>1</v>
      </c>
      <c r="E564" s="215" t="s">
        <v>2904</v>
      </c>
      <c r="F564" s="652">
        <v>45204</v>
      </c>
      <c r="G564" s="215" t="s">
        <v>2923</v>
      </c>
      <c r="H564" s="215" t="s">
        <v>205</v>
      </c>
    </row>
    <row r="565" spans="1:8" hidden="1">
      <c r="A565" s="657" t="s">
        <v>346</v>
      </c>
      <c r="B565" s="657" t="s">
        <v>943</v>
      </c>
      <c r="C565" s="656" t="s">
        <v>1526</v>
      </c>
      <c r="D565" s="215">
        <v>1</v>
      </c>
      <c r="E565" s="215" t="s">
        <v>2904</v>
      </c>
      <c r="F565" s="652">
        <v>45204</v>
      </c>
      <c r="G565" s="215" t="s">
        <v>2923</v>
      </c>
      <c r="H565" s="215" t="s">
        <v>205</v>
      </c>
    </row>
    <row r="566" spans="1:8" hidden="1">
      <c r="A566" s="657" t="s">
        <v>284</v>
      </c>
      <c r="B566" s="657" t="s">
        <v>943</v>
      </c>
      <c r="C566" s="656" t="s">
        <v>1522</v>
      </c>
      <c r="D566" s="215">
        <v>1</v>
      </c>
      <c r="E566" s="215" t="s">
        <v>2904</v>
      </c>
      <c r="F566" s="652">
        <v>45204</v>
      </c>
      <c r="G566" s="215" t="s">
        <v>2923</v>
      </c>
      <c r="H566" s="215" t="s">
        <v>205</v>
      </c>
    </row>
    <row r="567" spans="1:8" hidden="1">
      <c r="A567" s="657" t="s">
        <v>419</v>
      </c>
      <c r="B567" s="658" t="s">
        <v>925</v>
      </c>
      <c r="C567" s="659" t="s">
        <v>1464</v>
      </c>
      <c r="D567" s="215">
        <v>1</v>
      </c>
      <c r="E567" s="215" t="s">
        <v>2904</v>
      </c>
      <c r="F567" s="652">
        <v>45204</v>
      </c>
      <c r="G567" s="215" t="s">
        <v>2923</v>
      </c>
      <c r="H567" s="215" t="s">
        <v>205</v>
      </c>
    </row>
    <row r="568" spans="1:8" hidden="1">
      <c r="A568" s="657">
        <v>912</v>
      </c>
      <c r="B568" s="658" t="s">
        <v>925</v>
      </c>
      <c r="C568" s="659" t="s">
        <v>1963</v>
      </c>
      <c r="D568" s="215">
        <v>1</v>
      </c>
      <c r="E568" s="215" t="s">
        <v>2904</v>
      </c>
      <c r="F568" s="652">
        <v>45204</v>
      </c>
      <c r="G568" s="215" t="s">
        <v>2923</v>
      </c>
      <c r="H568" s="215" t="s">
        <v>205</v>
      </c>
    </row>
    <row r="569" spans="1:8" hidden="1">
      <c r="A569" s="657" t="s">
        <v>424</v>
      </c>
      <c r="B569" s="658" t="s">
        <v>925</v>
      </c>
      <c r="C569" s="659" t="s">
        <v>1455</v>
      </c>
      <c r="D569" s="215">
        <v>1</v>
      </c>
      <c r="E569" s="215" t="s">
        <v>2904</v>
      </c>
      <c r="F569" s="652">
        <v>45204</v>
      </c>
      <c r="G569" s="215" t="s">
        <v>2923</v>
      </c>
      <c r="H569" s="215" t="s">
        <v>205</v>
      </c>
    </row>
    <row r="570" spans="1:8" hidden="1">
      <c r="A570" s="657" t="s">
        <v>302</v>
      </c>
      <c r="B570" s="658" t="s">
        <v>925</v>
      </c>
      <c r="C570" s="659" t="s">
        <v>1514</v>
      </c>
      <c r="D570" s="215">
        <v>1</v>
      </c>
      <c r="E570" s="215" t="s">
        <v>2904</v>
      </c>
      <c r="F570" s="652">
        <v>45204</v>
      </c>
      <c r="G570" s="215" t="s">
        <v>2923</v>
      </c>
      <c r="H570" s="215" t="s">
        <v>205</v>
      </c>
    </row>
    <row r="571" spans="1:8" hidden="1">
      <c r="A571" s="660" t="s">
        <v>419</v>
      </c>
      <c r="B571" s="657" t="s">
        <v>943</v>
      </c>
      <c r="C571" s="659" t="s">
        <v>1466</v>
      </c>
      <c r="D571" s="215">
        <v>1</v>
      </c>
      <c r="E571" s="215" t="s">
        <v>2904</v>
      </c>
      <c r="F571" s="652">
        <v>45204</v>
      </c>
      <c r="G571" s="215" t="s">
        <v>2923</v>
      </c>
      <c r="H571" s="215" t="s">
        <v>205</v>
      </c>
    </row>
    <row r="572" spans="1:8" hidden="1">
      <c r="A572" s="660">
        <v>912</v>
      </c>
      <c r="B572" s="657" t="s">
        <v>943</v>
      </c>
      <c r="C572" s="659" t="s">
        <v>1963</v>
      </c>
      <c r="D572" s="215">
        <v>1</v>
      </c>
      <c r="E572" s="215" t="s">
        <v>2904</v>
      </c>
      <c r="F572" s="652">
        <v>45204</v>
      </c>
      <c r="G572" s="215" t="s">
        <v>2923</v>
      </c>
      <c r="H572" s="215" t="s">
        <v>205</v>
      </c>
    </row>
    <row r="573" spans="1:8" hidden="1">
      <c r="A573" s="660" t="s">
        <v>424</v>
      </c>
      <c r="B573" s="657" t="s">
        <v>943</v>
      </c>
      <c r="C573" s="659" t="s">
        <v>1466</v>
      </c>
      <c r="D573" s="215">
        <v>1</v>
      </c>
      <c r="E573" s="215" t="s">
        <v>2904</v>
      </c>
      <c r="F573" s="652">
        <v>45204</v>
      </c>
      <c r="G573" s="215" t="s">
        <v>2923</v>
      </c>
      <c r="H573" s="215" t="s">
        <v>205</v>
      </c>
    </row>
    <row r="574" spans="1:8" hidden="1">
      <c r="A574" s="660" t="s">
        <v>302</v>
      </c>
      <c r="B574" s="657" t="s">
        <v>943</v>
      </c>
      <c r="C574" s="659" t="s">
        <v>1615</v>
      </c>
      <c r="D574" s="215">
        <v>1</v>
      </c>
      <c r="E574" s="215" t="s">
        <v>2904</v>
      </c>
      <c r="F574" s="652">
        <v>45204</v>
      </c>
      <c r="G574" s="215" t="s">
        <v>2923</v>
      </c>
      <c r="H574" s="215" t="s">
        <v>205</v>
      </c>
    </row>
    <row r="575" spans="1:8" hidden="1">
      <c r="A575" s="215" t="s">
        <v>2924</v>
      </c>
      <c r="B575" s="215" t="s">
        <v>975</v>
      </c>
      <c r="C575" s="215" t="s">
        <v>1425</v>
      </c>
      <c r="D575" s="215">
        <v>1</v>
      </c>
      <c r="E575" s="215" t="s">
        <v>2920</v>
      </c>
      <c r="F575" s="652" t="s">
        <v>2925</v>
      </c>
      <c r="G575" s="215" t="s">
        <v>2922</v>
      </c>
      <c r="H575" s="215" t="s">
        <v>205</v>
      </c>
    </row>
    <row r="576" spans="1:8" hidden="1">
      <c r="A576" s="215" t="s">
        <v>602</v>
      </c>
      <c r="B576" s="215" t="s">
        <v>975</v>
      </c>
      <c r="C576" s="215" t="s">
        <v>1475</v>
      </c>
      <c r="D576" s="215">
        <v>1</v>
      </c>
      <c r="E576" s="215" t="s">
        <v>2920</v>
      </c>
      <c r="F576" s="652" t="s">
        <v>2925</v>
      </c>
      <c r="G576" s="215" t="s">
        <v>2922</v>
      </c>
      <c r="H576" s="215" t="s">
        <v>205</v>
      </c>
    </row>
    <row r="577" spans="1:8" hidden="1">
      <c r="A577" s="215" t="s">
        <v>2926</v>
      </c>
      <c r="B577" s="215" t="s">
        <v>975</v>
      </c>
      <c r="C577" s="215" t="s">
        <v>1497</v>
      </c>
      <c r="D577" s="215">
        <v>1</v>
      </c>
      <c r="E577" s="215" t="s">
        <v>2920</v>
      </c>
      <c r="F577" s="652" t="s">
        <v>2925</v>
      </c>
      <c r="G577" s="215" t="s">
        <v>2922</v>
      </c>
      <c r="H577" s="215" t="s">
        <v>205</v>
      </c>
    </row>
    <row r="578" spans="1:8" hidden="1">
      <c r="A578" s="215" t="s">
        <v>331</v>
      </c>
      <c r="B578" s="215" t="s">
        <v>975</v>
      </c>
      <c r="C578" s="215" t="s">
        <v>1489</v>
      </c>
      <c r="D578" s="215">
        <v>1</v>
      </c>
      <c r="E578" s="215" t="s">
        <v>2920</v>
      </c>
      <c r="F578" s="652" t="s">
        <v>2925</v>
      </c>
      <c r="G578" s="215" t="s">
        <v>2922</v>
      </c>
      <c r="H578" s="215" t="s">
        <v>205</v>
      </c>
    </row>
    <row r="579" spans="1:8" hidden="1">
      <c r="A579" s="215" t="s">
        <v>602</v>
      </c>
      <c r="B579" s="215" t="s">
        <v>925</v>
      </c>
      <c r="C579" s="215" t="s">
        <v>1475</v>
      </c>
      <c r="D579" s="215">
        <v>1</v>
      </c>
      <c r="E579" s="215" t="s">
        <v>2920</v>
      </c>
      <c r="F579" s="652" t="s">
        <v>2925</v>
      </c>
      <c r="G579" s="215" t="s">
        <v>2922</v>
      </c>
      <c r="H579" s="215" t="s">
        <v>205</v>
      </c>
    </row>
    <row r="580" spans="1:8" hidden="1">
      <c r="A580" s="215" t="s">
        <v>2926</v>
      </c>
      <c r="B580" s="215" t="s">
        <v>925</v>
      </c>
      <c r="C580" s="215" t="s">
        <v>1489</v>
      </c>
      <c r="D580" s="215">
        <v>1</v>
      </c>
      <c r="E580" s="215" t="s">
        <v>2920</v>
      </c>
      <c r="F580" s="652" t="s">
        <v>2925</v>
      </c>
      <c r="G580" s="215" t="s">
        <v>2922</v>
      </c>
      <c r="H580" s="215" t="s">
        <v>205</v>
      </c>
    </row>
    <row r="581" spans="1:8" hidden="1">
      <c r="A581" s="215" t="s">
        <v>331</v>
      </c>
      <c r="B581" s="215" t="s">
        <v>925</v>
      </c>
      <c r="C581" s="215" t="s">
        <v>1484</v>
      </c>
      <c r="D581" s="215">
        <v>1</v>
      </c>
      <c r="E581" s="215" t="s">
        <v>2920</v>
      </c>
      <c r="F581" s="652" t="s">
        <v>2925</v>
      </c>
      <c r="G581" s="215" t="s">
        <v>2922</v>
      </c>
      <c r="H581" s="215" t="s">
        <v>205</v>
      </c>
    </row>
    <row r="582" spans="1:8" hidden="1">
      <c r="A582" s="215" t="s">
        <v>336</v>
      </c>
      <c r="B582" s="215" t="s">
        <v>925</v>
      </c>
      <c r="C582" s="215" t="s">
        <v>1484</v>
      </c>
      <c r="D582" s="215">
        <v>1</v>
      </c>
      <c r="E582" s="215" t="s">
        <v>2920</v>
      </c>
      <c r="F582" s="652" t="s">
        <v>2925</v>
      </c>
      <c r="G582" s="215" t="s">
        <v>2922</v>
      </c>
      <c r="H582" s="215" t="s">
        <v>205</v>
      </c>
    </row>
    <row r="583" spans="1:8" hidden="1">
      <c r="A583" s="215" t="s">
        <v>2927</v>
      </c>
      <c r="B583" s="215" t="s">
        <v>975</v>
      </c>
      <c r="C583" s="215" t="s">
        <v>1985</v>
      </c>
      <c r="D583" s="215">
        <v>1</v>
      </c>
      <c r="E583" s="215" t="s">
        <v>2920</v>
      </c>
      <c r="F583" s="652" t="s">
        <v>2925</v>
      </c>
      <c r="G583" s="215" t="s">
        <v>2922</v>
      </c>
      <c r="H583" s="215" t="s">
        <v>205</v>
      </c>
    </row>
    <row r="584" spans="1:8" hidden="1">
      <c r="A584" s="215" t="s">
        <v>2928</v>
      </c>
      <c r="B584" s="215" t="s">
        <v>975</v>
      </c>
      <c r="C584" s="215" t="s">
        <v>1985</v>
      </c>
      <c r="D584" s="215">
        <v>1</v>
      </c>
      <c r="E584" s="215" t="s">
        <v>2920</v>
      </c>
      <c r="F584" s="652" t="s">
        <v>2925</v>
      </c>
      <c r="G584" s="215" t="s">
        <v>2922</v>
      </c>
      <c r="H584" s="215" t="s">
        <v>205</v>
      </c>
    </row>
    <row r="585" spans="1:8" hidden="1">
      <c r="A585" s="215" t="s">
        <v>2929</v>
      </c>
      <c r="B585" s="215" t="s">
        <v>975</v>
      </c>
      <c r="C585" s="215" t="s">
        <v>1493</v>
      </c>
      <c r="D585" s="215">
        <v>1</v>
      </c>
      <c r="E585" s="215" t="s">
        <v>2920</v>
      </c>
      <c r="F585" s="652" t="s">
        <v>2925</v>
      </c>
      <c r="G585" s="215" t="s">
        <v>2922</v>
      </c>
      <c r="H585" s="215" t="s">
        <v>205</v>
      </c>
    </row>
    <row r="586" spans="1:8" hidden="1">
      <c r="A586" s="215" t="s">
        <v>2930</v>
      </c>
      <c r="B586" s="215" t="s">
        <v>975</v>
      </c>
      <c r="C586" s="215" t="s">
        <v>1480</v>
      </c>
      <c r="D586" s="215">
        <v>1</v>
      </c>
      <c r="E586" s="215" t="s">
        <v>2920</v>
      </c>
      <c r="F586" s="652" t="s">
        <v>2925</v>
      </c>
      <c r="G586" s="215" t="s">
        <v>2922</v>
      </c>
      <c r="H586" s="215" t="s">
        <v>205</v>
      </c>
    </row>
    <row r="587" spans="1:8" hidden="1">
      <c r="A587" s="215" t="s">
        <v>2929</v>
      </c>
      <c r="B587" s="215" t="s">
        <v>925</v>
      </c>
      <c r="C587" s="215" t="s">
        <v>1493</v>
      </c>
      <c r="D587" s="215">
        <v>1</v>
      </c>
      <c r="E587" s="215" t="s">
        <v>2920</v>
      </c>
      <c r="F587" s="652" t="s">
        <v>2925</v>
      </c>
      <c r="G587" s="215" t="s">
        <v>2922</v>
      </c>
      <c r="H587" s="215" t="s">
        <v>205</v>
      </c>
    </row>
    <row r="588" spans="1:8" hidden="1">
      <c r="A588" s="215" t="s">
        <v>2930</v>
      </c>
      <c r="B588" s="215" t="s">
        <v>925</v>
      </c>
      <c r="C588" s="215" t="s">
        <v>1480</v>
      </c>
      <c r="D588" s="215">
        <v>1</v>
      </c>
      <c r="E588" s="215" t="s">
        <v>2920</v>
      </c>
      <c r="F588" s="652" t="s">
        <v>2925</v>
      </c>
      <c r="G588" s="215" t="s">
        <v>2922</v>
      </c>
      <c r="H588" s="215" t="s">
        <v>205</v>
      </c>
    </row>
    <row r="589" spans="1:8" hidden="1">
      <c r="A589" s="215" t="s">
        <v>614</v>
      </c>
      <c r="B589" s="215" t="s">
        <v>925</v>
      </c>
      <c r="C589" s="215" t="s">
        <v>1502</v>
      </c>
      <c r="D589" s="215">
        <v>1</v>
      </c>
      <c r="E589" s="215" t="s">
        <v>2920</v>
      </c>
      <c r="F589" s="652" t="s">
        <v>2925</v>
      </c>
      <c r="G589" s="215" t="s">
        <v>2922</v>
      </c>
      <c r="H589" s="215" t="s">
        <v>205</v>
      </c>
    </row>
    <row r="590" spans="1:8" hidden="1">
      <c r="A590" s="215" t="s">
        <v>633</v>
      </c>
      <c r="B590" s="215" t="s">
        <v>925</v>
      </c>
      <c r="C590" s="215" t="s">
        <v>1489</v>
      </c>
      <c r="D590" s="215">
        <v>1</v>
      </c>
      <c r="E590" s="215" t="s">
        <v>2920</v>
      </c>
      <c r="F590" s="652" t="s">
        <v>2925</v>
      </c>
      <c r="G590" s="215" t="s">
        <v>2922</v>
      </c>
      <c r="H590" s="215" t="s">
        <v>205</v>
      </c>
    </row>
    <row r="591" spans="1:8" hidden="1">
      <c r="A591" s="215" t="s">
        <v>336</v>
      </c>
      <c r="B591" s="215" t="s">
        <v>975</v>
      </c>
      <c r="C591" s="215" t="s">
        <v>1484</v>
      </c>
      <c r="D591" s="215">
        <v>1</v>
      </c>
      <c r="E591" s="215" t="s">
        <v>2920</v>
      </c>
      <c r="F591" s="655">
        <v>45231</v>
      </c>
      <c r="G591" s="215" t="s">
        <v>2922</v>
      </c>
      <c r="H591" s="215" t="s">
        <v>205</v>
      </c>
    </row>
    <row r="592" spans="1:8" hidden="1">
      <c r="A592" s="215" t="s">
        <v>629</v>
      </c>
      <c r="B592" s="215" t="s">
        <v>975</v>
      </c>
      <c r="C592" s="215" t="s">
        <v>1475</v>
      </c>
      <c r="D592" s="215">
        <v>1</v>
      </c>
      <c r="E592" s="215" t="s">
        <v>2920</v>
      </c>
      <c r="F592" s="655">
        <v>45231</v>
      </c>
      <c r="G592" s="215" t="s">
        <v>2922</v>
      </c>
      <c r="H592" s="215" t="s">
        <v>205</v>
      </c>
    </row>
    <row r="593" spans="1:8" hidden="1">
      <c r="A593" s="215" t="s">
        <v>629</v>
      </c>
      <c r="B593" s="215" t="s">
        <v>925</v>
      </c>
      <c r="C593" s="215" t="s">
        <v>1475</v>
      </c>
      <c r="D593" s="215">
        <v>1</v>
      </c>
      <c r="E593" s="215" t="s">
        <v>2920</v>
      </c>
      <c r="F593" s="655">
        <v>45231</v>
      </c>
      <c r="G593" s="215" t="s">
        <v>2922</v>
      </c>
      <c r="H593" s="215" t="s">
        <v>205</v>
      </c>
    </row>
    <row r="594" spans="1:8" hidden="1">
      <c r="A594" s="215" t="s">
        <v>614</v>
      </c>
      <c r="B594" s="215" t="s">
        <v>975</v>
      </c>
      <c r="C594" s="215" t="s">
        <v>1502</v>
      </c>
      <c r="D594" s="215">
        <v>1</v>
      </c>
      <c r="E594" s="215" t="s">
        <v>2920</v>
      </c>
      <c r="F594" s="655">
        <v>45231</v>
      </c>
      <c r="G594" s="215" t="s">
        <v>2922</v>
      </c>
      <c r="H594" s="215" t="s">
        <v>205</v>
      </c>
    </row>
    <row r="595" spans="1:8" hidden="1">
      <c r="A595" s="215" t="s">
        <v>626</v>
      </c>
      <c r="B595" s="215" t="s">
        <v>975</v>
      </c>
      <c r="C595" s="215" t="s">
        <v>1493</v>
      </c>
      <c r="D595" s="215">
        <v>1</v>
      </c>
      <c r="E595" s="215" t="s">
        <v>2920</v>
      </c>
      <c r="F595" s="655">
        <v>45231</v>
      </c>
      <c r="G595" s="215" t="s">
        <v>2922</v>
      </c>
      <c r="H595" s="215" t="s">
        <v>205</v>
      </c>
    </row>
    <row r="596" spans="1:8" hidden="1">
      <c r="A596" s="215" t="s">
        <v>633</v>
      </c>
      <c r="B596" s="215" t="s">
        <v>975</v>
      </c>
      <c r="C596" s="215" t="s">
        <v>1489</v>
      </c>
      <c r="D596" s="215">
        <v>1</v>
      </c>
      <c r="E596" s="215" t="s">
        <v>2920</v>
      </c>
      <c r="F596" s="655">
        <v>45231</v>
      </c>
      <c r="G596" s="215" t="s">
        <v>2922</v>
      </c>
      <c r="H596" s="215" t="s">
        <v>205</v>
      </c>
    </row>
    <row r="597" spans="1:8" hidden="1">
      <c r="A597" s="215" t="s">
        <v>626</v>
      </c>
      <c r="B597" s="215" t="s">
        <v>925</v>
      </c>
      <c r="C597" s="215" t="s">
        <v>1497</v>
      </c>
      <c r="D597" s="215">
        <v>1</v>
      </c>
      <c r="E597" s="215" t="s">
        <v>2920</v>
      </c>
      <c r="F597" s="655">
        <v>45231</v>
      </c>
      <c r="G597" s="215" t="s">
        <v>2922</v>
      </c>
      <c r="H597" s="215" t="s">
        <v>205</v>
      </c>
    </row>
  </sheetData>
  <autoFilter ref="A1:H597" xr:uid="{5203747D-FA66-4EC2-B57E-C971554CA73C}">
    <filterColumn colId="2">
      <filters>
        <filter val="K41"/>
      </filters>
    </filterColumn>
  </autoFilter>
  <mergeCells count="1">
    <mergeCell ref="K1:S1"/>
  </mergeCells>
  <conditionalFormatting sqref="H1:H1048576">
    <cfRule type="expression" dxfId="638" priority="25">
      <formula>$H1="N"</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26" id="{C062D95A-895A-47B8-8FD2-C02039041BB0}">
            <xm:f>AND($H1="N", COUNTIF(FFPERegionsAvailable!$B:$B,$A1)=0)</xm:f>
            <x14:dxf>
              <font>
                <color rgb="FF9C0006"/>
              </font>
              <fill>
                <patternFill>
                  <bgColor rgb="FFFFC7CE"/>
                </patternFill>
              </fill>
            </x14:dxf>
          </x14:cfRule>
          <xm:sqref>A1:A83 D460:F460 A315:A459 C442:D459 F442:F459 D461:D481 E461:F480 A306:A313 A482:A1048576 A85:A304</xm:sqref>
        </x14:conditionalFormatting>
        <x14:conditionalFormatting xmlns:xm="http://schemas.microsoft.com/office/excel/2006/main">
          <x14:cfRule type="expression" priority="5" id="{EAF8BE50-FC39-4E6D-82B7-A39FD37340E7}">
            <xm:f>AND($H3="N", COUNTIF(FFPERegionsAvailable!$B:$B,$A3)=0)</xm:f>
            <x14:dxf>
              <font>
                <color rgb="FF9C0006"/>
              </font>
              <fill>
                <patternFill>
                  <bgColor rgb="FFFFC7CE"/>
                </patternFill>
              </fill>
            </x14:dxf>
          </x14:cfRule>
          <xm:sqref>K3</xm:sqref>
        </x14:conditionalFormatting>
        <x14:conditionalFormatting xmlns:xm="http://schemas.microsoft.com/office/excel/2006/main">
          <x14:cfRule type="expression" priority="1" id="{60CC9112-9608-462C-A2D0-E586E3537E10}">
            <xm:f>AND($H481="N", COUNTIF(FFPERegionsAvailable!$B:$B,$A481)=0)</xm:f>
            <x14:dxf>
              <font>
                <color rgb="FF9C0006"/>
              </font>
              <fill>
                <patternFill>
                  <bgColor rgb="FFFFC7CE"/>
                </patternFill>
              </fill>
            </x14:dxf>
          </x14:cfRule>
          <xm:sqref>E481:F481</xm:sqref>
        </x14:conditionalFormatting>
        <x14:conditionalFormatting xmlns:xm="http://schemas.microsoft.com/office/excel/2006/main">
          <x14:cfRule type="expression" priority="3270" id="{75D97B9A-5863-4172-8EEE-CC45F1EAF875}">
            <xm:f>AND($H1="N", COUNTIFS(FFPERegionsAvailable!$B:$B,$A1,FFPERegionsAvailable!$J:$J,$B1,FFPERegionsAvailable!$F:$F,$C1)=0)</xm:f>
            <x14:dxf>
              <font>
                <color rgb="FF9C0006"/>
              </font>
              <fill>
                <patternFill>
                  <bgColor rgb="FFFFC7CE"/>
                </patternFill>
              </fill>
            </x14:dxf>
          </x14:cfRule>
          <xm:sqref>C315:C441 C306:C313 C482:C1048576 C1:C304</xm:sqref>
        </x14:conditionalFormatting>
        <x14:conditionalFormatting xmlns:xm="http://schemas.microsoft.com/office/excel/2006/main">
          <x14:cfRule type="expression" priority="3273" id="{AFB88A9E-E549-4107-9641-82EE9D2A9EE8}">
            <xm:f>AND($H1="N", COUNTIFS(FFPERegionsAvailable!$B:$B,$A1,FFPERegionsAvailable!$J:$J,$B1)=0)</xm:f>
            <x14:dxf>
              <font>
                <color rgb="FF9C0006"/>
              </font>
              <fill>
                <patternFill>
                  <bgColor rgb="FFFFC7CE"/>
                </patternFill>
              </fill>
            </x14:dxf>
          </x14:cfRule>
          <xm:sqref>B1:B8 B101:B224 B10:B89 L3 L15:L20 B482:B1048576 B226:B459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402"/>
  <sheetViews>
    <sheetView tabSelected="1" workbookViewId="0">
      <pane xSplit="2" ySplit="1" topLeftCell="C19" activePane="bottomRight" state="frozen"/>
      <selection pane="topRight"/>
      <selection pane="bottomLeft"/>
      <selection pane="bottomRight" activeCell="F31" sqref="F31"/>
    </sheetView>
  </sheetViews>
  <sheetFormatPr defaultColWidth="8.81640625" defaultRowHeight="14.5"/>
  <cols>
    <col min="1" max="1" width="18.453125" style="1" bestFit="1" customWidth="1"/>
    <col min="2" max="2" width="19.81640625" style="120" customWidth="1"/>
    <col min="3" max="3" width="13.453125" style="120" customWidth="1"/>
    <col min="4" max="4" width="13.453125" style="1" customWidth="1"/>
    <col min="5" max="5" width="12.1796875" style="1" customWidth="1"/>
    <col min="6" max="6" width="16.81640625" style="73" customWidth="1"/>
    <col min="7" max="7" width="14" style="1" customWidth="1"/>
    <col min="8" max="8" width="7.26953125" style="58" bestFit="1" customWidth="1"/>
    <col min="9" max="9" width="18.7265625" style="1" customWidth="1"/>
    <col min="10" max="10" width="14.26953125" style="120" bestFit="1" customWidth="1"/>
    <col min="11" max="11" width="18.7265625" style="1" customWidth="1"/>
    <col min="12" max="13" width="14.1796875" style="1" bestFit="1" customWidth="1"/>
  </cols>
  <sheetData>
    <row r="1" spans="1:16">
      <c r="A1" s="22" t="s">
        <v>81</v>
      </c>
      <c r="B1" s="61" t="s">
        <v>2931</v>
      </c>
      <c r="C1" s="61" t="s">
        <v>2932</v>
      </c>
      <c r="D1" s="22" t="s">
        <v>1226</v>
      </c>
      <c r="E1" s="22" t="s">
        <v>1249</v>
      </c>
      <c r="F1" s="79" t="s">
        <v>1232</v>
      </c>
      <c r="G1" s="22" t="s">
        <v>1233</v>
      </c>
      <c r="H1" s="56" t="s">
        <v>1235</v>
      </c>
      <c r="I1" s="22" t="s">
        <v>1237</v>
      </c>
      <c r="J1" s="61" t="s">
        <v>1238</v>
      </c>
      <c r="K1" s="22" t="s">
        <v>1240</v>
      </c>
      <c r="L1" s="22" t="s">
        <v>1242</v>
      </c>
      <c r="M1" s="22" t="s">
        <v>1243</v>
      </c>
      <c r="N1" s="35" t="s">
        <v>894</v>
      </c>
      <c r="O1" s="22" t="s">
        <v>125</v>
      </c>
      <c r="P1" s="22" t="s">
        <v>126</v>
      </c>
    </row>
    <row r="2" spans="1:16">
      <c r="A2" s="26">
        <v>20030099</v>
      </c>
      <c r="B2" s="62" t="s">
        <v>925</v>
      </c>
      <c r="C2" s="62"/>
      <c r="D2" s="26" t="s">
        <v>2933</v>
      </c>
      <c r="E2" s="187" t="s">
        <v>2934</v>
      </c>
      <c r="F2" s="72" t="s">
        <v>2935</v>
      </c>
      <c r="G2" s="72" t="s">
        <v>2935</v>
      </c>
      <c r="I2" s="26">
        <v>677.7</v>
      </c>
      <c r="J2" s="636">
        <v>23</v>
      </c>
      <c r="K2" s="23">
        <f t="shared" ref="K2:K38" si="0">I2*J2</f>
        <v>15587.1</v>
      </c>
      <c r="L2" s="26">
        <v>2.06</v>
      </c>
      <c r="M2" s="26">
        <v>1.79</v>
      </c>
      <c r="N2" s="13"/>
      <c r="O2" s="24">
        <f>IF(P2="","",VLOOKUP(P2,Mapping!AT:AU,2,FALSE))</f>
        <v>2</v>
      </c>
      <c r="P2" s="13" t="s">
        <v>1</v>
      </c>
    </row>
    <row r="3" spans="1:16">
      <c r="A3" s="26">
        <v>20110477</v>
      </c>
      <c r="B3" s="62" t="s">
        <v>943</v>
      </c>
      <c r="C3" s="62"/>
      <c r="D3" s="26" t="s">
        <v>2936</v>
      </c>
      <c r="E3" s="26"/>
      <c r="F3" s="72">
        <v>43816</v>
      </c>
      <c r="G3" s="72"/>
      <c r="I3" s="26">
        <v>59.8</v>
      </c>
      <c r="J3" s="636">
        <v>20</v>
      </c>
      <c r="K3" s="23">
        <f t="shared" si="0"/>
        <v>1196</v>
      </c>
      <c r="L3" s="26">
        <v>2.02</v>
      </c>
      <c r="M3" s="26">
        <v>1.7</v>
      </c>
      <c r="N3" s="13"/>
      <c r="O3" s="24">
        <f>IF(P3="","",VLOOKUP(P3,Mapping!AT:AU,2,FALSE))</f>
        <v>2</v>
      </c>
      <c r="P3" s="13" t="s">
        <v>1</v>
      </c>
    </row>
    <row r="4" spans="1:16">
      <c r="A4" s="26">
        <v>20110477</v>
      </c>
      <c r="B4" s="62" t="s">
        <v>943</v>
      </c>
      <c r="C4" s="62"/>
      <c r="D4" s="26" t="s">
        <v>2937</v>
      </c>
      <c r="E4" s="26"/>
      <c r="F4" s="72">
        <v>44390</v>
      </c>
      <c r="G4" s="72"/>
      <c r="I4" s="26">
        <v>148.1</v>
      </c>
      <c r="J4" s="636"/>
      <c r="K4" s="23">
        <f t="shared" si="0"/>
        <v>0</v>
      </c>
      <c r="L4" s="26">
        <v>2.0499999999999998</v>
      </c>
      <c r="M4" s="26">
        <v>0.32</v>
      </c>
      <c r="N4" s="13"/>
      <c r="O4" s="24">
        <f>IF(P4="","",VLOOKUP(P4,Mapping!AT:AU,2,FALSE))</f>
        <v>2</v>
      </c>
      <c r="P4" s="13" t="s">
        <v>1</v>
      </c>
    </row>
    <row r="5" spans="1:16">
      <c r="A5" s="26" t="s">
        <v>322</v>
      </c>
      <c r="B5" s="62" t="s">
        <v>925</v>
      </c>
      <c r="C5" s="62"/>
      <c r="D5" s="26" t="s">
        <v>2937</v>
      </c>
      <c r="E5" s="26"/>
      <c r="F5" s="72">
        <v>44390</v>
      </c>
      <c r="G5" s="72"/>
      <c r="I5" s="26">
        <v>121.8</v>
      </c>
      <c r="J5" s="636"/>
      <c r="K5" s="23">
        <f t="shared" si="0"/>
        <v>0</v>
      </c>
      <c r="L5" s="26">
        <v>2.04</v>
      </c>
      <c r="M5" s="26">
        <v>1.66</v>
      </c>
      <c r="N5" s="13"/>
      <c r="O5" s="24">
        <f>IF(P5="","",VLOOKUP(P5,Mapping!AT:AU,2,FALSE))</f>
        <v>2</v>
      </c>
      <c r="P5" s="13" t="s">
        <v>1</v>
      </c>
    </row>
    <row r="6" spans="1:16">
      <c r="A6" s="26" t="s">
        <v>331</v>
      </c>
      <c r="B6" s="62" t="s">
        <v>905</v>
      </c>
      <c r="C6" s="62"/>
      <c r="D6" s="26" t="s">
        <v>2937</v>
      </c>
      <c r="E6" s="26"/>
      <c r="F6" s="72">
        <v>44390</v>
      </c>
      <c r="G6" s="72"/>
      <c r="I6" s="26">
        <v>121.8</v>
      </c>
      <c r="J6" s="636"/>
      <c r="K6" s="23">
        <f t="shared" si="0"/>
        <v>0</v>
      </c>
      <c r="L6" s="26">
        <v>2.04</v>
      </c>
      <c r="M6" s="26">
        <v>1.66</v>
      </c>
      <c r="N6" s="13"/>
      <c r="O6" s="24">
        <f>IF(P6="","",VLOOKUP(P6,Mapping!AT:AU,2,FALSE))</f>
        <v>2</v>
      </c>
      <c r="P6" s="13" t="s">
        <v>1</v>
      </c>
    </row>
    <row r="7" spans="1:16">
      <c r="A7" s="26" t="s">
        <v>348</v>
      </c>
      <c r="B7" s="62" t="s">
        <v>925</v>
      </c>
      <c r="C7" s="62"/>
      <c r="D7" s="26" t="s">
        <v>2937</v>
      </c>
      <c r="E7" s="26"/>
      <c r="F7" s="72">
        <v>44390</v>
      </c>
      <c r="G7" s="72"/>
      <c r="H7" s="57"/>
      <c r="I7" s="26">
        <v>521.70000000000005</v>
      </c>
      <c r="J7" s="636"/>
      <c r="K7" s="23">
        <f t="shared" si="0"/>
        <v>0</v>
      </c>
      <c r="L7" s="26">
        <v>2.0299999999999998</v>
      </c>
      <c r="M7" s="26">
        <v>2.16</v>
      </c>
      <c r="N7" s="13"/>
      <c r="O7" s="24">
        <f>IF(P7="","",VLOOKUP(P7,Mapping!AT:AU,2,FALSE))</f>
        <v>2</v>
      </c>
      <c r="P7" s="13" t="s">
        <v>1</v>
      </c>
    </row>
    <row r="8" spans="1:16">
      <c r="A8" s="26">
        <v>20050033</v>
      </c>
      <c r="B8" s="62" t="s">
        <v>905</v>
      </c>
      <c r="C8" s="62"/>
      <c r="D8" s="26" t="s">
        <v>2937</v>
      </c>
      <c r="E8" s="26"/>
      <c r="F8" s="72">
        <v>44412</v>
      </c>
      <c r="G8" s="72">
        <v>44412</v>
      </c>
      <c r="H8" s="57"/>
      <c r="I8" s="26">
        <v>141.80000000000001</v>
      </c>
      <c r="J8" s="636"/>
      <c r="K8" s="23">
        <f t="shared" si="0"/>
        <v>0</v>
      </c>
      <c r="L8" s="26">
        <v>1.9</v>
      </c>
      <c r="M8" s="26">
        <v>1.32</v>
      </c>
      <c r="N8" s="13"/>
      <c r="O8" s="24">
        <f>IF(P8="","",VLOOKUP(P8,Mapping!AT:AU,2,FALSE))</f>
        <v>2</v>
      </c>
      <c r="P8" s="13" t="s">
        <v>1</v>
      </c>
    </row>
    <row r="9" spans="1:16">
      <c r="A9" s="26">
        <v>20110476</v>
      </c>
      <c r="B9" s="62" t="s">
        <v>943</v>
      </c>
      <c r="C9" s="62"/>
      <c r="D9" s="26" t="s">
        <v>2937</v>
      </c>
      <c r="E9" s="26"/>
      <c r="F9" s="72">
        <v>44412</v>
      </c>
      <c r="G9" s="72">
        <v>44412</v>
      </c>
      <c r="H9" s="57"/>
      <c r="I9" s="26">
        <v>174.6</v>
      </c>
      <c r="J9" s="636"/>
      <c r="K9" s="23">
        <f t="shared" si="0"/>
        <v>0</v>
      </c>
      <c r="L9" s="26">
        <v>2.0099999999999998</v>
      </c>
      <c r="M9" s="26">
        <v>1.85</v>
      </c>
      <c r="N9" s="13"/>
      <c r="O9" s="24">
        <f>IF(P9="","",VLOOKUP(P9,Mapping!AT:AU,2,FALSE))</f>
        <v>2</v>
      </c>
      <c r="P9" s="13" t="s">
        <v>1</v>
      </c>
    </row>
    <row r="10" spans="1:16">
      <c r="A10" s="26">
        <v>20174902</v>
      </c>
      <c r="B10" s="62" t="s">
        <v>925</v>
      </c>
      <c r="C10" s="62" t="s">
        <v>2938</v>
      </c>
      <c r="D10" s="26" t="s">
        <v>2937</v>
      </c>
      <c r="E10" s="26"/>
      <c r="F10" s="72">
        <v>44412</v>
      </c>
      <c r="G10" s="72">
        <v>44412</v>
      </c>
      <c r="I10" s="26">
        <v>212.3</v>
      </c>
      <c r="J10" s="636"/>
      <c r="K10" s="23">
        <f t="shared" si="0"/>
        <v>0</v>
      </c>
      <c r="L10" s="26">
        <v>2.0299999999999998</v>
      </c>
      <c r="M10" s="26">
        <v>1.48</v>
      </c>
      <c r="N10" s="13"/>
      <c r="O10" s="24">
        <f>IF(P10="","",VLOOKUP(P10,Mapping!AT:AU,2,FALSE))</f>
        <v>2</v>
      </c>
      <c r="P10" s="13" t="s">
        <v>1</v>
      </c>
    </row>
    <row r="11" spans="1:16">
      <c r="A11" s="26" t="s">
        <v>329</v>
      </c>
      <c r="B11" s="62" t="s">
        <v>905</v>
      </c>
      <c r="C11" s="62"/>
      <c r="D11" s="26" t="s">
        <v>2937</v>
      </c>
      <c r="E11" s="26"/>
      <c r="F11" s="72">
        <v>44412</v>
      </c>
      <c r="G11" s="72">
        <v>44412</v>
      </c>
      <c r="H11" s="57"/>
      <c r="I11" s="26">
        <v>158.69999999999999</v>
      </c>
      <c r="J11" s="636"/>
      <c r="K11" s="23">
        <f t="shared" si="0"/>
        <v>0</v>
      </c>
      <c r="L11" s="26">
        <v>1.91</v>
      </c>
      <c r="M11" s="26">
        <v>1.19</v>
      </c>
      <c r="N11" s="13"/>
      <c r="O11" s="24">
        <f>IF(P11="","",VLOOKUP(P11,Mapping!AT:AU,2,FALSE))</f>
        <v>2</v>
      </c>
      <c r="P11" s="13" t="s">
        <v>1</v>
      </c>
    </row>
    <row r="12" spans="1:16">
      <c r="A12" s="26" t="s">
        <v>284</v>
      </c>
      <c r="B12" s="62" t="s">
        <v>925</v>
      </c>
      <c r="C12" s="62"/>
      <c r="D12" s="26" t="s">
        <v>2937</v>
      </c>
      <c r="E12" s="26"/>
      <c r="F12" s="72">
        <v>44419</v>
      </c>
      <c r="G12" s="72">
        <v>44419</v>
      </c>
      <c r="I12" s="26">
        <v>125.4</v>
      </c>
      <c r="J12" s="636"/>
      <c r="K12" s="23">
        <f t="shared" si="0"/>
        <v>0</v>
      </c>
      <c r="L12" s="26">
        <v>1.98</v>
      </c>
      <c r="M12" s="26">
        <v>0.91</v>
      </c>
      <c r="N12" s="13"/>
      <c r="O12" s="24">
        <f>IF(P12="","",VLOOKUP(P12,Mapping!AT:AU,2,FALSE))</f>
        <v>2</v>
      </c>
      <c r="P12" s="13" t="s">
        <v>1</v>
      </c>
    </row>
    <row r="13" spans="1:16">
      <c r="A13" s="26" t="s">
        <v>284</v>
      </c>
      <c r="B13" s="62" t="s">
        <v>943</v>
      </c>
      <c r="C13" s="62"/>
      <c r="D13" s="26" t="s">
        <v>2937</v>
      </c>
      <c r="E13" s="26"/>
      <c r="F13" s="72">
        <v>44419</v>
      </c>
      <c r="G13" s="72">
        <v>44419</v>
      </c>
      <c r="I13" s="26">
        <v>154.5</v>
      </c>
      <c r="J13" s="636"/>
      <c r="K13" s="23">
        <f t="shared" si="0"/>
        <v>0</v>
      </c>
      <c r="L13" s="26">
        <v>1.82</v>
      </c>
      <c r="M13" s="26">
        <v>0.91</v>
      </c>
      <c r="N13" s="13"/>
      <c r="O13" s="24">
        <f>IF(P13="","",VLOOKUP(P13,Mapping!AT:AU,2,FALSE))</f>
        <v>2</v>
      </c>
      <c r="P13" s="13" t="s">
        <v>1</v>
      </c>
    </row>
    <row r="14" spans="1:16">
      <c r="A14" s="26" t="s">
        <v>293</v>
      </c>
      <c r="B14" s="62" t="s">
        <v>925</v>
      </c>
      <c r="C14" s="62"/>
      <c r="D14" s="26" t="s">
        <v>2937</v>
      </c>
      <c r="E14" s="26"/>
      <c r="F14" s="72">
        <v>44419</v>
      </c>
      <c r="G14" s="72">
        <v>44419</v>
      </c>
      <c r="I14" s="26">
        <v>694.8</v>
      </c>
      <c r="J14" s="636"/>
      <c r="K14" s="23">
        <f t="shared" si="0"/>
        <v>0</v>
      </c>
      <c r="L14" s="26">
        <v>2.0499999999999998</v>
      </c>
      <c r="M14" s="26">
        <v>1.65</v>
      </c>
      <c r="N14" s="13"/>
      <c r="O14" s="24">
        <f>IF(P14="","",VLOOKUP(P14,Mapping!AT:AU,2,FALSE))</f>
        <v>2</v>
      </c>
      <c r="P14" s="13" t="s">
        <v>1</v>
      </c>
    </row>
    <row r="15" spans="1:16">
      <c r="A15" s="26">
        <v>19920194</v>
      </c>
      <c r="B15" s="62" t="s">
        <v>905</v>
      </c>
      <c r="C15" s="62"/>
      <c r="D15" s="26" t="s">
        <v>2937</v>
      </c>
      <c r="E15" s="26"/>
      <c r="F15" s="72">
        <v>44419</v>
      </c>
      <c r="G15" s="72"/>
      <c r="H15" s="57"/>
      <c r="I15" s="26">
        <v>141</v>
      </c>
      <c r="J15" s="636"/>
      <c r="K15" s="23">
        <f t="shared" si="0"/>
        <v>0</v>
      </c>
      <c r="L15" s="26">
        <v>2.0699999999999998</v>
      </c>
      <c r="M15" s="26">
        <v>1.37</v>
      </c>
      <c r="N15" s="13"/>
      <c r="O15" s="24">
        <f>IF(P15="","",VLOOKUP(P15,Mapping!AT:AU,2,FALSE))</f>
        <v>2</v>
      </c>
      <c r="P15" s="13" t="s">
        <v>1</v>
      </c>
    </row>
    <row r="16" spans="1:16">
      <c r="A16" s="26">
        <v>20050033</v>
      </c>
      <c r="B16" s="62" t="s">
        <v>943</v>
      </c>
      <c r="C16" s="62"/>
      <c r="D16" s="26" t="s">
        <v>2933</v>
      </c>
      <c r="E16" s="26"/>
      <c r="F16" s="72" t="s">
        <v>2935</v>
      </c>
      <c r="G16" s="72" t="s">
        <v>2935</v>
      </c>
      <c r="I16" s="26">
        <v>690.3</v>
      </c>
      <c r="J16" s="636">
        <v>23</v>
      </c>
      <c r="K16" s="23">
        <f t="shared" si="0"/>
        <v>15876.9</v>
      </c>
      <c r="L16" s="26">
        <v>2.06</v>
      </c>
      <c r="M16" s="26">
        <v>1.92</v>
      </c>
      <c r="N16" s="13"/>
      <c r="O16" s="24">
        <f>IF(P16="","",VLOOKUP(P16,Mapping!AT:AU,2,FALSE))</f>
        <v>2</v>
      </c>
      <c r="P16" s="13" t="s">
        <v>1</v>
      </c>
    </row>
    <row r="17" spans="1:16">
      <c r="A17" s="26">
        <v>20110476</v>
      </c>
      <c r="B17" s="62" t="s">
        <v>905</v>
      </c>
      <c r="C17" s="62"/>
      <c r="D17" s="26" t="s">
        <v>2937</v>
      </c>
      <c r="E17" s="26"/>
      <c r="F17" s="72">
        <v>44419</v>
      </c>
      <c r="G17" s="72">
        <v>44419</v>
      </c>
      <c r="H17" s="57"/>
      <c r="I17" s="26">
        <v>439.9</v>
      </c>
      <c r="J17" s="636"/>
      <c r="K17" s="23">
        <f t="shared" si="0"/>
        <v>0</v>
      </c>
      <c r="L17" s="26">
        <v>2.0699999999999998</v>
      </c>
      <c r="M17" s="26">
        <v>1.72</v>
      </c>
      <c r="N17" s="13"/>
      <c r="O17" s="24">
        <f>IF(P17="","",VLOOKUP(P17,Mapping!AT:AU,2,FALSE))</f>
        <v>2</v>
      </c>
      <c r="P17" s="13" t="s">
        <v>1</v>
      </c>
    </row>
    <row r="18" spans="1:16">
      <c r="A18" s="26">
        <v>20174902</v>
      </c>
      <c r="B18" s="62" t="s">
        <v>905</v>
      </c>
      <c r="C18" s="62" t="s">
        <v>2938</v>
      </c>
      <c r="D18" s="26" t="s">
        <v>2937</v>
      </c>
      <c r="E18" s="26"/>
      <c r="F18" s="72">
        <v>44419</v>
      </c>
      <c r="G18" s="72">
        <v>44419</v>
      </c>
      <c r="I18" s="26">
        <v>246.6</v>
      </c>
      <c r="J18" s="636"/>
      <c r="K18" s="23">
        <f t="shared" si="0"/>
        <v>0</v>
      </c>
      <c r="L18" s="26">
        <v>2.0499999999999998</v>
      </c>
      <c r="M18" s="26">
        <v>1.24</v>
      </c>
      <c r="N18" s="13"/>
      <c r="O18" s="24">
        <f>IF(P18="","",VLOOKUP(P18,Mapping!AT:AU,2,FALSE))</f>
        <v>2</v>
      </c>
      <c r="P18" s="13" t="s">
        <v>1</v>
      </c>
    </row>
    <row r="19" spans="1:16">
      <c r="A19" s="26" t="s">
        <v>357</v>
      </c>
      <c r="B19" s="62" t="s">
        <v>943</v>
      </c>
      <c r="C19" s="62"/>
      <c r="D19" s="26" t="s">
        <v>2937</v>
      </c>
      <c r="E19" s="26"/>
      <c r="F19" s="72">
        <v>44419</v>
      </c>
      <c r="G19" s="72">
        <v>44419</v>
      </c>
      <c r="I19" s="26">
        <v>460.6</v>
      </c>
      <c r="J19" s="636"/>
      <c r="K19" s="23">
        <f t="shared" si="0"/>
        <v>0</v>
      </c>
      <c r="L19" s="26">
        <v>1.98</v>
      </c>
      <c r="M19" s="26">
        <v>0.78</v>
      </c>
      <c r="N19" s="13"/>
      <c r="O19" s="24">
        <f>IF(P19="","",VLOOKUP(P19,Mapping!AT:AU,2,FALSE))</f>
        <v>2</v>
      </c>
      <c r="P19" s="13" t="s">
        <v>1</v>
      </c>
    </row>
    <row r="20" spans="1:16">
      <c r="A20" s="26" t="s">
        <v>380</v>
      </c>
      <c r="B20" s="62" t="s">
        <v>925</v>
      </c>
      <c r="C20" s="62" t="s">
        <v>2938</v>
      </c>
      <c r="D20" s="26" t="s">
        <v>2937</v>
      </c>
      <c r="E20" s="26"/>
      <c r="F20" s="72">
        <v>44419</v>
      </c>
      <c r="G20" s="72">
        <v>44419</v>
      </c>
      <c r="I20" s="26">
        <v>146.80000000000001</v>
      </c>
      <c r="J20" s="636"/>
      <c r="K20" s="23">
        <f t="shared" si="0"/>
        <v>0</v>
      </c>
      <c r="L20" s="26">
        <v>2.0299999999999998</v>
      </c>
      <c r="M20" s="26">
        <v>0.78</v>
      </c>
      <c r="N20" s="13"/>
      <c r="O20" s="24">
        <f>IF(P20="","",VLOOKUP(P20,Mapping!AT:AU,2,FALSE))</f>
        <v>2</v>
      </c>
      <c r="P20" s="13" t="s">
        <v>1</v>
      </c>
    </row>
    <row r="21" spans="1:16">
      <c r="A21" s="26" t="s">
        <v>383</v>
      </c>
      <c r="B21" s="62" t="s">
        <v>925</v>
      </c>
      <c r="C21" s="62" t="s">
        <v>2938</v>
      </c>
      <c r="D21" s="26" t="s">
        <v>2937</v>
      </c>
      <c r="E21" s="26"/>
      <c r="F21" s="72">
        <v>44419</v>
      </c>
      <c r="G21" s="72">
        <v>44419</v>
      </c>
      <c r="I21" s="26">
        <v>457.9</v>
      </c>
      <c r="J21" s="636"/>
      <c r="K21" s="23">
        <f t="shared" si="0"/>
        <v>0</v>
      </c>
      <c r="L21" s="26">
        <v>2.11</v>
      </c>
      <c r="M21" s="26">
        <v>1.34</v>
      </c>
      <c r="N21" s="13"/>
      <c r="O21" s="24">
        <f>IF(P21="","",VLOOKUP(P21,Mapping!AT:AU,2,FALSE))</f>
        <v>2</v>
      </c>
      <c r="P21" s="13" t="s">
        <v>1</v>
      </c>
    </row>
    <row r="22" spans="1:16">
      <c r="A22" s="26" t="s">
        <v>343</v>
      </c>
      <c r="B22" s="62" t="s">
        <v>905</v>
      </c>
      <c r="C22" s="62"/>
      <c r="D22" s="26" t="s">
        <v>2937</v>
      </c>
      <c r="E22" s="26"/>
      <c r="F22" s="72">
        <v>44419</v>
      </c>
      <c r="G22" s="72">
        <v>44419</v>
      </c>
      <c r="I22" s="26">
        <v>220.8</v>
      </c>
      <c r="J22" s="636"/>
      <c r="K22" s="23">
        <f t="shared" si="0"/>
        <v>0</v>
      </c>
      <c r="L22" s="26">
        <v>2.04</v>
      </c>
      <c r="M22" s="26">
        <v>0.55000000000000004</v>
      </c>
      <c r="N22" s="13"/>
      <c r="O22" s="24">
        <f>IF(P22="","",VLOOKUP(P22,Mapping!AT:AU,2,FALSE))</f>
        <v>2</v>
      </c>
      <c r="P22" s="13" t="s">
        <v>1</v>
      </c>
    </row>
    <row r="23" spans="1:16">
      <c r="A23" s="26" t="s">
        <v>284</v>
      </c>
      <c r="B23" s="62" t="s">
        <v>905</v>
      </c>
      <c r="C23" s="62"/>
      <c r="D23" s="26" t="s">
        <v>2937</v>
      </c>
      <c r="E23" s="26"/>
      <c r="F23" s="72">
        <v>44427</v>
      </c>
      <c r="G23" s="72">
        <v>44427</v>
      </c>
      <c r="I23" s="26">
        <v>219.1</v>
      </c>
      <c r="J23" s="636"/>
      <c r="K23" s="23">
        <f t="shared" si="0"/>
        <v>0</v>
      </c>
      <c r="L23" s="26">
        <v>1.94</v>
      </c>
      <c r="M23" s="26">
        <v>1.26</v>
      </c>
      <c r="N23" s="13"/>
      <c r="O23" s="24">
        <f>IF(P23="","",VLOOKUP(P23,Mapping!AT:AU,2,FALSE))</f>
        <v>2</v>
      </c>
      <c r="P23" s="13" t="s">
        <v>1</v>
      </c>
    </row>
    <row r="24" spans="1:16">
      <c r="A24" s="26">
        <v>19891015</v>
      </c>
      <c r="B24" s="62" t="s">
        <v>905</v>
      </c>
      <c r="C24" s="62"/>
      <c r="D24" s="26" t="s">
        <v>2937</v>
      </c>
      <c r="E24" s="26"/>
      <c r="F24" s="72">
        <v>44427</v>
      </c>
      <c r="G24" s="72">
        <v>44427</v>
      </c>
      <c r="I24" s="26">
        <v>646.9</v>
      </c>
      <c r="J24" s="636"/>
      <c r="K24" s="23">
        <f t="shared" si="0"/>
        <v>0</v>
      </c>
      <c r="L24" s="26">
        <v>2.06</v>
      </c>
      <c r="M24" s="26">
        <v>2.19</v>
      </c>
      <c r="N24" s="13"/>
      <c r="O24" s="24">
        <f>IF(P24="","",VLOOKUP(P24,Mapping!AT:AU,2,FALSE))</f>
        <v>2</v>
      </c>
      <c r="P24" s="13" t="s">
        <v>1</v>
      </c>
    </row>
    <row r="25" spans="1:16">
      <c r="A25" s="26">
        <v>19960064</v>
      </c>
      <c r="B25" s="62" t="s">
        <v>925</v>
      </c>
      <c r="C25" s="62"/>
      <c r="D25" s="26" t="s">
        <v>2937</v>
      </c>
      <c r="E25" s="26"/>
      <c r="F25" s="72">
        <v>44427</v>
      </c>
      <c r="G25" s="72">
        <v>44427</v>
      </c>
      <c r="H25" s="57"/>
      <c r="I25" s="26">
        <v>574.9</v>
      </c>
      <c r="J25" s="636"/>
      <c r="K25" s="23">
        <f t="shared" si="0"/>
        <v>0</v>
      </c>
      <c r="L25" s="26">
        <v>2.0499999999999998</v>
      </c>
      <c r="M25" s="26">
        <v>2.27</v>
      </c>
      <c r="N25" s="13"/>
      <c r="O25" s="24">
        <f>IF(P25="","",VLOOKUP(P25,Mapping!AT:AU,2,FALSE))</f>
        <v>2</v>
      </c>
      <c r="P25" s="13" t="s">
        <v>1</v>
      </c>
    </row>
    <row r="26" spans="1:16">
      <c r="A26" s="26">
        <v>20050033</v>
      </c>
      <c r="B26" s="62" t="s">
        <v>925</v>
      </c>
      <c r="C26" s="62"/>
      <c r="D26" s="26" t="s">
        <v>2937</v>
      </c>
      <c r="E26" s="26"/>
      <c r="F26" s="72">
        <v>44427</v>
      </c>
      <c r="G26" s="72">
        <v>44427</v>
      </c>
      <c r="I26" s="26">
        <v>371.6</v>
      </c>
      <c r="J26" s="636"/>
      <c r="K26" s="23">
        <f t="shared" si="0"/>
        <v>0</v>
      </c>
      <c r="L26" s="26">
        <v>2.09</v>
      </c>
      <c r="M26" s="26">
        <v>1.26</v>
      </c>
      <c r="N26" s="13"/>
      <c r="O26" s="24">
        <f>IF(P26="","",VLOOKUP(P26,Mapping!AT:AU,2,FALSE))</f>
        <v>2</v>
      </c>
      <c r="P26" s="13" t="s">
        <v>1</v>
      </c>
    </row>
    <row r="27" spans="1:16">
      <c r="A27" s="26">
        <v>20110476</v>
      </c>
      <c r="B27" s="62" t="s">
        <v>925</v>
      </c>
      <c r="C27" s="62"/>
      <c r="D27" s="26" t="s">
        <v>2937</v>
      </c>
      <c r="E27" s="26" t="s">
        <v>2939</v>
      </c>
      <c r="F27" s="72">
        <v>44427</v>
      </c>
      <c r="G27" s="72"/>
      <c r="H27" s="57"/>
      <c r="I27" s="26"/>
      <c r="J27" s="636"/>
      <c r="K27" s="23">
        <f t="shared" si="0"/>
        <v>0</v>
      </c>
      <c r="L27" s="26"/>
      <c r="M27" s="26"/>
      <c r="N27" s="13"/>
      <c r="O27" s="24">
        <f>IF(P27="","",VLOOKUP(P27,Mapping!AT:AU,2,FALSE))</f>
        <v>2</v>
      </c>
      <c r="P27" s="13" t="s">
        <v>1</v>
      </c>
    </row>
    <row r="28" spans="1:16">
      <c r="A28" s="26" t="s">
        <v>355</v>
      </c>
      <c r="B28" s="62" t="s">
        <v>905</v>
      </c>
      <c r="C28" s="62"/>
      <c r="D28" s="26" t="s">
        <v>2937</v>
      </c>
      <c r="E28" s="26"/>
      <c r="F28" s="72">
        <v>44427</v>
      </c>
      <c r="G28" s="72">
        <v>44427</v>
      </c>
      <c r="I28" s="26">
        <v>178.4</v>
      </c>
      <c r="J28" s="636"/>
      <c r="K28" s="23">
        <f t="shared" si="0"/>
        <v>0</v>
      </c>
      <c r="L28" s="26">
        <v>1.95</v>
      </c>
      <c r="M28" s="26">
        <v>1.51</v>
      </c>
      <c r="N28" s="13"/>
      <c r="O28" s="24">
        <f>IF(P28="","",VLOOKUP(P28,Mapping!AT:AU,2,FALSE))</f>
        <v>2</v>
      </c>
      <c r="P28" s="13" t="s">
        <v>1</v>
      </c>
    </row>
    <row r="29" spans="1:16">
      <c r="A29" s="26" t="s">
        <v>357</v>
      </c>
      <c r="B29" s="62" t="s">
        <v>905</v>
      </c>
      <c r="C29" s="62"/>
      <c r="D29" s="26" t="s">
        <v>2937</v>
      </c>
      <c r="E29" s="26"/>
      <c r="F29" s="72">
        <v>44427</v>
      </c>
      <c r="G29" s="72">
        <v>44427</v>
      </c>
      <c r="H29" s="57"/>
      <c r="I29" s="26">
        <v>440.6</v>
      </c>
      <c r="J29" s="636"/>
      <c r="K29" s="23">
        <f t="shared" si="0"/>
        <v>0</v>
      </c>
      <c r="L29" s="26">
        <v>2.1</v>
      </c>
      <c r="M29" s="26">
        <v>2.0699999999999998</v>
      </c>
      <c r="N29" s="13"/>
      <c r="O29" s="24">
        <f>IF(P29="","",VLOOKUP(P29,Mapping!AT:AU,2,FALSE))</f>
        <v>2</v>
      </c>
      <c r="P29" s="13" t="s">
        <v>1</v>
      </c>
    </row>
    <row r="30" spans="1:16">
      <c r="A30" s="26" t="s">
        <v>377</v>
      </c>
      <c r="B30" s="62" t="s">
        <v>925</v>
      </c>
      <c r="C30" s="62" t="s">
        <v>2938</v>
      </c>
      <c r="D30" s="26" t="s">
        <v>2937</v>
      </c>
      <c r="E30" s="26"/>
      <c r="F30" s="72">
        <v>44427</v>
      </c>
      <c r="G30" s="200">
        <v>44427</v>
      </c>
      <c r="I30" s="26">
        <v>644.4</v>
      </c>
      <c r="J30" s="636"/>
      <c r="K30" s="23">
        <f t="shared" si="0"/>
        <v>0</v>
      </c>
      <c r="L30" s="26">
        <v>2.06</v>
      </c>
      <c r="M30" s="26">
        <v>2.2599999999999998</v>
      </c>
      <c r="N30" s="13"/>
      <c r="O30" s="24">
        <f>IF(P30="","",VLOOKUP(P30,Mapping!AT:AU,2,FALSE))</f>
        <v>2</v>
      </c>
      <c r="P30" s="13" t="s">
        <v>1</v>
      </c>
    </row>
    <row r="31" spans="1:16">
      <c r="A31" s="26" t="s">
        <v>396</v>
      </c>
      <c r="B31" s="62" t="s">
        <v>925</v>
      </c>
      <c r="C31" s="62" t="s">
        <v>2938</v>
      </c>
      <c r="D31" s="26" t="s">
        <v>2937</v>
      </c>
      <c r="E31" s="26"/>
      <c r="F31" s="72">
        <v>44427</v>
      </c>
      <c r="G31" s="72">
        <v>44427</v>
      </c>
      <c r="I31" s="26">
        <v>458.9</v>
      </c>
      <c r="J31" s="636"/>
      <c r="K31" s="23">
        <f t="shared" si="0"/>
        <v>0</v>
      </c>
      <c r="L31" s="26">
        <v>2.09</v>
      </c>
      <c r="M31" s="26">
        <v>2.0499999999999998</v>
      </c>
      <c r="N31" s="13"/>
      <c r="O31" s="24">
        <f>IF(P31="","",VLOOKUP(P31,Mapping!AT:AU,2,FALSE))</f>
        <v>2</v>
      </c>
      <c r="P31" s="13" t="s">
        <v>1</v>
      </c>
    </row>
    <row r="32" spans="1:16">
      <c r="A32" s="26" t="s">
        <v>405</v>
      </c>
      <c r="B32" s="62" t="s">
        <v>925</v>
      </c>
      <c r="C32" s="62"/>
      <c r="D32" s="26" t="s">
        <v>2937</v>
      </c>
      <c r="E32" s="26"/>
      <c r="F32" s="72">
        <v>44427</v>
      </c>
      <c r="G32" s="72">
        <v>44427</v>
      </c>
      <c r="I32" s="26">
        <v>549.6</v>
      </c>
      <c r="J32" s="636"/>
      <c r="K32" s="23">
        <f t="shared" si="0"/>
        <v>0</v>
      </c>
      <c r="L32" s="26">
        <v>2.0299999999999998</v>
      </c>
      <c r="M32" s="26">
        <v>2.23</v>
      </c>
      <c r="N32" s="13"/>
      <c r="O32" s="24">
        <f>IF(P32="","",VLOOKUP(P32,Mapping!AT:AU,2,FALSE))</f>
        <v>2</v>
      </c>
      <c r="P32" s="13" t="s">
        <v>1</v>
      </c>
    </row>
    <row r="33" spans="1:16">
      <c r="A33" s="26" t="s">
        <v>350</v>
      </c>
      <c r="B33" s="62" t="s">
        <v>925</v>
      </c>
      <c r="C33" s="62" t="s">
        <v>2938</v>
      </c>
      <c r="D33" s="26" t="s">
        <v>2937</v>
      </c>
      <c r="E33" s="26"/>
      <c r="F33" s="72">
        <v>44427</v>
      </c>
      <c r="G33" s="72">
        <v>44427</v>
      </c>
      <c r="I33" s="26">
        <v>375.1</v>
      </c>
      <c r="J33" s="636"/>
      <c r="K33" s="23">
        <f t="shared" si="0"/>
        <v>0</v>
      </c>
      <c r="L33" s="26">
        <v>2.08</v>
      </c>
      <c r="M33" s="26">
        <v>0.33</v>
      </c>
      <c r="N33" s="13"/>
      <c r="O33" s="24">
        <f>IF(P33="","",VLOOKUP(P33,Mapping!AT:AU,2,FALSE))</f>
        <v>2</v>
      </c>
      <c r="P33" s="13" t="s">
        <v>1</v>
      </c>
    </row>
    <row r="34" spans="1:16">
      <c r="A34" s="26" t="s">
        <v>329</v>
      </c>
      <c r="B34" s="62" t="s">
        <v>925</v>
      </c>
      <c r="C34" s="62"/>
      <c r="D34" s="26" t="s">
        <v>2937</v>
      </c>
      <c r="E34" s="26"/>
      <c r="F34" s="72">
        <v>44428</v>
      </c>
      <c r="G34" s="72">
        <v>44428</v>
      </c>
      <c r="I34" s="26">
        <v>520.20000000000005</v>
      </c>
      <c r="J34" s="636"/>
      <c r="K34" s="23">
        <f t="shared" si="0"/>
        <v>0</v>
      </c>
      <c r="L34" s="26">
        <v>2.0499999999999998</v>
      </c>
      <c r="M34" s="26">
        <v>2.12</v>
      </c>
      <c r="N34" s="13"/>
      <c r="O34" s="24">
        <f>IF(P34="","",VLOOKUP(P34,Mapping!AT:AU,2,FALSE))</f>
        <v>2</v>
      </c>
      <c r="P34" s="13" t="s">
        <v>1</v>
      </c>
    </row>
    <row r="35" spans="1:16">
      <c r="A35" s="26">
        <v>20000034</v>
      </c>
      <c r="B35" s="62" t="s">
        <v>905</v>
      </c>
      <c r="C35" s="62" t="s">
        <v>2938</v>
      </c>
      <c r="D35" s="26" t="s">
        <v>2933</v>
      </c>
      <c r="E35" s="26"/>
      <c r="F35" s="72" t="s">
        <v>2935</v>
      </c>
      <c r="G35" s="72" t="s">
        <v>2935</v>
      </c>
      <c r="I35" s="26">
        <v>953.6</v>
      </c>
      <c r="J35" s="636">
        <v>23</v>
      </c>
      <c r="K35" s="23">
        <f t="shared" si="0"/>
        <v>21932.799999999999</v>
      </c>
      <c r="L35" s="26">
        <v>2.08</v>
      </c>
      <c r="M35" s="26">
        <v>1.95</v>
      </c>
      <c r="N35" s="13"/>
      <c r="O35" s="24">
        <f>IF(P35="","",VLOOKUP(P35,Mapping!AT:AU,2,FALSE))</f>
        <v>2</v>
      </c>
      <c r="P35" s="13" t="s">
        <v>1</v>
      </c>
    </row>
    <row r="36" spans="1:16">
      <c r="A36" s="26" t="s">
        <v>489</v>
      </c>
      <c r="B36" s="62" t="s">
        <v>925</v>
      </c>
      <c r="C36" s="62" t="s">
        <v>2938</v>
      </c>
      <c r="D36" s="26" t="s">
        <v>2933</v>
      </c>
      <c r="E36" s="26"/>
      <c r="F36" s="72" t="s">
        <v>2935</v>
      </c>
      <c r="G36" s="72" t="s">
        <v>2935</v>
      </c>
      <c r="H36" s="57"/>
      <c r="I36" s="26">
        <v>483.5</v>
      </c>
      <c r="J36" s="636">
        <v>23</v>
      </c>
      <c r="K36" s="23">
        <f t="shared" si="0"/>
        <v>11120.5</v>
      </c>
      <c r="L36" s="26">
        <v>2.08</v>
      </c>
      <c r="M36" s="26">
        <v>0.86</v>
      </c>
      <c r="N36" s="13"/>
      <c r="O36" s="24">
        <f>IF(P36="","",VLOOKUP(P36,Mapping!AT:AU,2,FALSE))</f>
        <v>2</v>
      </c>
      <c r="P36" s="13" t="s">
        <v>1</v>
      </c>
    </row>
    <row r="37" spans="1:16">
      <c r="A37" s="26">
        <v>20130871</v>
      </c>
      <c r="B37" s="62" t="s">
        <v>943</v>
      </c>
      <c r="C37" s="62" t="s">
        <v>2938</v>
      </c>
      <c r="D37" s="26" t="s">
        <v>2933</v>
      </c>
      <c r="E37" s="26"/>
      <c r="F37" s="72" t="s">
        <v>2935</v>
      </c>
      <c r="G37" s="72" t="s">
        <v>2935</v>
      </c>
      <c r="H37" s="58">
        <v>5.9</v>
      </c>
      <c r="I37" s="26">
        <v>466</v>
      </c>
      <c r="J37" s="636">
        <v>23</v>
      </c>
      <c r="K37" s="23">
        <f t="shared" si="0"/>
        <v>10718</v>
      </c>
      <c r="L37" s="26">
        <v>2.0699999999999998</v>
      </c>
      <c r="M37" s="26">
        <v>1.5</v>
      </c>
      <c r="N37" s="13"/>
      <c r="O37" s="24">
        <f>IF(P37="","",VLOOKUP(P37,Mapping!AT:AU,2,FALSE))</f>
        <v>2</v>
      </c>
      <c r="P37" s="13" t="s">
        <v>1</v>
      </c>
    </row>
    <row r="38" spans="1:16">
      <c r="A38" s="26">
        <v>19910318</v>
      </c>
      <c r="B38" s="62" t="s">
        <v>905</v>
      </c>
      <c r="C38" s="62" t="s">
        <v>2938</v>
      </c>
      <c r="D38" s="26" t="s">
        <v>2933</v>
      </c>
      <c r="E38" s="26"/>
      <c r="F38" s="72">
        <v>44498</v>
      </c>
      <c r="G38" s="72">
        <v>44498</v>
      </c>
      <c r="H38" s="57"/>
      <c r="I38" s="26">
        <v>263.2</v>
      </c>
      <c r="J38" s="636">
        <v>23</v>
      </c>
      <c r="K38" s="23">
        <f t="shared" si="0"/>
        <v>6053.5999999999995</v>
      </c>
      <c r="L38" s="26">
        <v>1.95</v>
      </c>
      <c r="M38" s="26">
        <v>0.85</v>
      </c>
      <c r="N38" s="13"/>
      <c r="O38" s="24">
        <f>IF(P38="","",VLOOKUP(P38,Mapping!AT:AU,2,FALSE))</f>
        <v>2</v>
      </c>
      <c r="P38" s="13" t="s">
        <v>1</v>
      </c>
    </row>
    <row r="39" spans="1:16">
      <c r="A39" s="26">
        <v>19960052</v>
      </c>
      <c r="B39" s="62" t="s">
        <v>905</v>
      </c>
      <c r="C39" s="62" t="s">
        <v>2938</v>
      </c>
      <c r="D39" s="26" t="s">
        <v>2933</v>
      </c>
      <c r="E39" s="26"/>
      <c r="F39" s="72">
        <v>44538</v>
      </c>
      <c r="G39" s="72">
        <v>44538</v>
      </c>
      <c r="I39" s="26">
        <v>360.2</v>
      </c>
      <c r="J39" s="636">
        <v>23</v>
      </c>
      <c r="K39" s="23">
        <f t="shared" ref="K39:K102" si="1">I39*J39</f>
        <v>8284.6</v>
      </c>
      <c r="L39" s="26">
        <v>2.09</v>
      </c>
      <c r="M39" s="26">
        <v>0.5</v>
      </c>
      <c r="N39" s="13"/>
      <c r="O39" s="24">
        <f>IF(P39="","",VLOOKUP(P39,Mapping!AT:AU,2,FALSE))</f>
        <v>2</v>
      </c>
      <c r="P39" s="13" t="s">
        <v>1</v>
      </c>
    </row>
    <row r="40" spans="1:16">
      <c r="A40" s="26" t="s">
        <v>326</v>
      </c>
      <c r="B40" s="62" t="s">
        <v>905</v>
      </c>
      <c r="C40" s="62" t="s">
        <v>2938</v>
      </c>
      <c r="D40" s="26" t="s">
        <v>2933</v>
      </c>
      <c r="E40" s="26"/>
      <c r="F40" s="72">
        <v>44498</v>
      </c>
      <c r="G40" s="72">
        <v>44498</v>
      </c>
      <c r="I40" s="26">
        <v>242.5</v>
      </c>
      <c r="J40" s="636">
        <v>23</v>
      </c>
      <c r="K40" s="23">
        <f t="shared" si="1"/>
        <v>5577.5</v>
      </c>
      <c r="L40" s="26">
        <v>2.09</v>
      </c>
      <c r="M40" s="26">
        <v>1.54</v>
      </c>
      <c r="N40" s="13"/>
      <c r="O40" s="24">
        <f>IF(P40="","",VLOOKUP(P40,Mapping!AT:AU,2,FALSE))</f>
        <v>2</v>
      </c>
      <c r="P40" s="13" t="s">
        <v>1</v>
      </c>
    </row>
    <row r="41" spans="1:16">
      <c r="A41" s="26" t="s">
        <v>2940</v>
      </c>
      <c r="B41" s="62" t="s">
        <v>925</v>
      </c>
      <c r="C41" s="62" t="s">
        <v>2938</v>
      </c>
      <c r="D41" s="26" t="s">
        <v>2933</v>
      </c>
      <c r="E41" s="26"/>
      <c r="F41" s="72">
        <v>44498</v>
      </c>
      <c r="G41" s="72">
        <v>44498</v>
      </c>
      <c r="H41" s="57"/>
      <c r="I41" s="26">
        <v>278.3</v>
      </c>
      <c r="J41" s="636">
        <v>23</v>
      </c>
      <c r="K41" s="23">
        <f t="shared" si="1"/>
        <v>6400.9000000000005</v>
      </c>
      <c r="L41" s="26">
        <v>2.1</v>
      </c>
      <c r="M41" s="26">
        <v>1.1299999999999999</v>
      </c>
      <c r="N41" s="13"/>
      <c r="O41" s="24">
        <f>IF(P41="","",VLOOKUP(P41,Mapping!AT:AU,2,FALSE))</f>
        <v>2</v>
      </c>
      <c r="P41" s="13" t="s">
        <v>1</v>
      </c>
    </row>
    <row r="42" spans="1:16">
      <c r="A42" s="26">
        <v>19950030</v>
      </c>
      <c r="B42" s="62" t="s">
        <v>905</v>
      </c>
      <c r="C42" s="62" t="s">
        <v>2938</v>
      </c>
      <c r="D42" s="26" t="s">
        <v>2933</v>
      </c>
      <c r="E42" s="26"/>
      <c r="F42" s="72">
        <v>44504</v>
      </c>
      <c r="G42" s="72">
        <v>44504</v>
      </c>
      <c r="I42" s="26">
        <v>159.30000000000001</v>
      </c>
      <c r="J42" s="636">
        <v>23</v>
      </c>
      <c r="K42" s="23">
        <f t="shared" si="1"/>
        <v>3663.9</v>
      </c>
      <c r="L42" s="26">
        <v>2.06</v>
      </c>
      <c r="M42" s="26">
        <v>1.45</v>
      </c>
      <c r="N42" s="13"/>
      <c r="O42" s="24">
        <f>IF(P42="","",VLOOKUP(P42,Mapping!AT:AU,2,FALSE))</f>
        <v>2</v>
      </c>
      <c r="P42" s="13" t="s">
        <v>1</v>
      </c>
    </row>
    <row r="43" spans="1:16">
      <c r="A43" s="26">
        <v>20000034</v>
      </c>
      <c r="B43" s="62" t="s">
        <v>925</v>
      </c>
      <c r="C43" s="62" t="s">
        <v>2938</v>
      </c>
      <c r="D43" s="26" t="s">
        <v>2933</v>
      </c>
      <c r="E43" s="26" t="s">
        <v>2941</v>
      </c>
      <c r="F43" s="72">
        <v>44504</v>
      </c>
      <c r="G43" s="72">
        <v>44504</v>
      </c>
      <c r="H43" s="57"/>
      <c r="I43" s="26">
        <v>12.3</v>
      </c>
      <c r="J43" s="636">
        <v>23</v>
      </c>
      <c r="K43" s="23">
        <f t="shared" si="1"/>
        <v>282.90000000000003</v>
      </c>
      <c r="L43" s="26">
        <v>1.9</v>
      </c>
      <c r="M43" s="26">
        <v>0.19</v>
      </c>
      <c r="N43" s="13"/>
      <c r="O43" s="24">
        <f>IF(P43="","",VLOOKUP(P43,Mapping!AT:AU,2,FALSE))</f>
        <v>2</v>
      </c>
      <c r="P43" s="13" t="s">
        <v>1</v>
      </c>
    </row>
    <row r="44" spans="1:16">
      <c r="A44" s="26">
        <v>20150975</v>
      </c>
      <c r="B44" s="62" t="s">
        <v>943</v>
      </c>
      <c r="C44" s="62" t="s">
        <v>2938</v>
      </c>
      <c r="D44" s="26" t="s">
        <v>2933</v>
      </c>
      <c r="E44" s="26"/>
      <c r="F44" s="72">
        <v>44504</v>
      </c>
      <c r="G44" s="72">
        <v>44504</v>
      </c>
      <c r="I44" s="26">
        <v>25.4</v>
      </c>
      <c r="J44" s="636">
        <v>23</v>
      </c>
      <c r="K44" s="23">
        <f t="shared" si="1"/>
        <v>584.19999999999993</v>
      </c>
      <c r="L44" s="26">
        <v>2.04</v>
      </c>
      <c r="M44" s="26">
        <v>0.12</v>
      </c>
      <c r="N44" s="13"/>
      <c r="O44" s="24">
        <f>IF(P44="","",VLOOKUP(P44,Mapping!AT:AU,2,FALSE))</f>
        <v>2</v>
      </c>
      <c r="P44" s="13" t="s">
        <v>1</v>
      </c>
    </row>
    <row r="45" spans="1:16">
      <c r="A45" s="26">
        <v>19960052</v>
      </c>
      <c r="B45" s="62" t="s">
        <v>2942</v>
      </c>
      <c r="C45" s="62" t="s">
        <v>2938</v>
      </c>
      <c r="D45" s="26" t="s">
        <v>2933</v>
      </c>
      <c r="E45" s="26"/>
      <c r="F45" s="72">
        <v>44537</v>
      </c>
      <c r="G45" s="72">
        <v>44537</v>
      </c>
      <c r="H45" s="57"/>
      <c r="I45" s="26">
        <v>293.60000000000002</v>
      </c>
      <c r="J45" s="636">
        <v>23</v>
      </c>
      <c r="K45" s="23">
        <f t="shared" si="1"/>
        <v>6752.8</v>
      </c>
      <c r="L45" s="26">
        <v>2.1</v>
      </c>
      <c r="M45" s="26">
        <v>0.76</v>
      </c>
      <c r="N45" s="13"/>
      <c r="O45" s="24">
        <f>IF(P45="","",VLOOKUP(P45,Mapping!AT:AU,2,FALSE))</f>
        <v>2</v>
      </c>
      <c r="P45" s="13" t="s">
        <v>1</v>
      </c>
    </row>
    <row r="46" spans="1:16">
      <c r="A46" s="26">
        <v>19960052</v>
      </c>
      <c r="B46" s="624" t="s">
        <v>943</v>
      </c>
      <c r="C46" s="625" t="s">
        <v>2938</v>
      </c>
      <c r="D46" s="71" t="s">
        <v>2933</v>
      </c>
      <c r="E46" s="71" t="s">
        <v>2943</v>
      </c>
      <c r="F46" s="290">
        <v>44498</v>
      </c>
      <c r="G46" s="290">
        <v>44498</v>
      </c>
      <c r="H46" s="71">
        <v>4.8</v>
      </c>
      <c r="I46" s="71">
        <v>486.8</v>
      </c>
      <c r="J46" s="637">
        <v>23</v>
      </c>
      <c r="K46" s="23">
        <f t="shared" si="1"/>
        <v>11196.4</v>
      </c>
      <c r="L46" s="71">
        <v>2.12</v>
      </c>
      <c r="M46" s="71">
        <v>1.85</v>
      </c>
      <c r="N46" s="13"/>
      <c r="O46" s="24">
        <f>IF(P46="","",VLOOKUP(P46,Mapping!AT:AU,2,FALSE))</f>
        <v>2</v>
      </c>
      <c r="P46" s="13" t="s">
        <v>1</v>
      </c>
    </row>
    <row r="47" spans="1:16">
      <c r="A47" s="26" t="s">
        <v>324</v>
      </c>
      <c r="B47" s="62" t="s">
        <v>905</v>
      </c>
      <c r="C47" s="62" t="s">
        <v>2938</v>
      </c>
      <c r="D47" s="26" t="s">
        <v>2933</v>
      </c>
      <c r="E47" s="26"/>
      <c r="F47" s="72">
        <v>44504</v>
      </c>
      <c r="G47" s="72">
        <v>44504</v>
      </c>
      <c r="H47" s="57"/>
      <c r="I47" s="26">
        <v>213.7</v>
      </c>
      <c r="J47" s="636">
        <v>23</v>
      </c>
      <c r="K47" s="23">
        <f t="shared" si="1"/>
        <v>4915.0999999999995</v>
      </c>
      <c r="L47" s="26">
        <v>2</v>
      </c>
      <c r="M47" s="26">
        <v>0.89</v>
      </c>
      <c r="N47" s="13"/>
      <c r="O47" s="24">
        <f>IF(P47="","",VLOOKUP(P47,Mapping!AT:AU,2,FALSE))</f>
        <v>2</v>
      </c>
      <c r="P47" s="13" t="s">
        <v>1</v>
      </c>
    </row>
    <row r="48" spans="1:16">
      <c r="A48" s="26">
        <v>20150712</v>
      </c>
      <c r="B48" s="62" t="s">
        <v>905</v>
      </c>
      <c r="C48" s="62" t="s">
        <v>2938</v>
      </c>
      <c r="D48" s="26" t="s">
        <v>2933</v>
      </c>
      <c r="E48" s="26" t="s">
        <v>2944</v>
      </c>
      <c r="F48" s="72">
        <v>44509</v>
      </c>
      <c r="G48" s="72">
        <v>44509</v>
      </c>
      <c r="H48" s="57"/>
      <c r="I48" s="26">
        <v>1195.4000000000001</v>
      </c>
      <c r="J48" s="636">
        <v>23</v>
      </c>
      <c r="K48" s="23">
        <f t="shared" si="1"/>
        <v>27494.2</v>
      </c>
      <c r="L48" s="26">
        <v>2.09</v>
      </c>
      <c r="M48" s="26">
        <v>1.04</v>
      </c>
      <c r="N48" s="13"/>
      <c r="O48" s="24">
        <f>IF(P48="","",VLOOKUP(P48,Mapping!AT:AU,2,FALSE))</f>
        <v>2</v>
      </c>
      <c r="P48" s="13" t="s">
        <v>1</v>
      </c>
    </row>
    <row r="49" spans="1:16">
      <c r="A49" s="26">
        <v>19980098</v>
      </c>
      <c r="B49" s="62" t="s">
        <v>925</v>
      </c>
      <c r="C49" s="62" t="s">
        <v>2938</v>
      </c>
      <c r="D49" s="26" t="s">
        <v>2933</v>
      </c>
      <c r="E49" s="26"/>
      <c r="F49" s="72">
        <v>44509</v>
      </c>
      <c r="G49" s="72">
        <v>44509</v>
      </c>
      <c r="H49" s="57"/>
      <c r="I49" s="26">
        <v>731</v>
      </c>
      <c r="J49" s="636">
        <v>23</v>
      </c>
      <c r="K49" s="23">
        <f>I49*J49</f>
        <v>16813</v>
      </c>
      <c r="L49" s="26">
        <v>2.08</v>
      </c>
      <c r="M49" s="26">
        <v>2.14</v>
      </c>
      <c r="N49" s="13"/>
      <c r="O49" s="24">
        <f>IF(P49="","",VLOOKUP(P49,Mapping!AT:AU,2,FALSE))</f>
        <v>2</v>
      </c>
      <c r="P49" s="13" t="s">
        <v>1</v>
      </c>
    </row>
    <row r="50" spans="1:16">
      <c r="A50" s="26">
        <v>19980098</v>
      </c>
      <c r="B50" s="62" t="s">
        <v>943</v>
      </c>
      <c r="C50" s="62" t="s">
        <v>2938</v>
      </c>
      <c r="D50" s="26" t="s">
        <v>2879</v>
      </c>
      <c r="E50" s="26"/>
      <c r="F50" s="72">
        <v>44497</v>
      </c>
      <c r="G50" s="72">
        <v>44497</v>
      </c>
      <c r="H50" s="57"/>
      <c r="I50" s="26">
        <v>268.10000000000002</v>
      </c>
      <c r="J50" s="636">
        <v>23</v>
      </c>
      <c r="K50" s="23">
        <f t="shared" si="1"/>
        <v>6166.3</v>
      </c>
      <c r="L50" s="26">
        <v>2.09</v>
      </c>
      <c r="M50" s="26">
        <v>0.75</v>
      </c>
      <c r="N50" s="13"/>
      <c r="O50" s="24">
        <f>IF(P50="","",VLOOKUP(P50,Mapping!AT:AU,2,FALSE))</f>
        <v>2</v>
      </c>
      <c r="P50" s="13" t="s">
        <v>1</v>
      </c>
    </row>
    <row r="51" spans="1:16">
      <c r="A51" s="26">
        <v>19980098</v>
      </c>
      <c r="B51" s="624" t="s">
        <v>905</v>
      </c>
      <c r="C51" s="625" t="s">
        <v>2938</v>
      </c>
      <c r="D51" s="71" t="s">
        <v>2933</v>
      </c>
      <c r="E51" s="71" t="s">
        <v>2943</v>
      </c>
      <c r="F51" s="290">
        <v>44533</v>
      </c>
      <c r="G51" s="290">
        <v>44533</v>
      </c>
      <c r="H51" s="16" t="s">
        <v>2943</v>
      </c>
      <c r="I51" s="71">
        <v>310</v>
      </c>
      <c r="J51" s="637">
        <v>23</v>
      </c>
      <c r="K51" s="23">
        <f t="shared" si="1"/>
        <v>7130</v>
      </c>
      <c r="L51" s="71">
        <v>2.1</v>
      </c>
      <c r="M51" s="71">
        <v>1.35</v>
      </c>
      <c r="N51" s="13"/>
      <c r="O51" s="24">
        <f>IF(P51="","",VLOOKUP(P51,Mapping!AT:AU,2,FALSE))</f>
        <v>2</v>
      </c>
      <c r="P51" s="13" t="s">
        <v>1</v>
      </c>
    </row>
    <row r="52" spans="1:16">
      <c r="A52" s="26" t="s">
        <v>331</v>
      </c>
      <c r="B52" s="62" t="s">
        <v>943</v>
      </c>
      <c r="C52" s="62" t="s">
        <v>2938</v>
      </c>
      <c r="D52" s="26" t="s">
        <v>2933</v>
      </c>
      <c r="E52" s="26"/>
      <c r="F52" s="72">
        <v>44509</v>
      </c>
      <c r="G52" s="72">
        <v>44509</v>
      </c>
      <c r="H52" s="57"/>
      <c r="I52" s="26">
        <v>271</v>
      </c>
      <c r="J52" s="636">
        <v>23</v>
      </c>
      <c r="K52" s="23">
        <f t="shared" si="1"/>
        <v>6233</v>
      </c>
      <c r="L52" s="26">
        <v>2.06</v>
      </c>
      <c r="M52" s="26">
        <v>0.73</v>
      </c>
      <c r="N52" s="13"/>
      <c r="O52" s="24">
        <f>IF(P52="","",VLOOKUP(P52,Mapping!AT:AU,2,FALSE))</f>
        <v>2</v>
      </c>
      <c r="P52" s="13" t="s">
        <v>1</v>
      </c>
    </row>
    <row r="53" spans="1:16">
      <c r="A53" s="26" t="s">
        <v>348</v>
      </c>
      <c r="B53" s="62" t="s">
        <v>905</v>
      </c>
      <c r="C53" s="62" t="s">
        <v>2938</v>
      </c>
      <c r="D53" s="26" t="s">
        <v>2933</v>
      </c>
      <c r="E53" s="26"/>
      <c r="F53" s="72">
        <v>44509</v>
      </c>
      <c r="G53" s="72">
        <v>44509</v>
      </c>
      <c r="H53" s="57"/>
      <c r="I53" s="26">
        <v>273.39999999999998</v>
      </c>
      <c r="J53" s="636">
        <v>23</v>
      </c>
      <c r="K53" s="23">
        <f t="shared" si="1"/>
        <v>6288.2</v>
      </c>
      <c r="L53" s="26">
        <v>2.04</v>
      </c>
      <c r="M53" s="26">
        <v>1.84</v>
      </c>
      <c r="N53" s="13"/>
      <c r="O53" s="24">
        <f>IF(P53="","",VLOOKUP(P53,Mapping!AT:AU,2,FALSE))</f>
        <v>2</v>
      </c>
      <c r="P53" s="13" t="s">
        <v>1</v>
      </c>
    </row>
    <row r="54" spans="1:16">
      <c r="A54" s="26">
        <v>20110477</v>
      </c>
      <c r="B54" s="62" t="s">
        <v>943</v>
      </c>
      <c r="C54" s="62" t="s">
        <v>2938</v>
      </c>
      <c r="D54" s="26" t="s">
        <v>2933</v>
      </c>
      <c r="E54" s="26" t="s">
        <v>2945</v>
      </c>
      <c r="F54" s="72">
        <v>44509</v>
      </c>
      <c r="G54" s="72">
        <v>44509</v>
      </c>
      <c r="H54" s="57"/>
      <c r="I54" s="26">
        <v>74</v>
      </c>
      <c r="J54" s="636">
        <v>23</v>
      </c>
      <c r="K54" s="23">
        <f t="shared" si="1"/>
        <v>1702</v>
      </c>
      <c r="L54" s="26">
        <v>1.68</v>
      </c>
      <c r="M54" s="26">
        <v>0.24</v>
      </c>
      <c r="N54" s="13"/>
      <c r="O54" s="24">
        <f>IF(P54="","",VLOOKUP(P54,Mapping!AT:AU,2,FALSE))</f>
        <v>2</v>
      </c>
      <c r="P54" s="13" t="s">
        <v>1</v>
      </c>
    </row>
    <row r="55" spans="1:16">
      <c r="A55" s="26" t="s">
        <v>291</v>
      </c>
      <c r="B55" s="62" t="s">
        <v>905</v>
      </c>
      <c r="C55" s="62" t="s">
        <v>2938</v>
      </c>
      <c r="D55" s="26" t="s">
        <v>2933</v>
      </c>
      <c r="E55" s="26" t="s">
        <v>2946</v>
      </c>
      <c r="F55" s="72">
        <v>44541</v>
      </c>
      <c r="G55" s="72">
        <v>44541</v>
      </c>
      <c r="I55" s="26">
        <v>179.4</v>
      </c>
      <c r="J55" s="636">
        <v>23</v>
      </c>
      <c r="K55" s="23">
        <f t="shared" si="1"/>
        <v>4126.2</v>
      </c>
      <c r="L55" s="26">
        <v>2.08</v>
      </c>
      <c r="M55" s="26">
        <v>1.84</v>
      </c>
      <c r="N55" s="13"/>
      <c r="O55" s="24">
        <f>IF(P55="","",VLOOKUP(P55,Mapping!AT:AU,2,FALSE))</f>
        <v>2</v>
      </c>
      <c r="P55" s="13" t="s">
        <v>1</v>
      </c>
    </row>
    <row r="56" spans="1:16">
      <c r="A56" s="26">
        <v>19891053</v>
      </c>
      <c r="B56" s="62" t="s">
        <v>905</v>
      </c>
      <c r="C56" s="62" t="s">
        <v>2938</v>
      </c>
      <c r="D56" s="26" t="s">
        <v>2933</v>
      </c>
      <c r="E56" s="26" t="s">
        <v>2947</v>
      </c>
      <c r="F56" s="72">
        <v>44541</v>
      </c>
      <c r="G56" s="72">
        <v>44541</v>
      </c>
      <c r="I56" s="26">
        <v>389.6</v>
      </c>
      <c r="J56" s="636">
        <v>23</v>
      </c>
      <c r="K56" s="23">
        <f t="shared" si="1"/>
        <v>8960.8000000000011</v>
      </c>
      <c r="L56" s="26">
        <v>2.0099999999999998</v>
      </c>
      <c r="M56" s="26">
        <v>1.29</v>
      </c>
      <c r="N56" s="13"/>
      <c r="O56" s="24">
        <f>IF(P56="","",VLOOKUP(P56,Mapping!AT:AU,2,FALSE))</f>
        <v>2</v>
      </c>
      <c r="P56" s="13" t="s">
        <v>1</v>
      </c>
    </row>
    <row r="57" spans="1:16">
      <c r="A57" s="26">
        <v>20050102</v>
      </c>
      <c r="B57" s="62" t="s">
        <v>925</v>
      </c>
      <c r="C57" s="62" t="s">
        <v>2938</v>
      </c>
      <c r="D57" s="26" t="s">
        <v>2933</v>
      </c>
      <c r="E57" s="26"/>
      <c r="F57" s="72">
        <v>44509</v>
      </c>
      <c r="G57" s="72">
        <v>44509</v>
      </c>
      <c r="H57" s="57"/>
      <c r="I57" s="26">
        <v>548.79999999999995</v>
      </c>
      <c r="J57" s="636">
        <v>23</v>
      </c>
      <c r="K57" s="23">
        <f t="shared" si="1"/>
        <v>12622.4</v>
      </c>
      <c r="L57" s="26">
        <v>2.08</v>
      </c>
      <c r="M57" s="26">
        <v>0.74</v>
      </c>
      <c r="N57" s="13"/>
      <c r="O57" s="24">
        <f>IF(P57="","",VLOOKUP(P57,Mapping!AT:AU,2,FALSE))</f>
        <v>2</v>
      </c>
      <c r="P57" s="13" t="s">
        <v>1</v>
      </c>
    </row>
    <row r="58" spans="1:16">
      <c r="A58" s="26">
        <v>20050102</v>
      </c>
      <c r="B58" s="62" t="s">
        <v>943</v>
      </c>
      <c r="C58" s="62" t="s">
        <v>2938</v>
      </c>
      <c r="D58" s="26" t="s">
        <v>2933</v>
      </c>
      <c r="E58" s="26"/>
      <c r="F58" s="72">
        <v>44509</v>
      </c>
      <c r="G58" s="72">
        <v>44509</v>
      </c>
      <c r="H58" s="57"/>
      <c r="I58" s="26">
        <v>483.1</v>
      </c>
      <c r="J58" s="636">
        <v>23</v>
      </c>
      <c r="K58" s="23">
        <f t="shared" si="1"/>
        <v>11111.300000000001</v>
      </c>
      <c r="L58" s="26">
        <v>2.1</v>
      </c>
      <c r="M58" s="26">
        <v>1.08</v>
      </c>
      <c r="N58" s="13"/>
      <c r="O58" s="24">
        <f>IF(P58="","",VLOOKUP(P58,Mapping!AT:AU,2,FALSE))</f>
        <v>2</v>
      </c>
      <c r="P58" s="13" t="s">
        <v>1</v>
      </c>
    </row>
    <row r="59" spans="1:16">
      <c r="A59" s="26">
        <v>20050102</v>
      </c>
      <c r="B59" s="624" t="s">
        <v>905</v>
      </c>
      <c r="C59" s="625" t="s">
        <v>2938</v>
      </c>
      <c r="D59" s="71" t="s">
        <v>2933</v>
      </c>
      <c r="E59" s="71" t="s">
        <v>2943</v>
      </c>
      <c r="F59" s="290">
        <v>44532</v>
      </c>
      <c r="G59" s="290">
        <v>44532</v>
      </c>
      <c r="H59" s="71" t="s">
        <v>2943</v>
      </c>
      <c r="I59" s="71">
        <v>911.7</v>
      </c>
      <c r="J59" s="637">
        <v>23</v>
      </c>
      <c r="K59" s="23">
        <f t="shared" si="1"/>
        <v>20969.100000000002</v>
      </c>
      <c r="L59" s="71">
        <v>2.06</v>
      </c>
      <c r="M59" s="71">
        <v>2.2599999999999998</v>
      </c>
      <c r="N59" s="13"/>
      <c r="O59" s="24">
        <f>IF(P59="","",VLOOKUP(P59,Mapping!AT:AU,2,FALSE))</f>
        <v>2</v>
      </c>
      <c r="P59" s="13" t="s">
        <v>1</v>
      </c>
    </row>
    <row r="60" spans="1:16">
      <c r="A60" s="26">
        <v>20060093</v>
      </c>
      <c r="B60" s="62" t="s">
        <v>925</v>
      </c>
      <c r="C60" s="62" t="s">
        <v>2938</v>
      </c>
      <c r="D60" s="26" t="s">
        <v>2933</v>
      </c>
      <c r="E60" s="26"/>
      <c r="F60" s="72">
        <v>44541</v>
      </c>
      <c r="G60" s="72">
        <v>44541</v>
      </c>
      <c r="I60" s="26">
        <v>420.1</v>
      </c>
      <c r="J60" s="636">
        <v>23</v>
      </c>
      <c r="K60" s="23">
        <f t="shared" si="1"/>
        <v>9662.3000000000011</v>
      </c>
      <c r="L60" s="26">
        <v>2.12</v>
      </c>
      <c r="M60" s="26">
        <v>1.41</v>
      </c>
      <c r="N60" s="13"/>
      <c r="O60" s="24">
        <f>IF(P60="","",VLOOKUP(P60,Mapping!AT:AU,2,FALSE))</f>
        <v>2</v>
      </c>
      <c r="P60" s="13" t="s">
        <v>1</v>
      </c>
    </row>
    <row r="61" spans="1:16">
      <c r="A61" s="26">
        <v>20060093</v>
      </c>
      <c r="B61" s="62" t="s">
        <v>943</v>
      </c>
      <c r="C61" s="62" t="s">
        <v>2938</v>
      </c>
      <c r="D61" s="26" t="s">
        <v>2933</v>
      </c>
      <c r="E61" s="26"/>
      <c r="F61" s="72">
        <v>44541</v>
      </c>
      <c r="G61" s="72">
        <v>44541</v>
      </c>
      <c r="H61" s="57"/>
      <c r="I61" s="26">
        <v>380</v>
      </c>
      <c r="J61" s="636">
        <v>23</v>
      </c>
      <c r="K61" s="23">
        <f t="shared" si="1"/>
        <v>8740</v>
      </c>
      <c r="L61" s="26">
        <v>2.0499999999999998</v>
      </c>
      <c r="M61" s="26">
        <v>0.38</v>
      </c>
      <c r="N61" s="13"/>
      <c r="O61" s="24">
        <f>IF(P61="","",VLOOKUP(P61,Mapping!AT:AU,2,FALSE))</f>
        <v>2</v>
      </c>
      <c r="P61" s="13" t="s">
        <v>1</v>
      </c>
    </row>
    <row r="62" spans="1:16">
      <c r="A62" s="26">
        <v>20150975</v>
      </c>
      <c r="B62" s="62" t="s">
        <v>925</v>
      </c>
      <c r="C62" s="62" t="s">
        <v>2938</v>
      </c>
      <c r="D62" s="26" t="s">
        <v>2933</v>
      </c>
      <c r="E62" s="26"/>
      <c r="F62" s="72">
        <v>44541</v>
      </c>
      <c r="G62" s="72">
        <v>44541</v>
      </c>
      <c r="H62" s="57"/>
      <c r="I62" s="26">
        <v>217.2</v>
      </c>
      <c r="J62" s="636">
        <v>23</v>
      </c>
      <c r="K62" s="23">
        <f t="shared" si="1"/>
        <v>4995.5999999999995</v>
      </c>
      <c r="L62" s="26">
        <v>2.04</v>
      </c>
      <c r="M62" s="26">
        <v>0.56999999999999995</v>
      </c>
      <c r="N62" s="13"/>
      <c r="O62" s="24">
        <f>IF(P62="","",VLOOKUP(P62,Mapping!AT:AU,2,FALSE))</f>
        <v>2</v>
      </c>
      <c r="P62" s="13" t="s">
        <v>1</v>
      </c>
    </row>
    <row r="63" spans="1:16">
      <c r="A63" s="26">
        <v>20150975</v>
      </c>
      <c r="B63" s="62" t="s">
        <v>943</v>
      </c>
      <c r="C63" s="62" t="s">
        <v>2938</v>
      </c>
      <c r="D63" s="26" t="s">
        <v>2933</v>
      </c>
      <c r="E63" s="26"/>
      <c r="F63" s="72">
        <v>44541</v>
      </c>
      <c r="G63" s="72">
        <v>44541</v>
      </c>
      <c r="I63" s="26">
        <v>399.9</v>
      </c>
      <c r="J63" s="636">
        <v>23</v>
      </c>
      <c r="K63" s="23">
        <f t="shared" si="1"/>
        <v>9197.6999999999989</v>
      </c>
      <c r="L63" s="26">
        <v>2.08</v>
      </c>
      <c r="M63" s="26">
        <v>0.34</v>
      </c>
      <c r="N63" s="13"/>
      <c r="O63" s="24">
        <f>IF(P63="","",VLOOKUP(P63,Mapping!AT:AU,2,FALSE))</f>
        <v>2</v>
      </c>
      <c r="P63" s="13" t="s">
        <v>1</v>
      </c>
    </row>
    <row r="64" spans="1:16">
      <c r="A64" s="26">
        <v>20185935</v>
      </c>
      <c r="B64" s="62" t="s">
        <v>905</v>
      </c>
      <c r="C64" s="62" t="s">
        <v>2938</v>
      </c>
      <c r="D64" s="26" t="s">
        <v>2933</v>
      </c>
      <c r="E64" s="26" t="s">
        <v>2947</v>
      </c>
      <c r="F64" s="72">
        <v>44541</v>
      </c>
      <c r="G64" s="72">
        <v>44541</v>
      </c>
      <c r="H64" s="57"/>
      <c r="I64" s="26">
        <v>317.7</v>
      </c>
      <c r="J64" s="636">
        <v>23</v>
      </c>
      <c r="K64" s="23">
        <f t="shared" si="1"/>
        <v>7307.0999999999995</v>
      </c>
      <c r="L64" s="26">
        <v>2.09</v>
      </c>
      <c r="M64" s="26">
        <v>1.48</v>
      </c>
      <c r="N64" s="13"/>
      <c r="O64" s="24">
        <f>IF(P64="","",VLOOKUP(P64,Mapping!AT:AU,2,FALSE))</f>
        <v>2</v>
      </c>
      <c r="P64" s="13" t="s">
        <v>1</v>
      </c>
    </row>
    <row r="65" spans="1:16">
      <c r="A65" s="26">
        <v>19920035</v>
      </c>
      <c r="B65" s="62" t="s">
        <v>905</v>
      </c>
      <c r="C65" s="62" t="s">
        <v>2938</v>
      </c>
      <c r="D65" s="26" t="s">
        <v>2933</v>
      </c>
      <c r="E65" s="26"/>
      <c r="F65" s="72">
        <v>44538</v>
      </c>
      <c r="G65" s="72">
        <v>44538</v>
      </c>
      <c r="H65" s="57"/>
      <c r="I65" s="26">
        <v>293.2</v>
      </c>
      <c r="J65" s="636">
        <v>23</v>
      </c>
      <c r="K65" s="23">
        <f t="shared" si="1"/>
        <v>6743.5999999999995</v>
      </c>
      <c r="L65" s="26">
        <v>2.08</v>
      </c>
      <c r="M65" s="26">
        <v>0.55000000000000004</v>
      </c>
      <c r="N65" s="13"/>
      <c r="O65" s="24">
        <f>IF(P65="","",VLOOKUP(P65,Mapping!AT:AU,2,FALSE))</f>
        <v>2</v>
      </c>
      <c r="P65" s="13" t="s">
        <v>1</v>
      </c>
    </row>
    <row r="66" spans="1:16">
      <c r="A66" s="26">
        <v>19920179</v>
      </c>
      <c r="B66" s="62" t="s">
        <v>905</v>
      </c>
      <c r="C66" s="62" t="s">
        <v>2938</v>
      </c>
      <c r="D66" s="26" t="s">
        <v>2933</v>
      </c>
      <c r="E66" s="26"/>
      <c r="F66" s="72">
        <v>44538</v>
      </c>
      <c r="G66" s="72">
        <v>44538</v>
      </c>
      <c r="H66" s="57"/>
      <c r="I66" s="26">
        <v>74.2</v>
      </c>
      <c r="J66" s="636">
        <v>23</v>
      </c>
      <c r="K66" s="23">
        <f t="shared" si="1"/>
        <v>1706.6000000000001</v>
      </c>
      <c r="L66" s="26">
        <v>1.85</v>
      </c>
      <c r="M66" s="26">
        <v>0.8</v>
      </c>
      <c r="N66" s="13"/>
      <c r="O66" s="24">
        <f>IF(P66="","",VLOOKUP(P66,Mapping!AT:AU,2,FALSE))</f>
        <v>2</v>
      </c>
      <c r="P66" s="13" t="s">
        <v>1</v>
      </c>
    </row>
    <row r="67" spans="1:16">
      <c r="A67" s="26">
        <v>19930222</v>
      </c>
      <c r="B67" s="62" t="s">
        <v>905</v>
      </c>
      <c r="C67" s="62" t="s">
        <v>2938</v>
      </c>
      <c r="D67" s="26" t="s">
        <v>2933</v>
      </c>
      <c r="E67" s="26"/>
      <c r="F67" s="72">
        <v>44537</v>
      </c>
      <c r="G67" s="72">
        <v>44537</v>
      </c>
      <c r="H67" s="57"/>
      <c r="I67" s="26">
        <v>323.3</v>
      </c>
      <c r="J67" s="636">
        <v>23</v>
      </c>
      <c r="K67" s="23">
        <f t="shared" si="1"/>
        <v>7435.9000000000005</v>
      </c>
      <c r="L67" s="26">
        <v>2.09</v>
      </c>
      <c r="M67" s="26">
        <v>2</v>
      </c>
      <c r="N67" s="13"/>
      <c r="O67" s="24">
        <f>IF(P67="","",VLOOKUP(P67,Mapping!AT:AU,2,FALSE))</f>
        <v>2</v>
      </c>
      <c r="P67" s="13" t="s">
        <v>1</v>
      </c>
    </row>
    <row r="68" spans="1:16">
      <c r="A68" s="26">
        <v>19950136</v>
      </c>
      <c r="B68" s="62" t="s">
        <v>905</v>
      </c>
      <c r="C68" s="62" t="s">
        <v>2938</v>
      </c>
      <c r="D68" s="26" t="s">
        <v>2933</v>
      </c>
      <c r="E68" s="26"/>
      <c r="F68" s="72">
        <v>44538</v>
      </c>
      <c r="G68" s="72">
        <v>44538</v>
      </c>
      <c r="H68" s="57">
        <v>5.8</v>
      </c>
      <c r="I68" s="26">
        <v>568.6</v>
      </c>
      <c r="J68" s="636">
        <v>23</v>
      </c>
      <c r="K68" s="23">
        <f t="shared" si="1"/>
        <v>13077.800000000001</v>
      </c>
      <c r="L68" s="26">
        <v>2.04</v>
      </c>
      <c r="M68" s="26">
        <v>1.42</v>
      </c>
      <c r="N68" s="13"/>
      <c r="O68" s="24">
        <f>IF(P68="","",VLOOKUP(P68,Mapping!AT:AU,2,FALSE))</f>
        <v>2</v>
      </c>
      <c r="P68" s="13" t="s">
        <v>1</v>
      </c>
    </row>
    <row r="69" spans="1:16">
      <c r="A69" s="26">
        <v>20060093</v>
      </c>
      <c r="B69" s="62" t="s">
        <v>905</v>
      </c>
      <c r="C69" s="62" t="s">
        <v>2938</v>
      </c>
      <c r="D69" s="26" t="s">
        <v>2948</v>
      </c>
      <c r="E69" s="26"/>
      <c r="F69" s="72">
        <v>44532</v>
      </c>
      <c r="G69" s="72">
        <v>44532</v>
      </c>
      <c r="H69" s="57">
        <v>6</v>
      </c>
      <c r="I69" s="26">
        <v>181.8</v>
      </c>
      <c r="J69" s="636">
        <v>23</v>
      </c>
      <c r="K69" s="23">
        <f t="shared" si="1"/>
        <v>4181.4000000000005</v>
      </c>
      <c r="L69" s="26">
        <v>2.0699999999999998</v>
      </c>
      <c r="M69" s="26">
        <v>1.74</v>
      </c>
      <c r="N69" s="13"/>
      <c r="O69" s="24">
        <f>IF(P69="","",VLOOKUP(P69,Mapping!AT:AU,2,FALSE))</f>
        <v>2</v>
      </c>
      <c r="P69" s="13" t="s">
        <v>1</v>
      </c>
    </row>
    <row r="70" spans="1:16">
      <c r="A70" s="26">
        <v>20100742</v>
      </c>
      <c r="B70" s="62" t="s">
        <v>905</v>
      </c>
      <c r="C70" s="62" t="s">
        <v>2938</v>
      </c>
      <c r="D70" s="26" t="s">
        <v>2933</v>
      </c>
      <c r="E70" s="26"/>
      <c r="F70" s="72">
        <v>44537</v>
      </c>
      <c r="G70" s="72">
        <v>44537</v>
      </c>
      <c r="H70" s="57"/>
      <c r="I70" s="26">
        <v>412.5</v>
      </c>
      <c r="J70" s="636">
        <v>23</v>
      </c>
      <c r="K70" s="23">
        <f t="shared" si="1"/>
        <v>9487.5</v>
      </c>
      <c r="L70" s="26">
        <v>2.0499999999999998</v>
      </c>
      <c r="M70" s="26">
        <v>0.46</v>
      </c>
      <c r="N70" s="13"/>
      <c r="O70" s="24">
        <f>IF(P70="","",VLOOKUP(P70,Mapping!AT:AU,2,FALSE))</f>
        <v>2</v>
      </c>
      <c r="P70" s="13" t="s">
        <v>1</v>
      </c>
    </row>
    <row r="71" spans="1:16">
      <c r="A71" s="26">
        <v>20129990</v>
      </c>
      <c r="B71" s="62" t="s">
        <v>905</v>
      </c>
      <c r="C71" s="62" t="s">
        <v>2938</v>
      </c>
      <c r="D71" s="26" t="s">
        <v>2933</v>
      </c>
      <c r="E71" s="26"/>
      <c r="F71" s="72">
        <v>44538</v>
      </c>
      <c r="G71" s="72">
        <v>44538</v>
      </c>
      <c r="H71" s="57"/>
      <c r="I71" s="26">
        <v>317.5</v>
      </c>
      <c r="J71" s="636">
        <v>23</v>
      </c>
      <c r="K71" s="23">
        <f t="shared" si="1"/>
        <v>7302.5</v>
      </c>
      <c r="L71" s="26">
        <v>2.08</v>
      </c>
      <c r="M71" s="26">
        <v>0.63</v>
      </c>
      <c r="N71" s="13"/>
      <c r="O71" s="24">
        <f>IF(P71="","",VLOOKUP(P71,Mapping!AT:AU,2,FALSE))</f>
        <v>2</v>
      </c>
      <c r="P71" s="13" t="s">
        <v>1</v>
      </c>
    </row>
    <row r="72" spans="1:16">
      <c r="A72" s="26">
        <v>20060099</v>
      </c>
      <c r="B72" s="624" t="s">
        <v>2942</v>
      </c>
      <c r="C72" s="625" t="s">
        <v>2938</v>
      </c>
      <c r="D72" s="71" t="s">
        <v>2933</v>
      </c>
      <c r="E72" s="71" t="s">
        <v>2943</v>
      </c>
      <c r="F72" s="293" t="s">
        <v>2949</v>
      </c>
      <c r="G72" s="293" t="s">
        <v>2949</v>
      </c>
      <c r="H72" s="71" t="s">
        <v>2943</v>
      </c>
      <c r="I72" s="71">
        <v>589.5</v>
      </c>
      <c r="J72" s="637">
        <v>23</v>
      </c>
      <c r="K72" s="23">
        <f t="shared" si="1"/>
        <v>13558.5</v>
      </c>
      <c r="L72" s="71">
        <v>2.0699999999999998</v>
      </c>
      <c r="M72" s="71">
        <v>1.48</v>
      </c>
      <c r="N72" s="13"/>
      <c r="O72" s="24">
        <f>IF(P72="","",VLOOKUP(P72,Mapping!AT:AU,2,FALSE))</f>
        <v>2</v>
      </c>
      <c r="P72" s="13" t="s">
        <v>1</v>
      </c>
    </row>
    <row r="73" spans="1:16">
      <c r="A73" s="26">
        <v>20131157</v>
      </c>
      <c r="B73" s="625" t="s">
        <v>2942</v>
      </c>
      <c r="C73" s="62" t="s">
        <v>2938</v>
      </c>
      <c r="D73" s="26" t="s">
        <v>2933</v>
      </c>
      <c r="E73" s="26"/>
      <c r="F73" s="72">
        <v>44538</v>
      </c>
      <c r="G73" s="72">
        <v>44538</v>
      </c>
      <c r="H73" s="57"/>
      <c r="I73" s="26">
        <v>471.9</v>
      </c>
      <c r="J73" s="636">
        <v>23</v>
      </c>
      <c r="K73" s="23">
        <f t="shared" si="1"/>
        <v>10853.699999999999</v>
      </c>
      <c r="L73" s="26">
        <v>2.13</v>
      </c>
      <c r="M73" s="26">
        <v>1.85</v>
      </c>
      <c r="N73" s="13"/>
      <c r="O73" s="24">
        <f>IF(P73="","",VLOOKUP(P73,Mapping!AT:AU,2,FALSE))</f>
        <v>2</v>
      </c>
      <c r="P73" s="13" t="s">
        <v>1</v>
      </c>
    </row>
    <row r="74" spans="1:16">
      <c r="A74" s="26">
        <v>20060099</v>
      </c>
      <c r="B74" s="624" t="s">
        <v>943</v>
      </c>
      <c r="C74" s="625" t="s">
        <v>2938</v>
      </c>
      <c r="D74" s="71" t="s">
        <v>2933</v>
      </c>
      <c r="E74" s="71" t="s">
        <v>2943</v>
      </c>
      <c r="F74" s="290">
        <v>44532</v>
      </c>
      <c r="G74" s="290">
        <v>44532</v>
      </c>
      <c r="H74" s="71" t="s">
        <v>2943</v>
      </c>
      <c r="I74" s="71">
        <v>775.7</v>
      </c>
      <c r="J74" s="637">
        <v>23</v>
      </c>
      <c r="K74" s="23">
        <f t="shared" si="1"/>
        <v>17841.100000000002</v>
      </c>
      <c r="L74" s="71">
        <v>2.06</v>
      </c>
      <c r="M74" s="71">
        <v>0.65</v>
      </c>
      <c r="N74" s="13"/>
      <c r="O74" s="24">
        <f>IF(P74="","",VLOOKUP(P74,Mapping!AT:AU,2,FALSE))</f>
        <v>2</v>
      </c>
      <c r="P74" s="13" t="s">
        <v>1</v>
      </c>
    </row>
    <row r="75" spans="1:16">
      <c r="A75" s="26">
        <v>20196909</v>
      </c>
      <c r="B75" s="62" t="s">
        <v>905</v>
      </c>
      <c r="C75" s="62" t="s">
        <v>2938</v>
      </c>
      <c r="D75" s="26" t="s">
        <v>2933</v>
      </c>
      <c r="E75" s="26"/>
      <c r="F75" s="72">
        <v>44537</v>
      </c>
      <c r="G75" s="72">
        <v>44537</v>
      </c>
      <c r="H75" s="229"/>
      <c r="I75" s="26">
        <v>452.4</v>
      </c>
      <c r="J75" s="636">
        <v>23</v>
      </c>
      <c r="K75" s="23">
        <f t="shared" si="1"/>
        <v>10405.199999999999</v>
      </c>
      <c r="L75" s="26">
        <v>2.12</v>
      </c>
      <c r="M75" s="26">
        <v>0.69</v>
      </c>
      <c r="N75" s="13"/>
      <c r="O75" s="24">
        <f>IF(P75="","",VLOOKUP(P75,Mapping!AT:AU,2,FALSE))</f>
        <v>2</v>
      </c>
      <c r="P75" s="13" t="s">
        <v>1</v>
      </c>
    </row>
    <row r="76" spans="1:16">
      <c r="A76" s="26" t="s">
        <v>2950</v>
      </c>
      <c r="B76" s="62" t="s">
        <v>943</v>
      </c>
      <c r="C76" s="62" t="s">
        <v>2938</v>
      </c>
      <c r="D76" s="26" t="s">
        <v>2933</v>
      </c>
      <c r="E76" s="26"/>
      <c r="F76" s="72">
        <v>44537</v>
      </c>
      <c r="G76" s="72">
        <v>44537</v>
      </c>
      <c r="I76" s="26">
        <v>245.5</v>
      </c>
      <c r="J76" s="636">
        <v>23</v>
      </c>
      <c r="K76" s="23">
        <f t="shared" si="1"/>
        <v>5646.5</v>
      </c>
      <c r="L76" s="26">
        <v>2.04</v>
      </c>
      <c r="M76" s="26">
        <v>0.68</v>
      </c>
      <c r="N76" s="13"/>
      <c r="O76" s="24"/>
      <c r="P76" s="13"/>
    </row>
    <row r="77" spans="1:16">
      <c r="A77" s="26" t="s">
        <v>593</v>
      </c>
      <c r="B77" s="62" t="s">
        <v>943</v>
      </c>
      <c r="C77" s="62" t="s">
        <v>2938</v>
      </c>
      <c r="D77" s="26" t="s">
        <v>2933</v>
      </c>
      <c r="E77" s="26"/>
      <c r="F77" s="72">
        <v>44537</v>
      </c>
      <c r="G77" s="72">
        <v>44537</v>
      </c>
      <c r="H77" s="57"/>
      <c r="I77" s="26">
        <v>620.20000000000005</v>
      </c>
      <c r="J77" s="636">
        <v>23</v>
      </c>
      <c r="K77" s="23">
        <f t="shared" si="1"/>
        <v>14264.6</v>
      </c>
      <c r="L77" s="26">
        <v>2.09</v>
      </c>
      <c r="M77" s="26">
        <v>0.96</v>
      </c>
      <c r="N77" s="13"/>
      <c r="O77" s="24"/>
      <c r="P77" s="13"/>
    </row>
    <row r="78" spans="1:16">
      <c r="A78" s="187" t="s">
        <v>593</v>
      </c>
      <c r="B78" s="62" t="s">
        <v>925</v>
      </c>
      <c r="C78" s="62" t="s">
        <v>2938</v>
      </c>
      <c r="D78" s="26" t="s">
        <v>2933</v>
      </c>
      <c r="E78" s="26"/>
      <c r="F78" s="74">
        <v>44537</v>
      </c>
      <c r="G78" s="236">
        <v>44537</v>
      </c>
      <c r="I78" s="26">
        <v>490.1</v>
      </c>
      <c r="J78" s="636">
        <v>23</v>
      </c>
      <c r="K78" s="23">
        <f t="shared" si="1"/>
        <v>11272.300000000001</v>
      </c>
      <c r="L78" s="26">
        <v>2.11</v>
      </c>
      <c r="M78" s="26">
        <v>1.81</v>
      </c>
      <c r="N78" s="36"/>
      <c r="O78" s="36"/>
      <c r="P78" s="36"/>
    </row>
    <row r="79" spans="1:16">
      <c r="A79" s="187" t="s">
        <v>593</v>
      </c>
      <c r="B79" s="62" t="s">
        <v>905</v>
      </c>
      <c r="C79" s="62" t="s">
        <v>2938</v>
      </c>
      <c r="D79" s="26" t="s">
        <v>2933</v>
      </c>
      <c r="E79" s="26"/>
      <c r="F79" s="74">
        <v>44537</v>
      </c>
      <c r="G79" s="236">
        <v>44537</v>
      </c>
      <c r="H79" s="57"/>
      <c r="I79" s="26">
        <v>562.70000000000005</v>
      </c>
      <c r="J79" s="636">
        <v>23</v>
      </c>
      <c r="K79" s="23">
        <f t="shared" si="1"/>
        <v>12942.1</v>
      </c>
      <c r="L79" s="26">
        <v>2.06</v>
      </c>
      <c r="M79" s="26">
        <v>1.95</v>
      </c>
      <c r="N79" s="36"/>
      <c r="O79" s="36"/>
      <c r="P79" s="36"/>
    </row>
    <row r="80" spans="1:16">
      <c r="A80" s="26" t="s">
        <v>413</v>
      </c>
      <c r="B80" s="62" t="s">
        <v>925</v>
      </c>
      <c r="C80" s="62" t="s">
        <v>2938</v>
      </c>
      <c r="D80" s="26" t="s">
        <v>2933</v>
      </c>
      <c r="E80" s="26" t="s">
        <v>2951</v>
      </c>
      <c r="F80" s="72" t="s">
        <v>2952</v>
      </c>
      <c r="G80" s="72" t="s">
        <v>2952</v>
      </c>
      <c r="H80" s="57"/>
      <c r="I80" s="26">
        <v>622.29999999999995</v>
      </c>
      <c r="J80" s="636">
        <v>23</v>
      </c>
      <c r="K80" s="23">
        <f t="shared" si="1"/>
        <v>14312.9</v>
      </c>
      <c r="L80" s="26">
        <v>2.08</v>
      </c>
      <c r="M80" s="26">
        <v>0.42</v>
      </c>
      <c r="N80" s="13"/>
      <c r="O80" s="24">
        <f>IF(P80="","",VLOOKUP(P80,Mapping!AT:AU,2,FALSE))</f>
        <v>2</v>
      </c>
      <c r="P80" s="13" t="s">
        <v>1</v>
      </c>
    </row>
    <row r="81" spans="1:16">
      <c r="A81" s="26" t="s">
        <v>374</v>
      </c>
      <c r="B81" s="62" t="s">
        <v>925</v>
      </c>
      <c r="C81" s="62" t="s">
        <v>2938</v>
      </c>
      <c r="D81" s="26" t="s">
        <v>2933</v>
      </c>
      <c r="E81" s="26" t="s">
        <v>2951</v>
      </c>
      <c r="F81" s="72" t="s">
        <v>2952</v>
      </c>
      <c r="G81" s="72"/>
      <c r="I81" s="26">
        <v>500.4</v>
      </c>
      <c r="J81" s="636">
        <v>23</v>
      </c>
      <c r="K81" s="23">
        <f t="shared" si="1"/>
        <v>11509.199999999999</v>
      </c>
      <c r="L81" s="26">
        <v>2.11</v>
      </c>
      <c r="M81" s="26">
        <v>1.96</v>
      </c>
      <c r="N81" s="13"/>
      <c r="O81" s="24">
        <f>IF(P81="","",VLOOKUP(P81,Mapping!AT:AU,2,FALSE))</f>
        <v>2</v>
      </c>
      <c r="P81" s="13" t="s">
        <v>1</v>
      </c>
    </row>
    <row r="82" spans="1:16">
      <c r="A82" s="26" t="s">
        <v>416</v>
      </c>
      <c r="B82" s="62" t="s">
        <v>925</v>
      </c>
      <c r="C82" s="62" t="s">
        <v>2938</v>
      </c>
      <c r="D82" s="26" t="s">
        <v>2933</v>
      </c>
      <c r="E82" s="26" t="s">
        <v>2951</v>
      </c>
      <c r="F82" s="72" t="s">
        <v>2952</v>
      </c>
      <c r="G82" s="72"/>
      <c r="H82" s="57">
        <v>2.2000000000000002</v>
      </c>
      <c r="I82" s="26">
        <v>506.8</v>
      </c>
      <c r="J82" s="636">
        <v>23</v>
      </c>
      <c r="K82" s="23">
        <f t="shared" si="1"/>
        <v>11656.4</v>
      </c>
      <c r="L82" s="26">
        <v>2.1</v>
      </c>
      <c r="M82" s="26">
        <v>1.18</v>
      </c>
      <c r="N82" s="13"/>
      <c r="O82" s="24">
        <f>IF(P82="","",VLOOKUP(P82,Mapping!AT:AU,2,FALSE))</f>
        <v>2</v>
      </c>
      <c r="P82" s="13" t="s">
        <v>1</v>
      </c>
    </row>
    <row r="83" spans="1:16">
      <c r="A83" s="26" t="s">
        <v>476</v>
      </c>
      <c r="B83" s="62"/>
      <c r="C83" s="62"/>
      <c r="D83" s="26" t="s">
        <v>72</v>
      </c>
      <c r="E83" s="26" t="s">
        <v>2953</v>
      </c>
      <c r="F83" s="72">
        <v>43817</v>
      </c>
      <c r="G83" s="72"/>
      <c r="H83" s="57"/>
      <c r="I83" s="26">
        <v>36.1</v>
      </c>
      <c r="J83" s="636">
        <v>20</v>
      </c>
      <c r="K83" s="23">
        <f t="shared" si="1"/>
        <v>722</v>
      </c>
      <c r="L83" s="26">
        <v>2.1</v>
      </c>
      <c r="M83" s="26">
        <v>1.25</v>
      </c>
      <c r="N83" s="13"/>
      <c r="O83" s="24">
        <f>IF(P83="","",VLOOKUP(P83,Mapping!AT:AU,2,FALSE))</f>
        <v>2</v>
      </c>
      <c r="P83" s="13" t="s">
        <v>1</v>
      </c>
    </row>
    <row r="84" spans="1:16">
      <c r="A84" s="26">
        <v>20060099</v>
      </c>
      <c r="B84" s="624" t="s">
        <v>2954</v>
      </c>
      <c r="C84" s="625" t="s">
        <v>2938</v>
      </c>
      <c r="D84" s="71" t="s">
        <v>2933</v>
      </c>
      <c r="E84" s="71" t="s">
        <v>2943</v>
      </c>
      <c r="F84" s="290">
        <v>44532</v>
      </c>
      <c r="G84" s="290">
        <v>44532</v>
      </c>
      <c r="H84" s="71" t="s">
        <v>2943</v>
      </c>
      <c r="I84" s="71">
        <v>767.4</v>
      </c>
      <c r="J84" s="637">
        <v>23</v>
      </c>
      <c r="K84" s="23">
        <f t="shared" si="1"/>
        <v>17650.2</v>
      </c>
      <c r="L84" s="71">
        <v>2.0699999999999998</v>
      </c>
      <c r="M84" s="71">
        <v>1.41</v>
      </c>
      <c r="N84" s="13"/>
      <c r="O84" s="24">
        <f>IF(P84="","",VLOOKUP(P84,Mapping!AT:AU,2,FALSE))</f>
        <v>2</v>
      </c>
      <c r="P84" s="13" t="s">
        <v>1</v>
      </c>
    </row>
    <row r="85" spans="1:16">
      <c r="A85" s="26">
        <v>20174902</v>
      </c>
      <c r="B85" s="62" t="s">
        <v>943</v>
      </c>
      <c r="C85" s="62" t="s">
        <v>2938</v>
      </c>
      <c r="D85" s="26" t="s">
        <v>2879</v>
      </c>
      <c r="E85" s="26"/>
      <c r="F85" s="72">
        <v>44491</v>
      </c>
      <c r="G85" s="72">
        <v>44491</v>
      </c>
      <c r="H85" s="57"/>
      <c r="I85" s="26">
        <v>67</v>
      </c>
      <c r="J85" s="636">
        <v>45</v>
      </c>
      <c r="K85" s="23">
        <f t="shared" si="1"/>
        <v>3015</v>
      </c>
      <c r="L85" s="26">
        <v>2.0499999999999998</v>
      </c>
      <c r="M85" s="26">
        <v>1.66</v>
      </c>
      <c r="N85" s="13"/>
      <c r="O85" s="24">
        <f>IF(P85="","",VLOOKUP(P85,Mapping!AT:AU,2,FALSE))</f>
        <v>2</v>
      </c>
      <c r="P85" s="13" t="s">
        <v>1</v>
      </c>
    </row>
    <row r="86" spans="1:16">
      <c r="A86" s="26">
        <v>20110272</v>
      </c>
      <c r="B86" s="62" t="s">
        <v>925</v>
      </c>
      <c r="C86" s="62" t="s">
        <v>2938</v>
      </c>
      <c r="D86" s="26" t="s">
        <v>2933</v>
      </c>
      <c r="E86" s="26"/>
      <c r="F86" s="72">
        <v>44541</v>
      </c>
      <c r="G86" s="72">
        <v>44541</v>
      </c>
      <c r="H86" s="57"/>
      <c r="I86" s="26">
        <v>502.7</v>
      </c>
      <c r="J86" s="636">
        <v>23</v>
      </c>
      <c r="K86" s="23">
        <f t="shared" si="1"/>
        <v>11562.1</v>
      </c>
      <c r="L86" s="26">
        <v>2.11</v>
      </c>
      <c r="M86" s="26">
        <v>2.1</v>
      </c>
      <c r="N86" s="13"/>
      <c r="O86" s="24">
        <f>IF(P86="","",VLOOKUP(P86,Mapping!AT:AU,2,FALSE))</f>
        <v>2</v>
      </c>
      <c r="P86" s="13" t="s">
        <v>1</v>
      </c>
    </row>
    <row r="87" spans="1:16">
      <c r="A87" s="26" t="s">
        <v>329</v>
      </c>
      <c r="B87" s="62" t="s">
        <v>943</v>
      </c>
      <c r="C87" s="62" t="s">
        <v>2938</v>
      </c>
      <c r="D87" s="26" t="s">
        <v>2879</v>
      </c>
      <c r="E87" s="26"/>
      <c r="F87" s="72">
        <v>44491</v>
      </c>
      <c r="G87" s="72">
        <v>44491</v>
      </c>
      <c r="H87" s="57"/>
      <c r="I87" s="26">
        <v>81.599999999999994</v>
      </c>
      <c r="J87" s="636">
        <v>45</v>
      </c>
      <c r="K87" s="23">
        <f t="shared" si="1"/>
        <v>3671.9999999999995</v>
      </c>
      <c r="L87" s="26">
        <v>2.04</v>
      </c>
      <c r="M87" s="26">
        <v>1.03</v>
      </c>
      <c r="N87" s="13"/>
      <c r="O87" s="24">
        <f>IF(P87="","",VLOOKUP(P87,Mapping!AT:AU,2,FALSE))</f>
        <v>2</v>
      </c>
      <c r="P87" s="13" t="s">
        <v>1</v>
      </c>
    </row>
    <row r="88" spans="1:16">
      <c r="A88" s="26" t="s">
        <v>295</v>
      </c>
      <c r="B88" s="62" t="s">
        <v>905</v>
      </c>
      <c r="C88" s="62" t="s">
        <v>2938</v>
      </c>
      <c r="D88" s="26" t="s">
        <v>2879</v>
      </c>
      <c r="E88" s="26"/>
      <c r="F88" s="72">
        <v>44497</v>
      </c>
      <c r="G88" s="72">
        <v>44497</v>
      </c>
      <c r="H88" s="57"/>
      <c r="I88" s="26">
        <v>117</v>
      </c>
      <c r="J88" s="636">
        <v>23</v>
      </c>
      <c r="K88" s="23">
        <f t="shared" si="1"/>
        <v>2691</v>
      </c>
      <c r="L88" s="26">
        <v>2.02</v>
      </c>
      <c r="M88" s="26">
        <v>0.81</v>
      </c>
      <c r="N88" s="13"/>
      <c r="O88" s="24">
        <f>IF(P88="","",VLOOKUP(P88,Mapping!AT:AU,2,FALSE))</f>
        <v>2</v>
      </c>
      <c r="P88" s="13" t="s">
        <v>1</v>
      </c>
    </row>
    <row r="89" spans="1:16">
      <c r="A89" s="26">
        <v>19920001</v>
      </c>
      <c r="B89" s="62" t="s">
        <v>905</v>
      </c>
      <c r="C89" s="62"/>
      <c r="D89" s="26" t="s">
        <v>2879</v>
      </c>
      <c r="E89" s="26"/>
      <c r="F89" s="72">
        <v>44497</v>
      </c>
      <c r="G89" s="72">
        <v>44497</v>
      </c>
      <c r="H89" s="57"/>
      <c r="I89" s="26">
        <v>83.2</v>
      </c>
      <c r="J89" s="636">
        <v>23</v>
      </c>
      <c r="K89" s="23">
        <f t="shared" si="1"/>
        <v>1913.6000000000001</v>
      </c>
      <c r="L89" s="26">
        <v>2.0299999999999998</v>
      </c>
      <c r="M89" s="26">
        <v>0.86</v>
      </c>
      <c r="N89" s="13"/>
      <c r="O89" s="24">
        <f>IF(P89="","",VLOOKUP(P89,Mapping!AT:AU,2,FALSE))</f>
        <v>2</v>
      </c>
      <c r="P89" s="13" t="s">
        <v>1</v>
      </c>
    </row>
    <row r="90" spans="1:16">
      <c r="A90" s="26">
        <v>20110272</v>
      </c>
      <c r="B90" s="62" t="s">
        <v>943</v>
      </c>
      <c r="C90" s="62" t="s">
        <v>2938</v>
      </c>
      <c r="D90" s="26" t="s">
        <v>2933</v>
      </c>
      <c r="E90" s="26"/>
      <c r="F90" s="72">
        <v>44541</v>
      </c>
      <c r="G90" s="72">
        <v>44541</v>
      </c>
      <c r="H90" s="57"/>
      <c r="I90" s="26">
        <v>414.9</v>
      </c>
      <c r="J90" s="636">
        <v>23</v>
      </c>
      <c r="K90" s="23">
        <f t="shared" si="1"/>
        <v>9542.6999999999989</v>
      </c>
      <c r="L90" s="26">
        <v>2.08</v>
      </c>
      <c r="M90" s="26">
        <v>0.9</v>
      </c>
      <c r="N90" s="13"/>
      <c r="O90" s="24">
        <f>IF(P90="","",VLOOKUP(P90,Mapping!AT:AU,2,FALSE))</f>
        <v>2</v>
      </c>
      <c r="P90" s="13" t="s">
        <v>1</v>
      </c>
    </row>
    <row r="91" spans="1:16">
      <c r="A91" s="26" t="s">
        <v>368</v>
      </c>
      <c r="B91" s="62" t="s">
        <v>905</v>
      </c>
      <c r="C91" s="62" t="s">
        <v>2938</v>
      </c>
      <c r="D91" s="26" t="s">
        <v>2879</v>
      </c>
      <c r="E91" s="26"/>
      <c r="F91" s="72">
        <v>44497</v>
      </c>
      <c r="G91" s="72">
        <v>44497</v>
      </c>
      <c r="H91" s="57"/>
      <c r="I91" s="26">
        <v>224.4</v>
      </c>
      <c r="J91" s="636">
        <v>23</v>
      </c>
      <c r="K91" s="23">
        <f t="shared" si="1"/>
        <v>5161.2</v>
      </c>
      <c r="L91" s="26">
        <v>2.08</v>
      </c>
      <c r="M91" s="26">
        <v>0.7</v>
      </c>
      <c r="N91" s="13"/>
      <c r="O91" s="24">
        <f>IF(P91="","",VLOOKUP(P91,Mapping!AT:AU,2,FALSE))</f>
        <v>2</v>
      </c>
      <c r="P91" s="13" t="s">
        <v>1</v>
      </c>
    </row>
    <row r="92" spans="1:16">
      <c r="A92" s="26" t="s">
        <v>348</v>
      </c>
      <c r="B92" s="62" t="s">
        <v>943</v>
      </c>
      <c r="C92" s="62" t="s">
        <v>2938</v>
      </c>
      <c r="D92" s="26" t="s">
        <v>2879</v>
      </c>
      <c r="E92" s="26"/>
      <c r="F92" s="72">
        <v>44497</v>
      </c>
      <c r="G92" s="72">
        <v>44497</v>
      </c>
      <c r="H92" s="57"/>
      <c r="I92" s="26">
        <v>160.1</v>
      </c>
      <c r="J92" s="636">
        <v>23</v>
      </c>
      <c r="K92" s="23">
        <f t="shared" si="1"/>
        <v>3682.2999999999997</v>
      </c>
      <c r="L92" s="26">
        <v>2.0499999999999998</v>
      </c>
      <c r="M92" s="26">
        <v>1.6</v>
      </c>
      <c r="N92" s="13"/>
      <c r="O92" s="24">
        <f>IF(P92="","",VLOOKUP(P92,Mapping!AT:AU,2,FALSE))</f>
        <v>2</v>
      </c>
      <c r="P92" s="13" t="s">
        <v>1</v>
      </c>
    </row>
    <row r="93" spans="1:16">
      <c r="A93" s="26" t="s">
        <v>307</v>
      </c>
      <c r="B93" s="62" t="s">
        <v>925</v>
      </c>
      <c r="C93" s="62" t="s">
        <v>2938</v>
      </c>
      <c r="D93" s="26" t="s">
        <v>2933</v>
      </c>
      <c r="E93" s="26" t="s">
        <v>2955</v>
      </c>
      <c r="F93" s="187" t="s">
        <v>2935</v>
      </c>
      <c r="G93" s="187" t="s">
        <v>2935</v>
      </c>
      <c r="H93" s="57"/>
      <c r="I93" s="26">
        <v>547.20000000000005</v>
      </c>
      <c r="J93" s="636">
        <v>23</v>
      </c>
      <c r="K93" s="23">
        <f t="shared" si="1"/>
        <v>12585.6</v>
      </c>
      <c r="L93" s="26">
        <v>2.06</v>
      </c>
      <c r="M93" s="26">
        <v>1.46</v>
      </c>
      <c r="N93" s="13" t="s">
        <v>911</v>
      </c>
      <c r="O93" s="24">
        <f>IF(P93="","",VLOOKUP(P93,Mapping!AT:AU,2,FALSE))</f>
        <v>2</v>
      </c>
      <c r="P93" s="13" t="s">
        <v>1</v>
      </c>
    </row>
    <row r="94" spans="1:16">
      <c r="A94" s="26" t="s">
        <v>307</v>
      </c>
      <c r="B94" s="62" t="s">
        <v>905</v>
      </c>
      <c r="C94" s="62" t="s">
        <v>2938</v>
      </c>
      <c r="D94" s="26" t="s">
        <v>2879</v>
      </c>
      <c r="E94" s="26"/>
      <c r="F94" s="187">
        <v>20211028</v>
      </c>
      <c r="G94" s="187">
        <v>20211028</v>
      </c>
      <c r="H94" s="57"/>
      <c r="I94" s="26">
        <v>112.1</v>
      </c>
      <c r="J94" s="636">
        <v>23</v>
      </c>
      <c r="K94" s="23">
        <f t="shared" si="1"/>
        <v>2578.2999999999997</v>
      </c>
      <c r="L94" s="26">
        <v>2.06</v>
      </c>
      <c r="M94" s="26">
        <v>0.5</v>
      </c>
      <c r="N94" s="13"/>
      <c r="O94" s="24">
        <f>IF(P94="","",VLOOKUP(P94,Mapping!AT:AU,2,FALSE))</f>
        <v>2</v>
      </c>
      <c r="P94" s="13" t="s">
        <v>1</v>
      </c>
    </row>
    <row r="95" spans="1:16">
      <c r="A95" s="26">
        <v>20110272</v>
      </c>
      <c r="B95" s="624" t="s">
        <v>905</v>
      </c>
      <c r="C95" s="625" t="s">
        <v>2938</v>
      </c>
      <c r="D95" s="71" t="s">
        <v>2933</v>
      </c>
      <c r="E95" s="71" t="s">
        <v>2943</v>
      </c>
      <c r="F95" s="290">
        <v>44533</v>
      </c>
      <c r="G95" s="290">
        <v>44533</v>
      </c>
      <c r="H95" s="71" t="s">
        <v>2943</v>
      </c>
      <c r="I95" s="71">
        <v>359.8</v>
      </c>
      <c r="J95" s="637">
        <v>23</v>
      </c>
      <c r="K95" s="23">
        <f t="shared" si="1"/>
        <v>8275.4</v>
      </c>
      <c r="L95" s="71">
        <v>2.09</v>
      </c>
      <c r="M95" s="71">
        <v>0.39</v>
      </c>
      <c r="N95" s="13"/>
      <c r="O95" s="24">
        <f>IF(P95="","",VLOOKUP(P95,Mapping!AT:AU,2,FALSE))</f>
        <v>2</v>
      </c>
      <c r="P95" s="13" t="s">
        <v>1</v>
      </c>
    </row>
    <row r="96" spans="1:16">
      <c r="A96" s="26" t="s">
        <v>307</v>
      </c>
      <c r="B96" s="62" t="s">
        <v>943</v>
      </c>
      <c r="C96" s="62" t="s">
        <v>2938</v>
      </c>
      <c r="D96" s="26" t="s">
        <v>2948</v>
      </c>
      <c r="E96" s="26"/>
      <c r="F96" s="72">
        <v>44532</v>
      </c>
      <c r="G96" s="72">
        <v>44532</v>
      </c>
      <c r="H96" s="57"/>
      <c r="I96" s="26">
        <v>117.6</v>
      </c>
      <c r="J96" s="636">
        <v>23</v>
      </c>
      <c r="K96" s="23">
        <f t="shared" si="1"/>
        <v>2704.7999999999997</v>
      </c>
      <c r="L96" s="26">
        <v>2.0699999999999998</v>
      </c>
      <c r="M96" s="26">
        <v>1.79</v>
      </c>
      <c r="N96" s="13"/>
      <c r="O96" s="24">
        <f>IF(P96="","",VLOOKUP(P96,Mapping!AT:AU,2,FALSE))</f>
        <v>2</v>
      </c>
      <c r="P96" s="13" t="s">
        <v>1</v>
      </c>
    </row>
    <row r="97" spans="1:16">
      <c r="A97" s="26">
        <v>19910006</v>
      </c>
      <c r="B97" s="62" t="s">
        <v>905</v>
      </c>
      <c r="C97" s="62" t="s">
        <v>2938</v>
      </c>
      <c r="D97" s="26" t="s">
        <v>2948</v>
      </c>
      <c r="E97" s="26"/>
      <c r="F97" s="72">
        <v>44532</v>
      </c>
      <c r="G97" s="72">
        <v>44532</v>
      </c>
      <c r="H97" s="57"/>
      <c r="I97" s="26">
        <v>379.4</v>
      </c>
      <c r="J97" s="636">
        <v>23</v>
      </c>
      <c r="K97" s="23">
        <f t="shared" si="1"/>
        <v>8726.1999999999989</v>
      </c>
      <c r="L97" s="26">
        <v>2.1</v>
      </c>
      <c r="M97" s="26">
        <v>1.72</v>
      </c>
      <c r="N97" s="13"/>
      <c r="O97" s="24">
        <f>IF(P97="","",VLOOKUP(P97,Mapping!AT:AU,2,FALSE))</f>
        <v>2</v>
      </c>
      <c r="P97" s="13" t="s">
        <v>1</v>
      </c>
    </row>
    <row r="98" spans="1:16">
      <c r="A98" s="26">
        <v>19920200</v>
      </c>
      <c r="B98" s="62" t="s">
        <v>905</v>
      </c>
      <c r="C98" s="62" t="s">
        <v>2938</v>
      </c>
      <c r="D98" s="26" t="s">
        <v>2948</v>
      </c>
      <c r="E98" s="26"/>
      <c r="F98" s="72">
        <v>44532</v>
      </c>
      <c r="G98" s="72">
        <v>44532</v>
      </c>
      <c r="H98" s="57"/>
      <c r="I98" s="26">
        <v>366.1</v>
      </c>
      <c r="J98" s="636">
        <v>23</v>
      </c>
      <c r="K98" s="23">
        <f t="shared" si="1"/>
        <v>8420.3000000000011</v>
      </c>
      <c r="L98" s="26">
        <v>2.09</v>
      </c>
      <c r="M98" s="26">
        <v>1.53</v>
      </c>
      <c r="N98" s="13"/>
      <c r="O98" s="24">
        <f>IF(P98="","",VLOOKUP(P98,Mapping!AT:AU,2,FALSE))</f>
        <v>2</v>
      </c>
      <c r="P98" s="13" t="s">
        <v>1</v>
      </c>
    </row>
    <row r="99" spans="1:16">
      <c r="A99" s="26">
        <v>20130400</v>
      </c>
      <c r="B99" s="62" t="s">
        <v>943</v>
      </c>
      <c r="C99" s="62" t="s">
        <v>2938</v>
      </c>
      <c r="D99" s="26" t="s">
        <v>2933</v>
      </c>
      <c r="E99" s="26"/>
      <c r="F99" s="72">
        <v>44541</v>
      </c>
      <c r="G99" s="72">
        <v>44541</v>
      </c>
      <c r="H99" s="57"/>
      <c r="I99" s="26">
        <v>749.3</v>
      </c>
      <c r="J99" s="636">
        <v>23</v>
      </c>
      <c r="K99" s="23">
        <f t="shared" si="1"/>
        <v>17233.899999999998</v>
      </c>
      <c r="L99" s="26">
        <v>2.1</v>
      </c>
      <c r="M99" s="26">
        <v>1.58</v>
      </c>
      <c r="N99" s="13"/>
      <c r="O99" s="24">
        <f>IF(P99="","",VLOOKUP(P99,Mapping!AT:AU,2,FALSE))</f>
        <v>2</v>
      </c>
      <c r="P99" s="13" t="s">
        <v>1</v>
      </c>
    </row>
    <row r="100" spans="1:16">
      <c r="A100" s="26">
        <v>20131157</v>
      </c>
      <c r="B100" s="62" t="s">
        <v>905</v>
      </c>
      <c r="C100" s="62" t="s">
        <v>2938</v>
      </c>
      <c r="D100" s="26" t="s">
        <v>2948</v>
      </c>
      <c r="E100" s="26"/>
      <c r="F100" s="72">
        <v>44532</v>
      </c>
      <c r="G100" s="72">
        <v>44532</v>
      </c>
      <c r="H100" s="57"/>
      <c r="I100" s="26">
        <v>225.5</v>
      </c>
      <c r="J100" s="636">
        <v>23</v>
      </c>
      <c r="K100" s="23">
        <f t="shared" si="1"/>
        <v>5186.5</v>
      </c>
      <c r="L100" s="26">
        <v>2.08</v>
      </c>
      <c r="M100" s="26">
        <v>2.16</v>
      </c>
      <c r="N100" s="13"/>
      <c r="O100" s="24">
        <f>IF(P100="","",VLOOKUP(P100,Mapping!AT:AU,2,FALSE))</f>
        <v>2</v>
      </c>
      <c r="P100" s="13" t="s">
        <v>1</v>
      </c>
    </row>
    <row r="101" spans="1:16">
      <c r="A101" s="26">
        <v>20130400</v>
      </c>
      <c r="B101" s="62" t="s">
        <v>905</v>
      </c>
      <c r="C101" s="62" t="s">
        <v>2938</v>
      </c>
      <c r="D101" s="26" t="s">
        <v>2933</v>
      </c>
      <c r="E101" s="26"/>
      <c r="F101" s="72">
        <v>44537</v>
      </c>
      <c r="G101" s="72">
        <v>44537</v>
      </c>
      <c r="H101" s="57"/>
      <c r="I101" s="26">
        <v>437.8</v>
      </c>
      <c r="J101" s="636">
        <v>23</v>
      </c>
      <c r="K101" s="23">
        <f t="shared" si="1"/>
        <v>10069.4</v>
      </c>
      <c r="L101" s="26">
        <v>2.1</v>
      </c>
      <c r="M101" s="26">
        <v>1.92</v>
      </c>
      <c r="N101" s="13"/>
      <c r="O101" s="24">
        <f>IF(P101="","",VLOOKUP(P101,Mapping!AT:AU,2,FALSE))</f>
        <v>2</v>
      </c>
      <c r="P101" s="13" t="s">
        <v>1</v>
      </c>
    </row>
    <row r="102" spans="1:16">
      <c r="A102" s="26">
        <v>20196919</v>
      </c>
      <c r="B102" s="62" t="s">
        <v>905</v>
      </c>
      <c r="C102" s="62" t="s">
        <v>2938</v>
      </c>
      <c r="D102" s="26" t="s">
        <v>2948</v>
      </c>
      <c r="E102" s="26"/>
      <c r="F102" s="72">
        <v>44532</v>
      </c>
      <c r="G102" s="72">
        <v>44532</v>
      </c>
      <c r="H102" s="57">
        <v>2.7</v>
      </c>
      <c r="I102" s="26">
        <v>366.1</v>
      </c>
      <c r="J102" s="636">
        <v>23</v>
      </c>
      <c r="K102" s="23">
        <f t="shared" si="1"/>
        <v>8420.3000000000011</v>
      </c>
      <c r="L102" s="26">
        <v>2.09</v>
      </c>
      <c r="M102" s="26">
        <v>1.99</v>
      </c>
      <c r="N102" s="13"/>
      <c r="O102" s="24">
        <f>IF(P102="","",VLOOKUP(P102,Mapping!AT:AU,2,FALSE))</f>
        <v>2</v>
      </c>
      <c r="P102" s="13" t="s">
        <v>1</v>
      </c>
    </row>
    <row r="103" spans="1:16">
      <c r="A103" s="26" t="s">
        <v>331</v>
      </c>
      <c r="B103" s="62" t="s">
        <v>925</v>
      </c>
      <c r="C103" s="62" t="s">
        <v>2938</v>
      </c>
      <c r="D103" s="26" t="s">
        <v>2948</v>
      </c>
      <c r="E103" s="26"/>
      <c r="F103" s="72">
        <v>44532</v>
      </c>
      <c r="G103" s="72">
        <v>44532</v>
      </c>
      <c r="H103" s="57"/>
      <c r="I103" s="26">
        <v>203</v>
      </c>
      <c r="J103" s="636">
        <v>23</v>
      </c>
      <c r="K103" s="23">
        <f t="shared" ref="K103:K166" si="2">I103*J103</f>
        <v>4669</v>
      </c>
      <c r="L103" s="26">
        <v>2.0699999999999998</v>
      </c>
      <c r="M103" s="26">
        <v>1.48</v>
      </c>
      <c r="N103" s="13"/>
      <c r="O103" s="24">
        <f>IF(P103="","",VLOOKUP(P103,Mapping!AT:AU,2,FALSE))</f>
        <v>2</v>
      </c>
      <c r="P103" s="13" t="s">
        <v>1</v>
      </c>
    </row>
    <row r="104" spans="1:16" ht="15.5">
      <c r="A104" s="26">
        <v>19891015</v>
      </c>
      <c r="B104" s="62" t="s">
        <v>925</v>
      </c>
      <c r="C104" s="62" t="s">
        <v>2938</v>
      </c>
      <c r="D104" s="26" t="s">
        <v>2956</v>
      </c>
      <c r="E104" s="26"/>
      <c r="F104" s="72" t="s">
        <v>2957</v>
      </c>
      <c r="G104" s="72"/>
      <c r="H104" s="201">
        <v>6</v>
      </c>
      <c r="I104" s="26">
        <v>211.87</v>
      </c>
      <c r="J104" s="636">
        <v>17</v>
      </c>
      <c r="K104" s="23">
        <f t="shared" si="2"/>
        <v>3601.79</v>
      </c>
      <c r="L104" s="26">
        <v>2.0099999999999998</v>
      </c>
      <c r="M104" s="26">
        <v>1.81</v>
      </c>
      <c r="N104" s="13"/>
      <c r="O104" s="24">
        <f>IF(P104="","",VLOOKUP(P104,Mapping!AT:AU,2,FALSE))</f>
        <v>2</v>
      </c>
      <c r="P104" s="13" t="s">
        <v>1</v>
      </c>
    </row>
    <row r="105" spans="1:16" ht="15.5">
      <c r="A105" s="26">
        <v>19891015</v>
      </c>
      <c r="B105" s="62" t="s">
        <v>943</v>
      </c>
      <c r="C105" s="62" t="s">
        <v>2938</v>
      </c>
      <c r="D105" s="26" t="s">
        <v>2956</v>
      </c>
      <c r="E105" s="26"/>
      <c r="F105" s="72" t="s">
        <v>2957</v>
      </c>
      <c r="G105" s="72"/>
      <c r="H105" s="201">
        <v>7.3</v>
      </c>
      <c r="I105" s="26">
        <v>577.24</v>
      </c>
      <c r="J105" s="636">
        <v>17</v>
      </c>
      <c r="K105" s="23">
        <f t="shared" si="2"/>
        <v>9813.08</v>
      </c>
      <c r="L105" s="26">
        <v>2.0499999999999998</v>
      </c>
      <c r="M105" s="26">
        <v>2.0099999999999998</v>
      </c>
      <c r="N105" s="13"/>
      <c r="O105" s="24">
        <f>IF(P105="","",VLOOKUP(P105,Mapping!AT:AU,2,FALSE))</f>
        <v>2</v>
      </c>
      <c r="P105" s="13" t="s">
        <v>1</v>
      </c>
    </row>
    <row r="106" spans="1:16" ht="15.5">
      <c r="A106" s="26">
        <v>19891053</v>
      </c>
      <c r="B106" s="62" t="s">
        <v>925</v>
      </c>
      <c r="C106" s="62" t="s">
        <v>2938</v>
      </c>
      <c r="D106" s="26" t="s">
        <v>2956</v>
      </c>
      <c r="E106" s="26"/>
      <c r="F106" s="72" t="s">
        <v>2957</v>
      </c>
      <c r="G106" s="72"/>
      <c r="H106" s="201">
        <v>6.6</v>
      </c>
      <c r="I106" s="26">
        <v>122.07</v>
      </c>
      <c r="J106" s="636">
        <v>18</v>
      </c>
      <c r="K106" s="23">
        <f t="shared" si="2"/>
        <v>2197.2599999999998</v>
      </c>
      <c r="L106" s="26">
        <v>2.0299999999999998</v>
      </c>
      <c r="M106" s="26">
        <v>1.61</v>
      </c>
      <c r="N106" s="13"/>
      <c r="O106" s="24">
        <f>IF(P106="","",VLOOKUP(P106,Mapping!AT:AU,2,FALSE))</f>
        <v>2</v>
      </c>
      <c r="P106" s="13" t="s">
        <v>1</v>
      </c>
    </row>
    <row r="107" spans="1:16" ht="15.5">
      <c r="A107" s="26">
        <v>19891053</v>
      </c>
      <c r="B107" s="62" t="s">
        <v>943</v>
      </c>
      <c r="C107" s="62" t="s">
        <v>2938</v>
      </c>
      <c r="D107" s="26" t="s">
        <v>2956</v>
      </c>
      <c r="E107" s="26"/>
      <c r="F107" s="72" t="s">
        <v>2957</v>
      </c>
      <c r="G107" s="72"/>
      <c r="H107" s="201">
        <v>7.4</v>
      </c>
      <c r="I107" s="26">
        <v>230.87</v>
      </c>
      <c r="J107" s="636">
        <v>17</v>
      </c>
      <c r="K107" s="23">
        <f t="shared" si="2"/>
        <v>3924.79</v>
      </c>
      <c r="L107" s="26">
        <v>2.0299999999999998</v>
      </c>
      <c r="M107" s="26">
        <v>1.35</v>
      </c>
      <c r="N107" s="13"/>
      <c r="O107" s="24">
        <f>IF(P107="","",VLOOKUP(P107,Mapping!AT:AU,2,FALSE))</f>
        <v>2</v>
      </c>
      <c r="P107" s="13" t="s">
        <v>1</v>
      </c>
    </row>
    <row r="108" spans="1:16" ht="15.5">
      <c r="A108" s="26">
        <v>19910006</v>
      </c>
      <c r="B108" s="62" t="s">
        <v>925</v>
      </c>
      <c r="C108" s="62" t="s">
        <v>2938</v>
      </c>
      <c r="D108" s="26" t="s">
        <v>2956</v>
      </c>
      <c r="E108" s="26"/>
      <c r="F108" s="72" t="s">
        <v>2957</v>
      </c>
      <c r="G108" s="72"/>
      <c r="H108" s="201">
        <v>2.6</v>
      </c>
      <c r="I108" s="26">
        <v>265.64</v>
      </c>
      <c r="J108" s="636">
        <v>17</v>
      </c>
      <c r="K108" s="23">
        <f t="shared" si="2"/>
        <v>4515.88</v>
      </c>
      <c r="L108" s="26">
        <v>2</v>
      </c>
      <c r="M108" s="26">
        <v>1.27</v>
      </c>
      <c r="N108" s="13"/>
      <c r="O108" s="24">
        <f>IF(P108="","",VLOOKUP(P108,Mapping!AT:AU,2,FALSE))</f>
        <v>2</v>
      </c>
      <c r="P108" s="13" t="s">
        <v>1</v>
      </c>
    </row>
    <row r="109" spans="1:16">
      <c r="A109" s="26">
        <v>20150975</v>
      </c>
      <c r="B109" s="62" t="s">
        <v>905</v>
      </c>
      <c r="C109" s="62" t="s">
        <v>2938</v>
      </c>
      <c r="D109" s="26" t="s">
        <v>2948</v>
      </c>
      <c r="E109" s="26"/>
      <c r="F109" s="72">
        <v>44532</v>
      </c>
      <c r="G109" s="72">
        <v>44532</v>
      </c>
      <c r="H109" s="57"/>
      <c r="I109" s="26">
        <v>258.39999999999998</v>
      </c>
      <c r="J109" s="636">
        <v>23</v>
      </c>
      <c r="K109" s="23">
        <f t="shared" si="2"/>
        <v>5943.2</v>
      </c>
      <c r="L109" s="26">
        <v>2.1</v>
      </c>
      <c r="M109" s="26">
        <v>1.51</v>
      </c>
      <c r="N109" s="13"/>
      <c r="O109" s="24"/>
      <c r="P109" s="13"/>
    </row>
    <row r="110" spans="1:16">
      <c r="A110" s="26" t="s">
        <v>1594</v>
      </c>
      <c r="B110" s="62" t="s">
        <v>905</v>
      </c>
      <c r="C110" s="62" t="s">
        <v>2938</v>
      </c>
      <c r="D110" s="26" t="s">
        <v>2872</v>
      </c>
      <c r="E110" s="26"/>
      <c r="F110" s="72">
        <v>44463</v>
      </c>
      <c r="G110" s="72">
        <v>44463</v>
      </c>
      <c r="H110" s="57"/>
      <c r="I110" s="26">
        <v>279.2</v>
      </c>
      <c r="J110" s="636">
        <v>23</v>
      </c>
      <c r="K110" s="23">
        <f t="shared" si="2"/>
        <v>6421.5999999999995</v>
      </c>
      <c r="L110" s="26">
        <v>1.9</v>
      </c>
      <c r="M110" s="26">
        <v>0.39</v>
      </c>
      <c r="N110" s="13"/>
      <c r="O110" s="24">
        <f>IF(P110="","",VLOOKUP(P110,Mapping!AT:AU,2,FALSE))</f>
        <v>2</v>
      </c>
      <c r="P110" s="13" t="s">
        <v>1</v>
      </c>
    </row>
    <row r="111" spans="1:16">
      <c r="A111" s="26">
        <v>19960064</v>
      </c>
      <c r="B111" s="62" t="s">
        <v>925</v>
      </c>
      <c r="C111" s="62" t="s">
        <v>2958</v>
      </c>
      <c r="D111" s="26" t="s">
        <v>2872</v>
      </c>
      <c r="E111" s="26"/>
      <c r="F111" s="72">
        <v>44463</v>
      </c>
      <c r="G111" s="72">
        <v>44463</v>
      </c>
      <c r="H111" s="57"/>
      <c r="I111" s="26">
        <v>2469.3000000000002</v>
      </c>
      <c r="J111" s="636">
        <v>23</v>
      </c>
      <c r="K111" s="23">
        <f t="shared" si="2"/>
        <v>56793.9</v>
      </c>
      <c r="L111" s="26">
        <v>2.09</v>
      </c>
      <c r="M111" s="26">
        <v>1.82</v>
      </c>
      <c r="N111" s="13"/>
      <c r="O111" s="24">
        <f>IF(P111="","",VLOOKUP(P111,Mapping!AT:AU,2,FALSE))</f>
        <v>2</v>
      </c>
      <c r="P111" s="13" t="s">
        <v>1</v>
      </c>
    </row>
    <row r="112" spans="1:16" ht="15.5">
      <c r="A112" s="26">
        <v>19910334</v>
      </c>
      <c r="B112" s="62" t="s">
        <v>925</v>
      </c>
      <c r="C112" s="62" t="s">
        <v>2938</v>
      </c>
      <c r="D112" s="26" t="s">
        <v>2956</v>
      </c>
      <c r="E112" s="26"/>
      <c r="F112" s="72" t="s">
        <v>2957</v>
      </c>
      <c r="G112" s="72"/>
      <c r="H112" s="201">
        <v>3.8</v>
      </c>
      <c r="I112" s="26">
        <v>322.56</v>
      </c>
      <c r="J112" s="636">
        <v>17</v>
      </c>
      <c r="K112" s="23">
        <f t="shared" si="2"/>
        <v>5483.52</v>
      </c>
      <c r="L112" s="26">
        <v>2.0099999999999998</v>
      </c>
      <c r="M112" s="26">
        <v>2.15</v>
      </c>
      <c r="N112" s="13"/>
      <c r="O112" s="24">
        <f>IF(P112="","",VLOOKUP(P112,Mapping!AT:AU,2,FALSE))</f>
        <v>2</v>
      </c>
      <c r="P112" s="13" t="s">
        <v>1</v>
      </c>
    </row>
    <row r="113" spans="1:16">
      <c r="A113" s="26">
        <v>19960064</v>
      </c>
      <c r="B113" s="62" t="s">
        <v>925</v>
      </c>
      <c r="C113" s="62" t="s">
        <v>2938</v>
      </c>
      <c r="D113" s="26" t="s">
        <v>2872</v>
      </c>
      <c r="E113" s="26"/>
      <c r="F113" s="72">
        <v>44463</v>
      </c>
      <c r="G113" s="72">
        <v>44463</v>
      </c>
      <c r="H113" s="57"/>
      <c r="I113" s="26">
        <v>833.7</v>
      </c>
      <c r="J113" s="636">
        <v>23</v>
      </c>
      <c r="K113" s="23">
        <f t="shared" si="2"/>
        <v>19175.100000000002</v>
      </c>
      <c r="L113" s="26">
        <v>2</v>
      </c>
      <c r="M113" s="26">
        <v>1.53</v>
      </c>
      <c r="N113" s="13"/>
      <c r="O113" s="24">
        <f>IF(P113="","",VLOOKUP(P113,Mapping!AT:AU,2,FALSE))</f>
        <v>2</v>
      </c>
      <c r="P113" s="13" t="s">
        <v>1</v>
      </c>
    </row>
    <row r="114" spans="1:16" ht="15.5">
      <c r="A114" s="26">
        <v>19920001</v>
      </c>
      <c r="B114" s="62" t="s">
        <v>925</v>
      </c>
      <c r="C114" s="62" t="s">
        <v>2938</v>
      </c>
      <c r="D114" s="26" t="s">
        <v>2956</v>
      </c>
      <c r="E114" s="26"/>
      <c r="F114" s="72" t="s">
        <v>2957</v>
      </c>
      <c r="G114" s="72"/>
      <c r="H114" s="201">
        <v>5</v>
      </c>
      <c r="I114" s="26">
        <v>215.27</v>
      </c>
      <c r="J114" s="636">
        <v>17</v>
      </c>
      <c r="K114" s="23">
        <f t="shared" si="2"/>
        <v>3659.59</v>
      </c>
      <c r="L114" s="26">
        <v>1.99</v>
      </c>
      <c r="M114" s="26">
        <v>2.0699999999999998</v>
      </c>
      <c r="N114" s="13"/>
      <c r="O114" s="24">
        <f>IF(P114="","",VLOOKUP(P114,Mapping!AT:AU,2,FALSE))</f>
        <v>2</v>
      </c>
      <c r="P114" s="13" t="s">
        <v>1</v>
      </c>
    </row>
    <row r="115" spans="1:16" ht="15.5">
      <c r="A115" s="26">
        <v>19920001</v>
      </c>
      <c r="B115" s="62" t="s">
        <v>943</v>
      </c>
      <c r="C115" s="62" t="s">
        <v>2938</v>
      </c>
      <c r="D115" s="26" t="s">
        <v>2956</v>
      </c>
      <c r="E115" s="26"/>
      <c r="F115" s="72" t="s">
        <v>2957</v>
      </c>
      <c r="G115" s="72"/>
      <c r="H115" s="201">
        <v>4.9000000000000004</v>
      </c>
      <c r="I115" s="26">
        <v>206.1</v>
      </c>
      <c r="J115" s="636">
        <v>17</v>
      </c>
      <c r="K115" s="23">
        <f t="shared" si="2"/>
        <v>3503.7</v>
      </c>
      <c r="L115" s="26">
        <v>2.04</v>
      </c>
      <c r="M115" s="26">
        <v>2.06</v>
      </c>
      <c r="N115" s="13"/>
      <c r="O115" s="24">
        <f>IF(P115="","",VLOOKUP(P115,Mapping!AT:AU,2,FALSE))</f>
        <v>2</v>
      </c>
      <c r="P115" s="13" t="s">
        <v>1</v>
      </c>
    </row>
    <row r="116" spans="1:16" ht="15.5">
      <c r="A116" s="26">
        <v>19920035</v>
      </c>
      <c r="B116" s="62" t="s">
        <v>925</v>
      </c>
      <c r="C116" s="62" t="s">
        <v>2938</v>
      </c>
      <c r="D116" s="26" t="s">
        <v>2956</v>
      </c>
      <c r="E116" s="26"/>
      <c r="F116" s="72" t="s">
        <v>2957</v>
      </c>
      <c r="G116" s="72"/>
      <c r="H116" s="201">
        <v>3.2</v>
      </c>
      <c r="I116" s="26">
        <v>336.86</v>
      </c>
      <c r="J116" s="636">
        <v>17</v>
      </c>
      <c r="K116" s="23">
        <f t="shared" si="2"/>
        <v>5726.62</v>
      </c>
      <c r="L116" s="26">
        <v>1.99</v>
      </c>
      <c r="M116" s="26">
        <v>2.2599999999999998</v>
      </c>
      <c r="N116" s="13"/>
      <c r="O116" s="24">
        <f>IF(P116="","",VLOOKUP(P116,Mapping!AT:AU,2,FALSE))</f>
        <v>2</v>
      </c>
      <c r="P116" s="13" t="s">
        <v>1</v>
      </c>
    </row>
    <row r="117" spans="1:16">
      <c r="A117" s="26" t="s">
        <v>2959</v>
      </c>
      <c r="B117" s="62" t="s">
        <v>905</v>
      </c>
      <c r="C117" s="62" t="s">
        <v>2938</v>
      </c>
      <c r="D117" s="26" t="s">
        <v>2872</v>
      </c>
      <c r="E117" s="26"/>
      <c r="F117" s="72">
        <v>44463</v>
      </c>
      <c r="G117" s="72">
        <v>44463</v>
      </c>
      <c r="H117" s="57"/>
      <c r="I117" s="26">
        <v>397.1</v>
      </c>
      <c r="J117" s="636">
        <v>23</v>
      </c>
      <c r="K117" s="23">
        <f t="shared" si="2"/>
        <v>9133.3000000000011</v>
      </c>
      <c r="L117" s="26">
        <v>2.0499999999999998</v>
      </c>
      <c r="M117" s="26">
        <v>1.1499999999999999</v>
      </c>
      <c r="N117" s="13"/>
      <c r="O117" s="24">
        <f>IF(P117="","",VLOOKUP(P117,Mapping!AT:AU,2,FALSE))</f>
        <v>2</v>
      </c>
      <c r="P117" s="13" t="s">
        <v>1</v>
      </c>
    </row>
    <row r="118" spans="1:16" ht="15.5">
      <c r="A118" s="26">
        <v>19920077</v>
      </c>
      <c r="B118" s="62" t="s">
        <v>925</v>
      </c>
      <c r="C118" s="62" t="s">
        <v>2938</v>
      </c>
      <c r="D118" s="26" t="s">
        <v>2956</v>
      </c>
      <c r="E118" s="26"/>
      <c r="F118" s="72" t="s">
        <v>2957</v>
      </c>
      <c r="G118" s="72"/>
      <c r="H118" s="238">
        <v>7</v>
      </c>
      <c r="I118" s="26">
        <v>68.39</v>
      </c>
      <c r="J118" s="636">
        <v>17</v>
      </c>
      <c r="K118" s="23">
        <f t="shared" si="2"/>
        <v>1162.6300000000001</v>
      </c>
      <c r="L118" s="26">
        <v>2.0099999999999998</v>
      </c>
      <c r="M118" s="26">
        <v>1.49</v>
      </c>
      <c r="N118" s="13"/>
      <c r="O118" s="24">
        <f>IF(P118="","",VLOOKUP(P118,Mapping!AT:AU,2,FALSE))</f>
        <v>2</v>
      </c>
      <c r="P118" s="13" t="s">
        <v>1</v>
      </c>
    </row>
    <row r="119" spans="1:16">
      <c r="A119" s="26" t="s">
        <v>312</v>
      </c>
      <c r="B119" s="62" t="s">
        <v>905</v>
      </c>
      <c r="C119" s="62" t="s">
        <v>2938</v>
      </c>
      <c r="D119" s="26" t="s">
        <v>2960</v>
      </c>
      <c r="E119" s="26"/>
      <c r="F119" s="72">
        <v>44462</v>
      </c>
      <c r="G119" s="72">
        <v>44462</v>
      </c>
      <c r="H119" s="57"/>
      <c r="I119" s="26">
        <v>343.3</v>
      </c>
      <c r="J119" s="636">
        <v>23</v>
      </c>
      <c r="K119" s="23">
        <f t="shared" si="2"/>
        <v>7895.9000000000005</v>
      </c>
      <c r="L119" s="26">
        <v>2.0499999999999998</v>
      </c>
      <c r="M119" s="26">
        <v>0.68</v>
      </c>
      <c r="N119" s="13"/>
      <c r="O119" s="24">
        <f>IF(P119="","",VLOOKUP(P119,Mapping!AT:AU,2,FALSE))</f>
        <v>2</v>
      </c>
      <c r="P119" s="13" t="s">
        <v>1</v>
      </c>
    </row>
    <row r="120" spans="1:16" ht="15.5">
      <c r="A120" s="26">
        <v>19920179</v>
      </c>
      <c r="B120" s="62" t="s">
        <v>925</v>
      </c>
      <c r="C120" s="62" t="s">
        <v>2938</v>
      </c>
      <c r="D120" s="26" t="s">
        <v>2956</v>
      </c>
      <c r="E120" s="26"/>
      <c r="F120" s="72" t="s">
        <v>2957</v>
      </c>
      <c r="G120" s="72"/>
      <c r="H120" s="201">
        <v>5.8</v>
      </c>
      <c r="I120" s="26">
        <v>280.73</v>
      </c>
      <c r="J120" s="636">
        <v>17</v>
      </c>
      <c r="K120" s="23">
        <f t="shared" si="2"/>
        <v>4772.41</v>
      </c>
      <c r="L120" s="26">
        <v>1.95</v>
      </c>
      <c r="M120" s="26">
        <v>2.04</v>
      </c>
      <c r="N120" s="13"/>
      <c r="O120" s="24">
        <f>IF(P120="","",VLOOKUP(P120,Mapping!AT:AU,2,FALSE))</f>
        <v>2</v>
      </c>
      <c r="P120" s="13" t="s">
        <v>1</v>
      </c>
    </row>
    <row r="121" spans="1:16" ht="15.5">
      <c r="A121" s="26">
        <v>19920179</v>
      </c>
      <c r="B121" s="62" t="s">
        <v>943</v>
      </c>
      <c r="C121" s="62" t="s">
        <v>2938</v>
      </c>
      <c r="D121" s="26" t="s">
        <v>2956</v>
      </c>
      <c r="E121" s="26"/>
      <c r="F121" s="72" t="s">
        <v>2957</v>
      </c>
      <c r="G121" s="72"/>
      <c r="H121" s="201">
        <v>7.4</v>
      </c>
      <c r="I121" s="26">
        <v>229.8</v>
      </c>
      <c r="J121" s="636">
        <v>17</v>
      </c>
      <c r="K121" s="23">
        <f t="shared" si="2"/>
        <v>3906.6000000000004</v>
      </c>
      <c r="L121" s="26">
        <v>2.0099999999999998</v>
      </c>
      <c r="M121" s="26">
        <v>1.99</v>
      </c>
      <c r="N121" s="13"/>
      <c r="O121" s="24">
        <f>IF(P121="","",VLOOKUP(P121,Mapping!AT:AU,2,FALSE))</f>
        <v>2</v>
      </c>
      <c r="P121" s="13" t="s">
        <v>1</v>
      </c>
    </row>
    <row r="122" spans="1:16" ht="15.5">
      <c r="A122" s="26">
        <v>19920194</v>
      </c>
      <c r="B122" s="62" t="s">
        <v>925</v>
      </c>
      <c r="C122" s="62" t="s">
        <v>2938</v>
      </c>
      <c r="D122" s="26" t="s">
        <v>2956</v>
      </c>
      <c r="E122" s="26"/>
      <c r="F122" s="72" t="s">
        <v>2957</v>
      </c>
      <c r="G122" s="72"/>
      <c r="H122" s="201">
        <v>7.1</v>
      </c>
      <c r="I122" s="26">
        <v>582.44000000000005</v>
      </c>
      <c r="J122" s="636">
        <v>17</v>
      </c>
      <c r="K122" s="23">
        <f t="shared" si="2"/>
        <v>9901.4800000000014</v>
      </c>
      <c r="L122" s="26">
        <v>2.0499999999999998</v>
      </c>
      <c r="M122" s="26">
        <v>1.31</v>
      </c>
      <c r="N122" s="13"/>
      <c r="O122" s="24">
        <f>IF(P122="","",VLOOKUP(P122,Mapping!AT:AU,2,FALSE))</f>
        <v>2</v>
      </c>
      <c r="P122" s="13" t="s">
        <v>1</v>
      </c>
    </row>
    <row r="123" spans="1:16" ht="15.5">
      <c r="A123" s="26">
        <v>19920194</v>
      </c>
      <c r="B123" s="62" t="s">
        <v>943</v>
      </c>
      <c r="C123" s="62" t="s">
        <v>2938</v>
      </c>
      <c r="D123" s="26" t="s">
        <v>2956</v>
      </c>
      <c r="E123" s="26"/>
      <c r="F123" s="72" t="s">
        <v>2957</v>
      </c>
      <c r="G123" s="72"/>
      <c r="H123" s="201">
        <v>7.9</v>
      </c>
      <c r="I123" s="26">
        <v>266.75</v>
      </c>
      <c r="J123" s="636">
        <v>17</v>
      </c>
      <c r="K123" s="23">
        <f t="shared" si="2"/>
        <v>4534.75</v>
      </c>
      <c r="L123" s="26">
        <v>1.97</v>
      </c>
      <c r="M123" s="26">
        <v>2.23</v>
      </c>
      <c r="N123" s="13"/>
      <c r="O123" s="24">
        <f>IF(P123="","",VLOOKUP(P123,Mapping!AT:AU,2,FALSE))</f>
        <v>2</v>
      </c>
      <c r="P123" s="13" t="s">
        <v>1</v>
      </c>
    </row>
    <row r="124" spans="1:16" ht="15.5">
      <c r="A124" s="26">
        <v>19920200</v>
      </c>
      <c r="B124" s="62" t="s">
        <v>925</v>
      </c>
      <c r="C124" s="62" t="s">
        <v>2938</v>
      </c>
      <c r="D124" s="26" t="s">
        <v>2956</v>
      </c>
      <c r="E124" s="26"/>
      <c r="F124" s="72" t="s">
        <v>2957</v>
      </c>
      <c r="G124" s="72"/>
      <c r="H124" s="201">
        <v>6.2</v>
      </c>
      <c r="I124" s="26">
        <v>673.64</v>
      </c>
      <c r="J124" s="636">
        <v>17</v>
      </c>
      <c r="K124" s="23">
        <f t="shared" si="2"/>
        <v>11451.88</v>
      </c>
      <c r="L124" s="26">
        <v>2.0099999999999998</v>
      </c>
      <c r="M124" s="26">
        <v>2.1</v>
      </c>
      <c r="N124" s="13"/>
      <c r="O124" s="24">
        <f>IF(P124="","",VLOOKUP(P124,Mapping!AT:AU,2,FALSE))</f>
        <v>2</v>
      </c>
      <c r="P124" s="13" t="s">
        <v>1</v>
      </c>
    </row>
    <row r="125" spans="1:16" ht="15.5">
      <c r="A125" s="26">
        <v>19920200</v>
      </c>
      <c r="B125" s="62" t="s">
        <v>943</v>
      </c>
      <c r="C125" s="62" t="s">
        <v>2938</v>
      </c>
      <c r="D125" s="26" t="s">
        <v>2956</v>
      </c>
      <c r="E125" s="26"/>
      <c r="F125" s="72" t="s">
        <v>2957</v>
      </c>
      <c r="G125" s="72"/>
      <c r="H125" s="201">
        <v>5.4</v>
      </c>
      <c r="I125" s="26">
        <v>743.91</v>
      </c>
      <c r="J125" s="636">
        <v>17</v>
      </c>
      <c r="K125" s="23">
        <f t="shared" si="2"/>
        <v>12646.47</v>
      </c>
      <c r="L125" s="26">
        <v>2.04</v>
      </c>
      <c r="M125" s="26">
        <v>2.11</v>
      </c>
      <c r="N125" s="13"/>
      <c r="O125" s="24">
        <f>IF(P125="","",VLOOKUP(P125,Mapping!AT:AU,2,FALSE))</f>
        <v>2</v>
      </c>
      <c r="P125" s="13" t="s">
        <v>1</v>
      </c>
    </row>
    <row r="126" spans="1:16" ht="15.5">
      <c r="A126" s="26">
        <v>19930148</v>
      </c>
      <c r="B126" s="62" t="s">
        <v>925</v>
      </c>
      <c r="C126" s="62" t="s">
        <v>2938</v>
      </c>
      <c r="D126" s="26" t="s">
        <v>2956</v>
      </c>
      <c r="E126" s="26"/>
      <c r="F126" s="72" t="s">
        <v>2957</v>
      </c>
      <c r="G126" s="72"/>
      <c r="H126" s="201">
        <v>1.7</v>
      </c>
      <c r="I126" s="26">
        <v>290.45</v>
      </c>
      <c r="J126" s="636">
        <v>17</v>
      </c>
      <c r="K126" s="23">
        <f t="shared" si="2"/>
        <v>4937.6499999999996</v>
      </c>
      <c r="L126" s="26">
        <v>2.0099999999999998</v>
      </c>
      <c r="M126" s="26">
        <v>0.7</v>
      </c>
      <c r="N126" s="13"/>
      <c r="O126" s="24">
        <f>IF(P126="","",VLOOKUP(P126,Mapping!AT:AU,2,FALSE))</f>
        <v>2</v>
      </c>
      <c r="P126" s="13" t="s">
        <v>1</v>
      </c>
    </row>
    <row r="127" spans="1:16">
      <c r="A127" s="26" t="s">
        <v>2961</v>
      </c>
      <c r="B127" s="62" t="s">
        <v>925</v>
      </c>
      <c r="C127" s="62" t="s">
        <v>2938</v>
      </c>
      <c r="D127" s="26" t="s">
        <v>2960</v>
      </c>
      <c r="E127" s="26"/>
      <c r="F127" s="72">
        <v>44462</v>
      </c>
      <c r="G127" s="72">
        <v>44462</v>
      </c>
      <c r="H127" s="57"/>
      <c r="I127" s="26">
        <v>441.7</v>
      </c>
      <c r="J127" s="636">
        <v>23</v>
      </c>
      <c r="K127" s="23">
        <f t="shared" si="2"/>
        <v>10159.1</v>
      </c>
      <c r="L127" s="26">
        <v>2.09</v>
      </c>
      <c r="M127" s="26">
        <v>1.6</v>
      </c>
      <c r="N127" s="13"/>
      <c r="O127" s="24">
        <f>IF(P127="","",VLOOKUP(P127,Mapping!AT:AU,2,FALSE))</f>
        <v>2</v>
      </c>
      <c r="P127" s="13" t="s">
        <v>1</v>
      </c>
    </row>
    <row r="128" spans="1:16" ht="15.5">
      <c r="A128" s="26">
        <v>19930154</v>
      </c>
      <c r="B128" s="62" t="s">
        <v>925</v>
      </c>
      <c r="C128" s="62" t="s">
        <v>2938</v>
      </c>
      <c r="D128" s="26" t="s">
        <v>2956</v>
      </c>
      <c r="E128" s="26"/>
      <c r="F128" s="72" t="s">
        <v>2957</v>
      </c>
      <c r="G128" s="72"/>
      <c r="H128" s="201">
        <v>1.7</v>
      </c>
      <c r="I128" s="26">
        <v>189.73</v>
      </c>
      <c r="J128" s="636">
        <v>17</v>
      </c>
      <c r="K128" s="23">
        <f t="shared" si="2"/>
        <v>3225.41</v>
      </c>
      <c r="L128" s="26">
        <v>2.0499999999999998</v>
      </c>
      <c r="M128" s="26">
        <v>2.0699999999999998</v>
      </c>
      <c r="N128" s="13"/>
      <c r="O128" s="24">
        <f>IF(P128="","",VLOOKUP(P128,Mapping!AT:AU,2,FALSE))</f>
        <v>2</v>
      </c>
      <c r="P128" s="13" t="s">
        <v>1</v>
      </c>
    </row>
    <row r="129" spans="1:16">
      <c r="A129" s="26" t="s">
        <v>343</v>
      </c>
      <c r="B129" s="62" t="s">
        <v>943</v>
      </c>
      <c r="C129" s="62" t="s">
        <v>2938</v>
      </c>
      <c r="D129" s="26" t="s">
        <v>2960</v>
      </c>
      <c r="E129" s="26"/>
      <c r="F129" s="72">
        <v>44462</v>
      </c>
      <c r="G129" s="72">
        <v>44462</v>
      </c>
      <c r="H129" s="57"/>
      <c r="I129" s="26">
        <v>341.2</v>
      </c>
      <c r="J129" s="636">
        <v>23</v>
      </c>
      <c r="K129" s="23">
        <f t="shared" si="2"/>
        <v>7847.5999999999995</v>
      </c>
      <c r="L129" s="26">
        <v>2.0699999999999998</v>
      </c>
      <c r="M129" s="26">
        <v>0.72</v>
      </c>
      <c r="N129" s="13"/>
      <c r="O129" s="24">
        <f>IF(P129="","",VLOOKUP(P129,Mapping!AT:AU,2,FALSE))</f>
        <v>2</v>
      </c>
      <c r="P129" s="13" t="s">
        <v>1</v>
      </c>
    </row>
    <row r="130" spans="1:16" ht="15.5">
      <c r="A130" s="26">
        <v>19930222</v>
      </c>
      <c r="B130" s="62" t="s">
        <v>925</v>
      </c>
      <c r="C130" s="62" t="s">
        <v>2938</v>
      </c>
      <c r="D130" s="26" t="s">
        <v>2956</v>
      </c>
      <c r="E130" s="26"/>
      <c r="F130" s="72" t="s">
        <v>2957</v>
      </c>
      <c r="G130" s="72"/>
      <c r="H130" s="201">
        <v>2.7</v>
      </c>
      <c r="I130" s="26">
        <v>756.13</v>
      </c>
      <c r="J130" s="636">
        <v>17</v>
      </c>
      <c r="K130" s="23">
        <f t="shared" si="2"/>
        <v>12854.21</v>
      </c>
      <c r="L130" s="26">
        <v>2.0499999999999998</v>
      </c>
      <c r="M130" s="26">
        <v>2.23</v>
      </c>
      <c r="N130" s="13"/>
      <c r="O130" s="24">
        <f>IF(P130="","",VLOOKUP(P130,Mapping!AT:AU,2,FALSE))</f>
        <v>2</v>
      </c>
      <c r="P130" s="13" t="s">
        <v>1</v>
      </c>
    </row>
    <row r="131" spans="1:16">
      <c r="A131" s="26" t="s">
        <v>400</v>
      </c>
      <c r="B131" s="62" t="s">
        <v>925</v>
      </c>
      <c r="C131" s="62" t="s">
        <v>2938</v>
      </c>
      <c r="D131" s="26" t="s">
        <v>2960</v>
      </c>
      <c r="E131" s="26"/>
      <c r="F131" s="72">
        <v>44462</v>
      </c>
      <c r="G131" s="72">
        <v>44462</v>
      </c>
      <c r="H131" s="57"/>
      <c r="I131" s="26">
        <v>382.3</v>
      </c>
      <c r="J131" s="636">
        <v>23</v>
      </c>
      <c r="K131" s="23">
        <f t="shared" si="2"/>
        <v>8792.9</v>
      </c>
      <c r="L131" s="26">
        <v>2.0299999999999998</v>
      </c>
      <c r="M131" s="26">
        <v>0.99</v>
      </c>
      <c r="N131" s="13"/>
      <c r="O131" s="24">
        <f>IF(P131="","",VLOOKUP(P131,Mapping!AT:AU,2,FALSE))</f>
        <v>2</v>
      </c>
      <c r="P131" s="13" t="s">
        <v>1</v>
      </c>
    </row>
    <row r="132" spans="1:16" ht="15.5">
      <c r="A132" s="26">
        <v>19950030</v>
      </c>
      <c r="B132" s="62" t="s">
        <v>925</v>
      </c>
      <c r="C132" s="62" t="s">
        <v>2938</v>
      </c>
      <c r="D132" s="26" t="s">
        <v>2956</v>
      </c>
      <c r="E132" s="26"/>
      <c r="F132" s="72" t="s">
        <v>2957</v>
      </c>
      <c r="G132" s="201"/>
      <c r="H132" s="201">
        <v>5.3</v>
      </c>
      <c r="I132" s="26">
        <v>370.21</v>
      </c>
      <c r="J132" s="636">
        <v>17</v>
      </c>
      <c r="K132" s="23">
        <f t="shared" si="2"/>
        <v>6293.57</v>
      </c>
      <c r="L132" s="26">
        <v>1.96</v>
      </c>
      <c r="M132" s="26">
        <v>1.75</v>
      </c>
      <c r="N132" s="13"/>
      <c r="O132" s="24">
        <f>IF(P132="","",VLOOKUP(P132,Mapping!AT:AU,2,FALSE))</f>
        <v>2</v>
      </c>
      <c r="P132" s="13" t="s">
        <v>1</v>
      </c>
    </row>
    <row r="133" spans="1:16" ht="15.5">
      <c r="A133" s="26">
        <v>19950030</v>
      </c>
      <c r="B133" s="62" t="s">
        <v>943</v>
      </c>
      <c r="C133" s="62" t="s">
        <v>2938</v>
      </c>
      <c r="D133" s="26" t="s">
        <v>2956</v>
      </c>
      <c r="E133" s="26"/>
      <c r="F133" s="72" t="s">
        <v>2957</v>
      </c>
      <c r="G133" s="72"/>
      <c r="H133" s="201">
        <v>7.2</v>
      </c>
      <c r="I133" s="26">
        <v>367</v>
      </c>
      <c r="J133" s="636">
        <v>17</v>
      </c>
      <c r="K133" s="23">
        <f t="shared" si="2"/>
        <v>6239</v>
      </c>
      <c r="L133" s="26">
        <v>1.99</v>
      </c>
      <c r="M133" s="26">
        <v>1.97</v>
      </c>
      <c r="N133" s="13"/>
      <c r="O133" s="24">
        <f>IF(P133="","",VLOOKUP(P133,Mapping!AT:AU,2,FALSE))</f>
        <v>2</v>
      </c>
      <c r="P133" s="13" t="s">
        <v>1</v>
      </c>
    </row>
    <row r="134" spans="1:16" ht="15.5">
      <c r="A134" s="26">
        <v>19960064</v>
      </c>
      <c r="B134" s="62" t="s">
        <v>925</v>
      </c>
      <c r="C134" s="62" t="s">
        <v>2938</v>
      </c>
      <c r="D134" s="26" t="s">
        <v>2956</v>
      </c>
      <c r="E134" s="26"/>
      <c r="F134" s="72" t="s">
        <v>2957</v>
      </c>
      <c r="G134" s="72"/>
      <c r="H134" s="201">
        <v>5</v>
      </c>
      <c r="I134" s="26">
        <v>978</v>
      </c>
      <c r="J134" s="636">
        <v>18</v>
      </c>
      <c r="K134" s="23">
        <f t="shared" si="2"/>
        <v>17604</v>
      </c>
      <c r="L134" s="26">
        <v>2.04</v>
      </c>
      <c r="M134" s="26">
        <v>2.23</v>
      </c>
      <c r="N134" s="13"/>
      <c r="O134" s="24">
        <f>IF(P134="","",VLOOKUP(P134,Mapping!AT:AU,2,FALSE))</f>
        <v>2</v>
      </c>
      <c r="P134" s="13" t="s">
        <v>1</v>
      </c>
    </row>
    <row r="135" spans="1:16" ht="15.5">
      <c r="A135" s="26">
        <v>20100742</v>
      </c>
      <c r="B135" s="62" t="s">
        <v>925</v>
      </c>
      <c r="C135" s="62" t="s">
        <v>2938</v>
      </c>
      <c r="D135" s="26" t="s">
        <v>2956</v>
      </c>
      <c r="E135" s="26"/>
      <c r="F135" s="72" t="s">
        <v>2957</v>
      </c>
      <c r="G135" s="72"/>
      <c r="H135" s="201">
        <v>7.5</v>
      </c>
      <c r="I135" s="26">
        <v>201.29</v>
      </c>
      <c r="J135" s="636">
        <v>17</v>
      </c>
      <c r="K135" s="23">
        <f t="shared" si="2"/>
        <v>3421.93</v>
      </c>
      <c r="L135" s="26">
        <v>1.96</v>
      </c>
      <c r="M135" s="26">
        <v>0.82</v>
      </c>
      <c r="N135" s="13"/>
      <c r="O135" s="24">
        <f>IF(P135="","",VLOOKUP(P135,Mapping!AT:AU,2,FALSE))</f>
        <v>2</v>
      </c>
      <c r="P135" s="13" t="s">
        <v>1</v>
      </c>
    </row>
    <row r="136" spans="1:16" ht="15.5">
      <c r="A136" s="26">
        <v>20100742</v>
      </c>
      <c r="B136" s="62" t="s">
        <v>943</v>
      </c>
      <c r="C136" s="62" t="s">
        <v>2938</v>
      </c>
      <c r="D136" s="26" t="s">
        <v>2956</v>
      </c>
      <c r="E136" s="26"/>
      <c r="F136" s="72" t="s">
        <v>2957</v>
      </c>
      <c r="G136" s="72"/>
      <c r="H136" s="201">
        <v>8.1</v>
      </c>
      <c r="I136" s="26">
        <v>401.1</v>
      </c>
      <c r="J136" s="636">
        <v>17</v>
      </c>
      <c r="K136" s="23">
        <f t="shared" si="2"/>
        <v>6818.7000000000007</v>
      </c>
      <c r="L136" s="26">
        <v>2.02</v>
      </c>
      <c r="M136" s="26">
        <v>1.43</v>
      </c>
      <c r="N136" s="13"/>
      <c r="O136" s="24">
        <f>IF(P136="","",VLOOKUP(P136,Mapping!AT:AU,2,FALSE))</f>
        <v>2</v>
      </c>
      <c r="P136" s="13" t="s">
        <v>1</v>
      </c>
    </row>
    <row r="137" spans="1:16" ht="15.5">
      <c r="A137" s="26">
        <v>20110137</v>
      </c>
      <c r="B137" s="62" t="s">
        <v>925</v>
      </c>
      <c r="C137" s="62" t="s">
        <v>2938</v>
      </c>
      <c r="D137" s="26" t="s">
        <v>2956</v>
      </c>
      <c r="E137" s="26"/>
      <c r="F137" s="72" t="s">
        <v>2957</v>
      </c>
      <c r="G137" s="72"/>
      <c r="H137" s="201">
        <v>4.8</v>
      </c>
      <c r="I137" s="26">
        <v>892.44</v>
      </c>
      <c r="J137" s="636">
        <v>17</v>
      </c>
      <c r="K137" s="23">
        <f t="shared" si="2"/>
        <v>15171.480000000001</v>
      </c>
      <c r="L137" s="26">
        <v>2.0499999999999998</v>
      </c>
      <c r="M137" s="26">
        <v>2.19</v>
      </c>
      <c r="N137" s="13"/>
      <c r="O137" s="24">
        <f>IF(P137="","",VLOOKUP(P137,Mapping!AT:AU,2,FALSE))</f>
        <v>2</v>
      </c>
      <c r="P137" s="13" t="s">
        <v>1</v>
      </c>
    </row>
    <row r="138" spans="1:16">
      <c r="A138" s="26">
        <v>19910006</v>
      </c>
      <c r="B138" s="62" t="s">
        <v>943</v>
      </c>
      <c r="C138" s="62" t="s">
        <v>2938</v>
      </c>
      <c r="D138" s="26" t="s">
        <v>2956</v>
      </c>
      <c r="F138" s="72" t="s">
        <v>2957</v>
      </c>
      <c r="G138" s="72"/>
      <c r="H138" s="57"/>
      <c r="I138" s="26">
        <v>213.78</v>
      </c>
      <c r="J138" s="636">
        <v>17</v>
      </c>
      <c r="K138" s="23">
        <f t="shared" si="2"/>
        <v>3634.26</v>
      </c>
      <c r="L138" s="26">
        <v>2.0299999999999998</v>
      </c>
      <c r="M138" s="26">
        <v>1.36</v>
      </c>
      <c r="N138" s="13"/>
      <c r="O138" s="24">
        <f>IF(P138="","",VLOOKUP(P138,Mapping!AT:AU,2,FALSE))</f>
        <v>2</v>
      </c>
      <c r="P138" s="13" t="s">
        <v>1</v>
      </c>
    </row>
    <row r="139" spans="1:16" ht="15.5">
      <c r="A139" s="26">
        <v>20129990</v>
      </c>
      <c r="B139" s="62" t="s">
        <v>925</v>
      </c>
      <c r="C139" s="62" t="s">
        <v>2938</v>
      </c>
      <c r="D139" s="26" t="s">
        <v>2956</v>
      </c>
      <c r="E139" s="26"/>
      <c r="F139" s="72" t="s">
        <v>2957</v>
      </c>
      <c r="G139" s="72"/>
      <c r="H139" s="201">
        <v>2</v>
      </c>
      <c r="I139" s="26">
        <v>317.51</v>
      </c>
      <c r="J139" s="636">
        <v>17</v>
      </c>
      <c r="K139" s="23">
        <f t="shared" si="2"/>
        <v>5397.67</v>
      </c>
      <c r="L139" s="26">
        <v>1.97</v>
      </c>
      <c r="M139" s="26">
        <v>1.58</v>
      </c>
      <c r="N139" s="13"/>
      <c r="O139" s="24">
        <f>IF(P139="","",VLOOKUP(P139,Mapping!AT:AU,2,FALSE))</f>
        <v>2</v>
      </c>
      <c r="P139" s="13" t="s">
        <v>1</v>
      </c>
    </row>
    <row r="140" spans="1:16">
      <c r="A140" s="26">
        <v>19910318</v>
      </c>
      <c r="B140" s="62" t="s">
        <v>925</v>
      </c>
      <c r="C140" s="62" t="s">
        <v>2938</v>
      </c>
      <c r="D140" s="26" t="s">
        <v>2956</v>
      </c>
      <c r="E140" s="26"/>
      <c r="F140" s="72" t="s">
        <v>2957</v>
      </c>
      <c r="G140" s="72"/>
      <c r="H140" s="57"/>
      <c r="I140" s="26">
        <v>744.89</v>
      </c>
      <c r="J140" s="636">
        <v>17</v>
      </c>
      <c r="K140" s="23">
        <f t="shared" si="2"/>
        <v>12663.13</v>
      </c>
      <c r="L140" s="26">
        <v>2.0499999999999998</v>
      </c>
      <c r="M140" s="26">
        <v>2.21</v>
      </c>
      <c r="N140" s="13"/>
      <c r="O140" s="24">
        <f>IF(P140="","",VLOOKUP(P140,Mapping!AT:AU,2,FALSE))</f>
        <v>2</v>
      </c>
      <c r="P140" s="13" t="s">
        <v>1</v>
      </c>
    </row>
    <row r="141" spans="1:16" ht="15.5">
      <c r="A141" s="26">
        <v>20130325</v>
      </c>
      <c r="B141" s="62" t="s">
        <v>925</v>
      </c>
      <c r="C141" s="62" t="s">
        <v>2938</v>
      </c>
      <c r="D141" s="26" t="s">
        <v>2956</v>
      </c>
      <c r="E141" s="26"/>
      <c r="F141" s="72" t="s">
        <v>2957</v>
      </c>
      <c r="G141" s="72"/>
      <c r="H141" s="201">
        <v>3.8</v>
      </c>
      <c r="I141" s="26">
        <v>252.5</v>
      </c>
      <c r="J141" s="636">
        <v>17</v>
      </c>
      <c r="K141" s="23">
        <f t="shared" si="2"/>
        <v>4292.5</v>
      </c>
      <c r="L141" s="26">
        <v>1.98</v>
      </c>
      <c r="M141" s="26">
        <v>2.0299999999999998</v>
      </c>
      <c r="N141" s="13"/>
      <c r="O141" s="24">
        <f>IF(P141="","",VLOOKUP(P141,Mapping!AT:AU,2,FALSE))</f>
        <v>2</v>
      </c>
      <c r="P141" s="13" t="s">
        <v>1</v>
      </c>
    </row>
    <row r="142" spans="1:16" ht="15.5">
      <c r="A142" s="26">
        <v>20130325</v>
      </c>
      <c r="B142" s="62" t="s">
        <v>943</v>
      </c>
      <c r="C142" s="62" t="s">
        <v>2938</v>
      </c>
      <c r="D142" s="26" t="s">
        <v>2956</v>
      </c>
      <c r="E142" s="26"/>
      <c r="F142" s="72" t="s">
        <v>2957</v>
      </c>
      <c r="G142" s="72"/>
      <c r="H142" s="201">
        <v>2.7</v>
      </c>
      <c r="I142" s="26">
        <v>1279.6099999999999</v>
      </c>
      <c r="J142" s="636">
        <v>18</v>
      </c>
      <c r="K142" s="23">
        <f t="shared" si="2"/>
        <v>23032.98</v>
      </c>
      <c r="L142" s="26">
        <v>2.04</v>
      </c>
      <c r="M142" s="26">
        <v>1.96</v>
      </c>
      <c r="N142" s="13"/>
      <c r="O142" s="24">
        <f>IF(P142="","",VLOOKUP(P142,Mapping!AT:AU,2,FALSE))</f>
        <v>2</v>
      </c>
      <c r="P142" s="13" t="s">
        <v>1</v>
      </c>
    </row>
    <row r="143" spans="1:16" ht="15.5">
      <c r="A143" s="26">
        <v>20150712</v>
      </c>
      <c r="B143" s="62" t="s">
        <v>925</v>
      </c>
      <c r="C143" s="62" t="s">
        <v>2938</v>
      </c>
      <c r="D143" s="26" t="s">
        <v>2956</v>
      </c>
      <c r="E143" s="26"/>
      <c r="F143" s="72" t="s">
        <v>2957</v>
      </c>
      <c r="G143" s="72"/>
      <c r="H143" s="201">
        <v>6.5</v>
      </c>
      <c r="I143" s="26">
        <v>110.11</v>
      </c>
      <c r="J143" s="636">
        <v>17</v>
      </c>
      <c r="K143" s="23">
        <f t="shared" si="2"/>
        <v>1871.87</v>
      </c>
      <c r="L143" s="26">
        <v>1.97</v>
      </c>
      <c r="M143" s="26">
        <v>2.1800000000000002</v>
      </c>
      <c r="N143" s="13"/>
      <c r="O143" s="24">
        <f>IF(P143="","",VLOOKUP(P143,Mapping!AT:AU,2,FALSE))</f>
        <v>2</v>
      </c>
      <c r="P143" s="13" t="s">
        <v>1</v>
      </c>
    </row>
    <row r="144" spans="1:16">
      <c r="A144" s="26">
        <v>19910318</v>
      </c>
      <c r="B144" s="62" t="s">
        <v>943</v>
      </c>
      <c r="C144" s="62" t="s">
        <v>2938</v>
      </c>
      <c r="D144" s="26" t="s">
        <v>2956</v>
      </c>
      <c r="E144" s="26"/>
      <c r="F144" s="72" t="s">
        <v>2957</v>
      </c>
      <c r="G144" s="72"/>
      <c r="H144" s="57"/>
      <c r="I144" s="26">
        <v>29.67</v>
      </c>
      <c r="J144" s="636">
        <v>17</v>
      </c>
      <c r="K144" s="23">
        <f t="shared" si="2"/>
        <v>504.39000000000004</v>
      </c>
      <c r="L144" s="26">
        <v>1.54</v>
      </c>
      <c r="M144" s="26">
        <v>0.13</v>
      </c>
      <c r="N144" s="13"/>
      <c r="O144" s="24">
        <f>IF(P144="","",VLOOKUP(P144,Mapping!AT:AU,2,FALSE))</f>
        <v>2</v>
      </c>
      <c r="P144" s="13" t="s">
        <v>1</v>
      </c>
    </row>
    <row r="145" spans="1:16" ht="15.5">
      <c r="A145" s="26">
        <v>20185935</v>
      </c>
      <c r="B145" s="62" t="s">
        <v>925</v>
      </c>
      <c r="C145" s="62" t="s">
        <v>2938</v>
      </c>
      <c r="D145" s="26" t="s">
        <v>2956</v>
      </c>
      <c r="E145" s="26"/>
      <c r="F145" s="72" t="s">
        <v>2957</v>
      </c>
      <c r="G145" s="72"/>
      <c r="H145" s="201">
        <v>3.8</v>
      </c>
      <c r="I145" s="26">
        <v>349.27</v>
      </c>
      <c r="J145" s="636">
        <v>17</v>
      </c>
      <c r="K145" s="23">
        <f t="shared" si="2"/>
        <v>5937.59</v>
      </c>
      <c r="L145" s="26">
        <v>1.99</v>
      </c>
      <c r="M145" s="26">
        <v>1.89</v>
      </c>
      <c r="N145" s="13"/>
      <c r="O145" s="24">
        <f>IF(P145="","",VLOOKUP(P145,Mapping!AT:AU,2,FALSE))</f>
        <v>2</v>
      </c>
      <c r="P145" s="13" t="s">
        <v>1</v>
      </c>
    </row>
    <row r="146" spans="1:16">
      <c r="A146" s="26">
        <v>19910334</v>
      </c>
      <c r="B146" s="62" t="s">
        <v>943</v>
      </c>
      <c r="C146" s="62" t="s">
        <v>2938</v>
      </c>
      <c r="D146" s="26" t="s">
        <v>2956</v>
      </c>
      <c r="E146" s="26"/>
      <c r="F146" s="72" t="s">
        <v>2957</v>
      </c>
      <c r="G146" s="72"/>
      <c r="H146" s="57"/>
      <c r="I146" s="26">
        <v>732.52</v>
      </c>
      <c r="J146" s="636">
        <v>17</v>
      </c>
      <c r="K146" s="23">
        <f t="shared" si="2"/>
        <v>12452.84</v>
      </c>
      <c r="L146" s="26">
        <v>2.0299999999999998</v>
      </c>
      <c r="M146" s="26">
        <v>1.68</v>
      </c>
      <c r="N146" s="13"/>
      <c r="O146" s="24">
        <f>IF(P146="","",VLOOKUP(P146,Mapping!AT:AU,2,FALSE))</f>
        <v>2</v>
      </c>
      <c r="P146" s="13" t="s">
        <v>1</v>
      </c>
    </row>
    <row r="147" spans="1:16">
      <c r="A147" s="26">
        <v>19920035</v>
      </c>
      <c r="B147" s="62" t="s">
        <v>943</v>
      </c>
      <c r="C147" s="62" t="s">
        <v>2938</v>
      </c>
      <c r="D147" s="26" t="s">
        <v>2956</v>
      </c>
      <c r="E147" s="26"/>
      <c r="F147" s="72" t="s">
        <v>2957</v>
      </c>
      <c r="G147" s="72"/>
      <c r="H147" s="57"/>
      <c r="I147" s="26">
        <v>905.5</v>
      </c>
      <c r="J147" s="636">
        <v>18</v>
      </c>
      <c r="K147" s="23">
        <f t="shared" si="2"/>
        <v>16299</v>
      </c>
      <c r="L147" s="26">
        <v>2.0299999999999998</v>
      </c>
      <c r="M147" s="26">
        <v>2.0499999999999998</v>
      </c>
      <c r="N147" s="13"/>
      <c r="O147" s="24">
        <f>IF(P147="","",VLOOKUP(P147,Mapping!AT:AU,2,FALSE))</f>
        <v>2</v>
      </c>
      <c r="P147" s="13" t="s">
        <v>1</v>
      </c>
    </row>
    <row r="148" spans="1:16">
      <c r="A148" s="26">
        <v>19920077</v>
      </c>
      <c r="B148" s="62" t="s">
        <v>943</v>
      </c>
      <c r="C148" s="62" t="s">
        <v>2938</v>
      </c>
      <c r="D148" s="26" t="s">
        <v>2956</v>
      </c>
      <c r="E148" s="26"/>
      <c r="F148" s="72" t="s">
        <v>2957</v>
      </c>
      <c r="G148" s="72"/>
      <c r="H148" s="57"/>
      <c r="I148" s="26">
        <v>110.87</v>
      </c>
      <c r="J148" s="636">
        <v>17</v>
      </c>
      <c r="K148" s="23">
        <f t="shared" si="2"/>
        <v>1884.79</v>
      </c>
      <c r="L148" s="26">
        <v>1.99</v>
      </c>
      <c r="M148" s="26">
        <v>1.34</v>
      </c>
      <c r="N148" s="13"/>
      <c r="O148" s="24">
        <f>IF(P148="","",VLOOKUP(P148,Mapping!AT:AU,2,FALSE))</f>
        <v>2</v>
      </c>
      <c r="P148" s="13" t="s">
        <v>1</v>
      </c>
    </row>
    <row r="149" spans="1:16">
      <c r="A149" s="26">
        <v>19930148</v>
      </c>
      <c r="B149" s="62" t="s">
        <v>943</v>
      </c>
      <c r="C149" s="62" t="s">
        <v>2938</v>
      </c>
      <c r="D149" s="26" t="s">
        <v>2956</v>
      </c>
      <c r="E149" s="26" t="s">
        <v>2962</v>
      </c>
      <c r="F149" s="72" t="s">
        <v>2957</v>
      </c>
      <c r="G149" s="72"/>
      <c r="H149" s="57"/>
      <c r="I149" s="26">
        <v>12.63</v>
      </c>
      <c r="J149" s="636">
        <v>17</v>
      </c>
      <c r="K149" s="23">
        <f t="shared" si="2"/>
        <v>214.71</v>
      </c>
      <c r="L149" s="26">
        <v>1.57</v>
      </c>
      <c r="M149" s="26">
        <v>0.26</v>
      </c>
      <c r="N149" s="13"/>
      <c r="O149" s="24">
        <f>IF(P149="","",VLOOKUP(P149,Mapping!AT:AU,2,FALSE))</f>
        <v>2</v>
      </c>
      <c r="P149" s="13" t="s">
        <v>1</v>
      </c>
    </row>
    <row r="150" spans="1:16">
      <c r="A150" s="26">
        <v>19930154</v>
      </c>
      <c r="B150" s="62" t="s">
        <v>943</v>
      </c>
      <c r="C150" s="62" t="s">
        <v>2938</v>
      </c>
      <c r="D150" s="26" t="s">
        <v>2956</v>
      </c>
      <c r="E150" s="26"/>
      <c r="F150" s="72" t="s">
        <v>2957</v>
      </c>
      <c r="G150" s="72"/>
      <c r="H150" s="57"/>
      <c r="I150" s="26">
        <v>1009.04</v>
      </c>
      <c r="J150" s="636">
        <v>18</v>
      </c>
      <c r="K150" s="23">
        <f t="shared" si="2"/>
        <v>18162.72</v>
      </c>
      <c r="L150" s="26">
        <v>2.06</v>
      </c>
      <c r="M150" s="26">
        <v>2</v>
      </c>
      <c r="N150" s="13"/>
      <c r="O150" s="24">
        <f>IF(P150="","",VLOOKUP(P150,Mapping!AT:AU,2,FALSE))</f>
        <v>2</v>
      </c>
      <c r="P150" s="13" t="s">
        <v>1</v>
      </c>
    </row>
    <row r="151" spans="1:16">
      <c r="A151" s="26">
        <v>19930222</v>
      </c>
      <c r="B151" s="62" t="s">
        <v>943</v>
      </c>
      <c r="C151" s="62" t="s">
        <v>2938</v>
      </c>
      <c r="D151" s="26" t="s">
        <v>2956</v>
      </c>
      <c r="E151" s="26"/>
      <c r="F151" s="72" t="s">
        <v>2957</v>
      </c>
      <c r="G151" s="72"/>
      <c r="H151" s="57"/>
      <c r="I151" s="26">
        <v>449.67</v>
      </c>
      <c r="J151" s="636">
        <v>17</v>
      </c>
      <c r="K151" s="23">
        <f t="shared" si="2"/>
        <v>7644.39</v>
      </c>
      <c r="L151" s="26">
        <v>1.94</v>
      </c>
      <c r="M151" s="26">
        <v>2.04</v>
      </c>
      <c r="N151" s="13"/>
      <c r="O151" s="24">
        <f>IF(P151="","",VLOOKUP(P151,Mapping!AT:AU,2,FALSE))</f>
        <v>2</v>
      </c>
      <c r="P151" s="13" t="s">
        <v>1</v>
      </c>
    </row>
    <row r="152" spans="1:16">
      <c r="A152" s="26">
        <v>20110137</v>
      </c>
      <c r="B152" s="62" t="s">
        <v>943</v>
      </c>
      <c r="C152" s="62" t="s">
        <v>2938</v>
      </c>
      <c r="D152" s="26" t="s">
        <v>2956</v>
      </c>
      <c r="E152" s="26"/>
      <c r="F152" s="72" t="s">
        <v>2957</v>
      </c>
      <c r="G152" s="72"/>
      <c r="H152" s="57"/>
      <c r="I152" s="26">
        <v>965.58</v>
      </c>
      <c r="J152" s="636">
        <v>17</v>
      </c>
      <c r="K152" s="23">
        <f t="shared" si="2"/>
        <v>16414.86</v>
      </c>
      <c r="L152" s="26">
        <v>2.0299999999999998</v>
      </c>
      <c r="M152" s="26">
        <v>1.85</v>
      </c>
      <c r="N152" s="13"/>
      <c r="O152" s="24">
        <f>IF(P152="","",VLOOKUP(P152,Mapping!AT:AU,2,FALSE))</f>
        <v>2</v>
      </c>
      <c r="P152" s="13" t="s">
        <v>1</v>
      </c>
    </row>
    <row r="153" spans="1:16">
      <c r="A153" s="26">
        <v>20129990</v>
      </c>
      <c r="B153" s="62" t="s">
        <v>943</v>
      </c>
      <c r="C153" s="62" t="s">
        <v>2938</v>
      </c>
      <c r="D153" s="26" t="s">
        <v>2956</v>
      </c>
      <c r="E153" s="26"/>
      <c r="F153" s="72" t="s">
        <v>2957</v>
      </c>
      <c r="G153" s="72"/>
      <c r="H153" s="57"/>
      <c r="I153" s="26">
        <v>657.53</v>
      </c>
      <c r="J153" s="636">
        <v>17</v>
      </c>
      <c r="K153" s="23">
        <f t="shared" si="2"/>
        <v>11178.01</v>
      </c>
      <c r="L153" s="26">
        <v>2.0299999999999998</v>
      </c>
      <c r="M153" s="26">
        <v>2.23</v>
      </c>
      <c r="N153" s="13"/>
      <c r="O153" s="24">
        <f>IF(P153="","",VLOOKUP(P153,Mapping!AT:AU,2,FALSE))</f>
        <v>2</v>
      </c>
      <c r="P153" s="13" t="s">
        <v>1</v>
      </c>
    </row>
    <row r="154" spans="1:16">
      <c r="A154" s="26">
        <v>20150712</v>
      </c>
      <c r="B154" s="62" t="s">
        <v>943</v>
      </c>
      <c r="C154" s="62" t="s">
        <v>2938</v>
      </c>
      <c r="D154" s="26" t="s">
        <v>2956</v>
      </c>
      <c r="E154" s="26"/>
      <c r="F154" s="72" t="s">
        <v>2957</v>
      </c>
      <c r="G154" s="72"/>
      <c r="H154" s="57"/>
      <c r="I154" s="26">
        <v>558.23</v>
      </c>
      <c r="J154" s="636">
        <v>17</v>
      </c>
      <c r="K154" s="23">
        <f t="shared" si="2"/>
        <v>9489.91</v>
      </c>
      <c r="L154" s="26">
        <v>2</v>
      </c>
      <c r="M154" s="26">
        <v>1.81</v>
      </c>
      <c r="N154" s="13"/>
      <c r="O154" s="24">
        <f>IF(P154="","",VLOOKUP(P154,Mapping!AT:AU,2,FALSE))</f>
        <v>2</v>
      </c>
      <c r="P154" s="13" t="s">
        <v>1</v>
      </c>
    </row>
    <row r="155" spans="1:16">
      <c r="A155" s="26">
        <v>20185935</v>
      </c>
      <c r="B155" s="62" t="s">
        <v>943</v>
      </c>
      <c r="C155" s="62" t="s">
        <v>2938</v>
      </c>
      <c r="D155" s="26" t="s">
        <v>2956</v>
      </c>
      <c r="E155" s="26"/>
      <c r="F155" s="72" t="s">
        <v>2957</v>
      </c>
      <c r="G155" s="72"/>
      <c r="H155" s="57"/>
      <c r="I155" s="26">
        <v>809.67</v>
      </c>
      <c r="J155" s="636">
        <v>18</v>
      </c>
      <c r="K155" s="23">
        <f t="shared" si="2"/>
        <v>14574.06</v>
      </c>
      <c r="L155" s="26">
        <v>2.0499999999999998</v>
      </c>
      <c r="M155" s="26">
        <v>1.45</v>
      </c>
      <c r="N155" s="13"/>
      <c r="O155" s="24">
        <f>IF(P155="","",VLOOKUP(P155,Mapping!AT:AU,2,FALSE))</f>
        <v>2</v>
      </c>
      <c r="P155" s="13" t="s">
        <v>1</v>
      </c>
    </row>
    <row r="156" spans="1:16" ht="15.5">
      <c r="A156" s="26" t="s">
        <v>275</v>
      </c>
      <c r="B156" s="62" t="s">
        <v>925</v>
      </c>
      <c r="C156" s="62" t="s">
        <v>2938</v>
      </c>
      <c r="D156" s="26" t="s">
        <v>2956</v>
      </c>
      <c r="E156" s="26"/>
      <c r="F156" s="72" t="s">
        <v>2957</v>
      </c>
      <c r="G156" s="72"/>
      <c r="H156" s="238">
        <v>5.2</v>
      </c>
      <c r="I156" s="26">
        <v>188.82</v>
      </c>
      <c r="J156" s="636">
        <v>17</v>
      </c>
      <c r="K156" s="23">
        <f t="shared" si="2"/>
        <v>3209.94</v>
      </c>
      <c r="L156" s="26">
        <v>2.0299999999999998</v>
      </c>
      <c r="M156" s="26">
        <v>1.42</v>
      </c>
      <c r="N156" s="13"/>
      <c r="O156" s="24">
        <f>IF(P156="","",VLOOKUP(P156,Mapping!AT:AU,2,FALSE))</f>
        <v>2</v>
      </c>
      <c r="P156" s="13" t="s">
        <v>1</v>
      </c>
    </row>
    <row r="157" spans="1:16" ht="15.5">
      <c r="A157" s="26" t="s">
        <v>275</v>
      </c>
      <c r="B157" s="62" t="s">
        <v>943</v>
      </c>
      <c r="C157" s="62" t="s">
        <v>2938</v>
      </c>
      <c r="D157" s="26" t="s">
        <v>2956</v>
      </c>
      <c r="E157" s="26"/>
      <c r="F157" s="72" t="s">
        <v>2957</v>
      </c>
      <c r="G157" s="72"/>
      <c r="H157" s="237">
        <v>4.5999999999999996</v>
      </c>
      <c r="I157" s="26">
        <v>277.81</v>
      </c>
      <c r="J157" s="636">
        <v>17</v>
      </c>
      <c r="K157" s="23">
        <f t="shared" si="2"/>
        <v>4722.7700000000004</v>
      </c>
      <c r="L157" s="26">
        <v>1.98</v>
      </c>
      <c r="M157" s="26">
        <v>2.11</v>
      </c>
      <c r="N157" s="13"/>
      <c r="O157" s="24">
        <f>IF(P157="","",VLOOKUP(P157,Mapping!AT:AU,2,FALSE))</f>
        <v>2</v>
      </c>
      <c r="P157" s="13" t="s">
        <v>1</v>
      </c>
    </row>
    <row r="158" spans="1:16" ht="15.5">
      <c r="A158" s="26" t="s">
        <v>286</v>
      </c>
      <c r="B158" s="62" t="s">
        <v>925</v>
      </c>
      <c r="C158" s="62" t="s">
        <v>2938</v>
      </c>
      <c r="D158" s="26" t="s">
        <v>2956</v>
      </c>
      <c r="E158" s="26"/>
      <c r="F158" s="72" t="s">
        <v>2957</v>
      </c>
      <c r="G158" s="72"/>
      <c r="H158" s="238">
        <v>6.5</v>
      </c>
      <c r="I158" s="26">
        <v>352.43</v>
      </c>
      <c r="J158" s="636">
        <v>17</v>
      </c>
      <c r="K158" s="23">
        <f t="shared" si="2"/>
        <v>5991.31</v>
      </c>
      <c r="L158" s="26">
        <v>1.99</v>
      </c>
      <c r="M158" s="26">
        <v>2.11</v>
      </c>
      <c r="N158" s="13"/>
      <c r="O158" s="24">
        <f>IF(P158="","",VLOOKUP(P158,Mapping!AT:AU,2,FALSE))</f>
        <v>2</v>
      </c>
      <c r="P158" s="13" t="s">
        <v>1</v>
      </c>
    </row>
    <row r="159" spans="1:16" ht="15.5">
      <c r="A159" s="26" t="s">
        <v>286</v>
      </c>
      <c r="B159" s="62" t="s">
        <v>943</v>
      </c>
      <c r="C159" s="62" t="s">
        <v>2938</v>
      </c>
      <c r="D159" s="26" t="s">
        <v>2956</v>
      </c>
      <c r="E159" s="26"/>
      <c r="F159" s="72" t="s">
        <v>2957</v>
      </c>
      <c r="G159" s="72"/>
      <c r="H159" s="238">
        <v>5.3</v>
      </c>
      <c r="I159" s="26">
        <v>184.02</v>
      </c>
      <c r="J159" s="636">
        <v>17</v>
      </c>
      <c r="K159" s="23">
        <f t="shared" si="2"/>
        <v>3128.34</v>
      </c>
      <c r="L159" s="26">
        <v>1.98</v>
      </c>
      <c r="M159" s="26">
        <v>1.73</v>
      </c>
      <c r="N159" s="13"/>
      <c r="O159" s="24">
        <f>IF(P159="","",VLOOKUP(P159,Mapping!AT:AU,2,FALSE))</f>
        <v>2</v>
      </c>
      <c r="P159" s="13" t="s">
        <v>1</v>
      </c>
    </row>
    <row r="160" spans="1:16" ht="15.5">
      <c r="A160" s="26" t="s">
        <v>299</v>
      </c>
      <c r="B160" s="62" t="s">
        <v>943</v>
      </c>
      <c r="C160" s="62" t="s">
        <v>2938</v>
      </c>
      <c r="D160" s="26" t="s">
        <v>2956</v>
      </c>
      <c r="E160" s="26"/>
      <c r="F160" s="72" t="s">
        <v>2957</v>
      </c>
      <c r="G160" s="72"/>
      <c r="H160" s="201">
        <v>6.4</v>
      </c>
      <c r="I160" s="26">
        <v>182.4</v>
      </c>
      <c r="J160" s="636">
        <v>17</v>
      </c>
      <c r="K160" s="23">
        <f t="shared" si="2"/>
        <v>3100.8</v>
      </c>
      <c r="L160" s="26">
        <v>2.0099999999999998</v>
      </c>
      <c r="M160" s="26">
        <v>2.08</v>
      </c>
      <c r="N160" s="13"/>
      <c r="O160" s="24">
        <f>IF(P160="","",VLOOKUP(P160,Mapping!AT:AU,2,FALSE))</f>
        <v>2</v>
      </c>
      <c r="P160" s="13" t="s">
        <v>1</v>
      </c>
    </row>
    <row r="161" spans="1:16" ht="15.5">
      <c r="A161" s="26" t="s">
        <v>288</v>
      </c>
      <c r="B161" s="62" t="s">
        <v>925</v>
      </c>
      <c r="C161" s="62" t="s">
        <v>2938</v>
      </c>
      <c r="D161" s="26" t="s">
        <v>2956</v>
      </c>
      <c r="E161" s="26"/>
      <c r="F161" s="72" t="s">
        <v>2957</v>
      </c>
      <c r="G161" s="72"/>
      <c r="H161" s="238">
        <v>7</v>
      </c>
      <c r="I161" s="26">
        <v>125.55</v>
      </c>
      <c r="J161" s="636">
        <v>17</v>
      </c>
      <c r="K161" s="23">
        <f t="shared" si="2"/>
        <v>2134.35</v>
      </c>
      <c r="L161" s="26">
        <v>1.96</v>
      </c>
      <c r="M161" s="26">
        <v>1.6</v>
      </c>
      <c r="N161" s="13"/>
      <c r="O161" s="24">
        <f>IF(P161="","",VLOOKUP(P161,Mapping!AT:AU,2,FALSE))</f>
        <v>2</v>
      </c>
      <c r="P161" s="13" t="s">
        <v>1</v>
      </c>
    </row>
    <row r="162" spans="1:16" ht="15.5">
      <c r="A162" s="26" t="s">
        <v>288</v>
      </c>
      <c r="B162" s="62" t="s">
        <v>943</v>
      </c>
      <c r="C162" s="62" t="s">
        <v>2938</v>
      </c>
      <c r="D162" s="26" t="s">
        <v>2956</v>
      </c>
      <c r="E162" s="26"/>
      <c r="F162" s="72" t="s">
        <v>2957</v>
      </c>
      <c r="G162" s="72"/>
      <c r="H162" s="238">
        <v>6.7</v>
      </c>
      <c r="I162" s="26">
        <v>160.81</v>
      </c>
      <c r="J162" s="636">
        <v>17</v>
      </c>
      <c r="K162" s="23">
        <f t="shared" si="2"/>
        <v>2733.77</v>
      </c>
      <c r="L162" s="26">
        <v>1.98</v>
      </c>
      <c r="M162" s="26">
        <v>2.0099999999999998</v>
      </c>
      <c r="N162" s="13"/>
      <c r="O162" s="24">
        <f>IF(P162="","",VLOOKUP(P162,Mapping!AT:AU,2,FALSE))</f>
        <v>2</v>
      </c>
      <c r="P162" s="13" t="s">
        <v>1</v>
      </c>
    </row>
    <row r="163" spans="1:16" ht="15.5">
      <c r="A163" s="26" t="s">
        <v>291</v>
      </c>
      <c r="B163" s="62" t="s">
        <v>925</v>
      </c>
      <c r="C163" s="62" t="s">
        <v>2938</v>
      </c>
      <c r="D163" s="26" t="s">
        <v>2956</v>
      </c>
      <c r="E163" s="26"/>
      <c r="F163" s="72" t="s">
        <v>2957</v>
      </c>
      <c r="G163" s="72"/>
      <c r="H163" s="238">
        <v>7.2</v>
      </c>
      <c r="I163" s="26">
        <v>258.95999999999998</v>
      </c>
      <c r="J163" s="636">
        <v>17</v>
      </c>
      <c r="K163" s="23">
        <f t="shared" si="2"/>
        <v>4402.32</v>
      </c>
      <c r="L163" s="26">
        <v>2.04</v>
      </c>
      <c r="M163" s="26">
        <v>2.1</v>
      </c>
      <c r="N163" s="13"/>
      <c r="O163" s="24">
        <f>IF(P163="","",VLOOKUP(P163,Mapping!AT:AU,2,FALSE))</f>
        <v>2</v>
      </c>
      <c r="P163" s="13" t="s">
        <v>1</v>
      </c>
    </row>
    <row r="164" spans="1:16" ht="15.5">
      <c r="A164" s="26" t="s">
        <v>291</v>
      </c>
      <c r="B164" s="62" t="s">
        <v>943</v>
      </c>
      <c r="C164" s="62" t="s">
        <v>2938</v>
      </c>
      <c r="D164" s="26" t="s">
        <v>2956</v>
      </c>
      <c r="E164" s="26"/>
      <c r="F164" s="72" t="s">
        <v>2957</v>
      </c>
      <c r="G164" s="72"/>
      <c r="H164" s="238">
        <v>7.6</v>
      </c>
      <c r="I164" s="26">
        <v>280.23</v>
      </c>
      <c r="J164" s="636">
        <v>17</v>
      </c>
      <c r="K164" s="23">
        <f t="shared" si="2"/>
        <v>4763.91</v>
      </c>
      <c r="L164" s="26">
        <v>1.96</v>
      </c>
      <c r="M164" s="26">
        <v>2.08</v>
      </c>
      <c r="N164" s="13"/>
      <c r="O164" s="24">
        <f>IF(P164="","",VLOOKUP(P164,Mapping!AT:AU,2,FALSE))</f>
        <v>2</v>
      </c>
      <c r="P164" s="13" t="s">
        <v>1</v>
      </c>
    </row>
    <row r="165" spans="1:16">
      <c r="A165" s="26" t="s">
        <v>309</v>
      </c>
      <c r="B165" s="62" t="s">
        <v>925</v>
      </c>
      <c r="C165" s="62" t="s">
        <v>2938</v>
      </c>
      <c r="D165" s="26" t="s">
        <v>2956</v>
      </c>
      <c r="E165" s="26"/>
      <c r="F165" s="72" t="s">
        <v>2957</v>
      </c>
      <c r="G165" s="72"/>
      <c r="H165" s="57">
        <v>4.9000000000000004</v>
      </c>
      <c r="I165" s="26">
        <v>664.03</v>
      </c>
      <c r="J165" s="636">
        <v>17</v>
      </c>
      <c r="K165" s="23">
        <f t="shared" si="2"/>
        <v>11288.51</v>
      </c>
      <c r="L165" s="26">
        <v>2.06</v>
      </c>
      <c r="M165" s="26">
        <v>2.21</v>
      </c>
      <c r="N165" s="13"/>
      <c r="O165" s="24">
        <f>IF(P165="","",VLOOKUP(P165,Mapping!AT:AU,2,FALSE))</f>
        <v>2</v>
      </c>
      <c r="P165" s="13" t="s">
        <v>1</v>
      </c>
    </row>
    <row r="166" spans="1:16">
      <c r="A166" s="26" t="s">
        <v>355</v>
      </c>
      <c r="B166" s="62" t="s">
        <v>943</v>
      </c>
      <c r="C166" s="62" t="s">
        <v>2938</v>
      </c>
      <c r="D166" s="26" t="s">
        <v>2956</v>
      </c>
      <c r="E166" s="26"/>
      <c r="F166" s="72" t="s">
        <v>2957</v>
      </c>
      <c r="G166" s="72"/>
      <c r="H166" s="57">
        <v>4</v>
      </c>
      <c r="I166" s="26">
        <v>318.29000000000002</v>
      </c>
      <c r="J166" s="636">
        <v>17</v>
      </c>
      <c r="K166" s="23">
        <f t="shared" si="2"/>
        <v>5410.93</v>
      </c>
      <c r="L166" s="26">
        <v>2.0099999999999998</v>
      </c>
      <c r="M166" s="26">
        <v>1.6</v>
      </c>
      <c r="N166" s="13"/>
      <c r="O166" s="24">
        <f>IF(P166="","",VLOOKUP(P166,Mapping!AT:AU,2,FALSE))</f>
        <v>2</v>
      </c>
      <c r="P166" s="13" t="s">
        <v>1</v>
      </c>
    </row>
    <row r="167" spans="1:16">
      <c r="A167" s="26" t="s">
        <v>312</v>
      </c>
      <c r="B167" s="62" t="s">
        <v>925</v>
      </c>
      <c r="C167" s="62" t="s">
        <v>2938</v>
      </c>
      <c r="D167" s="26" t="s">
        <v>2956</v>
      </c>
      <c r="E167" s="26"/>
      <c r="F167" s="72" t="s">
        <v>2957</v>
      </c>
      <c r="G167" s="72"/>
      <c r="H167" s="57">
        <v>1.7</v>
      </c>
      <c r="I167" s="26">
        <v>263.16000000000003</v>
      </c>
      <c r="J167" s="636">
        <v>18</v>
      </c>
      <c r="K167" s="23">
        <f t="shared" ref="K167:K230" si="3">I167*J167</f>
        <v>4736.88</v>
      </c>
      <c r="L167" s="26">
        <v>2.0299999999999998</v>
      </c>
      <c r="M167" s="26">
        <v>2.13</v>
      </c>
      <c r="N167" s="13"/>
      <c r="O167" s="24">
        <f>IF(P167="","",VLOOKUP(P167,Mapping!AT:AU,2,FALSE))</f>
        <v>2</v>
      </c>
      <c r="P167" s="13" t="s">
        <v>1</v>
      </c>
    </row>
    <row r="168" spans="1:16">
      <c r="A168" s="26" t="s">
        <v>319</v>
      </c>
      <c r="B168" s="62" t="s">
        <v>925</v>
      </c>
      <c r="C168" s="62" t="s">
        <v>2938</v>
      </c>
      <c r="D168" s="26" t="s">
        <v>2956</v>
      </c>
      <c r="E168" s="26"/>
      <c r="F168" s="72" t="s">
        <v>2957</v>
      </c>
      <c r="G168" s="72"/>
      <c r="H168" s="57">
        <v>5.0999999999999996</v>
      </c>
      <c r="I168" s="26">
        <v>212.9</v>
      </c>
      <c r="J168" s="636">
        <v>17</v>
      </c>
      <c r="K168" s="23">
        <f t="shared" si="3"/>
        <v>3619.3</v>
      </c>
      <c r="L168" s="26">
        <v>2.04</v>
      </c>
      <c r="M168" s="26">
        <v>1.18</v>
      </c>
      <c r="N168" s="13"/>
      <c r="O168" s="24">
        <f>IF(P168="","",VLOOKUP(P168,Mapping!AT:AU,2,FALSE))</f>
        <v>2</v>
      </c>
      <c r="P168" s="13" t="s">
        <v>1</v>
      </c>
    </row>
    <row r="169" spans="1:16">
      <c r="A169" s="26" t="s">
        <v>368</v>
      </c>
      <c r="B169" s="62" t="s">
        <v>943</v>
      </c>
      <c r="C169" s="62" t="s">
        <v>2938</v>
      </c>
      <c r="D169" s="26" t="s">
        <v>2956</v>
      </c>
      <c r="E169" s="26"/>
      <c r="F169" s="72" t="s">
        <v>2957</v>
      </c>
      <c r="G169" s="72"/>
      <c r="H169" s="57">
        <v>4.0999999999999996</v>
      </c>
      <c r="I169" s="26">
        <v>1222.92</v>
      </c>
      <c r="J169" s="636">
        <v>17</v>
      </c>
      <c r="K169" s="23">
        <f t="shared" si="3"/>
        <v>20789.64</v>
      </c>
      <c r="L169" s="26">
        <v>2.04</v>
      </c>
      <c r="M169" s="26">
        <v>2.12</v>
      </c>
      <c r="N169" s="13"/>
      <c r="O169" s="24">
        <f>IF(P169="","",VLOOKUP(P169,Mapping!AT:AU,2,FALSE))</f>
        <v>2</v>
      </c>
      <c r="P169" s="13" t="s">
        <v>1</v>
      </c>
    </row>
    <row r="170" spans="1:16">
      <c r="A170" s="26" t="s">
        <v>324</v>
      </c>
      <c r="B170" s="62" t="s">
        <v>925</v>
      </c>
      <c r="C170" s="62" t="s">
        <v>2938</v>
      </c>
      <c r="D170" s="26" t="s">
        <v>2956</v>
      </c>
      <c r="E170" s="26"/>
      <c r="F170" s="72" t="s">
        <v>2957</v>
      </c>
      <c r="G170" s="72"/>
      <c r="H170" s="57">
        <v>1.6</v>
      </c>
      <c r="I170" s="26">
        <v>380.5</v>
      </c>
      <c r="J170" s="636">
        <v>17</v>
      </c>
      <c r="K170" s="23">
        <f t="shared" si="3"/>
        <v>6468.5</v>
      </c>
      <c r="L170" s="26">
        <v>2.0099999999999998</v>
      </c>
      <c r="M170" s="26">
        <v>1.72</v>
      </c>
      <c r="N170" s="13"/>
      <c r="O170" s="24">
        <f>IF(P170="","",VLOOKUP(P170,Mapping!AT:AU,2,FALSE))</f>
        <v>2</v>
      </c>
      <c r="P170" s="13" t="s">
        <v>1</v>
      </c>
    </row>
    <row r="171" spans="1:16">
      <c r="A171" s="26" t="s">
        <v>326</v>
      </c>
      <c r="B171" s="62" t="s">
        <v>925</v>
      </c>
      <c r="C171" s="62" t="s">
        <v>2938</v>
      </c>
      <c r="D171" s="26" t="s">
        <v>2956</v>
      </c>
      <c r="E171" s="26"/>
      <c r="F171" s="72" t="s">
        <v>2957</v>
      </c>
      <c r="G171" s="72"/>
      <c r="H171" s="57">
        <v>4.3</v>
      </c>
      <c r="I171" s="26">
        <v>359.91</v>
      </c>
      <c r="J171" s="636">
        <v>17</v>
      </c>
      <c r="K171" s="23">
        <f t="shared" si="3"/>
        <v>6118.47</v>
      </c>
      <c r="L171" s="26">
        <v>2.02</v>
      </c>
      <c r="M171" s="26">
        <v>1.24</v>
      </c>
      <c r="N171" s="13"/>
      <c r="O171" s="24">
        <f>IF(P171="","",VLOOKUP(P171,Mapping!AT:AU,2,FALSE))</f>
        <v>2</v>
      </c>
      <c r="P171" s="13" t="s">
        <v>1</v>
      </c>
    </row>
    <row r="172" spans="1:16">
      <c r="A172" s="26" t="s">
        <v>334</v>
      </c>
      <c r="B172" s="62" t="s">
        <v>925</v>
      </c>
      <c r="C172" s="62" t="s">
        <v>2938</v>
      </c>
      <c r="D172" s="26" t="s">
        <v>2956</v>
      </c>
      <c r="E172" s="26"/>
      <c r="F172" s="72" t="s">
        <v>2957</v>
      </c>
      <c r="G172" s="72"/>
      <c r="H172" s="57">
        <v>3.3</v>
      </c>
      <c r="I172" s="26">
        <v>117.6</v>
      </c>
      <c r="J172" s="636">
        <v>17</v>
      </c>
      <c r="K172" s="23">
        <f t="shared" si="3"/>
        <v>1999.1999999999998</v>
      </c>
      <c r="L172" s="26">
        <v>2.0299999999999998</v>
      </c>
      <c r="M172" s="26">
        <v>1.25</v>
      </c>
      <c r="N172" s="13"/>
      <c r="O172" s="24">
        <f>IF(P172="","",VLOOKUP(P172,Mapping!AT:AU,2,FALSE))</f>
        <v>2</v>
      </c>
      <c r="P172" s="13" t="s">
        <v>1</v>
      </c>
    </row>
    <row r="173" spans="1:16">
      <c r="A173" s="26" t="s">
        <v>336</v>
      </c>
      <c r="B173" s="62" t="s">
        <v>925</v>
      </c>
      <c r="C173" s="62" t="s">
        <v>2938</v>
      </c>
      <c r="D173" s="26" t="s">
        <v>2956</v>
      </c>
      <c r="E173" s="26"/>
      <c r="F173" s="72" t="s">
        <v>2957</v>
      </c>
      <c r="G173" s="72"/>
      <c r="H173" s="57">
        <v>3.9</v>
      </c>
      <c r="I173" s="26">
        <v>671.81</v>
      </c>
      <c r="J173" s="636">
        <v>17</v>
      </c>
      <c r="K173" s="23">
        <f t="shared" si="3"/>
        <v>11420.769999999999</v>
      </c>
      <c r="L173" s="26">
        <v>2.0499999999999998</v>
      </c>
      <c r="M173" s="26">
        <v>1.25</v>
      </c>
      <c r="N173" s="13"/>
      <c r="O173" s="24">
        <f>IF(P173="","",VLOOKUP(P173,Mapping!AT:AU,2,FALSE))</f>
        <v>2</v>
      </c>
      <c r="P173" s="13" t="s">
        <v>1</v>
      </c>
    </row>
    <row r="174" spans="1:16">
      <c r="A174" s="26" t="s">
        <v>339</v>
      </c>
      <c r="B174" s="62" t="s">
        <v>925</v>
      </c>
      <c r="C174" s="62" t="s">
        <v>2938</v>
      </c>
      <c r="D174" s="26" t="s">
        <v>2956</v>
      </c>
      <c r="E174" s="26"/>
      <c r="F174" s="72" t="s">
        <v>2957</v>
      </c>
      <c r="G174" s="72"/>
      <c r="H174" s="57">
        <v>6.7</v>
      </c>
      <c r="I174" s="26">
        <v>291.39999999999998</v>
      </c>
      <c r="J174" s="636">
        <v>17</v>
      </c>
      <c r="K174" s="23">
        <f t="shared" si="3"/>
        <v>4953.7999999999993</v>
      </c>
      <c r="L174" s="26">
        <v>2.0099999999999998</v>
      </c>
      <c r="M174" s="26">
        <v>1.42</v>
      </c>
      <c r="N174" s="13"/>
      <c r="O174" s="24">
        <f>IF(P174="","",VLOOKUP(P174,Mapping!AT:AU,2,FALSE))</f>
        <v>2</v>
      </c>
      <c r="P174" s="13" t="s">
        <v>1</v>
      </c>
    </row>
    <row r="175" spans="1:16">
      <c r="A175" s="26" t="s">
        <v>341</v>
      </c>
      <c r="B175" s="62" t="s">
        <v>925</v>
      </c>
      <c r="C175" s="62" t="s">
        <v>2938</v>
      </c>
      <c r="D175" s="26" t="s">
        <v>2956</v>
      </c>
      <c r="E175" s="26"/>
      <c r="F175" s="72" t="s">
        <v>2957</v>
      </c>
      <c r="G175" s="72"/>
      <c r="H175" s="57">
        <v>3.8</v>
      </c>
      <c r="I175" s="26">
        <v>196.48</v>
      </c>
      <c r="J175" s="636">
        <v>17</v>
      </c>
      <c r="K175" s="23">
        <f t="shared" si="3"/>
        <v>3340.16</v>
      </c>
      <c r="L175" s="26">
        <v>1.92</v>
      </c>
      <c r="M175" s="26">
        <v>1.82</v>
      </c>
      <c r="N175" s="13"/>
      <c r="O175" s="24">
        <f>IF(P175="","",VLOOKUP(P175,Mapping!AT:AU,2,FALSE))</f>
        <v>2</v>
      </c>
      <c r="P175" s="13" t="s">
        <v>1</v>
      </c>
    </row>
    <row r="176" spans="1:16">
      <c r="A176" s="26" t="s">
        <v>346</v>
      </c>
      <c r="B176" s="62" t="s">
        <v>925</v>
      </c>
      <c r="C176" s="62" t="s">
        <v>2938</v>
      </c>
      <c r="D176" s="26" t="s">
        <v>2956</v>
      </c>
      <c r="E176" s="26"/>
      <c r="F176" s="72" t="s">
        <v>2957</v>
      </c>
      <c r="G176" s="72"/>
      <c r="H176" s="57">
        <v>4.7</v>
      </c>
      <c r="I176" s="26">
        <v>83.11</v>
      </c>
      <c r="J176" s="636">
        <v>17</v>
      </c>
      <c r="K176" s="23">
        <f t="shared" si="3"/>
        <v>1412.87</v>
      </c>
      <c r="L176" s="26">
        <v>1.98</v>
      </c>
      <c r="M176" s="26">
        <v>0.66</v>
      </c>
      <c r="N176" s="13"/>
      <c r="O176" s="24">
        <f>IF(P176="","",VLOOKUP(P176,Mapping!AT:AU,2,FALSE))</f>
        <v>2</v>
      </c>
      <c r="P176" s="13" t="s">
        <v>1</v>
      </c>
    </row>
    <row r="177" spans="1:16">
      <c r="A177" s="26" t="s">
        <v>419</v>
      </c>
      <c r="B177" s="62" t="s">
        <v>943</v>
      </c>
      <c r="C177" s="62" t="s">
        <v>2938</v>
      </c>
      <c r="D177" s="26" t="s">
        <v>2956</v>
      </c>
      <c r="E177" s="26"/>
      <c r="F177" s="72" t="s">
        <v>2957</v>
      </c>
      <c r="G177" s="72"/>
      <c r="H177" s="57">
        <v>7.6</v>
      </c>
      <c r="I177" s="26">
        <v>157.4</v>
      </c>
      <c r="J177" s="636">
        <v>17</v>
      </c>
      <c r="K177" s="23">
        <f t="shared" si="3"/>
        <v>2675.8</v>
      </c>
      <c r="L177" s="26">
        <v>2.0499999999999998</v>
      </c>
      <c r="M177" s="26">
        <v>2.0099999999999998</v>
      </c>
      <c r="N177" s="13"/>
      <c r="O177" s="24">
        <f>IF(P177="","",VLOOKUP(P177,Mapping!AT:AU,2,FALSE))</f>
        <v>2</v>
      </c>
      <c r="P177" s="13" t="s">
        <v>1</v>
      </c>
    </row>
    <row r="178" spans="1:16">
      <c r="A178" s="26" t="s">
        <v>350</v>
      </c>
      <c r="B178" s="62" t="s">
        <v>925</v>
      </c>
      <c r="C178" s="62" t="s">
        <v>2938</v>
      </c>
      <c r="D178" s="26" t="s">
        <v>2956</v>
      </c>
      <c r="E178" s="26"/>
      <c r="F178" s="72" t="s">
        <v>2957</v>
      </c>
      <c r="G178" s="72"/>
      <c r="H178" s="57">
        <v>3.8</v>
      </c>
      <c r="I178" s="26">
        <v>43.95</v>
      </c>
      <c r="J178" s="636">
        <v>17</v>
      </c>
      <c r="K178" s="23">
        <f t="shared" si="3"/>
        <v>747.15000000000009</v>
      </c>
      <c r="L178" s="26">
        <v>1.95</v>
      </c>
      <c r="M178" s="26">
        <v>0.28999999999999998</v>
      </c>
      <c r="N178" s="13"/>
      <c r="O178" s="24">
        <f>IF(P178="","",VLOOKUP(P178,Mapping!AT:AU,2,FALSE))</f>
        <v>2</v>
      </c>
      <c r="P178" s="13" t="s">
        <v>1</v>
      </c>
    </row>
    <row r="179" spans="1:16">
      <c r="A179" s="26" t="s">
        <v>424</v>
      </c>
      <c r="B179" s="62" t="s">
        <v>943</v>
      </c>
      <c r="C179" s="62" t="s">
        <v>2938</v>
      </c>
      <c r="D179" s="26" t="s">
        <v>2956</v>
      </c>
      <c r="E179" s="26"/>
      <c r="F179" s="72" t="s">
        <v>2957</v>
      </c>
      <c r="G179" s="72"/>
      <c r="H179" s="57">
        <v>5.5</v>
      </c>
      <c r="I179" s="26">
        <v>132.66999999999999</v>
      </c>
      <c r="J179" s="636">
        <v>17</v>
      </c>
      <c r="K179" s="23">
        <f t="shared" si="3"/>
        <v>2255.39</v>
      </c>
      <c r="L179" s="26">
        <v>2.02</v>
      </c>
      <c r="M179" s="26">
        <v>2.09</v>
      </c>
      <c r="N179" s="13"/>
      <c r="O179" s="24">
        <f>IF(P179="","",VLOOKUP(P179,Mapping!AT:AU,2,FALSE))</f>
        <v>2</v>
      </c>
      <c r="P179" s="13" t="s">
        <v>1</v>
      </c>
    </row>
    <row r="180" spans="1:16">
      <c r="A180" s="26" t="s">
        <v>352</v>
      </c>
      <c r="B180" s="62" t="s">
        <v>925</v>
      </c>
      <c r="C180" s="62" t="s">
        <v>2938</v>
      </c>
      <c r="D180" s="26" t="s">
        <v>2956</v>
      </c>
      <c r="E180" s="26"/>
      <c r="F180" s="72" t="s">
        <v>2957</v>
      </c>
      <c r="G180" s="72"/>
      <c r="H180" s="57">
        <v>5.6</v>
      </c>
      <c r="I180" s="26">
        <v>239.94</v>
      </c>
      <c r="J180" s="636">
        <v>17</v>
      </c>
      <c r="K180" s="23">
        <f t="shared" si="3"/>
        <v>4078.98</v>
      </c>
      <c r="L180" s="26">
        <v>1.98</v>
      </c>
      <c r="M180" s="26">
        <v>2.1800000000000002</v>
      </c>
      <c r="N180" s="13"/>
      <c r="O180" s="24">
        <f>IF(P180="","",VLOOKUP(P180,Mapping!AT:AU,2,FALSE))</f>
        <v>2</v>
      </c>
      <c r="P180" s="13" t="s">
        <v>1</v>
      </c>
    </row>
    <row r="181" spans="1:16">
      <c r="A181" s="26" t="s">
        <v>309</v>
      </c>
      <c r="B181" s="62" t="s">
        <v>943</v>
      </c>
      <c r="C181" s="62" t="s">
        <v>2938</v>
      </c>
      <c r="D181" s="26" t="s">
        <v>2956</v>
      </c>
      <c r="E181" s="26"/>
      <c r="F181" s="72" t="s">
        <v>2957</v>
      </c>
      <c r="G181" s="72"/>
      <c r="H181" s="57">
        <v>6.5</v>
      </c>
      <c r="I181" s="26">
        <v>598.77</v>
      </c>
      <c r="J181" s="636">
        <v>17</v>
      </c>
      <c r="K181" s="23">
        <f t="shared" si="3"/>
        <v>10179.09</v>
      </c>
      <c r="L181" s="26">
        <v>2.04</v>
      </c>
      <c r="M181" s="26">
        <v>2.13</v>
      </c>
      <c r="N181" s="13"/>
      <c r="O181" s="24">
        <f>IF(P181="","",VLOOKUP(P181,Mapping!AT:AU,2,FALSE))</f>
        <v>2</v>
      </c>
      <c r="P181" s="13" t="s">
        <v>1</v>
      </c>
    </row>
    <row r="182" spans="1:16">
      <c r="A182" s="26" t="s">
        <v>355</v>
      </c>
      <c r="B182" s="62" t="s">
        <v>925</v>
      </c>
      <c r="C182" s="62" t="s">
        <v>2938</v>
      </c>
      <c r="D182" s="26" t="s">
        <v>2956</v>
      </c>
      <c r="E182" s="26"/>
      <c r="F182" s="72" t="s">
        <v>2957</v>
      </c>
      <c r="G182" s="72"/>
      <c r="H182" s="57">
        <v>3.4</v>
      </c>
      <c r="I182" s="26">
        <v>321.70999999999998</v>
      </c>
      <c r="J182" s="636">
        <v>17</v>
      </c>
      <c r="K182" s="23">
        <f t="shared" si="3"/>
        <v>5469.07</v>
      </c>
      <c r="L182" s="26">
        <v>1.98</v>
      </c>
      <c r="M182" s="26">
        <v>2.15</v>
      </c>
      <c r="N182" s="13"/>
      <c r="O182" s="24">
        <f>IF(P182="","",VLOOKUP(P182,Mapping!AT:AU,2,FALSE))</f>
        <v>2</v>
      </c>
      <c r="P182" s="13" t="s">
        <v>1</v>
      </c>
    </row>
    <row r="183" spans="1:16">
      <c r="A183" s="26" t="s">
        <v>312</v>
      </c>
      <c r="B183" s="62" t="s">
        <v>943</v>
      </c>
      <c r="C183" s="62" t="s">
        <v>2938</v>
      </c>
      <c r="D183" s="26" t="s">
        <v>2956</v>
      </c>
      <c r="E183" s="26"/>
      <c r="F183" s="72" t="s">
        <v>2957</v>
      </c>
      <c r="G183" s="72"/>
      <c r="H183" s="57">
        <v>1.4</v>
      </c>
      <c r="I183" s="26">
        <v>201.61</v>
      </c>
      <c r="J183" s="636">
        <v>18</v>
      </c>
      <c r="K183" s="23">
        <f t="shared" si="3"/>
        <v>3628.9800000000005</v>
      </c>
      <c r="L183" s="26">
        <v>2.02</v>
      </c>
      <c r="M183" s="26">
        <v>1.27</v>
      </c>
      <c r="N183" s="13"/>
      <c r="O183" s="24">
        <f>IF(P183="","",VLOOKUP(P183,Mapping!AT:AU,2,FALSE))</f>
        <v>2</v>
      </c>
      <c r="P183" s="13" t="s">
        <v>1</v>
      </c>
    </row>
    <row r="184" spans="1:16">
      <c r="A184" s="26" t="s">
        <v>314</v>
      </c>
      <c r="B184" s="62" t="s">
        <v>943</v>
      </c>
      <c r="C184" s="62" t="s">
        <v>2938</v>
      </c>
      <c r="D184" s="26" t="s">
        <v>2956</v>
      </c>
      <c r="E184" s="26"/>
      <c r="F184" s="72" t="s">
        <v>2957</v>
      </c>
      <c r="G184" s="72"/>
      <c r="H184" s="57">
        <v>5.3</v>
      </c>
      <c r="I184" s="26">
        <v>348.96</v>
      </c>
      <c r="J184" s="636">
        <v>17</v>
      </c>
      <c r="K184" s="23">
        <f t="shared" si="3"/>
        <v>5932.32</v>
      </c>
      <c r="L184" s="26">
        <v>2.04</v>
      </c>
      <c r="M184" s="26">
        <v>1.61</v>
      </c>
      <c r="N184" s="13"/>
      <c r="O184" s="24">
        <f>IF(P184="","",VLOOKUP(P184,Mapping!AT:AU,2,FALSE))</f>
        <v>2</v>
      </c>
      <c r="P184" s="13" t="s">
        <v>1</v>
      </c>
    </row>
    <row r="185" spans="1:16">
      <c r="A185" s="26" t="s">
        <v>360</v>
      </c>
      <c r="B185" s="62" t="s">
        <v>925</v>
      </c>
      <c r="C185" s="62" t="s">
        <v>2938</v>
      </c>
      <c r="D185" s="26" t="s">
        <v>2956</v>
      </c>
      <c r="E185" s="26"/>
      <c r="F185" s="72" t="s">
        <v>2957</v>
      </c>
      <c r="G185" s="72"/>
      <c r="H185" s="57">
        <v>7.5</v>
      </c>
      <c r="I185" s="26">
        <v>578.59</v>
      </c>
      <c r="J185" s="636">
        <v>17</v>
      </c>
      <c r="K185" s="23">
        <f t="shared" si="3"/>
        <v>9836.0300000000007</v>
      </c>
      <c r="L185" s="26">
        <v>2.04</v>
      </c>
      <c r="M185" s="26">
        <v>2.0499999999999998</v>
      </c>
      <c r="N185" s="13"/>
      <c r="O185" s="24">
        <f>IF(P185="","",VLOOKUP(P185,Mapping!AT:AU,2,FALSE))</f>
        <v>2</v>
      </c>
      <c r="P185" s="13" t="s">
        <v>1</v>
      </c>
    </row>
    <row r="186" spans="1:16">
      <c r="A186" s="26" t="s">
        <v>319</v>
      </c>
      <c r="B186" s="62" t="s">
        <v>943</v>
      </c>
      <c r="C186" s="62" t="s">
        <v>2938</v>
      </c>
      <c r="D186" s="26" t="s">
        <v>2956</v>
      </c>
      <c r="E186" s="26"/>
      <c r="F186" s="72" t="s">
        <v>2957</v>
      </c>
      <c r="G186" s="72"/>
      <c r="H186" s="57">
        <v>4.7</v>
      </c>
      <c r="I186" s="26">
        <v>771.02</v>
      </c>
      <c r="J186" s="636">
        <v>17</v>
      </c>
      <c r="K186" s="23">
        <f t="shared" si="3"/>
        <v>13107.34</v>
      </c>
      <c r="L186" s="26">
        <v>2.04</v>
      </c>
      <c r="M186" s="26">
        <v>1.56</v>
      </c>
      <c r="N186" s="13"/>
      <c r="O186" s="24">
        <f>IF(P186="","",VLOOKUP(P186,Mapping!AT:AU,2,FALSE))</f>
        <v>2</v>
      </c>
      <c r="P186" s="13" t="s">
        <v>1</v>
      </c>
    </row>
    <row r="187" spans="1:16">
      <c r="A187" s="26" t="s">
        <v>368</v>
      </c>
      <c r="B187" s="62" t="s">
        <v>925</v>
      </c>
      <c r="C187" s="62" t="s">
        <v>2938</v>
      </c>
      <c r="D187" s="26" t="s">
        <v>2956</v>
      </c>
      <c r="E187" s="26"/>
      <c r="F187" s="72" t="s">
        <v>2957</v>
      </c>
      <c r="G187" s="72"/>
      <c r="H187" s="57">
        <v>4.3</v>
      </c>
      <c r="I187" s="26">
        <v>637.54999999999995</v>
      </c>
      <c r="J187" s="636">
        <v>17</v>
      </c>
      <c r="K187" s="23">
        <f t="shared" si="3"/>
        <v>10838.349999999999</v>
      </c>
      <c r="L187" s="26">
        <v>2.04</v>
      </c>
      <c r="M187" s="26">
        <v>2.21</v>
      </c>
      <c r="N187" s="13"/>
      <c r="O187" s="24">
        <f>IF(P187="","",VLOOKUP(P187,Mapping!AT:AU,2,FALSE))</f>
        <v>2</v>
      </c>
      <c r="P187" s="13" t="s">
        <v>1</v>
      </c>
    </row>
    <row r="188" spans="1:16">
      <c r="A188" s="26" t="s">
        <v>324</v>
      </c>
      <c r="B188" s="62" t="s">
        <v>943</v>
      </c>
      <c r="C188" s="62" t="s">
        <v>2938</v>
      </c>
      <c r="D188" s="26" t="s">
        <v>2956</v>
      </c>
      <c r="E188" s="26"/>
      <c r="F188" s="72" t="s">
        <v>2957</v>
      </c>
      <c r="G188" s="72"/>
      <c r="H188" s="57">
        <v>4.5</v>
      </c>
      <c r="I188" s="26">
        <v>397.97</v>
      </c>
      <c r="J188" s="636">
        <v>18</v>
      </c>
      <c r="K188" s="23">
        <f t="shared" si="3"/>
        <v>7163.4600000000009</v>
      </c>
      <c r="L188" s="26">
        <v>2</v>
      </c>
      <c r="M188" s="26">
        <v>2.14</v>
      </c>
      <c r="N188" s="13"/>
      <c r="O188" s="24">
        <f>IF(P188="","",VLOOKUP(P188,Mapping!AT:AU,2,FALSE))</f>
        <v>2</v>
      </c>
      <c r="P188" s="13" t="s">
        <v>1</v>
      </c>
    </row>
    <row r="189" spans="1:16">
      <c r="A189" s="26" t="s">
        <v>391</v>
      </c>
      <c r="B189" s="62" t="s">
        <v>925</v>
      </c>
      <c r="C189" s="62" t="s">
        <v>2938</v>
      </c>
      <c r="D189" s="26" t="s">
        <v>2956</v>
      </c>
      <c r="E189" s="26"/>
      <c r="F189" s="72" t="s">
        <v>2957</v>
      </c>
      <c r="G189" s="72"/>
      <c r="H189" s="57">
        <v>4.4000000000000004</v>
      </c>
      <c r="I189" s="26">
        <v>222.59</v>
      </c>
      <c r="J189" s="636">
        <v>17</v>
      </c>
      <c r="K189" s="23">
        <f t="shared" si="3"/>
        <v>3784.03</v>
      </c>
      <c r="L189" s="26">
        <v>2.04</v>
      </c>
      <c r="M189" s="26">
        <v>2.0699999999999998</v>
      </c>
      <c r="N189" s="13"/>
      <c r="O189" s="24">
        <f>IF(P189="","",VLOOKUP(P189,Mapping!AT:AU,2,FALSE))</f>
        <v>2</v>
      </c>
      <c r="P189" s="13" t="s">
        <v>1</v>
      </c>
    </row>
    <row r="190" spans="1:16">
      <c r="A190" s="26" t="s">
        <v>326</v>
      </c>
      <c r="B190" s="62" t="s">
        <v>943</v>
      </c>
      <c r="C190" s="62" t="s">
        <v>2938</v>
      </c>
      <c r="D190" s="26" t="s">
        <v>2956</v>
      </c>
      <c r="E190" s="26"/>
      <c r="F190" s="72" t="s">
        <v>2957</v>
      </c>
      <c r="G190" s="72"/>
      <c r="H190" s="57">
        <v>4.5</v>
      </c>
      <c r="I190" s="26">
        <v>376.43</v>
      </c>
      <c r="J190" s="636">
        <v>17</v>
      </c>
      <c r="K190" s="23">
        <f t="shared" si="3"/>
        <v>6399.31</v>
      </c>
      <c r="L190" s="26">
        <v>2.0099999999999998</v>
      </c>
      <c r="M190" s="26">
        <v>2.2000000000000002</v>
      </c>
      <c r="N190" s="13"/>
      <c r="O190" s="24">
        <f>IF(P190="","",VLOOKUP(P190,Mapping!AT:AU,2,FALSE))</f>
        <v>2</v>
      </c>
      <c r="P190" s="13" t="s">
        <v>1</v>
      </c>
    </row>
    <row r="191" spans="1:16">
      <c r="A191" s="26" t="s">
        <v>393</v>
      </c>
      <c r="B191" s="62" t="s">
        <v>925</v>
      </c>
      <c r="C191" s="62" t="s">
        <v>2938</v>
      </c>
      <c r="D191" s="26" t="s">
        <v>2956</v>
      </c>
      <c r="E191" s="26"/>
      <c r="F191" s="72" t="s">
        <v>2957</v>
      </c>
      <c r="G191" s="72"/>
      <c r="H191" s="57">
        <v>6.7</v>
      </c>
      <c r="I191" s="26">
        <v>1043.31</v>
      </c>
      <c r="J191" s="636">
        <v>17</v>
      </c>
      <c r="K191" s="23">
        <f t="shared" si="3"/>
        <v>17736.27</v>
      </c>
      <c r="L191" s="26">
        <v>2.0699999999999998</v>
      </c>
      <c r="M191" s="26">
        <v>2.2000000000000002</v>
      </c>
      <c r="N191" s="13"/>
      <c r="O191" s="24">
        <f>IF(P191="","",VLOOKUP(P191,Mapping!AT:AU,2,FALSE))</f>
        <v>2</v>
      </c>
      <c r="P191" s="13" t="s">
        <v>1</v>
      </c>
    </row>
    <row r="192" spans="1:16">
      <c r="A192" s="26" t="s">
        <v>334</v>
      </c>
      <c r="B192" s="62" t="s">
        <v>943</v>
      </c>
      <c r="C192" s="62" t="s">
        <v>2938</v>
      </c>
      <c r="D192" s="26" t="s">
        <v>2956</v>
      </c>
      <c r="E192" s="26"/>
      <c r="F192" s="72" t="s">
        <v>2957</v>
      </c>
      <c r="G192" s="72"/>
      <c r="H192" s="57">
        <v>2.9</v>
      </c>
      <c r="I192" s="26">
        <v>276.22000000000003</v>
      </c>
      <c r="J192" s="636">
        <v>17</v>
      </c>
      <c r="K192" s="23">
        <f t="shared" si="3"/>
        <v>4695.7400000000007</v>
      </c>
      <c r="L192" s="26">
        <v>2.0299999999999998</v>
      </c>
      <c r="M192" s="26">
        <v>1.83</v>
      </c>
      <c r="N192" s="13"/>
      <c r="O192" s="24">
        <f>IF(P192="","",VLOOKUP(P192,Mapping!AT:AU,2,FALSE))</f>
        <v>2</v>
      </c>
      <c r="P192" s="13" t="s">
        <v>1</v>
      </c>
    </row>
    <row r="193" spans="1:16">
      <c r="A193" s="26" t="s">
        <v>396</v>
      </c>
      <c r="B193" s="62" t="s">
        <v>925</v>
      </c>
      <c r="C193" s="62" t="s">
        <v>2938</v>
      </c>
      <c r="D193" s="26" t="s">
        <v>2956</v>
      </c>
      <c r="E193" s="26"/>
      <c r="F193" s="72" t="s">
        <v>2957</v>
      </c>
      <c r="G193" s="72"/>
      <c r="H193" s="57">
        <v>3.9</v>
      </c>
      <c r="I193" s="26">
        <v>436.62</v>
      </c>
      <c r="J193" s="636">
        <v>17</v>
      </c>
      <c r="K193" s="23">
        <f t="shared" si="3"/>
        <v>7422.54</v>
      </c>
      <c r="L193" s="26">
        <v>1.95</v>
      </c>
      <c r="M193" s="26">
        <v>2.0699999999999998</v>
      </c>
      <c r="N193" s="13"/>
      <c r="O193" s="24">
        <f>IF(P193="","",VLOOKUP(P193,Mapping!AT:AU,2,FALSE))</f>
        <v>2</v>
      </c>
      <c r="P193" s="13" t="s">
        <v>1</v>
      </c>
    </row>
    <row r="194" spans="1:16">
      <c r="A194" s="26" t="s">
        <v>336</v>
      </c>
      <c r="B194" s="62" t="s">
        <v>943</v>
      </c>
      <c r="C194" s="62" t="s">
        <v>2938</v>
      </c>
      <c r="D194" s="26" t="s">
        <v>2956</v>
      </c>
      <c r="E194" s="26"/>
      <c r="F194" s="72" t="s">
        <v>2957</v>
      </c>
      <c r="G194" s="72"/>
      <c r="H194" s="57">
        <v>7.7</v>
      </c>
      <c r="I194" s="26">
        <v>146.88999999999999</v>
      </c>
      <c r="J194" s="636">
        <v>17</v>
      </c>
      <c r="K194" s="23">
        <f t="shared" si="3"/>
        <v>2497.1299999999997</v>
      </c>
      <c r="L194" s="26">
        <v>1.99</v>
      </c>
      <c r="M194" s="26">
        <v>1.57</v>
      </c>
      <c r="N194" s="13"/>
      <c r="O194" s="24">
        <f>IF(P194="","",VLOOKUP(P194,Mapping!AT:AU,2,FALSE))</f>
        <v>2</v>
      </c>
      <c r="P194" s="13" t="s">
        <v>1</v>
      </c>
    </row>
    <row r="195" spans="1:16">
      <c r="A195" s="26" t="s">
        <v>400</v>
      </c>
      <c r="B195" s="62" t="s">
        <v>925</v>
      </c>
      <c r="C195" s="62" t="s">
        <v>2938</v>
      </c>
      <c r="D195" s="26" t="s">
        <v>2956</v>
      </c>
      <c r="E195" s="26"/>
      <c r="F195" s="72" t="s">
        <v>2957</v>
      </c>
      <c r="G195" s="72"/>
      <c r="H195" s="57">
        <v>1.9</v>
      </c>
      <c r="I195" s="26">
        <v>464.03</v>
      </c>
      <c r="J195" s="636">
        <v>17</v>
      </c>
      <c r="K195" s="23">
        <f t="shared" si="3"/>
        <v>7888.5099999999993</v>
      </c>
      <c r="L195" s="26">
        <v>1.96</v>
      </c>
      <c r="M195" s="26">
        <v>1.27</v>
      </c>
      <c r="N195" s="13"/>
      <c r="O195" s="24">
        <f>IF(P195="","",VLOOKUP(P195,Mapping!AT:AU,2,FALSE))</f>
        <v>2</v>
      </c>
      <c r="P195" s="13" t="s">
        <v>1</v>
      </c>
    </row>
    <row r="196" spans="1:16">
      <c r="A196" s="26" t="s">
        <v>339</v>
      </c>
      <c r="B196" s="62" t="s">
        <v>943</v>
      </c>
      <c r="C196" s="62" t="s">
        <v>2938</v>
      </c>
      <c r="D196" s="26" t="s">
        <v>2956</v>
      </c>
      <c r="E196" s="26"/>
      <c r="F196" s="72" t="s">
        <v>2957</v>
      </c>
      <c r="G196" s="72"/>
      <c r="H196" s="57">
        <v>6.4</v>
      </c>
      <c r="I196" s="26">
        <v>180.67</v>
      </c>
      <c r="J196" s="636">
        <v>17</v>
      </c>
      <c r="K196" s="23">
        <f t="shared" si="3"/>
        <v>3071.39</v>
      </c>
      <c r="L196" s="26">
        <v>2</v>
      </c>
      <c r="M196" s="26">
        <v>1.45</v>
      </c>
      <c r="N196" s="13"/>
      <c r="O196" s="24">
        <f>IF(P196="","",VLOOKUP(P196,Mapping!AT:AU,2,FALSE))</f>
        <v>2</v>
      </c>
      <c r="P196" s="13" t="s">
        <v>1</v>
      </c>
    </row>
    <row r="197" spans="1:16">
      <c r="A197" s="26" t="s">
        <v>403</v>
      </c>
      <c r="B197" s="62" t="s">
        <v>925</v>
      </c>
      <c r="C197" s="62" t="s">
        <v>2938</v>
      </c>
      <c r="D197" s="26" t="s">
        <v>2956</v>
      </c>
      <c r="E197" s="26"/>
      <c r="F197" s="72" t="s">
        <v>2957</v>
      </c>
      <c r="G197" s="72"/>
      <c r="H197" s="57">
        <v>3.7</v>
      </c>
      <c r="I197" s="26">
        <v>396.95</v>
      </c>
      <c r="J197" s="636">
        <v>17</v>
      </c>
      <c r="K197" s="23">
        <f t="shared" si="3"/>
        <v>6748.15</v>
      </c>
      <c r="L197" s="26">
        <v>2</v>
      </c>
      <c r="M197" s="26">
        <v>2.16</v>
      </c>
      <c r="N197" s="13"/>
      <c r="O197" s="24">
        <f>IF(P197="","",VLOOKUP(P197,Mapping!AT:AU,2,FALSE))</f>
        <v>2</v>
      </c>
      <c r="P197" s="13" t="s">
        <v>1</v>
      </c>
    </row>
    <row r="198" spans="1:16">
      <c r="A198" s="26" t="s">
        <v>341</v>
      </c>
      <c r="B198" s="62" t="s">
        <v>943</v>
      </c>
      <c r="C198" s="62" t="s">
        <v>2938</v>
      </c>
      <c r="D198" s="26" t="s">
        <v>2956</v>
      </c>
      <c r="E198" s="26"/>
      <c r="F198" s="72" t="s">
        <v>2957</v>
      </c>
      <c r="G198" s="72"/>
      <c r="H198" s="57">
        <v>2.4</v>
      </c>
      <c r="I198" s="26">
        <v>11.77</v>
      </c>
      <c r="J198" s="636">
        <v>17</v>
      </c>
      <c r="K198" s="23">
        <f t="shared" si="3"/>
        <v>200.09</v>
      </c>
      <c r="L198" s="26">
        <v>1.98</v>
      </c>
      <c r="M198" s="26">
        <v>0.28000000000000003</v>
      </c>
      <c r="N198" s="13"/>
      <c r="O198" s="24">
        <f>IF(P198="","",VLOOKUP(P198,Mapping!AT:AU,2,FALSE))</f>
        <v>2</v>
      </c>
      <c r="P198" s="13" t="s">
        <v>1</v>
      </c>
    </row>
    <row r="199" spans="1:16">
      <c r="A199" s="26" t="s">
        <v>408</v>
      </c>
      <c r="B199" s="62" t="s">
        <v>925</v>
      </c>
      <c r="C199" s="62" t="s">
        <v>2938</v>
      </c>
      <c r="D199" s="26" t="s">
        <v>2956</v>
      </c>
      <c r="E199" s="26"/>
      <c r="F199" s="72" t="s">
        <v>2957</v>
      </c>
      <c r="G199" s="72"/>
      <c r="H199" s="57">
        <v>7.8</v>
      </c>
      <c r="I199" s="26">
        <v>348.96</v>
      </c>
      <c r="J199" s="636">
        <v>17</v>
      </c>
      <c r="K199" s="23">
        <f t="shared" si="3"/>
        <v>5932.32</v>
      </c>
      <c r="L199" s="26">
        <v>2</v>
      </c>
      <c r="M199" s="26">
        <v>1</v>
      </c>
      <c r="N199" s="13"/>
      <c r="O199" s="24">
        <f>IF(P199="","",VLOOKUP(P199,Mapping!AT:AU,2,FALSE))</f>
        <v>2</v>
      </c>
      <c r="P199" s="13" t="s">
        <v>1</v>
      </c>
    </row>
    <row r="200" spans="1:16">
      <c r="A200" s="26" t="s">
        <v>346</v>
      </c>
      <c r="B200" s="62" t="s">
        <v>943</v>
      </c>
      <c r="C200" s="62" t="s">
        <v>2938</v>
      </c>
      <c r="D200" s="26" t="s">
        <v>2956</v>
      </c>
      <c r="E200" s="26"/>
      <c r="F200" s="72" t="s">
        <v>2957</v>
      </c>
      <c r="G200" s="72"/>
      <c r="H200" s="57">
        <v>5</v>
      </c>
      <c r="I200" s="26">
        <v>209.11</v>
      </c>
      <c r="J200" s="636">
        <v>17</v>
      </c>
      <c r="K200" s="23">
        <f t="shared" si="3"/>
        <v>3554.8700000000003</v>
      </c>
      <c r="L200" s="26">
        <v>2.0099999999999998</v>
      </c>
      <c r="M200" s="26">
        <v>0.95</v>
      </c>
      <c r="N200" s="13"/>
      <c r="O200" s="24">
        <f>IF(P200="","",VLOOKUP(P200,Mapping!AT:AU,2,FALSE))</f>
        <v>2</v>
      </c>
      <c r="P200" s="13" t="s">
        <v>1</v>
      </c>
    </row>
    <row r="201" spans="1:16">
      <c r="A201" s="26" t="s">
        <v>419</v>
      </c>
      <c r="B201" s="62" t="s">
        <v>925</v>
      </c>
      <c r="C201" s="62" t="s">
        <v>2938</v>
      </c>
      <c r="D201" s="26" t="s">
        <v>2956</v>
      </c>
      <c r="E201" s="26"/>
      <c r="F201" s="72" t="s">
        <v>2957</v>
      </c>
      <c r="G201" s="72"/>
      <c r="H201" s="57">
        <v>7</v>
      </c>
      <c r="I201" s="26">
        <v>189.6</v>
      </c>
      <c r="J201" s="636">
        <v>17</v>
      </c>
      <c r="K201" s="23">
        <f t="shared" si="3"/>
        <v>3223.2</v>
      </c>
      <c r="L201" s="26">
        <v>2.0099999999999998</v>
      </c>
      <c r="M201" s="26">
        <v>2.15</v>
      </c>
      <c r="N201" s="13"/>
      <c r="O201" s="24">
        <f>IF(P201="","",VLOOKUP(P201,Mapping!AT:AU,2,FALSE))</f>
        <v>2</v>
      </c>
      <c r="P201" s="13" t="s">
        <v>1</v>
      </c>
    </row>
    <row r="202" spans="1:16">
      <c r="A202" s="26" t="s">
        <v>350</v>
      </c>
      <c r="B202" s="62" t="s">
        <v>943</v>
      </c>
      <c r="C202" s="62" t="s">
        <v>2938</v>
      </c>
      <c r="D202" s="26" t="s">
        <v>2956</v>
      </c>
      <c r="E202" s="26"/>
      <c r="F202" s="72" t="s">
        <v>2957</v>
      </c>
      <c r="G202" s="72"/>
      <c r="H202" s="57">
        <v>3.6</v>
      </c>
      <c r="I202" s="26">
        <v>197.01</v>
      </c>
      <c r="J202" s="636">
        <v>17</v>
      </c>
      <c r="K202" s="23">
        <f t="shared" si="3"/>
        <v>3349.17</v>
      </c>
      <c r="L202" s="26">
        <v>2.0099999999999998</v>
      </c>
      <c r="M202" s="26">
        <v>1.53</v>
      </c>
      <c r="N202" s="13"/>
      <c r="O202" s="24">
        <f>IF(P202="","",VLOOKUP(P202,Mapping!AT:AU,2,FALSE))</f>
        <v>2</v>
      </c>
      <c r="P202" s="13" t="s">
        <v>1</v>
      </c>
    </row>
    <row r="203" spans="1:16">
      <c r="A203" s="26" t="s">
        <v>424</v>
      </c>
      <c r="B203" s="62" t="s">
        <v>925</v>
      </c>
      <c r="C203" s="62" t="s">
        <v>2938</v>
      </c>
      <c r="D203" s="26" t="s">
        <v>2956</v>
      </c>
      <c r="E203" s="26"/>
      <c r="F203" s="72" t="s">
        <v>2957</v>
      </c>
      <c r="G203" s="72"/>
      <c r="H203" s="57">
        <v>5</v>
      </c>
      <c r="I203" s="26">
        <v>159.4</v>
      </c>
      <c r="J203" s="636">
        <v>17</v>
      </c>
      <c r="K203" s="23">
        <f t="shared" si="3"/>
        <v>2709.8</v>
      </c>
      <c r="L203" s="26">
        <v>2</v>
      </c>
      <c r="M203" s="26">
        <v>1.82</v>
      </c>
      <c r="N203" s="13"/>
      <c r="O203" s="24">
        <f>IF(P203="","",VLOOKUP(P203,Mapping!AT:AU,2,FALSE))</f>
        <v>2</v>
      </c>
      <c r="P203" s="13" t="s">
        <v>1</v>
      </c>
    </row>
    <row r="204" spans="1:16">
      <c r="A204" s="26" t="s">
        <v>352</v>
      </c>
      <c r="B204" s="62" t="s">
        <v>943</v>
      </c>
      <c r="C204" s="62" t="s">
        <v>2938</v>
      </c>
      <c r="D204" s="26" t="s">
        <v>2956</v>
      </c>
      <c r="E204" s="26"/>
      <c r="F204" s="72" t="s">
        <v>2957</v>
      </c>
      <c r="G204" s="72"/>
      <c r="H204" s="57">
        <v>5.7</v>
      </c>
      <c r="I204" s="26">
        <v>156.72999999999999</v>
      </c>
      <c r="J204" s="636">
        <v>17</v>
      </c>
      <c r="K204" s="23">
        <f t="shared" si="3"/>
        <v>2664.41</v>
      </c>
      <c r="L204" s="26">
        <v>1.98</v>
      </c>
      <c r="M204" s="26">
        <v>0.64</v>
      </c>
      <c r="N204" s="13"/>
      <c r="O204" s="24">
        <f>IF(P204="","",VLOOKUP(P204,Mapping!AT:AU,2,FALSE))</f>
        <v>2</v>
      </c>
      <c r="P204" s="13" t="s">
        <v>1</v>
      </c>
    </row>
    <row r="205" spans="1:16">
      <c r="A205" s="26" t="s">
        <v>275</v>
      </c>
      <c r="B205" s="62" t="s">
        <v>905</v>
      </c>
      <c r="C205" s="62" t="s">
        <v>2938</v>
      </c>
      <c r="D205" s="26" t="s">
        <v>2963</v>
      </c>
      <c r="E205" s="26" t="s">
        <v>2964</v>
      </c>
      <c r="F205" s="72" t="s">
        <v>2963</v>
      </c>
      <c r="G205" s="72"/>
      <c r="H205" s="227">
        <v>6.4</v>
      </c>
      <c r="I205" s="26"/>
      <c r="J205" s="636"/>
      <c r="K205" s="23">
        <f t="shared" si="3"/>
        <v>0</v>
      </c>
      <c r="L205" s="26"/>
      <c r="M205" s="26"/>
      <c r="N205" s="13" t="s">
        <v>932</v>
      </c>
      <c r="O205" s="24" t="e">
        <f>IF(P205="","",VLOOKUP(P205,Mapping!AT:AU,2,FALSE))</f>
        <v>#N/A</v>
      </c>
      <c r="P205" s="13" t="s">
        <v>2834</v>
      </c>
    </row>
    <row r="206" spans="1:16">
      <c r="A206" s="26" t="s">
        <v>286</v>
      </c>
      <c r="B206" s="62" t="s">
        <v>905</v>
      </c>
      <c r="C206" s="62" t="s">
        <v>2938</v>
      </c>
      <c r="D206" s="26" t="s">
        <v>2963</v>
      </c>
      <c r="E206" s="26" t="s">
        <v>2965</v>
      </c>
      <c r="F206" s="72" t="s">
        <v>2963</v>
      </c>
      <c r="G206" s="72"/>
      <c r="H206" s="227">
        <v>7.8</v>
      </c>
      <c r="I206" s="26"/>
      <c r="J206" s="636"/>
      <c r="K206" s="23">
        <f t="shared" si="3"/>
        <v>0</v>
      </c>
      <c r="L206" s="26"/>
      <c r="M206" s="26"/>
      <c r="N206" s="13" t="s">
        <v>932</v>
      </c>
      <c r="O206" s="24" t="e">
        <f>IF(P206="","",VLOOKUP(P206,Mapping!AT:AU,2,FALSE))</f>
        <v>#N/A</v>
      </c>
      <c r="P206" s="13" t="s">
        <v>2834</v>
      </c>
    </row>
    <row r="207" spans="1:16">
      <c r="A207" s="26" t="s">
        <v>288</v>
      </c>
      <c r="B207" s="62" t="s">
        <v>905</v>
      </c>
      <c r="C207" s="62" t="s">
        <v>2938</v>
      </c>
      <c r="D207" s="26" t="s">
        <v>2963</v>
      </c>
      <c r="E207" s="26" t="s">
        <v>2965</v>
      </c>
      <c r="F207" s="72" t="s">
        <v>2963</v>
      </c>
      <c r="G207" s="72"/>
      <c r="H207" s="227">
        <v>6.8</v>
      </c>
      <c r="I207" s="26"/>
      <c r="J207" s="636"/>
      <c r="K207" s="23">
        <f t="shared" si="3"/>
        <v>0</v>
      </c>
      <c r="L207" s="26"/>
      <c r="M207" s="26"/>
      <c r="N207" s="13" t="s">
        <v>932</v>
      </c>
      <c r="O207" s="24" t="e">
        <f>IF(P207="","",VLOOKUP(P207,Mapping!AT:AU,2,FALSE))</f>
        <v>#N/A</v>
      </c>
      <c r="P207" s="13" t="s">
        <v>2834</v>
      </c>
    </row>
    <row r="208" spans="1:16">
      <c r="A208" s="26" t="s">
        <v>297</v>
      </c>
      <c r="B208" s="62" t="s">
        <v>905</v>
      </c>
      <c r="C208" s="62" t="s">
        <v>2938</v>
      </c>
      <c r="D208" s="26" t="s">
        <v>2963</v>
      </c>
      <c r="E208" s="26" t="s">
        <v>2965</v>
      </c>
      <c r="F208" s="72" t="s">
        <v>2963</v>
      </c>
      <c r="G208" s="72"/>
      <c r="H208" s="228">
        <v>6</v>
      </c>
      <c r="I208" s="26"/>
      <c r="J208" s="636"/>
      <c r="K208" s="23">
        <f t="shared" si="3"/>
        <v>0</v>
      </c>
      <c r="L208" s="26"/>
      <c r="M208" s="26"/>
      <c r="N208" s="13" t="s">
        <v>932</v>
      </c>
      <c r="O208" s="24" t="e">
        <f>IF(P208="","",VLOOKUP(P208,Mapping!AT:AU,2,FALSE))</f>
        <v>#N/A</v>
      </c>
      <c r="P208" s="13" t="s">
        <v>2834</v>
      </c>
    </row>
    <row r="209" spans="1:16">
      <c r="A209" s="26" t="s">
        <v>299</v>
      </c>
      <c r="B209" s="62" t="s">
        <v>905</v>
      </c>
      <c r="C209" s="62" t="s">
        <v>2938</v>
      </c>
      <c r="D209" s="26" t="s">
        <v>2963</v>
      </c>
      <c r="E209" s="26" t="s">
        <v>2965</v>
      </c>
      <c r="F209" s="72" t="s">
        <v>2963</v>
      </c>
      <c r="G209" s="72"/>
      <c r="H209" s="227">
        <v>7.7</v>
      </c>
      <c r="I209" s="26"/>
      <c r="J209" s="636"/>
      <c r="K209" s="23">
        <f t="shared" si="3"/>
        <v>0</v>
      </c>
      <c r="L209" s="26"/>
      <c r="M209" s="26"/>
      <c r="N209" s="13" t="s">
        <v>932</v>
      </c>
      <c r="O209" s="24" t="e">
        <f>IF(P209="","",VLOOKUP(P209,Mapping!AT:AU,2,FALSE))</f>
        <v>#N/A</v>
      </c>
      <c r="P209" s="13" t="s">
        <v>2834</v>
      </c>
    </row>
    <row r="210" spans="1:16">
      <c r="A210" s="26" t="s">
        <v>302</v>
      </c>
      <c r="B210" s="62" t="s">
        <v>905</v>
      </c>
      <c r="C210" s="62" t="s">
        <v>2938</v>
      </c>
      <c r="D210" s="26" t="s">
        <v>2963</v>
      </c>
      <c r="E210" s="26" t="s">
        <v>2965</v>
      </c>
      <c r="F210" s="72" t="s">
        <v>2963</v>
      </c>
      <c r="G210" s="72"/>
      <c r="H210" s="227">
        <v>6</v>
      </c>
      <c r="I210" s="26"/>
      <c r="J210" s="636"/>
      <c r="K210" s="23">
        <f t="shared" si="3"/>
        <v>0</v>
      </c>
      <c r="L210" s="26"/>
      <c r="M210" s="26"/>
      <c r="N210" s="13" t="s">
        <v>932</v>
      </c>
      <c r="O210" s="24" t="e">
        <f>IF(P210="","",VLOOKUP(P210,Mapping!AT:AU,2,FALSE))</f>
        <v>#N/A</v>
      </c>
      <c r="P210" s="13" t="s">
        <v>2834</v>
      </c>
    </row>
    <row r="211" spans="1:16">
      <c r="A211" s="26" t="s">
        <v>309</v>
      </c>
      <c r="B211" s="62" t="s">
        <v>905</v>
      </c>
      <c r="C211" s="62" t="s">
        <v>2938</v>
      </c>
      <c r="D211" s="26" t="s">
        <v>2963</v>
      </c>
      <c r="E211" s="26" t="s">
        <v>2965</v>
      </c>
      <c r="F211" s="72" t="s">
        <v>2963</v>
      </c>
      <c r="G211" s="72"/>
      <c r="H211" s="227">
        <v>7.7</v>
      </c>
      <c r="I211" s="26"/>
      <c r="J211" s="636"/>
      <c r="K211" s="23">
        <f t="shared" si="3"/>
        <v>0</v>
      </c>
      <c r="L211" s="26"/>
      <c r="M211" s="26"/>
      <c r="N211" s="13" t="s">
        <v>932</v>
      </c>
      <c r="O211" s="24" t="e">
        <f>IF(P211="","",VLOOKUP(P211,Mapping!AT:AU,2,FALSE))</f>
        <v>#N/A</v>
      </c>
      <c r="P211" s="13" t="s">
        <v>2834</v>
      </c>
    </row>
    <row r="212" spans="1:16">
      <c r="A212" s="26" t="s">
        <v>314</v>
      </c>
      <c r="B212" s="62" t="s">
        <v>905</v>
      </c>
      <c r="C212" s="62" t="s">
        <v>2938</v>
      </c>
      <c r="D212" s="26" t="s">
        <v>2963</v>
      </c>
      <c r="E212" s="26"/>
      <c r="F212" s="72" t="s">
        <v>2963</v>
      </c>
      <c r="G212" s="72"/>
      <c r="H212" s="230">
        <v>6.6</v>
      </c>
      <c r="I212" s="26"/>
      <c r="J212" s="636"/>
      <c r="K212" s="23">
        <f t="shared" si="3"/>
        <v>0</v>
      </c>
      <c r="L212" s="26"/>
      <c r="M212" s="26"/>
      <c r="N212" s="13"/>
      <c r="O212" s="24" t="e">
        <f>IF(P212="","",VLOOKUP(P212,Mapping!AT:AU,2,FALSE))</f>
        <v>#N/A</v>
      </c>
      <c r="P212" s="13" t="s">
        <v>2834</v>
      </c>
    </row>
    <row r="213" spans="1:16">
      <c r="A213" s="26" t="s">
        <v>319</v>
      </c>
      <c r="B213" s="62" t="s">
        <v>905</v>
      </c>
      <c r="C213" s="62" t="s">
        <v>2938</v>
      </c>
      <c r="D213" s="26" t="s">
        <v>2963</v>
      </c>
      <c r="E213" s="26" t="s">
        <v>2965</v>
      </c>
      <c r="F213" s="72" t="s">
        <v>2963</v>
      </c>
      <c r="G213" s="72"/>
      <c r="H213" s="227">
        <v>3.3</v>
      </c>
      <c r="I213" s="26"/>
      <c r="J213" s="636"/>
      <c r="K213" s="23">
        <f t="shared" si="3"/>
        <v>0</v>
      </c>
      <c r="L213" s="26"/>
      <c r="M213" s="26"/>
      <c r="N213" s="13" t="s">
        <v>932</v>
      </c>
      <c r="O213" s="24" t="e">
        <f>IF(P213="","",VLOOKUP(P213,Mapping!AT:AU,2,FALSE))</f>
        <v>#N/A</v>
      </c>
      <c r="P213" s="13" t="s">
        <v>2834</v>
      </c>
    </row>
    <row r="214" spans="1:16">
      <c r="A214" s="26" t="s">
        <v>334</v>
      </c>
      <c r="B214" s="62" t="s">
        <v>905</v>
      </c>
      <c r="C214" s="62" t="s">
        <v>2938</v>
      </c>
      <c r="D214" s="26" t="s">
        <v>2963</v>
      </c>
      <c r="E214" s="26" t="s">
        <v>2966</v>
      </c>
      <c r="F214" s="72" t="s">
        <v>2963</v>
      </c>
      <c r="G214" s="72"/>
      <c r="H214" s="227">
        <v>2.6</v>
      </c>
      <c r="I214" s="26"/>
      <c r="J214" s="636">
        <v>17</v>
      </c>
      <c r="K214" s="23">
        <f t="shared" si="3"/>
        <v>0</v>
      </c>
      <c r="L214" s="26"/>
      <c r="M214" s="26"/>
      <c r="N214" s="13" t="s">
        <v>932</v>
      </c>
      <c r="O214" s="24" t="e">
        <f>IF(P214="","",VLOOKUP(P214,Mapping!AT:AU,2,FALSE))</f>
        <v>#N/A</v>
      </c>
      <c r="P214" s="13" t="s">
        <v>2834</v>
      </c>
    </row>
    <row r="215" spans="1:16">
      <c r="A215" s="26" t="s">
        <v>336</v>
      </c>
      <c r="B215" s="62" t="s">
        <v>905</v>
      </c>
      <c r="C215" s="62" t="s">
        <v>2938</v>
      </c>
      <c r="D215" s="26" t="s">
        <v>2963</v>
      </c>
      <c r="E215" s="26" t="s">
        <v>2965</v>
      </c>
      <c r="F215" s="72" t="s">
        <v>2963</v>
      </c>
      <c r="G215" s="72"/>
      <c r="H215" s="227">
        <v>6.8</v>
      </c>
      <c r="I215" s="26"/>
      <c r="J215" s="636"/>
      <c r="K215" s="23">
        <f t="shared" si="3"/>
        <v>0</v>
      </c>
      <c r="L215" s="26"/>
      <c r="M215" s="26"/>
      <c r="N215" s="13" t="s">
        <v>932</v>
      </c>
      <c r="O215" s="24" t="e">
        <f>IF(P215="","",VLOOKUP(P215,Mapping!AT:AU,2,FALSE))</f>
        <v>#N/A</v>
      </c>
      <c r="P215" s="13" t="s">
        <v>2834</v>
      </c>
    </row>
    <row r="216" spans="1:16">
      <c r="A216" s="26" t="s">
        <v>339</v>
      </c>
      <c r="B216" s="62" t="s">
        <v>905</v>
      </c>
      <c r="C216" s="62" t="s">
        <v>2938</v>
      </c>
      <c r="D216" s="26" t="s">
        <v>2963</v>
      </c>
      <c r="E216" s="26"/>
      <c r="F216" s="72" t="s">
        <v>2963</v>
      </c>
      <c r="G216" s="72"/>
      <c r="H216" s="227">
        <v>8.1999999999999993</v>
      </c>
      <c r="I216" s="26"/>
      <c r="J216" s="636"/>
      <c r="K216" s="23">
        <f t="shared" si="3"/>
        <v>0</v>
      </c>
      <c r="L216" s="26"/>
      <c r="M216" s="26"/>
      <c r="N216" s="13" t="s">
        <v>932</v>
      </c>
      <c r="O216" s="24" t="e">
        <f>IF(P216="","",VLOOKUP(P216,Mapping!AT:AU,2,FALSE))</f>
        <v>#N/A</v>
      </c>
      <c r="P216" s="13" t="s">
        <v>2834</v>
      </c>
    </row>
    <row r="217" spans="1:16">
      <c r="A217" s="26" t="s">
        <v>341</v>
      </c>
      <c r="B217" s="62" t="s">
        <v>905</v>
      </c>
      <c r="C217" s="62" t="s">
        <v>2938</v>
      </c>
      <c r="D217" s="26" t="s">
        <v>2963</v>
      </c>
      <c r="E217" s="26"/>
      <c r="F217" s="72" t="s">
        <v>2963</v>
      </c>
      <c r="G217" s="72"/>
      <c r="H217" s="202">
        <v>3.4</v>
      </c>
      <c r="I217" s="26"/>
      <c r="J217" s="636"/>
      <c r="K217" s="23">
        <f t="shared" si="3"/>
        <v>0</v>
      </c>
      <c r="L217" s="26"/>
      <c r="M217" s="26"/>
      <c r="N217" s="13" t="s">
        <v>932</v>
      </c>
      <c r="O217" s="24" t="e">
        <f>IF(P217="","",VLOOKUP(P217,Mapping!AT:AU,2,FALSE))</f>
        <v>#N/A</v>
      </c>
      <c r="P217" s="13" t="s">
        <v>2834</v>
      </c>
    </row>
    <row r="218" spans="1:16">
      <c r="A218" s="26" t="s">
        <v>346</v>
      </c>
      <c r="B218" s="62" t="s">
        <v>905</v>
      </c>
      <c r="C218" s="62" t="s">
        <v>2938</v>
      </c>
      <c r="D218" s="26" t="s">
        <v>2963</v>
      </c>
      <c r="E218" s="26"/>
      <c r="F218" s="72" t="s">
        <v>2963</v>
      </c>
      <c r="G218" s="72"/>
      <c r="H218" s="228">
        <v>4.5999999999999996</v>
      </c>
      <c r="I218" s="26"/>
      <c r="J218" s="636"/>
      <c r="K218" s="23">
        <f t="shared" si="3"/>
        <v>0</v>
      </c>
      <c r="L218" s="26"/>
      <c r="M218" s="26"/>
      <c r="N218" s="13" t="s">
        <v>932</v>
      </c>
      <c r="O218" s="24" t="e">
        <f>IF(P218="","",VLOOKUP(P218,Mapping!AT:AU,2,FALSE))</f>
        <v>#N/A</v>
      </c>
      <c r="P218" s="13" t="s">
        <v>2834</v>
      </c>
    </row>
    <row r="219" spans="1:16">
      <c r="A219" s="26" t="s">
        <v>419</v>
      </c>
      <c r="B219" s="62" t="s">
        <v>905</v>
      </c>
      <c r="C219" s="62" t="s">
        <v>2938</v>
      </c>
      <c r="D219" s="26" t="s">
        <v>2963</v>
      </c>
      <c r="E219" s="26" t="s">
        <v>2965</v>
      </c>
      <c r="F219" s="72" t="s">
        <v>2963</v>
      </c>
      <c r="G219" s="72"/>
      <c r="H219" s="227">
        <v>6.6</v>
      </c>
      <c r="I219" s="26"/>
      <c r="J219" s="636">
        <v>17</v>
      </c>
      <c r="K219" s="23">
        <f t="shared" si="3"/>
        <v>0</v>
      </c>
      <c r="L219" s="26"/>
      <c r="M219" s="26"/>
      <c r="N219" s="13" t="s">
        <v>932</v>
      </c>
      <c r="O219" s="24" t="e">
        <f>IF(P219="","",VLOOKUP(P219,Mapping!AT:AU,2,FALSE))</f>
        <v>#N/A</v>
      </c>
      <c r="P219" s="13" t="s">
        <v>2834</v>
      </c>
    </row>
    <row r="220" spans="1:16">
      <c r="A220" s="26" t="s">
        <v>424</v>
      </c>
      <c r="B220" s="62" t="s">
        <v>905</v>
      </c>
      <c r="C220" s="62" t="s">
        <v>2938</v>
      </c>
      <c r="D220" s="26" t="s">
        <v>2963</v>
      </c>
      <c r="E220" s="26" t="s">
        <v>2965</v>
      </c>
      <c r="F220" s="72" t="s">
        <v>2963</v>
      </c>
      <c r="G220" s="72"/>
      <c r="H220" s="202">
        <v>4.0999999999999996</v>
      </c>
      <c r="I220" s="26"/>
      <c r="J220" s="636">
        <v>17</v>
      </c>
      <c r="K220" s="23">
        <f t="shared" si="3"/>
        <v>0</v>
      </c>
      <c r="L220" s="26"/>
      <c r="M220" s="26"/>
      <c r="N220" s="13" t="s">
        <v>932</v>
      </c>
      <c r="O220" s="24" t="e">
        <f>IF(P220="","",VLOOKUP(P220,Mapping!AT:AU,2,FALSE))</f>
        <v>#N/A</v>
      </c>
      <c r="P220" s="13" t="s">
        <v>2834</v>
      </c>
    </row>
    <row r="221" spans="1:16">
      <c r="A221" s="26" t="s">
        <v>352</v>
      </c>
      <c r="B221" s="62" t="s">
        <v>905</v>
      </c>
      <c r="C221" s="62" t="s">
        <v>2938</v>
      </c>
      <c r="D221" s="26" t="s">
        <v>2963</v>
      </c>
      <c r="E221" s="26" t="s">
        <v>2965</v>
      </c>
      <c r="F221" s="72" t="s">
        <v>2963</v>
      </c>
      <c r="G221" s="72"/>
      <c r="H221" s="227">
        <v>6.9</v>
      </c>
      <c r="I221" s="26"/>
      <c r="J221" s="636"/>
      <c r="K221" s="23">
        <f t="shared" si="3"/>
        <v>0</v>
      </c>
      <c r="L221" s="26"/>
      <c r="M221" s="26"/>
      <c r="N221" s="13" t="s">
        <v>932</v>
      </c>
      <c r="O221" s="24" t="e">
        <f>IF(P221="","",VLOOKUP(P221,Mapping!AT:AU,2,FALSE))</f>
        <v>#N/A</v>
      </c>
      <c r="P221" s="13" t="s">
        <v>2834</v>
      </c>
    </row>
    <row r="222" spans="1:16">
      <c r="A222" s="26" t="s">
        <v>350</v>
      </c>
      <c r="B222" s="62" t="s">
        <v>905</v>
      </c>
      <c r="C222" s="62" t="s">
        <v>2938</v>
      </c>
      <c r="D222" s="26" t="s">
        <v>2963</v>
      </c>
      <c r="E222" s="26" t="s">
        <v>2965</v>
      </c>
      <c r="F222" s="72" t="s">
        <v>2963</v>
      </c>
      <c r="G222" s="72"/>
      <c r="H222" s="227">
        <v>3.9</v>
      </c>
      <c r="I222" s="26"/>
      <c r="J222" s="636"/>
      <c r="K222" s="23">
        <f t="shared" si="3"/>
        <v>0</v>
      </c>
      <c r="L222" s="26"/>
      <c r="M222" s="26"/>
      <c r="N222" s="13" t="s">
        <v>932</v>
      </c>
      <c r="O222" s="24" t="e">
        <f>IF(P222="","",VLOOKUP(P222,Mapping!AT:AU,2,FALSE))</f>
        <v>#N/A</v>
      </c>
      <c r="P222" s="13" t="s">
        <v>2834</v>
      </c>
    </row>
    <row r="223" spans="1:16" ht="15.5">
      <c r="A223" s="26" t="s">
        <v>295</v>
      </c>
      <c r="B223" s="62" t="s">
        <v>925</v>
      </c>
      <c r="C223" s="62" t="s">
        <v>2938</v>
      </c>
      <c r="D223" s="26" t="s">
        <v>2956</v>
      </c>
      <c r="E223" s="26"/>
      <c r="F223" s="72" t="s">
        <v>2957</v>
      </c>
      <c r="G223" s="72"/>
      <c r="H223" s="237">
        <v>1.9</v>
      </c>
      <c r="I223" s="26">
        <v>329.05</v>
      </c>
      <c r="J223" s="636">
        <v>17</v>
      </c>
      <c r="K223" s="23">
        <f t="shared" si="3"/>
        <v>5593.85</v>
      </c>
      <c r="L223" s="26">
        <v>2.0299999999999998</v>
      </c>
      <c r="M223" s="26">
        <v>1.51</v>
      </c>
      <c r="N223" s="13"/>
      <c r="O223" s="24">
        <f>IF(P223="","",VLOOKUP(P223,Mapping!AT:AU,2,FALSE))</f>
        <v>2</v>
      </c>
      <c r="P223" s="13" t="s">
        <v>1</v>
      </c>
    </row>
    <row r="224" spans="1:16" ht="15.5">
      <c r="A224" s="26" t="s">
        <v>295</v>
      </c>
      <c r="B224" s="62" t="s">
        <v>943</v>
      </c>
      <c r="C224" s="62" t="s">
        <v>2938</v>
      </c>
      <c r="D224" s="26" t="s">
        <v>2956</v>
      </c>
      <c r="E224" s="26"/>
      <c r="F224" s="72" t="s">
        <v>2957</v>
      </c>
      <c r="G224" s="72"/>
      <c r="H224" s="237">
        <v>1.6</v>
      </c>
      <c r="I224" s="26">
        <v>1221</v>
      </c>
      <c r="J224" s="636">
        <v>17</v>
      </c>
      <c r="K224" s="23">
        <f t="shared" si="3"/>
        <v>20757</v>
      </c>
      <c r="L224" s="26">
        <v>2.04</v>
      </c>
      <c r="M224" s="26">
        <v>2.17</v>
      </c>
      <c r="N224" s="13"/>
      <c r="O224" s="24">
        <f>IF(P224="","",VLOOKUP(P224,Mapping!AT:AU,2,FALSE))</f>
        <v>2</v>
      </c>
      <c r="P224" s="13" t="s">
        <v>1</v>
      </c>
    </row>
    <row r="225" spans="1:16" ht="15.5">
      <c r="A225" s="26" t="s">
        <v>297</v>
      </c>
      <c r="B225" s="62" t="s">
        <v>925</v>
      </c>
      <c r="C225" s="62" t="s">
        <v>2938</v>
      </c>
      <c r="D225" s="26" t="s">
        <v>2956</v>
      </c>
      <c r="E225" s="26"/>
      <c r="F225" s="72" t="s">
        <v>2957</v>
      </c>
      <c r="G225" s="72"/>
      <c r="H225" s="237">
        <v>4.5999999999999996</v>
      </c>
      <c r="I225" s="26">
        <v>871.57</v>
      </c>
      <c r="J225" s="636">
        <v>17</v>
      </c>
      <c r="K225" s="23">
        <f t="shared" si="3"/>
        <v>14816.69</v>
      </c>
      <c r="L225" s="26">
        <v>2.04</v>
      </c>
      <c r="M225" s="26">
        <v>2.17</v>
      </c>
      <c r="N225" s="13"/>
      <c r="O225" s="24">
        <f>IF(P225="","",VLOOKUP(P225,Mapping!AT:AU,2,FALSE))</f>
        <v>2</v>
      </c>
      <c r="P225" s="13" t="s">
        <v>1</v>
      </c>
    </row>
    <row r="226" spans="1:16" ht="15.5">
      <c r="A226" s="26" t="s">
        <v>297</v>
      </c>
      <c r="B226" s="62" t="s">
        <v>943</v>
      </c>
      <c r="C226" s="62" t="s">
        <v>2938</v>
      </c>
      <c r="D226" s="26" t="s">
        <v>2956</v>
      </c>
      <c r="E226" s="26"/>
      <c r="F226" s="72" t="s">
        <v>2957</v>
      </c>
      <c r="G226" s="72"/>
      <c r="H226" s="238">
        <v>5.3</v>
      </c>
      <c r="I226" s="26">
        <v>231.62</v>
      </c>
      <c r="J226" s="636">
        <v>17</v>
      </c>
      <c r="K226" s="23">
        <f t="shared" si="3"/>
        <v>3937.54</v>
      </c>
      <c r="L226" s="26">
        <v>2.0099999999999998</v>
      </c>
      <c r="M226" s="26">
        <v>1.58</v>
      </c>
      <c r="N226" s="13"/>
      <c r="O226" s="24">
        <f>IF(P226="","",VLOOKUP(P226,Mapping!AT:AU,2,FALSE))</f>
        <v>2</v>
      </c>
      <c r="P226" s="13" t="s">
        <v>1</v>
      </c>
    </row>
    <row r="227" spans="1:16">
      <c r="A227" s="26">
        <v>19910334</v>
      </c>
      <c r="B227" s="625" t="s">
        <v>905</v>
      </c>
      <c r="C227" s="626" t="s">
        <v>2938</v>
      </c>
      <c r="D227" s="231" t="s">
        <v>2933</v>
      </c>
      <c r="E227" s="231" t="s">
        <v>2943</v>
      </c>
      <c r="F227" s="233">
        <v>44533</v>
      </c>
      <c r="G227" s="233">
        <v>44533</v>
      </c>
      <c r="H227" s="231" t="s">
        <v>2943</v>
      </c>
      <c r="I227" s="231">
        <v>254</v>
      </c>
      <c r="J227" s="638">
        <v>23</v>
      </c>
      <c r="K227" s="23">
        <f t="shared" si="3"/>
        <v>5842</v>
      </c>
      <c r="L227" s="231">
        <v>2.09</v>
      </c>
      <c r="M227" s="231">
        <v>1.63</v>
      </c>
      <c r="N227" s="13"/>
      <c r="O227" s="24">
        <f>IF(P227="","",VLOOKUP(P227,Mapping!AT:AU,2,FALSE))</f>
        <v>2</v>
      </c>
      <c r="P227" s="13" t="s">
        <v>1</v>
      </c>
    </row>
    <row r="228" spans="1:16" ht="15.5">
      <c r="A228" s="26" t="s">
        <v>299</v>
      </c>
      <c r="B228" s="62" t="s">
        <v>925</v>
      </c>
      <c r="C228" s="62" t="s">
        <v>2938</v>
      </c>
      <c r="D228" s="26" t="s">
        <v>2956</v>
      </c>
      <c r="E228" s="26"/>
      <c r="F228" s="72" t="s">
        <v>2957</v>
      </c>
      <c r="G228" s="72"/>
      <c r="H228" s="238">
        <v>6.1</v>
      </c>
      <c r="I228" s="26">
        <v>222.28</v>
      </c>
      <c r="J228" s="636">
        <v>17</v>
      </c>
      <c r="K228" s="23">
        <f t="shared" si="3"/>
        <v>3778.76</v>
      </c>
      <c r="L228" s="26">
        <v>2</v>
      </c>
      <c r="M228" s="26">
        <v>1.27</v>
      </c>
      <c r="N228" s="13"/>
      <c r="O228" s="24">
        <f>IF(P228="","",VLOOKUP(P228,Mapping!AT:AU,2,FALSE))</f>
        <v>2</v>
      </c>
      <c r="P228" s="13" t="s">
        <v>1</v>
      </c>
    </row>
    <row r="229" spans="1:16">
      <c r="A229" s="26">
        <v>19920077</v>
      </c>
      <c r="B229" s="625" t="s">
        <v>905</v>
      </c>
      <c r="C229" s="626" t="s">
        <v>2938</v>
      </c>
      <c r="D229" s="231" t="s">
        <v>2933</v>
      </c>
      <c r="E229" s="231" t="s">
        <v>2943</v>
      </c>
      <c r="F229" s="232" t="s">
        <v>2949</v>
      </c>
      <c r="G229" s="232" t="s">
        <v>2949</v>
      </c>
      <c r="H229" s="231" t="s">
        <v>2943</v>
      </c>
      <c r="I229" s="231">
        <v>1236.7</v>
      </c>
      <c r="J229" s="638">
        <v>23</v>
      </c>
      <c r="K229" s="23">
        <f t="shared" si="3"/>
        <v>28444.100000000002</v>
      </c>
      <c r="L229" s="231">
        <v>2.04</v>
      </c>
      <c r="M229" s="231">
        <v>0.9</v>
      </c>
      <c r="N229" s="13"/>
      <c r="O229" s="24">
        <f>IF(P229="","",VLOOKUP(P229,Mapping!AT:AU,2,FALSE))</f>
        <v>2</v>
      </c>
      <c r="P229" s="13" t="s">
        <v>1</v>
      </c>
    </row>
    <row r="230" spans="1:16" ht="15.5">
      <c r="A230" s="26" t="s">
        <v>302</v>
      </c>
      <c r="B230" s="62" t="s">
        <v>925</v>
      </c>
      <c r="C230" s="62" t="s">
        <v>2938</v>
      </c>
      <c r="D230" s="26" t="s">
        <v>2956</v>
      </c>
      <c r="E230" s="26"/>
      <c r="F230" s="200" t="s">
        <v>2957</v>
      </c>
      <c r="G230" s="200"/>
      <c r="H230" s="237">
        <v>4.5999999999999996</v>
      </c>
      <c r="I230" s="26">
        <v>155.38</v>
      </c>
      <c r="J230" s="636">
        <v>17</v>
      </c>
      <c r="K230" s="23">
        <f t="shared" si="3"/>
        <v>2641.46</v>
      </c>
      <c r="L230" s="26">
        <v>1.87</v>
      </c>
      <c r="M230" s="26">
        <v>1.41</v>
      </c>
      <c r="N230" s="13"/>
      <c r="O230" s="24">
        <f>IF(P230="","",VLOOKUP(P230,Mapping!AT:AU,2,FALSE))</f>
        <v>2</v>
      </c>
      <c r="P230" s="13" t="s">
        <v>1</v>
      </c>
    </row>
    <row r="231" spans="1:16">
      <c r="A231" s="26">
        <v>19930148</v>
      </c>
      <c r="B231" s="625" t="s">
        <v>905</v>
      </c>
      <c r="C231" s="626" t="s">
        <v>2938</v>
      </c>
      <c r="D231" s="231" t="s">
        <v>2933</v>
      </c>
      <c r="E231" s="231" t="s">
        <v>2943</v>
      </c>
      <c r="F231" s="233">
        <v>44533</v>
      </c>
      <c r="G231" s="233">
        <v>44533</v>
      </c>
      <c r="H231" s="231" t="s">
        <v>2943</v>
      </c>
      <c r="I231" s="231">
        <v>330.4</v>
      </c>
      <c r="J231" s="638">
        <v>23</v>
      </c>
      <c r="K231" s="23">
        <f t="shared" ref="K231:K258" si="4">I231*J231</f>
        <v>7599.2</v>
      </c>
      <c r="L231" s="231">
        <v>2.09</v>
      </c>
      <c r="M231" s="231">
        <v>0.99</v>
      </c>
      <c r="N231" s="13"/>
      <c r="O231" s="24">
        <f>IF(P231="","",VLOOKUP(P231,Mapping!AT:AU,2,FALSE))</f>
        <v>2</v>
      </c>
      <c r="P231" s="13" t="s">
        <v>1</v>
      </c>
    </row>
    <row r="232" spans="1:16">
      <c r="A232" s="26">
        <v>19930154</v>
      </c>
      <c r="B232" s="625" t="s">
        <v>905</v>
      </c>
      <c r="C232" s="626" t="s">
        <v>2938</v>
      </c>
      <c r="D232" s="231" t="s">
        <v>2933</v>
      </c>
      <c r="E232" s="231" t="s">
        <v>2943</v>
      </c>
      <c r="F232" s="232" t="s">
        <v>2949</v>
      </c>
      <c r="G232" s="232" t="s">
        <v>2949</v>
      </c>
      <c r="H232" s="231" t="s">
        <v>2943</v>
      </c>
      <c r="I232" s="231">
        <v>264.8</v>
      </c>
      <c r="J232" s="638">
        <v>23</v>
      </c>
      <c r="K232" s="23">
        <f t="shared" si="4"/>
        <v>6090.4000000000005</v>
      </c>
      <c r="L232" s="231">
        <v>2.06</v>
      </c>
      <c r="M232" s="231">
        <v>0.98</v>
      </c>
      <c r="N232" s="13"/>
      <c r="O232" s="24">
        <f>IF(P232="","",VLOOKUP(P232,Mapping!AT:AU,2,FALSE))</f>
        <v>2</v>
      </c>
      <c r="P232" s="13" t="s">
        <v>1</v>
      </c>
    </row>
    <row r="233" spans="1:16" ht="15.5">
      <c r="A233" s="26" t="s">
        <v>302</v>
      </c>
      <c r="B233" s="62" t="s">
        <v>943</v>
      </c>
      <c r="C233" s="62" t="s">
        <v>2938</v>
      </c>
      <c r="D233" s="26" t="s">
        <v>2956</v>
      </c>
      <c r="E233" s="26"/>
      <c r="F233" s="72" t="s">
        <v>2957</v>
      </c>
      <c r="G233" s="72"/>
      <c r="H233" s="237">
        <v>4.9000000000000004</v>
      </c>
      <c r="I233" s="26">
        <v>557.84</v>
      </c>
      <c r="J233" s="636">
        <v>17</v>
      </c>
      <c r="K233" s="23">
        <f t="shared" si="4"/>
        <v>9483.2800000000007</v>
      </c>
      <c r="L233" s="26">
        <v>2.04</v>
      </c>
      <c r="M233" s="26">
        <v>1.65</v>
      </c>
      <c r="N233" s="13"/>
      <c r="O233" s="24">
        <f>IF(P233="","",VLOOKUP(P233,Mapping!AT:AU,2,FALSE))</f>
        <v>2</v>
      </c>
      <c r="P233" s="13" t="s">
        <v>1</v>
      </c>
    </row>
    <row r="234" spans="1:16">
      <c r="A234" s="26">
        <v>19950136</v>
      </c>
      <c r="B234" s="625" t="s">
        <v>2942</v>
      </c>
      <c r="C234" s="626" t="s">
        <v>2938</v>
      </c>
      <c r="D234" s="231" t="s">
        <v>2933</v>
      </c>
      <c r="E234" s="231" t="s">
        <v>2943</v>
      </c>
      <c r="F234" s="232" t="s">
        <v>2949</v>
      </c>
      <c r="G234" s="232" t="s">
        <v>2949</v>
      </c>
      <c r="H234" s="231" t="s">
        <v>2943</v>
      </c>
      <c r="I234" s="231">
        <v>338.8</v>
      </c>
      <c r="J234" s="638">
        <v>23</v>
      </c>
      <c r="K234" s="23">
        <f t="shared" si="4"/>
        <v>7792.4000000000005</v>
      </c>
      <c r="L234" s="231">
        <v>2.06</v>
      </c>
      <c r="M234" s="231">
        <v>0.65</v>
      </c>
      <c r="N234" s="13"/>
      <c r="O234" s="24">
        <f>IF(P234="","",VLOOKUP(P234,Mapping!AT:AU,2,FALSE))</f>
        <v>2</v>
      </c>
      <c r="P234" s="13" t="s">
        <v>1</v>
      </c>
    </row>
    <row r="235" spans="1:16">
      <c r="A235" s="26">
        <v>19950136</v>
      </c>
      <c r="B235" s="625" t="s">
        <v>943</v>
      </c>
      <c r="C235" s="626" t="s">
        <v>2938</v>
      </c>
      <c r="D235" s="231" t="s">
        <v>2933</v>
      </c>
      <c r="E235" s="231" t="s">
        <v>2943</v>
      </c>
      <c r="F235" s="233">
        <v>44533</v>
      </c>
      <c r="G235" s="233">
        <v>44533</v>
      </c>
      <c r="H235" s="231" t="s">
        <v>2943</v>
      </c>
      <c r="I235" s="231">
        <v>595.29999999999995</v>
      </c>
      <c r="J235" s="638">
        <v>23</v>
      </c>
      <c r="K235" s="23">
        <f t="shared" si="4"/>
        <v>13691.9</v>
      </c>
      <c r="L235" s="231">
        <v>2.08</v>
      </c>
      <c r="M235" s="231">
        <v>1.6</v>
      </c>
      <c r="N235" s="13"/>
      <c r="O235" s="24">
        <f>IF(P235="","",VLOOKUP(P235,Mapping!AT:AU,2,FALSE))</f>
        <v>2</v>
      </c>
      <c r="P235" s="13" t="s">
        <v>1</v>
      </c>
    </row>
    <row r="236" spans="1:16" ht="15.5">
      <c r="A236" s="26" t="s">
        <v>305</v>
      </c>
      <c r="B236" s="62" t="s">
        <v>925</v>
      </c>
      <c r="C236" s="62" t="s">
        <v>2938</v>
      </c>
      <c r="D236" s="26" t="s">
        <v>2956</v>
      </c>
      <c r="E236" s="26"/>
      <c r="F236" s="72" t="s">
        <v>2957</v>
      </c>
      <c r="G236" s="72"/>
      <c r="H236" s="237">
        <v>4.4000000000000004</v>
      </c>
      <c r="I236" s="26">
        <v>695.5</v>
      </c>
      <c r="J236" s="636">
        <v>17</v>
      </c>
      <c r="K236" s="23">
        <f t="shared" si="4"/>
        <v>11823.5</v>
      </c>
      <c r="L236" s="26">
        <v>2.04</v>
      </c>
      <c r="M236" s="26">
        <v>2.14</v>
      </c>
      <c r="N236" s="13"/>
      <c r="O236" s="24">
        <f>IF(P236="","",VLOOKUP(P236,Mapping!AT:AU,2,FALSE))</f>
        <v>2</v>
      </c>
      <c r="P236" s="13" t="s">
        <v>1</v>
      </c>
    </row>
    <row r="237" spans="1:16">
      <c r="A237" s="26">
        <v>20130400</v>
      </c>
      <c r="B237" s="624" t="s">
        <v>2942</v>
      </c>
      <c r="C237" s="626" t="s">
        <v>2938</v>
      </c>
      <c r="D237" s="231" t="s">
        <v>2933</v>
      </c>
      <c r="E237" s="231" t="s">
        <v>2943</v>
      </c>
      <c r="F237" s="233">
        <v>44532</v>
      </c>
      <c r="G237" s="233">
        <v>44532</v>
      </c>
      <c r="H237" s="231" t="s">
        <v>2943</v>
      </c>
      <c r="I237" s="231">
        <v>596.29999999999995</v>
      </c>
      <c r="J237" s="638">
        <v>23</v>
      </c>
      <c r="K237" s="23">
        <f t="shared" si="4"/>
        <v>13714.9</v>
      </c>
      <c r="L237" s="231">
        <v>2.0699999999999998</v>
      </c>
      <c r="M237" s="231">
        <v>1.07</v>
      </c>
      <c r="N237" s="13"/>
      <c r="O237" s="24">
        <f>IF(P237="","",VLOOKUP(P237,Mapping!AT:AU,2,FALSE))</f>
        <v>2</v>
      </c>
      <c r="P237" s="13" t="s">
        <v>1</v>
      </c>
    </row>
    <row r="238" spans="1:16" ht="15.5">
      <c r="A238" s="26" t="s">
        <v>305</v>
      </c>
      <c r="B238" s="62" t="s">
        <v>943</v>
      </c>
      <c r="C238" s="62" t="s">
        <v>2938</v>
      </c>
      <c r="D238" s="26" t="s">
        <v>2956</v>
      </c>
      <c r="E238" s="26"/>
      <c r="F238" s="72" t="s">
        <v>2957</v>
      </c>
      <c r="G238" s="72"/>
      <c r="H238" s="237">
        <v>4.5999999999999996</v>
      </c>
      <c r="I238" s="26">
        <v>267.14999999999998</v>
      </c>
      <c r="J238" s="636">
        <v>17</v>
      </c>
      <c r="K238" s="23">
        <f t="shared" si="4"/>
        <v>4541.5499999999993</v>
      </c>
      <c r="L238" s="26">
        <v>2</v>
      </c>
      <c r="M238" s="26">
        <v>1.94</v>
      </c>
      <c r="N238" s="13"/>
      <c r="O238" s="24">
        <f>IF(P238="","",VLOOKUP(P238,Mapping!AT:AU,2,FALSE))</f>
        <v>2</v>
      </c>
      <c r="P238" s="13" t="s">
        <v>1</v>
      </c>
    </row>
    <row r="239" spans="1:16">
      <c r="A239" s="26">
        <v>19960064</v>
      </c>
      <c r="B239" s="625" t="s">
        <v>905</v>
      </c>
      <c r="C239" s="626" t="s">
        <v>2938</v>
      </c>
      <c r="D239" s="231" t="s">
        <v>2933</v>
      </c>
      <c r="E239" s="231" t="s">
        <v>2943</v>
      </c>
      <c r="F239" s="233">
        <v>44533</v>
      </c>
      <c r="G239" s="233">
        <v>44533</v>
      </c>
      <c r="H239" s="231" t="s">
        <v>2943</v>
      </c>
      <c r="I239" s="231">
        <v>643.79999999999995</v>
      </c>
      <c r="J239" s="638">
        <v>23</v>
      </c>
      <c r="K239" s="23">
        <f t="shared" si="4"/>
        <v>14807.4</v>
      </c>
      <c r="L239" s="231">
        <v>2.11</v>
      </c>
      <c r="M239" s="231">
        <v>1.3</v>
      </c>
      <c r="N239" s="13"/>
      <c r="O239" s="24">
        <f>IF(P239="","",VLOOKUP(P239,Mapping!AT:AU,2,FALSE))</f>
        <v>2</v>
      </c>
      <c r="P239" s="13" t="s">
        <v>1</v>
      </c>
    </row>
    <row r="240" spans="1:16">
      <c r="A240" s="26">
        <v>20141901</v>
      </c>
      <c r="B240" s="62" t="s">
        <v>943</v>
      </c>
      <c r="C240" s="288" t="s">
        <v>2938</v>
      </c>
      <c r="D240" s="114" t="s">
        <v>2879</v>
      </c>
      <c r="E240" s="114"/>
      <c r="F240" s="291">
        <v>44491</v>
      </c>
      <c r="G240" s="291">
        <v>44491</v>
      </c>
      <c r="H240" s="294"/>
      <c r="I240" s="114">
        <v>190.5</v>
      </c>
      <c r="J240" s="639">
        <v>45</v>
      </c>
      <c r="K240" s="23">
        <f t="shared" si="4"/>
        <v>8572.5</v>
      </c>
      <c r="L240" s="114">
        <v>2.08</v>
      </c>
      <c r="M240" s="114">
        <v>1.23</v>
      </c>
      <c r="N240" s="13"/>
      <c r="O240" s="24">
        <f>IF(P240="","",VLOOKUP(P240,Mapping!AT:AU,2,FALSE))</f>
        <v>2</v>
      </c>
      <c r="P240" s="13" t="s">
        <v>1</v>
      </c>
    </row>
    <row r="241" spans="1:16">
      <c r="A241" s="26" t="s">
        <v>2940</v>
      </c>
      <c r="B241" s="62" t="s">
        <v>905</v>
      </c>
      <c r="C241" s="62" t="s">
        <v>2938</v>
      </c>
      <c r="D241" s="26" t="s">
        <v>2967</v>
      </c>
      <c r="E241" s="26"/>
      <c r="F241" s="72">
        <v>44461</v>
      </c>
      <c r="G241" s="72">
        <v>44461</v>
      </c>
      <c r="H241" s="57"/>
      <c r="I241" s="26">
        <v>337.5</v>
      </c>
      <c r="J241" s="636">
        <v>23</v>
      </c>
      <c r="K241" s="23">
        <f t="shared" si="4"/>
        <v>7762.5</v>
      </c>
      <c r="L241" s="26">
        <v>2.1</v>
      </c>
      <c r="M241" s="26">
        <v>2.14</v>
      </c>
      <c r="N241" s="13"/>
      <c r="O241" s="24">
        <f>IF(P241="","",VLOOKUP(P241,Mapping!AT:AU,2,FALSE))</f>
        <v>2</v>
      </c>
      <c r="P241" s="13" t="s">
        <v>1</v>
      </c>
    </row>
    <row r="242" spans="1:16">
      <c r="A242" s="26" t="s">
        <v>2961</v>
      </c>
      <c r="B242" s="62" t="s">
        <v>943</v>
      </c>
      <c r="C242" s="62" t="s">
        <v>2938</v>
      </c>
      <c r="D242" s="26" t="s">
        <v>2967</v>
      </c>
      <c r="E242" s="26"/>
      <c r="F242" s="72">
        <v>44461</v>
      </c>
      <c r="G242" s="72">
        <v>44461</v>
      </c>
      <c r="H242" s="57"/>
      <c r="I242" s="26">
        <v>16.8</v>
      </c>
      <c r="J242" s="636">
        <v>23</v>
      </c>
      <c r="K242" s="23">
        <f t="shared" si="4"/>
        <v>386.40000000000003</v>
      </c>
      <c r="L242" s="26">
        <v>1.63</v>
      </c>
      <c r="M242" s="26">
        <v>0.71</v>
      </c>
      <c r="N242" s="13"/>
      <c r="O242" s="24">
        <f>IF(P242="","",VLOOKUP(P242,Mapping!AT:AU,2,FALSE))</f>
        <v>2</v>
      </c>
      <c r="P242" s="13" t="s">
        <v>1</v>
      </c>
    </row>
    <row r="243" spans="1:16">
      <c r="A243" s="26">
        <v>20141901</v>
      </c>
      <c r="B243" s="62" t="s">
        <v>925</v>
      </c>
      <c r="C243" s="288" t="s">
        <v>2938</v>
      </c>
      <c r="D243" s="114" t="s">
        <v>2879</v>
      </c>
      <c r="E243" s="114"/>
      <c r="F243" s="291">
        <v>20211028</v>
      </c>
      <c r="G243" s="291">
        <v>20211028</v>
      </c>
      <c r="H243" s="294"/>
      <c r="I243" s="114">
        <v>170.7</v>
      </c>
      <c r="J243" s="639">
        <v>23</v>
      </c>
      <c r="K243" s="23">
        <f t="shared" si="4"/>
        <v>3926.1</v>
      </c>
      <c r="L243" s="114">
        <v>2.0699999999999998</v>
      </c>
      <c r="M243" s="114">
        <v>0.76</v>
      </c>
      <c r="N243" s="13"/>
      <c r="O243" s="24">
        <f>IF(P243="","",VLOOKUP(P243,Mapping!AT:AU,2,FALSE))</f>
        <v>2</v>
      </c>
      <c r="P243" s="13" t="s">
        <v>1</v>
      </c>
    </row>
    <row r="244" spans="1:16">
      <c r="A244" s="26">
        <v>20141901</v>
      </c>
      <c r="B244" s="62" t="s">
        <v>905</v>
      </c>
      <c r="C244" s="288" t="s">
        <v>2938</v>
      </c>
      <c r="D244" s="114" t="s">
        <v>2948</v>
      </c>
      <c r="E244" s="114"/>
      <c r="F244" s="291">
        <v>44532</v>
      </c>
      <c r="G244" s="291">
        <v>44532</v>
      </c>
      <c r="H244" s="294"/>
      <c r="I244" s="114">
        <v>246.5</v>
      </c>
      <c r="J244" s="639">
        <v>23</v>
      </c>
      <c r="K244" s="23">
        <f t="shared" si="4"/>
        <v>5669.5</v>
      </c>
      <c r="L244" s="248">
        <v>2.09</v>
      </c>
      <c r="M244" s="114">
        <v>1.8</v>
      </c>
      <c r="N244" s="13"/>
      <c r="O244" s="24">
        <f>IF(P244="","",VLOOKUP(P244,Mapping!AT:AU,2,FALSE))</f>
        <v>2</v>
      </c>
      <c r="P244" s="13" t="s">
        <v>1</v>
      </c>
    </row>
    <row r="245" spans="1:16">
      <c r="A245" s="26">
        <v>20152915</v>
      </c>
      <c r="B245" s="627" t="s">
        <v>943</v>
      </c>
      <c r="C245" s="289" t="s">
        <v>2938</v>
      </c>
      <c r="D245" s="287" t="s">
        <v>2933</v>
      </c>
      <c r="E245" s="287"/>
      <c r="F245" s="292">
        <v>44504</v>
      </c>
      <c r="G245" s="292">
        <v>44504</v>
      </c>
      <c r="H245" s="295">
        <v>6.3</v>
      </c>
      <c r="I245" s="287">
        <v>444</v>
      </c>
      <c r="J245" s="640">
        <v>23</v>
      </c>
      <c r="K245" s="23">
        <f t="shared" si="4"/>
        <v>10212</v>
      </c>
      <c r="L245" s="287">
        <v>2.12</v>
      </c>
      <c r="M245" s="287">
        <v>0.64</v>
      </c>
      <c r="N245" s="13"/>
      <c r="O245" s="24">
        <f>IF(P245="","",VLOOKUP(P245,Mapping!AT:AU,2,FALSE))</f>
        <v>2</v>
      </c>
      <c r="P245" s="13" t="s">
        <v>1</v>
      </c>
    </row>
    <row r="246" spans="1:16">
      <c r="A246" s="26">
        <v>20152915</v>
      </c>
      <c r="B246" s="627" t="s">
        <v>925</v>
      </c>
      <c r="C246" s="289" t="s">
        <v>2938</v>
      </c>
      <c r="D246" s="287" t="s">
        <v>2933</v>
      </c>
      <c r="E246" s="287"/>
      <c r="F246" s="292">
        <v>44504</v>
      </c>
      <c r="G246" s="292">
        <v>44504</v>
      </c>
      <c r="H246" s="295"/>
      <c r="I246" s="287">
        <v>323.3</v>
      </c>
      <c r="J246" s="640">
        <v>23</v>
      </c>
      <c r="K246" s="23">
        <f t="shared" si="4"/>
        <v>7435.9000000000005</v>
      </c>
      <c r="L246" s="287">
        <v>2.09</v>
      </c>
      <c r="M246" s="287">
        <v>1.68</v>
      </c>
      <c r="N246" s="13"/>
      <c r="O246" s="24">
        <f>IF(P246="","",VLOOKUP(P246,Mapping!AT:AU,2,FALSE))</f>
        <v>2</v>
      </c>
      <c r="P246" s="13" t="s">
        <v>1</v>
      </c>
    </row>
    <row r="247" spans="1:16">
      <c r="A247" s="26" t="s">
        <v>2961</v>
      </c>
      <c r="B247" s="62" t="s">
        <v>905</v>
      </c>
      <c r="C247" s="62" t="s">
        <v>2938</v>
      </c>
      <c r="D247" s="26" t="s">
        <v>2967</v>
      </c>
      <c r="E247" s="26"/>
      <c r="F247" s="72">
        <v>44461</v>
      </c>
      <c r="G247" s="72">
        <v>44461</v>
      </c>
      <c r="H247" s="57"/>
      <c r="I247" s="26">
        <v>58.8</v>
      </c>
      <c r="J247" s="636">
        <v>23</v>
      </c>
      <c r="K247" s="23">
        <f t="shared" si="4"/>
        <v>1352.3999999999999</v>
      </c>
      <c r="L247" s="26">
        <v>1.98</v>
      </c>
      <c r="M247" s="26">
        <v>0.27</v>
      </c>
      <c r="N247" s="13"/>
      <c r="O247" s="24">
        <f>IF(P247="","",VLOOKUP(P247,Mapping!AT:AU,2,FALSE))</f>
        <v>2</v>
      </c>
      <c r="P247" s="13" t="s">
        <v>1</v>
      </c>
    </row>
    <row r="248" spans="1:16">
      <c r="A248" s="26">
        <v>20152915</v>
      </c>
      <c r="B248" s="624" t="s">
        <v>905</v>
      </c>
      <c r="C248" s="626" t="s">
        <v>2938</v>
      </c>
      <c r="D248" s="231" t="s">
        <v>2933</v>
      </c>
      <c r="E248" s="231" t="s">
        <v>2943</v>
      </c>
      <c r="F248" s="233">
        <v>44533</v>
      </c>
      <c r="G248" s="233">
        <v>44533</v>
      </c>
      <c r="H248" s="231" t="s">
        <v>2943</v>
      </c>
      <c r="I248" s="231">
        <v>754.3</v>
      </c>
      <c r="J248" s="638">
        <v>23</v>
      </c>
      <c r="K248" s="23">
        <f t="shared" si="4"/>
        <v>17348.899999999998</v>
      </c>
      <c r="L248" s="231">
        <v>2.0699999999999998</v>
      </c>
      <c r="M248" s="231">
        <v>1.37</v>
      </c>
      <c r="N248" s="13"/>
      <c r="O248" s="24">
        <f>IF(P248="","",VLOOKUP(P248,Mapping!AT:AU,2,FALSE))</f>
        <v>2</v>
      </c>
      <c r="P248" s="13" t="s">
        <v>1</v>
      </c>
    </row>
    <row r="249" spans="1:16">
      <c r="A249" s="26" t="s">
        <v>346</v>
      </c>
      <c r="B249" s="62" t="s">
        <v>905</v>
      </c>
      <c r="C249" s="62" t="s">
        <v>2938</v>
      </c>
      <c r="D249" s="26" t="s">
        <v>2967</v>
      </c>
      <c r="E249" s="26"/>
      <c r="F249" s="72">
        <v>44461</v>
      </c>
      <c r="G249" s="72">
        <v>44461</v>
      </c>
      <c r="H249" s="36"/>
      <c r="I249" s="26">
        <v>170.8</v>
      </c>
      <c r="J249" s="636">
        <v>23</v>
      </c>
      <c r="K249" s="23">
        <f t="shared" si="4"/>
        <v>3928.4</v>
      </c>
      <c r="L249" s="26">
        <v>2.0499999999999998</v>
      </c>
      <c r="M249" s="26">
        <v>0.57999999999999996</v>
      </c>
      <c r="N249" s="13"/>
      <c r="O249" s="24">
        <f>IF(P249="","",VLOOKUP(P249,Mapping!AT:AU,2,FALSE))</f>
        <v>2</v>
      </c>
      <c r="P249" s="13" t="s">
        <v>1</v>
      </c>
    </row>
    <row r="250" spans="1:16">
      <c r="A250" s="26">
        <v>20130325</v>
      </c>
      <c r="B250" s="625" t="s">
        <v>905</v>
      </c>
      <c r="C250" s="626" t="s">
        <v>2938</v>
      </c>
      <c r="D250" s="231" t="s">
        <v>2933</v>
      </c>
      <c r="E250" s="231" t="s">
        <v>2943</v>
      </c>
      <c r="F250" s="233">
        <v>44533</v>
      </c>
      <c r="G250" s="233">
        <v>44533</v>
      </c>
      <c r="H250" s="231" t="s">
        <v>2943</v>
      </c>
      <c r="I250" s="231">
        <v>166.7</v>
      </c>
      <c r="J250" s="638">
        <v>23</v>
      </c>
      <c r="K250" s="23">
        <f t="shared" si="4"/>
        <v>3834.1</v>
      </c>
      <c r="L250" s="231">
        <v>2.09</v>
      </c>
      <c r="M250" s="231">
        <v>0.57999999999999996</v>
      </c>
      <c r="N250" s="13"/>
      <c r="O250" s="24">
        <f>IF(P250="","",VLOOKUP(P250,Mapping!AT:AU,2,FALSE))</f>
        <v>2</v>
      </c>
      <c r="P250" s="13" t="s">
        <v>1</v>
      </c>
    </row>
    <row r="251" spans="1:16">
      <c r="A251" s="26">
        <v>20185910</v>
      </c>
      <c r="B251" s="62" t="s">
        <v>905</v>
      </c>
      <c r="C251" s="288" t="s">
        <v>2938</v>
      </c>
      <c r="D251" s="114" t="s">
        <v>2933</v>
      </c>
      <c r="E251" s="114"/>
      <c r="F251" s="291">
        <v>44537</v>
      </c>
      <c r="G251" s="291">
        <v>44537</v>
      </c>
      <c r="H251" s="294"/>
      <c r="I251" s="114">
        <v>511.8</v>
      </c>
      <c r="J251" s="639">
        <v>23</v>
      </c>
      <c r="K251" s="23">
        <f t="shared" si="4"/>
        <v>11771.4</v>
      </c>
      <c r="L251" s="114">
        <v>2.11</v>
      </c>
      <c r="M251" s="114">
        <v>0.92</v>
      </c>
      <c r="N251" s="13"/>
      <c r="O251" s="24">
        <f>IF(P251="","",VLOOKUP(P251,Mapping!AT:AU,2,FALSE))</f>
        <v>2</v>
      </c>
      <c r="P251" s="13" t="s">
        <v>1</v>
      </c>
    </row>
    <row r="252" spans="1:16">
      <c r="A252" s="26">
        <v>20185910</v>
      </c>
      <c r="B252" s="62" t="s">
        <v>943</v>
      </c>
      <c r="C252" s="62" t="s">
        <v>2938</v>
      </c>
      <c r="D252" s="26" t="s">
        <v>2967</v>
      </c>
      <c r="E252" s="26"/>
      <c r="F252" s="252">
        <v>44461</v>
      </c>
      <c r="G252" s="252">
        <v>44461</v>
      </c>
      <c r="H252" s="57"/>
      <c r="I252" s="26">
        <v>42.8</v>
      </c>
      <c r="J252" s="636">
        <v>23</v>
      </c>
      <c r="K252" s="23">
        <f t="shared" si="4"/>
        <v>984.4</v>
      </c>
      <c r="L252" s="26">
        <v>2.04</v>
      </c>
      <c r="M252" s="26">
        <v>0.69</v>
      </c>
      <c r="N252" s="13"/>
      <c r="O252" s="24">
        <f>IF(P252="","",VLOOKUP(P252,Mapping!AT:AU,2,FALSE))</f>
        <v>2</v>
      </c>
      <c r="P252" s="13" t="s">
        <v>1</v>
      </c>
    </row>
    <row r="253" spans="1:16">
      <c r="A253" s="26">
        <v>20131157</v>
      </c>
      <c r="B253" s="625" t="s">
        <v>943</v>
      </c>
      <c r="C253" s="626" t="s">
        <v>2938</v>
      </c>
      <c r="D253" s="231" t="s">
        <v>2933</v>
      </c>
      <c r="E253" s="231" t="s">
        <v>2943</v>
      </c>
      <c r="F253" s="405">
        <v>44533</v>
      </c>
      <c r="G253" s="405">
        <v>44533</v>
      </c>
      <c r="H253" s="231">
        <v>6.1</v>
      </c>
      <c r="I253" s="231">
        <v>254.8</v>
      </c>
      <c r="J253" s="638">
        <v>23</v>
      </c>
      <c r="K253" s="23">
        <f t="shared" si="4"/>
        <v>5860.4000000000005</v>
      </c>
      <c r="L253" s="231">
        <v>2.08</v>
      </c>
      <c r="M253" s="231">
        <v>1.36</v>
      </c>
      <c r="N253" s="13"/>
      <c r="O253" s="24">
        <f>IF(P253="","",VLOOKUP(P253,Mapping!AT:AU,2,FALSE))</f>
        <v>2</v>
      </c>
      <c r="P253" s="13" t="s">
        <v>1</v>
      </c>
    </row>
    <row r="254" spans="1:16">
      <c r="A254" s="26" t="s">
        <v>2959</v>
      </c>
      <c r="B254" s="62" t="s">
        <v>943</v>
      </c>
      <c r="C254" s="62" t="s">
        <v>2938</v>
      </c>
      <c r="D254" s="26" t="s">
        <v>2967</v>
      </c>
      <c r="E254" s="26"/>
      <c r="F254" s="252">
        <v>44461</v>
      </c>
      <c r="G254" s="252">
        <v>44461</v>
      </c>
      <c r="H254" s="57"/>
      <c r="I254" s="26">
        <v>412.1</v>
      </c>
      <c r="J254" s="636">
        <v>23</v>
      </c>
      <c r="K254" s="23">
        <f t="shared" si="4"/>
        <v>9478.3000000000011</v>
      </c>
      <c r="L254" s="26">
        <v>2.09</v>
      </c>
      <c r="M254" s="26">
        <v>0.81</v>
      </c>
      <c r="N254" s="13"/>
      <c r="O254" s="24">
        <f>IF(P254="","",VLOOKUP(P254,Mapping!AT:AU,2,FALSE))</f>
        <v>2</v>
      </c>
      <c r="P254" s="13" t="s">
        <v>1</v>
      </c>
    </row>
    <row r="255" spans="1:16">
      <c r="A255" s="26">
        <v>20185945</v>
      </c>
      <c r="B255" s="62" t="s">
        <v>925</v>
      </c>
      <c r="C255" s="288" t="s">
        <v>2938</v>
      </c>
      <c r="D255" s="114" t="s">
        <v>2879</v>
      </c>
      <c r="E255" s="114"/>
      <c r="F255" s="407">
        <v>44491</v>
      </c>
      <c r="G255" s="407">
        <v>44491</v>
      </c>
      <c r="H255" s="294"/>
      <c r="I255" s="114">
        <v>273.60000000000002</v>
      </c>
      <c r="J255" s="639">
        <v>45</v>
      </c>
      <c r="K255" s="23">
        <f t="shared" si="4"/>
        <v>12312.000000000002</v>
      </c>
      <c r="L255" s="114">
        <v>2.08</v>
      </c>
      <c r="M255" s="114">
        <v>0.83</v>
      </c>
      <c r="N255" s="13"/>
      <c r="O255" s="24">
        <f>IF(P255="","",VLOOKUP(P255,Mapping!AT:AU,2,FALSE))</f>
        <v>2</v>
      </c>
      <c r="P255" s="13" t="s">
        <v>1</v>
      </c>
    </row>
    <row r="256" spans="1:16">
      <c r="A256" s="26" t="s">
        <v>271</v>
      </c>
      <c r="B256" s="62" t="s">
        <v>905</v>
      </c>
      <c r="C256" s="62" t="s">
        <v>2938</v>
      </c>
      <c r="D256" s="26" t="s">
        <v>2933</v>
      </c>
      <c r="E256" s="26"/>
      <c r="F256" s="252">
        <v>44545</v>
      </c>
      <c r="G256" s="252">
        <v>44545</v>
      </c>
      <c r="H256" s="57"/>
      <c r="I256" s="26">
        <v>633.4</v>
      </c>
      <c r="J256" s="636">
        <v>23</v>
      </c>
      <c r="K256" s="23">
        <f t="shared" si="4"/>
        <v>14568.199999999999</v>
      </c>
      <c r="L256" s="26">
        <v>2.06</v>
      </c>
      <c r="M256" s="26">
        <v>1.77</v>
      </c>
      <c r="N256" s="13"/>
      <c r="O256" s="24">
        <f>IF(P256="","",VLOOKUP(P256,Mapping!AT:AU,2,FALSE))</f>
        <v>2</v>
      </c>
      <c r="P256" s="13" t="s">
        <v>1</v>
      </c>
    </row>
    <row r="257" spans="1:16">
      <c r="A257" s="26">
        <v>20185945</v>
      </c>
      <c r="B257" s="624" t="s">
        <v>943</v>
      </c>
      <c r="C257" s="626" t="s">
        <v>2938</v>
      </c>
      <c r="D257" s="231" t="s">
        <v>2933</v>
      </c>
      <c r="E257" s="231" t="s">
        <v>2943</v>
      </c>
      <c r="F257" s="405">
        <v>44524</v>
      </c>
      <c r="G257" s="405">
        <v>44524</v>
      </c>
      <c r="H257" s="231">
        <v>6.8</v>
      </c>
      <c r="I257" s="231">
        <v>413.3</v>
      </c>
      <c r="J257" s="638">
        <v>23</v>
      </c>
      <c r="K257" s="23">
        <f t="shared" si="4"/>
        <v>9505.9</v>
      </c>
      <c r="L257" s="231">
        <v>2.0699999999999998</v>
      </c>
      <c r="M257" s="231">
        <v>0.6</v>
      </c>
      <c r="N257" s="13"/>
      <c r="O257" s="24">
        <f>IF(P257="","",VLOOKUP(P257,Mapping!AT:AU,2,FALSE))</f>
        <v>2</v>
      </c>
      <c r="P257" s="13" t="s">
        <v>1</v>
      </c>
    </row>
    <row r="258" spans="1:16">
      <c r="A258" s="26">
        <v>20185945</v>
      </c>
      <c r="B258" s="628" t="s">
        <v>905</v>
      </c>
      <c r="C258" s="629" t="s">
        <v>2938</v>
      </c>
      <c r="D258" s="234" t="s">
        <v>2933</v>
      </c>
      <c r="E258" s="234" t="s">
        <v>2943</v>
      </c>
      <c r="F258" s="406">
        <v>44533</v>
      </c>
      <c r="G258" s="406">
        <v>44533</v>
      </c>
      <c r="H258" s="234" t="s">
        <v>2943</v>
      </c>
      <c r="I258" s="234">
        <v>377.1</v>
      </c>
      <c r="J258" s="641">
        <v>23</v>
      </c>
      <c r="K258" s="23">
        <f t="shared" si="4"/>
        <v>8673.3000000000011</v>
      </c>
      <c r="L258" s="234">
        <v>2.11</v>
      </c>
      <c r="M258" s="234">
        <v>1.25</v>
      </c>
      <c r="N258" s="13"/>
      <c r="O258" s="24">
        <f>IF(P258="","",VLOOKUP(P258,Mapping!AT:AU,2,FALSE))</f>
        <v>2</v>
      </c>
      <c r="P258" s="13" t="s">
        <v>1</v>
      </c>
    </row>
    <row r="259" spans="1:16">
      <c r="A259" s="26">
        <v>20196909</v>
      </c>
      <c r="B259" s="625" t="s">
        <v>943</v>
      </c>
      <c r="C259" s="626" t="s">
        <v>2938</v>
      </c>
      <c r="D259" s="231" t="s">
        <v>2933</v>
      </c>
      <c r="E259" s="231" t="s">
        <v>2943</v>
      </c>
      <c r="F259" s="405">
        <v>44532</v>
      </c>
      <c r="G259" s="405">
        <v>44532</v>
      </c>
      <c r="H259" s="231" t="s">
        <v>2943</v>
      </c>
      <c r="I259" s="231">
        <v>378.6</v>
      </c>
      <c r="J259" s="638">
        <v>23</v>
      </c>
      <c r="K259" s="23">
        <f t="shared" ref="K259:K299" si="5">I259*J259</f>
        <v>8707.8000000000011</v>
      </c>
      <c r="L259" s="231">
        <v>2.11</v>
      </c>
      <c r="M259" s="231">
        <v>1.9</v>
      </c>
      <c r="N259" s="13"/>
      <c r="O259" s="24">
        <f>IF(P259="","",VLOOKUP(P259,Mapping!AT:AU,2,FALSE))</f>
        <v>2</v>
      </c>
      <c r="P259" s="13" t="s">
        <v>1</v>
      </c>
    </row>
    <row r="260" spans="1:16">
      <c r="A260" s="26" t="s">
        <v>271</v>
      </c>
      <c r="B260" s="62" t="s">
        <v>943</v>
      </c>
      <c r="C260" s="62" t="s">
        <v>2938</v>
      </c>
      <c r="D260" s="26" t="s">
        <v>2933</v>
      </c>
      <c r="E260" s="26"/>
      <c r="F260" s="252">
        <v>44550</v>
      </c>
      <c r="G260" s="252">
        <v>44550</v>
      </c>
      <c r="H260" s="57"/>
      <c r="I260" s="26">
        <v>632.70000000000005</v>
      </c>
      <c r="J260" s="636">
        <v>23</v>
      </c>
      <c r="K260" s="23">
        <f t="shared" si="5"/>
        <v>14552.1</v>
      </c>
      <c r="L260" s="26">
        <v>2.08</v>
      </c>
      <c r="M260" s="26">
        <v>2.11</v>
      </c>
      <c r="N260" s="13"/>
      <c r="O260" s="24">
        <f>IF(P260="","",VLOOKUP(P260,Mapping!AT:AU,2,FALSE))</f>
        <v>2</v>
      </c>
      <c r="P260" s="13" t="s">
        <v>1</v>
      </c>
    </row>
    <row r="261" spans="1:16">
      <c r="A261" s="26">
        <v>20196919</v>
      </c>
      <c r="B261" s="625" t="s">
        <v>2942</v>
      </c>
      <c r="C261" s="626" t="s">
        <v>2938</v>
      </c>
      <c r="D261" s="231" t="s">
        <v>2933</v>
      </c>
      <c r="E261" s="231" t="s">
        <v>2943</v>
      </c>
      <c r="F261" s="405">
        <v>44532</v>
      </c>
      <c r="G261" s="405">
        <v>44532</v>
      </c>
      <c r="H261" s="231" t="s">
        <v>2943</v>
      </c>
      <c r="I261" s="231">
        <v>360.3</v>
      </c>
      <c r="J261" s="638">
        <v>23</v>
      </c>
      <c r="K261" s="23">
        <f t="shared" si="5"/>
        <v>8286.9</v>
      </c>
      <c r="L261" s="231">
        <v>2.11</v>
      </c>
      <c r="M261" s="231">
        <v>1.64</v>
      </c>
      <c r="N261" s="13"/>
      <c r="O261" s="24">
        <f>IF(P261="","",VLOOKUP(P261,Mapping!AT:AU,2,FALSE))</f>
        <v>2</v>
      </c>
      <c r="P261" s="13" t="s">
        <v>1</v>
      </c>
    </row>
    <row r="262" spans="1:16">
      <c r="A262" s="26">
        <v>20196919</v>
      </c>
      <c r="B262" s="630" t="s">
        <v>2968</v>
      </c>
      <c r="C262" s="629" t="s">
        <v>2938</v>
      </c>
      <c r="D262" s="234" t="s">
        <v>2933</v>
      </c>
      <c r="E262" s="234" t="s">
        <v>2943</v>
      </c>
      <c r="F262" s="406">
        <v>44532</v>
      </c>
      <c r="G262" s="406">
        <v>44532</v>
      </c>
      <c r="H262" s="234" t="s">
        <v>2943</v>
      </c>
      <c r="I262" s="234">
        <v>574.70000000000005</v>
      </c>
      <c r="J262" s="641">
        <v>23</v>
      </c>
      <c r="K262" s="23">
        <f t="shared" si="5"/>
        <v>13218.1</v>
      </c>
      <c r="L262" s="234">
        <v>2.1</v>
      </c>
      <c r="M262" s="234">
        <v>0.97</v>
      </c>
      <c r="N262" s="13"/>
      <c r="O262" s="24">
        <f>IF(P262="","",VLOOKUP(P262,Mapping!AT:AU,2,FALSE))</f>
        <v>2</v>
      </c>
      <c r="P262" s="13" t="s">
        <v>1</v>
      </c>
    </row>
    <row r="263" spans="1:16">
      <c r="A263" s="26">
        <v>20196928</v>
      </c>
      <c r="B263" s="631" t="s">
        <v>943</v>
      </c>
      <c r="C263" s="625" t="s">
        <v>2938</v>
      </c>
      <c r="D263" s="231" t="s">
        <v>2933</v>
      </c>
      <c r="E263" s="231" t="s">
        <v>2943</v>
      </c>
      <c r="F263" s="405">
        <v>44532</v>
      </c>
      <c r="G263" s="405">
        <v>44532</v>
      </c>
      <c r="H263" s="231" t="s">
        <v>2943</v>
      </c>
      <c r="I263" s="231">
        <v>370.9</v>
      </c>
      <c r="J263" s="638">
        <v>23</v>
      </c>
      <c r="K263" s="23">
        <f t="shared" si="5"/>
        <v>8530.6999999999989</v>
      </c>
      <c r="L263" s="231">
        <v>2.09</v>
      </c>
      <c r="M263" s="231">
        <v>1.9</v>
      </c>
      <c r="N263" s="13"/>
      <c r="O263" s="24">
        <f>IF(P263="","",VLOOKUP(P263,Mapping!AT:AU,2,FALSE))</f>
        <v>2</v>
      </c>
      <c r="P263" s="13" t="s">
        <v>1</v>
      </c>
    </row>
    <row r="264" spans="1:16">
      <c r="A264" s="26">
        <v>20196928</v>
      </c>
      <c r="B264" s="625" t="s">
        <v>905</v>
      </c>
      <c r="C264" s="629" t="s">
        <v>2938</v>
      </c>
      <c r="D264" s="234" t="s">
        <v>2933</v>
      </c>
      <c r="E264" s="234" t="s">
        <v>2943</v>
      </c>
      <c r="F264" s="406">
        <v>44533</v>
      </c>
      <c r="G264" s="406">
        <v>44533</v>
      </c>
      <c r="H264" s="234" t="s">
        <v>2943</v>
      </c>
      <c r="I264" s="234">
        <v>416.6</v>
      </c>
      <c r="J264" s="641">
        <v>23</v>
      </c>
      <c r="K264" s="23">
        <f t="shared" si="5"/>
        <v>9581.8000000000011</v>
      </c>
      <c r="L264" s="234">
        <v>2.12</v>
      </c>
      <c r="M264" s="234">
        <v>1.66</v>
      </c>
      <c r="N264" s="13"/>
      <c r="O264" s="24">
        <f>IF(P264="","",VLOOKUP(P264,Mapping!AT:AU,2,FALSE))</f>
        <v>2</v>
      </c>
      <c r="P264" s="13" t="s">
        <v>1</v>
      </c>
    </row>
    <row r="265" spans="1:16">
      <c r="A265" s="26">
        <v>20196928</v>
      </c>
      <c r="B265" s="630" t="s">
        <v>2942</v>
      </c>
      <c r="C265" s="629" t="s">
        <v>2938</v>
      </c>
      <c r="D265" s="234" t="s">
        <v>2933</v>
      </c>
      <c r="E265" s="234" t="s">
        <v>2943</v>
      </c>
      <c r="F265" s="406">
        <v>44533</v>
      </c>
      <c r="G265" s="406">
        <v>44533</v>
      </c>
      <c r="H265" s="234" t="s">
        <v>2943</v>
      </c>
      <c r="I265" s="234">
        <v>668.2</v>
      </c>
      <c r="J265" s="641">
        <v>23</v>
      </c>
      <c r="K265" s="23">
        <f t="shared" si="5"/>
        <v>15368.6</v>
      </c>
      <c r="L265" s="234">
        <v>2.0699999999999998</v>
      </c>
      <c r="M265" s="234">
        <v>1.39</v>
      </c>
      <c r="N265" s="13"/>
      <c r="O265" s="24">
        <f>IF(P265="","",VLOOKUP(P265,Mapping!AT:AU,2,FALSE))</f>
        <v>2</v>
      </c>
      <c r="P265" s="13" t="s">
        <v>1</v>
      </c>
    </row>
    <row r="266" spans="1:16">
      <c r="A266" s="26" t="s">
        <v>271</v>
      </c>
      <c r="B266" s="62" t="s">
        <v>925</v>
      </c>
      <c r="C266" s="62" t="s">
        <v>2938</v>
      </c>
      <c r="D266" s="26" t="s">
        <v>2933</v>
      </c>
      <c r="E266" s="26"/>
      <c r="F266" s="252">
        <v>44550</v>
      </c>
      <c r="G266" s="252">
        <v>44550</v>
      </c>
      <c r="H266" s="57"/>
      <c r="I266" s="26">
        <v>498.2</v>
      </c>
      <c r="J266" s="636">
        <v>23</v>
      </c>
      <c r="K266" s="23">
        <f t="shared" si="5"/>
        <v>11458.6</v>
      </c>
      <c r="L266" s="26">
        <v>2.0299999999999998</v>
      </c>
      <c r="M266" s="26">
        <v>0.57999999999999996</v>
      </c>
      <c r="N266" s="13"/>
      <c r="O266" s="24">
        <f>IF(P266="","",VLOOKUP(P266,Mapping!AT:AU,2,FALSE))</f>
        <v>2</v>
      </c>
      <c r="P266" s="13" t="s">
        <v>1</v>
      </c>
    </row>
    <row r="267" spans="1:16">
      <c r="A267" s="26" t="s">
        <v>305</v>
      </c>
      <c r="B267" s="62" t="s">
        <v>905</v>
      </c>
      <c r="C267" s="62" t="s">
        <v>2938</v>
      </c>
      <c r="D267" s="26" t="s">
        <v>2933</v>
      </c>
      <c r="E267" s="26"/>
      <c r="F267" s="263">
        <v>44545</v>
      </c>
      <c r="G267" s="263">
        <v>44545</v>
      </c>
      <c r="H267" s="57">
        <v>6.3</v>
      </c>
      <c r="I267" s="26">
        <v>325.60000000000002</v>
      </c>
      <c r="J267" s="636">
        <v>23</v>
      </c>
      <c r="K267" s="23">
        <f t="shared" si="5"/>
        <v>7488.8</v>
      </c>
      <c r="L267" s="26">
        <v>2.09</v>
      </c>
      <c r="M267" s="26">
        <v>1.21</v>
      </c>
      <c r="N267" s="13"/>
      <c r="O267" s="24">
        <f>IF(P267="","",VLOOKUP(P267,Mapping!AT:AU,2,FALSE))</f>
        <v>2</v>
      </c>
      <c r="P267" s="13" t="s">
        <v>1</v>
      </c>
    </row>
    <row r="268" spans="1:16">
      <c r="A268" s="26">
        <v>20030099</v>
      </c>
      <c r="B268" s="62" t="s">
        <v>905</v>
      </c>
      <c r="C268" s="62" t="s">
        <v>2938</v>
      </c>
      <c r="D268" s="26" t="s">
        <v>2933</v>
      </c>
      <c r="E268" s="26"/>
      <c r="F268" s="263">
        <v>44545</v>
      </c>
      <c r="G268" s="263">
        <v>44545</v>
      </c>
      <c r="H268" s="57">
        <v>1.9</v>
      </c>
      <c r="I268" s="26">
        <v>538.29999999999995</v>
      </c>
      <c r="J268" s="636">
        <v>23</v>
      </c>
      <c r="K268" s="23">
        <f t="shared" si="5"/>
        <v>12380.9</v>
      </c>
      <c r="L268" s="26">
        <v>2.06</v>
      </c>
      <c r="M268" s="26">
        <v>0.62</v>
      </c>
      <c r="N268" s="13"/>
      <c r="O268" s="24">
        <f>IF(P268="","",VLOOKUP(P268,Mapping!AT:AU,2,FALSE))</f>
        <v>2</v>
      </c>
      <c r="P268" s="13" t="s">
        <v>1</v>
      </c>
    </row>
    <row r="269" spans="1:16">
      <c r="A269" s="26">
        <v>20030099</v>
      </c>
      <c r="B269" s="62" t="s">
        <v>943</v>
      </c>
      <c r="C269" s="62" t="s">
        <v>2938</v>
      </c>
      <c r="D269" s="26" t="s">
        <v>2933</v>
      </c>
      <c r="E269" s="26"/>
      <c r="F269" s="263">
        <v>44545</v>
      </c>
      <c r="G269" s="263">
        <v>44545</v>
      </c>
      <c r="I269" s="26">
        <v>778.4</v>
      </c>
      <c r="J269" s="636">
        <v>23</v>
      </c>
      <c r="K269" s="23">
        <f t="shared" si="5"/>
        <v>17903.2</v>
      </c>
      <c r="L269" s="26">
        <v>2.06</v>
      </c>
      <c r="M269" s="26">
        <v>0.71</v>
      </c>
      <c r="N269" s="13"/>
      <c r="O269" s="24">
        <f>IF(P269="","",VLOOKUP(P269,Mapping!AT:AU,2,FALSE))</f>
        <v>2</v>
      </c>
      <c r="P269" s="13" t="s">
        <v>1</v>
      </c>
    </row>
    <row r="270" spans="1:16">
      <c r="A270" s="26" t="s">
        <v>322</v>
      </c>
      <c r="B270" s="62" t="s">
        <v>943</v>
      </c>
      <c r="C270" s="62" t="s">
        <v>2938</v>
      </c>
      <c r="D270" s="26" t="s">
        <v>2933</v>
      </c>
      <c r="E270" s="26"/>
      <c r="F270" s="263">
        <v>44545</v>
      </c>
      <c r="G270" s="263">
        <v>44545</v>
      </c>
      <c r="H270" s="57"/>
      <c r="I270" s="26">
        <v>401.6</v>
      </c>
      <c r="J270" s="636">
        <v>23</v>
      </c>
      <c r="K270" s="23">
        <f t="shared" si="5"/>
        <v>9236.8000000000011</v>
      </c>
      <c r="L270" s="26">
        <v>2.1</v>
      </c>
      <c r="M270" s="26">
        <v>0.78</v>
      </c>
      <c r="N270" s="13"/>
      <c r="O270" s="24">
        <f>IF(P270="","",VLOOKUP(P270,Mapping!AT:AU,2,FALSE))</f>
        <v>2</v>
      </c>
      <c r="P270" s="13" t="s">
        <v>1</v>
      </c>
    </row>
    <row r="271" spans="1:16">
      <c r="A271" s="26" t="s">
        <v>343</v>
      </c>
      <c r="B271" s="62" t="s">
        <v>925</v>
      </c>
      <c r="C271" s="62" t="s">
        <v>2938</v>
      </c>
      <c r="D271" s="26" t="s">
        <v>2933</v>
      </c>
      <c r="E271" s="26"/>
      <c r="F271" s="252">
        <v>44550</v>
      </c>
      <c r="G271" s="252">
        <v>44550</v>
      </c>
      <c r="H271" s="57"/>
      <c r="I271" s="26">
        <v>417</v>
      </c>
      <c r="J271" s="636">
        <v>23</v>
      </c>
      <c r="K271" s="23">
        <f t="shared" si="5"/>
        <v>9591</v>
      </c>
      <c r="L271" s="26">
        <v>2.02</v>
      </c>
      <c r="M271" s="26">
        <v>0.56999999999999995</v>
      </c>
      <c r="N271" s="13"/>
      <c r="O271" s="24">
        <f>IF(P271="","",VLOOKUP(P271,Mapping!AT:AU,2,FALSE))</f>
        <v>2</v>
      </c>
      <c r="P271" s="13" t="s">
        <v>1</v>
      </c>
    </row>
    <row r="272" spans="1:16">
      <c r="A272" s="26" t="s">
        <v>357</v>
      </c>
      <c r="B272" s="62" t="s">
        <v>925</v>
      </c>
      <c r="C272" s="62" t="s">
        <v>2938</v>
      </c>
      <c r="D272" s="26" t="s">
        <v>2933</v>
      </c>
      <c r="E272" s="26"/>
      <c r="F272" s="252">
        <v>44550</v>
      </c>
      <c r="G272" s="252">
        <v>44550</v>
      </c>
      <c r="H272" s="57"/>
      <c r="I272" s="26">
        <v>930.7</v>
      </c>
      <c r="J272" s="636">
        <v>23</v>
      </c>
      <c r="K272" s="23">
        <f t="shared" si="5"/>
        <v>21406.100000000002</v>
      </c>
      <c r="L272" s="26">
        <v>2.09</v>
      </c>
      <c r="M272" s="26">
        <v>1.49</v>
      </c>
      <c r="N272" s="13"/>
      <c r="O272" s="24">
        <f>IF(P272="","",VLOOKUP(P272,Mapping!AT:AU,2,FALSE))</f>
        <v>2</v>
      </c>
      <c r="P272" s="13" t="s">
        <v>1</v>
      </c>
    </row>
    <row r="273" spans="1:16">
      <c r="A273" s="26" t="s">
        <v>364</v>
      </c>
      <c r="B273" s="62" t="s">
        <v>943</v>
      </c>
      <c r="C273" s="62" t="s">
        <v>2938</v>
      </c>
      <c r="D273" s="26" t="s">
        <v>2933</v>
      </c>
      <c r="E273" s="26"/>
      <c r="F273" s="263">
        <v>44545</v>
      </c>
      <c r="G273" s="263">
        <v>44545</v>
      </c>
      <c r="H273" s="57"/>
      <c r="I273" s="26">
        <v>770.4</v>
      </c>
      <c r="J273" s="636">
        <v>23</v>
      </c>
      <c r="K273" s="23">
        <f t="shared" si="5"/>
        <v>17719.2</v>
      </c>
      <c r="L273" s="26">
        <v>2.0699999999999998</v>
      </c>
      <c r="M273" s="26">
        <v>1.31</v>
      </c>
      <c r="N273" s="13"/>
      <c r="O273" s="24">
        <f>IF(P273="","",VLOOKUP(P273,Mapping!AT:AU,2,FALSE))</f>
        <v>2</v>
      </c>
      <c r="P273" s="13" t="s">
        <v>1</v>
      </c>
    </row>
    <row r="274" spans="1:16">
      <c r="A274" s="26" t="s">
        <v>364</v>
      </c>
      <c r="B274" s="62" t="s">
        <v>925</v>
      </c>
      <c r="C274" s="62" t="s">
        <v>2938</v>
      </c>
      <c r="D274" s="26" t="s">
        <v>2933</v>
      </c>
      <c r="E274" s="26"/>
      <c r="F274" s="252">
        <v>44547</v>
      </c>
      <c r="G274" s="252">
        <v>44547</v>
      </c>
      <c r="I274" s="26">
        <v>541.29999999999995</v>
      </c>
      <c r="J274" s="636">
        <v>23</v>
      </c>
      <c r="K274" s="23">
        <f t="shared" si="5"/>
        <v>12449.9</v>
      </c>
      <c r="L274" s="26">
        <v>2.0499999999999998</v>
      </c>
      <c r="M274" s="26">
        <v>1.77</v>
      </c>
      <c r="N274" s="13"/>
      <c r="O274" s="24">
        <f>IF(P274="","",VLOOKUP(P274,Mapping!AT:AU,2,FALSE))</f>
        <v>2</v>
      </c>
      <c r="P274" s="13" t="s">
        <v>1</v>
      </c>
    </row>
    <row r="275" spans="1:16">
      <c r="A275" s="26" t="s">
        <v>364</v>
      </c>
      <c r="B275" s="62" t="s">
        <v>905</v>
      </c>
      <c r="C275" s="62" t="s">
        <v>2938</v>
      </c>
      <c r="D275" s="26" t="s">
        <v>2933</v>
      </c>
      <c r="E275" s="26"/>
      <c r="F275" s="252">
        <v>44547</v>
      </c>
      <c r="G275" s="252">
        <v>44547</v>
      </c>
      <c r="H275" s="57"/>
      <c r="I275" s="26">
        <v>762.3</v>
      </c>
      <c r="J275" s="636">
        <v>23</v>
      </c>
      <c r="K275" s="23">
        <f t="shared" si="5"/>
        <v>17532.899999999998</v>
      </c>
      <c r="L275" s="26">
        <v>2.0299999999999998</v>
      </c>
      <c r="M275" s="26">
        <v>1.84</v>
      </c>
      <c r="N275" s="13"/>
      <c r="O275" s="24">
        <f>IF(P275="","",VLOOKUP(P275,Mapping!AT:AU,2,FALSE))</f>
        <v>2</v>
      </c>
      <c r="P275" s="13" t="s">
        <v>1</v>
      </c>
    </row>
    <row r="276" spans="1:16">
      <c r="A276" s="71" t="s">
        <v>331</v>
      </c>
      <c r="B276" s="626" t="s">
        <v>2954</v>
      </c>
      <c r="C276" s="626" t="s">
        <v>2938</v>
      </c>
      <c r="D276" s="231" t="s">
        <v>2933</v>
      </c>
      <c r="E276" s="231" t="s">
        <v>2943</v>
      </c>
      <c r="F276" s="405">
        <v>44532</v>
      </c>
      <c r="G276" s="405">
        <v>44532</v>
      </c>
      <c r="H276" s="231" t="s">
        <v>2943</v>
      </c>
      <c r="I276" s="231">
        <v>270.8</v>
      </c>
      <c r="J276" s="638">
        <v>23</v>
      </c>
      <c r="K276" s="23">
        <f t="shared" si="5"/>
        <v>6228.4000000000005</v>
      </c>
      <c r="L276" s="231">
        <v>2</v>
      </c>
      <c r="M276" s="231">
        <v>0.26</v>
      </c>
      <c r="N276" s="13"/>
      <c r="O276" s="24"/>
      <c r="P276" s="13"/>
    </row>
    <row r="277" spans="1:16">
      <c r="A277" s="26" t="s">
        <v>366</v>
      </c>
      <c r="B277" s="62" t="s">
        <v>2969</v>
      </c>
      <c r="C277" s="62" t="s">
        <v>2938</v>
      </c>
      <c r="D277" s="26" t="s">
        <v>2933</v>
      </c>
      <c r="E277" s="26"/>
      <c r="F277" s="252">
        <v>44547</v>
      </c>
      <c r="G277" s="252">
        <v>44547</v>
      </c>
      <c r="H277" s="57"/>
      <c r="I277" s="26">
        <v>729.6</v>
      </c>
      <c r="J277" s="636">
        <v>23</v>
      </c>
      <c r="K277" s="23">
        <f t="shared" si="5"/>
        <v>16780.8</v>
      </c>
      <c r="L277" s="26">
        <v>2.0499999999999998</v>
      </c>
      <c r="M277" s="26">
        <v>1.53</v>
      </c>
      <c r="N277" s="13"/>
      <c r="O277" s="24">
        <f>IF(P277="","",VLOOKUP(P277,Mapping!AT:AU,2,FALSE))</f>
        <v>2</v>
      </c>
      <c r="P277" s="13" t="s">
        <v>1</v>
      </c>
    </row>
    <row r="278" spans="1:16">
      <c r="A278" s="63" t="s">
        <v>366</v>
      </c>
      <c r="B278" s="402" t="s">
        <v>943</v>
      </c>
      <c r="C278" s="402" t="s">
        <v>2938</v>
      </c>
      <c r="D278" s="63" t="s">
        <v>2933</v>
      </c>
      <c r="E278" s="63"/>
      <c r="F278" s="252">
        <v>44547</v>
      </c>
      <c r="G278" s="252">
        <v>44547</v>
      </c>
      <c r="H278" s="404"/>
      <c r="I278" s="63">
        <v>485.9</v>
      </c>
      <c r="J278" s="642">
        <v>23</v>
      </c>
      <c r="K278" s="371">
        <f t="shared" si="5"/>
        <v>11175.699999999999</v>
      </c>
      <c r="L278" s="63">
        <v>2.08</v>
      </c>
      <c r="M278" s="63">
        <v>0.78</v>
      </c>
      <c r="N278" s="13"/>
      <c r="O278" s="378">
        <f>IF(P278="","",VLOOKUP(P278,Mapping!AT:AU,2,FALSE))</f>
        <v>2</v>
      </c>
      <c r="P278" s="102" t="s">
        <v>1</v>
      </c>
    </row>
    <row r="279" spans="1:16">
      <c r="A279" s="97" t="s">
        <v>366</v>
      </c>
      <c r="B279" s="262" t="s">
        <v>925</v>
      </c>
      <c r="C279" s="262" t="s">
        <v>2938</v>
      </c>
      <c r="D279" s="97" t="s">
        <v>2933</v>
      </c>
      <c r="E279" s="97"/>
      <c r="F279" s="252">
        <v>44550</v>
      </c>
      <c r="G279" s="252">
        <v>44550</v>
      </c>
      <c r="H279" s="399"/>
      <c r="I279" s="97">
        <v>697.3</v>
      </c>
      <c r="J279" s="643">
        <v>23</v>
      </c>
      <c r="K279" s="99">
        <f t="shared" si="5"/>
        <v>16037.9</v>
      </c>
      <c r="L279" s="97">
        <v>2.09</v>
      </c>
      <c r="M279" s="97">
        <v>1.56</v>
      </c>
      <c r="N279" s="13"/>
      <c r="O279" s="100">
        <f>IF(P279="","",VLOOKUP(P279,Mapping!AT:AU,2,FALSE))</f>
        <v>2</v>
      </c>
      <c r="P279" s="101" t="s">
        <v>1</v>
      </c>
    </row>
    <row r="280" spans="1:16">
      <c r="A280" s="97" t="s">
        <v>411</v>
      </c>
      <c r="B280" s="262" t="s">
        <v>925</v>
      </c>
      <c r="C280" s="262" t="s">
        <v>2938</v>
      </c>
      <c r="D280" s="97" t="s">
        <v>2933</v>
      </c>
      <c r="E280" s="97"/>
      <c r="F280" s="263">
        <v>44545</v>
      </c>
      <c r="G280" s="263">
        <v>44545</v>
      </c>
      <c r="H280" s="399"/>
      <c r="I280" s="97">
        <v>571.5</v>
      </c>
      <c r="J280" s="643">
        <v>23</v>
      </c>
      <c r="K280" s="99">
        <f t="shared" si="5"/>
        <v>13144.5</v>
      </c>
      <c r="L280" s="97">
        <v>2.0499999999999998</v>
      </c>
      <c r="M280" s="97">
        <v>0.76</v>
      </c>
      <c r="N280" s="13"/>
      <c r="O280" s="100">
        <f>IF(P280="","",VLOOKUP(P280,Mapping!AT:AU,2,FALSE))</f>
        <v>2</v>
      </c>
      <c r="P280" s="101" t="s">
        <v>1</v>
      </c>
    </row>
    <row r="281" spans="1:16">
      <c r="A281" s="97" t="s">
        <v>357</v>
      </c>
      <c r="B281" s="262" t="s">
        <v>925</v>
      </c>
      <c r="C281" s="262" t="s">
        <v>2938</v>
      </c>
      <c r="D281" s="97" t="s">
        <v>2933</v>
      </c>
      <c r="E281" s="97" t="s">
        <v>2970</v>
      </c>
      <c r="F281" s="252">
        <v>44550</v>
      </c>
      <c r="G281" s="252">
        <v>44550</v>
      </c>
      <c r="H281" s="399"/>
      <c r="I281" s="97">
        <v>815.4</v>
      </c>
      <c r="J281" s="643">
        <v>23</v>
      </c>
      <c r="K281" s="99">
        <f t="shared" si="5"/>
        <v>18754.2</v>
      </c>
      <c r="L281" s="97">
        <v>2.08</v>
      </c>
      <c r="M281" s="97">
        <v>2.12</v>
      </c>
      <c r="N281" s="13"/>
      <c r="O281" s="100">
        <f>IF(P281="","",VLOOKUP(P281,Mapping!AT:AU,2,FALSE))</f>
        <v>2</v>
      </c>
      <c r="P281" s="101" t="s">
        <v>1</v>
      </c>
    </row>
    <row r="282" spans="1:16">
      <c r="A282" s="97" t="s">
        <v>623</v>
      </c>
      <c r="B282" s="262" t="s">
        <v>925</v>
      </c>
      <c r="C282" s="262" t="s">
        <v>2938</v>
      </c>
      <c r="D282" s="97" t="s">
        <v>2933</v>
      </c>
      <c r="E282" s="97"/>
      <c r="F282" s="255">
        <v>44778</v>
      </c>
      <c r="G282" s="255">
        <v>44778</v>
      </c>
      <c r="H282" s="399"/>
      <c r="I282" s="97">
        <v>525.20000000000005</v>
      </c>
      <c r="J282" s="643">
        <v>23</v>
      </c>
      <c r="K282" s="99">
        <f t="shared" si="5"/>
        <v>12079.6</v>
      </c>
      <c r="L282" s="97">
        <v>2.11</v>
      </c>
      <c r="M282" s="97">
        <v>0.72</v>
      </c>
      <c r="N282" s="13" t="s">
        <v>932</v>
      </c>
      <c r="O282" s="100">
        <f>IF(P282="","",VLOOKUP(P282,Mapping!AT:AU,2,FALSE))</f>
        <v>3</v>
      </c>
      <c r="P282" s="101" t="s">
        <v>148</v>
      </c>
    </row>
    <row r="283" spans="1:16">
      <c r="A283" s="97" t="s">
        <v>531</v>
      </c>
      <c r="B283" s="262" t="s">
        <v>2971</v>
      </c>
      <c r="C283" s="262" t="s">
        <v>2938</v>
      </c>
      <c r="D283" s="97" t="s">
        <v>2933</v>
      </c>
      <c r="E283" s="97"/>
      <c r="F283" s="400">
        <v>44778</v>
      </c>
      <c r="G283" s="255">
        <v>44689</v>
      </c>
      <c r="H283" s="399"/>
      <c r="I283" s="97">
        <v>631.5</v>
      </c>
      <c r="J283" s="643">
        <v>23</v>
      </c>
      <c r="K283" s="99">
        <f t="shared" si="5"/>
        <v>14524.5</v>
      </c>
      <c r="L283" s="97">
        <v>2.09</v>
      </c>
      <c r="M283" s="97">
        <v>2.19</v>
      </c>
      <c r="N283" s="13" t="s">
        <v>932</v>
      </c>
      <c r="O283" s="100">
        <f>IF(P283="","",VLOOKUP(P283,Mapping!AT:AU,2,FALSE))</f>
        <v>4</v>
      </c>
      <c r="P283" s="101" t="s">
        <v>436</v>
      </c>
    </row>
    <row r="284" spans="1:16">
      <c r="A284" s="97" t="s">
        <v>582</v>
      </c>
      <c r="B284" s="632" t="s">
        <v>2971</v>
      </c>
      <c r="C284" s="262" t="s">
        <v>2938</v>
      </c>
      <c r="D284" s="97" t="s">
        <v>2933</v>
      </c>
      <c r="E284" s="97"/>
      <c r="F284" s="400">
        <v>44778</v>
      </c>
      <c r="G284" s="255">
        <v>44778</v>
      </c>
      <c r="H284" s="399"/>
      <c r="I284" s="97">
        <v>338.6</v>
      </c>
      <c r="J284" s="643">
        <v>23</v>
      </c>
      <c r="K284" s="99">
        <f t="shared" si="5"/>
        <v>7787.8</v>
      </c>
      <c r="L284" s="97">
        <v>2.08</v>
      </c>
      <c r="M284" s="97">
        <v>2.14</v>
      </c>
      <c r="N284" s="13" t="s">
        <v>932</v>
      </c>
      <c r="O284" s="100">
        <f>IF(P284="","",VLOOKUP(P284,Mapping!AT:AU,2,FALSE))</f>
        <v>4</v>
      </c>
      <c r="P284" s="101" t="s">
        <v>436</v>
      </c>
    </row>
    <row r="285" spans="1:16">
      <c r="A285" s="97" t="s">
        <v>614</v>
      </c>
      <c r="B285" s="262" t="s">
        <v>2972</v>
      </c>
      <c r="C285" s="262" t="s">
        <v>2938</v>
      </c>
      <c r="D285" s="97" t="s">
        <v>2933</v>
      </c>
      <c r="E285" s="97"/>
      <c r="F285" s="400">
        <v>44778</v>
      </c>
      <c r="G285" s="255">
        <v>44778</v>
      </c>
      <c r="H285" s="399"/>
      <c r="I285" s="97">
        <v>611</v>
      </c>
      <c r="J285" s="643">
        <v>23</v>
      </c>
      <c r="K285" s="99">
        <f t="shared" si="5"/>
        <v>14053</v>
      </c>
      <c r="L285" s="97">
        <v>2.08</v>
      </c>
      <c r="M285" s="97">
        <v>2.15</v>
      </c>
      <c r="N285" s="13" t="s">
        <v>932</v>
      </c>
      <c r="O285" s="100">
        <f>IF(P285="","",VLOOKUP(P285,Mapping!AT:AU,2,FALSE))</f>
        <v>3</v>
      </c>
      <c r="P285" s="101" t="s">
        <v>148</v>
      </c>
    </row>
    <row r="286" spans="1:16">
      <c r="A286" s="97" t="s">
        <v>336</v>
      </c>
      <c r="B286" s="632" t="s">
        <v>2972</v>
      </c>
      <c r="C286" s="262" t="s">
        <v>2973</v>
      </c>
      <c r="D286" s="97" t="s">
        <v>2933</v>
      </c>
      <c r="E286" s="97"/>
      <c r="F286" s="400">
        <v>44778</v>
      </c>
      <c r="G286" s="255">
        <v>44778</v>
      </c>
      <c r="H286" s="399"/>
      <c r="I286" s="97">
        <v>695.2</v>
      </c>
      <c r="J286" s="643">
        <v>23</v>
      </c>
      <c r="K286" s="99">
        <f t="shared" si="5"/>
        <v>15989.6</v>
      </c>
      <c r="L286" s="97">
        <v>2.08</v>
      </c>
      <c r="M286" s="97">
        <v>2.2400000000000002</v>
      </c>
      <c r="N286" s="13" t="s">
        <v>932</v>
      </c>
      <c r="O286" s="100">
        <f>IF(P286="","",VLOOKUP(P286,Mapping!AT:AU,2,FALSE))</f>
        <v>3</v>
      </c>
      <c r="P286" s="101" t="s">
        <v>148</v>
      </c>
    </row>
    <row r="287" spans="1:16">
      <c r="A287" s="97" t="s">
        <v>500</v>
      </c>
      <c r="B287" s="262" t="s">
        <v>925</v>
      </c>
      <c r="C287" s="262" t="s">
        <v>2938</v>
      </c>
      <c r="D287" s="97" t="s">
        <v>2933</v>
      </c>
      <c r="E287" s="97"/>
      <c r="F287" s="400">
        <v>44778</v>
      </c>
      <c r="G287" s="255">
        <v>44778</v>
      </c>
      <c r="H287" s="399"/>
      <c r="I287" s="97">
        <v>803.5</v>
      </c>
      <c r="J287" s="643">
        <v>23</v>
      </c>
      <c r="K287" s="99">
        <f t="shared" si="5"/>
        <v>18480.5</v>
      </c>
      <c r="L287" s="97">
        <v>2.09</v>
      </c>
      <c r="M287" s="97">
        <v>1.1200000000000001</v>
      </c>
      <c r="N287" s="13" t="s">
        <v>932</v>
      </c>
      <c r="O287" s="100">
        <f>IF(P287="","",VLOOKUP(P287,Mapping!AT:AU,2,FALSE))</f>
        <v>3</v>
      </c>
      <c r="P287" s="101" t="s">
        <v>148</v>
      </c>
    </row>
    <row r="288" spans="1:16">
      <c r="A288" s="97" t="s">
        <v>537</v>
      </c>
      <c r="B288" s="632" t="s">
        <v>2971</v>
      </c>
      <c r="C288" s="262" t="s">
        <v>2938</v>
      </c>
      <c r="D288" s="97" t="s">
        <v>2933</v>
      </c>
      <c r="E288" s="97"/>
      <c r="F288" s="400">
        <v>44778</v>
      </c>
      <c r="G288" s="255">
        <v>44778</v>
      </c>
      <c r="H288" s="399"/>
      <c r="I288" s="97">
        <v>759.8</v>
      </c>
      <c r="J288" s="643">
        <v>23</v>
      </c>
      <c r="K288" s="99">
        <f t="shared" si="5"/>
        <v>17475.399999999998</v>
      </c>
      <c r="L288" s="97">
        <v>2.09</v>
      </c>
      <c r="M288" s="97">
        <v>2.25</v>
      </c>
      <c r="N288" s="13" t="s">
        <v>932</v>
      </c>
      <c r="O288" s="100">
        <f>IF(P288="","",VLOOKUP(P288,Mapping!AT:AU,2,FALSE))</f>
        <v>4</v>
      </c>
      <c r="P288" s="101" t="s">
        <v>436</v>
      </c>
    </row>
    <row r="289" spans="1:16">
      <c r="A289" s="97" t="s">
        <v>607</v>
      </c>
      <c r="B289" s="632" t="s">
        <v>925</v>
      </c>
      <c r="C289" s="262" t="s">
        <v>2938</v>
      </c>
      <c r="D289" s="97" t="s">
        <v>2933</v>
      </c>
      <c r="E289" s="97"/>
      <c r="F289" s="400">
        <v>44778</v>
      </c>
      <c r="G289" s="255">
        <v>44778</v>
      </c>
      <c r="H289" s="399"/>
      <c r="I289" s="97">
        <v>771.2</v>
      </c>
      <c r="J289" s="643">
        <v>23</v>
      </c>
      <c r="K289" s="99">
        <f t="shared" si="5"/>
        <v>17737.600000000002</v>
      </c>
      <c r="L289" s="97">
        <v>2.08</v>
      </c>
      <c r="M289" s="97">
        <v>1.36</v>
      </c>
      <c r="N289" s="13" t="s">
        <v>932</v>
      </c>
      <c r="O289" s="100">
        <f>IF(P289="","",VLOOKUP(P289,Mapping!AT:AU,2,FALSE))</f>
        <v>3</v>
      </c>
      <c r="P289" s="101" t="s">
        <v>148</v>
      </c>
    </row>
    <row r="290" spans="1:16">
      <c r="A290" s="97" t="s">
        <v>611</v>
      </c>
      <c r="B290" s="262" t="s">
        <v>2972</v>
      </c>
      <c r="C290" s="262" t="s">
        <v>2938</v>
      </c>
      <c r="D290" s="97" t="s">
        <v>2933</v>
      </c>
      <c r="E290" s="97"/>
      <c r="F290" s="400">
        <v>44778</v>
      </c>
      <c r="G290" s="255">
        <v>44778</v>
      </c>
      <c r="H290" s="399"/>
      <c r="I290" s="97">
        <v>747.7</v>
      </c>
      <c r="J290" s="643">
        <v>23</v>
      </c>
      <c r="K290" s="99">
        <f t="shared" si="5"/>
        <v>17197.100000000002</v>
      </c>
      <c r="L290" s="97">
        <v>2.0699999999999998</v>
      </c>
      <c r="M290" s="97">
        <v>1.98</v>
      </c>
      <c r="N290" s="13" t="s">
        <v>932</v>
      </c>
      <c r="O290" s="100">
        <f>IF(P290="","",VLOOKUP(P290,Mapping!AT:AU,2,FALSE))</f>
        <v>3</v>
      </c>
      <c r="P290" s="101" t="s">
        <v>148</v>
      </c>
    </row>
    <row r="291" spans="1:16">
      <c r="A291" s="97" t="s">
        <v>479</v>
      </c>
      <c r="B291" s="632" t="s">
        <v>2972</v>
      </c>
      <c r="C291" s="262" t="s">
        <v>2938</v>
      </c>
      <c r="D291" s="97" t="s">
        <v>2933</v>
      </c>
      <c r="E291" s="97"/>
      <c r="F291" s="400">
        <v>44778</v>
      </c>
      <c r="G291" s="255">
        <v>44778</v>
      </c>
      <c r="H291" s="399"/>
      <c r="I291" s="97">
        <v>218</v>
      </c>
      <c r="J291" s="643">
        <v>23</v>
      </c>
      <c r="K291" s="99">
        <f t="shared" si="5"/>
        <v>5014</v>
      </c>
      <c r="L291" s="97">
        <v>2.04</v>
      </c>
      <c r="M291" s="97">
        <v>1.77</v>
      </c>
      <c r="N291" s="13" t="s">
        <v>932</v>
      </c>
      <c r="O291" s="100">
        <f>IF(P291="","",VLOOKUP(P291,Mapping!AT:AU,2,FALSE))</f>
        <v>3</v>
      </c>
      <c r="P291" s="101" t="s">
        <v>148</v>
      </c>
    </row>
    <row r="292" spans="1:16">
      <c r="A292" s="97" t="s">
        <v>633</v>
      </c>
      <c r="B292" s="262" t="s">
        <v>2972</v>
      </c>
      <c r="C292" s="262" t="s">
        <v>2938</v>
      </c>
      <c r="D292" s="97" t="s">
        <v>2933</v>
      </c>
      <c r="E292" s="97"/>
      <c r="F292" s="400">
        <v>44783</v>
      </c>
      <c r="G292" s="255">
        <v>44783</v>
      </c>
      <c r="H292" s="399"/>
      <c r="I292" s="97">
        <v>1041.3</v>
      </c>
      <c r="J292" s="643">
        <v>23</v>
      </c>
      <c r="K292" s="99">
        <f t="shared" si="5"/>
        <v>23949.899999999998</v>
      </c>
      <c r="L292" s="97">
        <v>2.09</v>
      </c>
      <c r="M292" s="97">
        <v>2.2000000000000002</v>
      </c>
      <c r="N292" s="13" t="s">
        <v>932</v>
      </c>
      <c r="O292" s="100">
        <f>IF(P292="","",VLOOKUP(P292,Mapping!AT:AU,2,FALSE))</f>
        <v>3</v>
      </c>
      <c r="P292" s="101" t="s">
        <v>148</v>
      </c>
    </row>
    <row r="293" spans="1:16">
      <c r="A293" s="97">
        <v>1190</v>
      </c>
      <c r="B293" s="632" t="s">
        <v>925</v>
      </c>
      <c r="C293" s="262" t="s">
        <v>2938</v>
      </c>
      <c r="D293" s="97" t="s">
        <v>2933</v>
      </c>
      <c r="E293" s="97"/>
      <c r="F293" s="400">
        <v>44783</v>
      </c>
      <c r="G293" s="255">
        <v>44783</v>
      </c>
      <c r="H293" s="399"/>
      <c r="I293" s="97">
        <v>1140.0999999999999</v>
      </c>
      <c r="J293" s="643">
        <v>23</v>
      </c>
      <c r="K293" s="99">
        <f t="shared" si="5"/>
        <v>26222.3</v>
      </c>
      <c r="L293" s="97">
        <v>2.09</v>
      </c>
      <c r="M293" s="97">
        <v>2.27</v>
      </c>
      <c r="N293" s="13" t="s">
        <v>932</v>
      </c>
      <c r="O293" s="100">
        <f>IF(P293="","",VLOOKUP(P293,Mapping!AT:AU,2,FALSE))</f>
        <v>3</v>
      </c>
      <c r="P293" s="101" t="s">
        <v>148</v>
      </c>
    </row>
    <row r="294" spans="1:16">
      <c r="A294" s="97" t="s">
        <v>336</v>
      </c>
      <c r="B294" s="632" t="s">
        <v>925</v>
      </c>
      <c r="C294" s="262" t="s">
        <v>2938</v>
      </c>
      <c r="D294" s="97" t="s">
        <v>2933</v>
      </c>
      <c r="E294" s="97"/>
      <c r="F294" s="400">
        <v>44783</v>
      </c>
      <c r="G294" s="255">
        <v>44783</v>
      </c>
      <c r="H294" s="399"/>
      <c r="I294" s="97">
        <v>357</v>
      </c>
      <c r="J294" s="643">
        <v>23</v>
      </c>
      <c r="K294" s="99">
        <f t="shared" si="5"/>
        <v>8211</v>
      </c>
      <c r="L294" s="97">
        <v>2.09</v>
      </c>
      <c r="M294" s="97">
        <v>1.93</v>
      </c>
      <c r="N294" s="13" t="s">
        <v>932</v>
      </c>
      <c r="O294" s="100">
        <f>IF(P294="","",VLOOKUP(P294,Mapping!AT:AU,2,FALSE))</f>
        <v>3</v>
      </c>
      <c r="P294" s="101" t="s">
        <v>148</v>
      </c>
    </row>
    <row r="295" spans="1:16">
      <c r="A295" s="97" t="s">
        <v>588</v>
      </c>
      <c r="B295" s="632" t="s">
        <v>2971</v>
      </c>
      <c r="C295" s="262" t="s">
        <v>2938</v>
      </c>
      <c r="D295" s="97" t="s">
        <v>2933</v>
      </c>
      <c r="E295" s="97"/>
      <c r="F295" s="400">
        <v>44783</v>
      </c>
      <c r="G295" s="255">
        <v>44783</v>
      </c>
      <c r="H295" s="399"/>
      <c r="I295" s="97">
        <v>677.9</v>
      </c>
      <c r="J295" s="643">
        <v>23</v>
      </c>
      <c r="K295" s="99">
        <f t="shared" si="5"/>
        <v>15591.699999999999</v>
      </c>
      <c r="L295" s="97">
        <v>2.0699999999999998</v>
      </c>
      <c r="M295" s="97">
        <v>2.27</v>
      </c>
      <c r="N295" s="13" t="s">
        <v>932</v>
      </c>
      <c r="O295" s="100">
        <f>IF(P295="","",VLOOKUP(P295,Mapping!AT:AU,2,FALSE))</f>
        <v>4</v>
      </c>
      <c r="P295" s="101" t="s">
        <v>436</v>
      </c>
    </row>
    <row r="296" spans="1:16">
      <c r="A296" s="97" t="s">
        <v>597</v>
      </c>
      <c r="B296" s="262" t="s">
        <v>2972</v>
      </c>
      <c r="C296" s="262" t="s">
        <v>2938</v>
      </c>
      <c r="D296" s="97" t="s">
        <v>2933</v>
      </c>
      <c r="E296" s="97"/>
      <c r="F296" s="400">
        <v>44783</v>
      </c>
      <c r="G296" s="255">
        <v>44783</v>
      </c>
      <c r="H296" s="399"/>
      <c r="I296" s="97">
        <v>584.70000000000005</v>
      </c>
      <c r="J296" s="643">
        <v>23</v>
      </c>
      <c r="K296" s="99">
        <f t="shared" si="5"/>
        <v>13448.1</v>
      </c>
      <c r="L296" s="97">
        <v>2.02</v>
      </c>
      <c r="M296" s="97">
        <v>1.54</v>
      </c>
      <c r="N296" s="13" t="s">
        <v>932</v>
      </c>
      <c r="O296" s="100">
        <f>IF(P296="","",VLOOKUP(P296,Mapping!AT:AU,2,FALSE))</f>
        <v>3</v>
      </c>
      <c r="P296" s="101" t="s">
        <v>148</v>
      </c>
    </row>
    <row r="297" spans="1:16">
      <c r="A297" s="97" t="s">
        <v>460</v>
      </c>
      <c r="B297" s="632" t="s">
        <v>925</v>
      </c>
      <c r="C297" s="262" t="s">
        <v>2938</v>
      </c>
      <c r="D297" s="97" t="s">
        <v>2933</v>
      </c>
      <c r="E297" s="97"/>
      <c r="F297" s="400">
        <v>44783</v>
      </c>
      <c r="G297" s="255">
        <v>44783</v>
      </c>
      <c r="H297" s="399"/>
      <c r="I297" s="97">
        <v>531.9</v>
      </c>
      <c r="J297" s="643">
        <v>23</v>
      </c>
      <c r="K297" s="99">
        <f t="shared" si="5"/>
        <v>12233.699999999999</v>
      </c>
      <c r="L297" s="97">
        <v>2.09</v>
      </c>
      <c r="M297" s="97">
        <v>1.1499999999999999</v>
      </c>
      <c r="N297" s="13" t="s">
        <v>932</v>
      </c>
      <c r="O297" s="100">
        <f>IF(P297="","",VLOOKUP(P297,Mapping!AT:AU,2,FALSE))</f>
        <v>3</v>
      </c>
      <c r="P297" s="101" t="s">
        <v>148</v>
      </c>
    </row>
    <row r="298" spans="1:16">
      <c r="A298" s="97" t="s">
        <v>479</v>
      </c>
      <c r="B298" s="632" t="s">
        <v>925</v>
      </c>
      <c r="C298" s="262" t="s">
        <v>2938</v>
      </c>
      <c r="D298" s="97" t="s">
        <v>2933</v>
      </c>
      <c r="E298" s="97"/>
      <c r="F298" s="400">
        <v>44783</v>
      </c>
      <c r="G298" s="255">
        <v>44783</v>
      </c>
      <c r="H298" s="399"/>
      <c r="I298" s="97">
        <v>427.3</v>
      </c>
      <c r="J298" s="643">
        <v>23</v>
      </c>
      <c r="K298" s="99">
        <f t="shared" si="5"/>
        <v>9827.9</v>
      </c>
      <c r="L298" s="97">
        <v>2.1</v>
      </c>
      <c r="M298" s="97">
        <v>2.16</v>
      </c>
      <c r="N298" s="13" t="s">
        <v>932</v>
      </c>
      <c r="O298" s="100">
        <f>IF(P298="","",VLOOKUP(P298,Mapping!AT:AU,2,FALSE))</f>
        <v>3</v>
      </c>
      <c r="P298" s="101" t="s">
        <v>148</v>
      </c>
    </row>
    <row r="299" spans="1:16">
      <c r="A299" s="97" t="s">
        <v>331</v>
      </c>
      <c r="B299" s="632" t="s">
        <v>925</v>
      </c>
      <c r="C299" s="262" t="s">
        <v>2938</v>
      </c>
      <c r="D299" s="97" t="s">
        <v>2933</v>
      </c>
      <c r="E299" s="97"/>
      <c r="F299" s="400">
        <v>44783</v>
      </c>
      <c r="G299" s="255">
        <v>44783</v>
      </c>
      <c r="H299" s="399"/>
      <c r="I299" s="97">
        <v>604.29999999999995</v>
      </c>
      <c r="J299" s="643">
        <v>23</v>
      </c>
      <c r="K299" s="99">
        <f t="shared" si="5"/>
        <v>13898.9</v>
      </c>
      <c r="L299" s="97">
        <v>2.0699999999999998</v>
      </c>
      <c r="M299" s="97">
        <v>2.27</v>
      </c>
      <c r="N299" s="13" t="s">
        <v>932</v>
      </c>
      <c r="O299" s="100">
        <f>IF(P299="","",VLOOKUP(P299,Mapping!AT:AU,2,FALSE))</f>
        <v>3</v>
      </c>
      <c r="P299" s="101" t="s">
        <v>148</v>
      </c>
    </row>
    <row r="300" spans="1:16">
      <c r="A300" s="97">
        <v>1066</v>
      </c>
      <c r="B300" s="632" t="s">
        <v>925</v>
      </c>
      <c r="C300" s="262" t="s">
        <v>2938</v>
      </c>
      <c r="D300" s="97" t="s">
        <v>2933</v>
      </c>
      <c r="E300" s="97"/>
      <c r="F300" s="400">
        <v>44783</v>
      </c>
      <c r="G300" s="255">
        <v>44783</v>
      </c>
      <c r="H300" s="399"/>
      <c r="I300" s="97">
        <v>636</v>
      </c>
      <c r="J300" s="643">
        <v>23</v>
      </c>
      <c r="K300" s="99">
        <f t="shared" ref="K300:K318" si="6">I300*J300</f>
        <v>14628</v>
      </c>
      <c r="L300" s="97">
        <v>2.06</v>
      </c>
      <c r="M300" s="97">
        <v>1.87</v>
      </c>
      <c r="N300" s="13" t="s">
        <v>932</v>
      </c>
      <c r="O300" s="100">
        <f>IF(P300="","",VLOOKUP(P300,Mapping!AT:AU,2,FALSE))</f>
        <v>3</v>
      </c>
      <c r="P300" s="101" t="s">
        <v>148</v>
      </c>
    </row>
    <row r="301" spans="1:16">
      <c r="A301" s="97" t="s">
        <v>543</v>
      </c>
      <c r="B301" s="632" t="s">
        <v>2971</v>
      </c>
      <c r="C301" s="262" t="s">
        <v>2938</v>
      </c>
      <c r="D301" s="97" t="s">
        <v>2933</v>
      </c>
      <c r="E301" s="97"/>
      <c r="F301" s="400">
        <v>44783</v>
      </c>
      <c r="G301" s="255">
        <v>44783</v>
      </c>
      <c r="H301" s="399"/>
      <c r="I301" s="97">
        <v>787.3</v>
      </c>
      <c r="J301" s="643">
        <v>23</v>
      </c>
      <c r="K301" s="99">
        <f>I301*J301</f>
        <v>18107.899999999998</v>
      </c>
      <c r="L301" s="97">
        <v>2.1</v>
      </c>
      <c r="M301" s="97">
        <v>1.61</v>
      </c>
      <c r="N301" s="13" t="s">
        <v>932</v>
      </c>
      <c r="O301" s="100">
        <f>IF(P301="","",VLOOKUP(P301,Mapping!AT:AU,2,FALSE))</f>
        <v>4</v>
      </c>
      <c r="P301" s="101" t="s">
        <v>436</v>
      </c>
    </row>
    <row r="302" spans="1:16">
      <c r="A302" s="97" t="s">
        <v>555</v>
      </c>
      <c r="B302" s="262" t="s">
        <v>2971</v>
      </c>
      <c r="C302" s="262" t="s">
        <v>2938</v>
      </c>
      <c r="D302" s="97" t="s">
        <v>2879</v>
      </c>
      <c r="E302" s="97"/>
      <c r="F302" s="400">
        <v>44790</v>
      </c>
      <c r="G302" s="255">
        <v>44790</v>
      </c>
      <c r="H302" s="399"/>
      <c r="I302" s="97">
        <v>271.2</v>
      </c>
      <c r="J302" s="643">
        <v>33</v>
      </c>
      <c r="K302" s="99">
        <f t="shared" si="6"/>
        <v>8949.6</v>
      </c>
      <c r="L302" s="97">
        <v>2.09</v>
      </c>
      <c r="M302" s="97">
        <v>1.29</v>
      </c>
      <c r="N302" s="13" t="s">
        <v>932</v>
      </c>
      <c r="O302" s="100">
        <f>IF(P302="","",VLOOKUP(P302,Mapping!AT:AU,2,FALSE))</f>
        <v>4</v>
      </c>
      <c r="P302" s="101" t="s">
        <v>436</v>
      </c>
    </row>
    <row r="303" spans="1:16">
      <c r="A303" s="97" t="s">
        <v>460</v>
      </c>
      <c r="B303" s="262" t="s">
        <v>975</v>
      </c>
      <c r="C303" s="262" t="s">
        <v>2938</v>
      </c>
      <c r="D303" s="97" t="s">
        <v>2879</v>
      </c>
      <c r="E303" s="97"/>
      <c r="F303" s="400">
        <v>44790</v>
      </c>
      <c r="G303" s="255">
        <v>44790</v>
      </c>
      <c r="H303" s="399"/>
      <c r="I303" s="97">
        <v>48.5</v>
      </c>
      <c r="J303" s="643">
        <v>33</v>
      </c>
      <c r="K303" s="99">
        <f t="shared" si="6"/>
        <v>1600.5</v>
      </c>
      <c r="L303" s="97">
        <v>1.93</v>
      </c>
      <c r="M303" s="97">
        <v>0.19</v>
      </c>
      <c r="N303" s="13" t="s">
        <v>932</v>
      </c>
      <c r="O303" s="100">
        <f>IF(P303="","",VLOOKUP(P303,Mapping!AT:AU,2,FALSE))</f>
        <v>3</v>
      </c>
      <c r="P303" s="101" t="s">
        <v>148</v>
      </c>
    </row>
    <row r="304" spans="1:16">
      <c r="A304" s="97" t="s">
        <v>2974</v>
      </c>
      <c r="B304" s="262" t="s">
        <v>925</v>
      </c>
      <c r="C304" s="262" t="s">
        <v>2938</v>
      </c>
      <c r="D304" s="97" t="s">
        <v>2879</v>
      </c>
      <c r="E304" s="97"/>
      <c r="F304" s="400">
        <v>44790</v>
      </c>
      <c r="G304" s="255">
        <v>44790</v>
      </c>
      <c r="H304" s="399"/>
      <c r="I304" s="97">
        <v>412.9</v>
      </c>
      <c r="J304" s="643">
        <v>33</v>
      </c>
      <c r="K304" s="99">
        <f t="shared" si="6"/>
        <v>13625.699999999999</v>
      </c>
      <c r="L304" s="97">
        <v>2.04</v>
      </c>
      <c r="M304" s="97">
        <v>1.58</v>
      </c>
      <c r="N304" s="13" t="s">
        <v>932</v>
      </c>
      <c r="O304" s="100">
        <f>IF(P304="","",VLOOKUP(P304,Mapping!AT:AU,2,FALSE))</f>
        <v>3</v>
      </c>
      <c r="P304" s="101" t="s">
        <v>148</v>
      </c>
    </row>
    <row r="305" spans="1:16">
      <c r="A305" s="97" t="s">
        <v>331</v>
      </c>
      <c r="B305" s="262" t="s">
        <v>975</v>
      </c>
      <c r="C305" s="262" t="s">
        <v>2938</v>
      </c>
      <c r="D305" s="97" t="s">
        <v>2879</v>
      </c>
      <c r="E305" s="97"/>
      <c r="F305" s="400">
        <v>44790</v>
      </c>
      <c r="G305" s="255">
        <v>44790</v>
      </c>
      <c r="H305" s="399"/>
      <c r="I305" s="97">
        <v>218.7</v>
      </c>
      <c r="J305" s="643">
        <v>33</v>
      </c>
      <c r="K305" s="99">
        <f t="shared" si="6"/>
        <v>7217.0999999999995</v>
      </c>
      <c r="L305" s="97">
        <v>2.0699999999999998</v>
      </c>
      <c r="M305" s="97">
        <v>1.39</v>
      </c>
      <c r="N305" s="13" t="s">
        <v>932</v>
      </c>
      <c r="O305" s="100">
        <f>IF(P305="","",VLOOKUP(P305,Mapping!AT:AU,2,FALSE))</f>
        <v>3</v>
      </c>
      <c r="P305" s="101" t="s">
        <v>148</v>
      </c>
    </row>
    <row r="306" spans="1:16">
      <c r="A306" s="97" t="s">
        <v>629</v>
      </c>
      <c r="B306" s="262" t="s">
        <v>975</v>
      </c>
      <c r="C306" s="262" t="s">
        <v>2938</v>
      </c>
      <c r="D306" s="97" t="s">
        <v>2879</v>
      </c>
      <c r="E306" s="97"/>
      <c r="F306" s="400">
        <v>44790</v>
      </c>
      <c r="G306" s="255">
        <v>44790</v>
      </c>
      <c r="H306" s="399"/>
      <c r="I306" s="97">
        <v>365.4</v>
      </c>
      <c r="J306" s="643">
        <v>33</v>
      </c>
      <c r="K306" s="99">
        <f t="shared" si="6"/>
        <v>12058.199999999999</v>
      </c>
      <c r="L306" s="97">
        <v>2.09</v>
      </c>
      <c r="M306" s="97">
        <v>1.98</v>
      </c>
      <c r="N306" s="13" t="s">
        <v>932</v>
      </c>
      <c r="O306" s="100">
        <f>IF(P306="","",VLOOKUP(P306,Mapping!AT:AU,2,FALSE))</f>
        <v>3</v>
      </c>
      <c r="P306" s="101" t="s">
        <v>148</v>
      </c>
    </row>
    <row r="307" spans="1:16">
      <c r="A307" s="97" t="s">
        <v>500</v>
      </c>
      <c r="B307" s="262" t="s">
        <v>975</v>
      </c>
      <c r="C307" s="262" t="s">
        <v>2938</v>
      </c>
      <c r="D307" s="97" t="s">
        <v>2879</v>
      </c>
      <c r="E307" s="97"/>
      <c r="F307" s="400">
        <v>44790</v>
      </c>
      <c r="G307" s="255">
        <v>44790</v>
      </c>
      <c r="H307" s="399"/>
      <c r="I307" s="97">
        <v>308.5</v>
      </c>
      <c r="J307" s="643">
        <v>33</v>
      </c>
      <c r="K307" s="99">
        <f t="shared" si="6"/>
        <v>10180.5</v>
      </c>
      <c r="L307" s="97">
        <v>2.0499999999999998</v>
      </c>
      <c r="M307" s="97">
        <v>0.05</v>
      </c>
      <c r="N307" s="13" t="s">
        <v>932</v>
      </c>
      <c r="O307" s="100">
        <f>IF(P307="","",VLOOKUP(P307,Mapping!AT:AU,2,FALSE))</f>
        <v>3</v>
      </c>
      <c r="P307" s="101" t="s">
        <v>148</v>
      </c>
    </row>
    <row r="308" spans="1:16">
      <c r="A308" s="97" t="s">
        <v>2975</v>
      </c>
      <c r="B308" s="262" t="s">
        <v>925</v>
      </c>
      <c r="C308" s="262" t="s">
        <v>2938</v>
      </c>
      <c r="D308" s="97" t="s">
        <v>2879</v>
      </c>
      <c r="E308" s="97"/>
      <c r="F308" s="400">
        <v>44790</v>
      </c>
      <c r="G308" s="255">
        <v>44790</v>
      </c>
      <c r="H308" s="399"/>
      <c r="I308" s="97">
        <v>596.20000000000005</v>
      </c>
      <c r="J308" s="643">
        <v>33</v>
      </c>
      <c r="K308" s="99">
        <f t="shared" si="6"/>
        <v>19674.600000000002</v>
      </c>
      <c r="L308" s="97">
        <v>2.13</v>
      </c>
      <c r="M308" s="97">
        <v>0.83</v>
      </c>
      <c r="N308" s="13" t="s">
        <v>932</v>
      </c>
      <c r="O308" s="100">
        <f>IF(P308="","",VLOOKUP(P308,Mapping!AT:AU,2,FALSE))</f>
        <v>3</v>
      </c>
      <c r="P308" s="101" t="s">
        <v>148</v>
      </c>
    </row>
    <row r="309" spans="1:16">
      <c r="A309" s="97" t="s">
        <v>2976</v>
      </c>
      <c r="B309" s="262" t="s">
        <v>925</v>
      </c>
      <c r="C309" s="262" t="s">
        <v>2938</v>
      </c>
      <c r="D309" s="97" t="s">
        <v>2879</v>
      </c>
      <c r="E309" s="97"/>
      <c r="F309" s="400">
        <v>44790</v>
      </c>
      <c r="G309" s="255">
        <v>44790</v>
      </c>
      <c r="H309" s="399"/>
      <c r="I309" s="97">
        <v>307.2</v>
      </c>
      <c r="J309" s="643">
        <v>33</v>
      </c>
      <c r="K309" s="99">
        <f t="shared" si="6"/>
        <v>10137.6</v>
      </c>
      <c r="L309" s="97">
        <v>2.0699999999999998</v>
      </c>
      <c r="M309" s="97">
        <v>0.84</v>
      </c>
      <c r="N309" s="13" t="s">
        <v>932</v>
      </c>
      <c r="O309" s="100">
        <f>IF(P309="","",VLOOKUP(P309,Mapping!AT:AU,2,FALSE))</f>
        <v>3</v>
      </c>
      <c r="P309" s="101" t="s">
        <v>148</v>
      </c>
    </row>
    <row r="310" spans="1:16">
      <c r="A310" s="97" t="s">
        <v>2977</v>
      </c>
      <c r="B310" s="262" t="s">
        <v>975</v>
      </c>
      <c r="C310" s="262" t="s">
        <v>2938</v>
      </c>
      <c r="D310" s="97" t="s">
        <v>2879</v>
      </c>
      <c r="E310" s="97"/>
      <c r="F310" s="400">
        <v>44790</v>
      </c>
      <c r="G310" s="255">
        <v>44790</v>
      </c>
      <c r="H310" s="399"/>
      <c r="I310" s="97">
        <v>467.1</v>
      </c>
      <c r="J310" s="643">
        <v>33</v>
      </c>
      <c r="K310" s="99">
        <f t="shared" si="6"/>
        <v>15414.300000000001</v>
      </c>
      <c r="L310" s="97">
        <v>2.11</v>
      </c>
      <c r="M310" s="97">
        <v>1.42</v>
      </c>
      <c r="N310" s="13" t="s">
        <v>932</v>
      </c>
      <c r="O310" s="100">
        <f>IF(P310="","",VLOOKUP(P310,Mapping!AT:AU,2,FALSE))</f>
        <v>3</v>
      </c>
      <c r="P310" s="101" t="s">
        <v>148</v>
      </c>
    </row>
    <row r="311" spans="1:16">
      <c r="A311" s="97" t="s">
        <v>2978</v>
      </c>
      <c r="B311" s="262" t="s">
        <v>975</v>
      </c>
      <c r="C311" s="262" t="s">
        <v>2938</v>
      </c>
      <c r="D311" s="97" t="s">
        <v>2879</v>
      </c>
      <c r="E311" s="97"/>
      <c r="F311" s="400">
        <v>44790</v>
      </c>
      <c r="G311" s="255">
        <v>44790</v>
      </c>
      <c r="H311" s="399"/>
      <c r="I311" s="97">
        <v>447.5</v>
      </c>
      <c r="J311" s="643">
        <v>33</v>
      </c>
      <c r="K311" s="99">
        <f t="shared" si="6"/>
        <v>14767.5</v>
      </c>
      <c r="L311" s="97">
        <v>2.11</v>
      </c>
      <c r="M311" s="97">
        <v>1.33</v>
      </c>
      <c r="N311" s="13" t="s">
        <v>932</v>
      </c>
      <c r="O311" s="100">
        <f>IF(P311="","",VLOOKUP(P311,Mapping!AT:AU,2,FALSE))</f>
        <v>3</v>
      </c>
      <c r="P311" s="101" t="s">
        <v>148</v>
      </c>
    </row>
    <row r="312" spans="1:16">
      <c r="A312" s="97" t="s">
        <v>570</v>
      </c>
      <c r="B312" s="262" t="s">
        <v>2971</v>
      </c>
      <c r="C312" s="262" t="s">
        <v>2938</v>
      </c>
      <c r="D312" s="97" t="s">
        <v>2933</v>
      </c>
      <c r="E312" s="97"/>
      <c r="F312" s="255">
        <v>44791</v>
      </c>
      <c r="G312" s="255">
        <v>44791</v>
      </c>
      <c r="H312" s="399"/>
      <c r="I312" s="97">
        <v>291.89999999999998</v>
      </c>
      <c r="J312" s="643">
        <v>33</v>
      </c>
      <c r="K312" s="99">
        <f t="shared" si="6"/>
        <v>9632.6999999999989</v>
      </c>
      <c r="L312" s="97">
        <v>2.08</v>
      </c>
      <c r="M312" s="97">
        <v>0.87</v>
      </c>
      <c r="N312" s="13" t="s">
        <v>932</v>
      </c>
      <c r="O312" s="100">
        <f>IF(P312="","",VLOOKUP(P312,Mapping!AT:AU,2,FALSE))</f>
        <v>4</v>
      </c>
      <c r="P312" s="101" t="s">
        <v>436</v>
      </c>
    </row>
    <row r="313" spans="1:16">
      <c r="A313" s="97">
        <v>1149</v>
      </c>
      <c r="B313" s="262" t="s">
        <v>975</v>
      </c>
      <c r="C313" s="262" t="s">
        <v>2938</v>
      </c>
      <c r="D313" s="97" t="s">
        <v>2933</v>
      </c>
      <c r="E313" s="97"/>
      <c r="F313" s="255">
        <v>44791</v>
      </c>
      <c r="G313" s="255">
        <v>44791</v>
      </c>
      <c r="H313" s="399"/>
      <c r="I313" s="97">
        <v>428.6</v>
      </c>
      <c r="J313" s="643">
        <v>33</v>
      </c>
      <c r="K313" s="99">
        <f t="shared" si="6"/>
        <v>14143.800000000001</v>
      </c>
      <c r="L313" s="97">
        <v>2.1</v>
      </c>
      <c r="M313" s="97">
        <v>0.91</v>
      </c>
      <c r="N313" s="13" t="s">
        <v>932</v>
      </c>
      <c r="O313" s="100">
        <f>IF(P313="","",VLOOKUP(P313,Mapping!AT:AU,2,FALSE))</f>
        <v>3</v>
      </c>
      <c r="P313" s="101" t="s">
        <v>148</v>
      </c>
    </row>
    <row r="314" spans="1:16">
      <c r="A314" s="97" t="s">
        <v>626</v>
      </c>
      <c r="B314" s="262" t="s">
        <v>925</v>
      </c>
      <c r="C314" s="262" t="s">
        <v>2938</v>
      </c>
      <c r="D314" s="97" t="s">
        <v>2933</v>
      </c>
      <c r="E314" s="97"/>
      <c r="F314" s="255">
        <v>44791</v>
      </c>
      <c r="G314" s="255">
        <v>44791</v>
      </c>
      <c r="H314" s="399"/>
      <c r="I314" s="97">
        <v>406.3</v>
      </c>
      <c r="J314" s="643">
        <v>33</v>
      </c>
      <c r="K314" s="99">
        <f t="shared" si="6"/>
        <v>13407.9</v>
      </c>
      <c r="L314" s="97">
        <v>2.1</v>
      </c>
      <c r="M314" s="97">
        <v>2.0699999999999998</v>
      </c>
      <c r="N314" s="13" t="s">
        <v>932</v>
      </c>
      <c r="O314" s="100">
        <f>IF(P314="","",VLOOKUP(P314,Mapping!AT:AU,2,FALSE))</f>
        <v>3</v>
      </c>
      <c r="P314" s="101" t="s">
        <v>148</v>
      </c>
    </row>
    <row r="315" spans="1:16">
      <c r="A315" s="97">
        <v>1191</v>
      </c>
      <c r="B315" s="262" t="s">
        <v>975</v>
      </c>
      <c r="C315" s="262" t="s">
        <v>2938</v>
      </c>
      <c r="D315" s="97" t="s">
        <v>2933</v>
      </c>
      <c r="E315" s="97"/>
      <c r="F315" s="255">
        <v>44791</v>
      </c>
      <c r="G315" s="255">
        <v>44791</v>
      </c>
      <c r="H315" s="399"/>
      <c r="I315" s="97">
        <v>653.9</v>
      </c>
      <c r="J315" s="643">
        <v>33</v>
      </c>
      <c r="K315" s="99">
        <f t="shared" si="6"/>
        <v>21578.7</v>
      </c>
      <c r="L315" s="97">
        <v>2.08</v>
      </c>
      <c r="M315" s="97">
        <v>0.76</v>
      </c>
      <c r="N315" s="13" t="s">
        <v>932</v>
      </c>
      <c r="O315" s="100">
        <f>IF(P315="","",VLOOKUP(P315,Mapping!AT:AU,2,FALSE))</f>
        <v>3</v>
      </c>
      <c r="P315" s="101" t="s">
        <v>148</v>
      </c>
    </row>
    <row r="316" spans="1:16">
      <c r="A316" s="97">
        <v>1072</v>
      </c>
      <c r="B316" s="262" t="s">
        <v>975</v>
      </c>
      <c r="C316" s="262" t="s">
        <v>2938</v>
      </c>
      <c r="D316" s="97" t="s">
        <v>2933</v>
      </c>
      <c r="E316" s="97"/>
      <c r="F316" s="255">
        <v>44791</v>
      </c>
      <c r="G316" s="255">
        <v>44791</v>
      </c>
      <c r="H316" s="399"/>
      <c r="I316" s="97">
        <v>435.7</v>
      </c>
      <c r="J316" s="643">
        <v>33</v>
      </c>
      <c r="K316" s="99">
        <f t="shared" si="6"/>
        <v>14378.1</v>
      </c>
      <c r="L316" s="97">
        <v>2.09</v>
      </c>
      <c r="M316" s="97">
        <v>0.66</v>
      </c>
      <c r="N316" s="13" t="s">
        <v>932</v>
      </c>
      <c r="O316" s="100">
        <f>IF(P316="","",VLOOKUP(P316,Mapping!AT:AU,2,FALSE))</f>
        <v>3</v>
      </c>
      <c r="P316" s="101" t="s">
        <v>148</v>
      </c>
    </row>
    <row r="317" spans="1:16">
      <c r="A317" s="97" t="s">
        <v>494</v>
      </c>
      <c r="B317" s="262" t="s">
        <v>975</v>
      </c>
      <c r="C317" s="262" t="s">
        <v>2938</v>
      </c>
      <c r="D317" s="97" t="s">
        <v>2933</v>
      </c>
      <c r="E317" s="97"/>
      <c r="F317" s="255">
        <v>44791</v>
      </c>
      <c r="G317" s="255">
        <v>44791</v>
      </c>
      <c r="H317" s="399"/>
      <c r="I317" s="97">
        <v>398.7</v>
      </c>
      <c r="J317" s="643">
        <v>33</v>
      </c>
      <c r="K317" s="99">
        <f t="shared" si="6"/>
        <v>13157.1</v>
      </c>
      <c r="L317" s="97">
        <v>2.1</v>
      </c>
      <c r="M317" s="97">
        <v>1.48</v>
      </c>
      <c r="N317" s="13" t="s">
        <v>932</v>
      </c>
      <c r="O317" s="100">
        <f>IF(P317="","",VLOOKUP(P317,Mapping!AT:AU,2,FALSE))</f>
        <v>3</v>
      </c>
      <c r="P317" s="101" t="s">
        <v>148</v>
      </c>
    </row>
    <row r="318" spans="1:16">
      <c r="A318" s="97" t="s">
        <v>629</v>
      </c>
      <c r="B318" s="262" t="s">
        <v>925</v>
      </c>
      <c r="C318" s="262" t="s">
        <v>2938</v>
      </c>
      <c r="D318" s="97" t="s">
        <v>2933</v>
      </c>
      <c r="E318" s="97"/>
      <c r="F318" s="255">
        <v>44791</v>
      </c>
      <c r="G318" s="255">
        <v>44791</v>
      </c>
      <c r="H318" s="399"/>
      <c r="I318" s="97">
        <v>431.5</v>
      </c>
      <c r="J318" s="643">
        <v>33</v>
      </c>
      <c r="K318" s="99">
        <f t="shared" si="6"/>
        <v>14239.5</v>
      </c>
      <c r="L318" s="97">
        <v>1.97</v>
      </c>
      <c r="M318" s="97">
        <v>1.33</v>
      </c>
      <c r="N318" s="13" t="s">
        <v>932</v>
      </c>
      <c r="O318" s="100">
        <f>IF(P318="","",VLOOKUP(P318,Mapping!AT:AU,2,FALSE))</f>
        <v>3</v>
      </c>
      <c r="P318" s="101" t="s">
        <v>148</v>
      </c>
    </row>
    <row r="319" spans="1:16">
      <c r="A319" s="97">
        <v>1165</v>
      </c>
      <c r="B319" s="262" t="s">
        <v>975</v>
      </c>
      <c r="C319" s="262" t="s">
        <v>2938</v>
      </c>
      <c r="D319" s="97" t="s">
        <v>2933</v>
      </c>
      <c r="E319" s="97"/>
      <c r="F319" s="255">
        <v>44791</v>
      </c>
      <c r="G319" s="255">
        <v>44791</v>
      </c>
      <c r="H319" s="399"/>
      <c r="I319" s="97">
        <v>536.79999999999995</v>
      </c>
      <c r="J319" s="643">
        <v>33</v>
      </c>
      <c r="K319" s="99">
        <f t="shared" ref="K319:K382" si="7">I319*J319</f>
        <v>17714.399999999998</v>
      </c>
      <c r="L319" s="97">
        <v>2.08</v>
      </c>
      <c r="M319" s="97">
        <v>1.2</v>
      </c>
      <c r="N319" s="13" t="s">
        <v>932</v>
      </c>
      <c r="O319" s="100">
        <f>IF(P319="","",VLOOKUP(P319,Mapping!AT:AU,2,FALSE))</f>
        <v>3</v>
      </c>
      <c r="P319" s="101" t="s">
        <v>148</v>
      </c>
    </row>
    <row r="320" spans="1:16">
      <c r="A320" s="97" t="s">
        <v>561</v>
      </c>
      <c r="B320" s="262" t="s">
        <v>2971</v>
      </c>
      <c r="C320" s="262" t="s">
        <v>2938</v>
      </c>
      <c r="D320" s="97" t="s">
        <v>2933</v>
      </c>
      <c r="E320" s="97"/>
      <c r="F320" s="255">
        <v>44791</v>
      </c>
      <c r="G320" s="255">
        <v>44791</v>
      </c>
      <c r="H320" s="399"/>
      <c r="I320" s="97">
        <v>315.8</v>
      </c>
      <c r="J320" s="643">
        <v>33</v>
      </c>
      <c r="K320" s="99">
        <f t="shared" si="7"/>
        <v>10421.4</v>
      </c>
      <c r="L320" s="97">
        <v>2.0299999999999998</v>
      </c>
      <c r="M320" s="97">
        <v>0.41</v>
      </c>
      <c r="N320" s="13" t="s">
        <v>932</v>
      </c>
      <c r="O320" s="100">
        <f>IF(P320="","",VLOOKUP(P320,Mapping!AT:AU,2,FALSE))</f>
        <v>4</v>
      </c>
      <c r="P320" s="101" t="s">
        <v>436</v>
      </c>
    </row>
    <row r="321" spans="1:16">
      <c r="A321" s="97" t="s">
        <v>471</v>
      </c>
      <c r="B321" s="262" t="s">
        <v>975</v>
      </c>
      <c r="C321" s="262" t="s">
        <v>2938</v>
      </c>
      <c r="D321" s="97" t="s">
        <v>2933</v>
      </c>
      <c r="E321" s="97"/>
      <c r="F321" s="255">
        <v>44791</v>
      </c>
      <c r="G321" s="255">
        <v>44791</v>
      </c>
      <c r="H321" s="399"/>
      <c r="I321" s="97">
        <v>357.6</v>
      </c>
      <c r="J321" s="643">
        <v>33</v>
      </c>
      <c r="K321" s="99">
        <f t="shared" si="7"/>
        <v>11800.800000000001</v>
      </c>
      <c r="L321" s="97">
        <v>2.06</v>
      </c>
      <c r="M321" s="97">
        <v>0.38</v>
      </c>
      <c r="N321" s="13" t="s">
        <v>932</v>
      </c>
      <c r="O321" s="100">
        <f>IF(P321="","",VLOOKUP(P321,Mapping!AT:AU,2,FALSE))</f>
        <v>3</v>
      </c>
      <c r="P321" s="101" t="s">
        <v>148</v>
      </c>
    </row>
    <row r="322" spans="1:16">
      <c r="A322" s="97">
        <v>1122</v>
      </c>
      <c r="B322" s="262" t="s">
        <v>925</v>
      </c>
      <c r="C322" s="262" t="s">
        <v>2938</v>
      </c>
      <c r="D322" s="97" t="s">
        <v>2933</v>
      </c>
      <c r="E322" s="97"/>
      <c r="F322" s="255">
        <v>44796</v>
      </c>
      <c r="G322" s="255">
        <v>44796</v>
      </c>
      <c r="H322" s="399"/>
      <c r="I322" s="97">
        <v>519.6</v>
      </c>
      <c r="J322" s="643">
        <v>33</v>
      </c>
      <c r="K322" s="99">
        <f t="shared" si="7"/>
        <v>17146.8</v>
      </c>
      <c r="L322" s="97">
        <v>2.12</v>
      </c>
      <c r="M322" s="97">
        <v>1.1200000000000001</v>
      </c>
      <c r="N322" s="13" t="s">
        <v>932</v>
      </c>
      <c r="O322" s="100">
        <f>IF(P322="","",VLOOKUP(P322,Mapping!AT:AU,2,FALSE))</f>
        <v>3</v>
      </c>
      <c r="P322" s="101" t="s">
        <v>148</v>
      </c>
    </row>
    <row r="323" spans="1:16">
      <c r="A323" s="97" t="s">
        <v>607</v>
      </c>
      <c r="B323" s="262" t="s">
        <v>975</v>
      </c>
      <c r="C323" s="262" t="s">
        <v>2938</v>
      </c>
      <c r="D323" s="97" t="s">
        <v>2933</v>
      </c>
      <c r="E323" s="97"/>
      <c r="F323" s="255">
        <v>44796</v>
      </c>
      <c r="G323" s="255">
        <v>44796</v>
      </c>
      <c r="H323" s="399"/>
      <c r="I323" s="97">
        <v>598.29999999999995</v>
      </c>
      <c r="J323" s="643">
        <v>33</v>
      </c>
      <c r="K323" s="99">
        <f t="shared" si="7"/>
        <v>19743.899999999998</v>
      </c>
      <c r="L323" s="97">
        <v>2.1</v>
      </c>
      <c r="M323" s="97">
        <v>1.8</v>
      </c>
      <c r="N323" s="13" t="s">
        <v>932</v>
      </c>
      <c r="O323" s="100">
        <f>IF(P323="","",VLOOKUP(P323,Mapping!AT:AU,2,FALSE))</f>
        <v>3</v>
      </c>
      <c r="P323" s="101" t="s">
        <v>148</v>
      </c>
    </row>
    <row r="324" spans="1:16">
      <c r="A324" s="97">
        <v>1122</v>
      </c>
      <c r="B324" s="262" t="s">
        <v>975</v>
      </c>
      <c r="C324" s="262" t="s">
        <v>2938</v>
      </c>
      <c r="D324" s="97" t="s">
        <v>2933</v>
      </c>
      <c r="E324" s="97"/>
      <c r="F324" s="255">
        <v>44796</v>
      </c>
      <c r="G324" s="255">
        <v>44796</v>
      </c>
      <c r="H324" s="399"/>
      <c r="I324" s="97">
        <v>358.5</v>
      </c>
      <c r="J324" s="643">
        <v>33</v>
      </c>
      <c r="K324" s="99">
        <f t="shared" si="7"/>
        <v>11830.5</v>
      </c>
      <c r="L324" s="97">
        <v>2.11</v>
      </c>
      <c r="M324" s="97">
        <v>1.1100000000000001</v>
      </c>
      <c r="N324" s="13" t="s">
        <v>932</v>
      </c>
      <c r="O324" s="100">
        <f>IF(P324="","",VLOOKUP(P324,Mapping!AT:AU,2,FALSE))</f>
        <v>3</v>
      </c>
      <c r="P324" s="101" t="s">
        <v>148</v>
      </c>
    </row>
    <row r="325" spans="1:16">
      <c r="A325" s="97" t="s">
        <v>611</v>
      </c>
      <c r="B325" s="262" t="s">
        <v>925</v>
      </c>
      <c r="C325" s="262" t="s">
        <v>2938</v>
      </c>
      <c r="D325" s="97" t="s">
        <v>2933</v>
      </c>
      <c r="E325" s="97"/>
      <c r="F325" s="255">
        <v>44796</v>
      </c>
      <c r="G325" s="255">
        <v>44796</v>
      </c>
      <c r="H325" s="399"/>
      <c r="I325" s="97">
        <v>595.9</v>
      </c>
      <c r="J325" s="643">
        <v>33</v>
      </c>
      <c r="K325" s="99">
        <f t="shared" si="7"/>
        <v>19664.7</v>
      </c>
      <c r="L325" s="97">
        <v>2.1</v>
      </c>
      <c r="M325" s="97">
        <v>1.7</v>
      </c>
      <c r="N325" s="13" t="s">
        <v>932</v>
      </c>
      <c r="O325" s="100">
        <f>IF(P325="","",VLOOKUP(P325,Mapping!AT:AU,2,FALSE))</f>
        <v>3</v>
      </c>
      <c r="P325" s="101" t="s">
        <v>148</v>
      </c>
    </row>
    <row r="326" spans="1:16">
      <c r="A326" s="97" t="s">
        <v>576</v>
      </c>
      <c r="B326" s="262" t="s">
        <v>2971</v>
      </c>
      <c r="C326" s="262" t="s">
        <v>2938</v>
      </c>
      <c r="D326" s="97" t="s">
        <v>2933</v>
      </c>
      <c r="E326" s="97"/>
      <c r="F326" s="255">
        <v>44796</v>
      </c>
      <c r="G326" s="255">
        <v>44796</v>
      </c>
      <c r="H326" s="399"/>
      <c r="I326" s="97">
        <v>298.3</v>
      </c>
      <c r="J326" s="643">
        <v>33</v>
      </c>
      <c r="K326" s="99">
        <f t="shared" si="7"/>
        <v>9843.9</v>
      </c>
      <c r="L326" s="97">
        <v>2.09</v>
      </c>
      <c r="M326" s="97">
        <v>1.28</v>
      </c>
      <c r="N326" s="13" t="s">
        <v>932</v>
      </c>
      <c r="O326" s="100">
        <f>IF(P326="","",VLOOKUP(P326,Mapping!AT:AU,2,FALSE))</f>
        <v>4</v>
      </c>
      <c r="P326" s="101" t="s">
        <v>436</v>
      </c>
    </row>
    <row r="327" spans="1:16">
      <c r="A327" s="97">
        <v>1194</v>
      </c>
      <c r="B327" s="262" t="s">
        <v>975</v>
      </c>
      <c r="C327" s="262" t="s">
        <v>2938</v>
      </c>
      <c r="D327" s="97" t="s">
        <v>2933</v>
      </c>
      <c r="E327" s="97"/>
      <c r="F327" s="255">
        <v>44796</v>
      </c>
      <c r="G327" s="255">
        <v>44796</v>
      </c>
      <c r="H327" s="399"/>
      <c r="I327" s="97">
        <v>457.9</v>
      </c>
      <c r="J327" s="643">
        <v>33</v>
      </c>
      <c r="K327" s="99">
        <f t="shared" si="7"/>
        <v>15110.699999999999</v>
      </c>
      <c r="L327" s="97">
        <v>2.1</v>
      </c>
      <c r="M327" s="97">
        <v>0.65</v>
      </c>
      <c r="N327" s="13" t="s">
        <v>932</v>
      </c>
      <c r="O327" s="100">
        <f>IF(P327="","",VLOOKUP(P327,Mapping!AT:AU,2,FALSE))</f>
        <v>3</v>
      </c>
      <c r="P327" s="101" t="s">
        <v>148</v>
      </c>
    </row>
    <row r="328" spans="1:16">
      <c r="A328" s="97" t="s">
        <v>465</v>
      </c>
      <c r="B328" s="262" t="s">
        <v>975</v>
      </c>
      <c r="C328" s="262" t="s">
        <v>2938</v>
      </c>
      <c r="D328" s="97" t="s">
        <v>2933</v>
      </c>
      <c r="E328" s="97"/>
      <c r="F328" s="255">
        <v>44796</v>
      </c>
      <c r="G328" s="255">
        <v>44796</v>
      </c>
      <c r="H328" s="399"/>
      <c r="I328" s="97">
        <v>407.3</v>
      </c>
      <c r="J328" s="643">
        <v>33</v>
      </c>
      <c r="K328" s="99">
        <f t="shared" si="7"/>
        <v>13440.9</v>
      </c>
      <c r="L328" s="97">
        <v>2.11</v>
      </c>
      <c r="M328" s="97">
        <v>0.74</v>
      </c>
      <c r="N328" s="13" t="s">
        <v>932</v>
      </c>
      <c r="O328" s="100">
        <f>IF(P328="","",VLOOKUP(P328,Mapping!AT:AU,2,FALSE))</f>
        <v>3</v>
      </c>
      <c r="P328" s="101" t="s">
        <v>148</v>
      </c>
    </row>
    <row r="329" spans="1:16">
      <c r="A329" s="97" t="s">
        <v>484</v>
      </c>
      <c r="B329" s="262" t="s">
        <v>975</v>
      </c>
      <c r="C329" s="262" t="s">
        <v>2938</v>
      </c>
      <c r="D329" s="97" t="s">
        <v>2933</v>
      </c>
      <c r="E329" s="97"/>
      <c r="F329" s="255">
        <v>44796</v>
      </c>
      <c r="G329" s="255">
        <v>44796</v>
      </c>
      <c r="H329" s="399"/>
      <c r="I329" s="97">
        <v>440</v>
      </c>
      <c r="J329" s="643">
        <v>33</v>
      </c>
      <c r="K329" s="99">
        <f t="shared" si="7"/>
        <v>14520</v>
      </c>
      <c r="L329" s="97">
        <v>2.12</v>
      </c>
      <c r="M329" s="97">
        <v>1.1599999999999999</v>
      </c>
      <c r="N329" s="13" t="s">
        <v>932</v>
      </c>
      <c r="O329" s="100">
        <f>IF(P329="","",VLOOKUP(P329,Mapping!AT:AU,2,FALSE))</f>
        <v>3</v>
      </c>
      <c r="P329" s="101" t="s">
        <v>148</v>
      </c>
    </row>
    <row r="330" spans="1:16">
      <c r="A330" s="97" t="s">
        <v>614</v>
      </c>
      <c r="B330" s="262" t="s">
        <v>925</v>
      </c>
      <c r="C330" s="262" t="s">
        <v>2938</v>
      </c>
      <c r="D330" s="97" t="s">
        <v>2933</v>
      </c>
      <c r="E330" s="97"/>
      <c r="F330" s="255">
        <v>44796</v>
      </c>
      <c r="G330" s="255">
        <v>44796</v>
      </c>
      <c r="H330" s="399"/>
      <c r="I330" s="97">
        <v>411.1</v>
      </c>
      <c r="J330" s="643">
        <v>33</v>
      </c>
      <c r="K330" s="99">
        <f t="shared" si="7"/>
        <v>13566.300000000001</v>
      </c>
      <c r="L330" s="97">
        <v>2.09</v>
      </c>
      <c r="M330" s="97">
        <v>0.5</v>
      </c>
      <c r="N330" s="13" t="s">
        <v>932</v>
      </c>
      <c r="O330" s="100">
        <f>IF(P330="","",VLOOKUP(P330,Mapping!AT:AU,2,FALSE))</f>
        <v>3</v>
      </c>
      <c r="P330" s="101" t="s">
        <v>148</v>
      </c>
    </row>
    <row r="331" spans="1:16">
      <c r="A331" s="97" t="s">
        <v>626</v>
      </c>
      <c r="B331" s="262" t="s">
        <v>975</v>
      </c>
      <c r="C331" s="262" t="s">
        <v>2938</v>
      </c>
      <c r="D331" s="97" t="s">
        <v>2933</v>
      </c>
      <c r="E331" s="97"/>
      <c r="F331" s="255">
        <v>44796</v>
      </c>
      <c r="G331" s="255">
        <v>44796</v>
      </c>
      <c r="H331" s="399"/>
      <c r="I331" s="97">
        <v>496.9</v>
      </c>
      <c r="J331" s="643">
        <v>33</v>
      </c>
      <c r="K331" s="99">
        <f t="shared" si="7"/>
        <v>16397.7</v>
      </c>
      <c r="L331" s="97">
        <v>2.13</v>
      </c>
      <c r="M331" s="97">
        <v>0.94</v>
      </c>
      <c r="N331" s="13" t="s">
        <v>932</v>
      </c>
      <c r="O331" s="100">
        <f>IF(P331="","",VLOOKUP(P331,Mapping!AT:AU,2,FALSE))</f>
        <v>3</v>
      </c>
      <c r="P331" s="101" t="s">
        <v>148</v>
      </c>
    </row>
    <row r="332" spans="1:16">
      <c r="A332" s="97">
        <v>1152</v>
      </c>
      <c r="B332" s="631" t="s">
        <v>925</v>
      </c>
      <c r="C332" s="262" t="s">
        <v>2938</v>
      </c>
      <c r="D332" s="97" t="s">
        <v>2933</v>
      </c>
      <c r="E332" s="97"/>
      <c r="F332" s="255">
        <v>44810</v>
      </c>
      <c r="G332" s="255">
        <v>44810</v>
      </c>
      <c r="H332" s="399"/>
      <c r="I332" s="97">
        <v>648.4</v>
      </c>
      <c r="J332" s="643">
        <v>33</v>
      </c>
      <c r="K332" s="99">
        <f t="shared" si="7"/>
        <v>21397.200000000001</v>
      </c>
      <c r="L332" s="97">
        <v>2.08</v>
      </c>
      <c r="M332" s="97">
        <v>1.05</v>
      </c>
      <c r="N332" s="13" t="s">
        <v>932</v>
      </c>
      <c r="O332" s="100">
        <f>IF(P332="","",VLOOKUP(P332,Mapping!AT:AU,2,FALSE))</f>
        <v>3</v>
      </c>
      <c r="P332" s="101" t="s">
        <v>148</v>
      </c>
    </row>
    <row r="333" spans="1:16">
      <c r="A333" s="332">
        <v>1066</v>
      </c>
      <c r="B333" s="632" t="s">
        <v>975</v>
      </c>
      <c r="C333" s="633" t="s">
        <v>2938</v>
      </c>
      <c r="D333" s="97" t="s">
        <v>2933</v>
      </c>
      <c r="E333" s="97"/>
      <c r="F333" s="255">
        <v>44810</v>
      </c>
      <c r="G333" s="255">
        <v>44810</v>
      </c>
      <c r="H333" s="399"/>
      <c r="I333" s="97">
        <v>281.39999999999998</v>
      </c>
      <c r="J333" s="643">
        <v>33</v>
      </c>
      <c r="K333" s="99">
        <f t="shared" si="7"/>
        <v>9286.1999999999989</v>
      </c>
      <c r="L333" s="97">
        <v>2.1</v>
      </c>
      <c r="M333" s="97">
        <v>0.75</v>
      </c>
      <c r="N333" s="13" t="s">
        <v>932</v>
      </c>
      <c r="O333" s="100">
        <f>IF(P333="","",VLOOKUP(P333,Mapping!AT:AU,2,FALSE))</f>
        <v>3</v>
      </c>
      <c r="P333" s="101" t="s">
        <v>148</v>
      </c>
    </row>
    <row r="334" spans="1:16">
      <c r="A334" s="97" t="s">
        <v>623</v>
      </c>
      <c r="B334" s="632" t="s">
        <v>975</v>
      </c>
      <c r="C334" s="262" t="s">
        <v>2938</v>
      </c>
      <c r="D334" s="97" t="s">
        <v>2933</v>
      </c>
      <c r="E334" s="97"/>
      <c r="F334" s="255">
        <v>44810</v>
      </c>
      <c r="G334" s="255">
        <v>44810</v>
      </c>
      <c r="H334" s="399"/>
      <c r="I334" s="97">
        <v>233.1</v>
      </c>
      <c r="J334" s="643">
        <v>33</v>
      </c>
      <c r="K334" s="99">
        <f t="shared" si="7"/>
        <v>7692.3</v>
      </c>
      <c r="L334" s="97">
        <v>2.09</v>
      </c>
      <c r="M334" s="97">
        <v>0.86</v>
      </c>
      <c r="N334" s="13" t="s">
        <v>932</v>
      </c>
      <c r="O334" s="100">
        <f>IF(P334="","",VLOOKUP(P334,Mapping!AT:AU,2,FALSE))</f>
        <v>3</v>
      </c>
      <c r="P334" s="101" t="s">
        <v>148</v>
      </c>
    </row>
    <row r="335" spans="1:16">
      <c r="A335" s="97">
        <v>1160</v>
      </c>
      <c r="B335" s="631" t="s">
        <v>925</v>
      </c>
      <c r="C335" s="262" t="s">
        <v>2938</v>
      </c>
      <c r="D335" s="97" t="s">
        <v>2933</v>
      </c>
      <c r="E335" s="97"/>
      <c r="F335" s="255">
        <v>44810</v>
      </c>
      <c r="G335" s="255">
        <v>44810</v>
      </c>
      <c r="H335" s="399"/>
      <c r="I335" s="97">
        <v>342.6</v>
      </c>
      <c r="J335" s="643">
        <v>33</v>
      </c>
      <c r="K335" s="99">
        <f t="shared" si="7"/>
        <v>11305.800000000001</v>
      </c>
      <c r="L335" s="97">
        <v>2.1</v>
      </c>
      <c r="M335" s="97">
        <v>0.85</v>
      </c>
      <c r="N335" s="13" t="s">
        <v>932</v>
      </c>
      <c r="O335" s="100">
        <f>IF(P335="","",VLOOKUP(P335,Mapping!AT:AU,2,FALSE))</f>
        <v>3</v>
      </c>
      <c r="P335" s="101" t="s">
        <v>148</v>
      </c>
    </row>
    <row r="336" spans="1:16">
      <c r="A336" s="332" t="s">
        <v>633</v>
      </c>
      <c r="B336" s="632" t="s">
        <v>925</v>
      </c>
      <c r="C336" s="633" t="s">
        <v>2938</v>
      </c>
      <c r="D336" s="97" t="s">
        <v>2933</v>
      </c>
      <c r="E336" s="97"/>
      <c r="F336" s="255">
        <v>44810</v>
      </c>
      <c r="G336" s="255">
        <v>44810</v>
      </c>
      <c r="H336" s="399"/>
      <c r="I336" s="97">
        <v>497.1</v>
      </c>
      <c r="J336" s="643">
        <v>33</v>
      </c>
      <c r="K336" s="99">
        <f t="shared" si="7"/>
        <v>16404.3</v>
      </c>
      <c r="L336" s="97">
        <v>2.11</v>
      </c>
      <c r="M336" s="97">
        <v>1.43</v>
      </c>
      <c r="N336" s="13" t="s">
        <v>932</v>
      </c>
      <c r="O336" s="100">
        <f>IF(P336="","",VLOOKUP(P336,Mapping!AT:AU,2,FALSE))</f>
        <v>3</v>
      </c>
      <c r="P336" s="101" t="s">
        <v>148</v>
      </c>
    </row>
    <row r="337" spans="1:16">
      <c r="A337" s="97" t="s">
        <v>602</v>
      </c>
      <c r="B337" s="632" t="s">
        <v>975</v>
      </c>
      <c r="C337" s="262" t="s">
        <v>2938</v>
      </c>
      <c r="D337" s="97" t="s">
        <v>2933</v>
      </c>
      <c r="E337" s="97"/>
      <c r="F337" s="255">
        <v>44810</v>
      </c>
      <c r="G337" s="255">
        <v>44810</v>
      </c>
      <c r="H337" s="399"/>
      <c r="I337" s="97">
        <v>232.9</v>
      </c>
      <c r="J337" s="643">
        <v>33</v>
      </c>
      <c r="K337" s="99">
        <f t="shared" si="7"/>
        <v>7685.7</v>
      </c>
      <c r="L337" s="97">
        <v>1.94</v>
      </c>
      <c r="M337" s="97">
        <v>0.83</v>
      </c>
      <c r="N337" s="13" t="s">
        <v>932</v>
      </c>
      <c r="O337" s="100">
        <f>IF(P337="","",VLOOKUP(P337,Mapping!AT:AU,2,FALSE))</f>
        <v>3</v>
      </c>
      <c r="P337" s="101" t="s">
        <v>148</v>
      </c>
    </row>
    <row r="338" spans="1:16">
      <c r="A338" s="97" t="s">
        <v>597</v>
      </c>
      <c r="B338" s="632" t="s">
        <v>925</v>
      </c>
      <c r="C338" s="262" t="s">
        <v>2938</v>
      </c>
      <c r="D338" s="97" t="s">
        <v>2933</v>
      </c>
      <c r="E338" s="97"/>
      <c r="F338" s="255">
        <v>44810</v>
      </c>
      <c r="G338" s="255">
        <v>44810</v>
      </c>
      <c r="H338" s="399"/>
      <c r="I338" s="97">
        <v>325.5</v>
      </c>
      <c r="J338" s="643">
        <v>33</v>
      </c>
      <c r="K338" s="99">
        <f t="shared" si="7"/>
        <v>10741.5</v>
      </c>
      <c r="L338" s="97">
        <v>2.09</v>
      </c>
      <c r="M338" s="97">
        <v>1.44</v>
      </c>
      <c r="N338" s="13" t="s">
        <v>932</v>
      </c>
      <c r="O338" s="100">
        <f>IF(P338="","",VLOOKUP(P338,Mapping!AT:AU,2,FALSE))</f>
        <v>3</v>
      </c>
      <c r="P338" s="101" t="s">
        <v>148</v>
      </c>
    </row>
    <row r="339" spans="1:16">
      <c r="A339" s="97" t="s">
        <v>524</v>
      </c>
      <c r="B339" s="262" t="s">
        <v>2971</v>
      </c>
      <c r="C339" s="262" t="s">
        <v>2938</v>
      </c>
      <c r="D339" s="97" t="s">
        <v>2933</v>
      </c>
      <c r="E339" s="97"/>
      <c r="F339" s="255">
        <v>44810</v>
      </c>
      <c r="G339" s="255">
        <v>44810</v>
      </c>
      <c r="H339" s="399"/>
      <c r="I339" s="97">
        <v>436.7</v>
      </c>
      <c r="J339" s="643">
        <v>33</v>
      </c>
      <c r="K339" s="99">
        <f t="shared" si="7"/>
        <v>14411.1</v>
      </c>
      <c r="L339" s="97">
        <v>2.11</v>
      </c>
      <c r="M339" s="97">
        <v>1.45</v>
      </c>
      <c r="N339" s="13" t="s">
        <v>932</v>
      </c>
      <c r="O339" s="100">
        <f>IF(P339="","",VLOOKUP(P339,Mapping!AT:AU,2,FALSE))</f>
        <v>4</v>
      </c>
      <c r="P339" s="101" t="s">
        <v>436</v>
      </c>
    </row>
    <row r="340" spans="1:16">
      <c r="A340" s="97">
        <v>1152</v>
      </c>
      <c r="B340" s="632" t="s">
        <v>975</v>
      </c>
      <c r="C340" s="262" t="s">
        <v>2938</v>
      </c>
      <c r="D340" s="97" t="s">
        <v>2933</v>
      </c>
      <c r="E340" s="97"/>
      <c r="F340" s="255">
        <v>44810</v>
      </c>
      <c r="G340" s="255">
        <v>44810</v>
      </c>
      <c r="H340" s="399"/>
      <c r="I340" s="97">
        <v>559.9</v>
      </c>
      <c r="J340" s="643">
        <v>33</v>
      </c>
      <c r="K340" s="99">
        <f t="shared" si="7"/>
        <v>18476.7</v>
      </c>
      <c r="L340" s="97">
        <v>2.04</v>
      </c>
      <c r="M340" s="97">
        <v>1.41</v>
      </c>
      <c r="N340" s="13" t="s">
        <v>932</v>
      </c>
      <c r="O340" s="100">
        <f>IF(P340="","",VLOOKUP(P340,Mapping!AT:AU,2,FALSE))</f>
        <v>3</v>
      </c>
      <c r="P340" s="101" t="s">
        <v>148</v>
      </c>
    </row>
    <row r="341" spans="1:16">
      <c r="A341" s="97">
        <v>1165</v>
      </c>
      <c r="B341" s="632" t="s">
        <v>925</v>
      </c>
      <c r="C341" s="262" t="s">
        <v>2938</v>
      </c>
      <c r="D341" s="97" t="s">
        <v>2933</v>
      </c>
      <c r="E341" s="97"/>
      <c r="F341" s="255">
        <v>44810</v>
      </c>
      <c r="G341" s="255">
        <v>44810</v>
      </c>
      <c r="H341" s="399"/>
      <c r="I341" s="97">
        <v>484</v>
      </c>
      <c r="J341" s="643">
        <v>33</v>
      </c>
      <c r="K341" s="99">
        <f t="shared" si="7"/>
        <v>15972</v>
      </c>
      <c r="L341" s="97">
        <v>2.1</v>
      </c>
      <c r="M341" s="97">
        <v>0.76</v>
      </c>
      <c r="N341" s="13" t="s">
        <v>932</v>
      </c>
      <c r="O341" s="100">
        <f>IF(P341="","",VLOOKUP(P341,Mapping!AT:AU,2,FALSE))</f>
        <v>3</v>
      </c>
      <c r="P341" s="101" t="s">
        <v>148</v>
      </c>
    </row>
    <row r="342" spans="1:16">
      <c r="A342" s="97" t="s">
        <v>602</v>
      </c>
      <c r="B342" s="632" t="s">
        <v>925</v>
      </c>
      <c r="C342" s="262" t="s">
        <v>2938</v>
      </c>
      <c r="D342" s="97" t="s">
        <v>2933</v>
      </c>
      <c r="E342" s="97"/>
      <c r="F342" s="255">
        <v>44811</v>
      </c>
      <c r="G342" s="255">
        <v>44811</v>
      </c>
      <c r="H342" s="399"/>
      <c r="I342" s="97">
        <v>321.5</v>
      </c>
      <c r="J342" s="643">
        <v>33</v>
      </c>
      <c r="K342" s="99">
        <f t="shared" si="7"/>
        <v>10609.5</v>
      </c>
      <c r="L342" s="97">
        <v>2.08</v>
      </c>
      <c r="M342" s="97">
        <v>0.59</v>
      </c>
      <c r="N342" s="13" t="s">
        <v>932</v>
      </c>
      <c r="O342" s="100">
        <f>IF(P342="","",VLOOKUP(P342,Mapping!AT:AU,2,FALSE))</f>
        <v>3</v>
      </c>
      <c r="P342" s="101" t="s">
        <v>148</v>
      </c>
    </row>
    <row r="343" spans="1:16">
      <c r="A343" s="360">
        <v>1194</v>
      </c>
      <c r="B343" s="632" t="s">
        <v>925</v>
      </c>
      <c r="C343" s="262" t="s">
        <v>2938</v>
      </c>
      <c r="D343" s="97" t="s">
        <v>2933</v>
      </c>
      <c r="E343" s="97"/>
      <c r="F343" s="255">
        <v>44811</v>
      </c>
      <c r="G343" s="255">
        <v>44811</v>
      </c>
      <c r="H343" s="413"/>
      <c r="I343" s="360">
        <v>303.8</v>
      </c>
      <c r="J343" s="644">
        <v>33</v>
      </c>
      <c r="K343" s="380">
        <f t="shared" si="7"/>
        <v>10025.4</v>
      </c>
      <c r="L343" s="360">
        <v>2.08</v>
      </c>
      <c r="M343" s="360">
        <v>1.87</v>
      </c>
      <c r="N343" s="13" t="s">
        <v>932</v>
      </c>
      <c r="O343" s="100">
        <f>IF(P343="","",VLOOKUP(P343,Mapping!AT:AU,2,FALSE))</f>
        <v>3</v>
      </c>
      <c r="P343" s="101" t="s">
        <v>148</v>
      </c>
    </row>
    <row r="344" spans="1:16">
      <c r="A344" s="97" t="s">
        <v>549</v>
      </c>
      <c r="B344" s="262" t="s">
        <v>2971</v>
      </c>
      <c r="C344" s="262" t="s">
        <v>2938</v>
      </c>
      <c r="D344" s="97" t="s">
        <v>2933</v>
      </c>
      <c r="E344" s="97"/>
      <c r="F344" s="255">
        <v>44811</v>
      </c>
      <c r="G344" s="255">
        <v>44811</v>
      </c>
      <c r="H344" s="399"/>
      <c r="I344" s="97">
        <v>458</v>
      </c>
      <c r="J344" s="643">
        <v>33</v>
      </c>
      <c r="K344" s="99">
        <f t="shared" si="7"/>
        <v>15114</v>
      </c>
      <c r="L344" s="97">
        <v>2.1</v>
      </c>
      <c r="M344" s="97">
        <v>1.71</v>
      </c>
      <c r="N344" s="13" t="s">
        <v>932</v>
      </c>
      <c r="O344" s="100">
        <f>IF(P344="","",VLOOKUP(P344,Mapping!AT:AU,2,FALSE))</f>
        <v>4</v>
      </c>
      <c r="P344" s="101" t="s">
        <v>436</v>
      </c>
    </row>
    <row r="345" spans="1:16">
      <c r="A345" s="97" t="s">
        <v>565</v>
      </c>
      <c r="B345" s="262" t="s">
        <v>2971</v>
      </c>
      <c r="C345" s="262" t="s">
        <v>2938</v>
      </c>
      <c r="D345" s="97" t="s">
        <v>2933</v>
      </c>
      <c r="E345" s="97"/>
      <c r="F345" s="255">
        <v>44811</v>
      </c>
      <c r="G345" s="255">
        <v>44811</v>
      </c>
      <c r="H345" s="399"/>
      <c r="I345" s="97">
        <v>319.39999999999998</v>
      </c>
      <c r="J345" s="643">
        <v>33</v>
      </c>
      <c r="K345" s="99">
        <f t="shared" si="7"/>
        <v>10540.199999999999</v>
      </c>
      <c r="L345" s="97">
        <v>2.09</v>
      </c>
      <c r="M345" s="97">
        <v>1.66</v>
      </c>
      <c r="N345" s="13" t="s">
        <v>932</v>
      </c>
      <c r="O345" s="100">
        <f>IF(P345="","",VLOOKUP(P345,Mapping!AT:AU,2,FALSE))</f>
        <v>4</v>
      </c>
      <c r="P345" s="101" t="s">
        <v>436</v>
      </c>
    </row>
    <row r="346" spans="1:16">
      <c r="A346" s="97" t="s">
        <v>489</v>
      </c>
      <c r="B346" s="262" t="s">
        <v>2979</v>
      </c>
      <c r="C346" s="262" t="s">
        <v>2938</v>
      </c>
      <c r="D346" s="97" t="s">
        <v>2933</v>
      </c>
      <c r="E346" s="97"/>
      <c r="F346" s="255">
        <v>44811</v>
      </c>
      <c r="G346" s="255">
        <v>44811</v>
      </c>
      <c r="H346" s="399"/>
      <c r="I346" s="97">
        <v>149.69999999999999</v>
      </c>
      <c r="J346" s="643">
        <v>33</v>
      </c>
      <c r="K346" s="99">
        <f t="shared" si="7"/>
        <v>4940.0999999999995</v>
      </c>
      <c r="L346" s="97">
        <v>2.04</v>
      </c>
      <c r="M346" s="97">
        <v>2.12</v>
      </c>
      <c r="N346" s="13" t="s">
        <v>932</v>
      </c>
      <c r="O346" s="100">
        <f>IF(P346="","",VLOOKUP(P346,Mapping!AT:AU,2,FALSE))</f>
        <v>3</v>
      </c>
      <c r="P346" s="101" t="s">
        <v>148</v>
      </c>
    </row>
    <row r="347" spans="1:16">
      <c r="A347" s="97" t="s">
        <v>491</v>
      </c>
      <c r="B347" s="262" t="s">
        <v>2725</v>
      </c>
      <c r="C347" s="262" t="s">
        <v>2938</v>
      </c>
      <c r="D347" s="97" t="s">
        <v>2933</v>
      </c>
      <c r="E347" s="97"/>
      <c r="F347" s="255">
        <v>44811</v>
      </c>
      <c r="G347" s="255">
        <v>44811</v>
      </c>
      <c r="H347" s="399"/>
      <c r="I347" s="97">
        <v>257.5</v>
      </c>
      <c r="J347" s="643">
        <v>33</v>
      </c>
      <c r="K347" s="99">
        <f t="shared" si="7"/>
        <v>8497.5</v>
      </c>
      <c r="L347" s="97">
        <v>2.08</v>
      </c>
      <c r="M347" s="97">
        <v>1.36</v>
      </c>
      <c r="N347" s="13" t="s">
        <v>932</v>
      </c>
      <c r="O347" s="100">
        <f>IF(P347="","",VLOOKUP(P347,Mapping!AT:AU,2,FALSE))</f>
        <v>2</v>
      </c>
      <c r="P347" s="101" t="s">
        <v>1</v>
      </c>
    </row>
    <row r="348" spans="1:16">
      <c r="A348" s="360" t="s">
        <v>647</v>
      </c>
      <c r="B348" s="634" t="s">
        <v>2459</v>
      </c>
      <c r="C348" s="634" t="s">
        <v>2938</v>
      </c>
      <c r="D348" s="360" t="s">
        <v>2933</v>
      </c>
      <c r="E348" s="97"/>
      <c r="F348" s="363">
        <v>44811</v>
      </c>
      <c r="G348" s="363">
        <v>44811</v>
      </c>
      <c r="H348" s="413"/>
      <c r="I348" s="360">
        <v>444.4</v>
      </c>
      <c r="J348" s="644">
        <v>33</v>
      </c>
      <c r="K348" s="99">
        <f t="shared" si="7"/>
        <v>14665.199999999999</v>
      </c>
      <c r="L348" s="360">
        <v>2.1</v>
      </c>
      <c r="M348" s="360">
        <v>1.83</v>
      </c>
      <c r="N348" s="102" t="s">
        <v>932</v>
      </c>
      <c r="O348" s="100">
        <f>IF(P348="","",VLOOKUP(P348,Mapping!AT:AU,2,FALSE))</f>
        <v>3</v>
      </c>
      <c r="P348" s="388" t="s">
        <v>148</v>
      </c>
    </row>
    <row r="349" spans="1:16" s="217" customFormat="1">
      <c r="A349" s="360" t="s">
        <v>555</v>
      </c>
      <c r="B349" s="634" t="s">
        <v>2971</v>
      </c>
      <c r="C349" s="634" t="s">
        <v>2938</v>
      </c>
      <c r="D349" s="360" t="s">
        <v>2879</v>
      </c>
      <c r="E349" s="1"/>
      <c r="F349" s="363">
        <v>44819</v>
      </c>
      <c r="G349" s="363">
        <v>44819</v>
      </c>
      <c r="H349" s="413"/>
      <c r="I349" s="360">
        <v>141.4</v>
      </c>
      <c r="J349" s="644">
        <v>33</v>
      </c>
      <c r="K349" s="380">
        <f>I349*J349</f>
        <v>4666.2</v>
      </c>
      <c r="L349" s="360">
        <v>2.0299999999999998</v>
      </c>
      <c r="M349" s="360">
        <v>1.48</v>
      </c>
      <c r="N349" s="102" t="s">
        <v>932</v>
      </c>
      <c r="O349" s="100">
        <f>IF(P349="","",VLOOKUP(P349,Mapping!AT:AU,2,FALSE))</f>
        <v>4</v>
      </c>
      <c r="P349" s="101" t="s">
        <v>436</v>
      </c>
    </row>
    <row r="350" spans="1:16">
      <c r="A350" s="97">
        <v>1066</v>
      </c>
      <c r="B350" s="632" t="s">
        <v>975</v>
      </c>
      <c r="C350" s="262" t="s">
        <v>2938</v>
      </c>
      <c r="D350" s="97" t="s">
        <v>2933</v>
      </c>
      <c r="E350" s="97"/>
      <c r="F350" s="255">
        <v>44882</v>
      </c>
      <c r="G350" s="255">
        <v>44882</v>
      </c>
      <c r="H350" s="399"/>
      <c r="I350" s="97">
        <v>236.7</v>
      </c>
      <c r="J350" s="262">
        <v>31</v>
      </c>
      <c r="K350" s="99">
        <f t="shared" si="7"/>
        <v>7337.7</v>
      </c>
      <c r="L350" s="97">
        <v>2.04</v>
      </c>
      <c r="M350" s="97">
        <v>0.45</v>
      </c>
      <c r="N350" s="102"/>
      <c r="O350" s="433">
        <f>IF(P350="","",VLOOKUP(P350,Mapping!AT:AU,2,FALSE))</f>
        <v>3</v>
      </c>
      <c r="P350" s="388" t="s">
        <v>148</v>
      </c>
    </row>
    <row r="351" spans="1:16">
      <c r="A351" s="97" t="s">
        <v>623</v>
      </c>
      <c r="B351" s="632" t="s">
        <v>925</v>
      </c>
      <c r="C351" s="262" t="s">
        <v>2938</v>
      </c>
      <c r="D351" s="97" t="s">
        <v>2933</v>
      </c>
      <c r="E351" s="97"/>
      <c r="F351" s="255">
        <v>44882</v>
      </c>
      <c r="G351" s="255">
        <v>44882</v>
      </c>
      <c r="H351" s="399"/>
      <c r="I351" s="97">
        <v>200.3</v>
      </c>
      <c r="J351" s="262">
        <v>31</v>
      </c>
      <c r="K351" s="99">
        <f t="shared" si="7"/>
        <v>6209.3</v>
      </c>
      <c r="L351" s="97">
        <v>2.02</v>
      </c>
      <c r="M351" s="97">
        <v>0.42</v>
      </c>
      <c r="N351" s="102"/>
      <c r="O351" s="433">
        <f>IF(P351="","",VLOOKUP(P351,Mapping!AT:AU,2,FALSE))</f>
        <v>3</v>
      </c>
      <c r="P351" s="388" t="s">
        <v>148</v>
      </c>
    </row>
    <row r="352" spans="1:16">
      <c r="A352" s="97">
        <v>1072</v>
      </c>
      <c r="B352" s="632" t="s">
        <v>925</v>
      </c>
      <c r="C352" s="262" t="s">
        <v>2938</v>
      </c>
      <c r="D352" s="97" t="s">
        <v>2933</v>
      </c>
      <c r="E352" s="97"/>
      <c r="F352" s="255">
        <v>44882</v>
      </c>
      <c r="G352" s="255">
        <v>44882</v>
      </c>
      <c r="H352" s="399"/>
      <c r="I352" s="97">
        <v>419.5</v>
      </c>
      <c r="J352" s="262">
        <v>31</v>
      </c>
      <c r="K352" s="99">
        <f t="shared" si="7"/>
        <v>13004.5</v>
      </c>
      <c r="L352" s="97">
        <v>2.09</v>
      </c>
      <c r="M352" s="97">
        <v>0.87</v>
      </c>
      <c r="N352" s="102"/>
      <c r="O352" s="433">
        <f>IF(P352="","",VLOOKUP(P352,Mapping!AT:AU,2,FALSE))</f>
        <v>3</v>
      </c>
      <c r="P352" s="388" t="s">
        <v>148</v>
      </c>
    </row>
    <row r="353" spans="1:16">
      <c r="A353" s="97">
        <v>1122</v>
      </c>
      <c r="B353" s="632" t="s">
        <v>925</v>
      </c>
      <c r="C353" s="262" t="s">
        <v>2938</v>
      </c>
      <c r="D353" s="97" t="s">
        <v>2933</v>
      </c>
      <c r="E353" s="97"/>
      <c r="F353" s="255">
        <v>44882</v>
      </c>
      <c r="G353" s="255">
        <v>44882</v>
      </c>
      <c r="H353" s="399"/>
      <c r="I353" s="97">
        <v>245.1</v>
      </c>
      <c r="J353" s="262">
        <v>31</v>
      </c>
      <c r="K353" s="99">
        <f t="shared" si="7"/>
        <v>7598.0999999999995</v>
      </c>
      <c r="L353" s="97">
        <v>2.0699999999999998</v>
      </c>
      <c r="M353" s="97">
        <v>0.44</v>
      </c>
      <c r="N353" s="102"/>
      <c r="O353" s="433">
        <f>IF(P353="","",VLOOKUP(P353,Mapping!AT:AU,2,FALSE))</f>
        <v>3</v>
      </c>
      <c r="P353" s="388" t="s">
        <v>148</v>
      </c>
    </row>
    <row r="354" spans="1:16">
      <c r="A354" s="97">
        <v>1160</v>
      </c>
      <c r="B354" s="632" t="s">
        <v>925</v>
      </c>
      <c r="C354" s="262" t="s">
        <v>2938</v>
      </c>
      <c r="D354" s="97" t="s">
        <v>2933</v>
      </c>
      <c r="E354" s="97"/>
      <c r="F354" s="255">
        <v>44882</v>
      </c>
      <c r="G354" s="255">
        <v>44882</v>
      </c>
      <c r="H354" s="399"/>
      <c r="I354" s="97">
        <v>253.9</v>
      </c>
      <c r="J354" s="262">
        <v>31</v>
      </c>
      <c r="K354" s="99">
        <f t="shared" si="7"/>
        <v>7870.9000000000005</v>
      </c>
      <c r="L354" s="97">
        <v>2.0499999999999998</v>
      </c>
      <c r="M354" s="97">
        <v>0.56000000000000005</v>
      </c>
      <c r="N354" s="102"/>
      <c r="O354" s="433">
        <f>IF(P354="","",VLOOKUP(P354,Mapping!AT:AU,2,FALSE))</f>
        <v>3</v>
      </c>
      <c r="P354" s="388" t="s">
        <v>148</v>
      </c>
    </row>
    <row r="355" spans="1:16">
      <c r="A355" s="97" t="s">
        <v>611</v>
      </c>
      <c r="B355" s="632" t="s">
        <v>975</v>
      </c>
      <c r="C355" s="262" t="s">
        <v>2938</v>
      </c>
      <c r="D355" s="97" t="s">
        <v>2933</v>
      </c>
      <c r="E355" s="97"/>
      <c r="F355" s="255">
        <v>44882</v>
      </c>
      <c r="G355" s="255">
        <v>44882</v>
      </c>
      <c r="H355" s="399"/>
      <c r="I355" s="97">
        <v>264.8</v>
      </c>
      <c r="J355" s="262">
        <v>31</v>
      </c>
      <c r="K355" s="99">
        <f t="shared" si="7"/>
        <v>8208.8000000000011</v>
      </c>
      <c r="L355" s="97">
        <v>2.0699999999999998</v>
      </c>
      <c r="M355" s="97">
        <v>0.8</v>
      </c>
      <c r="N355" s="102"/>
      <c r="O355" s="433">
        <f>IF(P355="","",VLOOKUP(P355,Mapping!AT:AU,2,FALSE))</f>
        <v>3</v>
      </c>
      <c r="P355" s="388" t="s">
        <v>148</v>
      </c>
    </row>
    <row r="356" spans="1:16">
      <c r="A356" s="97" t="s">
        <v>614</v>
      </c>
      <c r="B356" s="632" t="s">
        <v>975</v>
      </c>
      <c r="C356" s="262" t="s">
        <v>2938</v>
      </c>
      <c r="D356" s="97" t="s">
        <v>2933</v>
      </c>
      <c r="E356" s="97"/>
      <c r="F356" s="255">
        <v>44882</v>
      </c>
      <c r="G356" s="255">
        <v>44882</v>
      </c>
      <c r="H356" s="399"/>
      <c r="I356" s="97">
        <v>321.39999999999998</v>
      </c>
      <c r="J356" s="262">
        <v>31</v>
      </c>
      <c r="K356" s="99">
        <f t="shared" si="7"/>
        <v>9963.4</v>
      </c>
      <c r="L356" s="97">
        <v>2.06</v>
      </c>
      <c r="M356" s="97">
        <v>0.92</v>
      </c>
      <c r="N356" s="102"/>
      <c r="O356" s="433">
        <f>IF(P356="","",VLOOKUP(P356,Mapping!AT:AU,2,FALSE))</f>
        <v>3</v>
      </c>
      <c r="P356" s="388" t="s">
        <v>148</v>
      </c>
    </row>
    <row r="357" spans="1:16">
      <c r="A357" s="97" t="s">
        <v>336</v>
      </c>
      <c r="B357" s="632" t="s">
        <v>925</v>
      </c>
      <c r="C357" s="262" t="s">
        <v>2938</v>
      </c>
      <c r="D357" s="97" t="s">
        <v>2933</v>
      </c>
      <c r="E357" s="97"/>
      <c r="F357" s="255">
        <v>44882</v>
      </c>
      <c r="G357" s="255">
        <v>44882</v>
      </c>
      <c r="H357" s="399"/>
      <c r="I357" s="97">
        <v>337.1</v>
      </c>
      <c r="J357" s="262">
        <v>31</v>
      </c>
      <c r="K357" s="99">
        <f t="shared" si="7"/>
        <v>10450.1</v>
      </c>
      <c r="L357" s="97">
        <v>2.09</v>
      </c>
      <c r="M357" s="97">
        <v>0.99</v>
      </c>
      <c r="N357" s="102"/>
      <c r="O357" s="433">
        <f>IF(P357="","",VLOOKUP(P357,Mapping!AT:AU,2,FALSE))</f>
        <v>3</v>
      </c>
      <c r="P357" s="388" t="s">
        <v>148</v>
      </c>
    </row>
    <row r="358" spans="1:16">
      <c r="A358" s="97" t="s">
        <v>629</v>
      </c>
      <c r="B358" s="632" t="s">
        <v>925</v>
      </c>
      <c r="C358" s="262" t="s">
        <v>2938</v>
      </c>
      <c r="D358" s="97" t="s">
        <v>2933</v>
      </c>
      <c r="E358" s="97"/>
      <c r="F358" s="255">
        <v>44882</v>
      </c>
      <c r="G358" s="255">
        <v>44882</v>
      </c>
      <c r="H358" s="399"/>
      <c r="I358" s="97">
        <v>173.2</v>
      </c>
      <c r="J358" s="262">
        <v>31</v>
      </c>
      <c r="K358" s="99">
        <f t="shared" si="7"/>
        <v>5369.2</v>
      </c>
      <c r="L358" s="97">
        <v>2.0499999999999998</v>
      </c>
      <c r="M358" s="97">
        <v>0.33</v>
      </c>
      <c r="N358" s="102"/>
      <c r="O358" s="433">
        <f>IF(P358="","",VLOOKUP(P358,Mapping!AT:AU,2,FALSE))</f>
        <v>3</v>
      </c>
      <c r="P358" s="388" t="s">
        <v>148</v>
      </c>
    </row>
    <row r="359" spans="1:16">
      <c r="A359" s="360" t="s">
        <v>460</v>
      </c>
      <c r="B359" s="635" t="s">
        <v>925</v>
      </c>
      <c r="C359" s="634" t="s">
        <v>2938</v>
      </c>
      <c r="D359" s="360" t="s">
        <v>2933</v>
      </c>
      <c r="E359" s="360"/>
      <c r="F359" s="363">
        <v>44882</v>
      </c>
      <c r="G359" s="363">
        <v>44882</v>
      </c>
      <c r="H359" s="413"/>
      <c r="I359" s="360">
        <v>261.2</v>
      </c>
      <c r="J359" s="634">
        <v>31</v>
      </c>
      <c r="K359" s="380">
        <f t="shared" si="7"/>
        <v>8097.2</v>
      </c>
      <c r="L359" s="360">
        <v>2.06</v>
      </c>
      <c r="M359" s="360">
        <v>0.68</v>
      </c>
      <c r="N359" s="102"/>
      <c r="O359" s="433">
        <f>IF(P359="","",VLOOKUP(P359,Mapping!AT:AU,2,FALSE))</f>
        <v>3</v>
      </c>
      <c r="P359" s="388" t="s">
        <v>148</v>
      </c>
    </row>
    <row r="360" spans="1:16">
      <c r="A360" s="97">
        <v>1072</v>
      </c>
      <c r="B360" s="632" t="s">
        <v>975</v>
      </c>
      <c r="C360" s="262" t="s">
        <v>2938</v>
      </c>
      <c r="D360" s="97" t="s">
        <v>2933</v>
      </c>
      <c r="E360" s="97"/>
      <c r="F360" s="255">
        <v>44883</v>
      </c>
      <c r="G360" s="255">
        <v>44883</v>
      </c>
      <c r="H360" s="399"/>
      <c r="I360" s="97">
        <v>182.7</v>
      </c>
      <c r="J360" s="262">
        <v>31</v>
      </c>
      <c r="K360" s="99">
        <f t="shared" si="7"/>
        <v>5663.7</v>
      </c>
      <c r="L360" s="97">
        <v>2.1</v>
      </c>
      <c r="M360" s="97">
        <v>0.48</v>
      </c>
      <c r="N360" s="102"/>
      <c r="O360" s="100">
        <f>IF(P360="","",VLOOKUP(P360,Mapping!AT:AU,2,FALSE))</f>
        <v>3</v>
      </c>
      <c r="P360" s="388" t="s">
        <v>148</v>
      </c>
    </row>
    <row r="361" spans="1:16">
      <c r="A361" s="97">
        <v>1152</v>
      </c>
      <c r="B361" s="632" t="s">
        <v>925</v>
      </c>
      <c r="C361" s="262" t="s">
        <v>2938</v>
      </c>
      <c r="D361" s="97" t="s">
        <v>2933</v>
      </c>
      <c r="E361" s="97"/>
      <c r="F361" s="255">
        <v>44883</v>
      </c>
      <c r="G361" s="255">
        <v>44883</v>
      </c>
      <c r="H361" s="399"/>
      <c r="I361" s="97">
        <v>172.7</v>
      </c>
      <c r="J361" s="262">
        <v>31</v>
      </c>
      <c r="K361" s="99">
        <f t="shared" si="7"/>
        <v>5353.7</v>
      </c>
      <c r="L361" s="97">
        <v>2.0699999999999998</v>
      </c>
      <c r="M361" s="97">
        <v>1.65</v>
      </c>
      <c r="N361" s="102"/>
      <c r="O361" s="100">
        <f>IF(P361="","",VLOOKUP(P361,Mapping!AT:AU,2,FALSE))</f>
        <v>3</v>
      </c>
      <c r="P361" s="388" t="s">
        <v>148</v>
      </c>
    </row>
    <row r="362" spans="1:16">
      <c r="A362" s="97" t="s">
        <v>582</v>
      </c>
      <c r="B362" s="262" t="s">
        <v>2971</v>
      </c>
      <c r="C362" s="262" t="s">
        <v>2938</v>
      </c>
      <c r="D362" s="97" t="s">
        <v>2933</v>
      </c>
      <c r="E362" s="97"/>
      <c r="F362" s="255">
        <v>44883</v>
      </c>
      <c r="G362" s="255">
        <v>44883</v>
      </c>
      <c r="H362" s="399"/>
      <c r="I362" s="97">
        <v>290.3</v>
      </c>
      <c r="J362" s="262">
        <v>31</v>
      </c>
      <c r="K362" s="99">
        <f t="shared" si="7"/>
        <v>8999.3000000000011</v>
      </c>
      <c r="L362" s="97">
        <v>2.1</v>
      </c>
      <c r="M362" s="97">
        <v>0.92</v>
      </c>
      <c r="N362" s="102"/>
      <c r="O362" s="433">
        <f>IF(P362="","",VLOOKUP(P362,Mapping!AT:AU,2,FALSE))</f>
        <v>3</v>
      </c>
      <c r="P362" s="388" t="s">
        <v>148</v>
      </c>
    </row>
    <row r="363" spans="1:16">
      <c r="A363" s="97" t="s">
        <v>2980</v>
      </c>
      <c r="B363" s="632" t="s">
        <v>975</v>
      </c>
      <c r="C363" s="262" t="s">
        <v>2938</v>
      </c>
      <c r="D363" s="97" t="s">
        <v>2933</v>
      </c>
      <c r="E363" s="97"/>
      <c r="F363" s="255">
        <v>44883</v>
      </c>
      <c r="G363" s="255">
        <v>44883</v>
      </c>
      <c r="H363" s="399"/>
      <c r="I363" s="97">
        <v>224.3</v>
      </c>
      <c r="J363" s="262">
        <v>31</v>
      </c>
      <c r="K363" s="99">
        <f t="shared" si="7"/>
        <v>6953.3</v>
      </c>
      <c r="L363" s="97">
        <v>2.08</v>
      </c>
      <c r="M363" s="97">
        <v>1.45</v>
      </c>
      <c r="N363" s="102"/>
      <c r="O363" s="100">
        <f>IF(P363="","",VLOOKUP(P363,Mapping!AT:AU,2,FALSE))</f>
        <v>3</v>
      </c>
      <c r="P363" s="388" t="s">
        <v>148</v>
      </c>
    </row>
    <row r="364" spans="1:16">
      <c r="A364" s="97">
        <v>1066</v>
      </c>
      <c r="B364" s="632" t="s">
        <v>925</v>
      </c>
      <c r="C364" s="262" t="s">
        <v>2938</v>
      </c>
      <c r="D364" s="97" t="s">
        <v>2933</v>
      </c>
      <c r="E364" s="97"/>
      <c r="F364" s="255">
        <v>44883</v>
      </c>
      <c r="G364" s="255">
        <v>44883</v>
      </c>
      <c r="H364" s="399"/>
      <c r="I364" s="97">
        <v>156.69999999999999</v>
      </c>
      <c r="J364" s="262">
        <v>31</v>
      </c>
      <c r="K364" s="99">
        <f t="shared" si="7"/>
        <v>4857.7</v>
      </c>
      <c r="L364" s="97">
        <v>2.08</v>
      </c>
      <c r="M364" s="97">
        <v>0.42</v>
      </c>
      <c r="N364" s="102"/>
      <c r="O364" s="100">
        <f>IF(P364="","",VLOOKUP(P364,Mapping!AT:AU,2,FALSE))</f>
        <v>3</v>
      </c>
      <c r="P364" s="388" t="s">
        <v>148</v>
      </c>
    </row>
    <row r="365" spans="1:16">
      <c r="A365" s="97" t="s">
        <v>2981</v>
      </c>
      <c r="B365" s="632" t="s">
        <v>925</v>
      </c>
      <c r="C365" s="262" t="s">
        <v>2938</v>
      </c>
      <c r="D365" s="97" t="s">
        <v>2933</v>
      </c>
      <c r="E365" s="97"/>
      <c r="F365" s="255">
        <v>44883</v>
      </c>
      <c r="G365" s="255">
        <v>44883</v>
      </c>
      <c r="H365" s="399"/>
      <c r="I365" s="97">
        <v>231.3</v>
      </c>
      <c r="J365" s="262">
        <v>31</v>
      </c>
      <c r="K365" s="99">
        <f t="shared" si="7"/>
        <v>7170.3</v>
      </c>
      <c r="L365" s="97">
        <v>2.1</v>
      </c>
      <c r="M365" s="97">
        <v>0.41</v>
      </c>
      <c r="N365" s="102"/>
      <c r="O365" s="433">
        <f>IF(P365="","",VLOOKUP(P365,Mapping!AT:AU,2,FALSE))</f>
        <v>3</v>
      </c>
      <c r="P365" s="388" t="s">
        <v>148</v>
      </c>
    </row>
    <row r="366" spans="1:16">
      <c r="A366" s="97" t="s">
        <v>2982</v>
      </c>
      <c r="B366" s="632" t="s">
        <v>925</v>
      </c>
      <c r="C366" s="262" t="s">
        <v>2938</v>
      </c>
      <c r="D366" s="97" t="s">
        <v>2933</v>
      </c>
      <c r="E366" s="97"/>
      <c r="F366" s="255">
        <v>44883</v>
      </c>
      <c r="G366" s="255">
        <v>44883</v>
      </c>
      <c r="H366" s="399"/>
      <c r="I366" s="97">
        <v>271.2</v>
      </c>
      <c r="J366" s="262">
        <v>31</v>
      </c>
      <c r="K366" s="99">
        <f t="shared" si="7"/>
        <v>8407.1999999999989</v>
      </c>
      <c r="L366" s="97">
        <v>2.12</v>
      </c>
      <c r="M366" s="97">
        <v>0.49</v>
      </c>
      <c r="N366" s="102"/>
      <c r="O366" s="100">
        <f>IF(P366="","",VLOOKUP(P366,Mapping!AT:AU,2,FALSE))</f>
        <v>3</v>
      </c>
      <c r="P366" s="388" t="s">
        <v>148</v>
      </c>
    </row>
    <row r="367" spans="1:16">
      <c r="F367" s="254"/>
      <c r="G367" s="254"/>
      <c r="K367" s="267">
        <f t="shared" si="7"/>
        <v>0</v>
      </c>
      <c r="O367" s="100" t="str">
        <f>IF(P367="","",VLOOKUP(P367,Mapping!AT:AU,2,FALSE))</f>
        <v/>
      </c>
      <c r="P367" s="388"/>
    </row>
    <row r="368" spans="1:16">
      <c r="F368" s="254"/>
      <c r="G368" s="254"/>
      <c r="K368" s="99">
        <f t="shared" si="7"/>
        <v>0</v>
      </c>
      <c r="O368" s="100" t="str">
        <f>IF(P368="","",VLOOKUP(P368,Mapping!AT:AU,2,FALSE))</f>
        <v/>
      </c>
      <c r="P368" s="388"/>
    </row>
    <row r="369" spans="6:16">
      <c r="F369" s="254"/>
      <c r="G369" s="254"/>
      <c r="K369" s="99">
        <f t="shared" si="7"/>
        <v>0</v>
      </c>
      <c r="O369" s="100" t="str">
        <f>IF(P369="","",VLOOKUP(P369,Mapping!AT:AU,2,FALSE))</f>
        <v/>
      </c>
      <c r="P369" s="388"/>
    </row>
    <row r="370" spans="6:16">
      <c r="F370" s="254"/>
      <c r="G370" s="254"/>
      <c r="K370" s="99">
        <f t="shared" si="7"/>
        <v>0</v>
      </c>
      <c r="O370" s="100" t="str">
        <f>IF(P370="","",VLOOKUP(P370,Mapping!AT:AU,2,FALSE))</f>
        <v/>
      </c>
      <c r="P370" s="388"/>
    </row>
    <row r="371" spans="6:16">
      <c r="F371" s="254"/>
      <c r="G371" s="254"/>
      <c r="K371" s="99">
        <f t="shared" si="7"/>
        <v>0</v>
      </c>
      <c r="O371" s="100" t="str">
        <f>IF(P371="","",VLOOKUP(P371,Mapping!AT:AU,2,FALSE))</f>
        <v/>
      </c>
      <c r="P371" s="388"/>
    </row>
    <row r="372" spans="6:16">
      <c r="F372" s="254"/>
      <c r="G372" s="254"/>
      <c r="K372" s="99">
        <f t="shared" si="7"/>
        <v>0</v>
      </c>
      <c r="O372" s="100" t="str">
        <f>IF(P372="","",VLOOKUP(P372,Mapping!AT:AU,2,FALSE))</f>
        <v/>
      </c>
      <c r="P372" s="388"/>
    </row>
    <row r="373" spans="6:16">
      <c r="F373" s="254"/>
      <c r="G373" s="254"/>
      <c r="K373" s="99">
        <f t="shared" si="7"/>
        <v>0</v>
      </c>
      <c r="O373" s="100" t="str">
        <f>IF(P373="","",VLOOKUP(P373,Mapping!AT:AU,2,FALSE))</f>
        <v/>
      </c>
      <c r="P373" s="388"/>
    </row>
    <row r="374" spans="6:16">
      <c r="F374" s="254"/>
      <c r="G374" s="254"/>
      <c r="K374" s="99">
        <f t="shared" si="7"/>
        <v>0</v>
      </c>
      <c r="O374" s="100" t="str">
        <f>IF(P374="","",VLOOKUP(P374,Mapping!AT:AU,2,FALSE))</f>
        <v/>
      </c>
      <c r="P374" s="388"/>
    </row>
    <row r="375" spans="6:16">
      <c r="F375" s="254"/>
      <c r="G375" s="254"/>
      <c r="K375" s="99">
        <f t="shared" si="7"/>
        <v>0</v>
      </c>
      <c r="O375" s="100" t="str">
        <f>IF(P375="","",VLOOKUP(P375,Mapping!AT:AU,2,FALSE))</f>
        <v/>
      </c>
      <c r="P375" s="388"/>
    </row>
    <row r="376" spans="6:16">
      <c r="F376" s="254"/>
      <c r="G376" s="254"/>
      <c r="K376" s="99">
        <f t="shared" si="7"/>
        <v>0</v>
      </c>
      <c r="O376" s="100" t="str">
        <f>IF(P376="","",VLOOKUP(P376,Mapping!AT:AU,2,FALSE))</f>
        <v/>
      </c>
      <c r="P376" s="388"/>
    </row>
    <row r="377" spans="6:16">
      <c r="F377" s="254"/>
      <c r="G377" s="254"/>
      <c r="K377" s="99">
        <f t="shared" si="7"/>
        <v>0</v>
      </c>
      <c r="O377" s="100" t="str">
        <f>IF(P377="","",VLOOKUP(P377,Mapping!AT:AU,2,FALSE))</f>
        <v/>
      </c>
      <c r="P377" s="388"/>
    </row>
    <row r="378" spans="6:16">
      <c r="F378" s="254"/>
      <c r="G378" s="254"/>
      <c r="K378" s="99">
        <f t="shared" si="7"/>
        <v>0</v>
      </c>
      <c r="O378" s="100" t="str">
        <f>IF(P378="","",VLOOKUP(P378,Mapping!AT:AU,2,FALSE))</f>
        <v/>
      </c>
      <c r="P378" s="388"/>
    </row>
    <row r="379" spans="6:16">
      <c r="F379" s="254"/>
      <c r="G379" s="254"/>
      <c r="K379" s="99">
        <f t="shared" si="7"/>
        <v>0</v>
      </c>
      <c r="O379" s="100" t="str">
        <f>IF(P379="","",VLOOKUP(P379,Mapping!AT:AU,2,FALSE))</f>
        <v/>
      </c>
      <c r="P379" s="388"/>
    </row>
    <row r="380" spans="6:16">
      <c r="F380" s="254"/>
      <c r="G380" s="254"/>
      <c r="K380" s="99">
        <f t="shared" si="7"/>
        <v>0</v>
      </c>
      <c r="O380" s="100" t="str">
        <f>IF(P380="","",VLOOKUP(P380,Mapping!AT:AU,2,FALSE))</f>
        <v/>
      </c>
      <c r="P380" s="388"/>
    </row>
    <row r="381" spans="6:16">
      <c r="F381" s="254"/>
      <c r="G381" s="254"/>
      <c r="K381" s="99">
        <f t="shared" si="7"/>
        <v>0</v>
      </c>
      <c r="O381" s="100" t="str">
        <f>IF(P381="","",VLOOKUP(P381,Mapping!AT:AU,2,FALSE))</f>
        <v/>
      </c>
      <c r="P381" s="388"/>
    </row>
    <row r="382" spans="6:16">
      <c r="F382" s="254"/>
      <c r="G382" s="254"/>
      <c r="K382" s="99">
        <f t="shared" si="7"/>
        <v>0</v>
      </c>
      <c r="O382" s="100" t="str">
        <f>IF(P382="","",VLOOKUP(P382,Mapping!AT:AU,2,FALSE))</f>
        <v/>
      </c>
      <c r="P382" s="388"/>
    </row>
    <row r="383" spans="6:16">
      <c r="F383" s="254"/>
      <c r="G383" s="254"/>
      <c r="K383" s="99">
        <f t="shared" ref="K383:K390" si="8">I383*J383</f>
        <v>0</v>
      </c>
      <c r="O383" s="100" t="str">
        <f>IF(P383="","",VLOOKUP(P383,Mapping!AT:AU,2,FALSE))</f>
        <v/>
      </c>
      <c r="P383" s="388"/>
    </row>
    <row r="384" spans="6:16">
      <c r="F384" s="254"/>
      <c r="G384" s="254"/>
      <c r="K384" s="99">
        <f t="shared" si="8"/>
        <v>0</v>
      </c>
      <c r="O384" s="100" t="str">
        <f>IF(P384="","",VLOOKUP(P384,Mapping!AT:AU,2,FALSE))</f>
        <v/>
      </c>
      <c r="P384" s="388"/>
    </row>
    <row r="385" spans="6:16">
      <c r="F385" s="254"/>
      <c r="G385" s="254"/>
      <c r="K385" s="99">
        <f t="shared" si="8"/>
        <v>0</v>
      </c>
      <c r="O385" s="100" t="str">
        <f>IF(P385="","",VLOOKUP(P385,Mapping!AT:AU,2,FALSE))</f>
        <v/>
      </c>
      <c r="P385" s="388"/>
    </row>
    <row r="386" spans="6:16">
      <c r="F386" s="254"/>
      <c r="G386" s="254"/>
      <c r="K386" s="99">
        <f t="shared" si="8"/>
        <v>0</v>
      </c>
      <c r="O386" s="100" t="str">
        <f>IF(P386="","",VLOOKUP(P386,Mapping!AT:AU,2,FALSE))</f>
        <v/>
      </c>
      <c r="P386" s="388"/>
    </row>
    <row r="387" spans="6:16">
      <c r="F387" s="254"/>
      <c r="G387" s="254"/>
      <c r="K387" s="99">
        <f t="shared" si="8"/>
        <v>0</v>
      </c>
      <c r="O387" s="100" t="str">
        <f>IF(P387="","",VLOOKUP(P387,Mapping!AT:AU,2,FALSE))</f>
        <v/>
      </c>
      <c r="P387" s="388"/>
    </row>
    <row r="388" spans="6:16">
      <c r="F388" s="254"/>
      <c r="G388" s="254"/>
      <c r="K388" s="99">
        <f t="shared" si="8"/>
        <v>0</v>
      </c>
      <c r="O388" s="100" t="str">
        <f>IF(P388="","",VLOOKUP(P388,Mapping!AT:AU,2,FALSE))</f>
        <v/>
      </c>
      <c r="P388" s="388"/>
    </row>
    <row r="389" spans="6:16">
      <c r="F389" s="254"/>
      <c r="G389" s="254"/>
      <c r="K389" s="99">
        <f t="shared" si="8"/>
        <v>0</v>
      </c>
      <c r="O389" s="100" t="str">
        <f>IF(P389="","",VLOOKUP(P389,Mapping!AT:AU,2,FALSE))</f>
        <v/>
      </c>
      <c r="P389" s="388"/>
    </row>
    <row r="390" spans="6:16">
      <c r="F390" s="254"/>
      <c r="G390" s="254"/>
      <c r="K390" s="99">
        <f t="shared" si="8"/>
        <v>0</v>
      </c>
      <c r="O390" s="100" t="str">
        <f>IF(P390="","",VLOOKUP(P390,Mapping!AT:AU,2,FALSE))</f>
        <v/>
      </c>
      <c r="P390" s="388"/>
    </row>
    <row r="391" spans="6:16">
      <c r="F391" s="254"/>
      <c r="G391" s="254"/>
      <c r="O391" s="100" t="str">
        <f>IF(P391="","",VLOOKUP(P391,Mapping!AT:AU,2,FALSE))</f>
        <v/>
      </c>
      <c r="P391" s="388"/>
    </row>
    <row r="392" spans="6:16">
      <c r="F392" s="254"/>
      <c r="G392" s="254"/>
      <c r="O392" s="100" t="str">
        <f>IF(P392="","",VLOOKUP(P392,Mapping!AT:AU,2,FALSE))</f>
        <v/>
      </c>
      <c r="P392" s="388"/>
    </row>
    <row r="393" spans="6:16">
      <c r="F393" s="254"/>
      <c r="G393" s="254"/>
      <c r="O393" s="100" t="str">
        <f>IF(P393="","",VLOOKUP(P393,Mapping!AT:AU,2,FALSE))</f>
        <v/>
      </c>
      <c r="P393" s="388"/>
    </row>
    <row r="394" spans="6:16">
      <c r="F394" s="254"/>
      <c r="G394" s="254"/>
      <c r="O394" s="100" t="str">
        <f>IF(P394="","",VLOOKUP(P394,Mapping!AT:AU,2,FALSE))</f>
        <v/>
      </c>
      <c r="P394" s="388"/>
    </row>
    <row r="395" spans="6:16">
      <c r="F395" s="254"/>
      <c r="G395" s="254"/>
      <c r="O395" s="100" t="str">
        <f>IF(P395="","",VLOOKUP(P395,Mapping!AT:AU,2,FALSE))</f>
        <v/>
      </c>
      <c r="P395" s="388"/>
    </row>
    <row r="396" spans="6:16">
      <c r="F396" s="254"/>
      <c r="G396" s="254"/>
      <c r="O396" s="100" t="str">
        <f>IF(P396="","",VLOOKUP(P396,Mapping!AT:AU,2,FALSE))</f>
        <v/>
      </c>
      <c r="P396" s="388"/>
    </row>
    <row r="397" spans="6:16">
      <c r="F397" s="254"/>
      <c r="G397" s="254"/>
      <c r="O397" s="100" t="str">
        <f>IF(P397="","",VLOOKUP(P397,Mapping!AT:AU,2,FALSE))</f>
        <v/>
      </c>
      <c r="P397" s="388"/>
    </row>
    <row r="398" spans="6:16">
      <c r="F398" s="254"/>
      <c r="G398" s="254"/>
      <c r="O398" s="100" t="str">
        <f>IF(P398="","",VLOOKUP(P398,Mapping!AT:AU,2,FALSE))</f>
        <v/>
      </c>
      <c r="P398" s="388"/>
    </row>
    <row r="399" spans="6:16">
      <c r="F399" s="254"/>
      <c r="G399" s="254"/>
      <c r="O399" s="100" t="str">
        <f>IF(P399="","",VLOOKUP(P399,Mapping!AT:AU,2,FALSE))</f>
        <v/>
      </c>
      <c r="P399" s="388"/>
    </row>
    <row r="400" spans="6:16">
      <c r="F400" s="254"/>
      <c r="G400" s="254"/>
      <c r="O400" s="100" t="str">
        <f>IF(P400="","",VLOOKUP(P400,Mapping!AT:AU,2,FALSE))</f>
        <v/>
      </c>
      <c r="P400" s="388"/>
    </row>
    <row r="401" spans="6:16">
      <c r="F401" s="254"/>
      <c r="G401" s="254"/>
      <c r="O401" s="100" t="str">
        <f>IF(P401="","",VLOOKUP(P401,Mapping!AT:AU,2,FALSE))</f>
        <v/>
      </c>
      <c r="P401" s="388"/>
    </row>
    <row r="402" spans="6:16">
      <c r="O402" s="100" t="str">
        <f>IF(P402="","",VLOOKUP(P402,Mapping!AT:AU,2,FALSE))</f>
        <v/>
      </c>
      <c r="P402" s="388"/>
    </row>
  </sheetData>
  <autoFilter ref="A1:P400" xr:uid="{00000000-0009-0000-0000-000006000000}">
    <sortState xmlns:xlrd2="http://schemas.microsoft.com/office/spreadsheetml/2017/richdata2" ref="A2:P287">
      <sortCondition ref="A1:A287"/>
    </sortState>
  </autoFilter>
  <phoneticPr fontId="10" type="noConversion"/>
  <conditionalFormatting sqref="K2:K100 K101:L101">
    <cfRule type="expression" dxfId="450" priority="25">
      <formula>#REF!="M"</formula>
    </cfRule>
    <cfRule type="expression" dxfId="449" priority="26">
      <formula>OR(#REF!="X", #REF!="E")</formula>
    </cfRule>
    <cfRule type="expression" dxfId="448" priority="27">
      <formula>#REF!="W"</formula>
    </cfRule>
  </conditionalFormatting>
  <conditionalFormatting sqref="K102:K390">
    <cfRule type="expression" dxfId="447" priority="1">
      <formula>#REF!="M"</formula>
    </cfRule>
    <cfRule type="expression" dxfId="446" priority="2">
      <formula>OR(#REF!="X", #REF!="E")</formula>
    </cfRule>
    <cfRule type="expression" dxfId="445" priority="3">
      <formula>#REF!="W"</formula>
    </cfRule>
  </conditionalFormatting>
  <pageMargins left="0.7" right="0.7" top="0.75" bottom="0.75" header="0.3" footer="0.3"/>
  <pageSetup paperSize="9" orientation="portrait" horizontalDpi="0" verticalDpi="0"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600-000000000000}">
          <x14:formula1>
            <xm:f>Mapping!$CH$2:$CH$3</xm:f>
          </x14:formula1>
          <xm:sqref>N2:N366</xm:sqref>
        </x14:dataValidation>
        <x14:dataValidation type="list" allowBlank="1" showInputMessage="1" showErrorMessage="1" xr:uid="{00000000-0002-0000-0600-000001000000}">
          <x14:formula1>
            <xm:f>Mapping!$AT$2:$AT$5</xm:f>
          </x14:formula1>
          <xm:sqref>P2:P278 P281:P402</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V1599"/>
  <sheetViews>
    <sheetView zoomScaleNormal="50" workbookViewId="0">
      <pane ySplit="1" topLeftCell="A1457" activePane="bottomLeft" state="frozen"/>
      <selection activeCell="P1" sqref="P1"/>
      <selection pane="bottomLeft" activeCell="J1586" sqref="J1586"/>
    </sheetView>
  </sheetViews>
  <sheetFormatPr defaultColWidth="8.81640625" defaultRowHeight="14.5"/>
  <cols>
    <col min="1" max="1" width="9.81640625" style="85" bestFit="1" customWidth="1"/>
    <col min="2" max="2" width="20.1796875" bestFit="1" customWidth="1"/>
    <col min="3" max="3" width="4" style="225" customWidth="1"/>
    <col min="4" max="4" width="3.81640625" style="225" customWidth="1"/>
    <col min="5" max="5" width="5" style="212" customWidth="1"/>
    <col min="6" max="6" width="8.1796875" style="21" customWidth="1"/>
    <col min="7" max="7" width="11.26953125" style="1" customWidth="1"/>
    <col min="8" max="8" width="13.26953125" style="1" customWidth="1"/>
    <col min="9" max="9" width="14.26953125" style="1" customWidth="1"/>
    <col min="10" max="10" width="9.81640625" customWidth="1"/>
    <col min="11" max="11" width="18.1796875" style="1" bestFit="1" customWidth="1"/>
    <col min="12" max="12" width="19.81640625" style="97" bestFit="1" customWidth="1"/>
    <col min="13" max="13" width="14.7265625" style="25" bestFit="1" customWidth="1"/>
    <col min="14" max="14" width="14.81640625" style="1" bestFit="1" customWidth="1"/>
    <col min="15" max="15" width="15.81640625" style="254" customWidth="1"/>
    <col min="16" max="16" width="24.26953125" customWidth="1"/>
    <col min="17" max="17" width="15.453125" style="78" bestFit="1" customWidth="1"/>
    <col min="18" max="18" width="15" style="1" bestFit="1" customWidth="1"/>
    <col min="19" max="19" width="18.7265625" style="1" bestFit="1" customWidth="1"/>
    <col min="20" max="20" width="11.81640625" bestFit="1" customWidth="1"/>
    <col min="21" max="21" width="9.81640625" style="21" customWidth="1"/>
    <col min="22" max="22" width="18" style="1" customWidth="1"/>
    <col min="23" max="23" width="21.7265625" style="1" customWidth="1"/>
    <col min="24" max="24" width="21" style="1" customWidth="1"/>
    <col min="25" max="25" width="15" customWidth="1"/>
    <col min="26" max="26" width="13.81640625" customWidth="1"/>
    <col min="27" max="27" width="14.1796875" customWidth="1"/>
    <col min="28" max="28" width="21.26953125" style="91" customWidth="1"/>
    <col min="29" max="29" width="8.453125" style="1" bestFit="1" customWidth="1"/>
    <col min="30" max="30" width="10.26953125" bestFit="1" customWidth="1"/>
    <col min="31" max="31" width="20.81640625" customWidth="1"/>
  </cols>
  <sheetData>
    <row r="1" spans="1:31" s="347" customFormat="1" ht="17.25" customHeight="1">
      <c r="A1" s="339" t="s">
        <v>81</v>
      </c>
      <c r="B1" s="340" t="s">
        <v>82</v>
      </c>
      <c r="C1" s="341" t="s">
        <v>2983</v>
      </c>
      <c r="D1" s="341" t="s">
        <v>2984</v>
      </c>
      <c r="E1" s="341" t="s">
        <v>2985</v>
      </c>
      <c r="F1" s="350" t="s">
        <v>1207</v>
      </c>
      <c r="G1" s="351" t="s">
        <v>1179</v>
      </c>
      <c r="H1" s="341" t="s">
        <v>1210</v>
      </c>
      <c r="I1" s="341" t="s">
        <v>1212</v>
      </c>
      <c r="J1" s="348" t="s">
        <v>2986</v>
      </c>
      <c r="K1" s="342" t="s">
        <v>1347</v>
      </c>
      <c r="L1" s="343" t="s">
        <v>874</v>
      </c>
      <c r="M1" s="349" t="s">
        <v>2987</v>
      </c>
      <c r="N1" s="341" t="s">
        <v>1215</v>
      </c>
      <c r="O1" s="344" t="s">
        <v>1218</v>
      </c>
      <c r="P1" s="348" t="s">
        <v>895</v>
      </c>
      <c r="Q1" s="345" t="s">
        <v>1220</v>
      </c>
      <c r="R1" s="341" t="s">
        <v>1222</v>
      </c>
      <c r="S1" s="341" t="s">
        <v>1223</v>
      </c>
      <c r="T1" s="348" t="s">
        <v>891</v>
      </c>
      <c r="U1" s="350" t="s">
        <v>2988</v>
      </c>
      <c r="V1" s="351" t="s">
        <v>2989</v>
      </c>
      <c r="W1" s="341" t="s">
        <v>2990</v>
      </c>
      <c r="X1" s="341" t="s">
        <v>2991</v>
      </c>
      <c r="Y1" s="352" t="s">
        <v>2992</v>
      </c>
      <c r="Z1" s="352" t="s">
        <v>2993</v>
      </c>
      <c r="AA1" s="352" t="s">
        <v>2994</v>
      </c>
      <c r="AB1" s="346" t="s">
        <v>118</v>
      </c>
      <c r="AC1" s="341" t="s">
        <v>1203</v>
      </c>
      <c r="AD1" s="341" t="s">
        <v>125</v>
      </c>
      <c r="AE1" s="341" t="s">
        <v>126</v>
      </c>
    </row>
    <row r="2" spans="1:31">
      <c r="A2" s="116" t="s">
        <v>391</v>
      </c>
      <c r="B2" s="36" t="s">
        <v>392</v>
      </c>
      <c r="C2" s="209"/>
      <c r="D2" s="209"/>
      <c r="E2" s="209"/>
      <c r="F2" s="26"/>
      <c r="G2" s="26">
        <v>15</v>
      </c>
      <c r="H2" s="23" t="str">
        <f t="shared" ref="H2:H65" si="0">IF(G2="","","UREN -80 033001"&amp;" "&amp;F2&amp;" "&amp;G2)</f>
        <v>UREN -80 033001  15</v>
      </c>
      <c r="I2" s="23" t="str">
        <f t="shared" ref="I2:I65" si="1">IF(G2="","",F2&amp;" "&amp;G2)</f>
        <v xml:space="preserve"> 15</v>
      </c>
      <c r="J2" s="13"/>
      <c r="K2" s="327">
        <f>IFERROR(VLOOKUP(L2,Mapping!AW:BA,5,FALSE),"")</f>
        <v>2</v>
      </c>
      <c r="L2" s="97" t="s">
        <v>925</v>
      </c>
      <c r="M2" s="286"/>
      <c r="N2" s="26" t="s">
        <v>2937</v>
      </c>
      <c r="O2" s="252">
        <v>43472</v>
      </c>
      <c r="P2" s="13" t="s">
        <v>949</v>
      </c>
      <c r="Q2" s="77"/>
      <c r="R2" s="26"/>
      <c r="S2" s="26"/>
      <c r="T2" s="13"/>
      <c r="U2" s="26"/>
      <c r="V2" s="26">
        <v>15</v>
      </c>
      <c r="W2" s="23" t="str">
        <f t="shared" ref="W2:W65" si="2">IF(V2="","","UREN -80 033001"&amp;" "&amp;U2&amp;" "&amp;V2)</f>
        <v>UREN -80 033001  15</v>
      </c>
      <c r="X2" s="23" t="str">
        <f t="shared" ref="X2:X65" si="3">IF(V2="","",U2&amp;" "&amp;V2)</f>
        <v xml:space="preserve"> 15</v>
      </c>
      <c r="Y2" s="13"/>
      <c r="Z2" s="13"/>
      <c r="AA2" s="13"/>
      <c r="AB2" s="90"/>
      <c r="AC2" s="26"/>
      <c r="AD2" s="24">
        <f>IF(AE2="","",VLOOKUP(AE2,Mapping!AT:AU,2,FALSE))</f>
        <v>2</v>
      </c>
      <c r="AE2" s="13" t="s">
        <v>1</v>
      </c>
    </row>
    <row r="3" spans="1:31">
      <c r="A3" s="116" t="s">
        <v>374</v>
      </c>
      <c r="B3" s="36" t="s">
        <v>375</v>
      </c>
      <c r="C3" s="209"/>
      <c r="D3" s="209"/>
      <c r="E3" s="209"/>
      <c r="F3" s="26"/>
      <c r="G3" s="26">
        <v>15</v>
      </c>
      <c r="H3" s="23" t="str">
        <f t="shared" si="0"/>
        <v>UREN -80 033001  15</v>
      </c>
      <c r="I3" s="23" t="str">
        <f t="shared" si="1"/>
        <v xml:space="preserve"> 15</v>
      </c>
      <c r="J3" s="13"/>
      <c r="K3" s="327">
        <f>IFERROR(VLOOKUP(L3,Mapping!AW:BA,5,FALSE),"")</f>
        <v>2</v>
      </c>
      <c r="L3" s="97" t="s">
        <v>925</v>
      </c>
      <c r="M3" s="286"/>
      <c r="N3" s="26" t="s">
        <v>2995</v>
      </c>
      <c r="O3" s="252">
        <v>43474</v>
      </c>
      <c r="P3" s="13" t="s">
        <v>949</v>
      </c>
      <c r="Q3" s="77"/>
      <c r="R3" s="26"/>
      <c r="S3" s="26"/>
      <c r="T3" s="13"/>
      <c r="U3" s="26"/>
      <c r="V3" s="26">
        <v>15</v>
      </c>
      <c r="W3" s="23" t="str">
        <f t="shared" si="2"/>
        <v>UREN -80 033001  15</v>
      </c>
      <c r="X3" s="23" t="str">
        <f t="shared" si="3"/>
        <v xml:space="preserve"> 15</v>
      </c>
      <c r="Y3" s="13"/>
      <c r="Z3" s="13"/>
      <c r="AA3" s="13"/>
      <c r="AB3" s="90"/>
      <c r="AC3" s="26"/>
      <c r="AD3" s="24">
        <f>IF(AE3="","",VLOOKUP(AE3,Mapping!AT:AU,2,FALSE))</f>
        <v>2</v>
      </c>
      <c r="AE3" s="13" t="s">
        <v>1</v>
      </c>
    </row>
    <row r="4" spans="1:31">
      <c r="A4" s="116" t="s">
        <v>393</v>
      </c>
      <c r="B4" s="36" t="s">
        <v>394</v>
      </c>
      <c r="C4" s="209"/>
      <c r="D4" s="209"/>
      <c r="E4" s="209"/>
      <c r="F4" s="26"/>
      <c r="G4" s="26">
        <v>15</v>
      </c>
      <c r="H4" s="23" t="str">
        <f t="shared" si="0"/>
        <v>UREN -80 033001  15</v>
      </c>
      <c r="I4" s="23" t="str">
        <f t="shared" si="1"/>
        <v xml:space="preserve"> 15</v>
      </c>
      <c r="J4" s="13"/>
      <c r="K4" s="327">
        <f>IFERROR(VLOOKUP(L4,Mapping!AW:BA,5,FALSE),"")</f>
        <v>2</v>
      </c>
      <c r="L4" s="97" t="s">
        <v>925</v>
      </c>
      <c r="M4" s="286"/>
      <c r="N4" s="26" t="s">
        <v>2880</v>
      </c>
      <c r="O4" s="252">
        <v>43647</v>
      </c>
      <c r="P4" s="13" t="s">
        <v>949</v>
      </c>
      <c r="Q4" s="77"/>
      <c r="R4" s="26"/>
      <c r="S4" s="26"/>
      <c r="T4" s="13"/>
      <c r="U4" s="26"/>
      <c r="V4" s="26">
        <v>15</v>
      </c>
      <c r="W4" s="23" t="str">
        <f t="shared" si="2"/>
        <v>UREN -80 033001  15</v>
      </c>
      <c r="X4" s="23" t="str">
        <f t="shared" si="3"/>
        <v xml:space="preserve"> 15</v>
      </c>
      <c r="Y4" s="13"/>
      <c r="Z4" s="13"/>
      <c r="AA4" s="13"/>
      <c r="AB4" s="90"/>
      <c r="AC4" s="26"/>
      <c r="AD4" s="24">
        <f>IF(AE4="","",VLOOKUP(AE4,Mapping!AT:AU,2,FALSE))</f>
        <v>2</v>
      </c>
      <c r="AE4" s="13" t="s">
        <v>1</v>
      </c>
    </row>
    <row r="5" spans="1:31" ht="29">
      <c r="A5" s="116" t="s">
        <v>416</v>
      </c>
      <c r="B5" s="36" t="s">
        <v>417</v>
      </c>
      <c r="C5" s="209"/>
      <c r="D5" s="209"/>
      <c r="E5" s="209"/>
      <c r="F5" s="26"/>
      <c r="G5" s="26">
        <v>15</v>
      </c>
      <c r="H5" s="23" t="str">
        <f>IF(G5="","","UREN -80 033001"&amp;" "&amp;F5&amp;" "&amp;G5)</f>
        <v>UREN -80 033001  15</v>
      </c>
      <c r="I5" s="23" t="str">
        <f t="shared" si="1"/>
        <v xml:space="preserve"> 15</v>
      </c>
      <c r="J5" s="13" t="s">
        <v>205</v>
      </c>
      <c r="K5" s="327">
        <f>IFERROR(VLOOKUP(L5,Mapping!AW:BA,5,FALSE),"")</f>
        <v>2</v>
      </c>
      <c r="L5" s="216" t="s">
        <v>925</v>
      </c>
      <c r="M5" s="286" t="s">
        <v>2938</v>
      </c>
      <c r="N5" s="26" t="s">
        <v>2880</v>
      </c>
      <c r="O5" s="93">
        <v>43769</v>
      </c>
      <c r="P5" s="13" t="s">
        <v>912</v>
      </c>
      <c r="Q5" s="77"/>
      <c r="R5" s="26"/>
      <c r="S5" s="26"/>
      <c r="T5" s="13"/>
      <c r="U5" s="26"/>
      <c r="V5" s="26">
        <v>15</v>
      </c>
      <c r="W5" s="23" t="str">
        <f t="shared" si="2"/>
        <v>UREN -80 033001  15</v>
      </c>
      <c r="X5" s="23" t="str">
        <f t="shared" si="3"/>
        <v xml:space="preserve"> 15</v>
      </c>
      <c r="Y5" s="13"/>
      <c r="Z5" s="13"/>
      <c r="AA5" s="13"/>
      <c r="AB5" s="90" t="s">
        <v>2996</v>
      </c>
      <c r="AC5" s="26"/>
      <c r="AD5" s="24">
        <f>IF(AE5="","",VLOOKUP(AE5,Mapping!AT:AU,2,FALSE))</f>
        <v>2</v>
      </c>
      <c r="AE5" s="13" t="s">
        <v>1</v>
      </c>
    </row>
    <row r="6" spans="1:31">
      <c r="A6" s="116" t="s">
        <v>413</v>
      </c>
      <c r="B6" s="36" t="s">
        <v>414</v>
      </c>
      <c r="C6" s="209"/>
      <c r="D6" s="209"/>
      <c r="E6" s="209"/>
      <c r="F6" s="26"/>
      <c r="G6" s="26">
        <v>15</v>
      </c>
      <c r="H6" s="23" t="str">
        <f t="shared" si="0"/>
        <v>UREN -80 033001  15</v>
      </c>
      <c r="I6" s="23" t="str">
        <f t="shared" si="1"/>
        <v xml:space="preserve"> 15</v>
      </c>
      <c r="J6" s="13"/>
      <c r="K6" s="327">
        <f>IFERROR(VLOOKUP(L6,Mapping!AW:BA,5,FALSE),"")</f>
        <v>2</v>
      </c>
      <c r="L6" s="97" t="s">
        <v>925</v>
      </c>
      <c r="M6" s="286"/>
      <c r="N6" s="26" t="s">
        <v>2880</v>
      </c>
      <c r="O6" s="93">
        <v>43769</v>
      </c>
      <c r="P6" s="13" t="s">
        <v>981</v>
      </c>
      <c r="Q6" s="77"/>
      <c r="R6" s="26"/>
      <c r="S6" s="26"/>
      <c r="T6" s="13"/>
      <c r="U6" s="26"/>
      <c r="V6" s="26">
        <v>15</v>
      </c>
      <c r="W6" s="23" t="str">
        <f t="shared" si="2"/>
        <v>UREN -80 033001  15</v>
      </c>
      <c r="X6" s="23" t="str">
        <f t="shared" si="3"/>
        <v xml:space="preserve"> 15</v>
      </c>
      <c r="Y6" s="13"/>
      <c r="Z6" s="13"/>
      <c r="AA6" s="13"/>
      <c r="AB6" s="90"/>
      <c r="AC6" s="26"/>
      <c r="AD6" s="24">
        <f>IF(AE6="","",VLOOKUP(AE6,Mapping!AT:AU,2,FALSE))</f>
        <v>2</v>
      </c>
      <c r="AE6" s="13" t="s">
        <v>1</v>
      </c>
    </row>
    <row r="7" spans="1:31">
      <c r="A7" s="116" t="s">
        <v>416</v>
      </c>
      <c r="B7" s="36" t="s">
        <v>417</v>
      </c>
      <c r="C7" s="209"/>
      <c r="D7" s="209"/>
      <c r="E7" s="209"/>
      <c r="F7" s="26"/>
      <c r="G7" s="26">
        <v>15</v>
      </c>
      <c r="H7" s="23" t="str">
        <f t="shared" si="0"/>
        <v>UREN -80 033001  15</v>
      </c>
      <c r="I7" s="23" t="str">
        <f t="shared" si="1"/>
        <v xml:space="preserve"> 15</v>
      </c>
      <c r="J7" s="13"/>
      <c r="K7" s="327">
        <f>IFERROR(VLOOKUP(L7,Mapping!AW:BA,5,FALSE),"")</f>
        <v>2</v>
      </c>
      <c r="L7" s="97" t="s">
        <v>925</v>
      </c>
      <c r="M7" s="286"/>
      <c r="N7" s="26" t="s">
        <v>2995</v>
      </c>
      <c r="O7" s="252">
        <v>43769</v>
      </c>
      <c r="P7" s="13" t="s">
        <v>949</v>
      </c>
      <c r="Q7" s="77"/>
      <c r="R7" s="26"/>
      <c r="S7" s="26"/>
      <c r="T7" s="13"/>
      <c r="U7" s="26"/>
      <c r="V7" s="26">
        <v>15</v>
      </c>
      <c r="W7" s="23" t="str">
        <f t="shared" si="2"/>
        <v>UREN -80 033001  15</v>
      </c>
      <c r="X7" s="23" t="str">
        <f t="shared" si="3"/>
        <v xml:space="preserve"> 15</v>
      </c>
      <c r="Y7" s="13"/>
      <c r="Z7" s="13"/>
      <c r="AA7" s="13"/>
      <c r="AB7" s="90"/>
      <c r="AC7" s="26"/>
      <c r="AD7" s="24">
        <f>IF(AE7="","",VLOOKUP(AE7,Mapping!AT:AU,2,FALSE))</f>
        <v>2</v>
      </c>
      <c r="AE7" s="13" t="s">
        <v>1</v>
      </c>
    </row>
    <row r="8" spans="1:31">
      <c r="A8" s="116" t="s">
        <v>360</v>
      </c>
      <c r="B8" s="36" t="s">
        <v>361</v>
      </c>
      <c r="C8" s="209"/>
      <c r="D8" s="209"/>
      <c r="E8" s="209"/>
      <c r="F8" s="26"/>
      <c r="G8" s="26">
        <v>15</v>
      </c>
      <c r="H8" s="23" t="str">
        <f t="shared" si="0"/>
        <v>UREN -80 033001  15</v>
      </c>
      <c r="I8" s="23" t="str">
        <f t="shared" si="1"/>
        <v xml:space="preserve"> 15</v>
      </c>
      <c r="J8" s="13" t="s">
        <v>205</v>
      </c>
      <c r="K8" s="327">
        <f>IFERROR(VLOOKUP(L8,Mapping!AW:BA,5,FALSE),"")</f>
        <v>2</v>
      </c>
      <c r="L8" s="216" t="s">
        <v>925</v>
      </c>
      <c r="M8" s="286" t="s">
        <v>2938</v>
      </c>
      <c r="N8" s="26" t="s">
        <v>2997</v>
      </c>
      <c r="O8" s="93">
        <v>43770</v>
      </c>
      <c r="P8" s="13" t="s">
        <v>912</v>
      </c>
      <c r="Q8" s="77"/>
      <c r="R8" s="26"/>
      <c r="S8" s="26"/>
      <c r="T8" s="13"/>
      <c r="U8" s="26"/>
      <c r="V8" s="26">
        <v>15</v>
      </c>
      <c r="W8" s="23" t="str">
        <f t="shared" si="2"/>
        <v>UREN -80 033001  15</v>
      </c>
      <c r="X8" s="23" t="str">
        <f t="shared" si="3"/>
        <v xml:space="preserve"> 15</v>
      </c>
      <c r="Y8" s="13"/>
      <c r="Z8" s="13"/>
      <c r="AA8" s="13"/>
      <c r="AB8" s="90"/>
      <c r="AC8" s="26"/>
      <c r="AD8" s="24">
        <f>IF(AE8="","",VLOOKUP(AE8,Mapping!AT:AU,2,FALSE))</f>
        <v>2</v>
      </c>
      <c r="AE8" s="13" t="s">
        <v>1</v>
      </c>
    </row>
    <row r="9" spans="1:31">
      <c r="A9" s="116" t="s">
        <v>360</v>
      </c>
      <c r="B9" s="36" t="s">
        <v>361</v>
      </c>
      <c r="C9" s="209"/>
      <c r="D9" s="209"/>
      <c r="E9" s="209"/>
      <c r="F9" s="26"/>
      <c r="G9" s="26">
        <v>15</v>
      </c>
      <c r="H9" s="23" t="str">
        <f t="shared" si="0"/>
        <v>UREN -80 033001  15</v>
      </c>
      <c r="I9" s="23" t="str">
        <f t="shared" si="1"/>
        <v xml:space="preserve"> 15</v>
      </c>
      <c r="J9" s="13"/>
      <c r="K9" s="327">
        <f>IFERROR(VLOOKUP(L9,Mapping!AW:BA,5,FALSE),"")</f>
        <v>2</v>
      </c>
      <c r="L9" s="97" t="s">
        <v>925</v>
      </c>
      <c r="M9" s="286"/>
      <c r="N9" s="26" t="s">
        <v>2937</v>
      </c>
      <c r="O9" s="252">
        <v>43770</v>
      </c>
      <c r="P9" s="13" t="s">
        <v>949</v>
      </c>
      <c r="Q9" s="77"/>
      <c r="R9" s="26"/>
      <c r="S9" s="26"/>
      <c r="T9" s="13"/>
      <c r="U9" s="26"/>
      <c r="V9" s="26">
        <v>15</v>
      </c>
      <c r="W9" s="23" t="str">
        <f t="shared" si="2"/>
        <v>UREN -80 033001  15</v>
      </c>
      <c r="X9" s="23" t="str">
        <f t="shared" si="3"/>
        <v xml:space="preserve"> 15</v>
      </c>
      <c r="Y9" s="13"/>
      <c r="Z9" s="13"/>
      <c r="AA9" s="13"/>
      <c r="AB9" s="90"/>
      <c r="AC9" s="26"/>
      <c r="AD9" s="24">
        <f>IF(AE9="","",VLOOKUP(AE9,Mapping!AT:AU,2,FALSE))</f>
        <v>2</v>
      </c>
      <c r="AE9" s="13" t="s">
        <v>1</v>
      </c>
    </row>
    <row r="10" spans="1:31">
      <c r="A10" s="116" t="s">
        <v>360</v>
      </c>
      <c r="B10" s="36" t="s">
        <v>361</v>
      </c>
      <c r="C10" s="209"/>
      <c r="D10" s="209"/>
      <c r="E10" s="209"/>
      <c r="F10" s="26"/>
      <c r="G10" s="26">
        <v>15</v>
      </c>
      <c r="H10" s="23" t="str">
        <f t="shared" si="0"/>
        <v>UREN -80 033001  15</v>
      </c>
      <c r="I10" s="23" t="str">
        <f t="shared" si="1"/>
        <v xml:space="preserve"> 15</v>
      </c>
      <c r="J10" s="13"/>
      <c r="K10" s="327">
        <f>IFERROR(VLOOKUP(L10,Mapping!AW:BA,5,FALSE),"")</f>
        <v>2</v>
      </c>
      <c r="L10" s="97" t="s">
        <v>925</v>
      </c>
      <c r="M10" s="286"/>
      <c r="N10" s="26" t="s">
        <v>2937</v>
      </c>
      <c r="O10" s="93">
        <v>43770</v>
      </c>
      <c r="P10" s="13" t="s">
        <v>981</v>
      </c>
      <c r="Q10" s="77"/>
      <c r="R10" s="26"/>
      <c r="S10" s="26"/>
      <c r="T10" s="13"/>
      <c r="U10" s="26"/>
      <c r="V10" s="26">
        <v>15</v>
      </c>
      <c r="W10" s="23" t="str">
        <f t="shared" si="2"/>
        <v>UREN -80 033001  15</v>
      </c>
      <c r="X10" s="23" t="str">
        <f t="shared" si="3"/>
        <v xml:space="preserve"> 15</v>
      </c>
      <c r="Y10" s="13"/>
      <c r="Z10" s="13"/>
      <c r="AA10" s="13"/>
      <c r="AB10" s="90"/>
      <c r="AC10" s="26"/>
      <c r="AD10" s="24">
        <f>IF(AE10="","",VLOOKUP(AE10,Mapping!AT:AU,2,FALSE))</f>
        <v>2</v>
      </c>
      <c r="AE10" s="13" t="s">
        <v>1</v>
      </c>
    </row>
    <row r="11" spans="1:31">
      <c r="A11" s="116" t="s">
        <v>411</v>
      </c>
      <c r="B11" s="36" t="s">
        <v>412</v>
      </c>
      <c r="C11" s="209"/>
      <c r="D11" s="209"/>
      <c r="E11" s="209"/>
      <c r="F11" s="26"/>
      <c r="G11" s="26">
        <v>15</v>
      </c>
      <c r="H11" s="23" t="str">
        <f t="shared" si="0"/>
        <v>UREN -80 033001  15</v>
      </c>
      <c r="I11" s="23" t="str">
        <f t="shared" si="1"/>
        <v xml:space="preserve"> 15</v>
      </c>
      <c r="J11" s="13"/>
      <c r="K11" s="327">
        <f>IFERROR(VLOOKUP(L11,Mapping!AW:BA,5,FALSE),"")</f>
        <v>2</v>
      </c>
      <c r="L11" s="216" t="s">
        <v>925</v>
      </c>
      <c r="M11" s="286" t="s">
        <v>2938</v>
      </c>
      <c r="N11" s="26" t="s">
        <v>2880</v>
      </c>
      <c r="O11" s="93">
        <v>43773</v>
      </c>
      <c r="P11" s="13" t="s">
        <v>912</v>
      </c>
      <c r="Q11" s="77"/>
      <c r="R11" s="26"/>
      <c r="S11" s="26"/>
      <c r="T11" s="13"/>
      <c r="U11" s="26"/>
      <c r="V11" s="26">
        <v>15</v>
      </c>
      <c r="W11" s="23" t="str">
        <f t="shared" si="2"/>
        <v>UREN -80 033001  15</v>
      </c>
      <c r="X11" s="23" t="str">
        <f t="shared" si="3"/>
        <v xml:space="preserve"> 15</v>
      </c>
      <c r="Y11" s="13"/>
      <c r="Z11" s="13"/>
      <c r="AA11" s="13"/>
      <c r="AB11" s="90"/>
      <c r="AC11" s="26"/>
      <c r="AD11" s="24">
        <f>IF(AE11="","",VLOOKUP(AE11,Mapping!AT:AU,2,FALSE))</f>
        <v>2</v>
      </c>
      <c r="AE11" s="13" t="s">
        <v>1</v>
      </c>
    </row>
    <row r="12" spans="1:31">
      <c r="A12" s="116" t="s">
        <v>408</v>
      </c>
      <c r="B12" s="36" t="s">
        <v>409</v>
      </c>
      <c r="C12" s="209"/>
      <c r="D12" s="209"/>
      <c r="E12" s="209"/>
      <c r="F12" s="26"/>
      <c r="G12" s="26">
        <v>15</v>
      </c>
      <c r="H12" s="23" t="str">
        <f t="shared" si="0"/>
        <v>UREN -80 033001  15</v>
      </c>
      <c r="I12" s="23" t="str">
        <f t="shared" si="1"/>
        <v xml:space="preserve"> 15</v>
      </c>
      <c r="J12" s="13"/>
      <c r="K12" s="327">
        <f>IFERROR(VLOOKUP(L12,Mapping!AW:BA,5,FALSE),"")</f>
        <v>2</v>
      </c>
      <c r="L12" s="97" t="s">
        <v>925</v>
      </c>
      <c r="M12" s="286"/>
      <c r="N12" s="26" t="s">
        <v>2880</v>
      </c>
      <c r="O12" s="93">
        <v>43773</v>
      </c>
      <c r="P12" s="13" t="s">
        <v>981</v>
      </c>
      <c r="Q12" s="77"/>
      <c r="R12" s="26"/>
      <c r="S12" s="26"/>
      <c r="T12" s="13"/>
      <c r="U12" s="26"/>
      <c r="V12" s="26">
        <v>15</v>
      </c>
      <c r="W12" s="23" t="str">
        <f t="shared" si="2"/>
        <v>UREN -80 033001  15</v>
      </c>
      <c r="X12" s="23" t="str">
        <f t="shared" si="3"/>
        <v xml:space="preserve"> 15</v>
      </c>
      <c r="Y12" s="13"/>
      <c r="Z12" s="13"/>
      <c r="AA12" s="13"/>
      <c r="AB12" s="90"/>
      <c r="AC12" s="26"/>
      <c r="AD12" s="24">
        <f>IF(AE12="","",VLOOKUP(AE12,Mapping!AT:AU,2,FALSE))</f>
        <v>2</v>
      </c>
      <c r="AE12" s="13" t="s">
        <v>1</v>
      </c>
    </row>
    <row r="13" spans="1:31">
      <c r="A13" s="116" t="s">
        <v>411</v>
      </c>
      <c r="B13" s="36" t="s">
        <v>412</v>
      </c>
      <c r="C13" s="209"/>
      <c r="D13" s="209"/>
      <c r="E13" s="209"/>
      <c r="F13" s="26"/>
      <c r="G13" s="26">
        <v>15</v>
      </c>
      <c r="H13" s="23" t="str">
        <f t="shared" si="0"/>
        <v>UREN -80 033001  15</v>
      </c>
      <c r="I13" s="23" t="str">
        <f t="shared" si="1"/>
        <v xml:space="preserve"> 15</v>
      </c>
      <c r="J13" s="13"/>
      <c r="K13" s="327">
        <f>IFERROR(VLOOKUP(L13,Mapping!AW:BA,5,FALSE),"")</f>
        <v>2</v>
      </c>
      <c r="L13" s="97" t="s">
        <v>925</v>
      </c>
      <c r="M13" s="286"/>
      <c r="N13" s="26" t="s">
        <v>2995</v>
      </c>
      <c r="O13" s="252">
        <v>43773</v>
      </c>
      <c r="P13" s="13" t="s">
        <v>949</v>
      </c>
      <c r="Q13" s="77"/>
      <c r="R13" s="26"/>
      <c r="S13" s="26"/>
      <c r="T13" s="13"/>
      <c r="U13" s="26"/>
      <c r="V13" s="26">
        <v>15</v>
      </c>
      <c r="W13" s="23" t="str">
        <f t="shared" si="2"/>
        <v>UREN -80 033001  15</v>
      </c>
      <c r="X13" s="23" t="str">
        <f t="shared" si="3"/>
        <v xml:space="preserve"> 15</v>
      </c>
      <c r="Y13" s="13"/>
      <c r="Z13" s="13"/>
      <c r="AA13" s="13"/>
      <c r="AB13" s="90"/>
      <c r="AC13" s="26"/>
      <c r="AD13" s="24">
        <f>IF(AE13="","",VLOOKUP(AE13,Mapping!AT:AU,2,FALSE))</f>
        <v>2</v>
      </c>
      <c r="AE13" s="13" t="s">
        <v>1</v>
      </c>
    </row>
    <row r="14" spans="1:31">
      <c r="A14" s="116" t="s">
        <v>413</v>
      </c>
      <c r="B14" s="36" t="s">
        <v>414</v>
      </c>
      <c r="C14" s="209"/>
      <c r="D14" s="209"/>
      <c r="E14" s="209"/>
      <c r="F14" s="26"/>
      <c r="G14" s="26">
        <v>15</v>
      </c>
      <c r="H14" s="23" t="str">
        <f t="shared" si="0"/>
        <v>UREN -80 033001  15</v>
      </c>
      <c r="I14" s="23" t="str">
        <f t="shared" si="1"/>
        <v xml:space="preserve"> 15</v>
      </c>
      <c r="J14" s="13" t="s">
        <v>205</v>
      </c>
      <c r="K14" s="327">
        <f>IFERROR(VLOOKUP(L14,Mapping!AW:BA,5,FALSE),"")</f>
        <v>2</v>
      </c>
      <c r="L14" s="216" t="s">
        <v>925</v>
      </c>
      <c r="M14" s="286" t="s">
        <v>2938</v>
      </c>
      <c r="N14" s="26" t="s">
        <v>2880</v>
      </c>
      <c r="O14" s="93">
        <v>43774</v>
      </c>
      <c r="P14" s="13" t="s">
        <v>912</v>
      </c>
      <c r="Q14" s="77"/>
      <c r="R14" s="26"/>
      <c r="S14" s="26"/>
      <c r="T14" s="13"/>
      <c r="U14" s="26"/>
      <c r="V14" s="26">
        <v>15</v>
      </c>
      <c r="W14" s="23" t="str">
        <f t="shared" si="2"/>
        <v>UREN -80 033001  15</v>
      </c>
      <c r="X14" s="23" t="str">
        <f t="shared" si="3"/>
        <v xml:space="preserve"> 15</v>
      </c>
      <c r="Y14" s="13"/>
      <c r="Z14" s="13"/>
      <c r="AA14" s="13"/>
      <c r="AB14" s="90"/>
      <c r="AC14" s="26"/>
      <c r="AD14" s="24">
        <f>IF(AE14="","",VLOOKUP(AE14,Mapping!AT:AU,2,FALSE))</f>
        <v>2</v>
      </c>
      <c r="AE14" s="13" t="s">
        <v>1</v>
      </c>
    </row>
    <row r="15" spans="1:31">
      <c r="A15" s="116" t="s">
        <v>411</v>
      </c>
      <c r="B15" s="36" t="s">
        <v>412</v>
      </c>
      <c r="C15" s="209"/>
      <c r="D15" s="209"/>
      <c r="E15" s="209"/>
      <c r="F15" s="26"/>
      <c r="G15" s="26">
        <v>15</v>
      </c>
      <c r="H15" s="23" t="str">
        <f t="shared" si="0"/>
        <v>UREN -80 033001  15</v>
      </c>
      <c r="I15" s="23" t="str">
        <f t="shared" si="1"/>
        <v xml:space="preserve"> 15</v>
      </c>
      <c r="J15" s="13"/>
      <c r="K15" s="327">
        <f>IFERROR(VLOOKUP(L15,Mapping!AW:BA,5,FALSE),"")</f>
        <v>2</v>
      </c>
      <c r="L15" s="97" t="s">
        <v>925</v>
      </c>
      <c r="M15" s="286"/>
      <c r="N15" s="26" t="s">
        <v>2880</v>
      </c>
      <c r="O15" s="93">
        <v>43774</v>
      </c>
      <c r="P15" s="13" t="s">
        <v>981</v>
      </c>
      <c r="Q15" s="77"/>
      <c r="R15" s="26"/>
      <c r="S15" s="26"/>
      <c r="T15" s="13"/>
      <c r="U15" s="26"/>
      <c r="V15" s="26">
        <v>15</v>
      </c>
      <c r="W15" s="23" t="str">
        <f t="shared" si="2"/>
        <v>UREN -80 033001  15</v>
      </c>
      <c r="X15" s="23" t="str">
        <f t="shared" si="3"/>
        <v xml:space="preserve"> 15</v>
      </c>
      <c r="Y15" s="13"/>
      <c r="Z15" s="13"/>
      <c r="AA15" s="13"/>
      <c r="AB15" s="90"/>
      <c r="AC15" s="26"/>
      <c r="AD15" s="24">
        <f>IF(AE15="","",VLOOKUP(AE15,Mapping!AT:AU,2,FALSE))</f>
        <v>2</v>
      </c>
      <c r="AE15" s="13" t="s">
        <v>1</v>
      </c>
    </row>
    <row r="16" spans="1:31">
      <c r="A16" s="116" t="s">
        <v>413</v>
      </c>
      <c r="B16" s="36" t="s">
        <v>414</v>
      </c>
      <c r="C16" s="209"/>
      <c r="D16" s="209"/>
      <c r="E16" s="209"/>
      <c r="F16" s="26"/>
      <c r="G16" s="26">
        <v>15</v>
      </c>
      <c r="H16" s="23" t="str">
        <f t="shared" si="0"/>
        <v>UREN -80 033001  15</v>
      </c>
      <c r="I16" s="23" t="str">
        <f t="shared" si="1"/>
        <v xml:space="preserve"> 15</v>
      </c>
      <c r="J16" s="13"/>
      <c r="K16" s="327">
        <f>IFERROR(VLOOKUP(L16,Mapping!AW:BA,5,FALSE),"")</f>
        <v>2</v>
      </c>
      <c r="L16" s="97" t="s">
        <v>925</v>
      </c>
      <c r="M16" s="286"/>
      <c r="N16" s="26" t="s">
        <v>2995</v>
      </c>
      <c r="O16" s="252">
        <v>43774</v>
      </c>
      <c r="P16" s="13" t="s">
        <v>949</v>
      </c>
      <c r="Q16" s="77"/>
      <c r="R16" s="26"/>
      <c r="S16" s="26"/>
      <c r="T16" s="13"/>
      <c r="U16" s="26"/>
      <c r="V16" s="26">
        <v>15</v>
      </c>
      <c r="W16" s="23" t="str">
        <f t="shared" si="2"/>
        <v>UREN -80 033001  15</v>
      </c>
      <c r="X16" s="23" t="str">
        <f t="shared" si="3"/>
        <v xml:space="preserve"> 15</v>
      </c>
      <c r="Y16" s="13"/>
      <c r="Z16" s="13"/>
      <c r="AA16" s="13"/>
      <c r="AB16" s="90"/>
      <c r="AC16" s="26"/>
      <c r="AD16" s="24">
        <f>IF(AE16="","",VLOOKUP(AE16,Mapping!AT:AU,2,FALSE))</f>
        <v>2</v>
      </c>
      <c r="AE16" s="13" t="s">
        <v>1</v>
      </c>
    </row>
    <row r="17" spans="1:31">
      <c r="A17" s="116" t="s">
        <v>405</v>
      </c>
      <c r="B17" s="36" t="s">
        <v>406</v>
      </c>
      <c r="C17" s="209"/>
      <c r="D17" s="209"/>
      <c r="E17" s="209"/>
      <c r="F17" s="26"/>
      <c r="G17" s="26">
        <v>15</v>
      </c>
      <c r="H17" s="23" t="str">
        <f t="shared" si="0"/>
        <v>UREN -80 033001  15</v>
      </c>
      <c r="I17" s="23" t="str">
        <f t="shared" si="1"/>
        <v xml:space="preserve"> 15</v>
      </c>
      <c r="J17" s="13"/>
      <c r="K17" s="327">
        <f>IFERROR(VLOOKUP(L17,Mapping!AW:BA,5,FALSE),"")</f>
        <v>2</v>
      </c>
      <c r="L17" s="97" t="s">
        <v>925</v>
      </c>
      <c r="M17" s="286"/>
      <c r="N17" s="26" t="s">
        <v>2937</v>
      </c>
      <c r="O17" s="93">
        <v>43776</v>
      </c>
      <c r="P17" s="13" t="s">
        <v>981</v>
      </c>
      <c r="Q17" s="77"/>
      <c r="R17" s="26"/>
      <c r="S17" s="26"/>
      <c r="T17" s="13"/>
      <c r="U17" s="26"/>
      <c r="V17" s="26">
        <v>15</v>
      </c>
      <c r="W17" s="23" t="str">
        <f t="shared" si="2"/>
        <v>UREN -80 033001  15</v>
      </c>
      <c r="X17" s="23" t="str">
        <f t="shared" si="3"/>
        <v xml:space="preserve"> 15</v>
      </c>
      <c r="Y17" s="13"/>
      <c r="Z17" s="13"/>
      <c r="AA17" s="13"/>
      <c r="AB17" s="90"/>
      <c r="AC17" s="26"/>
      <c r="AD17" s="24">
        <f>IF(AE17="","",VLOOKUP(AE17,Mapping!AT:AU,2,FALSE))</f>
        <v>2</v>
      </c>
      <c r="AE17" s="13" t="s">
        <v>1</v>
      </c>
    </row>
    <row r="18" spans="1:31" ht="20.25" customHeight="1">
      <c r="A18" s="116" t="s">
        <v>396</v>
      </c>
      <c r="B18" s="36" t="s">
        <v>397</v>
      </c>
      <c r="C18" s="209"/>
      <c r="D18" s="209"/>
      <c r="E18" s="209"/>
      <c r="F18" s="26"/>
      <c r="G18" s="26">
        <v>15</v>
      </c>
      <c r="H18" s="23" t="str">
        <f t="shared" si="0"/>
        <v>UREN -80 033001  15</v>
      </c>
      <c r="I18" s="23" t="str">
        <f t="shared" si="1"/>
        <v xml:space="preserve"> 15</v>
      </c>
      <c r="J18" s="13" t="s">
        <v>205</v>
      </c>
      <c r="K18" s="327">
        <f>IFERROR(VLOOKUP(L18,Mapping!AW:BA,5,FALSE),"")</f>
        <v>2</v>
      </c>
      <c r="L18" s="216" t="s">
        <v>925</v>
      </c>
      <c r="M18" s="286" t="s">
        <v>2938</v>
      </c>
      <c r="N18" s="26" t="s">
        <v>2997</v>
      </c>
      <c r="O18" s="93">
        <v>43781</v>
      </c>
      <c r="P18" s="13" t="s">
        <v>912</v>
      </c>
      <c r="Q18" s="77"/>
      <c r="R18" s="26"/>
      <c r="S18" s="26"/>
      <c r="T18" s="13"/>
      <c r="U18" s="26"/>
      <c r="V18" s="26">
        <v>15</v>
      </c>
      <c r="W18" s="23" t="str">
        <f t="shared" si="2"/>
        <v>UREN -80 033001  15</v>
      </c>
      <c r="X18" s="23" t="str">
        <f t="shared" si="3"/>
        <v xml:space="preserve"> 15</v>
      </c>
      <c r="Y18" s="13"/>
      <c r="Z18" s="13"/>
      <c r="AA18" s="13"/>
      <c r="AB18" s="90" t="s">
        <v>2998</v>
      </c>
      <c r="AC18" s="26"/>
      <c r="AD18" s="24">
        <f>IF(AE18="","",VLOOKUP(AE18,Mapping!AT:AU,2,FALSE))</f>
        <v>2</v>
      </c>
      <c r="AE18" s="13" t="s">
        <v>1</v>
      </c>
    </row>
    <row r="19" spans="1:31">
      <c r="A19" s="116" t="s">
        <v>405</v>
      </c>
      <c r="B19" s="36" t="s">
        <v>406</v>
      </c>
      <c r="C19" s="209"/>
      <c r="D19" s="209"/>
      <c r="E19" s="209"/>
      <c r="F19" s="26"/>
      <c r="G19" s="26">
        <v>15</v>
      </c>
      <c r="H19" s="23" t="str">
        <f t="shared" si="0"/>
        <v>UREN -80 033001  15</v>
      </c>
      <c r="I19" s="23" t="str">
        <f t="shared" si="1"/>
        <v xml:space="preserve"> 15</v>
      </c>
      <c r="J19" s="13" t="s">
        <v>205</v>
      </c>
      <c r="K19" s="327">
        <f>IFERROR(VLOOKUP(L19,Mapping!AW:BA,5,FALSE),"")</f>
        <v>2</v>
      </c>
      <c r="L19" s="216" t="s">
        <v>925</v>
      </c>
      <c r="M19" s="286" t="s">
        <v>2938</v>
      </c>
      <c r="N19" s="26" t="s">
        <v>2880</v>
      </c>
      <c r="O19" s="93">
        <v>43781</v>
      </c>
      <c r="P19" s="13" t="s">
        <v>912</v>
      </c>
      <c r="Q19" s="77"/>
      <c r="R19" s="26"/>
      <c r="S19" s="26"/>
      <c r="T19" s="13"/>
      <c r="U19" s="26"/>
      <c r="V19" s="26">
        <v>15</v>
      </c>
      <c r="W19" s="23" t="str">
        <f t="shared" si="2"/>
        <v>UREN -80 033001  15</v>
      </c>
      <c r="X19" s="23" t="str">
        <f t="shared" si="3"/>
        <v xml:space="preserve"> 15</v>
      </c>
      <c r="Y19" s="13"/>
      <c r="Z19" s="13"/>
      <c r="AA19" s="13"/>
      <c r="AB19" s="90"/>
      <c r="AC19" s="26"/>
      <c r="AD19" s="24">
        <f>IF(AE19="","",VLOOKUP(AE19,Mapping!AT:AU,2,FALSE))</f>
        <v>2</v>
      </c>
      <c r="AE19" s="13" t="s">
        <v>1</v>
      </c>
    </row>
    <row r="20" spans="1:31">
      <c r="A20" s="116">
        <v>20130325</v>
      </c>
      <c r="B20" s="36" t="s">
        <v>254</v>
      </c>
      <c r="C20" s="209"/>
      <c r="D20" s="209"/>
      <c r="E20" s="209"/>
      <c r="F20" s="26"/>
      <c r="G20" s="26">
        <v>7</v>
      </c>
      <c r="H20" s="23" t="str">
        <f t="shared" si="0"/>
        <v>UREN -80 033001  7</v>
      </c>
      <c r="I20" s="23" t="str">
        <f t="shared" si="1"/>
        <v xml:space="preserve"> 7</v>
      </c>
      <c r="J20" s="13"/>
      <c r="K20" s="327">
        <f>IFERROR(VLOOKUP(L20,Mapping!AW:BA,5,FALSE),"")</f>
        <v>2</v>
      </c>
      <c r="L20" s="97" t="s">
        <v>925</v>
      </c>
      <c r="M20" s="286"/>
      <c r="N20" s="26" t="s">
        <v>2995</v>
      </c>
      <c r="O20" s="252">
        <v>43781</v>
      </c>
      <c r="P20" s="13" t="s">
        <v>949</v>
      </c>
      <c r="Q20" s="77"/>
      <c r="R20" s="26"/>
      <c r="S20" s="26"/>
      <c r="T20" s="13"/>
      <c r="U20" s="26"/>
      <c r="V20" s="26">
        <v>7</v>
      </c>
      <c r="W20" s="23" t="str">
        <f t="shared" si="2"/>
        <v>UREN -80 033001  7</v>
      </c>
      <c r="X20" s="23" t="str">
        <f t="shared" si="3"/>
        <v xml:space="preserve"> 7</v>
      </c>
      <c r="Y20" s="13"/>
      <c r="Z20" s="13"/>
      <c r="AA20" s="13"/>
      <c r="AB20" s="90"/>
      <c r="AC20" s="26"/>
      <c r="AD20" s="24">
        <f>IF(AE20="","",VLOOKUP(AE20,Mapping!AT:AU,2,FALSE))</f>
        <v>2</v>
      </c>
      <c r="AE20" s="13" t="s">
        <v>1</v>
      </c>
    </row>
    <row r="21" spans="1:31">
      <c r="A21" s="116" t="s">
        <v>393</v>
      </c>
      <c r="B21" s="36" t="s">
        <v>394</v>
      </c>
      <c r="C21" s="209"/>
      <c r="D21" s="209"/>
      <c r="E21" s="209"/>
      <c r="F21" s="26"/>
      <c r="G21" s="26">
        <v>15</v>
      </c>
      <c r="H21" s="23" t="str">
        <f t="shared" si="0"/>
        <v>UREN -80 033001  15</v>
      </c>
      <c r="I21" s="23" t="str">
        <f t="shared" si="1"/>
        <v xml:space="preserve"> 15</v>
      </c>
      <c r="J21" s="13"/>
      <c r="K21" s="327">
        <f>IFERROR(VLOOKUP(L21,Mapping!AW:BA,5,FALSE),"")</f>
        <v>2</v>
      </c>
      <c r="L21" s="97" t="s">
        <v>925</v>
      </c>
      <c r="M21" s="286"/>
      <c r="N21" s="26" t="s">
        <v>2937</v>
      </c>
      <c r="O21" s="93">
        <v>43781</v>
      </c>
      <c r="P21" s="13" t="s">
        <v>981</v>
      </c>
      <c r="Q21" s="77"/>
      <c r="R21" s="26"/>
      <c r="S21" s="26"/>
      <c r="T21" s="13"/>
      <c r="U21" s="26"/>
      <c r="V21" s="26">
        <v>15</v>
      </c>
      <c r="W21" s="23" t="str">
        <f t="shared" si="2"/>
        <v>UREN -80 033001  15</v>
      </c>
      <c r="X21" s="23" t="str">
        <f t="shared" si="3"/>
        <v xml:space="preserve"> 15</v>
      </c>
      <c r="Y21" s="13"/>
      <c r="Z21" s="13"/>
      <c r="AA21" s="13"/>
      <c r="AB21" s="90"/>
      <c r="AC21" s="26"/>
      <c r="AD21" s="24">
        <f>IF(AE21="","",VLOOKUP(AE21,Mapping!AT:AU,2,FALSE))</f>
        <v>2</v>
      </c>
      <c r="AE21" s="13" t="s">
        <v>1</v>
      </c>
    </row>
    <row r="22" spans="1:31">
      <c r="A22" s="116" t="s">
        <v>396</v>
      </c>
      <c r="B22" s="36" t="s">
        <v>397</v>
      </c>
      <c r="C22" s="209"/>
      <c r="D22" s="209"/>
      <c r="E22" s="209"/>
      <c r="F22" s="26"/>
      <c r="G22" s="26">
        <v>15</v>
      </c>
      <c r="H22" s="23" t="str">
        <f t="shared" si="0"/>
        <v>UREN -80 033001  15</v>
      </c>
      <c r="I22" s="23" t="str">
        <f t="shared" si="1"/>
        <v xml:space="preserve"> 15</v>
      </c>
      <c r="J22" s="13"/>
      <c r="K22" s="327">
        <f>IFERROR(VLOOKUP(L22,Mapping!AW:BA,5,FALSE),"")</f>
        <v>2</v>
      </c>
      <c r="L22" s="97" t="s">
        <v>925</v>
      </c>
      <c r="M22" s="286"/>
      <c r="N22" s="26" t="s">
        <v>2937</v>
      </c>
      <c r="O22" s="252">
        <v>43781</v>
      </c>
      <c r="P22" s="13" t="s">
        <v>949</v>
      </c>
      <c r="Q22" s="77"/>
      <c r="R22" s="26"/>
      <c r="S22" s="26"/>
      <c r="T22" s="13"/>
      <c r="U22" s="26"/>
      <c r="V22" s="26">
        <v>15</v>
      </c>
      <c r="W22" s="23" t="str">
        <f t="shared" si="2"/>
        <v>UREN -80 033001  15</v>
      </c>
      <c r="X22" s="23" t="str">
        <f t="shared" si="3"/>
        <v xml:space="preserve"> 15</v>
      </c>
      <c r="Y22" s="13"/>
      <c r="Z22" s="13"/>
      <c r="AA22" s="13"/>
      <c r="AB22" s="90"/>
      <c r="AC22" s="26"/>
      <c r="AD22" s="24">
        <f>IF(AE22="","",VLOOKUP(AE22,Mapping!AT:AU,2,FALSE))</f>
        <v>2</v>
      </c>
      <c r="AE22" s="13" t="s">
        <v>1</v>
      </c>
    </row>
    <row r="23" spans="1:31">
      <c r="A23" s="116" t="s">
        <v>405</v>
      </c>
      <c r="B23" s="36" t="s">
        <v>406</v>
      </c>
      <c r="C23" s="209"/>
      <c r="D23" s="209"/>
      <c r="E23" s="209"/>
      <c r="F23" s="26"/>
      <c r="G23" s="26">
        <v>15</v>
      </c>
      <c r="H23" s="23" t="str">
        <f t="shared" si="0"/>
        <v>UREN -80 033001  15</v>
      </c>
      <c r="I23" s="23" t="str">
        <f t="shared" si="1"/>
        <v xml:space="preserve"> 15</v>
      </c>
      <c r="J23" s="13"/>
      <c r="K23" s="327">
        <f>IFERROR(VLOOKUP(L23,Mapping!AW:BA,5,FALSE),"")</f>
        <v>2</v>
      </c>
      <c r="L23" s="97" t="s">
        <v>925</v>
      </c>
      <c r="M23" s="286"/>
      <c r="N23" s="26" t="s">
        <v>2995</v>
      </c>
      <c r="O23" s="252">
        <v>43781</v>
      </c>
      <c r="P23" s="13" t="s">
        <v>949</v>
      </c>
      <c r="Q23" s="77"/>
      <c r="R23" s="26"/>
      <c r="S23" s="26"/>
      <c r="T23" s="13"/>
      <c r="U23" s="26"/>
      <c r="V23" s="26">
        <v>15</v>
      </c>
      <c r="W23" s="23" t="str">
        <f t="shared" si="2"/>
        <v>UREN -80 033001  15</v>
      </c>
      <c r="X23" s="23" t="str">
        <f t="shared" si="3"/>
        <v xml:space="preserve"> 15</v>
      </c>
      <c r="Y23" s="13"/>
      <c r="Z23" s="13"/>
      <c r="AA23" s="13"/>
      <c r="AB23" s="90"/>
      <c r="AC23" s="26"/>
      <c r="AD23" s="24">
        <f>IF(AE23="","",VLOOKUP(AE23,Mapping!AT:AU,2,FALSE))</f>
        <v>2</v>
      </c>
      <c r="AE23" s="13" t="s">
        <v>1</v>
      </c>
    </row>
    <row r="24" spans="1:31">
      <c r="A24" s="116" t="s">
        <v>400</v>
      </c>
      <c r="B24" s="36" t="s">
        <v>401</v>
      </c>
      <c r="C24" s="209"/>
      <c r="D24" s="209"/>
      <c r="E24" s="209"/>
      <c r="F24" s="26"/>
      <c r="G24" s="26">
        <v>15</v>
      </c>
      <c r="H24" s="23" t="str">
        <f t="shared" si="0"/>
        <v>UREN -80 033001  15</v>
      </c>
      <c r="I24" s="23" t="str">
        <f t="shared" si="1"/>
        <v xml:space="preserve"> 15</v>
      </c>
      <c r="J24" s="13"/>
      <c r="K24" s="327">
        <f>IFERROR(VLOOKUP(L24,Mapping!AW:BA,5,FALSE),"")</f>
        <v>2</v>
      </c>
      <c r="L24" s="97" t="s">
        <v>925</v>
      </c>
      <c r="M24" s="286"/>
      <c r="N24" s="26" t="s">
        <v>2880</v>
      </c>
      <c r="O24" s="93">
        <v>43783</v>
      </c>
      <c r="P24" s="13" t="s">
        <v>981</v>
      </c>
      <c r="Q24" s="77"/>
      <c r="R24" s="26"/>
      <c r="S24" s="26"/>
      <c r="T24" s="13"/>
      <c r="U24" s="26"/>
      <c r="V24" s="26">
        <v>15</v>
      </c>
      <c r="W24" s="23" t="str">
        <f t="shared" si="2"/>
        <v>UREN -80 033001  15</v>
      </c>
      <c r="X24" s="23" t="str">
        <f t="shared" si="3"/>
        <v xml:space="preserve"> 15</v>
      </c>
      <c r="Y24" s="13"/>
      <c r="Z24" s="13"/>
      <c r="AA24" s="13"/>
      <c r="AB24" s="90"/>
      <c r="AC24" s="26"/>
      <c r="AD24" s="24">
        <f>IF(AE24="","",VLOOKUP(AE24,Mapping!AT:AU,2,FALSE))</f>
        <v>2</v>
      </c>
      <c r="AE24" s="13" t="s">
        <v>1</v>
      </c>
    </row>
    <row r="25" spans="1:31" ht="29">
      <c r="A25" s="116" t="s">
        <v>383</v>
      </c>
      <c r="B25" s="36" t="s">
        <v>384</v>
      </c>
      <c r="C25" s="209"/>
      <c r="D25" s="209"/>
      <c r="E25" s="209"/>
      <c r="F25" s="26"/>
      <c r="G25" s="26">
        <v>15</v>
      </c>
      <c r="H25" s="23" t="str">
        <f t="shared" si="0"/>
        <v>UREN -80 033001  15</v>
      </c>
      <c r="I25" s="23" t="str">
        <f t="shared" si="1"/>
        <v xml:space="preserve"> 15</v>
      </c>
      <c r="J25" s="13" t="s">
        <v>205</v>
      </c>
      <c r="K25" s="327">
        <f>IFERROR(VLOOKUP(L25,Mapping!AW:BA,5,FALSE),"")</f>
        <v>2</v>
      </c>
      <c r="L25" s="216" t="s">
        <v>925</v>
      </c>
      <c r="M25" s="286" t="s">
        <v>2938</v>
      </c>
      <c r="N25" s="26" t="s">
        <v>2880</v>
      </c>
      <c r="O25" s="93">
        <v>43789</v>
      </c>
      <c r="P25" s="13" t="s">
        <v>912</v>
      </c>
      <c r="Q25" s="77"/>
      <c r="R25" s="26"/>
      <c r="S25" s="26"/>
      <c r="T25" s="13"/>
      <c r="U25" s="26"/>
      <c r="V25" s="26">
        <v>15</v>
      </c>
      <c r="W25" s="23" t="str">
        <f t="shared" si="2"/>
        <v>UREN -80 033001  15</v>
      </c>
      <c r="X25" s="23" t="str">
        <f t="shared" si="3"/>
        <v xml:space="preserve"> 15</v>
      </c>
      <c r="Y25" s="13"/>
      <c r="Z25" s="13"/>
      <c r="AA25" s="13"/>
      <c r="AB25" s="90" t="s">
        <v>2999</v>
      </c>
      <c r="AC25" s="26"/>
      <c r="AD25" s="24">
        <f>IF(AE25="","",VLOOKUP(AE25,Mapping!AT:AU,2,FALSE))</f>
        <v>2</v>
      </c>
      <c r="AE25" s="13" t="s">
        <v>1</v>
      </c>
    </row>
    <row r="26" spans="1:31">
      <c r="A26" s="116" t="s">
        <v>380</v>
      </c>
      <c r="B26" s="36" t="s">
        <v>381</v>
      </c>
      <c r="C26" s="209"/>
      <c r="D26" s="209"/>
      <c r="E26" s="209"/>
      <c r="F26" s="26"/>
      <c r="G26" s="26">
        <v>15</v>
      </c>
      <c r="H26" s="23" t="str">
        <f t="shared" si="0"/>
        <v>UREN -80 033001  15</v>
      </c>
      <c r="I26" s="23" t="str">
        <f t="shared" si="1"/>
        <v xml:space="preserve"> 15</v>
      </c>
      <c r="J26" s="13"/>
      <c r="K26" s="327">
        <f>IFERROR(VLOOKUP(L26,Mapping!AW:BA,5,FALSE),"")</f>
        <v>2</v>
      </c>
      <c r="L26" s="97" t="s">
        <v>925</v>
      </c>
      <c r="M26" s="286"/>
      <c r="N26" s="26" t="s">
        <v>3000</v>
      </c>
      <c r="O26" s="93">
        <v>43789</v>
      </c>
      <c r="P26" s="13" t="s">
        <v>981</v>
      </c>
      <c r="Q26" s="77"/>
      <c r="R26" s="26"/>
      <c r="S26" s="26"/>
      <c r="T26" s="13"/>
      <c r="U26" s="26"/>
      <c r="V26" s="26">
        <v>15</v>
      </c>
      <c r="W26" s="23" t="str">
        <f t="shared" si="2"/>
        <v>UREN -80 033001  15</v>
      </c>
      <c r="X26" s="23" t="str">
        <f t="shared" si="3"/>
        <v xml:space="preserve"> 15</v>
      </c>
      <c r="Y26" s="13"/>
      <c r="Z26" s="13"/>
      <c r="AA26" s="13"/>
      <c r="AB26" s="90"/>
      <c r="AC26" s="26"/>
      <c r="AD26" s="24">
        <f>IF(AE26="","",VLOOKUP(AE26,Mapping!AT:AU,2,FALSE))</f>
        <v>2</v>
      </c>
      <c r="AE26" s="13" t="s">
        <v>1</v>
      </c>
    </row>
    <row r="27" spans="1:31">
      <c r="A27" s="116" t="s">
        <v>383</v>
      </c>
      <c r="B27" s="36" t="s">
        <v>384</v>
      </c>
      <c r="C27" s="209"/>
      <c r="D27" s="209"/>
      <c r="E27" s="209"/>
      <c r="F27" s="26"/>
      <c r="G27" s="26">
        <v>15</v>
      </c>
      <c r="H27" s="23" t="str">
        <f t="shared" si="0"/>
        <v>UREN -80 033001  15</v>
      </c>
      <c r="I27" s="23" t="str">
        <f t="shared" si="1"/>
        <v xml:space="preserve"> 15</v>
      </c>
      <c r="J27" s="13"/>
      <c r="K27" s="327">
        <f>IFERROR(VLOOKUP(L27,Mapping!AW:BA,5,FALSE),"")</f>
        <v>2</v>
      </c>
      <c r="L27" s="97" t="s">
        <v>925</v>
      </c>
      <c r="M27" s="286"/>
      <c r="N27" s="26" t="s">
        <v>2995</v>
      </c>
      <c r="O27" s="252">
        <v>43789</v>
      </c>
      <c r="P27" s="13" t="s">
        <v>949</v>
      </c>
      <c r="Q27" s="77"/>
      <c r="R27" s="26"/>
      <c r="S27" s="26"/>
      <c r="T27" s="13"/>
      <c r="U27" s="26"/>
      <c r="V27" s="26">
        <v>15</v>
      </c>
      <c r="W27" s="23" t="str">
        <f t="shared" si="2"/>
        <v>UREN -80 033001  15</v>
      </c>
      <c r="X27" s="23" t="str">
        <f t="shared" si="3"/>
        <v xml:space="preserve"> 15</v>
      </c>
      <c r="Y27" s="13"/>
      <c r="Z27" s="13"/>
      <c r="AA27" s="13"/>
      <c r="AB27" s="90"/>
      <c r="AC27" s="26"/>
      <c r="AD27" s="24">
        <f>IF(AE27="","",VLOOKUP(AE27,Mapping!AT:AU,2,FALSE))</f>
        <v>2</v>
      </c>
      <c r="AE27" s="13" t="s">
        <v>1</v>
      </c>
    </row>
    <row r="28" spans="1:31">
      <c r="A28" s="116">
        <v>19891053</v>
      </c>
      <c r="B28" s="36" t="s">
        <v>207</v>
      </c>
      <c r="C28" s="209"/>
      <c r="D28" s="209"/>
      <c r="E28" s="209"/>
      <c r="F28" s="62"/>
      <c r="G28" s="62">
        <v>6</v>
      </c>
      <c r="H28" s="23" t="str">
        <f t="shared" si="0"/>
        <v>UREN -80 033001  6</v>
      </c>
      <c r="I28" s="23" t="str">
        <f t="shared" si="1"/>
        <v xml:space="preserve"> 6</v>
      </c>
      <c r="J28" s="13"/>
      <c r="K28" s="327">
        <f>IFERROR(VLOOKUP(L28,Mapping!AW:BA,5,FALSE),"")</f>
        <v>2</v>
      </c>
      <c r="L28" s="216" t="s">
        <v>925</v>
      </c>
      <c r="M28" s="286" t="s">
        <v>2938</v>
      </c>
      <c r="N28" s="26" t="s">
        <v>2880</v>
      </c>
      <c r="O28" s="93">
        <v>43794</v>
      </c>
      <c r="P28" s="13" t="s">
        <v>912</v>
      </c>
      <c r="Q28" s="77"/>
      <c r="R28" s="26"/>
      <c r="S28" s="26"/>
      <c r="T28" s="13"/>
      <c r="U28" s="62"/>
      <c r="V28" s="62">
        <v>6</v>
      </c>
      <c r="W28" s="23" t="str">
        <f t="shared" si="2"/>
        <v>UREN -80 033001  6</v>
      </c>
      <c r="X28" s="23" t="str">
        <f t="shared" si="3"/>
        <v xml:space="preserve"> 6</v>
      </c>
      <c r="Y28" s="13"/>
      <c r="Z28" s="13"/>
      <c r="AA28" s="13"/>
      <c r="AB28" s="90"/>
      <c r="AC28" s="26"/>
      <c r="AD28" s="24">
        <f>IF(AE28="","",VLOOKUP(AE28,Mapping!AT:AU,2,FALSE))</f>
        <v>2</v>
      </c>
      <c r="AE28" s="13" t="s">
        <v>1</v>
      </c>
    </row>
    <row r="29" spans="1:31" ht="72.5">
      <c r="A29" s="116">
        <v>19920001</v>
      </c>
      <c r="B29" s="36" t="s">
        <v>217</v>
      </c>
      <c r="C29" s="209"/>
      <c r="D29" s="209"/>
      <c r="E29" s="209"/>
      <c r="F29" s="62"/>
      <c r="G29" s="62">
        <v>6</v>
      </c>
      <c r="H29" s="23" t="str">
        <f t="shared" si="0"/>
        <v>UREN -80 033001  6</v>
      </c>
      <c r="I29" s="23" t="str">
        <f t="shared" si="1"/>
        <v xml:space="preserve"> 6</v>
      </c>
      <c r="J29" s="13" t="s">
        <v>205</v>
      </c>
      <c r="K29" s="327">
        <f>IFERROR(VLOOKUP(L29,Mapping!AW:BA,5,FALSE),"")</f>
        <v>2</v>
      </c>
      <c r="L29" s="216" t="s">
        <v>925</v>
      </c>
      <c r="M29" s="286" t="s">
        <v>2938</v>
      </c>
      <c r="N29" s="26" t="s">
        <v>2997</v>
      </c>
      <c r="O29" s="93">
        <v>43794</v>
      </c>
      <c r="P29" s="13" t="s">
        <v>912</v>
      </c>
      <c r="Q29" s="77"/>
      <c r="R29" s="26"/>
      <c r="S29" s="26"/>
      <c r="T29" s="13"/>
      <c r="U29" s="62"/>
      <c r="V29" s="62">
        <v>6</v>
      </c>
      <c r="W29" s="23" t="str">
        <f t="shared" si="2"/>
        <v>UREN -80 033001  6</v>
      </c>
      <c r="X29" s="23" t="str">
        <f t="shared" si="3"/>
        <v xml:space="preserve"> 6</v>
      </c>
      <c r="Y29" s="13"/>
      <c r="Z29" s="13"/>
      <c r="AA29" s="13"/>
      <c r="AB29" s="90" t="s">
        <v>3001</v>
      </c>
      <c r="AC29" s="26"/>
      <c r="AD29" s="24">
        <f>IF(AE29="","",VLOOKUP(AE29,Mapping!AT:AU,2,FALSE))</f>
        <v>2</v>
      </c>
      <c r="AE29" s="13" t="s">
        <v>1</v>
      </c>
    </row>
    <row r="30" spans="1:31" ht="72.5">
      <c r="A30" s="116">
        <v>20110476</v>
      </c>
      <c r="B30" s="36" t="s">
        <v>250</v>
      </c>
      <c r="C30" s="209"/>
      <c r="D30" s="209"/>
      <c r="E30" s="209"/>
      <c r="F30" s="62"/>
      <c r="G30" s="26">
        <v>6</v>
      </c>
      <c r="H30" s="23" t="str">
        <f t="shared" si="0"/>
        <v>UREN -80 033001  6</v>
      </c>
      <c r="I30" s="23" t="str">
        <f t="shared" si="1"/>
        <v xml:space="preserve"> 6</v>
      </c>
      <c r="J30" s="13"/>
      <c r="K30" s="327">
        <f>IFERROR(VLOOKUP(L30,Mapping!AW:BA,5,FALSE),"")</f>
        <v>2</v>
      </c>
      <c r="L30" s="216" t="s">
        <v>925</v>
      </c>
      <c r="M30" s="286" t="s">
        <v>2938</v>
      </c>
      <c r="N30" s="26" t="s">
        <v>2997</v>
      </c>
      <c r="O30" s="93">
        <v>43794</v>
      </c>
      <c r="P30" s="13" t="s">
        <v>912</v>
      </c>
      <c r="Q30" s="77"/>
      <c r="R30" s="26"/>
      <c r="S30" s="26"/>
      <c r="T30" s="13"/>
      <c r="U30" s="62"/>
      <c r="V30" s="26">
        <v>6</v>
      </c>
      <c r="W30" s="23" t="str">
        <f t="shared" si="2"/>
        <v>UREN -80 033001  6</v>
      </c>
      <c r="X30" s="23" t="str">
        <f t="shared" si="3"/>
        <v xml:space="preserve"> 6</v>
      </c>
      <c r="Y30" s="13"/>
      <c r="Z30" s="13"/>
      <c r="AA30" s="13"/>
      <c r="AB30" s="90" t="s">
        <v>3002</v>
      </c>
      <c r="AC30" s="26"/>
      <c r="AD30" s="24">
        <f>IF(AE30="","",VLOOKUP(AE30,Mapping!AT:AU,2,FALSE))</f>
        <v>2</v>
      </c>
      <c r="AE30" s="13" t="s">
        <v>1</v>
      </c>
    </row>
    <row r="31" spans="1:31">
      <c r="A31" s="116">
        <v>19891053</v>
      </c>
      <c r="B31" s="36" t="s">
        <v>207</v>
      </c>
      <c r="C31" s="209"/>
      <c r="D31" s="209"/>
      <c r="E31" s="209"/>
      <c r="F31" s="26"/>
      <c r="G31" s="26">
        <v>6</v>
      </c>
      <c r="H31" s="23" t="str">
        <f t="shared" si="0"/>
        <v>UREN -80 033001  6</v>
      </c>
      <c r="I31" s="23" t="str">
        <f t="shared" si="1"/>
        <v xml:space="preserve"> 6</v>
      </c>
      <c r="J31" s="13"/>
      <c r="K31" s="327">
        <f>IFERROR(VLOOKUP(L31,Mapping!AW:BA,5,FALSE),"")</f>
        <v>2</v>
      </c>
      <c r="L31" s="97" t="s">
        <v>925</v>
      </c>
      <c r="M31" s="286"/>
      <c r="N31" s="26" t="s">
        <v>2880</v>
      </c>
      <c r="O31" s="252">
        <v>43794</v>
      </c>
      <c r="P31" s="13" t="s">
        <v>949</v>
      </c>
      <c r="Q31" s="77"/>
      <c r="R31" s="26"/>
      <c r="S31" s="26"/>
      <c r="T31" s="13"/>
      <c r="U31" s="26"/>
      <c r="V31" s="26">
        <v>6</v>
      </c>
      <c r="W31" s="23" t="str">
        <f t="shared" si="2"/>
        <v>UREN -80 033001  6</v>
      </c>
      <c r="X31" s="23" t="str">
        <f t="shared" si="3"/>
        <v xml:space="preserve"> 6</v>
      </c>
      <c r="Y31" s="13"/>
      <c r="Z31" s="13"/>
      <c r="AA31" s="13"/>
      <c r="AB31" s="90"/>
      <c r="AC31" s="26"/>
      <c r="AD31" s="24">
        <f>IF(AE31="","",VLOOKUP(AE31,Mapping!AT:AU,2,FALSE))</f>
        <v>2</v>
      </c>
      <c r="AE31" s="13" t="s">
        <v>1</v>
      </c>
    </row>
    <row r="32" spans="1:31">
      <c r="A32" s="116">
        <v>19920001</v>
      </c>
      <c r="B32" s="36" t="s">
        <v>217</v>
      </c>
      <c r="C32" s="209"/>
      <c r="D32" s="209"/>
      <c r="E32" s="209"/>
      <c r="F32" s="26"/>
      <c r="G32" s="26">
        <v>6</v>
      </c>
      <c r="H32" s="23" t="str">
        <f t="shared" si="0"/>
        <v>UREN -80 033001  6</v>
      </c>
      <c r="I32" s="23" t="str">
        <f t="shared" si="1"/>
        <v xml:space="preserve"> 6</v>
      </c>
      <c r="J32" s="13"/>
      <c r="K32" s="327">
        <f>IFERROR(VLOOKUP(L32,Mapping!AW:BA,5,FALSE),"")</f>
        <v>2</v>
      </c>
      <c r="L32" s="97" t="s">
        <v>925</v>
      </c>
      <c r="M32" s="286"/>
      <c r="N32" s="26" t="s">
        <v>2937</v>
      </c>
      <c r="O32" s="252">
        <v>43794</v>
      </c>
      <c r="P32" s="13" t="s">
        <v>949</v>
      </c>
      <c r="Q32" s="77"/>
      <c r="R32" s="26"/>
      <c r="S32" s="26"/>
      <c r="T32" s="13"/>
      <c r="U32" s="26"/>
      <c r="V32" s="26">
        <v>6</v>
      </c>
      <c r="W32" s="23" t="str">
        <f t="shared" si="2"/>
        <v>UREN -80 033001  6</v>
      </c>
      <c r="X32" s="23" t="str">
        <f t="shared" si="3"/>
        <v xml:space="preserve"> 6</v>
      </c>
      <c r="Y32" s="13"/>
      <c r="Z32" s="13"/>
      <c r="AA32" s="13"/>
      <c r="AB32" s="90"/>
      <c r="AC32" s="26"/>
      <c r="AD32" s="24">
        <f>IF(AE32="","",VLOOKUP(AE32,Mapping!AT:AU,2,FALSE))</f>
        <v>2</v>
      </c>
      <c r="AE32" s="13" t="s">
        <v>1</v>
      </c>
    </row>
    <row r="33" spans="1:31">
      <c r="A33" s="116">
        <v>20110476</v>
      </c>
      <c r="B33" s="36" t="s">
        <v>250</v>
      </c>
      <c r="C33" s="209"/>
      <c r="D33" s="209"/>
      <c r="E33" s="209"/>
      <c r="F33" s="26"/>
      <c r="G33" s="26">
        <v>6</v>
      </c>
      <c r="H33" s="23" t="str">
        <f t="shared" si="0"/>
        <v>UREN -80 033001  6</v>
      </c>
      <c r="I33" s="23" t="str">
        <f t="shared" si="1"/>
        <v xml:space="preserve"> 6</v>
      </c>
      <c r="J33" s="13"/>
      <c r="K33" s="327">
        <f>IFERROR(VLOOKUP(L33,Mapping!AW:BA,5,FALSE),"")</f>
        <v>2</v>
      </c>
      <c r="L33" s="97" t="s">
        <v>925</v>
      </c>
      <c r="M33" s="286"/>
      <c r="N33" s="26" t="s">
        <v>2937</v>
      </c>
      <c r="O33" s="252">
        <v>43794</v>
      </c>
      <c r="P33" s="13" t="s">
        <v>949</v>
      </c>
      <c r="Q33" s="77"/>
      <c r="R33" s="26"/>
      <c r="S33" s="26"/>
      <c r="T33" s="13"/>
      <c r="U33" s="26"/>
      <c r="V33" s="26">
        <v>6</v>
      </c>
      <c r="W33" s="23" t="str">
        <f t="shared" si="2"/>
        <v>UREN -80 033001  6</v>
      </c>
      <c r="X33" s="23" t="str">
        <f t="shared" si="3"/>
        <v xml:space="preserve"> 6</v>
      </c>
      <c r="Y33" s="13"/>
      <c r="Z33" s="13"/>
      <c r="AA33" s="13"/>
      <c r="AB33" s="90"/>
      <c r="AC33" s="26"/>
      <c r="AD33" s="24">
        <f>IF(AE33="","",VLOOKUP(AE33,Mapping!AT:AU,2,FALSE))</f>
        <v>2</v>
      </c>
      <c r="AE33" s="13" t="s">
        <v>1</v>
      </c>
    </row>
    <row r="34" spans="1:31">
      <c r="A34" s="116">
        <v>20130325</v>
      </c>
      <c r="B34" s="36" t="s">
        <v>254</v>
      </c>
      <c r="C34" s="209"/>
      <c r="D34" s="209"/>
      <c r="E34" s="209"/>
      <c r="F34" s="62"/>
      <c r="G34" s="26">
        <v>7</v>
      </c>
      <c r="H34" s="23" t="str">
        <f t="shared" si="0"/>
        <v>UREN -80 033001  7</v>
      </c>
      <c r="I34" s="23" t="str">
        <f t="shared" si="1"/>
        <v xml:space="preserve"> 7</v>
      </c>
      <c r="J34" s="13" t="s">
        <v>205</v>
      </c>
      <c r="K34" s="327">
        <f>IFERROR(VLOOKUP(L34,Mapping!AW:BA,5,FALSE),"")</f>
        <v>2</v>
      </c>
      <c r="L34" s="216" t="s">
        <v>925</v>
      </c>
      <c r="M34" s="286" t="s">
        <v>2938</v>
      </c>
      <c r="N34" s="26" t="s">
        <v>2880</v>
      </c>
      <c r="O34" s="93">
        <v>43810</v>
      </c>
      <c r="P34" s="13" t="s">
        <v>912</v>
      </c>
      <c r="Q34" s="77"/>
      <c r="R34" s="26"/>
      <c r="S34" s="26"/>
      <c r="T34" s="13"/>
      <c r="U34" s="62"/>
      <c r="V34" s="26">
        <v>7</v>
      </c>
      <c r="W34" s="23" t="str">
        <f t="shared" si="2"/>
        <v>UREN -80 033001  7</v>
      </c>
      <c r="X34" s="23" t="str">
        <f t="shared" si="3"/>
        <v xml:space="preserve"> 7</v>
      </c>
      <c r="Y34" s="13"/>
      <c r="Z34" s="13"/>
      <c r="AA34" s="13"/>
      <c r="AB34" s="90"/>
      <c r="AC34" s="26"/>
      <c r="AD34" s="24">
        <f>IF(AE34="","",VLOOKUP(AE34,Mapping!AT:AU,2,FALSE))</f>
        <v>2</v>
      </c>
      <c r="AE34" s="13" t="s">
        <v>1</v>
      </c>
    </row>
    <row r="35" spans="1:31" ht="58">
      <c r="A35" s="116">
        <v>20000034</v>
      </c>
      <c r="B35" s="36" t="s">
        <v>240</v>
      </c>
      <c r="C35" s="209"/>
      <c r="D35" s="209"/>
      <c r="E35" s="209"/>
      <c r="F35" s="62"/>
      <c r="G35" s="26">
        <v>7</v>
      </c>
      <c r="H35" s="23" t="str">
        <f t="shared" si="0"/>
        <v>UREN -80 033001  7</v>
      </c>
      <c r="I35" s="23" t="str">
        <f t="shared" si="1"/>
        <v xml:space="preserve"> 7</v>
      </c>
      <c r="J35" s="13"/>
      <c r="K35" s="327">
        <f>IFERROR(VLOOKUP(L35,Mapping!AW:BA,5,FALSE),"")</f>
        <v>1</v>
      </c>
      <c r="L35" s="97" t="s">
        <v>905</v>
      </c>
      <c r="M35" s="286" t="s">
        <v>2938</v>
      </c>
      <c r="N35" s="26" t="s">
        <v>3003</v>
      </c>
      <c r="O35" s="93">
        <v>43815</v>
      </c>
      <c r="P35" s="13" t="s">
        <v>912</v>
      </c>
      <c r="Q35" s="77"/>
      <c r="R35" s="26"/>
      <c r="S35" s="26"/>
      <c r="T35" s="13"/>
      <c r="U35" s="62"/>
      <c r="V35" s="26">
        <v>7</v>
      </c>
      <c r="W35" s="23" t="str">
        <f t="shared" si="2"/>
        <v>UREN -80 033001  7</v>
      </c>
      <c r="X35" s="23" t="str">
        <f t="shared" si="3"/>
        <v xml:space="preserve"> 7</v>
      </c>
      <c r="Y35" s="13"/>
      <c r="Z35" s="13"/>
      <c r="AA35" s="13"/>
      <c r="AB35" s="90" t="s">
        <v>3004</v>
      </c>
      <c r="AC35" s="26"/>
      <c r="AD35" s="24">
        <f>IF(AE35="","",VLOOKUP(AE35,Mapping!AT:AU,2,FALSE))</f>
        <v>2</v>
      </c>
      <c r="AE35" s="13" t="s">
        <v>1</v>
      </c>
    </row>
    <row r="36" spans="1:31" ht="29">
      <c r="A36" s="116">
        <v>20000034</v>
      </c>
      <c r="B36" s="36" t="s">
        <v>240</v>
      </c>
      <c r="C36" s="209"/>
      <c r="D36" s="209"/>
      <c r="E36" s="209"/>
      <c r="F36" s="62"/>
      <c r="G36" s="26">
        <v>7</v>
      </c>
      <c r="H36" s="23" t="str">
        <f t="shared" si="0"/>
        <v>UREN -80 033001  7</v>
      </c>
      <c r="I36" s="23" t="str">
        <f t="shared" si="1"/>
        <v xml:space="preserve"> 7</v>
      </c>
      <c r="J36" s="13"/>
      <c r="K36" s="327">
        <f>IFERROR(VLOOKUP(L36,Mapping!AW:BA,5,FALSE),"")</f>
        <v>2</v>
      </c>
      <c r="L36" s="216" t="s">
        <v>925</v>
      </c>
      <c r="M36" s="286" t="s">
        <v>2938</v>
      </c>
      <c r="N36" s="26" t="s">
        <v>3003</v>
      </c>
      <c r="O36" s="93">
        <v>43815</v>
      </c>
      <c r="P36" s="13" t="s">
        <v>912</v>
      </c>
      <c r="Q36" s="77"/>
      <c r="R36" s="26"/>
      <c r="S36" s="26"/>
      <c r="T36" s="13"/>
      <c r="U36" s="62"/>
      <c r="V36" s="26">
        <v>7</v>
      </c>
      <c r="W36" s="23" t="str">
        <f t="shared" si="2"/>
        <v>UREN -80 033001  7</v>
      </c>
      <c r="X36" s="23" t="str">
        <f t="shared" si="3"/>
        <v xml:space="preserve"> 7</v>
      </c>
      <c r="Y36" s="13"/>
      <c r="Z36" s="13"/>
      <c r="AA36" s="13"/>
      <c r="AB36" s="90" t="s">
        <v>2996</v>
      </c>
      <c r="AC36" s="26"/>
      <c r="AD36" s="24">
        <f>IF(AE36="","",VLOOKUP(AE36,Mapping!AT:AU,2,FALSE))</f>
        <v>2</v>
      </c>
      <c r="AE36" s="13" t="s">
        <v>1</v>
      </c>
    </row>
    <row r="37" spans="1:31">
      <c r="A37" s="116">
        <v>20110477</v>
      </c>
      <c r="B37" s="36" t="s">
        <v>251</v>
      </c>
      <c r="C37" s="209"/>
      <c r="D37" s="209"/>
      <c r="E37" s="209"/>
      <c r="F37" s="62"/>
      <c r="G37" s="26">
        <v>7</v>
      </c>
      <c r="H37" s="23" t="str">
        <f t="shared" si="0"/>
        <v>UREN -80 033001  7</v>
      </c>
      <c r="I37" s="23" t="str">
        <f t="shared" si="1"/>
        <v xml:space="preserve"> 7</v>
      </c>
      <c r="J37" s="13" t="s">
        <v>205</v>
      </c>
      <c r="K37" s="327">
        <f>IFERROR(VLOOKUP(L37,Mapping!AW:BA,5,FALSE),"")</f>
        <v>3</v>
      </c>
      <c r="L37" s="97" t="s">
        <v>943</v>
      </c>
      <c r="M37" s="286" t="s">
        <v>2938</v>
      </c>
      <c r="N37" s="26" t="s">
        <v>3003</v>
      </c>
      <c r="O37" s="93">
        <v>43815</v>
      </c>
      <c r="P37" s="13" t="s">
        <v>912</v>
      </c>
      <c r="Q37" s="77"/>
      <c r="R37" s="26"/>
      <c r="S37" s="26"/>
      <c r="T37" s="13"/>
      <c r="U37" s="62"/>
      <c r="V37" s="26">
        <v>7</v>
      </c>
      <c r="W37" s="23" t="str">
        <f t="shared" si="2"/>
        <v>UREN -80 033001  7</v>
      </c>
      <c r="X37" s="23" t="str">
        <f t="shared" si="3"/>
        <v xml:space="preserve"> 7</v>
      </c>
      <c r="Y37" s="13"/>
      <c r="Z37" s="13"/>
      <c r="AA37" s="13"/>
      <c r="AB37" s="90"/>
      <c r="AC37" s="26"/>
      <c r="AD37" s="24">
        <f>IF(AE37="","",VLOOKUP(AE37,Mapping!AT:AU,2,FALSE))</f>
        <v>2</v>
      </c>
      <c r="AE37" s="13" t="s">
        <v>1</v>
      </c>
    </row>
    <row r="38" spans="1:31" ht="29">
      <c r="A38" s="116">
        <v>20130871</v>
      </c>
      <c r="B38" s="36" t="s">
        <v>256</v>
      </c>
      <c r="C38" s="209"/>
      <c r="D38" s="209"/>
      <c r="E38" s="209"/>
      <c r="F38" s="62"/>
      <c r="G38" s="26">
        <v>6</v>
      </c>
      <c r="H38" s="23" t="str">
        <f t="shared" si="0"/>
        <v>UREN -80 033001  6</v>
      </c>
      <c r="I38" s="23" t="str">
        <f t="shared" si="1"/>
        <v xml:space="preserve"> 6</v>
      </c>
      <c r="J38" s="13"/>
      <c r="K38" s="327">
        <f>IFERROR(VLOOKUP(L38,Mapping!AW:BA,5,FALSE),"")</f>
        <v>3</v>
      </c>
      <c r="L38" s="97" t="s">
        <v>943</v>
      </c>
      <c r="M38" s="286" t="s">
        <v>2938</v>
      </c>
      <c r="N38" s="26" t="s">
        <v>3003</v>
      </c>
      <c r="O38" s="93">
        <v>43815</v>
      </c>
      <c r="P38" s="13" t="s">
        <v>912</v>
      </c>
      <c r="Q38" s="77"/>
      <c r="R38" s="26"/>
      <c r="S38" s="26"/>
      <c r="T38" s="13"/>
      <c r="U38" s="62"/>
      <c r="V38" s="26">
        <v>6</v>
      </c>
      <c r="W38" s="23" t="str">
        <f t="shared" si="2"/>
        <v>UREN -80 033001  6</v>
      </c>
      <c r="X38" s="23" t="str">
        <f t="shared" si="3"/>
        <v xml:space="preserve"> 6</v>
      </c>
      <c r="Y38" s="13"/>
      <c r="Z38" s="13"/>
      <c r="AA38" s="13"/>
      <c r="AB38" s="90" t="s">
        <v>3005</v>
      </c>
      <c r="AC38" s="26"/>
      <c r="AD38" s="24">
        <f>IF(AE38="","",VLOOKUP(AE38,Mapping!AT:AU,2,FALSE))</f>
        <v>2</v>
      </c>
      <c r="AE38" s="13" t="s">
        <v>1</v>
      </c>
    </row>
    <row r="39" spans="1:31" ht="43.5">
      <c r="A39" s="116">
        <v>20130871</v>
      </c>
      <c r="B39" s="36" t="s">
        <v>256</v>
      </c>
      <c r="C39" s="209"/>
      <c r="D39" s="209"/>
      <c r="E39" s="209"/>
      <c r="F39" s="62"/>
      <c r="G39" s="26">
        <v>6</v>
      </c>
      <c r="H39" s="23" t="str">
        <f t="shared" si="0"/>
        <v>UREN -80 033001  6</v>
      </c>
      <c r="I39" s="23" t="str">
        <f t="shared" si="1"/>
        <v xml:space="preserve"> 6</v>
      </c>
      <c r="J39" s="13"/>
      <c r="K39" s="327">
        <f>IFERROR(VLOOKUP(L39,Mapping!AW:BA,5,FALSE),"")</f>
        <v>2</v>
      </c>
      <c r="L39" s="216" t="s">
        <v>925</v>
      </c>
      <c r="M39" s="286" t="s">
        <v>2938</v>
      </c>
      <c r="N39" s="26" t="s">
        <v>3003</v>
      </c>
      <c r="O39" s="93">
        <v>43815</v>
      </c>
      <c r="P39" s="13" t="s">
        <v>912</v>
      </c>
      <c r="Q39" s="77"/>
      <c r="R39" s="26"/>
      <c r="S39" s="26"/>
      <c r="T39" s="13"/>
      <c r="U39" s="62"/>
      <c r="V39" s="26">
        <v>6</v>
      </c>
      <c r="W39" s="23" t="str">
        <f t="shared" si="2"/>
        <v>UREN -80 033001  6</v>
      </c>
      <c r="X39" s="23" t="str">
        <f t="shared" si="3"/>
        <v xml:space="preserve"> 6</v>
      </c>
      <c r="Y39" s="13"/>
      <c r="Z39" s="13"/>
      <c r="AA39" s="13"/>
      <c r="AB39" s="90" t="s">
        <v>3006</v>
      </c>
      <c r="AC39" s="26"/>
      <c r="AD39" s="24">
        <f>IF(AE39="","",VLOOKUP(AE39,Mapping!AT:AU,2,FALSE))</f>
        <v>2</v>
      </c>
      <c r="AE39" s="13" t="s">
        <v>1</v>
      </c>
    </row>
    <row r="40" spans="1:31">
      <c r="A40" s="116" t="s">
        <v>374</v>
      </c>
      <c r="B40" s="36" t="s">
        <v>375</v>
      </c>
      <c r="C40" s="209"/>
      <c r="D40" s="209"/>
      <c r="E40" s="209"/>
      <c r="F40" s="26"/>
      <c r="G40" s="26">
        <v>15</v>
      </c>
      <c r="H40" s="23" t="str">
        <f t="shared" si="0"/>
        <v>UREN -80 033001  15</v>
      </c>
      <c r="I40" s="23" t="str">
        <f t="shared" si="1"/>
        <v xml:space="preserve"> 15</v>
      </c>
      <c r="J40" s="13" t="s">
        <v>205</v>
      </c>
      <c r="K40" s="327">
        <f>IFERROR(VLOOKUP(L40,Mapping!AW:BA,5,FALSE),"")</f>
        <v>2</v>
      </c>
      <c r="L40" s="216" t="s">
        <v>925</v>
      </c>
      <c r="M40" s="286" t="s">
        <v>2938</v>
      </c>
      <c r="N40" s="26" t="s">
        <v>3003</v>
      </c>
      <c r="O40" s="93">
        <v>43815</v>
      </c>
      <c r="P40" s="13" t="s">
        <v>912</v>
      </c>
      <c r="Q40" s="77"/>
      <c r="R40" s="26"/>
      <c r="S40" s="26"/>
      <c r="T40" s="13"/>
      <c r="U40" s="26"/>
      <c r="V40" s="26">
        <v>15</v>
      </c>
      <c r="W40" s="23" t="str">
        <f t="shared" si="2"/>
        <v>UREN -80 033001  15</v>
      </c>
      <c r="X40" s="23" t="str">
        <f t="shared" si="3"/>
        <v xml:space="preserve"> 15</v>
      </c>
      <c r="Y40" s="13"/>
      <c r="Z40" s="13"/>
      <c r="AA40" s="13"/>
      <c r="AB40" s="90"/>
      <c r="AC40" s="26"/>
      <c r="AD40" s="24">
        <f>IF(AE40="","",VLOOKUP(AE40,Mapping!AT:AU,2,FALSE))</f>
        <v>2</v>
      </c>
      <c r="AE40" s="13" t="s">
        <v>1</v>
      </c>
    </row>
    <row r="41" spans="1:31" ht="58">
      <c r="A41" s="116">
        <v>19891015</v>
      </c>
      <c r="B41" s="36" t="s">
        <v>201</v>
      </c>
      <c r="C41" s="209"/>
      <c r="D41" s="209"/>
      <c r="E41" s="209"/>
      <c r="F41" s="62"/>
      <c r="G41" s="62">
        <v>5</v>
      </c>
      <c r="H41" s="23" t="str">
        <f t="shared" si="0"/>
        <v>UREN -80 033001  5</v>
      </c>
      <c r="I41" s="23" t="str">
        <f t="shared" si="1"/>
        <v xml:space="preserve"> 5</v>
      </c>
      <c r="J41" s="13"/>
      <c r="K41" s="327">
        <f>IFERROR(VLOOKUP(L41,Mapping!AW:BA,5,FALSE),"")</f>
        <v>1</v>
      </c>
      <c r="L41" s="97" t="s">
        <v>905</v>
      </c>
      <c r="M41" s="286" t="s">
        <v>2938</v>
      </c>
      <c r="N41" s="26" t="s">
        <v>3007</v>
      </c>
      <c r="O41" s="93">
        <v>43816</v>
      </c>
      <c r="P41" s="13" t="s">
        <v>912</v>
      </c>
      <c r="Q41" s="77"/>
      <c r="R41" s="26"/>
      <c r="S41" s="26"/>
      <c r="T41" s="13"/>
      <c r="U41" s="62"/>
      <c r="V41" s="62">
        <v>5</v>
      </c>
      <c r="W41" s="23" t="str">
        <f t="shared" si="2"/>
        <v>UREN -80 033001  5</v>
      </c>
      <c r="X41" s="23" t="str">
        <f t="shared" si="3"/>
        <v xml:space="preserve"> 5</v>
      </c>
      <c r="Y41" s="13"/>
      <c r="Z41" s="13"/>
      <c r="AA41" s="13"/>
      <c r="AB41" s="90" t="s">
        <v>3008</v>
      </c>
      <c r="AC41" s="26"/>
      <c r="AD41" s="24">
        <f>IF(AE41="","",VLOOKUP(AE41,Mapping!AT:AU,2,FALSE))</f>
        <v>2</v>
      </c>
      <c r="AE41" s="13" t="s">
        <v>1</v>
      </c>
    </row>
    <row r="42" spans="1:31">
      <c r="A42" s="116">
        <v>19891015</v>
      </c>
      <c r="B42" s="36" t="s">
        <v>201</v>
      </c>
      <c r="C42" s="209"/>
      <c r="D42" s="209"/>
      <c r="E42" s="209"/>
      <c r="F42" s="62"/>
      <c r="G42" s="62">
        <v>5</v>
      </c>
      <c r="H42" s="23" t="str">
        <f t="shared" si="0"/>
        <v>UREN -80 033001  5</v>
      </c>
      <c r="I42" s="23" t="str">
        <f t="shared" si="1"/>
        <v xml:space="preserve"> 5</v>
      </c>
      <c r="J42" s="13"/>
      <c r="K42" s="327">
        <f>IFERROR(VLOOKUP(L42,Mapping!AW:BA,5,FALSE),"")</f>
        <v>2</v>
      </c>
      <c r="L42" s="216" t="s">
        <v>925</v>
      </c>
      <c r="M42" s="286" t="s">
        <v>2938</v>
      </c>
      <c r="N42" s="26" t="s">
        <v>3007</v>
      </c>
      <c r="O42" s="93">
        <v>43816</v>
      </c>
      <c r="P42" s="13" t="s">
        <v>912</v>
      </c>
      <c r="Q42" s="77"/>
      <c r="R42" s="26"/>
      <c r="S42" s="26"/>
      <c r="T42" s="13"/>
      <c r="U42" s="62"/>
      <c r="V42" s="62">
        <v>5</v>
      </c>
      <c r="W42" s="23" t="str">
        <f t="shared" si="2"/>
        <v>UREN -80 033001  5</v>
      </c>
      <c r="X42" s="23" t="str">
        <f t="shared" si="3"/>
        <v xml:space="preserve"> 5</v>
      </c>
      <c r="Y42" s="13"/>
      <c r="Z42" s="13"/>
      <c r="AA42" s="13"/>
      <c r="AB42" s="90"/>
      <c r="AC42" s="26"/>
      <c r="AD42" s="24">
        <f>IF(AE42="","",VLOOKUP(AE42,Mapping!AT:AU,2,FALSE))</f>
        <v>2</v>
      </c>
      <c r="AE42" s="13" t="s">
        <v>1</v>
      </c>
    </row>
    <row r="43" spans="1:31">
      <c r="A43" s="116">
        <v>19891015</v>
      </c>
      <c r="B43" s="36" t="s">
        <v>201</v>
      </c>
      <c r="C43" s="209"/>
      <c r="D43" s="209"/>
      <c r="E43" s="209"/>
      <c r="F43" s="62"/>
      <c r="G43" s="62">
        <v>5</v>
      </c>
      <c r="H43" s="23" t="str">
        <f t="shared" si="0"/>
        <v>UREN -80 033001  5</v>
      </c>
      <c r="I43" s="23" t="str">
        <f t="shared" si="1"/>
        <v xml:space="preserve"> 5</v>
      </c>
      <c r="J43" s="13"/>
      <c r="K43" s="327">
        <f>IFERROR(VLOOKUP(L43,Mapping!AW:BA,5,FALSE),"")</f>
        <v>3</v>
      </c>
      <c r="L43" s="97" t="s">
        <v>943</v>
      </c>
      <c r="M43" s="286" t="s">
        <v>2938</v>
      </c>
      <c r="N43" s="26" t="s">
        <v>3007</v>
      </c>
      <c r="O43" s="93">
        <v>43816</v>
      </c>
      <c r="P43" s="13" t="s">
        <v>912</v>
      </c>
      <c r="Q43" s="77"/>
      <c r="R43" s="26"/>
      <c r="S43" s="26"/>
      <c r="T43" s="13"/>
      <c r="U43" s="62"/>
      <c r="V43" s="62">
        <v>5</v>
      </c>
      <c r="W43" s="23" t="str">
        <f t="shared" si="2"/>
        <v>UREN -80 033001  5</v>
      </c>
      <c r="X43" s="23" t="str">
        <f t="shared" si="3"/>
        <v xml:space="preserve"> 5</v>
      </c>
      <c r="Y43" s="13"/>
      <c r="Z43" s="13"/>
      <c r="AA43" s="13"/>
      <c r="AB43" s="90"/>
      <c r="AC43" s="26"/>
      <c r="AD43" s="24">
        <f>IF(AE43="","",VLOOKUP(AE43,Mapping!AT:AU,2,FALSE))</f>
        <v>2</v>
      </c>
      <c r="AE43" s="13" t="s">
        <v>1</v>
      </c>
    </row>
    <row r="44" spans="1:31">
      <c r="A44" s="116">
        <v>19891015</v>
      </c>
      <c r="B44" s="36" t="s">
        <v>201</v>
      </c>
      <c r="C44" s="209"/>
      <c r="D44" s="209"/>
      <c r="E44" s="209"/>
      <c r="F44" s="26"/>
      <c r="G44" s="26">
        <v>5</v>
      </c>
      <c r="H44" s="23" t="str">
        <f t="shared" si="0"/>
        <v>UREN -80 033001  5</v>
      </c>
      <c r="I44" s="23" t="str">
        <f t="shared" si="1"/>
        <v xml:space="preserve"> 5</v>
      </c>
      <c r="J44" s="13"/>
      <c r="K44" s="327">
        <f>IFERROR(VLOOKUP(L44,Mapping!AW:BA,5,FALSE),"")</f>
        <v>1</v>
      </c>
      <c r="L44" s="261" t="s">
        <v>905</v>
      </c>
      <c r="M44" s="286"/>
      <c r="N44" s="26" t="s">
        <v>3007</v>
      </c>
      <c r="O44" s="252">
        <v>43816</v>
      </c>
      <c r="P44" s="13" t="s">
        <v>949</v>
      </c>
      <c r="Q44" s="77"/>
      <c r="R44" s="26"/>
      <c r="S44" s="26"/>
      <c r="T44" s="13"/>
      <c r="U44" s="26"/>
      <c r="V44" s="26">
        <v>5</v>
      </c>
      <c r="W44" s="23" t="str">
        <f t="shared" si="2"/>
        <v>UREN -80 033001  5</v>
      </c>
      <c r="X44" s="23" t="str">
        <f t="shared" si="3"/>
        <v xml:space="preserve"> 5</v>
      </c>
      <c r="Y44" s="13"/>
      <c r="Z44" s="13"/>
      <c r="AA44" s="13"/>
      <c r="AB44" s="90"/>
      <c r="AC44" s="26"/>
      <c r="AD44" s="24">
        <f>IF(AE44="","",VLOOKUP(AE44,Mapping!AT:AU,2,FALSE))</f>
        <v>2</v>
      </c>
      <c r="AE44" s="13" t="s">
        <v>1</v>
      </c>
    </row>
    <row r="45" spans="1:31">
      <c r="A45" s="116">
        <v>19891015</v>
      </c>
      <c r="B45" s="36" t="s">
        <v>201</v>
      </c>
      <c r="C45" s="209"/>
      <c r="D45" s="209"/>
      <c r="E45" s="209"/>
      <c r="F45" s="26"/>
      <c r="G45" s="26">
        <v>5</v>
      </c>
      <c r="H45" s="23" t="str">
        <f t="shared" si="0"/>
        <v>UREN -80 033001  5</v>
      </c>
      <c r="I45" s="23" t="str">
        <f t="shared" si="1"/>
        <v xml:space="preserve"> 5</v>
      </c>
      <c r="J45" s="13"/>
      <c r="K45" s="327">
        <f>IFERROR(VLOOKUP(L45,Mapping!AW:BA,5,FALSE),"")</f>
        <v>2</v>
      </c>
      <c r="L45" s="97" t="s">
        <v>925</v>
      </c>
      <c r="M45" s="286"/>
      <c r="N45" s="26" t="s">
        <v>3007</v>
      </c>
      <c r="O45" s="252">
        <v>43816</v>
      </c>
      <c r="P45" s="13" t="s">
        <v>949</v>
      </c>
      <c r="Q45" s="77"/>
      <c r="R45" s="26"/>
      <c r="S45" s="26"/>
      <c r="T45" s="13"/>
      <c r="U45" s="26"/>
      <c r="V45" s="26">
        <v>5</v>
      </c>
      <c r="W45" s="23" t="str">
        <f t="shared" si="2"/>
        <v>UREN -80 033001  5</v>
      </c>
      <c r="X45" s="23" t="str">
        <f t="shared" si="3"/>
        <v xml:space="preserve"> 5</v>
      </c>
      <c r="Y45" s="13"/>
      <c r="Z45" s="13"/>
      <c r="AA45" s="13"/>
      <c r="AB45" s="90"/>
      <c r="AC45" s="26"/>
      <c r="AD45" s="24">
        <f>IF(AE45="","",VLOOKUP(AE45,Mapping!AT:AU,2,FALSE))</f>
        <v>2</v>
      </c>
      <c r="AE45" s="13" t="s">
        <v>1</v>
      </c>
    </row>
    <row r="46" spans="1:31">
      <c r="A46" s="116">
        <v>19891015</v>
      </c>
      <c r="B46" s="36" t="s">
        <v>201</v>
      </c>
      <c r="C46" s="209"/>
      <c r="D46" s="209"/>
      <c r="E46" s="209"/>
      <c r="F46" s="26"/>
      <c r="G46" s="26">
        <v>5</v>
      </c>
      <c r="H46" s="23" t="str">
        <f t="shared" si="0"/>
        <v>UREN -80 033001  5</v>
      </c>
      <c r="I46" s="23" t="str">
        <f t="shared" si="1"/>
        <v xml:space="preserve"> 5</v>
      </c>
      <c r="J46" s="13"/>
      <c r="K46" s="327">
        <f>IFERROR(VLOOKUP(L46,Mapping!AW:BA,5,FALSE),"")</f>
        <v>3</v>
      </c>
      <c r="L46" s="97" t="s">
        <v>943</v>
      </c>
      <c r="M46" s="286"/>
      <c r="N46" s="26" t="s">
        <v>3007</v>
      </c>
      <c r="O46" s="252">
        <v>43816</v>
      </c>
      <c r="P46" s="13" t="s">
        <v>949</v>
      </c>
      <c r="Q46" s="77"/>
      <c r="R46" s="26"/>
      <c r="S46" s="26"/>
      <c r="T46" s="13"/>
      <c r="U46" s="26"/>
      <c r="V46" s="26">
        <v>5</v>
      </c>
      <c r="W46" s="23" t="str">
        <f t="shared" si="2"/>
        <v>UREN -80 033001  5</v>
      </c>
      <c r="X46" s="23" t="str">
        <f t="shared" si="3"/>
        <v xml:space="preserve"> 5</v>
      </c>
      <c r="Y46" s="13"/>
      <c r="Z46" s="13"/>
      <c r="AA46" s="13"/>
      <c r="AB46" s="90"/>
      <c r="AC46" s="26"/>
      <c r="AD46" s="24">
        <f>IF(AE46="","",VLOOKUP(AE46,Mapping!AT:AU,2,FALSE))</f>
        <v>2</v>
      </c>
      <c r="AE46" s="13" t="s">
        <v>1</v>
      </c>
    </row>
    <row r="47" spans="1:31">
      <c r="A47" s="116">
        <v>19920194</v>
      </c>
      <c r="B47" s="36" t="s">
        <v>223</v>
      </c>
      <c r="C47" s="209"/>
      <c r="D47" s="209"/>
      <c r="E47" s="209"/>
      <c r="F47" s="62"/>
      <c r="G47" s="62">
        <v>7</v>
      </c>
      <c r="H47" s="23" t="str">
        <f t="shared" si="0"/>
        <v>UREN -80 033001  7</v>
      </c>
      <c r="I47" s="23" t="str">
        <f t="shared" si="1"/>
        <v xml:space="preserve"> 7</v>
      </c>
      <c r="J47" s="13" t="s">
        <v>205</v>
      </c>
      <c r="K47" s="327">
        <f>IFERROR(VLOOKUP(L47,Mapping!AW:BA,5,FALSE),"")</f>
        <v>3</v>
      </c>
      <c r="L47" s="97" t="s">
        <v>943</v>
      </c>
      <c r="M47" s="286" t="s">
        <v>2938</v>
      </c>
      <c r="N47" s="26" t="s">
        <v>2880</v>
      </c>
      <c r="O47" s="93">
        <v>43817</v>
      </c>
      <c r="P47" s="13" t="s">
        <v>912</v>
      </c>
      <c r="Q47" s="77"/>
      <c r="R47" s="26"/>
      <c r="S47" s="26"/>
      <c r="T47" s="13"/>
      <c r="U47" s="62"/>
      <c r="V47" s="62">
        <v>7</v>
      </c>
      <c r="W47" s="23" t="str">
        <f t="shared" si="2"/>
        <v>UREN -80 033001  7</v>
      </c>
      <c r="X47" s="23" t="str">
        <f t="shared" si="3"/>
        <v xml:space="preserve"> 7</v>
      </c>
      <c r="Y47" s="13"/>
      <c r="Z47" s="13"/>
      <c r="AA47" s="13"/>
      <c r="AB47" s="90"/>
      <c r="AC47" s="26"/>
      <c r="AD47" s="24">
        <f>IF(AE47="","",VLOOKUP(AE47,Mapping!AT:AU,2,FALSE))</f>
        <v>2</v>
      </c>
      <c r="AE47" s="13" t="s">
        <v>1</v>
      </c>
    </row>
    <row r="48" spans="1:31">
      <c r="A48" s="116">
        <v>19920194</v>
      </c>
      <c r="B48" s="36" t="s">
        <v>223</v>
      </c>
      <c r="C48" s="209"/>
      <c r="D48" s="209"/>
      <c r="E48" s="209"/>
      <c r="F48" s="26"/>
      <c r="G48" s="26">
        <v>7</v>
      </c>
      <c r="H48" s="23" t="str">
        <f t="shared" si="0"/>
        <v>UREN -80 033001  7</v>
      </c>
      <c r="I48" s="23" t="str">
        <f t="shared" si="1"/>
        <v xml:space="preserve"> 7</v>
      </c>
      <c r="J48" s="13"/>
      <c r="K48" s="327">
        <f>IFERROR(VLOOKUP(L48,Mapping!AW:BA,5,FALSE),"")</f>
        <v>3</v>
      </c>
      <c r="L48" s="97" t="s">
        <v>943</v>
      </c>
      <c r="M48" s="286"/>
      <c r="N48" s="26" t="s">
        <v>2880</v>
      </c>
      <c r="O48" s="252">
        <v>43817</v>
      </c>
      <c r="P48" s="13" t="s">
        <v>949</v>
      </c>
      <c r="Q48" s="77"/>
      <c r="R48" s="26"/>
      <c r="S48" s="26"/>
      <c r="T48" s="13"/>
      <c r="U48" s="26"/>
      <c r="V48" s="26">
        <v>7</v>
      </c>
      <c r="W48" s="23" t="str">
        <f t="shared" si="2"/>
        <v>UREN -80 033001  7</v>
      </c>
      <c r="X48" s="23" t="str">
        <f t="shared" si="3"/>
        <v xml:space="preserve"> 7</v>
      </c>
      <c r="Y48" s="13"/>
      <c r="Z48" s="13"/>
      <c r="AA48" s="13"/>
      <c r="AB48" s="90"/>
      <c r="AC48" s="26"/>
      <c r="AD48" s="24">
        <f>IF(AE48="","",VLOOKUP(AE48,Mapping!AT:AU,2,FALSE))</f>
        <v>2</v>
      </c>
      <c r="AE48" s="13" t="s">
        <v>1</v>
      </c>
    </row>
    <row r="49" spans="1:31">
      <c r="A49" s="116">
        <v>19920194</v>
      </c>
      <c r="B49" s="36" t="s">
        <v>223</v>
      </c>
      <c r="C49" s="209"/>
      <c r="D49" s="209"/>
      <c r="E49" s="209"/>
      <c r="F49" s="62"/>
      <c r="G49" s="62">
        <v>7</v>
      </c>
      <c r="H49" s="23" t="str">
        <f t="shared" si="0"/>
        <v>UREN -80 033001  7</v>
      </c>
      <c r="I49" s="23" t="str">
        <f t="shared" si="1"/>
        <v xml:space="preserve"> 7</v>
      </c>
      <c r="J49" s="13" t="s">
        <v>205</v>
      </c>
      <c r="K49" s="327">
        <f>IFERROR(VLOOKUP(L49,Mapping!AW:BA,5,FALSE),"")</f>
        <v>1</v>
      </c>
      <c r="L49" s="97" t="s">
        <v>905</v>
      </c>
      <c r="M49" s="286" t="s">
        <v>2938</v>
      </c>
      <c r="N49" s="26" t="s">
        <v>2880</v>
      </c>
      <c r="O49" s="93">
        <v>43818</v>
      </c>
      <c r="P49" s="13" t="s">
        <v>912</v>
      </c>
      <c r="Q49" s="77"/>
      <c r="R49" s="26"/>
      <c r="S49" s="26"/>
      <c r="T49" s="13"/>
      <c r="U49" s="62"/>
      <c r="V49" s="62">
        <v>7</v>
      </c>
      <c r="W49" s="23" t="str">
        <f t="shared" si="2"/>
        <v>UREN -80 033001  7</v>
      </c>
      <c r="X49" s="23" t="str">
        <f t="shared" si="3"/>
        <v xml:space="preserve"> 7</v>
      </c>
      <c r="Y49" s="13"/>
      <c r="Z49" s="13"/>
      <c r="AA49" s="13"/>
      <c r="AB49" s="90"/>
      <c r="AC49" s="26"/>
      <c r="AD49" s="24">
        <f>IF(AE49="","",VLOOKUP(AE49,Mapping!AT:AU,2,FALSE))</f>
        <v>2</v>
      </c>
      <c r="AE49" s="13" t="s">
        <v>1</v>
      </c>
    </row>
    <row r="50" spans="1:31">
      <c r="A50" s="116">
        <v>19920194</v>
      </c>
      <c r="B50" s="36" t="s">
        <v>223</v>
      </c>
      <c r="C50" s="209"/>
      <c r="D50" s="209"/>
      <c r="E50" s="209"/>
      <c r="F50" s="62"/>
      <c r="G50" s="62">
        <v>7</v>
      </c>
      <c r="H50" s="23" t="str">
        <f t="shared" si="0"/>
        <v>UREN -80 033001  7</v>
      </c>
      <c r="I50" s="23" t="str">
        <f t="shared" si="1"/>
        <v xml:space="preserve"> 7</v>
      </c>
      <c r="J50" s="13" t="s">
        <v>205</v>
      </c>
      <c r="K50" s="327">
        <f>IFERROR(VLOOKUP(L50,Mapping!AW:BA,5,FALSE),"")</f>
        <v>2</v>
      </c>
      <c r="L50" s="216" t="s">
        <v>925</v>
      </c>
      <c r="M50" s="286" t="s">
        <v>2938</v>
      </c>
      <c r="N50" s="26" t="s">
        <v>2880</v>
      </c>
      <c r="O50" s="93">
        <v>43818</v>
      </c>
      <c r="P50" s="13" t="s">
        <v>912</v>
      </c>
      <c r="Q50" s="77"/>
      <c r="R50" s="26"/>
      <c r="S50" s="26"/>
      <c r="T50" s="13"/>
      <c r="U50" s="62"/>
      <c r="V50" s="62">
        <v>7</v>
      </c>
      <c r="W50" s="23" t="str">
        <f t="shared" si="2"/>
        <v>UREN -80 033001  7</v>
      </c>
      <c r="X50" s="23" t="str">
        <f t="shared" si="3"/>
        <v xml:space="preserve"> 7</v>
      </c>
      <c r="Y50" s="13"/>
      <c r="Z50" s="13"/>
      <c r="AA50" s="13"/>
      <c r="AB50" s="90"/>
      <c r="AC50" s="26"/>
      <c r="AD50" s="24">
        <f>IF(AE50="","",VLOOKUP(AE50,Mapping!AT:AU,2,FALSE))</f>
        <v>2</v>
      </c>
      <c r="AE50" s="13" t="s">
        <v>1</v>
      </c>
    </row>
    <row r="51" spans="1:31">
      <c r="A51" s="116">
        <v>19920194</v>
      </c>
      <c r="B51" s="36" t="s">
        <v>223</v>
      </c>
      <c r="C51" s="209"/>
      <c r="D51" s="209"/>
      <c r="E51" s="209"/>
      <c r="F51" s="26"/>
      <c r="G51" s="26">
        <v>7</v>
      </c>
      <c r="H51" s="23" t="str">
        <f t="shared" si="0"/>
        <v>UREN -80 033001  7</v>
      </c>
      <c r="I51" s="23" t="str">
        <f t="shared" si="1"/>
        <v xml:space="preserve"> 7</v>
      </c>
      <c r="J51" s="13"/>
      <c r="K51" s="327">
        <f>IFERROR(VLOOKUP(L51,Mapping!AW:BA,5,FALSE),"")</f>
        <v>1</v>
      </c>
      <c r="L51" s="97" t="s">
        <v>905</v>
      </c>
      <c r="M51" s="286"/>
      <c r="N51" s="26" t="s">
        <v>2880</v>
      </c>
      <c r="O51" s="252">
        <v>43818</v>
      </c>
      <c r="P51" s="13" t="s">
        <v>949</v>
      </c>
      <c r="Q51" s="77"/>
      <c r="R51" s="26"/>
      <c r="S51" s="26"/>
      <c r="T51" s="13"/>
      <c r="U51" s="26"/>
      <c r="V51" s="26">
        <v>7</v>
      </c>
      <c r="W51" s="23" t="str">
        <f t="shared" si="2"/>
        <v>UREN -80 033001  7</v>
      </c>
      <c r="X51" s="23" t="str">
        <f t="shared" si="3"/>
        <v xml:space="preserve"> 7</v>
      </c>
      <c r="Y51" s="13"/>
      <c r="Z51" s="13"/>
      <c r="AA51" s="13"/>
      <c r="AB51" s="90"/>
      <c r="AC51" s="26"/>
      <c r="AD51" s="24">
        <f>IF(AE51="","",VLOOKUP(AE51,Mapping!AT:AU,2,FALSE))</f>
        <v>2</v>
      </c>
      <c r="AE51" s="13" t="s">
        <v>1</v>
      </c>
    </row>
    <row r="52" spans="1:31">
      <c r="A52" s="116">
        <v>19920194</v>
      </c>
      <c r="B52" s="36" t="s">
        <v>223</v>
      </c>
      <c r="C52" s="209"/>
      <c r="D52" s="209"/>
      <c r="E52" s="209"/>
      <c r="F52" s="26"/>
      <c r="G52" s="26">
        <v>7</v>
      </c>
      <c r="H52" s="23" t="str">
        <f t="shared" si="0"/>
        <v>UREN -80 033001  7</v>
      </c>
      <c r="I52" s="23" t="str">
        <f t="shared" si="1"/>
        <v xml:space="preserve"> 7</v>
      </c>
      <c r="J52" s="13"/>
      <c r="K52" s="327">
        <f>IFERROR(VLOOKUP(L52,Mapping!AW:BA,5,FALSE),"")</f>
        <v>2</v>
      </c>
      <c r="L52" s="97" t="s">
        <v>925</v>
      </c>
      <c r="M52" s="286"/>
      <c r="N52" s="26" t="s">
        <v>2880</v>
      </c>
      <c r="O52" s="252">
        <v>43818</v>
      </c>
      <c r="P52" s="13" t="s">
        <v>949</v>
      </c>
      <c r="Q52" s="77"/>
      <c r="R52" s="26"/>
      <c r="S52" s="26"/>
      <c r="T52" s="13"/>
      <c r="U52" s="26"/>
      <c r="V52" s="26">
        <v>7</v>
      </c>
      <c r="W52" s="23" t="str">
        <f t="shared" si="2"/>
        <v>UREN -80 033001  7</v>
      </c>
      <c r="X52" s="23" t="str">
        <f t="shared" si="3"/>
        <v xml:space="preserve"> 7</v>
      </c>
      <c r="Y52" s="13"/>
      <c r="Z52" s="13"/>
      <c r="AA52" s="13"/>
      <c r="AB52" s="90"/>
      <c r="AC52" s="26"/>
      <c r="AD52" s="24">
        <f>IF(AE52="","",VLOOKUP(AE52,Mapping!AT:AU,2,FALSE))</f>
        <v>2</v>
      </c>
      <c r="AE52" s="13" t="s">
        <v>1</v>
      </c>
    </row>
    <row r="53" spans="1:31" ht="43.5">
      <c r="A53" s="116">
        <v>19891053</v>
      </c>
      <c r="B53" s="36" t="s">
        <v>207</v>
      </c>
      <c r="C53" s="209"/>
      <c r="D53" s="209"/>
      <c r="E53" s="209"/>
      <c r="F53" s="62"/>
      <c r="G53" s="62">
        <v>6</v>
      </c>
      <c r="H53" s="23" t="str">
        <f t="shared" si="0"/>
        <v>UREN -80 033001  6</v>
      </c>
      <c r="I53" s="23" t="str">
        <f t="shared" si="1"/>
        <v xml:space="preserve"> 6</v>
      </c>
      <c r="J53" s="13"/>
      <c r="K53" s="327">
        <f>IFERROR(VLOOKUP(L53,Mapping!AW:BA,5,FALSE),"")</f>
        <v>1</v>
      </c>
      <c r="L53" s="97" t="s">
        <v>905</v>
      </c>
      <c r="M53" s="286" t="s">
        <v>2938</v>
      </c>
      <c r="N53" s="26" t="s">
        <v>2880</v>
      </c>
      <c r="O53" s="93">
        <v>43833</v>
      </c>
      <c r="P53" s="13" t="s">
        <v>912</v>
      </c>
      <c r="Q53" s="77"/>
      <c r="R53" s="26"/>
      <c r="S53" s="26"/>
      <c r="T53" s="13"/>
      <c r="U53" s="62"/>
      <c r="V53" s="62">
        <v>6</v>
      </c>
      <c r="W53" s="23" t="str">
        <f t="shared" si="2"/>
        <v>UREN -80 033001  6</v>
      </c>
      <c r="X53" s="23" t="str">
        <f t="shared" si="3"/>
        <v xml:space="preserve"> 6</v>
      </c>
      <c r="Y53" s="13"/>
      <c r="Z53" s="13"/>
      <c r="AA53" s="13"/>
      <c r="AB53" s="90" t="s">
        <v>3009</v>
      </c>
      <c r="AC53" s="26"/>
      <c r="AD53" s="24">
        <f>IF(AE53="","",VLOOKUP(AE53,Mapping!AT:AU,2,FALSE))</f>
        <v>2</v>
      </c>
      <c r="AE53" s="13" t="s">
        <v>1</v>
      </c>
    </row>
    <row r="54" spans="1:31">
      <c r="A54" s="116">
        <v>19910318</v>
      </c>
      <c r="B54" s="36" t="s">
        <v>213</v>
      </c>
      <c r="C54" s="209"/>
      <c r="D54" s="209"/>
      <c r="E54" s="209"/>
      <c r="F54" s="62"/>
      <c r="G54" s="62">
        <v>8</v>
      </c>
      <c r="H54" s="23" t="str">
        <f t="shared" si="0"/>
        <v>UREN -80 033001  8</v>
      </c>
      <c r="I54" s="23" t="str">
        <f t="shared" si="1"/>
        <v xml:space="preserve"> 8</v>
      </c>
      <c r="J54" s="13"/>
      <c r="K54" s="327">
        <f>IFERROR(VLOOKUP(L54,Mapping!AW:BA,5,FALSE),"")</f>
        <v>1</v>
      </c>
      <c r="L54" s="97" t="s">
        <v>905</v>
      </c>
      <c r="M54" s="286" t="s">
        <v>2938</v>
      </c>
      <c r="N54" s="26" t="s">
        <v>2880</v>
      </c>
      <c r="O54" s="93">
        <v>43833</v>
      </c>
      <c r="P54" s="13" t="s">
        <v>912</v>
      </c>
      <c r="Q54" s="77"/>
      <c r="R54" s="26"/>
      <c r="S54" s="26"/>
      <c r="T54" s="13"/>
      <c r="U54" s="62"/>
      <c r="V54" s="62">
        <v>8</v>
      </c>
      <c r="W54" s="23" t="str">
        <f t="shared" si="2"/>
        <v>UREN -80 033001  8</v>
      </c>
      <c r="X54" s="23" t="str">
        <f t="shared" si="3"/>
        <v xml:space="preserve"> 8</v>
      </c>
      <c r="Y54" s="13"/>
      <c r="Z54" s="13"/>
      <c r="AA54" s="13"/>
      <c r="AB54" s="90" t="s">
        <v>3010</v>
      </c>
      <c r="AC54" s="26"/>
      <c r="AD54" s="24">
        <f>IF(AE54="","",VLOOKUP(AE54,Mapping!AT:AU,2,FALSE))</f>
        <v>2</v>
      </c>
      <c r="AE54" s="13" t="s">
        <v>1</v>
      </c>
    </row>
    <row r="55" spans="1:31">
      <c r="A55" s="116">
        <v>19920179</v>
      </c>
      <c r="B55" s="36" t="s">
        <v>222</v>
      </c>
      <c r="C55" s="209"/>
      <c r="D55" s="209"/>
      <c r="E55" s="209"/>
      <c r="F55" s="26"/>
      <c r="G55" s="26" t="s">
        <v>147</v>
      </c>
      <c r="H55" s="23" t="str">
        <f t="shared" si="0"/>
        <v>UREN -80 033001  N/A</v>
      </c>
      <c r="I55" s="23" t="str">
        <f t="shared" si="1"/>
        <v xml:space="preserve"> N/A</v>
      </c>
      <c r="J55" s="13"/>
      <c r="K55" s="327">
        <f>IFERROR(VLOOKUP(L55,Mapping!AW:BA,5,FALSE),"")</f>
        <v>2</v>
      </c>
      <c r="L55" s="97" t="s">
        <v>925</v>
      </c>
      <c r="M55" s="286"/>
      <c r="N55" s="26" t="s">
        <v>2879</v>
      </c>
      <c r="O55" s="252">
        <v>43836</v>
      </c>
      <c r="P55" s="13" t="s">
        <v>949</v>
      </c>
      <c r="Q55" s="77"/>
      <c r="R55" s="26"/>
      <c r="S55" s="26"/>
      <c r="T55" s="13"/>
      <c r="U55" s="26"/>
      <c r="V55" s="26" t="s">
        <v>147</v>
      </c>
      <c r="W55" s="23" t="str">
        <f t="shared" si="2"/>
        <v>UREN -80 033001  N/A</v>
      </c>
      <c r="X55" s="23" t="str">
        <f t="shared" si="3"/>
        <v xml:space="preserve"> N/A</v>
      </c>
      <c r="Y55" s="13"/>
      <c r="Z55" s="13"/>
      <c r="AA55" s="13"/>
      <c r="AB55" s="90"/>
      <c r="AC55" s="26"/>
      <c r="AD55" s="24">
        <f>IF(AE55="","",VLOOKUP(AE55,Mapping!AT:AU,2,FALSE))</f>
        <v>2</v>
      </c>
      <c r="AE55" s="13" t="s">
        <v>1</v>
      </c>
    </row>
    <row r="56" spans="1:31">
      <c r="A56" s="116">
        <v>19910318</v>
      </c>
      <c r="B56" s="36" t="s">
        <v>213</v>
      </c>
      <c r="C56" s="209"/>
      <c r="D56" s="209"/>
      <c r="E56" s="209"/>
      <c r="F56" s="62"/>
      <c r="G56" s="62">
        <v>8</v>
      </c>
      <c r="H56" s="23" t="str">
        <f t="shared" si="0"/>
        <v>UREN -80 033001  8</v>
      </c>
      <c r="I56" s="23" t="str">
        <f t="shared" si="1"/>
        <v xml:space="preserve"> 8</v>
      </c>
      <c r="J56" s="13"/>
      <c r="K56" s="327">
        <f>IFERROR(VLOOKUP(L56,Mapping!AW:BA,5,FALSE),"")</f>
        <v>2</v>
      </c>
      <c r="L56" s="216" t="s">
        <v>925</v>
      </c>
      <c r="M56" s="286" t="s">
        <v>2938</v>
      </c>
      <c r="N56" s="26" t="s">
        <v>2880</v>
      </c>
      <c r="O56" s="93">
        <v>43836</v>
      </c>
      <c r="P56" s="13" t="s">
        <v>912</v>
      </c>
      <c r="Q56" s="77"/>
      <c r="R56" s="26"/>
      <c r="S56" s="26"/>
      <c r="T56" s="13"/>
      <c r="U56" s="62"/>
      <c r="V56" s="62">
        <v>8</v>
      </c>
      <c r="W56" s="23" t="str">
        <f t="shared" si="2"/>
        <v>UREN -80 033001  8</v>
      </c>
      <c r="X56" s="23" t="str">
        <f t="shared" si="3"/>
        <v xml:space="preserve"> 8</v>
      </c>
      <c r="Y56" s="13"/>
      <c r="Z56" s="13"/>
      <c r="AA56" s="13"/>
      <c r="AB56" s="90"/>
      <c r="AC56" s="26"/>
      <c r="AD56" s="24">
        <f>IF(AE56="","",VLOOKUP(AE56,Mapping!AT:AU,2,FALSE))</f>
        <v>2</v>
      </c>
      <c r="AE56" s="13" t="s">
        <v>1</v>
      </c>
    </row>
    <row r="57" spans="1:31">
      <c r="A57" s="116">
        <v>19910318</v>
      </c>
      <c r="B57" s="36" t="s">
        <v>213</v>
      </c>
      <c r="C57" s="209"/>
      <c r="D57" s="209"/>
      <c r="E57" s="209"/>
      <c r="F57" s="62"/>
      <c r="G57" s="62">
        <v>8</v>
      </c>
      <c r="H57" s="23" t="str">
        <f t="shared" si="0"/>
        <v>UREN -80 033001  8</v>
      </c>
      <c r="I57" s="23" t="str">
        <f t="shared" si="1"/>
        <v xml:space="preserve"> 8</v>
      </c>
      <c r="J57" s="13"/>
      <c r="K57" s="327">
        <f>IFERROR(VLOOKUP(L57,Mapping!AW:BA,5,FALSE),"")</f>
        <v>3</v>
      </c>
      <c r="L57" s="97" t="s">
        <v>943</v>
      </c>
      <c r="M57" s="286" t="s">
        <v>2938</v>
      </c>
      <c r="N57" s="26" t="s">
        <v>2880</v>
      </c>
      <c r="O57" s="93">
        <v>43836</v>
      </c>
      <c r="P57" s="13" t="s">
        <v>912</v>
      </c>
      <c r="Q57" s="77"/>
      <c r="R57" s="26"/>
      <c r="S57" s="26"/>
      <c r="T57" s="13"/>
      <c r="U57" s="62"/>
      <c r="V57" s="62">
        <v>8</v>
      </c>
      <c r="W57" s="23" t="str">
        <f t="shared" si="2"/>
        <v>UREN -80 033001  8</v>
      </c>
      <c r="X57" s="23" t="str">
        <f t="shared" si="3"/>
        <v xml:space="preserve"> 8</v>
      </c>
      <c r="Y57" s="13"/>
      <c r="Z57" s="13"/>
      <c r="AA57" s="13"/>
      <c r="AB57" s="90"/>
      <c r="AC57" s="26"/>
      <c r="AD57" s="24">
        <f>IF(AE57="","",VLOOKUP(AE57,Mapping!AT:AU,2,FALSE))</f>
        <v>2</v>
      </c>
      <c r="AE57" s="13" t="s">
        <v>1</v>
      </c>
    </row>
    <row r="58" spans="1:31">
      <c r="A58" s="116">
        <v>19920001</v>
      </c>
      <c r="B58" s="36" t="s">
        <v>217</v>
      </c>
      <c r="C58" s="209"/>
      <c r="D58" s="209"/>
      <c r="E58" s="209"/>
      <c r="F58" s="62"/>
      <c r="G58" s="62">
        <v>6</v>
      </c>
      <c r="H58" s="23" t="str">
        <f t="shared" si="0"/>
        <v>UREN -80 033001  6</v>
      </c>
      <c r="I58" s="23" t="str">
        <f t="shared" si="1"/>
        <v xml:space="preserve"> 6</v>
      </c>
      <c r="J58" s="13" t="s">
        <v>205</v>
      </c>
      <c r="K58" s="327">
        <f>IFERROR(VLOOKUP(L58,Mapping!AW:BA,5,FALSE),"")</f>
        <v>3</v>
      </c>
      <c r="L58" s="97" t="s">
        <v>943</v>
      </c>
      <c r="M58" s="286" t="s">
        <v>2938</v>
      </c>
      <c r="N58" s="26" t="s">
        <v>2879</v>
      </c>
      <c r="O58" s="93">
        <v>43836</v>
      </c>
      <c r="P58" s="13" t="s">
        <v>912</v>
      </c>
      <c r="Q58" s="77"/>
      <c r="R58" s="26"/>
      <c r="S58" s="26"/>
      <c r="T58" s="13"/>
      <c r="U58" s="62"/>
      <c r="V58" s="62">
        <v>6</v>
      </c>
      <c r="W58" s="23" t="str">
        <f t="shared" si="2"/>
        <v>UREN -80 033001  6</v>
      </c>
      <c r="X58" s="23" t="str">
        <f t="shared" si="3"/>
        <v xml:space="preserve"> 6</v>
      </c>
      <c r="Y58" s="13"/>
      <c r="Z58" s="13"/>
      <c r="AA58" s="13"/>
      <c r="AB58" s="90"/>
      <c r="AC58" s="26"/>
      <c r="AD58" s="24">
        <f>IF(AE58="","",VLOOKUP(AE58,Mapping!AT:AU,2,FALSE))</f>
        <v>2</v>
      </c>
      <c r="AE58" s="13" t="s">
        <v>1</v>
      </c>
    </row>
    <row r="59" spans="1:31" ht="58">
      <c r="A59" s="116">
        <v>19920179</v>
      </c>
      <c r="B59" s="36" t="s">
        <v>222</v>
      </c>
      <c r="C59" s="209"/>
      <c r="D59" s="209"/>
      <c r="E59" s="209"/>
      <c r="F59" s="62"/>
      <c r="G59" s="62" t="s">
        <v>147</v>
      </c>
      <c r="H59" s="23" t="str">
        <f t="shared" si="0"/>
        <v>UREN -80 033001  N/A</v>
      </c>
      <c r="I59" s="23" t="str">
        <f t="shared" si="1"/>
        <v xml:space="preserve"> N/A</v>
      </c>
      <c r="J59" s="13"/>
      <c r="K59" s="327">
        <f>IFERROR(VLOOKUP(L59,Mapping!AW:BA,5,FALSE),"")</f>
        <v>1</v>
      </c>
      <c r="L59" s="97" t="s">
        <v>905</v>
      </c>
      <c r="M59" s="286" t="s">
        <v>2938</v>
      </c>
      <c r="N59" s="26" t="s">
        <v>2880</v>
      </c>
      <c r="O59" s="93">
        <v>43836</v>
      </c>
      <c r="P59" s="13" t="s">
        <v>912</v>
      </c>
      <c r="Q59" s="77" t="s">
        <v>2963</v>
      </c>
      <c r="R59" s="26"/>
      <c r="S59" s="26"/>
      <c r="T59" s="13"/>
      <c r="U59" s="62"/>
      <c r="V59" s="62" t="s">
        <v>147</v>
      </c>
      <c r="W59" s="23" t="str">
        <f t="shared" si="2"/>
        <v>UREN -80 033001  N/A</v>
      </c>
      <c r="X59" s="23" t="str">
        <f t="shared" si="3"/>
        <v xml:space="preserve"> N/A</v>
      </c>
      <c r="Y59" s="13"/>
      <c r="Z59" s="13"/>
      <c r="AA59" s="13"/>
      <c r="AB59" s="90" t="s">
        <v>3011</v>
      </c>
      <c r="AC59" s="26"/>
      <c r="AD59" s="24">
        <f>IF(AE59="","",VLOOKUP(AE59,Mapping!AT:AU,2,FALSE))</f>
        <v>2</v>
      </c>
      <c r="AE59" s="13" t="s">
        <v>1</v>
      </c>
    </row>
    <row r="60" spans="1:31">
      <c r="A60" s="116">
        <v>19920179</v>
      </c>
      <c r="B60" s="36" t="s">
        <v>222</v>
      </c>
      <c r="C60" s="209"/>
      <c r="D60" s="209"/>
      <c r="E60" s="209"/>
      <c r="F60" s="62"/>
      <c r="G60" s="62" t="s">
        <v>147</v>
      </c>
      <c r="H60" s="23" t="str">
        <f t="shared" si="0"/>
        <v>UREN -80 033001  N/A</v>
      </c>
      <c r="I60" s="23" t="str">
        <f t="shared" si="1"/>
        <v xml:space="preserve"> N/A</v>
      </c>
      <c r="J60" s="13" t="s">
        <v>205</v>
      </c>
      <c r="K60" s="327">
        <f>IFERROR(VLOOKUP(L60,Mapping!AW:BA,5,FALSE),"")</f>
        <v>2</v>
      </c>
      <c r="L60" s="216" t="s">
        <v>925</v>
      </c>
      <c r="M60" s="286" t="s">
        <v>2938</v>
      </c>
      <c r="N60" s="26" t="s">
        <v>2879</v>
      </c>
      <c r="O60" s="93">
        <v>43836</v>
      </c>
      <c r="P60" s="13" t="s">
        <v>912</v>
      </c>
      <c r="Q60" s="77" t="s">
        <v>2963</v>
      </c>
      <c r="R60" s="26"/>
      <c r="S60" s="26"/>
      <c r="T60" s="13"/>
      <c r="U60" s="62"/>
      <c r="V60" s="62" t="s">
        <v>147</v>
      </c>
      <c r="W60" s="23" t="str">
        <f t="shared" si="2"/>
        <v>UREN -80 033001  N/A</v>
      </c>
      <c r="X60" s="23" t="str">
        <f t="shared" si="3"/>
        <v xml:space="preserve"> N/A</v>
      </c>
      <c r="Y60" s="13"/>
      <c r="Z60" s="13"/>
      <c r="AA60" s="13"/>
      <c r="AB60" s="90"/>
      <c r="AC60" s="26"/>
      <c r="AD60" s="24">
        <f>IF(AE60="","",VLOOKUP(AE60,Mapping!AT:AU,2,FALSE))</f>
        <v>2</v>
      </c>
      <c r="AE60" s="13" t="s">
        <v>1</v>
      </c>
    </row>
    <row r="61" spans="1:31">
      <c r="A61" s="116">
        <v>19920179</v>
      </c>
      <c r="B61" s="36" t="s">
        <v>222</v>
      </c>
      <c r="C61" s="209"/>
      <c r="D61" s="209"/>
      <c r="E61" s="209"/>
      <c r="F61" s="62"/>
      <c r="G61" s="62" t="s">
        <v>147</v>
      </c>
      <c r="H61" s="23" t="str">
        <f t="shared" si="0"/>
        <v>UREN -80 033001  N/A</v>
      </c>
      <c r="I61" s="23" t="str">
        <f t="shared" si="1"/>
        <v xml:space="preserve"> N/A</v>
      </c>
      <c r="J61" s="13" t="s">
        <v>205</v>
      </c>
      <c r="K61" s="327">
        <f>IFERROR(VLOOKUP(L61,Mapping!AW:BA,5,FALSE),"")</f>
        <v>3</v>
      </c>
      <c r="L61" s="97" t="s">
        <v>943</v>
      </c>
      <c r="M61" s="286" t="s">
        <v>2938</v>
      </c>
      <c r="N61" s="26" t="s">
        <v>2880</v>
      </c>
      <c r="O61" s="93">
        <v>43836</v>
      </c>
      <c r="P61" s="13" t="s">
        <v>912</v>
      </c>
      <c r="Q61" s="77" t="s">
        <v>2963</v>
      </c>
      <c r="R61" s="26"/>
      <c r="S61" s="26"/>
      <c r="T61" s="13"/>
      <c r="U61" s="62"/>
      <c r="V61" s="62" t="s">
        <v>147</v>
      </c>
      <c r="W61" s="23" t="str">
        <f t="shared" si="2"/>
        <v>UREN -80 033001  N/A</v>
      </c>
      <c r="X61" s="23" t="str">
        <f t="shared" si="3"/>
        <v xml:space="preserve"> N/A</v>
      </c>
      <c r="Y61" s="13"/>
      <c r="Z61" s="13"/>
      <c r="AA61" s="13"/>
      <c r="AB61" s="90"/>
      <c r="AC61" s="26"/>
      <c r="AD61" s="24">
        <f>IF(AE61="","",VLOOKUP(AE61,Mapping!AT:AU,2,FALSE))</f>
        <v>2</v>
      </c>
      <c r="AE61" s="13" t="s">
        <v>1</v>
      </c>
    </row>
    <row r="62" spans="1:31">
      <c r="A62" s="116">
        <v>19950030</v>
      </c>
      <c r="B62" s="36" t="s">
        <v>232</v>
      </c>
      <c r="C62" s="209"/>
      <c r="D62" s="209"/>
      <c r="E62" s="209"/>
      <c r="F62" s="26"/>
      <c r="G62" s="26">
        <v>6</v>
      </c>
      <c r="H62" s="23" t="str">
        <f t="shared" si="0"/>
        <v>UREN -80 033001  6</v>
      </c>
      <c r="I62" s="23" t="str">
        <f t="shared" si="1"/>
        <v xml:space="preserve"> 6</v>
      </c>
      <c r="J62" s="13"/>
      <c r="K62" s="327">
        <f>IFERROR(VLOOKUP(L62,Mapping!AW:BA,5,FALSE),"")</f>
        <v>2</v>
      </c>
      <c r="L62" s="97" t="s">
        <v>925</v>
      </c>
      <c r="M62" s="286"/>
      <c r="N62" s="26" t="s">
        <v>2879</v>
      </c>
      <c r="O62" s="252">
        <v>43837</v>
      </c>
      <c r="P62" s="13" t="s">
        <v>949</v>
      </c>
      <c r="Q62" s="77"/>
      <c r="R62" s="26"/>
      <c r="S62" s="26"/>
      <c r="T62" s="13"/>
      <c r="U62" s="26"/>
      <c r="V62" s="26">
        <v>6</v>
      </c>
      <c r="W62" s="23" t="str">
        <f t="shared" si="2"/>
        <v>UREN -80 033001  6</v>
      </c>
      <c r="X62" s="23" t="str">
        <f t="shared" si="3"/>
        <v xml:space="preserve"> 6</v>
      </c>
      <c r="Y62" s="13"/>
      <c r="Z62" s="13"/>
      <c r="AA62" s="13"/>
      <c r="AB62" s="90"/>
      <c r="AC62" s="26"/>
      <c r="AD62" s="24">
        <f>IF(AE62="","",VLOOKUP(AE62,Mapping!AT:AU,2,FALSE))</f>
        <v>2</v>
      </c>
      <c r="AE62" s="13" t="s">
        <v>1</v>
      </c>
    </row>
    <row r="63" spans="1:31">
      <c r="A63" s="116">
        <v>19950030</v>
      </c>
      <c r="B63" s="36" t="s">
        <v>232</v>
      </c>
      <c r="C63" s="209"/>
      <c r="D63" s="209"/>
      <c r="E63" s="209"/>
      <c r="F63" s="26"/>
      <c r="G63" s="26">
        <v>6</v>
      </c>
      <c r="H63" s="23" t="str">
        <f t="shared" si="0"/>
        <v>UREN -80 033001  6</v>
      </c>
      <c r="I63" s="23" t="str">
        <f t="shared" si="1"/>
        <v xml:space="preserve"> 6</v>
      </c>
      <c r="J63" s="13"/>
      <c r="K63" s="327">
        <f>IFERROR(VLOOKUP(L63,Mapping!AW:BA,5,FALSE),"")</f>
        <v>3</v>
      </c>
      <c r="L63" s="97" t="s">
        <v>943</v>
      </c>
      <c r="M63" s="286"/>
      <c r="N63" s="26" t="s">
        <v>2879</v>
      </c>
      <c r="O63" s="252">
        <v>43837</v>
      </c>
      <c r="P63" s="13" t="s">
        <v>949</v>
      </c>
      <c r="Q63" s="77"/>
      <c r="R63" s="26"/>
      <c r="S63" s="26"/>
      <c r="T63" s="13"/>
      <c r="U63" s="26"/>
      <c r="V63" s="26">
        <v>6</v>
      </c>
      <c r="W63" s="23" t="str">
        <f t="shared" si="2"/>
        <v>UREN -80 033001  6</v>
      </c>
      <c r="X63" s="23" t="str">
        <f t="shared" si="3"/>
        <v xml:space="preserve"> 6</v>
      </c>
      <c r="Y63" s="13"/>
      <c r="Z63" s="13"/>
      <c r="AA63" s="13"/>
      <c r="AB63" s="90"/>
      <c r="AC63" s="26"/>
      <c r="AD63" s="24">
        <f>IF(AE63="","",VLOOKUP(AE63,Mapping!AT:AU,2,FALSE))</f>
        <v>2</v>
      </c>
      <c r="AE63" s="13" t="s">
        <v>1</v>
      </c>
    </row>
    <row r="64" spans="1:31" ht="87">
      <c r="A64" s="116">
        <v>19920001</v>
      </c>
      <c r="B64" s="36" t="s">
        <v>217</v>
      </c>
      <c r="C64" s="209"/>
      <c r="D64" s="209"/>
      <c r="E64" s="209"/>
      <c r="F64" s="62"/>
      <c r="G64" s="62">
        <v>6</v>
      </c>
      <c r="H64" s="23" t="str">
        <f t="shared" si="0"/>
        <v>UREN -80 033001  6</v>
      </c>
      <c r="I64" s="23" t="str">
        <f t="shared" si="1"/>
        <v xml:space="preserve"> 6</v>
      </c>
      <c r="J64" s="13" t="s">
        <v>205</v>
      </c>
      <c r="K64" s="327">
        <f>IFERROR(VLOOKUP(L64,Mapping!AW:BA,5,FALSE),"")</f>
        <v>1</v>
      </c>
      <c r="L64" s="97" t="s">
        <v>905</v>
      </c>
      <c r="M64" s="286" t="s">
        <v>2938</v>
      </c>
      <c r="N64" s="26" t="s">
        <v>2937</v>
      </c>
      <c r="O64" s="93">
        <v>43837</v>
      </c>
      <c r="P64" s="13" t="s">
        <v>912</v>
      </c>
      <c r="Q64" s="77"/>
      <c r="R64" s="26"/>
      <c r="S64" s="26"/>
      <c r="T64" s="13"/>
      <c r="U64" s="62"/>
      <c r="V64" s="62">
        <v>6</v>
      </c>
      <c r="W64" s="23" t="str">
        <f t="shared" si="2"/>
        <v>UREN -80 033001  6</v>
      </c>
      <c r="X64" s="23" t="str">
        <f t="shared" si="3"/>
        <v xml:space="preserve"> 6</v>
      </c>
      <c r="Y64" s="13"/>
      <c r="Z64" s="13"/>
      <c r="AA64" s="13"/>
      <c r="AB64" s="90" t="s">
        <v>3012</v>
      </c>
      <c r="AC64" s="26"/>
      <c r="AD64" s="24">
        <f>IF(AE64="","",VLOOKUP(AE64,Mapping!AT:AU,2,FALSE))</f>
        <v>2</v>
      </c>
      <c r="AE64" s="13" t="s">
        <v>1</v>
      </c>
    </row>
    <row r="65" spans="1:31">
      <c r="A65" s="116">
        <v>19950030</v>
      </c>
      <c r="B65" s="36" t="s">
        <v>232</v>
      </c>
      <c r="C65" s="209"/>
      <c r="D65" s="209"/>
      <c r="E65" s="209"/>
      <c r="F65" s="62"/>
      <c r="G65" s="62">
        <v>6</v>
      </c>
      <c r="H65" s="23" t="str">
        <f t="shared" si="0"/>
        <v>UREN -80 033001  6</v>
      </c>
      <c r="I65" s="23" t="str">
        <f t="shared" si="1"/>
        <v xml:space="preserve"> 6</v>
      </c>
      <c r="J65" s="13" t="s">
        <v>205</v>
      </c>
      <c r="K65" s="327">
        <f>IFERROR(VLOOKUP(L65,Mapping!AW:BA,5,FALSE),"")</f>
        <v>1</v>
      </c>
      <c r="L65" s="97" t="s">
        <v>905</v>
      </c>
      <c r="M65" s="286" t="s">
        <v>2938</v>
      </c>
      <c r="N65" s="26" t="s">
        <v>2879</v>
      </c>
      <c r="O65" s="93">
        <v>43837</v>
      </c>
      <c r="P65" s="13" t="s">
        <v>912</v>
      </c>
      <c r="Q65" s="77" t="s">
        <v>2963</v>
      </c>
      <c r="R65" s="26"/>
      <c r="S65" s="26"/>
      <c r="T65" s="13"/>
      <c r="U65" s="62"/>
      <c r="V65" s="62">
        <v>6</v>
      </c>
      <c r="W65" s="23" t="str">
        <f t="shared" si="2"/>
        <v>UREN -80 033001  6</v>
      </c>
      <c r="X65" s="23" t="str">
        <f t="shared" si="3"/>
        <v xml:space="preserve"> 6</v>
      </c>
      <c r="Y65" s="13"/>
      <c r="Z65" s="13"/>
      <c r="AA65" s="13"/>
      <c r="AB65" s="90"/>
      <c r="AC65" s="26"/>
      <c r="AD65" s="24">
        <f>IF(AE65="","",VLOOKUP(AE65,Mapping!AT:AU,2,FALSE))</f>
        <v>2</v>
      </c>
      <c r="AE65" s="13" t="s">
        <v>1</v>
      </c>
    </row>
    <row r="66" spans="1:31">
      <c r="A66" s="116">
        <v>19950030</v>
      </c>
      <c r="B66" s="36" t="s">
        <v>232</v>
      </c>
      <c r="C66" s="209"/>
      <c r="D66" s="209"/>
      <c r="E66" s="209"/>
      <c r="F66" s="62"/>
      <c r="G66" s="62">
        <v>6</v>
      </c>
      <c r="H66" s="23" t="str">
        <f t="shared" ref="H66:H129" si="4">IF(G66="","","UREN -80 033001"&amp;" "&amp;F66&amp;" "&amp;G66)</f>
        <v>UREN -80 033001  6</v>
      </c>
      <c r="I66" s="23" t="str">
        <f t="shared" ref="I66:I129" si="5">IF(G66="","",F66&amp;" "&amp;G66)</f>
        <v xml:space="preserve"> 6</v>
      </c>
      <c r="J66" s="13" t="s">
        <v>205</v>
      </c>
      <c r="K66" s="327">
        <f>IFERROR(VLOOKUP(L66,Mapping!AW:BA,5,FALSE),"")</f>
        <v>2</v>
      </c>
      <c r="L66" s="216" t="s">
        <v>925</v>
      </c>
      <c r="M66" s="286" t="s">
        <v>2938</v>
      </c>
      <c r="N66" s="26" t="s">
        <v>2879</v>
      </c>
      <c r="O66" s="93">
        <v>43837</v>
      </c>
      <c r="P66" s="13" t="s">
        <v>912</v>
      </c>
      <c r="Q66" s="77" t="s">
        <v>2963</v>
      </c>
      <c r="R66" s="26"/>
      <c r="S66" s="26"/>
      <c r="T66" s="13"/>
      <c r="U66" s="62"/>
      <c r="V66" s="62">
        <v>6</v>
      </c>
      <c r="W66" s="23" t="str">
        <f t="shared" ref="W66:W129" si="6">IF(V66="","","UREN -80 033001"&amp;" "&amp;U66&amp;" "&amp;V66)</f>
        <v>UREN -80 033001  6</v>
      </c>
      <c r="X66" s="23" t="str">
        <f t="shared" ref="X66:X129" si="7">IF(V66="","",U66&amp;" "&amp;V66)</f>
        <v xml:space="preserve"> 6</v>
      </c>
      <c r="Y66" s="13"/>
      <c r="Z66" s="13"/>
      <c r="AA66" s="13"/>
      <c r="AB66" s="90"/>
      <c r="AC66" s="26"/>
      <c r="AD66" s="24">
        <f>IF(AE66="","",VLOOKUP(AE66,Mapping!AT:AU,2,FALSE))</f>
        <v>2</v>
      </c>
      <c r="AE66" s="13" t="s">
        <v>1</v>
      </c>
    </row>
    <row r="67" spans="1:31" ht="29">
      <c r="A67" s="116">
        <v>19950030</v>
      </c>
      <c r="B67" s="36" t="s">
        <v>232</v>
      </c>
      <c r="C67" s="209"/>
      <c r="D67" s="209"/>
      <c r="E67" s="209"/>
      <c r="F67" s="62"/>
      <c r="G67" s="62">
        <v>6</v>
      </c>
      <c r="H67" s="23" t="str">
        <f t="shared" si="4"/>
        <v>UREN -80 033001  6</v>
      </c>
      <c r="I67" s="23" t="str">
        <f t="shared" si="5"/>
        <v xml:space="preserve"> 6</v>
      </c>
      <c r="J67" s="13" t="s">
        <v>205</v>
      </c>
      <c r="K67" s="327">
        <f>IFERROR(VLOOKUP(L67,Mapping!AW:BA,5,FALSE),"")</f>
        <v>3</v>
      </c>
      <c r="L67" s="97" t="s">
        <v>943</v>
      </c>
      <c r="M67" s="286" t="s">
        <v>2938</v>
      </c>
      <c r="N67" s="26" t="s">
        <v>2879</v>
      </c>
      <c r="O67" s="93">
        <v>43837</v>
      </c>
      <c r="P67" s="13" t="s">
        <v>912</v>
      </c>
      <c r="Q67" s="77" t="s">
        <v>2963</v>
      </c>
      <c r="R67" s="26"/>
      <c r="S67" s="26"/>
      <c r="T67" s="13"/>
      <c r="U67" s="62"/>
      <c r="V67" s="62">
        <v>6</v>
      </c>
      <c r="W67" s="23" t="str">
        <f t="shared" si="6"/>
        <v>UREN -80 033001  6</v>
      </c>
      <c r="X67" s="23" t="str">
        <f t="shared" si="7"/>
        <v xml:space="preserve"> 6</v>
      </c>
      <c r="Y67" s="13"/>
      <c r="Z67" s="13"/>
      <c r="AA67" s="13"/>
      <c r="AB67" s="90" t="s">
        <v>3013</v>
      </c>
      <c r="AC67" s="26"/>
      <c r="AD67" s="24">
        <f>IF(AE67="","",VLOOKUP(AE67,Mapping!AT:AU,2,FALSE))</f>
        <v>2</v>
      </c>
      <c r="AE67" s="13" t="s">
        <v>1</v>
      </c>
    </row>
    <row r="68" spans="1:31">
      <c r="A68" s="116">
        <v>20130325</v>
      </c>
      <c r="B68" s="36" t="s">
        <v>254</v>
      </c>
      <c r="C68" s="209"/>
      <c r="D68" s="209"/>
      <c r="E68" s="209"/>
      <c r="F68" s="62"/>
      <c r="G68" s="26">
        <v>7</v>
      </c>
      <c r="H68" s="23" t="str">
        <f t="shared" si="4"/>
        <v>UREN -80 033001  7</v>
      </c>
      <c r="I68" s="23" t="str">
        <f t="shared" si="5"/>
        <v xml:space="preserve"> 7</v>
      </c>
      <c r="J68" s="13"/>
      <c r="K68" s="327">
        <f>IFERROR(VLOOKUP(L68,Mapping!AW:BA,5,FALSE),"")</f>
        <v>1</v>
      </c>
      <c r="L68" s="97" t="s">
        <v>905</v>
      </c>
      <c r="M68" s="286" t="s">
        <v>2938</v>
      </c>
      <c r="N68" s="26" t="s">
        <v>2880</v>
      </c>
      <c r="O68" s="93">
        <v>43837</v>
      </c>
      <c r="P68" s="13" t="s">
        <v>912</v>
      </c>
      <c r="Q68" s="77"/>
      <c r="R68" s="26"/>
      <c r="S68" s="26"/>
      <c r="T68" s="13"/>
      <c r="U68" s="62"/>
      <c r="V68" s="26">
        <v>7</v>
      </c>
      <c r="W68" s="23" t="str">
        <f t="shared" si="6"/>
        <v>UREN -80 033001  7</v>
      </c>
      <c r="X68" s="23" t="str">
        <f t="shared" si="7"/>
        <v xml:space="preserve"> 7</v>
      </c>
      <c r="Y68" s="13"/>
      <c r="Z68" s="13"/>
      <c r="AA68" s="13"/>
      <c r="AB68" s="90"/>
      <c r="AC68" s="26"/>
      <c r="AD68" s="24">
        <f>IF(AE68="","",VLOOKUP(AE68,Mapping!AT:AU,2,FALSE))</f>
        <v>2</v>
      </c>
      <c r="AE68" s="13" t="s">
        <v>1</v>
      </c>
    </row>
    <row r="69" spans="1:31">
      <c r="A69" s="116">
        <v>20130325</v>
      </c>
      <c r="B69" s="36" t="s">
        <v>254</v>
      </c>
      <c r="C69" s="209"/>
      <c r="D69" s="209"/>
      <c r="E69" s="209"/>
      <c r="F69" s="62"/>
      <c r="G69" s="26">
        <v>7</v>
      </c>
      <c r="H69" s="23" t="str">
        <f t="shared" si="4"/>
        <v>UREN -80 033001  7</v>
      </c>
      <c r="I69" s="23" t="str">
        <f t="shared" si="5"/>
        <v xml:space="preserve"> 7</v>
      </c>
      <c r="J69" s="13" t="s">
        <v>205</v>
      </c>
      <c r="K69" s="327">
        <f>IFERROR(VLOOKUP(L69,Mapping!AW:BA,5,FALSE),"")</f>
        <v>3</v>
      </c>
      <c r="L69" s="97" t="s">
        <v>943</v>
      </c>
      <c r="M69" s="286" t="s">
        <v>2938</v>
      </c>
      <c r="N69" s="26" t="s">
        <v>2880</v>
      </c>
      <c r="O69" s="93">
        <v>43837</v>
      </c>
      <c r="P69" s="13" t="s">
        <v>912</v>
      </c>
      <c r="Q69" s="77"/>
      <c r="R69" s="26"/>
      <c r="S69" s="26"/>
      <c r="T69" s="13"/>
      <c r="U69" s="62"/>
      <c r="V69" s="26">
        <v>7</v>
      </c>
      <c r="W69" s="23" t="str">
        <f t="shared" si="6"/>
        <v>UREN -80 033001  7</v>
      </c>
      <c r="X69" s="23" t="str">
        <f t="shared" si="7"/>
        <v xml:space="preserve"> 7</v>
      </c>
      <c r="Y69" s="13"/>
      <c r="Z69" s="13"/>
      <c r="AA69" s="13"/>
      <c r="AB69" s="90"/>
      <c r="AC69" s="26"/>
      <c r="AD69" s="24">
        <f>IF(AE69="","",VLOOKUP(AE69,Mapping!AT:AU,2,FALSE))</f>
        <v>2</v>
      </c>
      <c r="AE69" s="13" t="s">
        <v>1</v>
      </c>
    </row>
    <row r="70" spans="1:31">
      <c r="A70" s="116" t="s">
        <v>391</v>
      </c>
      <c r="B70" s="36" t="s">
        <v>392</v>
      </c>
      <c r="C70" s="209"/>
      <c r="D70" s="209"/>
      <c r="E70" s="209"/>
      <c r="F70" s="26"/>
      <c r="G70" s="26">
        <v>15</v>
      </c>
      <c r="H70" s="23" t="str">
        <f t="shared" si="4"/>
        <v>UREN -80 033001  15</v>
      </c>
      <c r="I70" s="23" t="str">
        <f t="shared" si="5"/>
        <v xml:space="preserve"> 15</v>
      </c>
      <c r="J70" s="13" t="s">
        <v>205</v>
      </c>
      <c r="K70" s="327">
        <f>IFERROR(VLOOKUP(L70,Mapping!AW:BA,5,FALSE),"")</f>
        <v>2</v>
      </c>
      <c r="L70" s="216" t="s">
        <v>925</v>
      </c>
      <c r="M70" s="286" t="s">
        <v>2938</v>
      </c>
      <c r="N70" s="26" t="s">
        <v>2997</v>
      </c>
      <c r="O70" s="93">
        <v>43837</v>
      </c>
      <c r="P70" s="13" t="s">
        <v>912</v>
      </c>
      <c r="Q70" s="77"/>
      <c r="R70" s="26"/>
      <c r="S70" s="26"/>
      <c r="T70" s="13"/>
      <c r="U70" s="26"/>
      <c r="V70" s="26">
        <v>15</v>
      </c>
      <c r="W70" s="23" t="str">
        <f t="shared" si="6"/>
        <v>UREN -80 033001  15</v>
      </c>
      <c r="X70" s="23" t="str">
        <f t="shared" si="7"/>
        <v xml:space="preserve"> 15</v>
      </c>
      <c r="Y70" s="13"/>
      <c r="Z70" s="13"/>
      <c r="AA70" s="13"/>
      <c r="AB70" s="90"/>
      <c r="AC70" s="26"/>
      <c r="AD70" s="24">
        <f>IF(AE70="","",VLOOKUP(AE70,Mapping!AT:AU,2,FALSE))</f>
        <v>2</v>
      </c>
      <c r="AE70" s="13" t="s">
        <v>1</v>
      </c>
    </row>
    <row r="71" spans="1:31" ht="72.5">
      <c r="A71" s="116" t="s">
        <v>393</v>
      </c>
      <c r="B71" s="36" t="s">
        <v>394</v>
      </c>
      <c r="C71" s="209"/>
      <c r="D71" s="209"/>
      <c r="E71" s="209"/>
      <c r="F71" s="26"/>
      <c r="G71" s="26">
        <v>15</v>
      </c>
      <c r="H71" s="23" t="str">
        <f t="shared" si="4"/>
        <v>UREN -80 033001  15</v>
      </c>
      <c r="I71" s="23" t="str">
        <f t="shared" si="5"/>
        <v xml:space="preserve"> 15</v>
      </c>
      <c r="J71" s="13" t="s">
        <v>205</v>
      </c>
      <c r="K71" s="327">
        <f>IFERROR(VLOOKUP(L71,Mapping!AW:BA,5,FALSE),"")</f>
        <v>2</v>
      </c>
      <c r="L71" s="216" t="s">
        <v>925</v>
      </c>
      <c r="M71" s="286" t="s">
        <v>2938</v>
      </c>
      <c r="N71" s="26" t="s">
        <v>2880</v>
      </c>
      <c r="O71" s="93">
        <v>43837</v>
      </c>
      <c r="P71" s="13" t="s">
        <v>912</v>
      </c>
      <c r="Q71" s="77"/>
      <c r="R71" s="26"/>
      <c r="S71" s="26"/>
      <c r="T71" s="13"/>
      <c r="U71" s="26"/>
      <c r="V71" s="26">
        <v>15</v>
      </c>
      <c r="W71" s="23" t="str">
        <f t="shared" si="6"/>
        <v>UREN -80 033001  15</v>
      </c>
      <c r="X71" s="23" t="str">
        <f t="shared" si="7"/>
        <v xml:space="preserve"> 15</v>
      </c>
      <c r="Y71" s="13"/>
      <c r="Z71" s="13"/>
      <c r="AA71" s="13"/>
      <c r="AB71" s="90" t="s">
        <v>3014</v>
      </c>
      <c r="AC71" s="26"/>
      <c r="AD71" s="24">
        <f>IF(AE71="","",VLOOKUP(AE71,Mapping!AT:AU,2,FALSE))</f>
        <v>2</v>
      </c>
      <c r="AE71" s="13" t="s">
        <v>1</v>
      </c>
    </row>
    <row r="72" spans="1:31">
      <c r="A72" s="116">
        <v>19920001</v>
      </c>
      <c r="B72" s="36" t="s">
        <v>217</v>
      </c>
      <c r="C72" s="209"/>
      <c r="D72" s="209"/>
      <c r="E72" s="209"/>
      <c r="F72" s="26"/>
      <c r="G72" s="26">
        <v>6</v>
      </c>
      <c r="H72" s="23" t="str">
        <f t="shared" si="4"/>
        <v>UREN -80 033001  6</v>
      </c>
      <c r="I72" s="23" t="str">
        <f t="shared" si="5"/>
        <v xml:space="preserve"> 6</v>
      </c>
      <c r="J72" s="13"/>
      <c r="K72" s="327">
        <f>IFERROR(VLOOKUP(L72,Mapping!AW:BA,5,FALSE),"")</f>
        <v>1</v>
      </c>
      <c r="L72" s="97" t="s">
        <v>905</v>
      </c>
      <c r="M72" s="286"/>
      <c r="N72" s="26" t="s">
        <v>2937</v>
      </c>
      <c r="O72" s="252">
        <v>43837</v>
      </c>
      <c r="P72" s="13" t="s">
        <v>949</v>
      </c>
      <c r="Q72" s="77"/>
      <c r="R72" s="26"/>
      <c r="S72" s="26"/>
      <c r="T72" s="13"/>
      <c r="U72" s="26"/>
      <c r="V72" s="26">
        <v>6</v>
      </c>
      <c r="W72" s="23" t="str">
        <f t="shared" si="6"/>
        <v>UREN -80 033001  6</v>
      </c>
      <c r="X72" s="23" t="str">
        <f t="shared" si="7"/>
        <v xml:space="preserve"> 6</v>
      </c>
      <c r="Y72" s="13"/>
      <c r="Z72" s="13"/>
      <c r="AA72" s="13"/>
      <c r="AB72" s="90"/>
      <c r="AC72" s="26"/>
      <c r="AD72" s="24">
        <f>IF(AE72="","",VLOOKUP(AE72,Mapping!AT:AU,2,FALSE))</f>
        <v>2</v>
      </c>
      <c r="AE72" s="13" t="s">
        <v>1</v>
      </c>
    </row>
    <row r="73" spans="1:31">
      <c r="A73" s="116">
        <v>20130325</v>
      </c>
      <c r="B73" s="36" t="s">
        <v>254</v>
      </c>
      <c r="C73" s="209"/>
      <c r="D73" s="209"/>
      <c r="E73" s="209"/>
      <c r="F73" s="26"/>
      <c r="G73" s="26">
        <v>7</v>
      </c>
      <c r="H73" s="23" t="str">
        <f t="shared" si="4"/>
        <v>UREN -80 033001  7</v>
      </c>
      <c r="I73" s="23" t="str">
        <f t="shared" si="5"/>
        <v xml:space="preserve"> 7</v>
      </c>
      <c r="J73" s="13"/>
      <c r="K73" s="327">
        <f>IFERROR(VLOOKUP(L73,Mapping!AW:BA,5,FALSE),"")</f>
        <v>3</v>
      </c>
      <c r="L73" s="97" t="s">
        <v>943</v>
      </c>
      <c r="M73" s="286"/>
      <c r="N73" s="26" t="s">
        <v>2880</v>
      </c>
      <c r="O73" s="252">
        <v>43837</v>
      </c>
      <c r="P73" s="13" t="s">
        <v>949</v>
      </c>
      <c r="Q73" s="77"/>
      <c r="R73" s="26"/>
      <c r="S73" s="26"/>
      <c r="T73" s="13"/>
      <c r="U73" s="26"/>
      <c r="V73" s="26">
        <v>7</v>
      </c>
      <c r="W73" s="23" t="str">
        <f t="shared" si="6"/>
        <v>UREN -80 033001  7</v>
      </c>
      <c r="X73" s="23" t="str">
        <f t="shared" si="7"/>
        <v xml:space="preserve"> 7</v>
      </c>
      <c r="Y73" s="13"/>
      <c r="Z73" s="13"/>
      <c r="AA73" s="13"/>
      <c r="AB73" s="90"/>
      <c r="AC73" s="26"/>
      <c r="AD73" s="24">
        <f>IF(AE73="","",VLOOKUP(AE73,Mapping!AT:AU,2,FALSE))</f>
        <v>2</v>
      </c>
      <c r="AE73" s="13" t="s">
        <v>1</v>
      </c>
    </row>
    <row r="74" spans="1:31">
      <c r="A74" s="116">
        <v>19960064</v>
      </c>
      <c r="B74" s="36" t="s">
        <v>235</v>
      </c>
      <c r="C74" s="209"/>
      <c r="D74" s="209"/>
      <c r="E74" s="209"/>
      <c r="F74" s="26"/>
      <c r="G74" s="26">
        <v>9</v>
      </c>
      <c r="H74" s="23" t="str">
        <f t="shared" si="4"/>
        <v>UREN -80 033001  9</v>
      </c>
      <c r="I74" s="23" t="str">
        <f t="shared" si="5"/>
        <v xml:space="preserve"> 9</v>
      </c>
      <c r="J74" s="13"/>
      <c r="K74" s="327">
        <f>IFERROR(VLOOKUP(L74,Mapping!AW:BA,5,FALSE),"")</f>
        <v>2</v>
      </c>
      <c r="L74" s="97" t="s">
        <v>925</v>
      </c>
      <c r="M74" s="286"/>
      <c r="N74" s="26" t="s">
        <v>2879</v>
      </c>
      <c r="O74" s="252">
        <v>43838</v>
      </c>
      <c r="P74" s="13" t="s">
        <v>949</v>
      </c>
      <c r="Q74" s="77"/>
      <c r="R74" s="26"/>
      <c r="S74" s="26"/>
      <c r="T74" s="13"/>
      <c r="U74" s="26"/>
      <c r="V74" s="26">
        <v>9</v>
      </c>
      <c r="W74" s="23" t="str">
        <f t="shared" si="6"/>
        <v>UREN -80 033001  9</v>
      </c>
      <c r="X74" s="23" t="str">
        <f t="shared" si="7"/>
        <v xml:space="preserve"> 9</v>
      </c>
      <c r="Y74" s="13"/>
      <c r="Z74" s="13"/>
      <c r="AA74" s="13"/>
      <c r="AB74" s="90"/>
      <c r="AC74" s="26"/>
      <c r="AD74" s="24">
        <f>IF(AE74="","",VLOOKUP(AE74,Mapping!AT:AU,2,FALSE))</f>
        <v>2</v>
      </c>
      <c r="AE74" s="13" t="s">
        <v>1</v>
      </c>
    </row>
    <row r="75" spans="1:31">
      <c r="A75" s="116">
        <v>20050033</v>
      </c>
      <c r="B75" s="36" t="s">
        <v>243</v>
      </c>
      <c r="C75" s="209"/>
      <c r="D75" s="209"/>
      <c r="E75" s="209"/>
      <c r="F75" s="26"/>
      <c r="G75" s="26">
        <v>6</v>
      </c>
      <c r="H75" s="23" t="str">
        <f t="shared" si="4"/>
        <v>UREN -80 033001  6</v>
      </c>
      <c r="I75" s="23" t="str">
        <f t="shared" si="5"/>
        <v xml:space="preserve"> 6</v>
      </c>
      <c r="J75" s="13"/>
      <c r="K75" s="327">
        <f>IFERROR(VLOOKUP(L75,Mapping!AW:BA,5,FALSE),"")</f>
        <v>1</v>
      </c>
      <c r="L75" s="261" t="s">
        <v>905</v>
      </c>
      <c r="M75" s="286"/>
      <c r="N75" s="26" t="s">
        <v>2879</v>
      </c>
      <c r="O75" s="252">
        <v>43838</v>
      </c>
      <c r="P75" s="13" t="s">
        <v>949</v>
      </c>
      <c r="Q75" s="77"/>
      <c r="R75" s="26"/>
      <c r="S75" s="26"/>
      <c r="T75" s="13"/>
      <c r="U75" s="26"/>
      <c r="V75" s="26">
        <v>6</v>
      </c>
      <c r="W75" s="23" t="str">
        <f t="shared" si="6"/>
        <v>UREN -80 033001  6</v>
      </c>
      <c r="X75" s="23" t="str">
        <f t="shared" si="7"/>
        <v xml:space="preserve"> 6</v>
      </c>
      <c r="Y75" s="13"/>
      <c r="Z75" s="13"/>
      <c r="AA75" s="13"/>
      <c r="AB75" s="90"/>
      <c r="AC75" s="26"/>
      <c r="AD75" s="24">
        <f>IF(AE75="","",VLOOKUP(AE75,Mapping!AT:AU,2,FALSE))</f>
        <v>2</v>
      </c>
      <c r="AE75" s="13" t="s">
        <v>1</v>
      </c>
    </row>
    <row r="76" spans="1:31">
      <c r="A76" s="116">
        <v>20050033</v>
      </c>
      <c r="B76" s="36" t="s">
        <v>243</v>
      </c>
      <c r="C76" s="209"/>
      <c r="D76" s="209"/>
      <c r="E76" s="209"/>
      <c r="F76" s="26"/>
      <c r="G76" s="26">
        <v>6</v>
      </c>
      <c r="H76" s="23" t="str">
        <f t="shared" si="4"/>
        <v>UREN -80 033001  6</v>
      </c>
      <c r="I76" s="23" t="str">
        <f t="shared" si="5"/>
        <v xml:space="preserve"> 6</v>
      </c>
      <c r="J76" s="13"/>
      <c r="K76" s="327">
        <f>IFERROR(VLOOKUP(L76,Mapping!AW:BA,5,FALSE),"")</f>
        <v>2</v>
      </c>
      <c r="L76" s="97" t="s">
        <v>925</v>
      </c>
      <c r="M76" s="286"/>
      <c r="N76" s="26" t="s">
        <v>2879</v>
      </c>
      <c r="O76" s="252">
        <v>43838</v>
      </c>
      <c r="P76" s="13" t="s">
        <v>949</v>
      </c>
      <c r="Q76" s="77"/>
      <c r="R76" s="26"/>
      <c r="S76" s="26"/>
      <c r="T76" s="13"/>
      <c r="U76" s="26"/>
      <c r="V76" s="26">
        <v>6</v>
      </c>
      <c r="W76" s="23" t="str">
        <f t="shared" si="6"/>
        <v>UREN -80 033001  6</v>
      </c>
      <c r="X76" s="23" t="str">
        <f t="shared" si="7"/>
        <v xml:space="preserve"> 6</v>
      </c>
      <c r="Y76" s="13"/>
      <c r="Z76" s="13"/>
      <c r="AA76" s="13"/>
      <c r="AB76" s="90"/>
      <c r="AC76" s="26"/>
      <c r="AD76" s="24">
        <f>IF(AE76="","",VLOOKUP(AE76,Mapping!AT:AU,2,FALSE))</f>
        <v>2</v>
      </c>
      <c r="AE76" s="13" t="s">
        <v>1</v>
      </c>
    </row>
    <row r="77" spans="1:31">
      <c r="A77" s="116">
        <v>20050033</v>
      </c>
      <c r="B77" s="36" t="s">
        <v>243</v>
      </c>
      <c r="C77" s="209"/>
      <c r="D77" s="209"/>
      <c r="E77" s="209"/>
      <c r="F77" s="26"/>
      <c r="G77" s="26">
        <v>6</v>
      </c>
      <c r="H77" s="23" t="str">
        <f t="shared" si="4"/>
        <v>UREN -80 033001  6</v>
      </c>
      <c r="I77" s="23" t="str">
        <f t="shared" si="5"/>
        <v xml:space="preserve"> 6</v>
      </c>
      <c r="J77" s="13"/>
      <c r="K77" s="327">
        <f>IFERROR(VLOOKUP(L77,Mapping!AW:BA,5,FALSE),"")</f>
        <v>3</v>
      </c>
      <c r="L77" s="97" t="s">
        <v>943</v>
      </c>
      <c r="M77" s="286"/>
      <c r="N77" s="26" t="s">
        <v>2879</v>
      </c>
      <c r="O77" s="252">
        <v>43838</v>
      </c>
      <c r="P77" s="13" t="s">
        <v>949</v>
      </c>
      <c r="Q77" s="77"/>
      <c r="R77" s="26"/>
      <c r="S77" s="26"/>
      <c r="T77" s="13"/>
      <c r="U77" s="26"/>
      <c r="V77" s="26">
        <v>6</v>
      </c>
      <c r="W77" s="23" t="str">
        <f t="shared" si="6"/>
        <v>UREN -80 033001  6</v>
      </c>
      <c r="X77" s="23" t="str">
        <f t="shared" si="7"/>
        <v xml:space="preserve"> 6</v>
      </c>
      <c r="Y77" s="13"/>
      <c r="Z77" s="13"/>
      <c r="AA77" s="13"/>
      <c r="AB77" s="90"/>
      <c r="AC77" s="26"/>
      <c r="AD77" s="24">
        <f>IF(AE77="","",VLOOKUP(AE77,Mapping!AT:AU,2,FALSE))</f>
        <v>2</v>
      </c>
      <c r="AE77" s="13" t="s">
        <v>1</v>
      </c>
    </row>
    <row r="78" spans="1:31">
      <c r="A78" s="116">
        <v>19960064</v>
      </c>
      <c r="B78" s="36" t="s">
        <v>235</v>
      </c>
      <c r="C78" s="209"/>
      <c r="D78" s="209"/>
      <c r="E78" s="209"/>
      <c r="F78" s="62"/>
      <c r="G78" s="26">
        <v>9</v>
      </c>
      <c r="H78" s="23" t="str">
        <f t="shared" si="4"/>
        <v>UREN -80 033001  9</v>
      </c>
      <c r="I78" s="23" t="str">
        <f t="shared" si="5"/>
        <v xml:space="preserve"> 9</v>
      </c>
      <c r="J78" s="13" t="s">
        <v>205</v>
      </c>
      <c r="K78" s="327">
        <f>IFERROR(VLOOKUP(L78,Mapping!AW:BA,5,FALSE),"")</f>
        <v>2</v>
      </c>
      <c r="L78" s="216" t="s">
        <v>925</v>
      </c>
      <c r="M78" s="286" t="s">
        <v>2938</v>
      </c>
      <c r="N78" s="26" t="s">
        <v>2879</v>
      </c>
      <c r="O78" s="93">
        <v>43838</v>
      </c>
      <c r="P78" s="13" t="s">
        <v>912</v>
      </c>
      <c r="Q78" s="77"/>
      <c r="R78" s="26"/>
      <c r="S78" s="26"/>
      <c r="T78" s="13"/>
      <c r="U78" s="62"/>
      <c r="V78" s="26">
        <v>9</v>
      </c>
      <c r="W78" s="23" t="str">
        <f t="shared" si="6"/>
        <v>UREN -80 033001  9</v>
      </c>
      <c r="X78" s="23" t="str">
        <f t="shared" si="7"/>
        <v xml:space="preserve"> 9</v>
      </c>
      <c r="Y78" s="13"/>
      <c r="Z78" s="13"/>
      <c r="AA78" s="13"/>
      <c r="AB78" s="90"/>
      <c r="AC78" s="26"/>
      <c r="AD78" s="24">
        <f>IF(AE78="","",VLOOKUP(AE78,Mapping!AT:AU,2,FALSE))</f>
        <v>2</v>
      </c>
      <c r="AE78" s="13" t="s">
        <v>1</v>
      </c>
    </row>
    <row r="79" spans="1:31" ht="72.5">
      <c r="A79" s="116">
        <v>20050033</v>
      </c>
      <c r="B79" s="36" t="s">
        <v>243</v>
      </c>
      <c r="C79" s="209"/>
      <c r="D79" s="209"/>
      <c r="E79" s="209"/>
      <c r="F79" s="62"/>
      <c r="G79" s="26">
        <v>6</v>
      </c>
      <c r="H79" s="23" t="str">
        <f t="shared" si="4"/>
        <v>UREN -80 033001  6</v>
      </c>
      <c r="I79" s="23" t="str">
        <f t="shared" si="5"/>
        <v xml:space="preserve"> 6</v>
      </c>
      <c r="J79" s="13" t="s">
        <v>205</v>
      </c>
      <c r="K79" s="327">
        <f>IFERROR(VLOOKUP(L79,Mapping!AW:BA,5,FALSE),"")</f>
        <v>1</v>
      </c>
      <c r="L79" s="97" t="s">
        <v>905</v>
      </c>
      <c r="M79" s="286" t="s">
        <v>2938</v>
      </c>
      <c r="N79" s="26" t="s">
        <v>2879</v>
      </c>
      <c r="O79" s="93">
        <v>43838</v>
      </c>
      <c r="P79" s="13" t="s">
        <v>912</v>
      </c>
      <c r="Q79" s="77"/>
      <c r="R79" s="26"/>
      <c r="S79" s="26"/>
      <c r="T79" s="13"/>
      <c r="U79" s="62"/>
      <c r="V79" s="26">
        <v>6</v>
      </c>
      <c r="W79" s="23" t="str">
        <f t="shared" si="6"/>
        <v>UREN -80 033001  6</v>
      </c>
      <c r="X79" s="23" t="str">
        <f t="shared" si="7"/>
        <v xml:space="preserve"> 6</v>
      </c>
      <c r="Y79" s="13"/>
      <c r="Z79" s="13"/>
      <c r="AA79" s="13"/>
      <c r="AB79" s="90" t="s">
        <v>3015</v>
      </c>
      <c r="AC79" s="26"/>
      <c r="AD79" s="24">
        <f>IF(AE79="","",VLOOKUP(AE79,Mapping!AT:AU,2,FALSE))</f>
        <v>2</v>
      </c>
      <c r="AE79" s="13" t="s">
        <v>1</v>
      </c>
    </row>
    <row r="80" spans="1:31">
      <c r="A80" s="116">
        <v>20050033</v>
      </c>
      <c r="B80" s="36" t="s">
        <v>243</v>
      </c>
      <c r="C80" s="209"/>
      <c r="D80" s="209"/>
      <c r="E80" s="209"/>
      <c r="F80" s="62"/>
      <c r="G80" s="26">
        <v>6</v>
      </c>
      <c r="H80" s="23" t="str">
        <f t="shared" si="4"/>
        <v>UREN -80 033001  6</v>
      </c>
      <c r="I80" s="23" t="str">
        <f t="shared" si="5"/>
        <v xml:space="preserve"> 6</v>
      </c>
      <c r="J80" s="13" t="s">
        <v>205</v>
      </c>
      <c r="K80" s="327">
        <f>IFERROR(VLOOKUP(L80,Mapping!AW:BA,5,FALSE),"")</f>
        <v>2</v>
      </c>
      <c r="L80" s="216" t="s">
        <v>925</v>
      </c>
      <c r="M80" s="286" t="s">
        <v>2938</v>
      </c>
      <c r="N80" s="26" t="s">
        <v>2879</v>
      </c>
      <c r="O80" s="93">
        <v>43838</v>
      </c>
      <c r="P80" s="13" t="s">
        <v>912</v>
      </c>
      <c r="Q80" s="77"/>
      <c r="R80" s="26"/>
      <c r="S80" s="26"/>
      <c r="T80" s="13"/>
      <c r="U80" s="62"/>
      <c r="V80" s="26">
        <v>6</v>
      </c>
      <c r="W80" s="23" t="str">
        <f t="shared" si="6"/>
        <v>UREN -80 033001  6</v>
      </c>
      <c r="X80" s="23" t="str">
        <f t="shared" si="7"/>
        <v xml:space="preserve"> 6</v>
      </c>
      <c r="Y80" s="13"/>
      <c r="Z80" s="13"/>
      <c r="AA80" s="13"/>
      <c r="AB80" s="90"/>
      <c r="AC80" s="26"/>
      <c r="AD80" s="24">
        <f>IF(AE80="","",VLOOKUP(AE80,Mapping!AT:AU,2,FALSE))</f>
        <v>2</v>
      </c>
      <c r="AE80" s="13" t="s">
        <v>1</v>
      </c>
    </row>
    <row r="81" spans="1:31">
      <c r="A81" s="116">
        <v>20174902</v>
      </c>
      <c r="B81" s="36" t="s">
        <v>263</v>
      </c>
      <c r="C81" s="209"/>
      <c r="D81" s="209"/>
      <c r="E81" s="209"/>
      <c r="F81" s="26"/>
      <c r="G81" s="26">
        <v>5</v>
      </c>
      <c r="H81" s="23" t="str">
        <f t="shared" si="4"/>
        <v>UREN -80 033001  5</v>
      </c>
      <c r="I81" s="23" t="str">
        <f t="shared" si="5"/>
        <v xml:space="preserve"> 5</v>
      </c>
      <c r="J81" s="13" t="s">
        <v>205</v>
      </c>
      <c r="K81" s="327">
        <f>IFERROR(VLOOKUP(L81,Mapping!AW:BA,5,FALSE),"")</f>
        <v>2</v>
      </c>
      <c r="L81" s="97" t="s">
        <v>925</v>
      </c>
      <c r="M81" s="286"/>
      <c r="N81" s="26" t="s">
        <v>2879</v>
      </c>
      <c r="O81" s="252">
        <v>43839</v>
      </c>
      <c r="P81" s="13" t="s">
        <v>949</v>
      </c>
      <c r="Q81" s="77"/>
      <c r="R81" s="26"/>
      <c r="S81" s="26"/>
      <c r="T81" s="13"/>
      <c r="U81" s="26"/>
      <c r="V81" s="26">
        <v>5</v>
      </c>
      <c r="W81" s="23" t="str">
        <f t="shared" si="6"/>
        <v>UREN -80 033001  5</v>
      </c>
      <c r="X81" s="23" t="str">
        <f t="shared" si="7"/>
        <v xml:space="preserve"> 5</v>
      </c>
      <c r="Y81" s="13"/>
      <c r="Z81" s="13"/>
      <c r="AA81" s="13"/>
      <c r="AB81" s="90"/>
      <c r="AC81" s="26"/>
      <c r="AD81" s="24">
        <f>IF(AE81="","",VLOOKUP(AE81,Mapping!AT:AU,2,FALSE))</f>
        <v>2</v>
      </c>
      <c r="AE81" s="13" t="s">
        <v>1</v>
      </c>
    </row>
    <row r="82" spans="1:31">
      <c r="A82" s="116" t="s">
        <v>408</v>
      </c>
      <c r="B82" s="36" t="s">
        <v>409</v>
      </c>
      <c r="C82" s="209"/>
      <c r="D82" s="209"/>
      <c r="E82" s="209"/>
      <c r="F82" s="26"/>
      <c r="G82" s="26">
        <v>15</v>
      </c>
      <c r="H82" s="23" t="str">
        <f t="shared" si="4"/>
        <v>UREN -80 033001  15</v>
      </c>
      <c r="I82" s="23" t="str">
        <f t="shared" si="5"/>
        <v xml:space="preserve"> 15</v>
      </c>
      <c r="J82" s="13"/>
      <c r="K82" s="327">
        <f>IFERROR(VLOOKUP(L82,Mapping!AW:BA,5,FALSE),"")</f>
        <v>2</v>
      </c>
      <c r="L82" s="97" t="s">
        <v>925</v>
      </c>
      <c r="M82" s="286"/>
      <c r="N82" s="26" t="s">
        <v>2879</v>
      </c>
      <c r="O82" s="252">
        <v>43839</v>
      </c>
      <c r="P82" s="13" t="s">
        <v>949</v>
      </c>
      <c r="Q82" s="77"/>
      <c r="R82" s="26"/>
      <c r="S82" s="26"/>
      <c r="T82" s="13"/>
      <c r="U82" s="26"/>
      <c r="V82" s="26">
        <v>15</v>
      </c>
      <c r="W82" s="23" t="str">
        <f t="shared" si="6"/>
        <v>UREN -80 033001  15</v>
      </c>
      <c r="X82" s="23" t="str">
        <f t="shared" si="7"/>
        <v xml:space="preserve"> 15</v>
      </c>
      <c r="Y82" s="13"/>
      <c r="Z82" s="13"/>
      <c r="AA82" s="13"/>
      <c r="AB82" s="90"/>
      <c r="AC82" s="26"/>
      <c r="AD82" s="24">
        <f>IF(AE82="","",VLOOKUP(AE82,Mapping!AT:AU,2,FALSE))</f>
        <v>2</v>
      </c>
      <c r="AE82" s="13" t="s">
        <v>1</v>
      </c>
    </row>
    <row r="83" spans="1:31">
      <c r="A83" s="116">
        <v>20174902</v>
      </c>
      <c r="B83" s="36" t="s">
        <v>263</v>
      </c>
      <c r="C83" s="209"/>
      <c r="D83" s="209"/>
      <c r="E83" s="209"/>
      <c r="F83" s="26"/>
      <c r="G83" s="26">
        <v>5</v>
      </c>
      <c r="H83" s="23" t="str">
        <f t="shared" si="4"/>
        <v>UREN -80 033001  5</v>
      </c>
      <c r="I83" s="23" t="str">
        <f t="shared" si="5"/>
        <v xml:space="preserve"> 5</v>
      </c>
      <c r="J83" s="13" t="s">
        <v>205</v>
      </c>
      <c r="K83" s="327">
        <f>IFERROR(VLOOKUP(L83,Mapping!AW:BA,5,FALSE),"")</f>
        <v>2</v>
      </c>
      <c r="L83" s="216" t="s">
        <v>925</v>
      </c>
      <c r="M83" s="286" t="s">
        <v>2938</v>
      </c>
      <c r="N83" s="26" t="s">
        <v>2879</v>
      </c>
      <c r="O83" s="93">
        <v>43839</v>
      </c>
      <c r="P83" s="13" t="s">
        <v>912</v>
      </c>
      <c r="Q83" s="77"/>
      <c r="R83" s="26"/>
      <c r="S83" s="26"/>
      <c r="T83" s="13"/>
      <c r="U83" s="26"/>
      <c r="V83" s="26">
        <v>5</v>
      </c>
      <c r="W83" s="23" t="str">
        <f t="shared" si="6"/>
        <v>UREN -80 033001  5</v>
      </c>
      <c r="X83" s="23" t="str">
        <f t="shared" si="7"/>
        <v xml:space="preserve"> 5</v>
      </c>
      <c r="Y83" s="13"/>
      <c r="Z83" s="13"/>
      <c r="AA83" s="13"/>
      <c r="AB83" s="90"/>
      <c r="AC83" s="26"/>
      <c r="AD83" s="24">
        <f>IF(AE83="","",VLOOKUP(AE83,Mapping!AT:AU,2,FALSE))</f>
        <v>2</v>
      </c>
      <c r="AE83" s="13" t="s">
        <v>1</v>
      </c>
    </row>
    <row r="84" spans="1:31" ht="72.5">
      <c r="A84" s="116" t="s">
        <v>403</v>
      </c>
      <c r="B84" s="36" t="s">
        <v>404</v>
      </c>
      <c r="C84" s="209"/>
      <c r="D84" s="209"/>
      <c r="E84" s="209"/>
      <c r="F84" s="26"/>
      <c r="G84" s="26">
        <v>15</v>
      </c>
      <c r="H84" s="23" t="str">
        <f t="shared" si="4"/>
        <v>UREN -80 033001  15</v>
      </c>
      <c r="I84" s="23" t="str">
        <f t="shared" si="5"/>
        <v xml:space="preserve"> 15</v>
      </c>
      <c r="J84" s="13" t="s">
        <v>205</v>
      </c>
      <c r="K84" s="327">
        <f>IFERROR(VLOOKUP(L84,Mapping!AW:BA,5,FALSE),"")</f>
        <v>2</v>
      </c>
      <c r="L84" s="216" t="s">
        <v>925</v>
      </c>
      <c r="M84" s="286" t="s">
        <v>2938</v>
      </c>
      <c r="N84" s="26" t="s">
        <v>2879</v>
      </c>
      <c r="O84" s="93">
        <v>43839</v>
      </c>
      <c r="P84" s="13" t="s">
        <v>912</v>
      </c>
      <c r="Q84" s="77"/>
      <c r="R84" s="26"/>
      <c r="S84" s="26"/>
      <c r="T84" s="13"/>
      <c r="U84" s="26"/>
      <c r="V84" s="26">
        <v>15</v>
      </c>
      <c r="W84" s="23" t="str">
        <f t="shared" si="6"/>
        <v>UREN -80 033001  15</v>
      </c>
      <c r="X84" s="23" t="str">
        <f t="shared" si="7"/>
        <v xml:space="preserve"> 15</v>
      </c>
      <c r="Y84" s="13"/>
      <c r="Z84" s="13"/>
      <c r="AA84" s="13"/>
      <c r="AB84" s="90" t="s">
        <v>3016</v>
      </c>
      <c r="AC84" s="26"/>
      <c r="AD84" s="24">
        <f>IF(AE84="","",VLOOKUP(AE84,Mapping!AT:AU,2,FALSE))</f>
        <v>2</v>
      </c>
      <c r="AE84" s="13" t="s">
        <v>1</v>
      </c>
    </row>
    <row r="85" spans="1:31">
      <c r="A85" s="116">
        <v>20110476</v>
      </c>
      <c r="B85" s="36" t="s">
        <v>250</v>
      </c>
      <c r="C85" s="209"/>
      <c r="D85" s="209"/>
      <c r="E85" s="209"/>
      <c r="F85" s="26"/>
      <c r="G85" s="26">
        <v>6</v>
      </c>
      <c r="H85" s="23" t="str">
        <f t="shared" si="4"/>
        <v>UREN -80 033001  6</v>
      </c>
      <c r="I85" s="23" t="str">
        <f t="shared" si="5"/>
        <v xml:space="preserve"> 6</v>
      </c>
      <c r="J85" s="13"/>
      <c r="K85" s="327">
        <f>IFERROR(VLOOKUP(L85,Mapping!AW:BA,5,FALSE),"")</f>
        <v>1</v>
      </c>
      <c r="L85" s="261" t="s">
        <v>905</v>
      </c>
      <c r="M85" s="286"/>
      <c r="N85" s="26" t="s">
        <v>2879</v>
      </c>
      <c r="O85" s="252">
        <v>43840</v>
      </c>
      <c r="P85" s="13" t="s">
        <v>949</v>
      </c>
      <c r="Q85" s="77"/>
      <c r="R85" s="26"/>
      <c r="S85" s="26"/>
      <c r="T85" s="13"/>
      <c r="U85" s="26"/>
      <c r="V85" s="26">
        <v>6</v>
      </c>
      <c r="W85" s="23" t="str">
        <f t="shared" si="6"/>
        <v>UREN -80 033001  6</v>
      </c>
      <c r="X85" s="23" t="str">
        <f t="shared" si="7"/>
        <v xml:space="preserve"> 6</v>
      </c>
      <c r="Y85" s="13"/>
      <c r="Z85" s="13"/>
      <c r="AA85" s="13"/>
      <c r="AB85" s="90"/>
      <c r="AC85" s="26"/>
      <c r="AD85" s="24">
        <f>IF(AE85="","",VLOOKUP(AE85,Mapping!AT:AU,2,FALSE))</f>
        <v>2</v>
      </c>
      <c r="AE85" s="13" t="s">
        <v>1</v>
      </c>
    </row>
    <row r="86" spans="1:31">
      <c r="A86" s="116">
        <v>20110476</v>
      </c>
      <c r="B86" s="36" t="s">
        <v>250</v>
      </c>
      <c r="C86" s="209"/>
      <c r="D86" s="209"/>
      <c r="E86" s="209"/>
      <c r="F86" s="26"/>
      <c r="G86" s="26">
        <v>6</v>
      </c>
      <c r="H86" s="23" t="str">
        <f t="shared" si="4"/>
        <v>UREN -80 033001  6</v>
      </c>
      <c r="I86" s="23" t="str">
        <f t="shared" si="5"/>
        <v xml:space="preserve"> 6</v>
      </c>
      <c r="J86" s="13"/>
      <c r="K86" s="327">
        <f>IFERROR(VLOOKUP(L86,Mapping!AW:BA,5,FALSE),"")</f>
        <v>3</v>
      </c>
      <c r="L86" s="97" t="s">
        <v>943</v>
      </c>
      <c r="M86" s="286"/>
      <c r="N86" s="26" t="s">
        <v>2879</v>
      </c>
      <c r="O86" s="252">
        <v>43840</v>
      </c>
      <c r="P86" s="13" t="s">
        <v>949</v>
      </c>
      <c r="Q86" s="77"/>
      <c r="R86" s="26"/>
      <c r="S86" s="26"/>
      <c r="T86" s="13"/>
      <c r="U86" s="26"/>
      <c r="V86" s="26">
        <v>6</v>
      </c>
      <c r="W86" s="23" t="str">
        <f t="shared" si="6"/>
        <v>UREN -80 033001  6</v>
      </c>
      <c r="X86" s="23" t="str">
        <f t="shared" si="7"/>
        <v xml:space="preserve"> 6</v>
      </c>
      <c r="Y86" s="13"/>
      <c r="Z86" s="13"/>
      <c r="AA86" s="13"/>
      <c r="AB86" s="90"/>
      <c r="AC86" s="26"/>
      <c r="AD86" s="24">
        <f>IF(AE86="","",VLOOKUP(AE86,Mapping!AT:AU,2,FALSE))</f>
        <v>2</v>
      </c>
      <c r="AE86" s="13" t="s">
        <v>1</v>
      </c>
    </row>
    <row r="87" spans="1:31">
      <c r="A87" s="116">
        <v>20174902</v>
      </c>
      <c r="B87" s="36" t="s">
        <v>263</v>
      </c>
      <c r="C87" s="209"/>
      <c r="D87" s="209"/>
      <c r="E87" s="209"/>
      <c r="F87" s="26"/>
      <c r="G87" s="26">
        <v>5</v>
      </c>
      <c r="H87" s="23" t="str">
        <f t="shared" si="4"/>
        <v>UREN -80 033001  5</v>
      </c>
      <c r="I87" s="23" t="str">
        <f t="shared" si="5"/>
        <v xml:space="preserve"> 5</v>
      </c>
      <c r="J87" s="13"/>
      <c r="K87" s="327">
        <f>IFERROR(VLOOKUP(L87,Mapping!AW:BA,5,FALSE),"")</f>
        <v>1</v>
      </c>
      <c r="L87" s="261" t="s">
        <v>905</v>
      </c>
      <c r="M87" s="286"/>
      <c r="N87" s="26" t="s">
        <v>2879</v>
      </c>
      <c r="O87" s="252">
        <v>43840</v>
      </c>
      <c r="P87" s="13" t="s">
        <v>949</v>
      </c>
      <c r="Q87" s="77"/>
      <c r="R87" s="26"/>
      <c r="S87" s="26"/>
      <c r="T87" s="13"/>
      <c r="U87" s="26"/>
      <c r="V87" s="26">
        <v>5</v>
      </c>
      <c r="W87" s="23" t="str">
        <f t="shared" si="6"/>
        <v>UREN -80 033001  5</v>
      </c>
      <c r="X87" s="23" t="str">
        <f t="shared" si="7"/>
        <v xml:space="preserve"> 5</v>
      </c>
      <c r="Y87" s="13"/>
      <c r="Z87" s="13"/>
      <c r="AA87" s="13"/>
      <c r="AB87" s="90"/>
      <c r="AC87" s="26"/>
      <c r="AD87" s="24">
        <f>IF(AE87="","",VLOOKUP(AE87,Mapping!AT:AU,2,FALSE))</f>
        <v>2</v>
      </c>
      <c r="AE87" s="13" t="s">
        <v>1</v>
      </c>
    </row>
    <row r="88" spans="1:31">
      <c r="A88" s="116">
        <v>20174902</v>
      </c>
      <c r="B88" s="36" t="s">
        <v>263</v>
      </c>
      <c r="C88" s="209"/>
      <c r="D88" s="209"/>
      <c r="E88" s="209"/>
      <c r="F88" s="26"/>
      <c r="G88" s="26">
        <v>5</v>
      </c>
      <c r="H88" s="23" t="str">
        <f t="shared" si="4"/>
        <v>UREN -80 033001  5</v>
      </c>
      <c r="I88" s="23" t="str">
        <f t="shared" si="5"/>
        <v xml:space="preserve"> 5</v>
      </c>
      <c r="J88" s="13"/>
      <c r="K88" s="327">
        <f>IFERROR(VLOOKUP(L88,Mapping!AW:BA,5,FALSE),"")</f>
        <v>3</v>
      </c>
      <c r="L88" s="97" t="s">
        <v>943</v>
      </c>
      <c r="M88" s="286"/>
      <c r="N88" s="26" t="s">
        <v>2879</v>
      </c>
      <c r="O88" s="252">
        <v>43840</v>
      </c>
      <c r="P88" s="13" t="s">
        <v>949</v>
      </c>
      <c r="Q88" s="77"/>
      <c r="R88" s="26"/>
      <c r="S88" s="26"/>
      <c r="T88" s="13"/>
      <c r="U88" s="26"/>
      <c r="V88" s="26">
        <v>5</v>
      </c>
      <c r="W88" s="23" t="str">
        <f t="shared" si="6"/>
        <v>UREN -80 033001  5</v>
      </c>
      <c r="X88" s="23" t="str">
        <f t="shared" si="7"/>
        <v xml:space="preserve"> 5</v>
      </c>
      <c r="Y88" s="13"/>
      <c r="Z88" s="13"/>
      <c r="AA88" s="13"/>
      <c r="AB88" s="90"/>
      <c r="AC88" s="26"/>
      <c r="AD88" s="24">
        <f>IF(AE88="","",VLOOKUP(AE88,Mapping!AT:AU,2,FALSE))</f>
        <v>2</v>
      </c>
      <c r="AE88" s="13" t="s">
        <v>1</v>
      </c>
    </row>
    <row r="89" spans="1:31" ht="87">
      <c r="A89" s="116">
        <v>20110476</v>
      </c>
      <c r="B89" s="36" t="s">
        <v>250</v>
      </c>
      <c r="C89" s="209"/>
      <c r="D89" s="209"/>
      <c r="E89" s="209"/>
      <c r="F89" s="62"/>
      <c r="G89" s="26">
        <v>6</v>
      </c>
      <c r="H89" s="23" t="str">
        <f t="shared" si="4"/>
        <v>UREN -80 033001  6</v>
      </c>
      <c r="I89" s="23" t="str">
        <f t="shared" si="5"/>
        <v xml:space="preserve"> 6</v>
      </c>
      <c r="J89" s="13" t="s">
        <v>205</v>
      </c>
      <c r="K89" s="327">
        <f>IFERROR(VLOOKUP(L89,Mapping!AW:BA,5,FALSE),"")</f>
        <v>1</v>
      </c>
      <c r="L89" s="97" t="s">
        <v>905</v>
      </c>
      <c r="M89" s="286" t="s">
        <v>2938</v>
      </c>
      <c r="N89" s="26" t="s">
        <v>2879</v>
      </c>
      <c r="O89" s="93">
        <v>43840</v>
      </c>
      <c r="P89" s="13" t="s">
        <v>912</v>
      </c>
      <c r="Q89" s="77"/>
      <c r="R89" s="26"/>
      <c r="S89" s="26"/>
      <c r="T89" s="13"/>
      <c r="U89" s="62"/>
      <c r="V89" s="26">
        <v>6</v>
      </c>
      <c r="W89" s="23" t="str">
        <f t="shared" si="6"/>
        <v>UREN -80 033001  6</v>
      </c>
      <c r="X89" s="23" t="str">
        <f t="shared" si="7"/>
        <v xml:space="preserve"> 6</v>
      </c>
      <c r="Y89" s="13"/>
      <c r="Z89" s="13"/>
      <c r="AA89" s="13"/>
      <c r="AB89" s="90" t="s">
        <v>3017</v>
      </c>
      <c r="AC89" s="26"/>
      <c r="AD89" s="24">
        <f>IF(AE89="","",VLOOKUP(AE89,Mapping!AT:AU,2,FALSE))</f>
        <v>2</v>
      </c>
      <c r="AE89" s="13" t="s">
        <v>1</v>
      </c>
    </row>
    <row r="90" spans="1:31">
      <c r="A90" s="116">
        <v>20110476</v>
      </c>
      <c r="B90" s="36" t="s">
        <v>250</v>
      </c>
      <c r="C90" s="209"/>
      <c r="D90" s="209"/>
      <c r="E90" s="209"/>
      <c r="F90" s="62"/>
      <c r="G90" s="26">
        <v>6</v>
      </c>
      <c r="H90" s="23" t="str">
        <f t="shared" si="4"/>
        <v>UREN -80 033001  6</v>
      </c>
      <c r="I90" s="23" t="str">
        <f t="shared" si="5"/>
        <v xml:space="preserve"> 6</v>
      </c>
      <c r="J90" s="13" t="s">
        <v>205</v>
      </c>
      <c r="K90" s="327">
        <f>IFERROR(VLOOKUP(L90,Mapping!AW:BA,5,FALSE),"")</f>
        <v>3</v>
      </c>
      <c r="L90" s="97" t="s">
        <v>943</v>
      </c>
      <c r="M90" s="286" t="s">
        <v>2938</v>
      </c>
      <c r="N90" s="26" t="s">
        <v>2879</v>
      </c>
      <c r="O90" s="93">
        <v>43840</v>
      </c>
      <c r="P90" s="13" t="s">
        <v>912</v>
      </c>
      <c r="Q90" s="77"/>
      <c r="R90" s="26"/>
      <c r="S90" s="26"/>
      <c r="T90" s="13"/>
      <c r="U90" s="62"/>
      <c r="V90" s="26">
        <v>6</v>
      </c>
      <c r="W90" s="23" t="str">
        <f t="shared" si="6"/>
        <v>UREN -80 033001  6</v>
      </c>
      <c r="X90" s="23" t="str">
        <f t="shared" si="7"/>
        <v xml:space="preserve"> 6</v>
      </c>
      <c r="Y90" s="13"/>
      <c r="Z90" s="13"/>
      <c r="AA90" s="13"/>
      <c r="AB90" s="90"/>
      <c r="AC90" s="26"/>
      <c r="AD90" s="24">
        <f>IF(AE90="","",VLOOKUP(AE90,Mapping!AT:AU,2,FALSE))</f>
        <v>2</v>
      </c>
      <c r="AE90" s="13" t="s">
        <v>1</v>
      </c>
    </row>
    <row r="91" spans="1:31" ht="101.5">
      <c r="A91" s="116">
        <v>20174902</v>
      </c>
      <c r="B91" s="36" t="s">
        <v>263</v>
      </c>
      <c r="C91" s="209"/>
      <c r="D91" s="209"/>
      <c r="E91" s="209"/>
      <c r="F91" s="26"/>
      <c r="G91" s="26">
        <v>5</v>
      </c>
      <c r="H91" s="23" t="str">
        <f t="shared" si="4"/>
        <v>UREN -80 033001  5</v>
      </c>
      <c r="I91" s="23" t="str">
        <f t="shared" si="5"/>
        <v xml:space="preserve"> 5</v>
      </c>
      <c r="J91" s="13" t="s">
        <v>205</v>
      </c>
      <c r="K91" s="327">
        <f>IFERROR(VLOOKUP(L91,Mapping!AW:BA,5,FALSE),"")</f>
        <v>1</v>
      </c>
      <c r="L91" s="97" t="s">
        <v>905</v>
      </c>
      <c r="M91" s="286" t="s">
        <v>2938</v>
      </c>
      <c r="N91" s="26" t="s">
        <v>2879</v>
      </c>
      <c r="O91" s="93">
        <v>43840</v>
      </c>
      <c r="P91" s="13" t="s">
        <v>912</v>
      </c>
      <c r="Q91" s="77"/>
      <c r="R91" s="26"/>
      <c r="S91" s="26"/>
      <c r="T91" s="13"/>
      <c r="U91" s="26"/>
      <c r="V91" s="26">
        <v>5</v>
      </c>
      <c r="W91" s="23" t="str">
        <f t="shared" si="6"/>
        <v>UREN -80 033001  5</v>
      </c>
      <c r="X91" s="23" t="str">
        <f t="shared" si="7"/>
        <v xml:space="preserve"> 5</v>
      </c>
      <c r="Y91" s="13"/>
      <c r="Z91" s="13"/>
      <c r="AA91" s="13"/>
      <c r="AB91" s="90" t="s">
        <v>3018</v>
      </c>
      <c r="AC91" s="26"/>
      <c r="AD91" s="24">
        <f>IF(AE91="","",VLOOKUP(AE91,Mapping!AT:AU,2,FALSE))</f>
        <v>2</v>
      </c>
      <c r="AE91" s="13" t="s">
        <v>1</v>
      </c>
    </row>
    <row r="92" spans="1:31" ht="29">
      <c r="A92" s="116">
        <v>20174902</v>
      </c>
      <c r="B92" s="36" t="s">
        <v>263</v>
      </c>
      <c r="C92" s="209"/>
      <c r="D92" s="209"/>
      <c r="E92" s="209"/>
      <c r="F92" s="26"/>
      <c r="G92" s="26">
        <v>5</v>
      </c>
      <c r="H92" s="23" t="str">
        <f t="shared" si="4"/>
        <v>UREN -80 033001  5</v>
      </c>
      <c r="I92" s="23" t="str">
        <f t="shared" si="5"/>
        <v xml:space="preserve"> 5</v>
      </c>
      <c r="J92" s="13" t="s">
        <v>205</v>
      </c>
      <c r="K92" s="327">
        <f>IFERROR(VLOOKUP(L92,Mapping!AW:BA,5,FALSE),"")</f>
        <v>3</v>
      </c>
      <c r="L92" s="97" t="s">
        <v>943</v>
      </c>
      <c r="M92" s="286" t="s">
        <v>2938</v>
      </c>
      <c r="N92" s="26" t="s">
        <v>2879</v>
      </c>
      <c r="O92" s="93">
        <v>43840</v>
      </c>
      <c r="P92" s="13" t="s">
        <v>912</v>
      </c>
      <c r="Q92" s="77"/>
      <c r="R92" s="26"/>
      <c r="S92" s="26"/>
      <c r="T92" s="13"/>
      <c r="U92" s="26"/>
      <c r="V92" s="26">
        <v>5</v>
      </c>
      <c r="W92" s="23" t="str">
        <f t="shared" si="6"/>
        <v>UREN -80 033001  5</v>
      </c>
      <c r="X92" s="23" t="str">
        <f t="shared" si="7"/>
        <v xml:space="preserve"> 5</v>
      </c>
      <c r="Y92" s="13"/>
      <c r="Z92" s="13"/>
      <c r="AA92" s="13"/>
      <c r="AB92" s="90" t="s">
        <v>3019</v>
      </c>
      <c r="AC92" s="26"/>
      <c r="AD92" s="24">
        <f>IF(AE92="","",VLOOKUP(AE92,Mapping!AT:AU,2,FALSE))</f>
        <v>2</v>
      </c>
      <c r="AE92" s="13" t="s">
        <v>1</v>
      </c>
    </row>
    <row r="93" spans="1:31">
      <c r="A93" s="116" t="s">
        <v>489</v>
      </c>
      <c r="B93" s="36" t="s">
        <v>490</v>
      </c>
      <c r="C93" s="209"/>
      <c r="D93" s="209"/>
      <c r="E93" s="209"/>
      <c r="F93" s="26"/>
      <c r="G93" s="26">
        <v>16</v>
      </c>
      <c r="H93" s="23" t="str">
        <f t="shared" si="4"/>
        <v>UREN -80 033001  16</v>
      </c>
      <c r="I93" s="23" t="str">
        <f t="shared" si="5"/>
        <v xml:space="preserve"> 16</v>
      </c>
      <c r="J93" s="13"/>
      <c r="K93" s="327">
        <f>IFERROR(VLOOKUP(L93,Mapping!AW:BA,5,FALSE),"")</f>
        <v>2</v>
      </c>
      <c r="L93" s="97" t="s">
        <v>925</v>
      </c>
      <c r="M93" s="286"/>
      <c r="N93" s="26" t="s">
        <v>2995</v>
      </c>
      <c r="O93" s="252">
        <v>43840</v>
      </c>
      <c r="P93" s="13" t="s">
        <v>949</v>
      </c>
      <c r="Q93" s="77"/>
      <c r="R93" s="26"/>
      <c r="S93" s="26"/>
      <c r="T93" s="13"/>
      <c r="U93" s="26"/>
      <c r="V93" s="26">
        <v>16</v>
      </c>
      <c r="W93" s="23" t="str">
        <f t="shared" si="6"/>
        <v>UREN -80 033001  16</v>
      </c>
      <c r="X93" s="23" t="str">
        <f t="shared" si="7"/>
        <v xml:space="preserve"> 16</v>
      </c>
      <c r="Y93" s="13"/>
      <c r="Z93" s="13"/>
      <c r="AA93" s="13"/>
      <c r="AB93" s="90"/>
      <c r="AC93" s="26"/>
      <c r="AD93" s="24">
        <f>IF(AE93="","",VLOOKUP(AE93,Mapping!AT:AU,2,FALSE))</f>
        <v>2</v>
      </c>
      <c r="AE93" s="13" t="s">
        <v>1</v>
      </c>
    </row>
    <row r="94" spans="1:31">
      <c r="A94" s="116">
        <v>20030099</v>
      </c>
      <c r="B94" s="36" t="s">
        <v>242</v>
      </c>
      <c r="C94" s="209"/>
      <c r="D94" s="209"/>
      <c r="E94" s="209"/>
      <c r="F94" s="26"/>
      <c r="G94" s="26">
        <v>5</v>
      </c>
      <c r="H94" s="23" t="str">
        <f t="shared" si="4"/>
        <v>UREN -80 033001  5</v>
      </c>
      <c r="I94" s="23" t="str">
        <f t="shared" si="5"/>
        <v xml:space="preserve"> 5</v>
      </c>
      <c r="J94" s="13"/>
      <c r="K94" s="327">
        <f>IFERROR(VLOOKUP(L94,Mapping!AW:BA,5,FALSE),"")</f>
        <v>2</v>
      </c>
      <c r="L94" s="97" t="s">
        <v>925</v>
      </c>
      <c r="M94" s="286"/>
      <c r="N94" s="26" t="s">
        <v>2879</v>
      </c>
      <c r="O94" s="252">
        <v>43843</v>
      </c>
      <c r="P94" s="13" t="s">
        <v>949</v>
      </c>
      <c r="Q94" s="77"/>
      <c r="R94" s="26"/>
      <c r="S94" s="26"/>
      <c r="T94" s="13"/>
      <c r="U94" s="26"/>
      <c r="V94" s="26">
        <v>5</v>
      </c>
      <c r="W94" s="23" t="str">
        <f t="shared" si="6"/>
        <v>UREN -80 033001  5</v>
      </c>
      <c r="X94" s="23" t="str">
        <f t="shared" si="7"/>
        <v xml:space="preserve"> 5</v>
      </c>
      <c r="Y94" s="13"/>
      <c r="Z94" s="13"/>
      <c r="AA94" s="13"/>
      <c r="AB94" s="90"/>
      <c r="AC94" s="26"/>
      <c r="AD94" s="24">
        <f>IF(AE94="","",VLOOKUP(AE94,Mapping!AT:AU,2,FALSE))</f>
        <v>2</v>
      </c>
      <c r="AE94" s="13" t="s">
        <v>1</v>
      </c>
    </row>
    <row r="95" spans="1:31">
      <c r="A95" s="116">
        <v>20110477</v>
      </c>
      <c r="B95" s="36" t="s">
        <v>251</v>
      </c>
      <c r="C95" s="209"/>
      <c r="D95" s="209"/>
      <c r="E95" s="209"/>
      <c r="F95" s="26"/>
      <c r="G95" s="26">
        <v>7</v>
      </c>
      <c r="H95" s="23" t="str">
        <f t="shared" si="4"/>
        <v>UREN -80 033001  7</v>
      </c>
      <c r="I95" s="23" t="str">
        <f t="shared" si="5"/>
        <v xml:space="preserve"> 7</v>
      </c>
      <c r="J95" s="13"/>
      <c r="K95" s="327">
        <f>IFERROR(VLOOKUP(L95,Mapping!AW:BA,5,FALSE),"")</f>
        <v>3</v>
      </c>
      <c r="L95" s="97" t="s">
        <v>943</v>
      </c>
      <c r="M95" s="286"/>
      <c r="N95" s="26" t="s">
        <v>2879</v>
      </c>
      <c r="O95" s="252">
        <v>43843</v>
      </c>
      <c r="P95" s="13" t="s">
        <v>949</v>
      </c>
      <c r="Q95" s="77"/>
      <c r="R95" s="26"/>
      <c r="S95" s="26"/>
      <c r="T95" s="13"/>
      <c r="U95" s="26"/>
      <c r="V95" s="26">
        <v>7</v>
      </c>
      <c r="W95" s="23" t="str">
        <f t="shared" si="6"/>
        <v>UREN -80 033001  7</v>
      </c>
      <c r="X95" s="23" t="str">
        <f t="shared" si="7"/>
        <v xml:space="preserve"> 7</v>
      </c>
      <c r="Y95" s="13"/>
      <c r="Z95" s="13"/>
      <c r="AA95" s="13"/>
      <c r="AB95" s="90"/>
      <c r="AC95" s="26"/>
      <c r="AD95" s="24">
        <f>IF(AE95="","",VLOOKUP(AE95,Mapping!AT:AU,2,FALSE))</f>
        <v>2</v>
      </c>
      <c r="AE95" s="13" t="s">
        <v>1</v>
      </c>
    </row>
    <row r="96" spans="1:31">
      <c r="A96" s="116" t="s">
        <v>380</v>
      </c>
      <c r="B96" s="36" t="s">
        <v>381</v>
      </c>
      <c r="C96" s="209"/>
      <c r="D96" s="209"/>
      <c r="E96" s="209"/>
      <c r="F96" s="26"/>
      <c r="G96" s="26">
        <v>15</v>
      </c>
      <c r="H96" s="23" t="str">
        <f t="shared" si="4"/>
        <v>UREN -80 033001  15</v>
      </c>
      <c r="I96" s="23" t="str">
        <f t="shared" si="5"/>
        <v xml:space="preserve"> 15</v>
      </c>
      <c r="J96" s="13"/>
      <c r="K96" s="327">
        <f>IFERROR(VLOOKUP(L96,Mapping!AW:BA,5,FALSE),"")</f>
        <v>2</v>
      </c>
      <c r="L96" s="97" t="s">
        <v>925</v>
      </c>
      <c r="M96" s="286"/>
      <c r="N96" s="26" t="s">
        <v>2879</v>
      </c>
      <c r="O96" s="252">
        <v>43843</v>
      </c>
      <c r="P96" s="13" t="s">
        <v>949</v>
      </c>
      <c r="Q96" s="77"/>
      <c r="R96" s="26"/>
      <c r="S96" s="26"/>
      <c r="T96" s="13"/>
      <c r="U96" s="26"/>
      <c r="V96" s="26">
        <v>15</v>
      </c>
      <c r="W96" s="23" t="str">
        <f t="shared" si="6"/>
        <v>UREN -80 033001  15</v>
      </c>
      <c r="X96" s="23" t="str">
        <f t="shared" si="7"/>
        <v xml:space="preserve"> 15</v>
      </c>
      <c r="Y96" s="13"/>
      <c r="Z96" s="13"/>
      <c r="AA96" s="13"/>
      <c r="AB96" s="90"/>
      <c r="AC96" s="26"/>
      <c r="AD96" s="24">
        <f>IF(AE96="","",VLOOKUP(AE96,Mapping!AT:AU,2,FALSE))</f>
        <v>2</v>
      </c>
      <c r="AE96" s="13" t="s">
        <v>1</v>
      </c>
    </row>
    <row r="97" spans="1:31">
      <c r="A97" s="116" t="s">
        <v>377</v>
      </c>
      <c r="B97" s="36" t="s">
        <v>378</v>
      </c>
      <c r="C97" s="209"/>
      <c r="D97" s="209"/>
      <c r="E97" s="209"/>
      <c r="F97" s="26"/>
      <c r="G97" s="26">
        <v>15</v>
      </c>
      <c r="H97" s="23" t="str">
        <f t="shared" si="4"/>
        <v>UREN -80 033001  15</v>
      </c>
      <c r="I97" s="23" t="str">
        <f t="shared" si="5"/>
        <v xml:space="preserve"> 15</v>
      </c>
      <c r="J97" s="13" t="s">
        <v>205</v>
      </c>
      <c r="K97" s="327">
        <f>IFERROR(VLOOKUP(L97,Mapping!AW:BA,5,FALSE),"")</f>
        <v>2</v>
      </c>
      <c r="L97" s="216" t="s">
        <v>925</v>
      </c>
      <c r="M97" s="286" t="s">
        <v>2938</v>
      </c>
      <c r="N97" s="26" t="s">
        <v>2880</v>
      </c>
      <c r="O97" s="93">
        <v>43843</v>
      </c>
      <c r="P97" s="13" t="s">
        <v>912</v>
      </c>
      <c r="Q97" s="77"/>
      <c r="R97" s="26"/>
      <c r="S97" s="26"/>
      <c r="T97" s="13"/>
      <c r="U97" s="26"/>
      <c r="V97" s="26">
        <v>15</v>
      </c>
      <c r="W97" s="23" t="str">
        <f t="shared" si="6"/>
        <v>UREN -80 033001  15</v>
      </c>
      <c r="X97" s="23" t="str">
        <f t="shared" si="7"/>
        <v xml:space="preserve"> 15</v>
      </c>
      <c r="Y97" s="13"/>
      <c r="Z97" s="13"/>
      <c r="AA97" s="13"/>
      <c r="AB97" s="90"/>
      <c r="AC97" s="26"/>
      <c r="AD97" s="24">
        <f>IF(AE97="","",VLOOKUP(AE97,Mapping!AT:AU,2,FALSE))</f>
        <v>2</v>
      </c>
      <c r="AE97" s="13" t="s">
        <v>1</v>
      </c>
    </row>
    <row r="98" spans="1:31">
      <c r="A98" s="116" t="s">
        <v>380</v>
      </c>
      <c r="B98" s="36" t="s">
        <v>381</v>
      </c>
      <c r="C98" s="209"/>
      <c r="D98" s="209"/>
      <c r="E98" s="209"/>
      <c r="F98" s="26"/>
      <c r="G98" s="26">
        <v>15</v>
      </c>
      <c r="H98" s="23" t="str">
        <f t="shared" si="4"/>
        <v>UREN -80 033001  15</v>
      </c>
      <c r="I98" s="23" t="str">
        <f t="shared" si="5"/>
        <v xml:space="preserve"> 15</v>
      </c>
      <c r="J98" s="13" t="s">
        <v>205</v>
      </c>
      <c r="K98" s="327">
        <f>IFERROR(VLOOKUP(L98,Mapping!AW:BA,5,FALSE),"")</f>
        <v>2</v>
      </c>
      <c r="L98" s="216" t="s">
        <v>925</v>
      </c>
      <c r="M98" s="286" t="s">
        <v>2938</v>
      </c>
      <c r="N98" s="26" t="s">
        <v>2879</v>
      </c>
      <c r="O98" s="93">
        <v>43843</v>
      </c>
      <c r="P98" s="13" t="s">
        <v>912</v>
      </c>
      <c r="Q98" s="77"/>
      <c r="R98" s="26"/>
      <c r="S98" s="26"/>
      <c r="T98" s="13"/>
      <c r="U98" s="26"/>
      <c r="V98" s="26">
        <v>15</v>
      </c>
      <c r="W98" s="23" t="str">
        <f t="shared" si="6"/>
        <v>UREN -80 033001  15</v>
      </c>
      <c r="X98" s="23" t="str">
        <f t="shared" si="7"/>
        <v xml:space="preserve"> 15</v>
      </c>
      <c r="Y98" s="13"/>
      <c r="Z98" s="13"/>
      <c r="AA98" s="13"/>
      <c r="AB98" s="90"/>
      <c r="AC98" s="26"/>
      <c r="AD98" s="24">
        <f>IF(AE98="","",VLOOKUP(AE98,Mapping!AT:AU,2,FALSE))</f>
        <v>2</v>
      </c>
      <c r="AE98" s="13" t="s">
        <v>1</v>
      </c>
    </row>
    <row r="99" spans="1:31">
      <c r="A99" s="116" t="s">
        <v>400</v>
      </c>
      <c r="B99" s="36" t="s">
        <v>401</v>
      </c>
      <c r="C99" s="209"/>
      <c r="D99" s="209"/>
      <c r="E99" s="209"/>
      <c r="F99" s="26"/>
      <c r="G99" s="26">
        <v>15</v>
      </c>
      <c r="H99" s="23" t="str">
        <f t="shared" si="4"/>
        <v>UREN -80 033001  15</v>
      </c>
      <c r="I99" s="23" t="str">
        <f t="shared" si="5"/>
        <v xml:space="preserve"> 15</v>
      </c>
      <c r="J99" s="13" t="s">
        <v>205</v>
      </c>
      <c r="K99" s="327">
        <f>IFERROR(VLOOKUP(L99,Mapping!AW:BA,5,FALSE),"")</f>
        <v>2</v>
      </c>
      <c r="L99" s="216" t="s">
        <v>925</v>
      </c>
      <c r="M99" s="286" t="s">
        <v>2938</v>
      </c>
      <c r="N99" s="26" t="s">
        <v>2995</v>
      </c>
      <c r="O99" s="93">
        <v>43843</v>
      </c>
      <c r="P99" s="13" t="s">
        <v>912</v>
      </c>
      <c r="Q99" s="77"/>
      <c r="R99" s="26"/>
      <c r="S99" s="26"/>
      <c r="T99" s="13"/>
      <c r="U99" s="26"/>
      <c r="V99" s="26">
        <v>15</v>
      </c>
      <c r="W99" s="23" t="str">
        <f t="shared" si="6"/>
        <v>UREN -80 033001  15</v>
      </c>
      <c r="X99" s="23" t="str">
        <f t="shared" si="7"/>
        <v xml:space="preserve"> 15</v>
      </c>
      <c r="Y99" s="13"/>
      <c r="Z99" s="13"/>
      <c r="AA99" s="13"/>
      <c r="AB99" s="90"/>
      <c r="AC99" s="26"/>
      <c r="AD99" s="24">
        <f>IF(AE99="","",VLOOKUP(AE99,Mapping!AT:AU,2,FALSE))</f>
        <v>2</v>
      </c>
      <c r="AE99" s="13" t="s">
        <v>1</v>
      </c>
    </row>
    <row r="100" spans="1:31">
      <c r="A100" s="116" t="s">
        <v>377</v>
      </c>
      <c r="B100" s="36" t="s">
        <v>378</v>
      </c>
      <c r="C100" s="209"/>
      <c r="D100" s="209"/>
      <c r="E100" s="209"/>
      <c r="F100" s="26"/>
      <c r="G100" s="26">
        <v>15</v>
      </c>
      <c r="H100" s="23" t="str">
        <f t="shared" si="4"/>
        <v>UREN -80 033001  15</v>
      </c>
      <c r="I100" s="23" t="str">
        <f t="shared" si="5"/>
        <v xml:space="preserve"> 15</v>
      </c>
      <c r="J100" s="13"/>
      <c r="K100" s="327">
        <f>IFERROR(VLOOKUP(L100,Mapping!AW:BA,5,FALSE),"")</f>
        <v>2</v>
      </c>
      <c r="L100" s="97" t="s">
        <v>925</v>
      </c>
      <c r="M100" s="286"/>
      <c r="N100" s="26" t="s">
        <v>2880</v>
      </c>
      <c r="O100" s="252">
        <v>43843</v>
      </c>
      <c r="P100" s="13" t="s">
        <v>949</v>
      </c>
      <c r="Q100" s="77"/>
      <c r="R100" s="26"/>
      <c r="S100" s="26"/>
      <c r="T100" s="13"/>
      <c r="U100" s="26"/>
      <c r="V100" s="26">
        <v>15</v>
      </c>
      <c r="W100" s="23" t="str">
        <f t="shared" si="6"/>
        <v>UREN -80 033001  15</v>
      </c>
      <c r="X100" s="23" t="str">
        <f t="shared" si="7"/>
        <v xml:space="preserve"> 15</v>
      </c>
      <c r="Y100" s="13"/>
      <c r="Z100" s="13"/>
      <c r="AA100" s="13"/>
      <c r="AB100" s="90"/>
      <c r="AC100" s="26"/>
      <c r="AD100" s="24">
        <f>IF(AE100="","",VLOOKUP(AE100,Mapping!AT:AU,2,FALSE))</f>
        <v>2</v>
      </c>
      <c r="AE100" s="13" t="s">
        <v>1</v>
      </c>
    </row>
    <row r="101" spans="1:31">
      <c r="A101" s="116" t="s">
        <v>400</v>
      </c>
      <c r="B101" s="36" t="s">
        <v>401</v>
      </c>
      <c r="C101" s="209"/>
      <c r="D101" s="209"/>
      <c r="E101" s="209"/>
      <c r="F101" s="26"/>
      <c r="G101" s="26">
        <v>15</v>
      </c>
      <c r="H101" s="23" t="str">
        <f t="shared" si="4"/>
        <v>UREN -80 033001  15</v>
      </c>
      <c r="I101" s="23" t="str">
        <f t="shared" si="5"/>
        <v xml:space="preserve"> 15</v>
      </c>
      <c r="J101" s="13"/>
      <c r="K101" s="327">
        <f>IFERROR(VLOOKUP(L101,Mapping!AW:BA,5,FALSE),"")</f>
        <v>2</v>
      </c>
      <c r="L101" s="97" t="s">
        <v>925</v>
      </c>
      <c r="M101" s="286" t="s">
        <v>2938</v>
      </c>
      <c r="N101" s="26" t="s">
        <v>2995</v>
      </c>
      <c r="O101" s="252">
        <v>43843</v>
      </c>
      <c r="P101" s="13" t="s">
        <v>949</v>
      </c>
      <c r="Q101" s="77"/>
      <c r="R101" s="26"/>
      <c r="S101" s="26"/>
      <c r="T101" s="13"/>
      <c r="U101" s="26">
        <v>14</v>
      </c>
      <c r="V101" s="26">
        <v>19</v>
      </c>
      <c r="W101" s="23" t="str">
        <f t="shared" si="6"/>
        <v>UREN -80 033001 14 19</v>
      </c>
      <c r="X101" s="23" t="str">
        <f t="shared" si="7"/>
        <v>14 19</v>
      </c>
      <c r="Y101" s="26">
        <v>14</v>
      </c>
      <c r="Z101" s="26">
        <v>19</v>
      </c>
      <c r="AA101" s="26" t="s">
        <v>1209</v>
      </c>
      <c r="AB101" s="90"/>
      <c r="AC101" s="26"/>
      <c r="AD101" s="24">
        <f>IF(AE101="","",VLOOKUP(AE101,Mapping!AT:AU,2,FALSE))</f>
        <v>2</v>
      </c>
      <c r="AE101" s="13" t="s">
        <v>1</v>
      </c>
    </row>
    <row r="102" spans="1:31">
      <c r="A102" s="116">
        <v>20130871</v>
      </c>
      <c r="B102" s="36" t="s">
        <v>256</v>
      </c>
      <c r="C102" s="209"/>
      <c r="D102" s="209"/>
      <c r="E102" s="209"/>
      <c r="F102" s="26"/>
      <c r="G102" s="26">
        <v>6</v>
      </c>
      <c r="H102" s="23" t="str">
        <f t="shared" si="4"/>
        <v>UREN -80 033001  6</v>
      </c>
      <c r="I102" s="23" t="str">
        <f t="shared" si="5"/>
        <v xml:space="preserve"> 6</v>
      </c>
      <c r="J102" s="13"/>
      <c r="K102" s="327">
        <f>IFERROR(VLOOKUP(L102,Mapping!AW:BA,5,FALSE),"")</f>
        <v>3</v>
      </c>
      <c r="L102" s="97" t="s">
        <v>943</v>
      </c>
      <c r="M102" s="286"/>
      <c r="N102" s="26" t="s">
        <v>2879</v>
      </c>
      <c r="O102" s="252">
        <v>43844</v>
      </c>
      <c r="P102" s="13" t="s">
        <v>949</v>
      </c>
      <c r="Q102" s="77"/>
      <c r="R102" s="26"/>
      <c r="S102" s="26"/>
      <c r="T102" s="13"/>
      <c r="U102" s="26"/>
      <c r="V102" s="26">
        <v>6</v>
      </c>
      <c r="W102" s="23" t="str">
        <f t="shared" si="6"/>
        <v>UREN -80 033001  6</v>
      </c>
      <c r="X102" s="23" t="str">
        <f t="shared" si="7"/>
        <v xml:space="preserve"> 6</v>
      </c>
      <c r="Y102" s="13"/>
      <c r="Z102" s="13"/>
      <c r="AA102" s="13"/>
      <c r="AB102" s="90"/>
      <c r="AC102" s="26"/>
      <c r="AD102" s="24">
        <f>IF(AE102="","",VLOOKUP(AE102,Mapping!AT:AU,2,FALSE))</f>
        <v>2</v>
      </c>
      <c r="AE102" s="13" t="s">
        <v>1</v>
      </c>
    </row>
    <row r="103" spans="1:31">
      <c r="A103" s="116">
        <v>19891053</v>
      </c>
      <c r="B103" s="36" t="s">
        <v>207</v>
      </c>
      <c r="C103" s="209"/>
      <c r="D103" s="209"/>
      <c r="E103" s="209"/>
      <c r="F103" s="62"/>
      <c r="G103" s="62">
        <v>6</v>
      </c>
      <c r="H103" s="23" t="str">
        <f t="shared" si="4"/>
        <v>UREN -80 033001  6</v>
      </c>
      <c r="I103" s="23" t="str">
        <f t="shared" si="5"/>
        <v xml:space="preserve"> 6</v>
      </c>
      <c r="J103" s="13"/>
      <c r="K103" s="327">
        <f>IFERROR(VLOOKUP(L103,Mapping!AW:BA,5,FALSE),"")</f>
        <v>3</v>
      </c>
      <c r="L103" s="97" t="s">
        <v>943</v>
      </c>
      <c r="M103" s="286" t="s">
        <v>2938</v>
      </c>
      <c r="N103" s="26" t="s">
        <v>2879</v>
      </c>
      <c r="O103" s="93">
        <v>43844</v>
      </c>
      <c r="P103" s="13" t="s">
        <v>912</v>
      </c>
      <c r="Q103" s="77"/>
      <c r="R103" s="26"/>
      <c r="S103" s="26"/>
      <c r="T103" s="13"/>
      <c r="U103" s="62"/>
      <c r="V103" s="62">
        <v>6</v>
      </c>
      <c r="W103" s="23" t="str">
        <f t="shared" si="6"/>
        <v>UREN -80 033001  6</v>
      </c>
      <c r="X103" s="23" t="str">
        <f t="shared" si="7"/>
        <v xml:space="preserve"> 6</v>
      </c>
      <c r="Y103" s="13"/>
      <c r="Z103" s="13"/>
      <c r="AA103" s="13"/>
      <c r="AB103" s="90"/>
      <c r="AC103" s="26"/>
      <c r="AD103" s="24">
        <f>IF(AE103="","",VLOOKUP(AE103,Mapping!AT:AU,2,FALSE))</f>
        <v>2</v>
      </c>
      <c r="AE103" s="13" t="s">
        <v>1</v>
      </c>
    </row>
    <row r="104" spans="1:31">
      <c r="A104" s="116">
        <v>20000034</v>
      </c>
      <c r="B104" s="36" t="s">
        <v>240</v>
      </c>
      <c r="C104" s="209"/>
      <c r="D104" s="209"/>
      <c r="E104" s="209"/>
      <c r="F104" s="26"/>
      <c r="G104" s="26">
        <v>7</v>
      </c>
      <c r="H104" s="23" t="str">
        <f t="shared" si="4"/>
        <v>UREN -80 033001  7</v>
      </c>
      <c r="I104" s="23" t="str">
        <f t="shared" si="5"/>
        <v xml:space="preserve"> 7</v>
      </c>
      <c r="J104" s="13"/>
      <c r="K104" s="327">
        <f>IFERROR(VLOOKUP(L104,Mapping!AW:BA,5,FALSE),"")</f>
        <v>2</v>
      </c>
      <c r="L104" s="97" t="s">
        <v>925</v>
      </c>
      <c r="M104" s="286"/>
      <c r="N104" s="26" t="s">
        <v>2995</v>
      </c>
      <c r="O104" s="252">
        <v>43844</v>
      </c>
      <c r="P104" s="13" t="s">
        <v>949</v>
      </c>
      <c r="Q104" s="77"/>
      <c r="R104" s="26"/>
      <c r="S104" s="26"/>
      <c r="T104" s="13"/>
      <c r="U104" s="26"/>
      <c r="V104" s="26">
        <v>7</v>
      </c>
      <c r="W104" s="23" t="str">
        <f t="shared" si="6"/>
        <v>UREN -80 033001  7</v>
      </c>
      <c r="X104" s="23" t="str">
        <f t="shared" si="7"/>
        <v xml:space="preserve"> 7</v>
      </c>
      <c r="Y104" s="13"/>
      <c r="Z104" s="13"/>
      <c r="AA104" s="13"/>
      <c r="AB104" s="90"/>
      <c r="AC104" s="26"/>
      <c r="AD104" s="24">
        <f>IF(AE104="","",VLOOKUP(AE104,Mapping!AT:AU,2,FALSE))</f>
        <v>2</v>
      </c>
      <c r="AE104" s="13" t="s">
        <v>1</v>
      </c>
    </row>
    <row r="105" spans="1:31">
      <c r="A105" s="116" t="s">
        <v>305</v>
      </c>
      <c r="B105" s="36" t="s">
        <v>306</v>
      </c>
      <c r="C105" s="209"/>
      <c r="D105" s="209"/>
      <c r="E105" s="209"/>
      <c r="F105" s="26"/>
      <c r="G105" s="26">
        <v>10</v>
      </c>
      <c r="H105" s="23" t="str">
        <f t="shared" si="4"/>
        <v>UREN -80 033001  10</v>
      </c>
      <c r="I105" s="23" t="str">
        <f t="shared" si="5"/>
        <v xml:space="preserve"> 10</v>
      </c>
      <c r="J105" s="13" t="s">
        <v>205</v>
      </c>
      <c r="K105" s="327">
        <f>IFERROR(VLOOKUP(L105,Mapping!AW:BA,5,FALSE),"")</f>
        <v>2</v>
      </c>
      <c r="L105" s="216" t="s">
        <v>925</v>
      </c>
      <c r="M105" s="286" t="s">
        <v>2938</v>
      </c>
      <c r="N105" s="26" t="s">
        <v>2995</v>
      </c>
      <c r="O105" s="93">
        <v>43845</v>
      </c>
      <c r="P105" s="13" t="s">
        <v>912</v>
      </c>
      <c r="Q105" s="77"/>
      <c r="R105" s="26"/>
      <c r="S105" s="26"/>
      <c r="T105" s="13"/>
      <c r="U105" s="26"/>
      <c r="V105" s="26">
        <v>10</v>
      </c>
      <c r="W105" s="23" t="str">
        <f t="shared" si="6"/>
        <v>UREN -80 033001  10</v>
      </c>
      <c r="X105" s="23" t="str">
        <f t="shared" si="7"/>
        <v xml:space="preserve"> 10</v>
      </c>
      <c r="Y105" s="13"/>
      <c r="Z105" s="13"/>
      <c r="AA105" s="13"/>
      <c r="AB105" s="90"/>
      <c r="AC105" s="26"/>
      <c r="AD105" s="24">
        <f>IF(AE105="","",VLOOKUP(AE105,Mapping!AT:AU,2,FALSE))</f>
        <v>2</v>
      </c>
      <c r="AE105" s="13" t="s">
        <v>1</v>
      </c>
    </row>
    <row r="106" spans="1:31">
      <c r="A106" s="116" t="s">
        <v>305</v>
      </c>
      <c r="B106" s="36" t="s">
        <v>306</v>
      </c>
      <c r="C106" s="209"/>
      <c r="D106" s="209"/>
      <c r="E106" s="209"/>
      <c r="F106" s="26"/>
      <c r="G106" s="26">
        <v>10</v>
      </c>
      <c r="H106" s="23" t="str">
        <f t="shared" si="4"/>
        <v>UREN -80 033001  10</v>
      </c>
      <c r="I106" s="23" t="str">
        <f t="shared" si="5"/>
        <v xml:space="preserve"> 10</v>
      </c>
      <c r="J106" s="13" t="s">
        <v>205</v>
      </c>
      <c r="K106" s="327">
        <f>IFERROR(VLOOKUP(L106,Mapping!AW:BA,5,FALSE),"")</f>
        <v>3</v>
      </c>
      <c r="L106" s="97" t="s">
        <v>943</v>
      </c>
      <c r="M106" s="286" t="s">
        <v>2938</v>
      </c>
      <c r="N106" s="26" t="s">
        <v>2880</v>
      </c>
      <c r="O106" s="93">
        <v>43845</v>
      </c>
      <c r="P106" s="13" t="s">
        <v>912</v>
      </c>
      <c r="Q106" s="77"/>
      <c r="R106" s="26"/>
      <c r="S106" s="26"/>
      <c r="T106" s="13"/>
      <c r="U106" s="26"/>
      <c r="V106" s="26">
        <v>10</v>
      </c>
      <c r="W106" s="23" t="str">
        <f t="shared" si="6"/>
        <v>UREN -80 033001  10</v>
      </c>
      <c r="X106" s="23" t="str">
        <f t="shared" si="7"/>
        <v xml:space="preserve"> 10</v>
      </c>
      <c r="Y106" s="13"/>
      <c r="Z106" s="13"/>
      <c r="AA106" s="13"/>
      <c r="AB106" s="90"/>
      <c r="AC106" s="26"/>
      <c r="AD106" s="24">
        <f>IF(AE106="","",VLOOKUP(AE106,Mapping!AT:AU,2,FALSE))</f>
        <v>2</v>
      </c>
      <c r="AE106" s="13" t="s">
        <v>1</v>
      </c>
    </row>
    <row r="107" spans="1:31">
      <c r="A107" s="116" t="s">
        <v>305</v>
      </c>
      <c r="B107" s="36" t="s">
        <v>306</v>
      </c>
      <c r="C107" s="209"/>
      <c r="D107" s="209"/>
      <c r="E107" s="209"/>
      <c r="F107" s="26"/>
      <c r="G107" s="26">
        <v>10</v>
      </c>
      <c r="H107" s="23" t="str">
        <f t="shared" si="4"/>
        <v>UREN -80 033001  10</v>
      </c>
      <c r="I107" s="23" t="str">
        <f t="shared" si="5"/>
        <v xml:space="preserve"> 10</v>
      </c>
      <c r="J107" s="13"/>
      <c r="K107" s="327">
        <f>IFERROR(VLOOKUP(L107,Mapping!AW:BA,5,FALSE),"")</f>
        <v>2</v>
      </c>
      <c r="L107" s="97" t="s">
        <v>925</v>
      </c>
      <c r="M107" s="286"/>
      <c r="N107" s="26" t="s">
        <v>2995</v>
      </c>
      <c r="O107" s="252">
        <v>43845</v>
      </c>
      <c r="P107" s="13" t="s">
        <v>949</v>
      </c>
      <c r="Q107" s="77"/>
      <c r="R107" s="26"/>
      <c r="S107" s="26"/>
      <c r="T107" s="13"/>
      <c r="U107" s="26"/>
      <c r="V107" s="26">
        <v>10</v>
      </c>
      <c r="W107" s="23" t="str">
        <f t="shared" si="6"/>
        <v>UREN -80 033001  10</v>
      </c>
      <c r="X107" s="23" t="str">
        <f t="shared" si="7"/>
        <v xml:space="preserve"> 10</v>
      </c>
      <c r="Y107" s="13"/>
      <c r="Z107" s="13"/>
      <c r="AA107" s="13"/>
      <c r="AB107" s="90"/>
      <c r="AC107" s="26"/>
      <c r="AD107" s="24">
        <f>IF(AE107="","",VLOOKUP(AE107,Mapping!AT:AU,2,FALSE))</f>
        <v>2</v>
      </c>
      <c r="AE107" s="13" t="s">
        <v>1</v>
      </c>
    </row>
    <row r="108" spans="1:31">
      <c r="A108" s="116" t="s">
        <v>305</v>
      </c>
      <c r="B108" s="36" t="s">
        <v>306</v>
      </c>
      <c r="C108" s="209"/>
      <c r="D108" s="209"/>
      <c r="E108" s="209"/>
      <c r="F108" s="26"/>
      <c r="G108" s="26">
        <v>10</v>
      </c>
      <c r="H108" s="23" t="str">
        <f t="shared" si="4"/>
        <v>UREN -80 033001  10</v>
      </c>
      <c r="I108" s="23" t="str">
        <f t="shared" si="5"/>
        <v xml:space="preserve"> 10</v>
      </c>
      <c r="J108" s="13"/>
      <c r="K108" s="327">
        <f>IFERROR(VLOOKUP(L108,Mapping!AW:BA,5,FALSE),"")</f>
        <v>3</v>
      </c>
      <c r="L108" s="97" t="s">
        <v>943</v>
      </c>
      <c r="M108" s="286"/>
      <c r="N108" s="26" t="s">
        <v>2880</v>
      </c>
      <c r="O108" s="252">
        <v>43845</v>
      </c>
      <c r="P108" s="13" t="s">
        <v>949</v>
      </c>
      <c r="Q108" s="77"/>
      <c r="R108" s="26"/>
      <c r="S108" s="26"/>
      <c r="T108" s="13"/>
      <c r="U108" s="26"/>
      <c r="V108" s="26">
        <v>10</v>
      </c>
      <c r="W108" s="23" t="str">
        <f t="shared" si="6"/>
        <v>UREN -80 033001  10</v>
      </c>
      <c r="X108" s="23" t="str">
        <f t="shared" si="7"/>
        <v xml:space="preserve"> 10</v>
      </c>
      <c r="Y108" s="13"/>
      <c r="Z108" s="13"/>
      <c r="AA108" s="13"/>
      <c r="AB108" s="90"/>
      <c r="AC108" s="26"/>
      <c r="AD108" s="24">
        <f>IF(AE108="","",VLOOKUP(AE108,Mapping!AT:AU,2,FALSE))</f>
        <v>2</v>
      </c>
      <c r="AE108" s="13" t="s">
        <v>1</v>
      </c>
    </row>
    <row r="109" spans="1:31" ht="29">
      <c r="A109" s="116" t="s">
        <v>312</v>
      </c>
      <c r="B109" s="36" t="s">
        <v>313</v>
      </c>
      <c r="C109" s="209"/>
      <c r="D109" s="209"/>
      <c r="E109" s="209"/>
      <c r="F109" s="26"/>
      <c r="G109" s="26">
        <v>10</v>
      </c>
      <c r="H109" s="23" t="str">
        <f t="shared" si="4"/>
        <v>UREN -80 033001  10</v>
      </c>
      <c r="I109" s="23" t="str">
        <f t="shared" si="5"/>
        <v xml:space="preserve"> 10</v>
      </c>
      <c r="J109" s="13" t="s">
        <v>205</v>
      </c>
      <c r="K109" s="327">
        <f>IFERROR(VLOOKUP(L109,Mapping!AW:BA,5,FALSE),"")</f>
        <v>2</v>
      </c>
      <c r="L109" s="216" t="s">
        <v>925</v>
      </c>
      <c r="M109" s="286" t="s">
        <v>2938</v>
      </c>
      <c r="N109" s="26" t="s">
        <v>2997</v>
      </c>
      <c r="O109" s="93">
        <v>43846</v>
      </c>
      <c r="P109" s="13" t="s">
        <v>912</v>
      </c>
      <c r="Q109" s="77"/>
      <c r="R109" s="26"/>
      <c r="S109" s="26"/>
      <c r="T109" s="13"/>
      <c r="U109" s="26"/>
      <c r="V109" s="26">
        <v>10</v>
      </c>
      <c r="W109" s="23" t="str">
        <f t="shared" si="6"/>
        <v>UREN -80 033001  10</v>
      </c>
      <c r="X109" s="23" t="str">
        <f t="shared" si="7"/>
        <v xml:space="preserve"> 10</v>
      </c>
      <c r="Y109" s="13"/>
      <c r="Z109" s="13"/>
      <c r="AA109" s="13"/>
      <c r="AB109" s="90" t="s">
        <v>3020</v>
      </c>
      <c r="AC109" s="26"/>
      <c r="AD109" s="24">
        <f>IF(AE109="","",VLOOKUP(AE109,Mapping!AT:AU,2,FALSE))</f>
        <v>2</v>
      </c>
      <c r="AE109" s="13" t="s">
        <v>1</v>
      </c>
    </row>
    <row r="110" spans="1:31" ht="29">
      <c r="A110" s="116" t="s">
        <v>312</v>
      </c>
      <c r="B110" s="36" t="s">
        <v>313</v>
      </c>
      <c r="C110" s="209"/>
      <c r="D110" s="209"/>
      <c r="E110" s="209"/>
      <c r="F110" s="26"/>
      <c r="G110" s="26">
        <v>10</v>
      </c>
      <c r="H110" s="23" t="str">
        <f t="shared" si="4"/>
        <v>UREN -80 033001  10</v>
      </c>
      <c r="I110" s="23" t="str">
        <f t="shared" si="5"/>
        <v xml:space="preserve"> 10</v>
      </c>
      <c r="J110" s="13" t="s">
        <v>205</v>
      </c>
      <c r="K110" s="327">
        <f>IFERROR(VLOOKUP(L110,Mapping!AW:BA,5,FALSE),"")</f>
        <v>3</v>
      </c>
      <c r="L110" s="97" t="s">
        <v>943</v>
      </c>
      <c r="M110" s="286" t="s">
        <v>2938</v>
      </c>
      <c r="N110" s="26" t="s">
        <v>2937</v>
      </c>
      <c r="O110" s="93">
        <v>43846</v>
      </c>
      <c r="P110" s="13" t="s">
        <v>912</v>
      </c>
      <c r="Q110" s="77"/>
      <c r="R110" s="26"/>
      <c r="S110" s="26"/>
      <c r="T110" s="13"/>
      <c r="U110" s="26"/>
      <c r="V110" s="26">
        <v>10</v>
      </c>
      <c r="W110" s="23" t="str">
        <f t="shared" si="6"/>
        <v>UREN -80 033001  10</v>
      </c>
      <c r="X110" s="23" t="str">
        <f t="shared" si="7"/>
        <v xml:space="preserve"> 10</v>
      </c>
      <c r="Y110" s="13"/>
      <c r="Z110" s="13"/>
      <c r="AA110" s="13"/>
      <c r="AB110" s="90" t="s">
        <v>3021</v>
      </c>
      <c r="AC110" s="26"/>
      <c r="AD110" s="24">
        <f>IF(AE110="","",VLOOKUP(AE110,Mapping!AT:AU,2,FALSE))</f>
        <v>2</v>
      </c>
      <c r="AE110" s="13" t="s">
        <v>1</v>
      </c>
    </row>
    <row r="111" spans="1:31">
      <c r="A111" s="116" t="s">
        <v>312</v>
      </c>
      <c r="B111" s="36" t="s">
        <v>313</v>
      </c>
      <c r="C111" s="209"/>
      <c r="D111" s="209"/>
      <c r="E111" s="209"/>
      <c r="F111" s="26"/>
      <c r="G111" s="26">
        <v>10</v>
      </c>
      <c r="H111" s="23" t="str">
        <f t="shared" si="4"/>
        <v>UREN -80 033001  10</v>
      </c>
      <c r="I111" s="23" t="str">
        <f t="shared" si="5"/>
        <v xml:space="preserve"> 10</v>
      </c>
      <c r="J111" s="13"/>
      <c r="K111" s="327">
        <f>IFERROR(VLOOKUP(L111,Mapping!AW:BA,5,FALSE),"")</f>
        <v>2</v>
      </c>
      <c r="L111" s="97" t="s">
        <v>925</v>
      </c>
      <c r="M111" s="286"/>
      <c r="N111" s="26" t="s">
        <v>2937</v>
      </c>
      <c r="O111" s="252">
        <v>43846</v>
      </c>
      <c r="P111" s="13" t="s">
        <v>949</v>
      </c>
      <c r="Q111" s="77"/>
      <c r="R111" s="26"/>
      <c r="S111" s="26"/>
      <c r="T111" s="13"/>
      <c r="U111" s="26"/>
      <c r="V111" s="26">
        <v>10</v>
      </c>
      <c r="W111" s="23" t="str">
        <f t="shared" si="6"/>
        <v>UREN -80 033001  10</v>
      </c>
      <c r="X111" s="23" t="str">
        <f t="shared" si="7"/>
        <v xml:space="preserve"> 10</v>
      </c>
      <c r="Y111" s="13"/>
      <c r="Z111" s="13"/>
      <c r="AA111" s="13"/>
      <c r="AB111" s="90"/>
      <c r="AC111" s="26"/>
      <c r="AD111" s="24">
        <f>IF(AE111="","",VLOOKUP(AE111,Mapping!AT:AU,2,FALSE))</f>
        <v>2</v>
      </c>
      <c r="AE111" s="13" t="s">
        <v>1</v>
      </c>
    </row>
    <row r="112" spans="1:31">
      <c r="A112" s="116" t="s">
        <v>312</v>
      </c>
      <c r="B112" s="36" t="s">
        <v>313</v>
      </c>
      <c r="C112" s="209"/>
      <c r="D112" s="209"/>
      <c r="E112" s="209"/>
      <c r="F112" s="26"/>
      <c r="G112" s="26">
        <v>10</v>
      </c>
      <c r="H112" s="23" t="str">
        <f t="shared" si="4"/>
        <v>UREN -80 033001  10</v>
      </c>
      <c r="I112" s="23" t="str">
        <f t="shared" si="5"/>
        <v xml:space="preserve"> 10</v>
      </c>
      <c r="J112" s="13" t="s">
        <v>205</v>
      </c>
      <c r="K112" s="327">
        <f>IFERROR(VLOOKUP(L112,Mapping!AW:BA,5,FALSE),"")</f>
        <v>3</v>
      </c>
      <c r="L112" s="97" t="s">
        <v>943</v>
      </c>
      <c r="M112" s="286" t="s">
        <v>2938</v>
      </c>
      <c r="N112" s="26" t="s">
        <v>2937</v>
      </c>
      <c r="O112" s="252">
        <v>43846</v>
      </c>
      <c r="P112" s="13" t="s">
        <v>949</v>
      </c>
      <c r="Q112" s="77"/>
      <c r="R112" s="26"/>
      <c r="S112" s="26"/>
      <c r="T112" s="13"/>
      <c r="U112" s="26">
        <v>14</v>
      </c>
      <c r="V112" s="26">
        <v>19</v>
      </c>
      <c r="W112" s="23" t="str">
        <f t="shared" si="6"/>
        <v>UREN -80 033001 14 19</v>
      </c>
      <c r="X112" s="23" t="str">
        <f t="shared" si="7"/>
        <v>14 19</v>
      </c>
      <c r="Y112" s="26">
        <v>14</v>
      </c>
      <c r="Z112" s="26">
        <v>19</v>
      </c>
      <c r="AA112" s="26" t="s">
        <v>2441</v>
      </c>
      <c r="AB112" s="90"/>
      <c r="AC112" s="26"/>
      <c r="AD112" s="24">
        <f>IF(AE112="","",VLOOKUP(AE112,Mapping!AT:AU,2,FALSE))</f>
        <v>2</v>
      </c>
      <c r="AE112" s="13" t="s">
        <v>1</v>
      </c>
    </row>
    <row r="113" spans="1:31">
      <c r="A113" s="116" t="s">
        <v>271</v>
      </c>
      <c r="B113" s="36" t="s">
        <v>272</v>
      </c>
      <c r="C113" s="209"/>
      <c r="D113" s="209"/>
      <c r="E113" s="209"/>
      <c r="F113" s="26"/>
      <c r="G113" s="26">
        <v>12</v>
      </c>
      <c r="H113" s="23" t="str">
        <f t="shared" si="4"/>
        <v>UREN -80 033001  12</v>
      </c>
      <c r="I113" s="23" t="str">
        <f t="shared" si="5"/>
        <v xml:space="preserve"> 12</v>
      </c>
      <c r="J113" s="13" t="s">
        <v>205</v>
      </c>
      <c r="K113" s="327">
        <f>IFERROR(VLOOKUP(L113,Mapping!AW:BA,5,FALSE),"")</f>
        <v>2</v>
      </c>
      <c r="L113" s="216" t="s">
        <v>925</v>
      </c>
      <c r="M113" s="286" t="s">
        <v>2938</v>
      </c>
      <c r="N113" s="26" t="s">
        <v>2995</v>
      </c>
      <c r="O113" s="93">
        <v>43847</v>
      </c>
      <c r="P113" s="13" t="s">
        <v>912</v>
      </c>
      <c r="Q113" s="77"/>
      <c r="R113" s="26"/>
      <c r="S113" s="26"/>
      <c r="T113" s="13"/>
      <c r="U113" s="26"/>
      <c r="V113" s="26">
        <v>12</v>
      </c>
      <c r="W113" s="23" t="str">
        <f t="shared" si="6"/>
        <v>UREN -80 033001  12</v>
      </c>
      <c r="X113" s="23" t="str">
        <f t="shared" si="7"/>
        <v xml:space="preserve"> 12</v>
      </c>
      <c r="Y113" s="13"/>
      <c r="Z113" s="13"/>
      <c r="AA113" s="13"/>
      <c r="AB113" s="90"/>
      <c r="AC113" s="26"/>
      <c r="AD113" s="24">
        <f>IF(AE113="","",VLOOKUP(AE113,Mapping!AT:AU,2,FALSE))</f>
        <v>2</v>
      </c>
      <c r="AE113" s="13" t="s">
        <v>1</v>
      </c>
    </row>
    <row r="114" spans="1:31">
      <c r="A114" s="116" t="s">
        <v>271</v>
      </c>
      <c r="B114" s="36" t="s">
        <v>272</v>
      </c>
      <c r="C114" s="209"/>
      <c r="D114" s="209"/>
      <c r="E114" s="209"/>
      <c r="F114" s="26"/>
      <c r="G114" s="26">
        <v>12</v>
      </c>
      <c r="H114" s="23" t="str">
        <f t="shared" si="4"/>
        <v>UREN -80 033001  12</v>
      </c>
      <c r="I114" s="23" t="str">
        <f t="shared" si="5"/>
        <v xml:space="preserve"> 12</v>
      </c>
      <c r="J114" s="13"/>
      <c r="K114" s="327">
        <f>IFERROR(VLOOKUP(L114,Mapping!AW:BA,5,FALSE),"")</f>
        <v>1</v>
      </c>
      <c r="L114" s="97" t="s">
        <v>905</v>
      </c>
      <c r="M114" s="286" t="s">
        <v>2938</v>
      </c>
      <c r="N114" s="26" t="s">
        <v>2937</v>
      </c>
      <c r="O114" s="93">
        <v>43847</v>
      </c>
      <c r="P114" s="13" t="s">
        <v>912</v>
      </c>
      <c r="Q114" s="77"/>
      <c r="R114" s="26"/>
      <c r="S114" s="26"/>
      <c r="T114" s="13"/>
      <c r="U114" s="26"/>
      <c r="V114" s="26">
        <v>12</v>
      </c>
      <c r="W114" s="23" t="str">
        <f t="shared" si="6"/>
        <v>UREN -80 033001  12</v>
      </c>
      <c r="X114" s="23" t="str">
        <f t="shared" si="7"/>
        <v xml:space="preserve"> 12</v>
      </c>
      <c r="Y114" s="13"/>
      <c r="Z114" s="13"/>
      <c r="AA114" s="13"/>
      <c r="AB114" s="90"/>
      <c r="AC114" s="26"/>
      <c r="AD114" s="24">
        <f>IF(AE114="","",VLOOKUP(AE114,Mapping!AT:AU,2,FALSE))</f>
        <v>2</v>
      </c>
      <c r="AE114" s="13" t="s">
        <v>1</v>
      </c>
    </row>
    <row r="115" spans="1:31">
      <c r="A115" s="116" t="s">
        <v>271</v>
      </c>
      <c r="B115" s="36" t="s">
        <v>272</v>
      </c>
      <c r="C115" s="209"/>
      <c r="D115" s="209"/>
      <c r="E115" s="209"/>
      <c r="F115" s="26"/>
      <c r="G115" s="26">
        <v>12</v>
      </c>
      <c r="H115" s="23" t="str">
        <f t="shared" si="4"/>
        <v>UREN -80 033001  12</v>
      </c>
      <c r="I115" s="23" t="str">
        <f t="shared" si="5"/>
        <v xml:space="preserve"> 12</v>
      </c>
      <c r="J115" s="13" t="s">
        <v>205</v>
      </c>
      <c r="K115" s="327">
        <f>IFERROR(VLOOKUP(L115,Mapping!AW:BA,5,FALSE),"")</f>
        <v>3</v>
      </c>
      <c r="L115" s="97" t="s">
        <v>943</v>
      </c>
      <c r="M115" s="286" t="s">
        <v>2938</v>
      </c>
      <c r="N115" s="26" t="s">
        <v>2937</v>
      </c>
      <c r="O115" s="93">
        <v>43847</v>
      </c>
      <c r="P115" s="13" t="s">
        <v>912</v>
      </c>
      <c r="Q115" s="77"/>
      <c r="R115" s="26"/>
      <c r="S115" s="26"/>
      <c r="T115" s="13"/>
      <c r="U115" s="26"/>
      <c r="V115" s="26">
        <v>12</v>
      </c>
      <c r="W115" s="23" t="str">
        <f t="shared" si="6"/>
        <v>UREN -80 033001  12</v>
      </c>
      <c r="X115" s="23" t="str">
        <f t="shared" si="7"/>
        <v xml:space="preserve"> 12</v>
      </c>
      <c r="Y115" s="13"/>
      <c r="Z115" s="13"/>
      <c r="AA115" s="13"/>
      <c r="AB115" s="90"/>
      <c r="AC115" s="26"/>
      <c r="AD115" s="24">
        <f>IF(AE115="","",VLOOKUP(AE115,Mapping!AT:AU,2,FALSE))</f>
        <v>2</v>
      </c>
      <c r="AE115" s="13" t="s">
        <v>1</v>
      </c>
    </row>
    <row r="116" spans="1:31">
      <c r="A116" s="116" t="s">
        <v>284</v>
      </c>
      <c r="B116" s="36" t="s">
        <v>285</v>
      </c>
      <c r="C116" s="209"/>
      <c r="D116" s="209"/>
      <c r="E116" s="209"/>
      <c r="F116" s="26"/>
      <c r="G116" s="26">
        <v>11</v>
      </c>
      <c r="H116" s="23" t="str">
        <f t="shared" si="4"/>
        <v>UREN -80 033001  11</v>
      </c>
      <c r="I116" s="23" t="str">
        <f t="shared" si="5"/>
        <v xml:space="preserve"> 11</v>
      </c>
      <c r="J116" s="13"/>
      <c r="K116" s="327">
        <f>IFERROR(VLOOKUP(L116,Mapping!AW:BA,5,FALSE),"")</f>
        <v>1</v>
      </c>
      <c r="L116" s="97" t="s">
        <v>905</v>
      </c>
      <c r="M116" s="286" t="s">
        <v>2938</v>
      </c>
      <c r="N116" s="26" t="s">
        <v>2880</v>
      </c>
      <c r="O116" s="93">
        <v>43847</v>
      </c>
      <c r="P116" s="13" t="s">
        <v>912</v>
      </c>
      <c r="Q116" s="77"/>
      <c r="R116" s="26"/>
      <c r="S116" s="26"/>
      <c r="T116" s="13"/>
      <c r="U116" s="26"/>
      <c r="V116" s="26">
        <v>11</v>
      </c>
      <c r="W116" s="23" t="str">
        <f t="shared" si="6"/>
        <v>UREN -80 033001  11</v>
      </c>
      <c r="X116" s="23" t="str">
        <f t="shared" si="7"/>
        <v xml:space="preserve"> 11</v>
      </c>
      <c r="Y116" s="13"/>
      <c r="Z116" s="13"/>
      <c r="AA116" s="13"/>
      <c r="AB116" s="90"/>
      <c r="AC116" s="26"/>
      <c r="AD116" s="24">
        <f>IF(AE116="","",VLOOKUP(AE116,Mapping!AT:AU,2,FALSE))</f>
        <v>2</v>
      </c>
      <c r="AE116" s="13" t="s">
        <v>1</v>
      </c>
    </row>
    <row r="117" spans="1:31">
      <c r="A117" s="116" t="s">
        <v>284</v>
      </c>
      <c r="B117" s="36" t="s">
        <v>285</v>
      </c>
      <c r="C117" s="209"/>
      <c r="D117" s="209"/>
      <c r="E117" s="209"/>
      <c r="F117" s="26"/>
      <c r="G117" s="26">
        <v>11</v>
      </c>
      <c r="H117" s="23" t="str">
        <f t="shared" si="4"/>
        <v>UREN -80 033001  11</v>
      </c>
      <c r="I117" s="23" t="str">
        <f t="shared" si="5"/>
        <v xml:space="preserve"> 11</v>
      </c>
      <c r="J117" s="13"/>
      <c r="K117" s="327">
        <f>IFERROR(VLOOKUP(L117,Mapping!AW:BA,5,FALSE),"")</f>
        <v>2</v>
      </c>
      <c r="L117" s="216" t="s">
        <v>925</v>
      </c>
      <c r="M117" s="286" t="s">
        <v>2938</v>
      </c>
      <c r="N117" s="26" t="s">
        <v>2995</v>
      </c>
      <c r="O117" s="93">
        <v>43847</v>
      </c>
      <c r="P117" s="13" t="s">
        <v>912</v>
      </c>
      <c r="Q117" s="77"/>
      <c r="R117" s="26"/>
      <c r="S117" s="26"/>
      <c r="T117" s="13"/>
      <c r="U117" s="26"/>
      <c r="V117" s="26">
        <v>11</v>
      </c>
      <c r="W117" s="23" t="str">
        <f t="shared" si="6"/>
        <v>UREN -80 033001  11</v>
      </c>
      <c r="X117" s="23" t="str">
        <f t="shared" si="7"/>
        <v xml:space="preserve"> 11</v>
      </c>
      <c r="Y117" s="13"/>
      <c r="Z117" s="13"/>
      <c r="AA117" s="13"/>
      <c r="AB117" s="90"/>
      <c r="AC117" s="26"/>
      <c r="AD117" s="24">
        <f>IF(AE117="","",VLOOKUP(AE117,Mapping!AT:AU,2,FALSE))</f>
        <v>2</v>
      </c>
      <c r="AE117" s="13" t="s">
        <v>1</v>
      </c>
    </row>
    <row r="118" spans="1:31">
      <c r="A118" s="116" t="s">
        <v>284</v>
      </c>
      <c r="B118" s="36" t="s">
        <v>285</v>
      </c>
      <c r="C118" s="209"/>
      <c r="D118" s="209"/>
      <c r="E118" s="209"/>
      <c r="F118" s="26"/>
      <c r="G118" s="26">
        <v>11</v>
      </c>
      <c r="H118" s="23" t="str">
        <f t="shared" si="4"/>
        <v>UREN -80 033001  11</v>
      </c>
      <c r="I118" s="23" t="str">
        <f t="shared" si="5"/>
        <v xml:space="preserve"> 11</v>
      </c>
      <c r="J118" s="13"/>
      <c r="K118" s="327">
        <f>IFERROR(VLOOKUP(L118,Mapping!AW:BA,5,FALSE),"")</f>
        <v>3</v>
      </c>
      <c r="L118" s="97" t="s">
        <v>943</v>
      </c>
      <c r="M118" s="286" t="s">
        <v>2938</v>
      </c>
      <c r="N118" s="26" t="s">
        <v>2880</v>
      </c>
      <c r="O118" s="93">
        <v>43847</v>
      </c>
      <c r="P118" s="13" t="s">
        <v>912</v>
      </c>
      <c r="Q118" s="77"/>
      <c r="R118" s="26"/>
      <c r="S118" s="26"/>
      <c r="T118" s="13"/>
      <c r="U118" s="26"/>
      <c r="V118" s="26">
        <v>11</v>
      </c>
      <c r="W118" s="23" t="str">
        <f t="shared" si="6"/>
        <v>UREN -80 033001  11</v>
      </c>
      <c r="X118" s="23" t="str">
        <f t="shared" si="7"/>
        <v xml:space="preserve"> 11</v>
      </c>
      <c r="Y118" s="13"/>
      <c r="Z118" s="13"/>
      <c r="AA118" s="13"/>
      <c r="AB118" s="90"/>
      <c r="AC118" s="26"/>
      <c r="AD118" s="24">
        <f>IF(AE118="","",VLOOKUP(AE118,Mapping!AT:AU,2,FALSE))</f>
        <v>2</v>
      </c>
      <c r="AE118" s="13" t="s">
        <v>1</v>
      </c>
    </row>
    <row r="119" spans="1:31">
      <c r="A119" s="116" t="s">
        <v>305</v>
      </c>
      <c r="B119" s="36" t="s">
        <v>306</v>
      </c>
      <c r="C119" s="209"/>
      <c r="D119" s="209"/>
      <c r="E119" s="209"/>
      <c r="F119" s="26"/>
      <c r="G119" s="26">
        <v>10</v>
      </c>
      <c r="H119" s="23" t="str">
        <f t="shared" si="4"/>
        <v>UREN -80 033001  10</v>
      </c>
      <c r="I119" s="23" t="str">
        <f t="shared" si="5"/>
        <v xml:space="preserve"> 10</v>
      </c>
      <c r="J119" s="13"/>
      <c r="K119" s="327">
        <f>IFERROR(VLOOKUP(L119,Mapping!AW:BA,5,FALSE),"")</f>
        <v>1</v>
      </c>
      <c r="L119" s="97" t="s">
        <v>905</v>
      </c>
      <c r="M119" s="286" t="s">
        <v>2938</v>
      </c>
      <c r="N119" s="26" t="s">
        <v>2880</v>
      </c>
      <c r="O119" s="93">
        <v>43847</v>
      </c>
      <c r="P119" s="13" t="s">
        <v>912</v>
      </c>
      <c r="Q119" s="77"/>
      <c r="R119" s="26"/>
      <c r="S119" s="26"/>
      <c r="T119" s="13"/>
      <c r="U119" s="26"/>
      <c r="V119" s="26">
        <v>10</v>
      </c>
      <c r="W119" s="23" t="str">
        <f t="shared" si="6"/>
        <v>UREN -80 033001  10</v>
      </c>
      <c r="X119" s="23" t="str">
        <f t="shared" si="7"/>
        <v xml:space="preserve"> 10</v>
      </c>
      <c r="Y119" s="13"/>
      <c r="Z119" s="13"/>
      <c r="AA119" s="13"/>
      <c r="AB119" s="90"/>
      <c r="AC119" s="26"/>
      <c r="AD119" s="24">
        <f>IF(AE119="","",VLOOKUP(AE119,Mapping!AT:AU,2,FALSE))</f>
        <v>2</v>
      </c>
      <c r="AE119" s="13" t="s">
        <v>1</v>
      </c>
    </row>
    <row r="120" spans="1:31">
      <c r="A120" s="116" t="s">
        <v>326</v>
      </c>
      <c r="B120" s="36" t="s">
        <v>327</v>
      </c>
      <c r="C120" s="209"/>
      <c r="D120" s="209"/>
      <c r="E120" s="209"/>
      <c r="F120" s="26"/>
      <c r="G120" s="26">
        <v>14</v>
      </c>
      <c r="H120" s="23" t="str">
        <f t="shared" si="4"/>
        <v>UREN -80 033001  14</v>
      </c>
      <c r="I120" s="23" t="str">
        <f t="shared" si="5"/>
        <v xml:space="preserve"> 14</v>
      </c>
      <c r="J120" s="13"/>
      <c r="K120" s="327">
        <f>IFERROR(VLOOKUP(L120,Mapping!AW:BA,5,FALSE),"")</f>
        <v>1</v>
      </c>
      <c r="L120" s="97" t="s">
        <v>905</v>
      </c>
      <c r="M120" s="286" t="s">
        <v>2938</v>
      </c>
      <c r="N120" s="26" t="s">
        <v>2937</v>
      </c>
      <c r="O120" s="93">
        <v>43847</v>
      </c>
      <c r="P120" s="13" t="s">
        <v>912</v>
      </c>
      <c r="Q120" s="77"/>
      <c r="R120" s="26"/>
      <c r="S120" s="26"/>
      <c r="T120" s="13"/>
      <c r="U120" s="26"/>
      <c r="V120" s="26">
        <v>14</v>
      </c>
      <c r="W120" s="23" t="str">
        <f t="shared" si="6"/>
        <v>UREN -80 033001  14</v>
      </c>
      <c r="X120" s="23" t="str">
        <f t="shared" si="7"/>
        <v xml:space="preserve"> 14</v>
      </c>
      <c r="Y120" s="13"/>
      <c r="Z120" s="13"/>
      <c r="AA120" s="13"/>
      <c r="AB120" s="90"/>
      <c r="AC120" s="26"/>
      <c r="AD120" s="24">
        <f>IF(AE120="","",VLOOKUP(AE120,Mapping!AT:AU,2,FALSE))</f>
        <v>2</v>
      </c>
      <c r="AE120" s="13" t="s">
        <v>1</v>
      </c>
    </row>
    <row r="121" spans="1:31">
      <c r="A121" s="116" t="s">
        <v>271</v>
      </c>
      <c r="B121" s="36" t="s">
        <v>272</v>
      </c>
      <c r="C121" s="209"/>
      <c r="D121" s="209"/>
      <c r="E121" s="209"/>
      <c r="F121" s="26"/>
      <c r="G121" s="26">
        <v>12</v>
      </c>
      <c r="H121" s="23" t="str">
        <f t="shared" si="4"/>
        <v>UREN -80 033001  12</v>
      </c>
      <c r="I121" s="23" t="str">
        <f t="shared" si="5"/>
        <v xml:space="preserve"> 12</v>
      </c>
      <c r="J121" s="13"/>
      <c r="K121" s="327">
        <f>IFERROR(VLOOKUP(L121,Mapping!AW:BA,5,FALSE),"")</f>
        <v>1</v>
      </c>
      <c r="L121" s="97" t="s">
        <v>905</v>
      </c>
      <c r="M121" s="286"/>
      <c r="N121" s="26" t="s">
        <v>2937</v>
      </c>
      <c r="O121" s="252">
        <v>43847</v>
      </c>
      <c r="P121" s="13" t="s">
        <v>949</v>
      </c>
      <c r="Q121" s="77"/>
      <c r="R121" s="26"/>
      <c r="S121" s="26"/>
      <c r="T121" s="13"/>
      <c r="U121" s="26"/>
      <c r="V121" s="26">
        <v>12</v>
      </c>
      <c r="W121" s="23" t="str">
        <f t="shared" si="6"/>
        <v>UREN -80 033001  12</v>
      </c>
      <c r="X121" s="23" t="str">
        <f t="shared" si="7"/>
        <v xml:space="preserve"> 12</v>
      </c>
      <c r="Y121" s="13"/>
      <c r="Z121" s="13"/>
      <c r="AA121" s="13"/>
      <c r="AB121" s="90"/>
      <c r="AC121" s="26"/>
      <c r="AD121" s="24">
        <f>IF(AE121="","",VLOOKUP(AE121,Mapping!AT:AU,2,FALSE))</f>
        <v>2</v>
      </c>
      <c r="AE121" s="13" t="s">
        <v>1</v>
      </c>
    </row>
    <row r="122" spans="1:31">
      <c r="A122" s="116" t="s">
        <v>271</v>
      </c>
      <c r="B122" s="36" t="s">
        <v>272</v>
      </c>
      <c r="C122" s="209"/>
      <c r="D122" s="209"/>
      <c r="E122" s="209"/>
      <c r="F122" s="26"/>
      <c r="G122" s="26">
        <v>12</v>
      </c>
      <c r="H122" s="23" t="str">
        <f t="shared" si="4"/>
        <v>UREN -80 033001  12</v>
      </c>
      <c r="I122" s="23" t="str">
        <f t="shared" si="5"/>
        <v xml:space="preserve"> 12</v>
      </c>
      <c r="J122" s="13"/>
      <c r="K122" s="327">
        <f>IFERROR(VLOOKUP(L122,Mapping!AW:BA,5,FALSE),"")</f>
        <v>3</v>
      </c>
      <c r="L122" s="97" t="s">
        <v>943</v>
      </c>
      <c r="M122" s="286"/>
      <c r="N122" s="26" t="s">
        <v>2937</v>
      </c>
      <c r="O122" s="252">
        <v>43847</v>
      </c>
      <c r="P122" s="13" t="s">
        <v>949</v>
      </c>
      <c r="Q122" s="77"/>
      <c r="R122" s="26"/>
      <c r="S122" s="26"/>
      <c r="T122" s="13"/>
      <c r="U122" s="26"/>
      <c r="V122" s="26">
        <v>12</v>
      </c>
      <c r="W122" s="23" t="str">
        <f t="shared" si="6"/>
        <v>UREN -80 033001  12</v>
      </c>
      <c r="X122" s="23" t="str">
        <f t="shared" si="7"/>
        <v xml:space="preserve"> 12</v>
      </c>
      <c r="Y122" s="13"/>
      <c r="Z122" s="13"/>
      <c r="AA122" s="13"/>
      <c r="AB122" s="90"/>
      <c r="AC122" s="26"/>
      <c r="AD122" s="24">
        <f>IF(AE122="","",VLOOKUP(AE122,Mapping!AT:AU,2,FALSE))</f>
        <v>2</v>
      </c>
      <c r="AE122" s="13" t="s">
        <v>1</v>
      </c>
    </row>
    <row r="123" spans="1:31">
      <c r="A123" s="116" t="s">
        <v>284</v>
      </c>
      <c r="B123" s="36" t="s">
        <v>285</v>
      </c>
      <c r="C123" s="209"/>
      <c r="D123" s="209"/>
      <c r="E123" s="209"/>
      <c r="F123" s="26"/>
      <c r="G123" s="26">
        <v>11</v>
      </c>
      <c r="H123" s="23" t="str">
        <f t="shared" si="4"/>
        <v>UREN -80 033001  11</v>
      </c>
      <c r="I123" s="23" t="str">
        <f t="shared" si="5"/>
        <v xml:space="preserve"> 11</v>
      </c>
      <c r="J123" s="13"/>
      <c r="K123" s="327">
        <f>IFERROR(VLOOKUP(L123,Mapping!AW:BA,5,FALSE),"")</f>
        <v>1</v>
      </c>
      <c r="L123" s="97" t="s">
        <v>905</v>
      </c>
      <c r="M123" s="286"/>
      <c r="N123" s="26" t="s">
        <v>2880</v>
      </c>
      <c r="O123" s="252">
        <v>43847</v>
      </c>
      <c r="P123" s="13" t="s">
        <v>949</v>
      </c>
      <c r="Q123" s="77"/>
      <c r="R123" s="26"/>
      <c r="S123" s="26"/>
      <c r="T123" s="13"/>
      <c r="U123" s="26"/>
      <c r="V123" s="26">
        <v>11</v>
      </c>
      <c r="W123" s="23" t="str">
        <f t="shared" si="6"/>
        <v>UREN -80 033001  11</v>
      </c>
      <c r="X123" s="23" t="str">
        <f t="shared" si="7"/>
        <v xml:space="preserve"> 11</v>
      </c>
      <c r="Y123" s="13"/>
      <c r="Z123" s="13"/>
      <c r="AA123" s="13"/>
      <c r="AB123" s="90"/>
      <c r="AC123" s="26"/>
      <c r="AD123" s="24">
        <f>IF(AE123="","",VLOOKUP(AE123,Mapping!AT:AU,2,FALSE))</f>
        <v>2</v>
      </c>
      <c r="AE123" s="13" t="s">
        <v>1</v>
      </c>
    </row>
    <row r="124" spans="1:31">
      <c r="A124" s="116" t="s">
        <v>284</v>
      </c>
      <c r="B124" s="36" t="s">
        <v>285</v>
      </c>
      <c r="C124" s="209"/>
      <c r="D124" s="209"/>
      <c r="E124" s="209"/>
      <c r="F124" s="26"/>
      <c r="G124" s="26">
        <v>11</v>
      </c>
      <c r="H124" s="23" t="str">
        <f t="shared" si="4"/>
        <v>UREN -80 033001  11</v>
      </c>
      <c r="I124" s="23" t="str">
        <f t="shared" si="5"/>
        <v xml:space="preserve"> 11</v>
      </c>
      <c r="J124" s="13"/>
      <c r="K124" s="327">
        <f>IFERROR(VLOOKUP(L124,Mapping!AW:BA,5,FALSE),"")</f>
        <v>2</v>
      </c>
      <c r="L124" s="97" t="s">
        <v>925</v>
      </c>
      <c r="M124" s="286"/>
      <c r="N124" s="26" t="s">
        <v>2995</v>
      </c>
      <c r="O124" s="252">
        <v>43847</v>
      </c>
      <c r="P124" s="13" t="s">
        <v>949</v>
      </c>
      <c r="Q124" s="77"/>
      <c r="R124" s="26"/>
      <c r="S124" s="26"/>
      <c r="T124" s="13"/>
      <c r="U124" s="26"/>
      <c r="V124" s="26">
        <v>11</v>
      </c>
      <c r="W124" s="23" t="str">
        <f t="shared" si="6"/>
        <v>UREN -80 033001  11</v>
      </c>
      <c r="X124" s="23" t="str">
        <f t="shared" si="7"/>
        <v xml:space="preserve"> 11</v>
      </c>
      <c r="Y124" s="13"/>
      <c r="Z124" s="13"/>
      <c r="AA124" s="13"/>
      <c r="AB124" s="90"/>
      <c r="AC124" s="26"/>
      <c r="AD124" s="24">
        <f>IF(AE124="","",VLOOKUP(AE124,Mapping!AT:AU,2,FALSE))</f>
        <v>2</v>
      </c>
      <c r="AE124" s="13" t="s">
        <v>1</v>
      </c>
    </row>
    <row r="125" spans="1:31">
      <c r="A125" s="116" t="s">
        <v>284</v>
      </c>
      <c r="B125" s="36" t="s">
        <v>285</v>
      </c>
      <c r="C125" s="209"/>
      <c r="D125" s="209"/>
      <c r="E125" s="209"/>
      <c r="F125" s="26"/>
      <c r="G125" s="26">
        <v>11</v>
      </c>
      <c r="H125" s="23" t="str">
        <f t="shared" si="4"/>
        <v>UREN -80 033001  11</v>
      </c>
      <c r="I125" s="23" t="str">
        <f t="shared" si="5"/>
        <v xml:space="preserve"> 11</v>
      </c>
      <c r="J125" s="13"/>
      <c r="K125" s="327">
        <f>IFERROR(VLOOKUP(L125,Mapping!AW:BA,5,FALSE),"")</f>
        <v>3</v>
      </c>
      <c r="L125" s="97" t="s">
        <v>943</v>
      </c>
      <c r="M125" s="286"/>
      <c r="N125" s="26" t="s">
        <v>2880</v>
      </c>
      <c r="O125" s="252">
        <v>43847</v>
      </c>
      <c r="P125" s="13" t="s">
        <v>949</v>
      </c>
      <c r="Q125" s="77"/>
      <c r="R125" s="26"/>
      <c r="S125" s="26"/>
      <c r="T125" s="13"/>
      <c r="U125" s="26"/>
      <c r="V125" s="26">
        <v>11</v>
      </c>
      <c r="W125" s="23" t="str">
        <f t="shared" si="6"/>
        <v>UREN -80 033001  11</v>
      </c>
      <c r="X125" s="23" t="str">
        <f t="shared" si="7"/>
        <v xml:space="preserve"> 11</v>
      </c>
      <c r="Y125" s="13"/>
      <c r="Z125" s="13"/>
      <c r="AA125" s="13"/>
      <c r="AB125" s="90"/>
      <c r="AC125" s="26"/>
      <c r="AD125" s="24">
        <f>IF(AE125="","",VLOOKUP(AE125,Mapping!AT:AU,2,FALSE))</f>
        <v>2</v>
      </c>
      <c r="AE125" s="13" t="s">
        <v>1</v>
      </c>
    </row>
    <row r="126" spans="1:31">
      <c r="A126" s="116" t="s">
        <v>305</v>
      </c>
      <c r="B126" s="36" t="s">
        <v>306</v>
      </c>
      <c r="C126" s="209"/>
      <c r="D126" s="209"/>
      <c r="E126" s="209"/>
      <c r="F126" s="26"/>
      <c r="G126" s="26">
        <v>10</v>
      </c>
      <c r="H126" s="23" t="str">
        <f t="shared" si="4"/>
        <v>UREN -80 033001  10</v>
      </c>
      <c r="I126" s="23" t="str">
        <f t="shared" si="5"/>
        <v xml:space="preserve"> 10</v>
      </c>
      <c r="J126" s="13"/>
      <c r="K126" s="327">
        <f>IFERROR(VLOOKUP(L126,Mapping!AW:BA,5,FALSE),"")</f>
        <v>1</v>
      </c>
      <c r="L126" s="97" t="s">
        <v>905</v>
      </c>
      <c r="M126" s="286"/>
      <c r="N126" s="26" t="s">
        <v>2880</v>
      </c>
      <c r="O126" s="252">
        <v>43847</v>
      </c>
      <c r="P126" s="13" t="s">
        <v>949</v>
      </c>
      <c r="Q126" s="77"/>
      <c r="R126" s="26"/>
      <c r="S126" s="26"/>
      <c r="T126" s="13"/>
      <c r="U126" s="26"/>
      <c r="V126" s="26">
        <v>10</v>
      </c>
      <c r="W126" s="23" t="str">
        <f t="shared" si="6"/>
        <v>UREN -80 033001  10</v>
      </c>
      <c r="X126" s="23" t="str">
        <f t="shared" si="7"/>
        <v xml:space="preserve"> 10</v>
      </c>
      <c r="Y126" s="13"/>
      <c r="Z126" s="13"/>
      <c r="AA126" s="13"/>
      <c r="AB126" s="90"/>
      <c r="AC126" s="26"/>
      <c r="AD126" s="24">
        <f>IF(AE126="","",VLOOKUP(AE126,Mapping!AT:AU,2,FALSE))</f>
        <v>2</v>
      </c>
      <c r="AE126" s="13" t="s">
        <v>1</v>
      </c>
    </row>
    <row r="127" spans="1:31">
      <c r="A127" s="116" t="s">
        <v>326</v>
      </c>
      <c r="B127" s="36" t="s">
        <v>327</v>
      </c>
      <c r="C127" s="209"/>
      <c r="D127" s="209"/>
      <c r="E127" s="209"/>
      <c r="F127" s="26"/>
      <c r="G127" s="26">
        <v>14</v>
      </c>
      <c r="H127" s="23" t="str">
        <f t="shared" si="4"/>
        <v>UREN -80 033001  14</v>
      </c>
      <c r="I127" s="23" t="str">
        <f t="shared" si="5"/>
        <v xml:space="preserve"> 14</v>
      </c>
      <c r="J127" s="13"/>
      <c r="K127" s="327">
        <f>IFERROR(VLOOKUP(L127,Mapping!AW:BA,5,FALSE),"")</f>
        <v>2</v>
      </c>
      <c r="L127" s="97" t="s">
        <v>925</v>
      </c>
      <c r="M127" s="286"/>
      <c r="N127" s="26" t="s">
        <v>2997</v>
      </c>
      <c r="O127" s="252">
        <v>43847</v>
      </c>
      <c r="P127" s="13" t="s">
        <v>949</v>
      </c>
      <c r="Q127" s="77"/>
      <c r="R127" s="26"/>
      <c r="S127" s="26"/>
      <c r="T127" s="13"/>
      <c r="U127" s="26"/>
      <c r="V127" s="26">
        <v>14</v>
      </c>
      <c r="W127" s="23" t="str">
        <f t="shared" si="6"/>
        <v>UREN -80 033001  14</v>
      </c>
      <c r="X127" s="23" t="str">
        <f t="shared" si="7"/>
        <v xml:space="preserve"> 14</v>
      </c>
      <c r="Y127" s="13"/>
      <c r="Z127" s="13"/>
      <c r="AA127" s="13"/>
      <c r="AB127" s="90"/>
      <c r="AC127" s="26"/>
      <c r="AD127" s="24">
        <f>IF(AE127="","",VLOOKUP(AE127,Mapping!AT:AU,2,FALSE))</f>
        <v>2</v>
      </c>
      <c r="AE127" s="13" t="s">
        <v>1</v>
      </c>
    </row>
    <row r="128" spans="1:31">
      <c r="A128" s="116" t="s">
        <v>326</v>
      </c>
      <c r="B128" s="36" t="s">
        <v>327</v>
      </c>
      <c r="C128" s="209"/>
      <c r="D128" s="209"/>
      <c r="E128" s="209"/>
      <c r="F128" s="26"/>
      <c r="G128" s="26">
        <v>14</v>
      </c>
      <c r="H128" s="23" t="str">
        <f t="shared" si="4"/>
        <v>UREN -80 033001  14</v>
      </c>
      <c r="I128" s="23" t="str">
        <f t="shared" si="5"/>
        <v xml:space="preserve"> 14</v>
      </c>
      <c r="J128" s="13"/>
      <c r="K128" s="327">
        <f>IFERROR(VLOOKUP(L128,Mapping!AW:BA,5,FALSE),"")</f>
        <v>1</v>
      </c>
      <c r="L128" s="97" t="s">
        <v>905</v>
      </c>
      <c r="M128" s="286"/>
      <c r="N128" s="26" t="s">
        <v>2937</v>
      </c>
      <c r="O128" s="252">
        <v>43847</v>
      </c>
      <c r="P128" s="13" t="s">
        <v>949</v>
      </c>
      <c r="Q128" s="77"/>
      <c r="R128" s="26"/>
      <c r="S128" s="26"/>
      <c r="T128" s="13"/>
      <c r="U128" s="26"/>
      <c r="V128" s="26">
        <v>14</v>
      </c>
      <c r="W128" s="23" t="str">
        <f t="shared" si="6"/>
        <v>UREN -80 033001  14</v>
      </c>
      <c r="X128" s="23" t="str">
        <f t="shared" si="7"/>
        <v xml:space="preserve"> 14</v>
      </c>
      <c r="Y128" s="13"/>
      <c r="Z128" s="13"/>
      <c r="AA128" s="13"/>
      <c r="AB128" s="90"/>
      <c r="AC128" s="26"/>
      <c r="AD128" s="24">
        <f>IF(AE128="","",VLOOKUP(AE128,Mapping!AT:AU,2,FALSE))</f>
        <v>2</v>
      </c>
      <c r="AE128" s="13" t="s">
        <v>1</v>
      </c>
    </row>
    <row r="129" spans="1:31" ht="58">
      <c r="A129" s="116" t="s">
        <v>282</v>
      </c>
      <c r="B129" s="36" t="s">
        <v>283</v>
      </c>
      <c r="C129" s="209"/>
      <c r="D129" s="209"/>
      <c r="E129" s="209"/>
      <c r="F129" s="26"/>
      <c r="G129" s="26">
        <v>10</v>
      </c>
      <c r="H129" s="23" t="str">
        <f t="shared" si="4"/>
        <v>UREN -80 033001  10</v>
      </c>
      <c r="I129" s="23" t="str">
        <f t="shared" si="5"/>
        <v xml:space="preserve"> 10</v>
      </c>
      <c r="J129" s="13" t="s">
        <v>205</v>
      </c>
      <c r="K129" s="327">
        <f>IFERROR(VLOOKUP(L129,Mapping!AW:BA,5,FALSE),"")</f>
        <v>1</v>
      </c>
      <c r="L129" s="97" t="s">
        <v>905</v>
      </c>
      <c r="M129" s="286" t="s">
        <v>2938</v>
      </c>
      <c r="N129" s="26" t="s">
        <v>2937</v>
      </c>
      <c r="O129" s="93">
        <v>43850</v>
      </c>
      <c r="P129" s="13" t="s">
        <v>912</v>
      </c>
      <c r="Q129" s="77"/>
      <c r="R129" s="26"/>
      <c r="S129" s="26"/>
      <c r="T129" s="13"/>
      <c r="U129" s="26"/>
      <c r="V129" s="26">
        <v>10</v>
      </c>
      <c r="W129" s="23" t="str">
        <f t="shared" si="6"/>
        <v>UREN -80 033001  10</v>
      </c>
      <c r="X129" s="23" t="str">
        <f t="shared" si="7"/>
        <v xml:space="preserve"> 10</v>
      </c>
      <c r="Y129" s="13"/>
      <c r="Z129" s="13"/>
      <c r="AA129" s="13"/>
      <c r="AB129" s="90" t="s">
        <v>3022</v>
      </c>
      <c r="AC129" s="26"/>
      <c r="AD129" s="24">
        <f>IF(AE129="","",VLOOKUP(AE129,Mapping!AT:AU,2,FALSE))</f>
        <v>2</v>
      </c>
      <c r="AE129" s="13" t="s">
        <v>1</v>
      </c>
    </row>
    <row r="130" spans="1:31">
      <c r="A130" s="116" t="s">
        <v>291</v>
      </c>
      <c r="B130" s="36" t="s">
        <v>292</v>
      </c>
      <c r="C130" s="209"/>
      <c r="D130" s="209"/>
      <c r="E130" s="209"/>
      <c r="F130" s="26"/>
      <c r="G130" s="26">
        <v>11</v>
      </c>
      <c r="H130" s="23" t="str">
        <f t="shared" ref="H130:H193" si="8">IF(G130="","","UREN -80 033001"&amp;" "&amp;F130&amp;" "&amp;G130)</f>
        <v>UREN -80 033001  11</v>
      </c>
      <c r="I130" s="23" t="str">
        <f t="shared" ref="I130:I193" si="9">IF(G130="","",F130&amp;" "&amp;G130)</f>
        <v xml:space="preserve"> 11</v>
      </c>
      <c r="J130" s="13" t="s">
        <v>205</v>
      </c>
      <c r="K130" s="327">
        <f>IFERROR(VLOOKUP(L130,Mapping!AW:BA,5,FALSE),"")</f>
        <v>2</v>
      </c>
      <c r="L130" s="216" t="s">
        <v>925</v>
      </c>
      <c r="M130" s="286" t="s">
        <v>2938</v>
      </c>
      <c r="N130" s="26" t="s">
        <v>2880</v>
      </c>
      <c r="O130" s="93">
        <v>43850</v>
      </c>
      <c r="P130" s="13" t="s">
        <v>912</v>
      </c>
      <c r="Q130" s="77"/>
      <c r="R130" s="26"/>
      <c r="S130" s="26"/>
      <c r="T130" s="13"/>
      <c r="U130" s="26"/>
      <c r="V130" s="26">
        <v>11</v>
      </c>
      <c r="W130" s="23" t="str">
        <f t="shared" ref="W130:W193" si="10">IF(V130="","","UREN -80 033001"&amp;" "&amp;U130&amp;" "&amp;V130)</f>
        <v>UREN -80 033001  11</v>
      </c>
      <c r="X130" s="23" t="str">
        <f t="shared" ref="X130:X193" si="11">IF(V130="","",U130&amp;" "&amp;V130)</f>
        <v xml:space="preserve"> 11</v>
      </c>
      <c r="Y130" s="13"/>
      <c r="Z130" s="13"/>
      <c r="AA130" s="13"/>
      <c r="AB130" s="90"/>
      <c r="AC130" s="26"/>
      <c r="AD130" s="24">
        <f>IF(AE130="","",VLOOKUP(AE130,Mapping!AT:AU,2,FALSE))</f>
        <v>2</v>
      </c>
      <c r="AE130" s="13" t="s">
        <v>1</v>
      </c>
    </row>
    <row r="131" spans="1:31">
      <c r="A131" s="116" t="s">
        <v>291</v>
      </c>
      <c r="B131" s="36" t="s">
        <v>292</v>
      </c>
      <c r="C131" s="209"/>
      <c r="D131" s="209"/>
      <c r="E131" s="209"/>
      <c r="F131" s="26"/>
      <c r="G131" s="26">
        <v>11</v>
      </c>
      <c r="H131" s="23" t="str">
        <f t="shared" si="8"/>
        <v>UREN -80 033001  11</v>
      </c>
      <c r="I131" s="23" t="str">
        <f t="shared" si="9"/>
        <v xml:space="preserve"> 11</v>
      </c>
      <c r="J131" s="13"/>
      <c r="K131" s="327">
        <f>IFERROR(VLOOKUP(L131,Mapping!AW:BA,5,FALSE),"")</f>
        <v>1</v>
      </c>
      <c r="L131" s="97" t="s">
        <v>905</v>
      </c>
      <c r="M131" s="286" t="s">
        <v>2938</v>
      </c>
      <c r="N131" s="26" t="s">
        <v>2880</v>
      </c>
      <c r="O131" s="93">
        <v>43850</v>
      </c>
      <c r="P131" s="13" t="s">
        <v>912</v>
      </c>
      <c r="Q131" s="77"/>
      <c r="R131" s="26"/>
      <c r="S131" s="26"/>
      <c r="T131" s="13"/>
      <c r="U131" s="26"/>
      <c r="V131" s="26">
        <v>11</v>
      </c>
      <c r="W131" s="23" t="str">
        <f t="shared" si="10"/>
        <v>UREN -80 033001  11</v>
      </c>
      <c r="X131" s="23" t="str">
        <f t="shared" si="11"/>
        <v xml:space="preserve"> 11</v>
      </c>
      <c r="Y131" s="13"/>
      <c r="Z131" s="13"/>
      <c r="AA131" s="13"/>
      <c r="AB131" s="90"/>
      <c r="AC131" s="26"/>
      <c r="AD131" s="24">
        <f>IF(AE131="","",VLOOKUP(AE131,Mapping!AT:AU,2,FALSE))</f>
        <v>2</v>
      </c>
      <c r="AE131" s="13" t="s">
        <v>1</v>
      </c>
    </row>
    <row r="132" spans="1:31">
      <c r="A132" s="116" t="s">
        <v>291</v>
      </c>
      <c r="B132" s="36" t="s">
        <v>292</v>
      </c>
      <c r="C132" s="209"/>
      <c r="D132" s="209"/>
      <c r="E132" s="209"/>
      <c r="F132" s="26"/>
      <c r="G132" s="26">
        <v>11</v>
      </c>
      <c r="H132" s="23" t="str">
        <f t="shared" si="8"/>
        <v>UREN -80 033001  11</v>
      </c>
      <c r="I132" s="23" t="str">
        <f t="shared" si="9"/>
        <v xml:space="preserve"> 11</v>
      </c>
      <c r="J132" s="13" t="s">
        <v>205</v>
      </c>
      <c r="K132" s="327">
        <f>IFERROR(VLOOKUP(L132,Mapping!AW:BA,5,FALSE),"")</f>
        <v>3</v>
      </c>
      <c r="L132" s="97" t="s">
        <v>943</v>
      </c>
      <c r="M132" s="286" t="s">
        <v>2938</v>
      </c>
      <c r="N132" s="26" t="s">
        <v>2880</v>
      </c>
      <c r="O132" s="93">
        <v>43850</v>
      </c>
      <c r="P132" s="13" t="s">
        <v>912</v>
      </c>
      <c r="Q132" s="77"/>
      <c r="R132" s="26"/>
      <c r="S132" s="26"/>
      <c r="T132" s="13"/>
      <c r="U132" s="26"/>
      <c r="V132" s="26">
        <v>11</v>
      </c>
      <c r="W132" s="23" t="str">
        <f t="shared" si="10"/>
        <v>UREN -80 033001  11</v>
      </c>
      <c r="X132" s="23" t="str">
        <f t="shared" si="11"/>
        <v xml:space="preserve"> 11</v>
      </c>
      <c r="Y132" s="13"/>
      <c r="Z132" s="13"/>
      <c r="AA132" s="13"/>
      <c r="AB132" s="90"/>
      <c r="AC132" s="26"/>
      <c r="AD132" s="24">
        <f>IF(AE132="","",VLOOKUP(AE132,Mapping!AT:AU,2,FALSE))</f>
        <v>2</v>
      </c>
      <c r="AE132" s="13" t="s">
        <v>1</v>
      </c>
    </row>
    <row r="133" spans="1:31">
      <c r="A133" s="116" t="s">
        <v>295</v>
      </c>
      <c r="B133" s="36" t="s">
        <v>296</v>
      </c>
      <c r="C133" s="209"/>
      <c r="D133" s="209"/>
      <c r="E133" s="209"/>
      <c r="F133" s="26"/>
      <c r="G133" s="26">
        <v>11</v>
      </c>
      <c r="H133" s="23" t="str">
        <f t="shared" si="8"/>
        <v>UREN -80 033001  11</v>
      </c>
      <c r="I133" s="23" t="str">
        <f t="shared" si="9"/>
        <v xml:space="preserve"> 11</v>
      </c>
      <c r="J133" s="13" t="s">
        <v>205</v>
      </c>
      <c r="K133" s="327">
        <f>IFERROR(VLOOKUP(L133,Mapping!AW:BA,5,FALSE),"")</f>
        <v>2</v>
      </c>
      <c r="L133" s="216" t="s">
        <v>925</v>
      </c>
      <c r="M133" s="286" t="s">
        <v>2938</v>
      </c>
      <c r="N133" s="26" t="s">
        <v>2880</v>
      </c>
      <c r="O133" s="93">
        <v>43850</v>
      </c>
      <c r="P133" s="13" t="s">
        <v>912</v>
      </c>
      <c r="Q133" s="77"/>
      <c r="R133" s="26"/>
      <c r="S133" s="26"/>
      <c r="T133" s="13"/>
      <c r="U133" s="26"/>
      <c r="V133" s="26">
        <v>11</v>
      </c>
      <c r="W133" s="23" t="str">
        <f t="shared" si="10"/>
        <v>UREN -80 033001  11</v>
      </c>
      <c r="X133" s="23" t="str">
        <f t="shared" si="11"/>
        <v xml:space="preserve"> 11</v>
      </c>
      <c r="Y133" s="13"/>
      <c r="Z133" s="13"/>
      <c r="AA133" s="13"/>
      <c r="AB133" s="90"/>
      <c r="AC133" s="26"/>
      <c r="AD133" s="24">
        <f>IF(AE133="","",VLOOKUP(AE133,Mapping!AT:AU,2,FALSE))</f>
        <v>2</v>
      </c>
      <c r="AE133" s="13" t="s">
        <v>1</v>
      </c>
    </row>
    <row r="134" spans="1:31" ht="43.5">
      <c r="A134" s="116" t="s">
        <v>295</v>
      </c>
      <c r="B134" s="36" t="s">
        <v>296</v>
      </c>
      <c r="C134" s="209"/>
      <c r="D134" s="209"/>
      <c r="E134" s="209"/>
      <c r="F134" s="26"/>
      <c r="G134" s="26">
        <v>11</v>
      </c>
      <c r="H134" s="23" t="str">
        <f t="shared" si="8"/>
        <v>UREN -80 033001  11</v>
      </c>
      <c r="I134" s="23" t="str">
        <f t="shared" si="9"/>
        <v xml:space="preserve"> 11</v>
      </c>
      <c r="J134" s="13"/>
      <c r="K134" s="327">
        <f>IFERROR(VLOOKUP(L134,Mapping!AW:BA,5,FALSE),"")</f>
        <v>1</v>
      </c>
      <c r="L134" s="97" t="s">
        <v>905</v>
      </c>
      <c r="M134" s="286" t="s">
        <v>2938</v>
      </c>
      <c r="N134" s="26" t="s">
        <v>2880</v>
      </c>
      <c r="O134" s="93">
        <v>43850</v>
      </c>
      <c r="P134" s="13" t="s">
        <v>912</v>
      </c>
      <c r="Q134" s="77"/>
      <c r="R134" s="26"/>
      <c r="S134" s="26"/>
      <c r="T134" s="13"/>
      <c r="U134" s="26"/>
      <c r="V134" s="26">
        <v>11</v>
      </c>
      <c r="W134" s="23" t="str">
        <f t="shared" si="10"/>
        <v>UREN -80 033001  11</v>
      </c>
      <c r="X134" s="23" t="str">
        <f t="shared" si="11"/>
        <v xml:space="preserve"> 11</v>
      </c>
      <c r="Y134" s="13"/>
      <c r="Z134" s="13"/>
      <c r="AA134" s="13"/>
      <c r="AB134" s="90" t="s">
        <v>3023</v>
      </c>
      <c r="AC134" s="26"/>
      <c r="AD134" s="24">
        <f>IF(AE134="","",VLOOKUP(AE134,Mapping!AT:AU,2,FALSE))</f>
        <v>2</v>
      </c>
      <c r="AE134" s="13" t="s">
        <v>1</v>
      </c>
    </row>
    <row r="135" spans="1:31">
      <c r="A135" s="116" t="s">
        <v>295</v>
      </c>
      <c r="B135" s="36" t="s">
        <v>296</v>
      </c>
      <c r="C135" s="209"/>
      <c r="D135" s="209"/>
      <c r="E135" s="209"/>
      <c r="F135" s="26"/>
      <c r="G135" s="26">
        <v>11</v>
      </c>
      <c r="H135" s="23" t="str">
        <f t="shared" si="8"/>
        <v>UREN -80 033001  11</v>
      </c>
      <c r="I135" s="23" t="str">
        <f t="shared" si="9"/>
        <v xml:space="preserve"> 11</v>
      </c>
      <c r="J135" s="13" t="s">
        <v>205</v>
      </c>
      <c r="K135" s="327">
        <f>IFERROR(VLOOKUP(L135,Mapping!AW:BA,5,FALSE),"")</f>
        <v>3</v>
      </c>
      <c r="L135" s="97" t="s">
        <v>943</v>
      </c>
      <c r="M135" s="286" t="s">
        <v>2938</v>
      </c>
      <c r="N135" s="26" t="s">
        <v>2880</v>
      </c>
      <c r="O135" s="93">
        <v>43850</v>
      </c>
      <c r="P135" s="13" t="s">
        <v>912</v>
      </c>
      <c r="Q135" s="77"/>
      <c r="R135" s="26"/>
      <c r="S135" s="26"/>
      <c r="T135" s="13"/>
      <c r="U135" s="26"/>
      <c r="V135" s="26">
        <v>11</v>
      </c>
      <c r="W135" s="23" t="str">
        <f t="shared" si="10"/>
        <v>UREN -80 033001  11</v>
      </c>
      <c r="X135" s="23" t="str">
        <f t="shared" si="11"/>
        <v xml:space="preserve"> 11</v>
      </c>
      <c r="Y135" s="13"/>
      <c r="Z135" s="13"/>
      <c r="AA135" s="13"/>
      <c r="AB135" s="90"/>
      <c r="AC135" s="26"/>
      <c r="AD135" s="24">
        <f>IF(AE135="","",VLOOKUP(AE135,Mapping!AT:AU,2,FALSE))</f>
        <v>2</v>
      </c>
      <c r="AE135" s="13" t="s">
        <v>1</v>
      </c>
    </row>
    <row r="136" spans="1:31">
      <c r="A136" s="116" t="s">
        <v>312</v>
      </c>
      <c r="B136" s="36" t="s">
        <v>313</v>
      </c>
      <c r="C136" s="209"/>
      <c r="D136" s="209"/>
      <c r="E136" s="209"/>
      <c r="F136" s="26"/>
      <c r="G136" s="26">
        <v>10</v>
      </c>
      <c r="H136" s="23" t="str">
        <f t="shared" si="8"/>
        <v>UREN -80 033001  10</v>
      </c>
      <c r="I136" s="23" t="str">
        <f t="shared" si="9"/>
        <v xml:space="preserve"> 10</v>
      </c>
      <c r="J136" s="13" t="s">
        <v>205</v>
      </c>
      <c r="K136" s="327">
        <f>IFERROR(VLOOKUP(L136,Mapping!AW:BA,5,FALSE),"")</f>
        <v>1</v>
      </c>
      <c r="L136" s="97" t="s">
        <v>905</v>
      </c>
      <c r="M136" s="286" t="s">
        <v>2938</v>
      </c>
      <c r="N136" s="26" t="s">
        <v>2937</v>
      </c>
      <c r="O136" s="93">
        <v>43850</v>
      </c>
      <c r="P136" s="13" t="s">
        <v>912</v>
      </c>
      <c r="Q136" s="77"/>
      <c r="R136" s="26"/>
      <c r="S136" s="26"/>
      <c r="T136" s="13"/>
      <c r="U136" s="26"/>
      <c r="V136" s="26">
        <v>10</v>
      </c>
      <c r="W136" s="23" t="str">
        <f t="shared" si="10"/>
        <v>UREN -80 033001  10</v>
      </c>
      <c r="X136" s="23" t="str">
        <f t="shared" si="11"/>
        <v xml:space="preserve"> 10</v>
      </c>
      <c r="Y136" s="13"/>
      <c r="Z136" s="13"/>
      <c r="AA136" s="13"/>
      <c r="AB136" s="90"/>
      <c r="AC136" s="26"/>
      <c r="AD136" s="24">
        <f>IF(AE136="","",VLOOKUP(AE136,Mapping!AT:AU,2,FALSE))</f>
        <v>2</v>
      </c>
      <c r="AE136" s="13" t="s">
        <v>1</v>
      </c>
    </row>
    <row r="137" spans="1:31" ht="101.5">
      <c r="A137" s="116" t="s">
        <v>322</v>
      </c>
      <c r="B137" s="36" t="s">
        <v>323</v>
      </c>
      <c r="C137" s="209"/>
      <c r="D137" s="209"/>
      <c r="E137" s="209"/>
      <c r="F137" s="26"/>
      <c r="G137" s="26">
        <v>12</v>
      </c>
      <c r="H137" s="23" t="str">
        <f t="shared" si="8"/>
        <v>UREN -80 033001  12</v>
      </c>
      <c r="I137" s="23" t="str">
        <f t="shared" si="9"/>
        <v xml:space="preserve"> 12</v>
      </c>
      <c r="J137" s="13" t="s">
        <v>205</v>
      </c>
      <c r="K137" s="327">
        <f>IFERROR(VLOOKUP(L137,Mapping!AW:BA,5,FALSE),"")</f>
        <v>1</v>
      </c>
      <c r="L137" s="97" t="s">
        <v>905</v>
      </c>
      <c r="M137" s="286" t="s">
        <v>2938</v>
      </c>
      <c r="N137" s="26" t="s">
        <v>2997</v>
      </c>
      <c r="O137" s="93">
        <v>43850</v>
      </c>
      <c r="P137" s="13" t="s">
        <v>912</v>
      </c>
      <c r="Q137" s="77"/>
      <c r="R137" s="26"/>
      <c r="S137" s="26"/>
      <c r="T137" s="13"/>
      <c r="U137" s="26"/>
      <c r="V137" s="26">
        <v>12</v>
      </c>
      <c r="W137" s="23" t="str">
        <f t="shared" si="10"/>
        <v>UREN -80 033001  12</v>
      </c>
      <c r="X137" s="23" t="str">
        <f t="shared" si="11"/>
        <v xml:space="preserve"> 12</v>
      </c>
      <c r="Y137" s="13"/>
      <c r="Z137" s="13"/>
      <c r="AA137" s="13"/>
      <c r="AB137" s="90" t="s">
        <v>3024</v>
      </c>
      <c r="AC137" s="26"/>
      <c r="AD137" s="24">
        <f>IF(AE137="","",VLOOKUP(AE137,Mapping!AT:AU,2,FALSE))</f>
        <v>2</v>
      </c>
      <c r="AE137" s="13" t="s">
        <v>1</v>
      </c>
    </row>
    <row r="138" spans="1:31">
      <c r="A138" s="116" t="s">
        <v>282</v>
      </c>
      <c r="B138" s="36" t="s">
        <v>283</v>
      </c>
      <c r="C138" s="209"/>
      <c r="D138" s="209"/>
      <c r="E138" s="209"/>
      <c r="F138" s="26"/>
      <c r="G138" s="26">
        <v>10</v>
      </c>
      <c r="H138" s="23" t="str">
        <f t="shared" si="8"/>
        <v>UREN -80 033001  10</v>
      </c>
      <c r="I138" s="23" t="str">
        <f t="shared" si="9"/>
        <v xml:space="preserve"> 10</v>
      </c>
      <c r="J138" s="13"/>
      <c r="K138" s="327">
        <f>IFERROR(VLOOKUP(L138,Mapping!AW:BA,5,FALSE),"")</f>
        <v>1</v>
      </c>
      <c r="L138" s="97" t="s">
        <v>905</v>
      </c>
      <c r="M138" s="286"/>
      <c r="N138" s="26" t="s">
        <v>2937</v>
      </c>
      <c r="O138" s="252">
        <v>43850</v>
      </c>
      <c r="P138" s="13" t="s">
        <v>949</v>
      </c>
      <c r="Q138" s="77"/>
      <c r="R138" s="26"/>
      <c r="S138" s="26"/>
      <c r="T138" s="13"/>
      <c r="U138" s="26"/>
      <c r="V138" s="26">
        <v>10</v>
      </c>
      <c r="W138" s="23" t="str">
        <f t="shared" si="10"/>
        <v>UREN -80 033001  10</v>
      </c>
      <c r="X138" s="23" t="str">
        <f t="shared" si="11"/>
        <v xml:space="preserve"> 10</v>
      </c>
      <c r="Y138" s="13"/>
      <c r="Z138" s="13"/>
      <c r="AA138" s="13"/>
      <c r="AB138" s="90"/>
      <c r="AC138" s="26"/>
      <c r="AD138" s="24">
        <f>IF(AE138="","",VLOOKUP(AE138,Mapping!AT:AU,2,FALSE))</f>
        <v>2</v>
      </c>
      <c r="AE138" s="13" t="s">
        <v>1</v>
      </c>
    </row>
    <row r="139" spans="1:31">
      <c r="A139" s="116" t="s">
        <v>291</v>
      </c>
      <c r="B139" s="36" t="s">
        <v>292</v>
      </c>
      <c r="C139" s="209"/>
      <c r="D139" s="209"/>
      <c r="E139" s="209"/>
      <c r="F139" s="26"/>
      <c r="G139" s="26">
        <v>11</v>
      </c>
      <c r="H139" s="23" t="str">
        <f t="shared" si="8"/>
        <v>UREN -80 033001  11</v>
      </c>
      <c r="I139" s="23" t="str">
        <f t="shared" si="9"/>
        <v xml:space="preserve"> 11</v>
      </c>
      <c r="J139" s="13"/>
      <c r="K139" s="327">
        <f>IFERROR(VLOOKUP(L139,Mapping!AW:BA,5,FALSE),"")</f>
        <v>2</v>
      </c>
      <c r="L139" s="97" t="s">
        <v>925</v>
      </c>
      <c r="M139" s="286"/>
      <c r="N139" s="26" t="s">
        <v>2880</v>
      </c>
      <c r="O139" s="252">
        <v>43850</v>
      </c>
      <c r="P139" s="13" t="s">
        <v>949</v>
      </c>
      <c r="Q139" s="77"/>
      <c r="R139" s="26"/>
      <c r="S139" s="26"/>
      <c r="T139" s="13"/>
      <c r="U139" s="26"/>
      <c r="V139" s="26">
        <v>11</v>
      </c>
      <c r="W139" s="23" t="str">
        <f t="shared" si="10"/>
        <v>UREN -80 033001  11</v>
      </c>
      <c r="X139" s="23" t="str">
        <f t="shared" si="11"/>
        <v xml:space="preserve"> 11</v>
      </c>
      <c r="Y139" s="13"/>
      <c r="Z139" s="13"/>
      <c r="AA139" s="13"/>
      <c r="AB139" s="90"/>
      <c r="AC139" s="26"/>
      <c r="AD139" s="24">
        <f>IF(AE139="","",VLOOKUP(AE139,Mapping!AT:AU,2,FALSE))</f>
        <v>2</v>
      </c>
      <c r="AE139" s="13" t="s">
        <v>1</v>
      </c>
    </row>
    <row r="140" spans="1:31">
      <c r="A140" s="116" t="s">
        <v>291</v>
      </c>
      <c r="B140" s="36" t="s">
        <v>292</v>
      </c>
      <c r="C140" s="209"/>
      <c r="D140" s="209"/>
      <c r="E140" s="209"/>
      <c r="F140" s="26"/>
      <c r="G140" s="26">
        <v>11</v>
      </c>
      <c r="H140" s="23" t="str">
        <f t="shared" si="8"/>
        <v>UREN -80 033001  11</v>
      </c>
      <c r="I140" s="23" t="str">
        <f t="shared" si="9"/>
        <v xml:space="preserve"> 11</v>
      </c>
      <c r="J140" s="13"/>
      <c r="K140" s="327">
        <f>IFERROR(VLOOKUP(L140,Mapping!AW:BA,5,FALSE),"")</f>
        <v>1</v>
      </c>
      <c r="L140" s="97" t="s">
        <v>905</v>
      </c>
      <c r="M140" s="286"/>
      <c r="N140" s="26" t="s">
        <v>2880</v>
      </c>
      <c r="O140" s="252">
        <v>43850</v>
      </c>
      <c r="P140" s="13" t="s">
        <v>949</v>
      </c>
      <c r="Q140" s="77"/>
      <c r="R140" s="26"/>
      <c r="S140" s="26"/>
      <c r="T140" s="13"/>
      <c r="U140" s="26"/>
      <c r="V140" s="26">
        <v>11</v>
      </c>
      <c r="W140" s="23" t="str">
        <f t="shared" si="10"/>
        <v>UREN -80 033001  11</v>
      </c>
      <c r="X140" s="23" t="str">
        <f t="shared" si="11"/>
        <v xml:space="preserve"> 11</v>
      </c>
      <c r="Y140" s="13"/>
      <c r="Z140" s="13"/>
      <c r="AA140" s="13"/>
      <c r="AB140" s="90"/>
      <c r="AC140" s="26"/>
      <c r="AD140" s="24">
        <f>IF(AE140="","",VLOOKUP(AE140,Mapping!AT:AU,2,FALSE))</f>
        <v>2</v>
      </c>
      <c r="AE140" s="13" t="s">
        <v>1</v>
      </c>
    </row>
    <row r="141" spans="1:31">
      <c r="A141" s="116" t="s">
        <v>291</v>
      </c>
      <c r="B141" s="36" t="s">
        <v>292</v>
      </c>
      <c r="C141" s="209"/>
      <c r="D141" s="209"/>
      <c r="E141" s="209"/>
      <c r="F141" s="26"/>
      <c r="G141" s="26">
        <v>11</v>
      </c>
      <c r="H141" s="23" t="str">
        <f t="shared" si="8"/>
        <v>UREN -80 033001  11</v>
      </c>
      <c r="I141" s="23" t="str">
        <f t="shared" si="9"/>
        <v xml:space="preserve"> 11</v>
      </c>
      <c r="J141" s="13"/>
      <c r="K141" s="327">
        <f>IFERROR(VLOOKUP(L141,Mapping!AW:BA,5,FALSE),"")</f>
        <v>3</v>
      </c>
      <c r="L141" s="97" t="s">
        <v>943</v>
      </c>
      <c r="M141" s="286"/>
      <c r="N141" s="26" t="s">
        <v>2880</v>
      </c>
      <c r="O141" s="252">
        <v>43850</v>
      </c>
      <c r="P141" s="13" t="s">
        <v>949</v>
      </c>
      <c r="Q141" s="77"/>
      <c r="R141" s="26"/>
      <c r="S141" s="26"/>
      <c r="T141" s="13"/>
      <c r="U141" s="26"/>
      <c r="V141" s="26">
        <v>11</v>
      </c>
      <c r="W141" s="23" t="str">
        <f t="shared" si="10"/>
        <v>UREN -80 033001  11</v>
      </c>
      <c r="X141" s="23" t="str">
        <f t="shared" si="11"/>
        <v xml:space="preserve"> 11</v>
      </c>
      <c r="Y141" s="13"/>
      <c r="Z141" s="13"/>
      <c r="AA141" s="13"/>
      <c r="AB141" s="90"/>
      <c r="AC141" s="26"/>
      <c r="AD141" s="24">
        <f>IF(AE141="","",VLOOKUP(AE141,Mapping!AT:AU,2,FALSE))</f>
        <v>2</v>
      </c>
      <c r="AE141" s="13" t="s">
        <v>1</v>
      </c>
    </row>
    <row r="142" spans="1:31">
      <c r="A142" s="116" t="s">
        <v>295</v>
      </c>
      <c r="B142" s="36" t="s">
        <v>296</v>
      </c>
      <c r="C142" s="209"/>
      <c r="D142" s="209"/>
      <c r="E142" s="209"/>
      <c r="F142" s="26"/>
      <c r="G142" s="26">
        <v>11</v>
      </c>
      <c r="H142" s="23" t="str">
        <f t="shared" si="8"/>
        <v>UREN -80 033001  11</v>
      </c>
      <c r="I142" s="23" t="str">
        <f t="shared" si="9"/>
        <v xml:space="preserve"> 11</v>
      </c>
      <c r="J142" s="13"/>
      <c r="K142" s="327">
        <f>IFERROR(VLOOKUP(L142,Mapping!AW:BA,5,FALSE),"")</f>
        <v>2</v>
      </c>
      <c r="L142" s="97" t="s">
        <v>925</v>
      </c>
      <c r="M142" s="286"/>
      <c r="N142" s="26" t="s">
        <v>2880</v>
      </c>
      <c r="O142" s="252">
        <v>43850</v>
      </c>
      <c r="P142" s="13" t="s">
        <v>949</v>
      </c>
      <c r="Q142" s="77"/>
      <c r="R142" s="26"/>
      <c r="S142" s="26"/>
      <c r="T142" s="13"/>
      <c r="U142" s="26"/>
      <c r="V142" s="26">
        <v>11</v>
      </c>
      <c r="W142" s="23" t="str">
        <f t="shared" si="10"/>
        <v>UREN -80 033001  11</v>
      </c>
      <c r="X142" s="23" t="str">
        <f t="shared" si="11"/>
        <v xml:space="preserve"> 11</v>
      </c>
      <c r="Y142" s="13"/>
      <c r="Z142" s="13"/>
      <c r="AA142" s="13"/>
      <c r="AB142" s="90"/>
      <c r="AC142" s="26"/>
      <c r="AD142" s="24">
        <f>IF(AE142="","",VLOOKUP(AE142,Mapping!AT:AU,2,FALSE))</f>
        <v>2</v>
      </c>
      <c r="AE142" s="13" t="s">
        <v>1</v>
      </c>
    </row>
    <row r="143" spans="1:31">
      <c r="A143" s="116" t="s">
        <v>295</v>
      </c>
      <c r="B143" s="36" t="s">
        <v>296</v>
      </c>
      <c r="C143" s="209"/>
      <c r="D143" s="209"/>
      <c r="E143" s="209"/>
      <c r="F143" s="26"/>
      <c r="G143" s="26">
        <v>11</v>
      </c>
      <c r="H143" s="23" t="str">
        <f t="shared" si="8"/>
        <v>UREN -80 033001  11</v>
      </c>
      <c r="I143" s="23" t="str">
        <f t="shared" si="9"/>
        <v xml:space="preserve"> 11</v>
      </c>
      <c r="J143" s="13"/>
      <c r="K143" s="327">
        <f>IFERROR(VLOOKUP(L143,Mapping!AW:BA,5,FALSE),"")</f>
        <v>1</v>
      </c>
      <c r="L143" s="97" t="s">
        <v>905</v>
      </c>
      <c r="M143" s="286"/>
      <c r="N143" s="26" t="s">
        <v>2880</v>
      </c>
      <c r="O143" s="252">
        <v>43850</v>
      </c>
      <c r="P143" s="13" t="s">
        <v>949</v>
      </c>
      <c r="Q143" s="77"/>
      <c r="R143" s="26"/>
      <c r="S143" s="26"/>
      <c r="T143" s="13"/>
      <c r="U143" s="26"/>
      <c r="V143" s="26">
        <v>11</v>
      </c>
      <c r="W143" s="23" t="str">
        <f t="shared" si="10"/>
        <v>UREN -80 033001  11</v>
      </c>
      <c r="X143" s="23" t="str">
        <f t="shared" si="11"/>
        <v xml:space="preserve"> 11</v>
      </c>
      <c r="Y143" s="13"/>
      <c r="Z143" s="13"/>
      <c r="AA143" s="13"/>
      <c r="AB143" s="90"/>
      <c r="AC143" s="26"/>
      <c r="AD143" s="24">
        <f>IF(AE143="","",VLOOKUP(AE143,Mapping!AT:AU,2,FALSE))</f>
        <v>2</v>
      </c>
      <c r="AE143" s="13" t="s">
        <v>1</v>
      </c>
    </row>
    <row r="144" spans="1:31">
      <c r="A144" s="116" t="s">
        <v>295</v>
      </c>
      <c r="B144" s="36" t="s">
        <v>296</v>
      </c>
      <c r="C144" s="209"/>
      <c r="D144" s="209"/>
      <c r="E144" s="209"/>
      <c r="F144" s="26"/>
      <c r="G144" s="26">
        <v>11</v>
      </c>
      <c r="H144" s="23" t="str">
        <f t="shared" si="8"/>
        <v>UREN -80 033001  11</v>
      </c>
      <c r="I144" s="23" t="str">
        <f t="shared" si="9"/>
        <v xml:space="preserve"> 11</v>
      </c>
      <c r="J144" s="13"/>
      <c r="K144" s="327">
        <f>IFERROR(VLOOKUP(L144,Mapping!AW:BA,5,FALSE),"")</f>
        <v>3</v>
      </c>
      <c r="L144" s="97" t="s">
        <v>943</v>
      </c>
      <c r="M144" s="286"/>
      <c r="N144" s="26" t="s">
        <v>2880</v>
      </c>
      <c r="O144" s="252">
        <v>43850</v>
      </c>
      <c r="P144" s="13" t="s">
        <v>949</v>
      </c>
      <c r="Q144" s="77"/>
      <c r="R144" s="26"/>
      <c r="S144" s="26"/>
      <c r="T144" s="13"/>
      <c r="U144" s="26"/>
      <c r="V144" s="26">
        <v>11</v>
      </c>
      <c r="W144" s="23" t="str">
        <f t="shared" si="10"/>
        <v>UREN -80 033001  11</v>
      </c>
      <c r="X144" s="23" t="str">
        <f t="shared" si="11"/>
        <v xml:space="preserve"> 11</v>
      </c>
      <c r="Y144" s="13"/>
      <c r="Z144" s="13"/>
      <c r="AA144" s="13"/>
      <c r="AB144" s="90"/>
      <c r="AC144" s="26"/>
      <c r="AD144" s="24">
        <f>IF(AE144="","",VLOOKUP(AE144,Mapping!AT:AU,2,FALSE))</f>
        <v>2</v>
      </c>
      <c r="AE144" s="13" t="s">
        <v>1</v>
      </c>
    </row>
    <row r="145" spans="1:31">
      <c r="A145" s="116" t="s">
        <v>312</v>
      </c>
      <c r="B145" s="36" t="s">
        <v>313</v>
      </c>
      <c r="C145" s="209"/>
      <c r="D145" s="209"/>
      <c r="E145" s="209"/>
      <c r="F145" s="26"/>
      <c r="G145" s="26">
        <v>10</v>
      </c>
      <c r="H145" s="23" t="str">
        <f t="shared" si="8"/>
        <v>UREN -80 033001  10</v>
      </c>
      <c r="I145" s="23" t="str">
        <f t="shared" si="9"/>
        <v xml:space="preserve"> 10</v>
      </c>
      <c r="J145" s="13"/>
      <c r="K145" s="327">
        <f>IFERROR(VLOOKUP(L145,Mapping!AW:BA,5,FALSE),"")</f>
        <v>1</v>
      </c>
      <c r="L145" s="97" t="s">
        <v>905</v>
      </c>
      <c r="M145" s="286"/>
      <c r="N145" s="26" t="s">
        <v>2937</v>
      </c>
      <c r="O145" s="252">
        <v>43850</v>
      </c>
      <c r="P145" s="13" t="s">
        <v>949</v>
      </c>
      <c r="Q145" s="77"/>
      <c r="R145" s="26"/>
      <c r="S145" s="26"/>
      <c r="T145" s="13"/>
      <c r="U145" s="26"/>
      <c r="V145" s="26">
        <v>10</v>
      </c>
      <c r="W145" s="23" t="str">
        <f t="shared" si="10"/>
        <v>UREN -80 033001  10</v>
      </c>
      <c r="X145" s="23" t="str">
        <f t="shared" si="11"/>
        <v xml:space="preserve"> 10</v>
      </c>
      <c r="Y145" s="13"/>
      <c r="Z145" s="13"/>
      <c r="AA145" s="13"/>
      <c r="AB145" s="90"/>
      <c r="AC145" s="26"/>
      <c r="AD145" s="24">
        <f>IF(AE145="","",VLOOKUP(AE145,Mapping!AT:AU,2,FALSE))</f>
        <v>2</v>
      </c>
      <c r="AE145" s="13" t="s">
        <v>1</v>
      </c>
    </row>
    <row r="146" spans="1:31">
      <c r="A146" s="116" t="s">
        <v>322</v>
      </c>
      <c r="B146" s="36" t="s">
        <v>323</v>
      </c>
      <c r="C146" s="209"/>
      <c r="D146" s="209"/>
      <c r="E146" s="209"/>
      <c r="F146" s="26"/>
      <c r="G146" s="26">
        <v>12</v>
      </c>
      <c r="H146" s="23" t="str">
        <f t="shared" si="8"/>
        <v>UREN -80 033001  12</v>
      </c>
      <c r="I146" s="23" t="str">
        <f t="shared" si="9"/>
        <v xml:space="preserve"> 12</v>
      </c>
      <c r="J146" s="13"/>
      <c r="K146" s="327">
        <f>IFERROR(VLOOKUP(L146,Mapping!AW:BA,5,FALSE),"")</f>
        <v>1</v>
      </c>
      <c r="L146" s="97" t="s">
        <v>905</v>
      </c>
      <c r="M146" s="286"/>
      <c r="N146" s="26" t="s">
        <v>2997</v>
      </c>
      <c r="O146" s="252">
        <v>43850</v>
      </c>
      <c r="P146" s="13" t="s">
        <v>949</v>
      </c>
      <c r="Q146" s="77"/>
      <c r="R146" s="26"/>
      <c r="S146" s="26"/>
      <c r="T146" s="13"/>
      <c r="U146" s="26"/>
      <c r="V146" s="26">
        <v>12</v>
      </c>
      <c r="W146" s="23" t="str">
        <f t="shared" si="10"/>
        <v>UREN -80 033001  12</v>
      </c>
      <c r="X146" s="23" t="str">
        <f t="shared" si="11"/>
        <v xml:space="preserve"> 12</v>
      </c>
      <c r="Y146" s="13"/>
      <c r="Z146" s="13"/>
      <c r="AA146" s="13"/>
      <c r="AB146" s="90"/>
      <c r="AC146" s="26"/>
      <c r="AD146" s="24">
        <f>IF(AE146="","",VLOOKUP(AE146,Mapping!AT:AU,2,FALSE))</f>
        <v>2</v>
      </c>
      <c r="AE146" s="13" t="s">
        <v>1</v>
      </c>
    </row>
    <row r="147" spans="1:31">
      <c r="A147" s="116" t="s">
        <v>278</v>
      </c>
      <c r="B147" s="36" t="s">
        <v>279</v>
      </c>
      <c r="C147" s="209"/>
      <c r="D147" s="209"/>
      <c r="E147" s="209"/>
      <c r="F147" s="26"/>
      <c r="G147" s="26">
        <v>12</v>
      </c>
      <c r="H147" s="23" t="str">
        <f t="shared" si="8"/>
        <v>UREN -80 033001  12</v>
      </c>
      <c r="I147" s="23" t="str">
        <f t="shared" si="9"/>
        <v xml:space="preserve"> 12</v>
      </c>
      <c r="J147" s="13"/>
      <c r="K147" s="327">
        <f>IFERROR(VLOOKUP(L147,Mapping!AW:BA,5,FALSE),"")</f>
        <v>3</v>
      </c>
      <c r="L147" s="97" t="s">
        <v>943</v>
      </c>
      <c r="M147" s="286" t="s">
        <v>2938</v>
      </c>
      <c r="N147" s="26" t="s">
        <v>2880</v>
      </c>
      <c r="O147" s="93">
        <v>43851</v>
      </c>
      <c r="P147" s="13" t="s">
        <v>912</v>
      </c>
      <c r="Q147" s="77"/>
      <c r="R147" s="26"/>
      <c r="S147" s="26"/>
      <c r="T147" s="13"/>
      <c r="U147" s="26"/>
      <c r="V147" s="26">
        <v>12</v>
      </c>
      <c r="W147" s="23" t="str">
        <f t="shared" si="10"/>
        <v>UREN -80 033001  12</v>
      </c>
      <c r="X147" s="23" t="str">
        <f t="shared" si="11"/>
        <v xml:space="preserve"> 12</v>
      </c>
      <c r="Y147" s="13"/>
      <c r="Z147" s="13"/>
      <c r="AA147" s="13"/>
      <c r="AB147" s="90"/>
      <c r="AC147" s="26"/>
      <c r="AD147" s="24">
        <f>IF(AE147="","",VLOOKUP(AE147,Mapping!AT:AU,2,FALSE))</f>
        <v>2</v>
      </c>
      <c r="AE147" s="13" t="s">
        <v>1</v>
      </c>
    </row>
    <row r="148" spans="1:31">
      <c r="A148" s="116" t="s">
        <v>282</v>
      </c>
      <c r="B148" s="36" t="s">
        <v>283</v>
      </c>
      <c r="C148" s="209"/>
      <c r="D148" s="209"/>
      <c r="E148" s="209"/>
      <c r="F148" s="26"/>
      <c r="G148" s="26">
        <v>10</v>
      </c>
      <c r="H148" s="23" t="str">
        <f t="shared" si="8"/>
        <v>UREN -80 033001  10</v>
      </c>
      <c r="I148" s="23" t="str">
        <f t="shared" si="9"/>
        <v xml:space="preserve"> 10</v>
      </c>
      <c r="J148" s="13" t="s">
        <v>205</v>
      </c>
      <c r="K148" s="327">
        <f>IFERROR(VLOOKUP(L148,Mapping!AW:BA,5,FALSE),"")</f>
        <v>2</v>
      </c>
      <c r="L148" s="216" t="s">
        <v>925</v>
      </c>
      <c r="M148" s="286" t="s">
        <v>2938</v>
      </c>
      <c r="N148" s="26" t="s">
        <v>2997</v>
      </c>
      <c r="O148" s="93">
        <v>43851</v>
      </c>
      <c r="P148" s="13" t="s">
        <v>912</v>
      </c>
      <c r="Q148" s="77"/>
      <c r="R148" s="26"/>
      <c r="S148" s="26"/>
      <c r="T148" s="13"/>
      <c r="U148" s="26"/>
      <c r="V148" s="26">
        <v>10</v>
      </c>
      <c r="W148" s="23" t="str">
        <f t="shared" si="10"/>
        <v>UREN -80 033001  10</v>
      </c>
      <c r="X148" s="23" t="str">
        <f t="shared" si="11"/>
        <v xml:space="preserve"> 10</v>
      </c>
      <c r="Y148" s="13"/>
      <c r="Z148" s="13"/>
      <c r="AA148" s="13"/>
      <c r="AB148" s="90"/>
      <c r="AC148" s="26"/>
      <c r="AD148" s="24">
        <f>IF(AE148="","",VLOOKUP(AE148,Mapping!AT:AU,2,FALSE))</f>
        <v>2</v>
      </c>
      <c r="AE148" s="13" t="s">
        <v>1</v>
      </c>
    </row>
    <row r="149" spans="1:31">
      <c r="A149" s="116" t="s">
        <v>282</v>
      </c>
      <c r="B149" s="36" t="s">
        <v>283</v>
      </c>
      <c r="C149" s="209"/>
      <c r="D149" s="209"/>
      <c r="E149" s="209"/>
      <c r="F149" s="26"/>
      <c r="G149" s="26">
        <v>10</v>
      </c>
      <c r="H149" s="23" t="str">
        <f t="shared" si="8"/>
        <v>UREN -80 033001  10</v>
      </c>
      <c r="I149" s="23" t="str">
        <f t="shared" si="9"/>
        <v xml:space="preserve"> 10</v>
      </c>
      <c r="J149" s="13" t="s">
        <v>205</v>
      </c>
      <c r="K149" s="327">
        <f>IFERROR(VLOOKUP(L149,Mapping!AW:BA,5,FALSE),"")</f>
        <v>3</v>
      </c>
      <c r="L149" s="97" t="s">
        <v>943</v>
      </c>
      <c r="M149" s="286" t="s">
        <v>2938</v>
      </c>
      <c r="N149" s="26" t="s">
        <v>2937</v>
      </c>
      <c r="O149" s="93">
        <v>43851</v>
      </c>
      <c r="P149" s="13" t="s">
        <v>912</v>
      </c>
      <c r="Q149" s="77"/>
      <c r="R149" s="26"/>
      <c r="S149" s="26"/>
      <c r="T149" s="13"/>
      <c r="U149" s="26"/>
      <c r="V149" s="26">
        <v>10</v>
      </c>
      <c r="W149" s="23" t="str">
        <f t="shared" si="10"/>
        <v>UREN -80 033001  10</v>
      </c>
      <c r="X149" s="23" t="str">
        <f t="shared" si="11"/>
        <v xml:space="preserve"> 10</v>
      </c>
      <c r="Y149" s="13"/>
      <c r="Z149" s="13"/>
      <c r="AA149" s="13"/>
      <c r="AB149" s="90"/>
      <c r="AC149" s="26"/>
      <c r="AD149" s="24">
        <f>IF(AE149="","",VLOOKUP(AE149,Mapping!AT:AU,2,FALSE))</f>
        <v>2</v>
      </c>
      <c r="AE149" s="13" t="s">
        <v>1</v>
      </c>
    </row>
    <row r="150" spans="1:31">
      <c r="A150" s="116" t="s">
        <v>293</v>
      </c>
      <c r="B150" s="36" t="s">
        <v>294</v>
      </c>
      <c r="C150" s="209"/>
      <c r="D150" s="209"/>
      <c r="E150" s="209"/>
      <c r="F150" s="26"/>
      <c r="G150" s="26">
        <v>12</v>
      </c>
      <c r="H150" s="23" t="str">
        <f t="shared" si="8"/>
        <v>UREN -80 033001  12</v>
      </c>
      <c r="I150" s="23" t="str">
        <f t="shared" si="9"/>
        <v xml:space="preserve"> 12</v>
      </c>
      <c r="J150" s="13"/>
      <c r="K150" s="327">
        <f>IFERROR(VLOOKUP(L150,Mapping!AW:BA,5,FALSE),"")</f>
        <v>3</v>
      </c>
      <c r="L150" s="97" t="s">
        <v>943</v>
      </c>
      <c r="M150" s="286" t="s">
        <v>2938</v>
      </c>
      <c r="N150" s="26" t="s">
        <v>2880</v>
      </c>
      <c r="O150" s="93">
        <v>43851</v>
      </c>
      <c r="P150" s="13" t="s">
        <v>912</v>
      </c>
      <c r="Q150" s="77"/>
      <c r="R150" s="26"/>
      <c r="S150" s="26"/>
      <c r="T150" s="13"/>
      <c r="U150" s="26"/>
      <c r="V150" s="26">
        <v>12</v>
      </c>
      <c r="W150" s="23" t="str">
        <f t="shared" si="10"/>
        <v>UREN -80 033001  12</v>
      </c>
      <c r="X150" s="23" t="str">
        <f t="shared" si="11"/>
        <v xml:space="preserve"> 12</v>
      </c>
      <c r="Y150" s="13"/>
      <c r="Z150" s="13"/>
      <c r="AA150" s="13"/>
      <c r="AB150" s="90"/>
      <c r="AC150" s="26"/>
      <c r="AD150" s="24">
        <f>IF(AE150="","",VLOOKUP(AE150,Mapping!AT:AU,2,FALSE))</f>
        <v>2</v>
      </c>
      <c r="AE150" s="13" t="s">
        <v>1</v>
      </c>
    </row>
    <row r="151" spans="1:31">
      <c r="A151" s="116" t="s">
        <v>322</v>
      </c>
      <c r="B151" s="36" t="s">
        <v>323</v>
      </c>
      <c r="C151" s="209"/>
      <c r="D151" s="209"/>
      <c r="E151" s="209"/>
      <c r="F151" s="26"/>
      <c r="G151" s="26">
        <v>12</v>
      </c>
      <c r="H151" s="23" t="str">
        <f t="shared" si="8"/>
        <v>UREN -80 033001  12</v>
      </c>
      <c r="I151" s="23" t="str">
        <f t="shared" si="9"/>
        <v xml:space="preserve"> 12</v>
      </c>
      <c r="J151" s="13"/>
      <c r="K151" s="327">
        <f>IFERROR(VLOOKUP(L151,Mapping!AW:BA,5,FALSE),"")</f>
        <v>3</v>
      </c>
      <c r="L151" s="97" t="s">
        <v>943</v>
      </c>
      <c r="M151" s="286" t="s">
        <v>2938</v>
      </c>
      <c r="N151" s="26" t="s">
        <v>2880</v>
      </c>
      <c r="O151" s="93">
        <v>43851</v>
      </c>
      <c r="P151" s="13" t="s">
        <v>912</v>
      </c>
      <c r="Q151" s="77"/>
      <c r="R151" s="26"/>
      <c r="S151" s="26"/>
      <c r="T151" s="13"/>
      <c r="U151" s="26"/>
      <c r="V151" s="26">
        <v>12</v>
      </c>
      <c r="W151" s="23" t="str">
        <f t="shared" si="10"/>
        <v>UREN -80 033001  12</v>
      </c>
      <c r="X151" s="23" t="str">
        <f t="shared" si="11"/>
        <v xml:space="preserve"> 12</v>
      </c>
      <c r="Y151" s="13"/>
      <c r="Z151" s="13"/>
      <c r="AA151" s="13"/>
      <c r="AB151" s="90"/>
      <c r="AC151" s="26"/>
      <c r="AD151" s="24">
        <f>IF(AE151="","",VLOOKUP(AE151,Mapping!AT:AU,2,FALSE))</f>
        <v>2</v>
      </c>
      <c r="AE151" s="13" t="s">
        <v>1</v>
      </c>
    </row>
    <row r="152" spans="1:31" ht="58">
      <c r="A152" s="116" t="s">
        <v>324</v>
      </c>
      <c r="B152" s="36" t="s">
        <v>325</v>
      </c>
      <c r="C152" s="209"/>
      <c r="D152" s="209"/>
      <c r="E152" s="209"/>
      <c r="F152" s="26"/>
      <c r="G152" s="26">
        <v>13</v>
      </c>
      <c r="H152" s="23" t="str">
        <f t="shared" si="8"/>
        <v>UREN -80 033001  13</v>
      </c>
      <c r="I152" s="23" t="str">
        <f t="shared" si="9"/>
        <v xml:space="preserve"> 13</v>
      </c>
      <c r="J152" s="13"/>
      <c r="K152" s="327">
        <f>IFERROR(VLOOKUP(L152,Mapping!AW:BA,5,FALSE),"")</f>
        <v>1</v>
      </c>
      <c r="L152" s="97" t="s">
        <v>905</v>
      </c>
      <c r="M152" s="286" t="s">
        <v>2938</v>
      </c>
      <c r="N152" s="26" t="s">
        <v>2997</v>
      </c>
      <c r="O152" s="93">
        <v>43851</v>
      </c>
      <c r="P152" s="13" t="s">
        <v>912</v>
      </c>
      <c r="Q152" s="77"/>
      <c r="R152" s="26"/>
      <c r="S152" s="26"/>
      <c r="T152" s="13"/>
      <c r="U152" s="26"/>
      <c r="V152" s="26">
        <v>13</v>
      </c>
      <c r="W152" s="23" t="str">
        <f t="shared" si="10"/>
        <v>UREN -80 033001  13</v>
      </c>
      <c r="X152" s="23" t="str">
        <f t="shared" si="11"/>
        <v xml:space="preserve"> 13</v>
      </c>
      <c r="Y152" s="13"/>
      <c r="Z152" s="13"/>
      <c r="AA152" s="13"/>
      <c r="AB152" s="90" t="s">
        <v>3025</v>
      </c>
      <c r="AC152" s="26"/>
      <c r="AD152" s="24">
        <f>IF(AE152="","",VLOOKUP(AE152,Mapping!AT:AU,2,FALSE))</f>
        <v>2</v>
      </c>
      <c r="AE152" s="13" t="s">
        <v>1</v>
      </c>
    </row>
    <row r="153" spans="1:31" ht="101.5">
      <c r="A153" s="116" t="s">
        <v>324</v>
      </c>
      <c r="B153" s="36" t="s">
        <v>325</v>
      </c>
      <c r="C153" s="209"/>
      <c r="D153" s="209"/>
      <c r="E153" s="209"/>
      <c r="F153" s="26"/>
      <c r="G153" s="26">
        <v>13</v>
      </c>
      <c r="H153" s="23" t="str">
        <f t="shared" si="8"/>
        <v>UREN -80 033001  13</v>
      </c>
      <c r="I153" s="23" t="str">
        <f t="shared" si="9"/>
        <v xml:space="preserve"> 13</v>
      </c>
      <c r="J153" s="13" t="s">
        <v>205</v>
      </c>
      <c r="K153" s="327">
        <f>IFERROR(VLOOKUP(L153,Mapping!AW:BA,5,FALSE),"")</f>
        <v>3</v>
      </c>
      <c r="L153" s="97" t="s">
        <v>943</v>
      </c>
      <c r="M153" s="286" t="s">
        <v>2938</v>
      </c>
      <c r="N153" s="26" t="s">
        <v>2937</v>
      </c>
      <c r="O153" s="93">
        <v>43851</v>
      </c>
      <c r="P153" s="13" t="s">
        <v>912</v>
      </c>
      <c r="Q153" s="77"/>
      <c r="R153" s="26"/>
      <c r="S153" s="26"/>
      <c r="T153" s="13"/>
      <c r="U153" s="26"/>
      <c r="V153" s="26">
        <v>13</v>
      </c>
      <c r="W153" s="23" t="str">
        <f t="shared" si="10"/>
        <v>UREN -80 033001  13</v>
      </c>
      <c r="X153" s="23" t="str">
        <f t="shared" si="11"/>
        <v xml:space="preserve"> 13</v>
      </c>
      <c r="Y153" s="13"/>
      <c r="Z153" s="13"/>
      <c r="AA153" s="13"/>
      <c r="AB153" s="90" t="s">
        <v>3026</v>
      </c>
      <c r="AC153" s="26"/>
      <c r="AD153" s="24">
        <f>IF(AE153="","",VLOOKUP(AE153,Mapping!AT:AU,2,FALSE))</f>
        <v>2</v>
      </c>
      <c r="AE153" s="13" t="s">
        <v>1</v>
      </c>
    </row>
    <row r="154" spans="1:31">
      <c r="A154" s="116" t="s">
        <v>331</v>
      </c>
      <c r="B154" s="36" t="s">
        <v>332</v>
      </c>
      <c r="C154" s="209"/>
      <c r="D154" s="209"/>
      <c r="E154" s="209"/>
      <c r="F154" s="26"/>
      <c r="G154" s="26">
        <v>10</v>
      </c>
      <c r="H154" s="23" t="str">
        <f t="shared" si="8"/>
        <v>UREN -80 033001  10</v>
      </c>
      <c r="I154" s="23" t="str">
        <f t="shared" si="9"/>
        <v xml:space="preserve"> 10</v>
      </c>
      <c r="J154" s="13"/>
      <c r="K154" s="327">
        <f>IFERROR(VLOOKUP(L154,Mapping!AW:BA,5,FALSE),"")</f>
        <v>3</v>
      </c>
      <c r="L154" s="97" t="s">
        <v>943</v>
      </c>
      <c r="M154" s="286" t="s">
        <v>2938</v>
      </c>
      <c r="N154" s="26" t="s">
        <v>2880</v>
      </c>
      <c r="O154" s="93">
        <v>43851</v>
      </c>
      <c r="P154" s="13" t="s">
        <v>912</v>
      </c>
      <c r="Q154" s="77"/>
      <c r="R154" s="26"/>
      <c r="S154" s="26"/>
      <c r="T154" s="13"/>
      <c r="U154" s="26"/>
      <c r="V154" s="26">
        <v>10</v>
      </c>
      <c r="W154" s="23" t="str">
        <f t="shared" si="10"/>
        <v>UREN -80 033001  10</v>
      </c>
      <c r="X154" s="23" t="str">
        <f t="shared" si="11"/>
        <v xml:space="preserve"> 10</v>
      </c>
      <c r="Y154" s="13"/>
      <c r="Z154" s="13"/>
      <c r="AA154" s="13"/>
      <c r="AB154" s="90"/>
      <c r="AC154" s="26"/>
      <c r="AD154" s="24">
        <f>IF(AE154="","",VLOOKUP(AE154,Mapping!AT:AU,2,FALSE))</f>
        <v>2</v>
      </c>
      <c r="AE154" s="13" t="s">
        <v>1</v>
      </c>
    </row>
    <row r="155" spans="1:31">
      <c r="A155" s="116" t="s">
        <v>343</v>
      </c>
      <c r="B155" s="36" t="s">
        <v>344</v>
      </c>
      <c r="C155" s="209"/>
      <c r="D155" s="209"/>
      <c r="E155" s="209"/>
      <c r="F155" s="26"/>
      <c r="G155" s="26">
        <v>12</v>
      </c>
      <c r="H155" s="23" t="str">
        <f t="shared" si="8"/>
        <v>UREN -80 033001  12</v>
      </c>
      <c r="I155" s="23" t="str">
        <f t="shared" si="9"/>
        <v xml:space="preserve"> 12</v>
      </c>
      <c r="J155" s="13" t="s">
        <v>205</v>
      </c>
      <c r="K155" s="327">
        <f>IFERROR(VLOOKUP(L155,Mapping!AW:BA,5,FALSE),"")</f>
        <v>3</v>
      </c>
      <c r="L155" s="97" t="s">
        <v>943</v>
      </c>
      <c r="M155" s="286" t="s">
        <v>2938</v>
      </c>
      <c r="N155" s="26" t="s">
        <v>2880</v>
      </c>
      <c r="O155" s="93">
        <v>43851</v>
      </c>
      <c r="P155" s="13" t="s">
        <v>912</v>
      </c>
      <c r="Q155" s="77"/>
      <c r="R155" s="26"/>
      <c r="S155" s="26"/>
      <c r="T155" s="13"/>
      <c r="U155" s="26"/>
      <c r="V155" s="26">
        <v>12</v>
      </c>
      <c r="W155" s="23" t="str">
        <f t="shared" si="10"/>
        <v>UREN -80 033001  12</v>
      </c>
      <c r="X155" s="23" t="str">
        <f t="shared" si="11"/>
        <v xml:space="preserve"> 12</v>
      </c>
      <c r="Y155" s="13"/>
      <c r="Z155" s="13"/>
      <c r="AA155" s="13"/>
      <c r="AB155" s="90"/>
      <c r="AC155" s="26"/>
      <c r="AD155" s="24">
        <f>IF(AE155="","",VLOOKUP(AE155,Mapping!AT:AU,2,FALSE))</f>
        <v>2</v>
      </c>
      <c r="AE155" s="13" t="s">
        <v>1</v>
      </c>
    </row>
    <row r="156" spans="1:31">
      <c r="A156" s="116" t="s">
        <v>348</v>
      </c>
      <c r="B156" s="36" t="s">
        <v>349</v>
      </c>
      <c r="C156" s="209"/>
      <c r="D156" s="209"/>
      <c r="E156" s="209"/>
      <c r="F156" s="26"/>
      <c r="G156" s="26">
        <v>11</v>
      </c>
      <c r="H156" s="23" t="str">
        <f t="shared" si="8"/>
        <v>UREN -80 033001  11</v>
      </c>
      <c r="I156" s="23" t="str">
        <f t="shared" si="9"/>
        <v xml:space="preserve"> 11</v>
      </c>
      <c r="J156" s="13"/>
      <c r="K156" s="327">
        <f>IFERROR(VLOOKUP(L156,Mapping!AW:BA,5,FALSE),"")</f>
        <v>3</v>
      </c>
      <c r="L156" s="97" t="s">
        <v>943</v>
      </c>
      <c r="M156" s="286" t="s">
        <v>2938</v>
      </c>
      <c r="N156" s="26" t="s">
        <v>2880</v>
      </c>
      <c r="O156" s="93">
        <v>43851</v>
      </c>
      <c r="P156" s="13" t="s">
        <v>912</v>
      </c>
      <c r="Q156" s="77"/>
      <c r="R156" s="26"/>
      <c r="S156" s="26"/>
      <c r="T156" s="13"/>
      <c r="U156" s="26"/>
      <c r="V156" s="26">
        <v>11</v>
      </c>
      <c r="W156" s="23" t="str">
        <f t="shared" si="10"/>
        <v>UREN -80 033001  11</v>
      </c>
      <c r="X156" s="23" t="str">
        <f t="shared" si="11"/>
        <v xml:space="preserve"> 11</v>
      </c>
      <c r="Y156" s="13"/>
      <c r="Z156" s="13"/>
      <c r="AA156" s="13"/>
      <c r="AB156" s="90"/>
      <c r="AC156" s="26"/>
      <c r="AD156" s="24">
        <f>IF(AE156="","",VLOOKUP(AE156,Mapping!AT:AU,2,FALSE))</f>
        <v>2</v>
      </c>
      <c r="AE156" s="13" t="s">
        <v>1</v>
      </c>
    </row>
    <row r="157" spans="1:31">
      <c r="A157" s="116" t="s">
        <v>278</v>
      </c>
      <c r="B157" s="36" t="s">
        <v>279</v>
      </c>
      <c r="C157" s="209"/>
      <c r="D157" s="209"/>
      <c r="E157" s="209"/>
      <c r="F157" s="26"/>
      <c r="G157" s="26">
        <v>12</v>
      </c>
      <c r="H157" s="23" t="str">
        <f t="shared" si="8"/>
        <v>UREN -80 033001  12</v>
      </c>
      <c r="I157" s="23" t="str">
        <f t="shared" si="9"/>
        <v xml:space="preserve"> 12</v>
      </c>
      <c r="J157" s="13"/>
      <c r="K157" s="327">
        <f>IFERROR(VLOOKUP(L157,Mapping!AW:BA,5,FALSE),"")</f>
        <v>3</v>
      </c>
      <c r="L157" s="97" t="s">
        <v>943</v>
      </c>
      <c r="M157" s="286"/>
      <c r="N157" s="26" t="s">
        <v>2880</v>
      </c>
      <c r="O157" s="252">
        <v>43851</v>
      </c>
      <c r="P157" s="13" t="s">
        <v>949</v>
      </c>
      <c r="Q157" s="77"/>
      <c r="R157" s="26"/>
      <c r="S157" s="26"/>
      <c r="T157" s="13"/>
      <c r="U157" s="26"/>
      <c r="V157" s="26">
        <v>12</v>
      </c>
      <c r="W157" s="23" t="str">
        <f t="shared" si="10"/>
        <v>UREN -80 033001  12</v>
      </c>
      <c r="X157" s="23" t="str">
        <f t="shared" si="11"/>
        <v xml:space="preserve"> 12</v>
      </c>
      <c r="Y157" s="13"/>
      <c r="Z157" s="13"/>
      <c r="AA157" s="13"/>
      <c r="AB157" s="90"/>
      <c r="AC157" s="26"/>
      <c r="AD157" s="24">
        <f>IF(AE157="","",VLOOKUP(AE157,Mapping!AT:AU,2,FALSE))</f>
        <v>2</v>
      </c>
      <c r="AE157" s="13" t="s">
        <v>1</v>
      </c>
    </row>
    <row r="158" spans="1:31">
      <c r="A158" s="116" t="s">
        <v>282</v>
      </c>
      <c r="B158" s="36" t="s">
        <v>283</v>
      </c>
      <c r="C158" s="209"/>
      <c r="D158" s="209"/>
      <c r="E158" s="209"/>
      <c r="F158" s="26"/>
      <c r="G158" s="26">
        <v>10</v>
      </c>
      <c r="H158" s="23" t="str">
        <f t="shared" si="8"/>
        <v>UREN -80 033001  10</v>
      </c>
      <c r="I158" s="23" t="str">
        <f t="shared" si="9"/>
        <v xml:space="preserve"> 10</v>
      </c>
      <c r="J158" s="13"/>
      <c r="K158" s="327">
        <f>IFERROR(VLOOKUP(L158,Mapping!AW:BA,5,FALSE),"")</f>
        <v>2</v>
      </c>
      <c r="L158" s="97" t="s">
        <v>925</v>
      </c>
      <c r="M158" s="286"/>
      <c r="N158" s="26" t="s">
        <v>2937</v>
      </c>
      <c r="O158" s="252">
        <v>43851</v>
      </c>
      <c r="P158" s="13" t="s">
        <v>949</v>
      </c>
      <c r="Q158" s="77"/>
      <c r="R158" s="26"/>
      <c r="S158" s="26"/>
      <c r="T158" s="13"/>
      <c r="U158" s="26"/>
      <c r="V158" s="26">
        <v>10</v>
      </c>
      <c r="W158" s="23" t="str">
        <f t="shared" si="10"/>
        <v>UREN -80 033001  10</v>
      </c>
      <c r="X158" s="23" t="str">
        <f t="shared" si="11"/>
        <v xml:space="preserve"> 10</v>
      </c>
      <c r="Y158" s="13"/>
      <c r="Z158" s="13"/>
      <c r="AA158" s="13"/>
      <c r="AB158" s="90"/>
      <c r="AC158" s="26"/>
      <c r="AD158" s="24">
        <f>IF(AE158="","",VLOOKUP(AE158,Mapping!AT:AU,2,FALSE))</f>
        <v>2</v>
      </c>
      <c r="AE158" s="13" t="s">
        <v>1</v>
      </c>
    </row>
    <row r="159" spans="1:31">
      <c r="A159" s="116" t="s">
        <v>282</v>
      </c>
      <c r="B159" s="36" t="s">
        <v>283</v>
      </c>
      <c r="C159" s="209"/>
      <c r="D159" s="209"/>
      <c r="E159" s="209"/>
      <c r="F159" s="26"/>
      <c r="G159" s="26">
        <v>10</v>
      </c>
      <c r="H159" s="23" t="str">
        <f t="shared" si="8"/>
        <v>UREN -80 033001  10</v>
      </c>
      <c r="I159" s="23" t="str">
        <f t="shared" si="9"/>
        <v xml:space="preserve"> 10</v>
      </c>
      <c r="J159" s="13"/>
      <c r="K159" s="327">
        <f>IFERROR(VLOOKUP(L159,Mapping!AW:BA,5,FALSE),"")</f>
        <v>3</v>
      </c>
      <c r="L159" s="97" t="s">
        <v>943</v>
      </c>
      <c r="M159" s="286"/>
      <c r="N159" s="26" t="s">
        <v>2937</v>
      </c>
      <c r="O159" s="252">
        <v>43851</v>
      </c>
      <c r="P159" s="13" t="s">
        <v>949</v>
      </c>
      <c r="Q159" s="77"/>
      <c r="R159" s="26"/>
      <c r="S159" s="26"/>
      <c r="T159" s="13"/>
      <c r="U159" s="26"/>
      <c r="V159" s="26">
        <v>10</v>
      </c>
      <c r="W159" s="23" t="str">
        <f t="shared" si="10"/>
        <v>UREN -80 033001  10</v>
      </c>
      <c r="X159" s="23" t="str">
        <f t="shared" si="11"/>
        <v xml:space="preserve"> 10</v>
      </c>
      <c r="Y159" s="13"/>
      <c r="Z159" s="13"/>
      <c r="AA159" s="13"/>
      <c r="AB159" s="90"/>
      <c r="AC159" s="26"/>
      <c r="AD159" s="24">
        <f>IF(AE159="","",VLOOKUP(AE159,Mapping!AT:AU,2,FALSE))</f>
        <v>2</v>
      </c>
      <c r="AE159" s="13" t="s">
        <v>1</v>
      </c>
    </row>
    <row r="160" spans="1:31">
      <c r="A160" s="116" t="s">
        <v>293</v>
      </c>
      <c r="B160" s="36" t="s">
        <v>294</v>
      </c>
      <c r="C160" s="209"/>
      <c r="D160" s="209"/>
      <c r="E160" s="209"/>
      <c r="F160" s="26"/>
      <c r="G160" s="26">
        <v>12</v>
      </c>
      <c r="H160" s="23" t="str">
        <f t="shared" si="8"/>
        <v>UREN -80 033001  12</v>
      </c>
      <c r="I160" s="23" t="str">
        <f t="shared" si="9"/>
        <v xml:space="preserve"> 12</v>
      </c>
      <c r="J160" s="13"/>
      <c r="K160" s="327">
        <f>IFERROR(VLOOKUP(L160,Mapping!AW:BA,5,FALSE),"")</f>
        <v>3</v>
      </c>
      <c r="L160" s="97" t="s">
        <v>943</v>
      </c>
      <c r="M160" s="286"/>
      <c r="N160" s="26" t="s">
        <v>2880</v>
      </c>
      <c r="O160" s="252">
        <v>43851</v>
      </c>
      <c r="P160" s="13" t="s">
        <v>949</v>
      </c>
      <c r="Q160" s="77"/>
      <c r="R160" s="26"/>
      <c r="S160" s="26"/>
      <c r="T160" s="13"/>
      <c r="U160" s="26"/>
      <c r="V160" s="26">
        <v>12</v>
      </c>
      <c r="W160" s="23" t="str">
        <f t="shared" si="10"/>
        <v>UREN -80 033001  12</v>
      </c>
      <c r="X160" s="23" t="str">
        <f t="shared" si="11"/>
        <v xml:space="preserve"> 12</v>
      </c>
      <c r="Y160" s="13"/>
      <c r="Z160" s="13"/>
      <c r="AA160" s="13"/>
      <c r="AB160" s="90"/>
      <c r="AC160" s="26"/>
      <c r="AD160" s="24">
        <f>IF(AE160="","",VLOOKUP(AE160,Mapping!AT:AU,2,FALSE))</f>
        <v>2</v>
      </c>
      <c r="AE160" s="13" t="s">
        <v>1</v>
      </c>
    </row>
    <row r="161" spans="1:31">
      <c r="A161" s="116" t="s">
        <v>322</v>
      </c>
      <c r="B161" s="36" t="s">
        <v>323</v>
      </c>
      <c r="C161" s="209"/>
      <c r="D161" s="209"/>
      <c r="E161" s="209"/>
      <c r="F161" s="26"/>
      <c r="G161" s="26">
        <v>12</v>
      </c>
      <c r="H161" s="23" t="str">
        <f t="shared" si="8"/>
        <v>UREN -80 033001  12</v>
      </c>
      <c r="I161" s="23" t="str">
        <f t="shared" si="9"/>
        <v xml:space="preserve"> 12</v>
      </c>
      <c r="J161" s="13"/>
      <c r="K161" s="327">
        <f>IFERROR(VLOOKUP(L161,Mapping!AW:BA,5,FALSE),"")</f>
        <v>3</v>
      </c>
      <c r="L161" s="97" t="s">
        <v>943</v>
      </c>
      <c r="M161" s="286"/>
      <c r="N161" s="26" t="s">
        <v>2880</v>
      </c>
      <c r="O161" s="252">
        <v>43851</v>
      </c>
      <c r="P161" s="13" t="s">
        <v>949</v>
      </c>
      <c r="Q161" s="77"/>
      <c r="R161" s="26"/>
      <c r="S161" s="26"/>
      <c r="T161" s="13"/>
      <c r="U161" s="26"/>
      <c r="V161" s="26">
        <v>12</v>
      </c>
      <c r="W161" s="23" t="str">
        <f t="shared" si="10"/>
        <v>UREN -80 033001  12</v>
      </c>
      <c r="X161" s="23" t="str">
        <f t="shared" si="11"/>
        <v xml:space="preserve"> 12</v>
      </c>
      <c r="Y161" s="13"/>
      <c r="Z161" s="13"/>
      <c r="AA161" s="13"/>
      <c r="AB161" s="90"/>
      <c r="AC161" s="26"/>
      <c r="AD161" s="24">
        <f>IF(AE161="","",VLOOKUP(AE161,Mapping!AT:AU,2,FALSE))</f>
        <v>2</v>
      </c>
      <c r="AE161" s="13" t="s">
        <v>1</v>
      </c>
    </row>
    <row r="162" spans="1:31">
      <c r="A162" s="116" t="s">
        <v>324</v>
      </c>
      <c r="B162" s="36" t="s">
        <v>325</v>
      </c>
      <c r="C162" s="209"/>
      <c r="D162" s="209"/>
      <c r="E162" s="209"/>
      <c r="F162" s="26"/>
      <c r="G162" s="26">
        <v>13</v>
      </c>
      <c r="H162" s="23" t="str">
        <f t="shared" si="8"/>
        <v>UREN -80 033001  13</v>
      </c>
      <c r="I162" s="23" t="str">
        <f t="shared" si="9"/>
        <v xml:space="preserve"> 13</v>
      </c>
      <c r="J162" s="13"/>
      <c r="K162" s="327">
        <f>IFERROR(VLOOKUP(L162,Mapping!AW:BA,5,FALSE),"")</f>
        <v>1</v>
      </c>
      <c r="L162" s="97" t="s">
        <v>905</v>
      </c>
      <c r="M162" s="286"/>
      <c r="N162" s="26" t="s">
        <v>2997</v>
      </c>
      <c r="O162" s="252">
        <v>43851</v>
      </c>
      <c r="P162" s="13" t="s">
        <v>949</v>
      </c>
      <c r="Q162" s="77"/>
      <c r="R162" s="26"/>
      <c r="S162" s="26"/>
      <c r="T162" s="13"/>
      <c r="U162" s="26"/>
      <c r="V162" s="26">
        <v>13</v>
      </c>
      <c r="W162" s="23" t="str">
        <f t="shared" si="10"/>
        <v>UREN -80 033001  13</v>
      </c>
      <c r="X162" s="23" t="str">
        <f t="shared" si="11"/>
        <v xml:space="preserve"> 13</v>
      </c>
      <c r="Y162" s="13"/>
      <c r="Z162" s="13"/>
      <c r="AA162" s="13"/>
      <c r="AB162" s="90"/>
      <c r="AC162" s="26"/>
      <c r="AD162" s="24">
        <f>IF(AE162="","",VLOOKUP(AE162,Mapping!AT:AU,2,FALSE))</f>
        <v>2</v>
      </c>
      <c r="AE162" s="13" t="s">
        <v>1</v>
      </c>
    </row>
    <row r="163" spans="1:31">
      <c r="A163" s="116" t="s">
        <v>324</v>
      </c>
      <c r="B163" s="36" t="s">
        <v>325</v>
      </c>
      <c r="C163" s="209"/>
      <c r="D163" s="209"/>
      <c r="E163" s="209"/>
      <c r="F163" s="26"/>
      <c r="G163" s="26">
        <v>13</v>
      </c>
      <c r="H163" s="23" t="str">
        <f t="shared" si="8"/>
        <v>UREN -80 033001  13</v>
      </c>
      <c r="I163" s="23" t="str">
        <f t="shared" si="9"/>
        <v xml:space="preserve"> 13</v>
      </c>
      <c r="J163" s="13"/>
      <c r="K163" s="327">
        <f>IFERROR(VLOOKUP(L163,Mapping!AW:BA,5,FALSE),"")</f>
        <v>3</v>
      </c>
      <c r="L163" s="97" t="s">
        <v>943</v>
      </c>
      <c r="M163" s="286"/>
      <c r="N163" s="26" t="s">
        <v>2937</v>
      </c>
      <c r="O163" s="252">
        <v>43851</v>
      </c>
      <c r="P163" s="13" t="s">
        <v>949</v>
      </c>
      <c r="Q163" s="77"/>
      <c r="R163" s="26"/>
      <c r="S163" s="26"/>
      <c r="T163" s="13"/>
      <c r="U163" s="26"/>
      <c r="V163" s="26">
        <v>13</v>
      </c>
      <c r="W163" s="23" t="str">
        <f t="shared" si="10"/>
        <v>UREN -80 033001  13</v>
      </c>
      <c r="X163" s="23" t="str">
        <f t="shared" si="11"/>
        <v xml:space="preserve"> 13</v>
      </c>
      <c r="Y163" s="13"/>
      <c r="Z163" s="13"/>
      <c r="AA163" s="13"/>
      <c r="AB163" s="90"/>
      <c r="AC163" s="26"/>
      <c r="AD163" s="24">
        <f>IF(AE163="","",VLOOKUP(AE163,Mapping!AT:AU,2,FALSE))</f>
        <v>2</v>
      </c>
      <c r="AE163" s="13" t="s">
        <v>1</v>
      </c>
    </row>
    <row r="164" spans="1:31">
      <c r="A164" s="116" t="s">
        <v>331</v>
      </c>
      <c r="B164" s="36" t="s">
        <v>332</v>
      </c>
      <c r="C164" s="209"/>
      <c r="D164" s="209"/>
      <c r="E164" s="209"/>
      <c r="F164" s="26"/>
      <c r="G164" s="26">
        <v>10</v>
      </c>
      <c r="H164" s="23" t="str">
        <f t="shared" si="8"/>
        <v>UREN -80 033001  10</v>
      </c>
      <c r="I164" s="23" t="str">
        <f t="shared" si="9"/>
        <v xml:space="preserve"> 10</v>
      </c>
      <c r="J164" s="13"/>
      <c r="K164" s="327">
        <f>IFERROR(VLOOKUP(L164,Mapping!AW:BA,5,FALSE),"")</f>
        <v>3</v>
      </c>
      <c r="L164" s="97" t="s">
        <v>943</v>
      </c>
      <c r="M164" s="286"/>
      <c r="N164" s="26" t="s">
        <v>2880</v>
      </c>
      <c r="O164" s="252">
        <v>43851</v>
      </c>
      <c r="P164" s="13" t="s">
        <v>949</v>
      </c>
      <c r="Q164" s="77"/>
      <c r="R164" s="26"/>
      <c r="S164" s="26"/>
      <c r="T164" s="13"/>
      <c r="U164" s="26"/>
      <c r="V164" s="26">
        <v>10</v>
      </c>
      <c r="W164" s="23" t="str">
        <f t="shared" si="10"/>
        <v>UREN -80 033001  10</v>
      </c>
      <c r="X164" s="23" t="str">
        <f t="shared" si="11"/>
        <v xml:space="preserve"> 10</v>
      </c>
      <c r="Y164" s="13"/>
      <c r="Z164" s="13"/>
      <c r="AA164" s="13"/>
      <c r="AB164" s="90"/>
      <c r="AC164" s="26"/>
      <c r="AD164" s="24">
        <f>IF(AE164="","",VLOOKUP(AE164,Mapping!AT:AU,2,FALSE))</f>
        <v>2</v>
      </c>
      <c r="AE164" s="13" t="s">
        <v>1</v>
      </c>
    </row>
    <row r="165" spans="1:31">
      <c r="A165" s="116" t="s">
        <v>343</v>
      </c>
      <c r="B165" s="36" t="s">
        <v>344</v>
      </c>
      <c r="C165" s="209"/>
      <c r="D165" s="209"/>
      <c r="E165" s="209"/>
      <c r="F165" s="26"/>
      <c r="G165" s="26">
        <v>12</v>
      </c>
      <c r="H165" s="23" t="str">
        <f t="shared" si="8"/>
        <v>UREN -80 033001  12</v>
      </c>
      <c r="I165" s="23" t="str">
        <f t="shared" si="9"/>
        <v xml:space="preserve"> 12</v>
      </c>
      <c r="J165" s="13"/>
      <c r="K165" s="327">
        <f>IFERROR(VLOOKUP(L165,Mapping!AW:BA,5,FALSE),"")</f>
        <v>3</v>
      </c>
      <c r="L165" s="97" t="s">
        <v>943</v>
      </c>
      <c r="M165" s="286"/>
      <c r="N165" s="26" t="s">
        <v>2880</v>
      </c>
      <c r="O165" s="252">
        <v>43851</v>
      </c>
      <c r="P165" s="13" t="s">
        <v>949</v>
      </c>
      <c r="Q165" s="77"/>
      <c r="R165" s="26"/>
      <c r="S165" s="26"/>
      <c r="T165" s="13"/>
      <c r="U165" s="26"/>
      <c r="V165" s="26">
        <v>12</v>
      </c>
      <c r="W165" s="23" t="str">
        <f t="shared" si="10"/>
        <v>UREN -80 033001  12</v>
      </c>
      <c r="X165" s="23" t="str">
        <f t="shared" si="11"/>
        <v xml:space="preserve"> 12</v>
      </c>
      <c r="Y165" s="13"/>
      <c r="Z165" s="13"/>
      <c r="AA165" s="13"/>
      <c r="AB165" s="90"/>
      <c r="AC165" s="26"/>
      <c r="AD165" s="24">
        <f>IF(AE165="","",VLOOKUP(AE165,Mapping!AT:AU,2,FALSE))</f>
        <v>2</v>
      </c>
      <c r="AE165" s="13" t="s">
        <v>1</v>
      </c>
    </row>
    <row r="166" spans="1:31">
      <c r="A166" s="116" t="s">
        <v>348</v>
      </c>
      <c r="B166" s="36" t="s">
        <v>349</v>
      </c>
      <c r="C166" s="209"/>
      <c r="D166" s="209"/>
      <c r="E166" s="209"/>
      <c r="F166" s="26"/>
      <c r="G166" s="26">
        <v>11</v>
      </c>
      <c r="H166" s="23" t="str">
        <f t="shared" si="8"/>
        <v>UREN -80 033001  11</v>
      </c>
      <c r="I166" s="23" t="str">
        <f t="shared" si="9"/>
        <v xml:space="preserve"> 11</v>
      </c>
      <c r="J166" s="13"/>
      <c r="K166" s="327">
        <f>IFERROR(VLOOKUP(L166,Mapping!AW:BA,5,FALSE),"")</f>
        <v>3</v>
      </c>
      <c r="L166" s="97" t="s">
        <v>943</v>
      </c>
      <c r="M166" s="286"/>
      <c r="N166" s="26" t="s">
        <v>2880</v>
      </c>
      <c r="O166" s="252">
        <v>43851</v>
      </c>
      <c r="P166" s="13" t="s">
        <v>949</v>
      </c>
      <c r="Q166" s="77"/>
      <c r="R166" s="26"/>
      <c r="S166" s="26"/>
      <c r="T166" s="13"/>
      <c r="U166" s="26"/>
      <c r="V166" s="26">
        <v>11</v>
      </c>
      <c r="W166" s="23" t="str">
        <f t="shared" si="10"/>
        <v>UREN -80 033001  11</v>
      </c>
      <c r="X166" s="23" t="str">
        <f t="shared" si="11"/>
        <v xml:space="preserve"> 11</v>
      </c>
      <c r="Y166" s="13"/>
      <c r="Z166" s="13"/>
      <c r="AA166" s="13"/>
      <c r="AB166" s="90"/>
      <c r="AC166" s="26"/>
      <c r="AD166" s="24">
        <f>IF(AE166="","",VLOOKUP(AE166,Mapping!AT:AU,2,FALSE))</f>
        <v>2</v>
      </c>
      <c r="AE166" s="13" t="s">
        <v>1</v>
      </c>
    </row>
    <row r="167" spans="1:31">
      <c r="A167" s="116" t="s">
        <v>348</v>
      </c>
      <c r="B167" s="36" t="s">
        <v>349</v>
      </c>
      <c r="C167" s="209"/>
      <c r="D167" s="209"/>
      <c r="E167" s="209"/>
      <c r="F167" s="26"/>
      <c r="G167" s="26">
        <v>11</v>
      </c>
      <c r="H167" s="23" t="str">
        <f t="shared" si="8"/>
        <v>UREN -80 033001  11</v>
      </c>
      <c r="I167" s="23" t="str">
        <f t="shared" si="9"/>
        <v xml:space="preserve"> 11</v>
      </c>
      <c r="J167" s="13"/>
      <c r="K167" s="327">
        <f>IFERROR(VLOOKUP(L167,Mapping!AW:BA,5,FALSE),"")</f>
        <v>1</v>
      </c>
      <c r="L167" s="97" t="s">
        <v>905</v>
      </c>
      <c r="M167" s="286" t="s">
        <v>2938</v>
      </c>
      <c r="N167" s="26" t="s">
        <v>2937</v>
      </c>
      <c r="O167" s="93">
        <v>43853</v>
      </c>
      <c r="P167" s="13" t="s">
        <v>912</v>
      </c>
      <c r="Q167" s="77"/>
      <c r="R167" s="26"/>
      <c r="S167" s="26"/>
      <c r="T167" s="13"/>
      <c r="U167" s="26"/>
      <c r="V167" s="26">
        <v>11</v>
      </c>
      <c r="W167" s="23" t="str">
        <f t="shared" si="10"/>
        <v>UREN -80 033001  11</v>
      </c>
      <c r="X167" s="23" t="str">
        <f t="shared" si="11"/>
        <v xml:space="preserve"> 11</v>
      </c>
      <c r="Y167" s="13"/>
      <c r="Z167" s="13"/>
      <c r="AA167" s="13"/>
      <c r="AB167" s="90"/>
      <c r="AC167" s="26"/>
      <c r="AD167" s="24">
        <f>IF(AE167="","",VLOOKUP(AE167,Mapping!AT:AU,2,FALSE))</f>
        <v>2</v>
      </c>
      <c r="AE167" s="13" t="s">
        <v>1</v>
      </c>
    </row>
    <row r="168" spans="1:31">
      <c r="A168" s="116" t="s">
        <v>293</v>
      </c>
      <c r="B168" s="36" t="s">
        <v>294</v>
      </c>
      <c r="C168" s="209"/>
      <c r="D168" s="209"/>
      <c r="E168" s="209"/>
      <c r="F168" s="26"/>
      <c r="G168" s="26">
        <v>12</v>
      </c>
      <c r="H168" s="23" t="str">
        <f t="shared" si="8"/>
        <v>UREN -80 033001  12</v>
      </c>
      <c r="I168" s="23" t="str">
        <f t="shared" si="9"/>
        <v xml:space="preserve"> 12</v>
      </c>
      <c r="J168" s="13"/>
      <c r="K168" s="327">
        <f>IFERROR(VLOOKUP(L168,Mapping!AW:BA,5,FALSE),"")</f>
        <v>1</v>
      </c>
      <c r="L168" s="97" t="s">
        <v>905</v>
      </c>
      <c r="M168" s="286"/>
      <c r="N168" s="26" t="s">
        <v>2937</v>
      </c>
      <c r="O168" s="252">
        <v>43853</v>
      </c>
      <c r="P168" s="13" t="s">
        <v>949</v>
      </c>
      <c r="Q168" s="77"/>
      <c r="R168" s="26"/>
      <c r="S168" s="26"/>
      <c r="T168" s="13"/>
      <c r="U168" s="26"/>
      <c r="V168" s="26">
        <v>12</v>
      </c>
      <c r="W168" s="23" t="str">
        <f t="shared" si="10"/>
        <v>UREN -80 033001  12</v>
      </c>
      <c r="X168" s="23" t="str">
        <f t="shared" si="11"/>
        <v xml:space="preserve"> 12</v>
      </c>
      <c r="Y168" s="13"/>
      <c r="Z168" s="13"/>
      <c r="AA168" s="13"/>
      <c r="AB168" s="90"/>
      <c r="AC168" s="26"/>
      <c r="AD168" s="24">
        <f>IF(AE168="","",VLOOKUP(AE168,Mapping!AT:AU,2,FALSE))</f>
        <v>2</v>
      </c>
      <c r="AE168" s="13" t="s">
        <v>1</v>
      </c>
    </row>
    <row r="169" spans="1:31">
      <c r="A169" s="116" t="s">
        <v>348</v>
      </c>
      <c r="B169" s="36" t="s">
        <v>349</v>
      </c>
      <c r="C169" s="209"/>
      <c r="D169" s="209"/>
      <c r="E169" s="209"/>
      <c r="F169" s="26"/>
      <c r="G169" s="26">
        <v>11</v>
      </c>
      <c r="H169" s="23" t="str">
        <f t="shared" si="8"/>
        <v>UREN -80 033001  11</v>
      </c>
      <c r="I169" s="23" t="str">
        <f t="shared" si="9"/>
        <v xml:space="preserve"> 11</v>
      </c>
      <c r="J169" s="13"/>
      <c r="K169" s="327">
        <f>IFERROR(VLOOKUP(L169,Mapping!AW:BA,5,FALSE),"")</f>
        <v>1</v>
      </c>
      <c r="L169" s="97" t="s">
        <v>905</v>
      </c>
      <c r="M169" s="286"/>
      <c r="N169" s="26" t="s">
        <v>2937</v>
      </c>
      <c r="O169" s="252">
        <v>43853</v>
      </c>
      <c r="P169" s="13" t="s">
        <v>949</v>
      </c>
      <c r="Q169" s="77"/>
      <c r="R169" s="26"/>
      <c r="S169" s="26"/>
      <c r="T169" s="13"/>
      <c r="U169" s="26"/>
      <c r="V169" s="26">
        <v>11</v>
      </c>
      <c r="W169" s="23" t="str">
        <f t="shared" si="10"/>
        <v>UREN -80 033001  11</v>
      </c>
      <c r="X169" s="23" t="str">
        <f t="shared" si="11"/>
        <v xml:space="preserve"> 11</v>
      </c>
      <c r="Y169" s="13"/>
      <c r="Z169" s="13"/>
      <c r="AA169" s="13"/>
      <c r="AB169" s="90"/>
      <c r="AC169" s="26"/>
      <c r="AD169" s="24">
        <f>IF(AE169="","",VLOOKUP(AE169,Mapping!AT:AU,2,FALSE))</f>
        <v>2</v>
      </c>
      <c r="AE169" s="13" t="s">
        <v>1</v>
      </c>
    </row>
    <row r="170" spans="1:31">
      <c r="A170" s="116">
        <v>19891053</v>
      </c>
      <c r="B170" s="36" t="s">
        <v>207</v>
      </c>
      <c r="C170" s="209"/>
      <c r="D170" s="209"/>
      <c r="E170" s="209"/>
      <c r="F170" s="26"/>
      <c r="G170" s="26">
        <v>6</v>
      </c>
      <c r="H170" s="23" t="str">
        <f t="shared" si="8"/>
        <v>UREN -80 033001  6</v>
      </c>
      <c r="I170" s="23" t="str">
        <f t="shared" si="9"/>
        <v xml:space="preserve"> 6</v>
      </c>
      <c r="J170" s="13"/>
      <c r="K170" s="327">
        <f>IFERROR(VLOOKUP(L170,Mapping!AW:BA,5,FALSE),"")</f>
        <v>3</v>
      </c>
      <c r="L170" s="97" t="s">
        <v>943</v>
      </c>
      <c r="M170" s="286"/>
      <c r="N170" s="26" t="s">
        <v>2879</v>
      </c>
      <c r="O170" s="252">
        <v>43859</v>
      </c>
      <c r="P170" s="13" t="s">
        <v>949</v>
      </c>
      <c r="Q170" s="77"/>
      <c r="R170" s="26"/>
      <c r="S170" s="26"/>
      <c r="T170" s="13"/>
      <c r="U170" s="26"/>
      <c r="V170" s="26">
        <v>6</v>
      </c>
      <c r="W170" s="23" t="str">
        <f t="shared" si="10"/>
        <v>UREN -80 033001  6</v>
      </c>
      <c r="X170" s="23" t="str">
        <f t="shared" si="11"/>
        <v xml:space="preserve"> 6</v>
      </c>
      <c r="Y170" s="13"/>
      <c r="Z170" s="13"/>
      <c r="AA170" s="13"/>
      <c r="AB170" s="90"/>
      <c r="AC170" s="26"/>
      <c r="AD170" s="24">
        <f>IF(AE170="","",VLOOKUP(AE170,Mapping!AT:AU,2,FALSE))</f>
        <v>2</v>
      </c>
      <c r="AE170" s="13" t="s">
        <v>1</v>
      </c>
    </row>
    <row r="171" spans="1:31">
      <c r="A171" s="116">
        <v>19910318</v>
      </c>
      <c r="B171" s="36" t="s">
        <v>213</v>
      </c>
      <c r="C171" s="209"/>
      <c r="D171" s="209"/>
      <c r="E171" s="209"/>
      <c r="F171" s="26"/>
      <c r="G171" s="26">
        <v>8</v>
      </c>
      <c r="H171" s="23" t="str">
        <f t="shared" si="8"/>
        <v>UREN -80 033001  8</v>
      </c>
      <c r="I171" s="23" t="str">
        <f t="shared" si="9"/>
        <v xml:space="preserve"> 8</v>
      </c>
      <c r="J171" s="13"/>
      <c r="K171" s="327">
        <f>IFERROR(VLOOKUP(L171,Mapping!AW:BA,5,FALSE),"")</f>
        <v>2</v>
      </c>
      <c r="L171" s="97" t="s">
        <v>925</v>
      </c>
      <c r="M171" s="286"/>
      <c r="N171" s="26" t="s">
        <v>2879</v>
      </c>
      <c r="O171" s="252">
        <v>43859</v>
      </c>
      <c r="P171" s="13" t="s">
        <v>949</v>
      </c>
      <c r="Q171" s="77"/>
      <c r="R171" s="26"/>
      <c r="S171" s="26"/>
      <c r="T171" s="13"/>
      <c r="U171" s="26"/>
      <c r="V171" s="26">
        <v>8</v>
      </c>
      <c r="W171" s="23" t="str">
        <f t="shared" si="10"/>
        <v>UREN -80 033001  8</v>
      </c>
      <c r="X171" s="23" t="str">
        <f t="shared" si="11"/>
        <v xml:space="preserve"> 8</v>
      </c>
      <c r="Y171" s="13"/>
      <c r="Z171" s="13"/>
      <c r="AA171" s="13"/>
      <c r="AB171" s="90" t="s">
        <v>2456</v>
      </c>
      <c r="AC171" s="26"/>
      <c r="AD171" s="24">
        <f>IF(AE171="","",VLOOKUP(AE171,Mapping!AT:AU,2,FALSE))</f>
        <v>2</v>
      </c>
      <c r="AE171" s="13" t="s">
        <v>1</v>
      </c>
    </row>
    <row r="172" spans="1:31">
      <c r="A172" s="116" t="s">
        <v>357</v>
      </c>
      <c r="B172" s="36" t="s">
        <v>358</v>
      </c>
      <c r="C172" s="209"/>
      <c r="D172" s="209"/>
      <c r="E172" s="209"/>
      <c r="F172" s="26"/>
      <c r="G172" s="26">
        <v>15</v>
      </c>
      <c r="H172" s="23" t="str">
        <f t="shared" si="8"/>
        <v>UREN -80 033001  15</v>
      </c>
      <c r="I172" s="23" t="str">
        <f t="shared" si="9"/>
        <v xml:space="preserve"> 15</v>
      </c>
      <c r="J172" s="13"/>
      <c r="K172" s="327">
        <f>IFERROR(VLOOKUP(L172,Mapping!AW:BA,5,FALSE),"")</f>
        <v>1</v>
      </c>
      <c r="L172" s="261" t="s">
        <v>905</v>
      </c>
      <c r="M172" s="286"/>
      <c r="N172" s="26" t="s">
        <v>2879</v>
      </c>
      <c r="O172" s="252">
        <v>43859</v>
      </c>
      <c r="P172" s="13" t="s">
        <v>949</v>
      </c>
      <c r="Q172" s="77"/>
      <c r="R172" s="26"/>
      <c r="S172" s="26"/>
      <c r="T172" s="13"/>
      <c r="U172" s="26"/>
      <c r="V172" s="26">
        <v>15</v>
      </c>
      <c r="W172" s="23" t="str">
        <f t="shared" si="10"/>
        <v>UREN -80 033001  15</v>
      </c>
      <c r="X172" s="23" t="str">
        <f t="shared" si="11"/>
        <v xml:space="preserve"> 15</v>
      </c>
      <c r="Y172" s="13"/>
      <c r="Z172" s="13"/>
      <c r="AA172" s="13"/>
      <c r="AB172" s="90"/>
      <c r="AC172" s="26"/>
      <c r="AD172" s="24">
        <f>IF(AE172="","",VLOOKUP(AE172,Mapping!AT:AU,2,FALSE))</f>
        <v>2</v>
      </c>
      <c r="AE172" s="13" t="s">
        <v>1</v>
      </c>
    </row>
    <row r="173" spans="1:31">
      <c r="A173" s="116" t="s">
        <v>357</v>
      </c>
      <c r="B173" s="36" t="s">
        <v>358</v>
      </c>
      <c r="C173" s="209"/>
      <c r="D173" s="209"/>
      <c r="E173" s="209"/>
      <c r="F173" s="26"/>
      <c r="G173" s="26">
        <v>15</v>
      </c>
      <c r="H173" s="23" t="str">
        <f t="shared" si="8"/>
        <v>UREN -80 033001  15</v>
      </c>
      <c r="I173" s="23" t="str">
        <f t="shared" si="9"/>
        <v xml:space="preserve"> 15</v>
      </c>
      <c r="J173" s="13"/>
      <c r="K173" s="327">
        <f>IFERROR(VLOOKUP(L173,Mapping!AW:BA,5,FALSE),"")</f>
        <v>2</v>
      </c>
      <c r="L173" s="97" t="s">
        <v>925</v>
      </c>
      <c r="M173" s="286"/>
      <c r="N173" s="26" t="s">
        <v>2879</v>
      </c>
      <c r="O173" s="252">
        <v>43859</v>
      </c>
      <c r="P173" s="13" t="s">
        <v>949</v>
      </c>
      <c r="Q173" s="77"/>
      <c r="R173" s="26"/>
      <c r="S173" s="26"/>
      <c r="T173" s="13"/>
      <c r="U173" s="26"/>
      <c r="V173" s="26">
        <v>15</v>
      </c>
      <c r="W173" s="23" t="str">
        <f t="shared" si="10"/>
        <v>UREN -80 033001  15</v>
      </c>
      <c r="X173" s="23" t="str">
        <f t="shared" si="11"/>
        <v xml:space="preserve"> 15</v>
      </c>
      <c r="Y173" s="13"/>
      <c r="Z173" s="13"/>
      <c r="AA173" s="13"/>
      <c r="AB173" s="90"/>
      <c r="AC173" s="26"/>
      <c r="AD173" s="24">
        <f>IF(AE173="","",VLOOKUP(AE173,Mapping!AT:AU,2,FALSE))</f>
        <v>2</v>
      </c>
      <c r="AE173" s="13" t="s">
        <v>1</v>
      </c>
    </row>
    <row r="174" spans="1:31">
      <c r="A174" s="116" t="s">
        <v>357</v>
      </c>
      <c r="B174" s="36" t="s">
        <v>358</v>
      </c>
      <c r="C174" s="209"/>
      <c r="D174" s="209"/>
      <c r="E174" s="209"/>
      <c r="F174" s="26"/>
      <c r="G174" s="26">
        <v>15</v>
      </c>
      <c r="H174" s="23" t="str">
        <f t="shared" si="8"/>
        <v>UREN -80 033001  15</v>
      </c>
      <c r="I174" s="23" t="str">
        <f t="shared" si="9"/>
        <v xml:space="preserve"> 15</v>
      </c>
      <c r="J174" s="13"/>
      <c r="K174" s="327">
        <f>IFERROR(VLOOKUP(L174,Mapping!AW:BA,5,FALSE),"")</f>
        <v>3</v>
      </c>
      <c r="L174" s="97" t="s">
        <v>943</v>
      </c>
      <c r="M174" s="286"/>
      <c r="N174" s="26" t="s">
        <v>2879</v>
      </c>
      <c r="O174" s="252">
        <v>43859</v>
      </c>
      <c r="P174" s="13" t="s">
        <v>949</v>
      </c>
      <c r="Q174" s="77"/>
      <c r="R174" s="26"/>
      <c r="S174" s="26"/>
      <c r="T174" s="13"/>
      <c r="U174" s="26"/>
      <c r="V174" s="26">
        <v>15</v>
      </c>
      <c r="W174" s="23" t="str">
        <f t="shared" si="10"/>
        <v>UREN -80 033001  15</v>
      </c>
      <c r="X174" s="23" t="str">
        <f t="shared" si="11"/>
        <v xml:space="preserve"> 15</v>
      </c>
      <c r="Y174" s="13"/>
      <c r="Z174" s="13"/>
      <c r="AA174" s="13"/>
      <c r="AB174" s="90"/>
      <c r="AC174" s="26"/>
      <c r="AD174" s="24">
        <f>IF(AE174="","",VLOOKUP(AE174,Mapping!AT:AU,2,FALSE))</f>
        <v>2</v>
      </c>
      <c r="AE174" s="13" t="s">
        <v>1</v>
      </c>
    </row>
    <row r="175" spans="1:31" ht="72.5">
      <c r="A175" s="116" t="s">
        <v>357</v>
      </c>
      <c r="B175" s="36" t="s">
        <v>358</v>
      </c>
      <c r="C175" s="209"/>
      <c r="D175" s="209"/>
      <c r="E175" s="209"/>
      <c r="F175" s="26"/>
      <c r="G175" s="26">
        <v>15</v>
      </c>
      <c r="H175" s="23" t="str">
        <f t="shared" si="8"/>
        <v>UREN -80 033001  15</v>
      </c>
      <c r="I175" s="23" t="str">
        <f t="shared" si="9"/>
        <v xml:space="preserve"> 15</v>
      </c>
      <c r="J175" s="13" t="s">
        <v>205</v>
      </c>
      <c r="K175" s="327">
        <f>IFERROR(VLOOKUP(L175,Mapping!AW:BA,5,FALSE),"")</f>
        <v>1</v>
      </c>
      <c r="L175" s="97" t="s">
        <v>905</v>
      </c>
      <c r="M175" s="286" t="s">
        <v>2938</v>
      </c>
      <c r="N175" s="26" t="s">
        <v>2879</v>
      </c>
      <c r="O175" s="93">
        <v>43859</v>
      </c>
      <c r="P175" s="13" t="s">
        <v>912</v>
      </c>
      <c r="Q175" s="77"/>
      <c r="R175" s="26"/>
      <c r="S175" s="26"/>
      <c r="T175" s="13"/>
      <c r="U175" s="26"/>
      <c r="V175" s="26">
        <v>15</v>
      </c>
      <c r="W175" s="23" t="str">
        <f t="shared" si="10"/>
        <v>UREN -80 033001  15</v>
      </c>
      <c r="X175" s="23" t="str">
        <f t="shared" si="11"/>
        <v xml:space="preserve"> 15</v>
      </c>
      <c r="Y175" s="13"/>
      <c r="Z175" s="13"/>
      <c r="AA175" s="13"/>
      <c r="AB175" s="90" t="s">
        <v>3027</v>
      </c>
      <c r="AC175" s="26"/>
      <c r="AD175" s="24">
        <f>IF(AE175="","",VLOOKUP(AE175,Mapping!AT:AU,2,FALSE))</f>
        <v>2</v>
      </c>
      <c r="AE175" s="13" t="s">
        <v>1</v>
      </c>
    </row>
    <row r="176" spans="1:31" ht="72.5">
      <c r="A176" s="116" t="s">
        <v>357</v>
      </c>
      <c r="B176" s="36" t="s">
        <v>358</v>
      </c>
      <c r="C176" s="209"/>
      <c r="D176" s="209"/>
      <c r="E176" s="209"/>
      <c r="F176" s="26"/>
      <c r="G176" s="26">
        <v>15</v>
      </c>
      <c r="H176" s="23" t="str">
        <f t="shared" si="8"/>
        <v>UREN -80 033001  15</v>
      </c>
      <c r="I176" s="23" t="str">
        <f t="shared" si="9"/>
        <v xml:space="preserve"> 15</v>
      </c>
      <c r="J176" s="13" t="s">
        <v>205</v>
      </c>
      <c r="K176" s="327">
        <f>IFERROR(VLOOKUP(L176,Mapping!AW:BA,5,FALSE),"")</f>
        <v>3</v>
      </c>
      <c r="L176" s="97" t="s">
        <v>943</v>
      </c>
      <c r="M176" s="286" t="s">
        <v>2938</v>
      </c>
      <c r="N176" s="26" t="s">
        <v>2879</v>
      </c>
      <c r="O176" s="93">
        <v>43859</v>
      </c>
      <c r="P176" s="13" t="s">
        <v>912</v>
      </c>
      <c r="Q176" s="77"/>
      <c r="R176" s="26"/>
      <c r="S176" s="26"/>
      <c r="T176" s="13"/>
      <c r="U176" s="26"/>
      <c r="V176" s="26">
        <v>15</v>
      </c>
      <c r="W176" s="23" t="str">
        <f t="shared" si="10"/>
        <v>UREN -80 033001  15</v>
      </c>
      <c r="X176" s="23" t="str">
        <f t="shared" si="11"/>
        <v xml:space="preserve"> 15</v>
      </c>
      <c r="Y176" s="13"/>
      <c r="Z176" s="13"/>
      <c r="AA176" s="13"/>
      <c r="AB176" s="90" t="s">
        <v>3028</v>
      </c>
      <c r="AC176" s="26"/>
      <c r="AD176" s="24">
        <f>IF(AE176="","",VLOOKUP(AE176,Mapping!AT:AU,2,FALSE))</f>
        <v>2</v>
      </c>
      <c r="AE176" s="13" t="s">
        <v>1</v>
      </c>
    </row>
    <row r="177" spans="1:31">
      <c r="A177" s="116" t="s">
        <v>355</v>
      </c>
      <c r="B177" s="36" t="s">
        <v>356</v>
      </c>
      <c r="C177" s="209"/>
      <c r="D177" s="209"/>
      <c r="E177" s="209"/>
      <c r="F177" s="26"/>
      <c r="G177" s="26">
        <v>16</v>
      </c>
      <c r="H177" s="23" t="str">
        <f t="shared" si="8"/>
        <v>UREN -80 033001  16</v>
      </c>
      <c r="I177" s="23" t="str">
        <f t="shared" si="9"/>
        <v xml:space="preserve"> 16</v>
      </c>
      <c r="J177" s="13"/>
      <c r="K177" s="327">
        <f>IFERROR(VLOOKUP(L177,Mapping!AW:BA,5,FALSE),"")</f>
        <v>2</v>
      </c>
      <c r="L177" s="97" t="s">
        <v>925</v>
      </c>
      <c r="M177" s="286"/>
      <c r="N177" s="26" t="s">
        <v>2879</v>
      </c>
      <c r="O177" s="252">
        <v>43860</v>
      </c>
      <c r="P177" s="13" t="s">
        <v>949</v>
      </c>
      <c r="Q177" s="77"/>
      <c r="R177" s="26"/>
      <c r="S177" s="26"/>
      <c r="T177" s="13"/>
      <c r="U177" s="26"/>
      <c r="V177" s="26">
        <v>16</v>
      </c>
      <c r="W177" s="23" t="str">
        <f t="shared" si="10"/>
        <v>UREN -80 033001  16</v>
      </c>
      <c r="X177" s="23" t="str">
        <f t="shared" si="11"/>
        <v xml:space="preserve"> 16</v>
      </c>
      <c r="Y177" s="13"/>
      <c r="Z177" s="13"/>
      <c r="AA177" s="13"/>
      <c r="AB177" s="90"/>
      <c r="AC177" s="26"/>
      <c r="AD177" s="24">
        <f>IF(AE177="","",VLOOKUP(AE177,Mapping!AT:AU,2,FALSE))</f>
        <v>2</v>
      </c>
      <c r="AE177" s="13" t="s">
        <v>1</v>
      </c>
    </row>
    <row r="178" spans="1:31">
      <c r="A178" s="116" t="s">
        <v>355</v>
      </c>
      <c r="B178" s="36" t="s">
        <v>356</v>
      </c>
      <c r="C178" s="209"/>
      <c r="D178" s="209"/>
      <c r="E178" s="209"/>
      <c r="F178" s="26"/>
      <c r="G178" s="26">
        <v>16</v>
      </c>
      <c r="H178" s="23" t="str">
        <f t="shared" si="8"/>
        <v>UREN -80 033001  16</v>
      </c>
      <c r="I178" s="23" t="str">
        <f t="shared" si="9"/>
        <v xml:space="preserve"> 16</v>
      </c>
      <c r="J178" s="13"/>
      <c r="K178" s="327">
        <f>IFERROR(VLOOKUP(L178,Mapping!AW:BA,5,FALSE),"")</f>
        <v>3</v>
      </c>
      <c r="L178" s="97" t="s">
        <v>943</v>
      </c>
      <c r="M178" s="286"/>
      <c r="N178" s="26" t="s">
        <v>2879</v>
      </c>
      <c r="O178" s="252">
        <v>43860</v>
      </c>
      <c r="P178" s="13" t="s">
        <v>949</v>
      </c>
      <c r="Q178" s="77"/>
      <c r="R178" s="26"/>
      <c r="S178" s="26"/>
      <c r="T178" s="13"/>
      <c r="U178" s="26"/>
      <c r="V178" s="26">
        <v>16</v>
      </c>
      <c r="W178" s="23" t="str">
        <f t="shared" si="10"/>
        <v>UREN -80 033001  16</v>
      </c>
      <c r="X178" s="23" t="str">
        <f t="shared" si="11"/>
        <v xml:space="preserve"> 16</v>
      </c>
      <c r="Y178" s="13"/>
      <c r="Z178" s="13"/>
      <c r="AA178" s="13"/>
      <c r="AB178" s="90"/>
      <c r="AC178" s="26"/>
      <c r="AD178" s="24">
        <f>IF(AE178="","",VLOOKUP(AE178,Mapping!AT:AU,2,FALSE))</f>
        <v>2</v>
      </c>
      <c r="AE178" s="13" t="s">
        <v>1</v>
      </c>
    </row>
    <row r="179" spans="1:31">
      <c r="A179" s="116" t="s">
        <v>355</v>
      </c>
      <c r="B179" s="36" t="s">
        <v>356</v>
      </c>
      <c r="C179" s="209"/>
      <c r="D179" s="209"/>
      <c r="E179" s="209"/>
      <c r="F179" s="26"/>
      <c r="G179" s="26">
        <v>16</v>
      </c>
      <c r="H179" s="23" t="str">
        <f t="shared" si="8"/>
        <v>UREN -80 033001  16</v>
      </c>
      <c r="I179" s="23" t="str">
        <f t="shared" si="9"/>
        <v xml:space="preserve"> 16</v>
      </c>
      <c r="J179" s="13"/>
      <c r="K179" s="327">
        <f>IFERROR(VLOOKUP(L179,Mapping!AW:BA,5,FALSE),"")</f>
        <v>1</v>
      </c>
      <c r="L179" s="261" t="s">
        <v>905</v>
      </c>
      <c r="M179" s="286"/>
      <c r="N179" s="26" t="s">
        <v>2879</v>
      </c>
      <c r="O179" s="252">
        <v>43860</v>
      </c>
      <c r="P179" s="13" t="s">
        <v>949</v>
      </c>
      <c r="Q179" s="77"/>
      <c r="R179" s="26"/>
      <c r="S179" s="26"/>
      <c r="T179" s="13"/>
      <c r="U179" s="26"/>
      <c r="V179" s="26">
        <v>16</v>
      </c>
      <c r="W179" s="23" t="str">
        <f t="shared" si="10"/>
        <v>UREN -80 033001  16</v>
      </c>
      <c r="X179" s="23" t="str">
        <f t="shared" si="11"/>
        <v xml:space="preserve"> 16</v>
      </c>
      <c r="Y179" s="13"/>
      <c r="Z179" s="13"/>
      <c r="AA179" s="13"/>
      <c r="AB179" s="90"/>
      <c r="AC179" s="26"/>
      <c r="AD179" s="24">
        <f>IF(AE179="","",VLOOKUP(AE179,Mapping!AT:AU,2,FALSE))</f>
        <v>2</v>
      </c>
      <c r="AE179" s="13" t="s">
        <v>1</v>
      </c>
    </row>
    <row r="180" spans="1:31" ht="43.5">
      <c r="A180" s="116" t="s">
        <v>278</v>
      </c>
      <c r="B180" s="36" t="s">
        <v>279</v>
      </c>
      <c r="C180" s="209"/>
      <c r="D180" s="209"/>
      <c r="E180" s="209"/>
      <c r="F180" s="26"/>
      <c r="G180" s="26">
        <v>12</v>
      </c>
      <c r="H180" s="23" t="str">
        <f t="shared" si="8"/>
        <v>UREN -80 033001  12</v>
      </c>
      <c r="I180" s="23" t="str">
        <f t="shared" si="9"/>
        <v xml:space="preserve"> 12</v>
      </c>
      <c r="J180" s="13" t="s">
        <v>205</v>
      </c>
      <c r="K180" s="327">
        <f>IFERROR(VLOOKUP(L180,Mapping!AW:BA,5,FALSE),"")</f>
        <v>1</v>
      </c>
      <c r="L180" s="97" t="s">
        <v>905</v>
      </c>
      <c r="M180" s="286" t="s">
        <v>2938</v>
      </c>
      <c r="N180" s="26" t="s">
        <v>2937</v>
      </c>
      <c r="O180" s="93">
        <v>43860</v>
      </c>
      <c r="P180" s="13" t="s">
        <v>912</v>
      </c>
      <c r="Q180" s="77"/>
      <c r="R180" s="26"/>
      <c r="S180" s="26"/>
      <c r="T180" s="13"/>
      <c r="U180" s="26"/>
      <c r="V180" s="26">
        <v>12</v>
      </c>
      <c r="W180" s="23" t="str">
        <f t="shared" si="10"/>
        <v>UREN -80 033001  12</v>
      </c>
      <c r="X180" s="23" t="str">
        <f t="shared" si="11"/>
        <v xml:space="preserve"> 12</v>
      </c>
      <c r="Y180" s="13"/>
      <c r="Z180" s="13"/>
      <c r="AA180" s="13"/>
      <c r="AB180" s="90" t="s">
        <v>3029</v>
      </c>
      <c r="AC180" s="26"/>
      <c r="AD180" s="24">
        <f>IF(AE180="","",VLOOKUP(AE180,Mapping!AT:AU,2,FALSE))</f>
        <v>2</v>
      </c>
      <c r="AE180" s="13" t="s">
        <v>1</v>
      </c>
    </row>
    <row r="181" spans="1:31" ht="43.5">
      <c r="A181" s="116" t="s">
        <v>278</v>
      </c>
      <c r="B181" s="36" t="s">
        <v>279</v>
      </c>
      <c r="C181" s="209"/>
      <c r="D181" s="209"/>
      <c r="E181" s="209"/>
      <c r="F181" s="26"/>
      <c r="G181" s="26">
        <v>12</v>
      </c>
      <c r="H181" s="23" t="str">
        <f t="shared" si="8"/>
        <v>UREN -80 033001  12</v>
      </c>
      <c r="I181" s="23" t="str">
        <f t="shared" si="9"/>
        <v xml:space="preserve"> 12</v>
      </c>
      <c r="J181" s="13"/>
      <c r="K181" s="327">
        <f>IFERROR(VLOOKUP(L181,Mapping!AW:BA,5,FALSE),"")</f>
        <v>2</v>
      </c>
      <c r="L181" s="216" t="s">
        <v>925</v>
      </c>
      <c r="M181" s="286" t="s">
        <v>2938</v>
      </c>
      <c r="N181" s="26" t="s">
        <v>2997</v>
      </c>
      <c r="O181" s="93">
        <v>43860</v>
      </c>
      <c r="P181" s="13" t="s">
        <v>912</v>
      </c>
      <c r="Q181" s="77"/>
      <c r="R181" s="26"/>
      <c r="S181" s="26"/>
      <c r="T181" s="13"/>
      <c r="U181" s="26"/>
      <c r="V181" s="26">
        <v>12</v>
      </c>
      <c r="W181" s="23" t="str">
        <f t="shared" si="10"/>
        <v>UREN -80 033001  12</v>
      </c>
      <c r="X181" s="23" t="str">
        <f t="shared" si="11"/>
        <v xml:space="preserve"> 12</v>
      </c>
      <c r="Y181" s="13"/>
      <c r="Z181" s="13"/>
      <c r="AA181" s="13"/>
      <c r="AB181" s="90" t="s">
        <v>3030</v>
      </c>
      <c r="AC181" s="26"/>
      <c r="AD181" s="24">
        <f>IF(AE181="","",VLOOKUP(AE181,Mapping!AT:AU,2,FALSE))</f>
        <v>2</v>
      </c>
      <c r="AE181" s="13" t="s">
        <v>1</v>
      </c>
    </row>
    <row r="182" spans="1:31">
      <c r="A182" s="116" t="s">
        <v>346</v>
      </c>
      <c r="B182" s="36" t="s">
        <v>347</v>
      </c>
      <c r="C182" s="209"/>
      <c r="D182" s="209"/>
      <c r="E182" s="209"/>
      <c r="F182" s="26"/>
      <c r="G182" s="26">
        <v>10</v>
      </c>
      <c r="H182" s="23" t="str">
        <f t="shared" si="8"/>
        <v>UREN -80 033001  10</v>
      </c>
      <c r="I182" s="23" t="str">
        <f t="shared" si="9"/>
        <v xml:space="preserve"> 10</v>
      </c>
      <c r="J182" s="13" t="s">
        <v>205</v>
      </c>
      <c r="K182" s="327">
        <f>IFERROR(VLOOKUP(L182,Mapping!AW:BA,5,FALSE),"")</f>
        <v>1</v>
      </c>
      <c r="L182" s="97" t="s">
        <v>905</v>
      </c>
      <c r="M182" s="286" t="s">
        <v>2938</v>
      </c>
      <c r="N182" s="26" t="s">
        <v>2937</v>
      </c>
      <c r="O182" s="93">
        <v>43860</v>
      </c>
      <c r="P182" s="13" t="s">
        <v>912</v>
      </c>
      <c r="Q182" s="77"/>
      <c r="R182" s="26"/>
      <c r="S182" s="26"/>
      <c r="T182" s="13"/>
      <c r="U182" s="26"/>
      <c r="V182" s="26">
        <v>10</v>
      </c>
      <c r="W182" s="23" t="str">
        <f t="shared" si="10"/>
        <v>UREN -80 033001  10</v>
      </c>
      <c r="X182" s="23" t="str">
        <f t="shared" si="11"/>
        <v xml:space="preserve"> 10</v>
      </c>
      <c r="Y182" s="13"/>
      <c r="Z182" s="13"/>
      <c r="AA182" s="13"/>
      <c r="AB182" s="90"/>
      <c r="AC182" s="26"/>
      <c r="AD182" s="24">
        <f>IF(AE182="","",VLOOKUP(AE182,Mapping!AT:AU,2,FALSE))</f>
        <v>2</v>
      </c>
      <c r="AE182" s="13" t="s">
        <v>1</v>
      </c>
    </row>
    <row r="183" spans="1:31">
      <c r="A183" s="116" t="s">
        <v>355</v>
      </c>
      <c r="B183" s="36" t="s">
        <v>356</v>
      </c>
      <c r="C183" s="209"/>
      <c r="D183" s="209"/>
      <c r="E183" s="209"/>
      <c r="F183" s="26"/>
      <c r="G183" s="26">
        <v>16</v>
      </c>
      <c r="H183" s="23" t="str">
        <f t="shared" si="8"/>
        <v>UREN -80 033001  16</v>
      </c>
      <c r="I183" s="23" t="str">
        <f t="shared" si="9"/>
        <v xml:space="preserve"> 16</v>
      </c>
      <c r="J183" s="13" t="s">
        <v>205</v>
      </c>
      <c r="K183" s="327">
        <f>IFERROR(VLOOKUP(L183,Mapping!AW:BA,5,FALSE),"")</f>
        <v>2</v>
      </c>
      <c r="L183" s="216" t="s">
        <v>925</v>
      </c>
      <c r="M183" s="286" t="s">
        <v>2938</v>
      </c>
      <c r="N183" s="26" t="s">
        <v>2879</v>
      </c>
      <c r="O183" s="93">
        <v>43860</v>
      </c>
      <c r="P183" s="13" t="s">
        <v>912</v>
      </c>
      <c r="Q183" s="77"/>
      <c r="R183" s="26"/>
      <c r="S183" s="26"/>
      <c r="T183" s="13"/>
      <c r="U183" s="26"/>
      <c r="V183" s="26">
        <v>16</v>
      </c>
      <c r="W183" s="23" t="str">
        <f t="shared" si="10"/>
        <v>UREN -80 033001  16</v>
      </c>
      <c r="X183" s="23" t="str">
        <f t="shared" si="11"/>
        <v xml:space="preserve"> 16</v>
      </c>
      <c r="Y183" s="13"/>
      <c r="Z183" s="13"/>
      <c r="AA183" s="13"/>
      <c r="AB183" s="90" t="s">
        <v>3031</v>
      </c>
      <c r="AC183" s="26"/>
      <c r="AD183" s="24">
        <f>IF(AE183="","",VLOOKUP(AE183,Mapping!AT:AU,2,FALSE))</f>
        <v>2</v>
      </c>
      <c r="AE183" s="13" t="s">
        <v>1</v>
      </c>
    </row>
    <row r="184" spans="1:31">
      <c r="A184" s="116" t="s">
        <v>355</v>
      </c>
      <c r="B184" s="36" t="s">
        <v>356</v>
      </c>
      <c r="C184" s="209"/>
      <c r="D184" s="209"/>
      <c r="E184" s="209"/>
      <c r="F184" s="26"/>
      <c r="G184" s="26">
        <v>16</v>
      </c>
      <c r="H184" s="23" t="str">
        <f t="shared" si="8"/>
        <v>UREN -80 033001  16</v>
      </c>
      <c r="I184" s="23" t="str">
        <f t="shared" si="9"/>
        <v xml:space="preserve"> 16</v>
      </c>
      <c r="J184" s="13" t="s">
        <v>205</v>
      </c>
      <c r="K184" s="327">
        <f>IFERROR(VLOOKUP(L184,Mapping!AW:BA,5,FALSE),"")</f>
        <v>3</v>
      </c>
      <c r="L184" s="97" t="s">
        <v>943</v>
      </c>
      <c r="M184" s="286" t="s">
        <v>2938</v>
      </c>
      <c r="N184" s="26" t="s">
        <v>2879</v>
      </c>
      <c r="O184" s="93">
        <v>43860</v>
      </c>
      <c r="P184" s="13" t="s">
        <v>912</v>
      </c>
      <c r="Q184" s="77"/>
      <c r="R184" s="26"/>
      <c r="S184" s="26"/>
      <c r="T184" s="13"/>
      <c r="U184" s="26"/>
      <c r="V184" s="26">
        <v>16</v>
      </c>
      <c r="W184" s="23" t="str">
        <f t="shared" si="10"/>
        <v>UREN -80 033001  16</v>
      </c>
      <c r="X184" s="23" t="str">
        <f t="shared" si="11"/>
        <v xml:space="preserve"> 16</v>
      </c>
      <c r="Y184" s="13"/>
      <c r="Z184" s="13"/>
      <c r="AA184" s="13"/>
      <c r="AB184" s="90"/>
      <c r="AC184" s="26"/>
      <c r="AD184" s="24">
        <f>IF(AE184="","",VLOOKUP(AE184,Mapping!AT:AU,2,FALSE))</f>
        <v>2</v>
      </c>
      <c r="AE184" s="13" t="s">
        <v>1</v>
      </c>
    </row>
    <row r="185" spans="1:31">
      <c r="A185" s="116" t="s">
        <v>278</v>
      </c>
      <c r="B185" s="36" t="s">
        <v>279</v>
      </c>
      <c r="C185" s="209"/>
      <c r="D185" s="209"/>
      <c r="E185" s="209"/>
      <c r="F185" s="26"/>
      <c r="G185" s="26">
        <v>12</v>
      </c>
      <c r="H185" s="23" t="str">
        <f t="shared" si="8"/>
        <v>UREN -80 033001  12</v>
      </c>
      <c r="I185" s="23" t="str">
        <f t="shared" si="9"/>
        <v xml:space="preserve"> 12</v>
      </c>
      <c r="J185" s="13"/>
      <c r="K185" s="327">
        <f>IFERROR(VLOOKUP(L185,Mapping!AW:BA,5,FALSE),"")</f>
        <v>1</v>
      </c>
      <c r="L185" s="97" t="s">
        <v>905</v>
      </c>
      <c r="M185" s="286"/>
      <c r="N185" s="26" t="s">
        <v>2937</v>
      </c>
      <c r="O185" s="252">
        <v>43860</v>
      </c>
      <c r="P185" s="13" t="s">
        <v>949</v>
      </c>
      <c r="Q185" s="77"/>
      <c r="R185" s="26"/>
      <c r="S185" s="26"/>
      <c r="T185" s="13"/>
      <c r="U185" s="26"/>
      <c r="V185" s="26">
        <v>12</v>
      </c>
      <c r="W185" s="23" t="str">
        <f t="shared" si="10"/>
        <v>UREN -80 033001  12</v>
      </c>
      <c r="X185" s="23" t="str">
        <f t="shared" si="11"/>
        <v xml:space="preserve"> 12</v>
      </c>
      <c r="Y185" s="13"/>
      <c r="Z185" s="13"/>
      <c r="AA185" s="13"/>
      <c r="AB185" s="90"/>
      <c r="AC185" s="26"/>
      <c r="AD185" s="24">
        <f>IF(AE185="","",VLOOKUP(AE185,Mapping!AT:AU,2,FALSE))</f>
        <v>2</v>
      </c>
      <c r="AE185" s="13" t="s">
        <v>1</v>
      </c>
    </row>
    <row r="186" spans="1:31">
      <c r="A186" s="116" t="s">
        <v>278</v>
      </c>
      <c r="B186" s="36" t="s">
        <v>279</v>
      </c>
      <c r="C186" s="209"/>
      <c r="D186" s="209"/>
      <c r="E186" s="209"/>
      <c r="F186" s="26"/>
      <c r="G186" s="26">
        <v>12</v>
      </c>
      <c r="H186" s="23" t="str">
        <f t="shared" si="8"/>
        <v>UREN -80 033001  12</v>
      </c>
      <c r="I186" s="23" t="str">
        <f t="shared" si="9"/>
        <v xml:space="preserve"> 12</v>
      </c>
      <c r="J186" s="13"/>
      <c r="K186" s="327">
        <f>IFERROR(VLOOKUP(L186,Mapping!AW:BA,5,FALSE),"")</f>
        <v>2</v>
      </c>
      <c r="L186" s="97" t="s">
        <v>925</v>
      </c>
      <c r="M186" s="286"/>
      <c r="N186" s="26" t="s">
        <v>2937</v>
      </c>
      <c r="O186" s="252">
        <v>43860</v>
      </c>
      <c r="P186" s="13" t="s">
        <v>949</v>
      </c>
      <c r="Q186" s="77"/>
      <c r="R186" s="26"/>
      <c r="S186" s="26"/>
      <c r="T186" s="13"/>
      <c r="U186" s="26"/>
      <c r="V186" s="26">
        <v>12</v>
      </c>
      <c r="W186" s="23" t="str">
        <f t="shared" si="10"/>
        <v>UREN -80 033001  12</v>
      </c>
      <c r="X186" s="23" t="str">
        <f t="shared" si="11"/>
        <v xml:space="preserve"> 12</v>
      </c>
      <c r="Y186" s="13"/>
      <c r="Z186" s="13"/>
      <c r="AA186" s="13"/>
      <c r="AB186" s="90"/>
      <c r="AC186" s="26"/>
      <c r="AD186" s="24">
        <f>IF(AE186="","",VLOOKUP(AE186,Mapping!AT:AU,2,FALSE))</f>
        <v>2</v>
      </c>
      <c r="AE186" s="13" t="s">
        <v>1</v>
      </c>
    </row>
    <row r="187" spans="1:31">
      <c r="A187" s="116" t="s">
        <v>329</v>
      </c>
      <c r="B187" s="36" t="s">
        <v>330</v>
      </c>
      <c r="C187" s="209"/>
      <c r="D187" s="209"/>
      <c r="E187" s="209"/>
      <c r="F187" s="26"/>
      <c r="G187" s="26">
        <v>10</v>
      </c>
      <c r="H187" s="23" t="str">
        <f t="shared" si="8"/>
        <v>UREN -80 033001  10</v>
      </c>
      <c r="I187" s="23" t="str">
        <f t="shared" si="9"/>
        <v xml:space="preserve"> 10</v>
      </c>
      <c r="J187" s="13"/>
      <c r="K187" s="327">
        <f>IFERROR(VLOOKUP(L187,Mapping!AW:BA,5,FALSE),"")</f>
        <v>1</v>
      </c>
      <c r="L187" s="261" t="s">
        <v>905</v>
      </c>
      <c r="M187" s="286"/>
      <c r="N187" s="26" t="s">
        <v>2879</v>
      </c>
      <c r="O187" s="252">
        <v>43861</v>
      </c>
      <c r="P187" s="13" t="s">
        <v>949</v>
      </c>
      <c r="Q187" s="77"/>
      <c r="R187" s="26"/>
      <c r="S187" s="26"/>
      <c r="T187" s="13"/>
      <c r="U187" s="26"/>
      <c r="V187" s="26">
        <v>10</v>
      </c>
      <c r="W187" s="23" t="str">
        <f t="shared" si="10"/>
        <v>UREN -80 033001  10</v>
      </c>
      <c r="X187" s="23" t="str">
        <f t="shared" si="11"/>
        <v xml:space="preserve"> 10</v>
      </c>
      <c r="Y187" s="13"/>
      <c r="Z187" s="13"/>
      <c r="AA187" s="13"/>
      <c r="AB187" s="90"/>
      <c r="AC187" s="26"/>
      <c r="AD187" s="24">
        <f>IF(AE187="","",VLOOKUP(AE187,Mapping!AT:AU,2,FALSE))</f>
        <v>2</v>
      </c>
      <c r="AE187" s="13" t="s">
        <v>1</v>
      </c>
    </row>
    <row r="188" spans="1:31">
      <c r="A188" s="116" t="s">
        <v>329</v>
      </c>
      <c r="B188" s="36" t="s">
        <v>330</v>
      </c>
      <c r="C188" s="209"/>
      <c r="D188" s="209"/>
      <c r="E188" s="209"/>
      <c r="F188" s="26"/>
      <c r="G188" s="26">
        <v>10</v>
      </c>
      <c r="H188" s="23" t="str">
        <f t="shared" si="8"/>
        <v>UREN -80 033001  10</v>
      </c>
      <c r="I188" s="23" t="str">
        <f t="shared" si="9"/>
        <v xml:space="preserve"> 10</v>
      </c>
      <c r="J188" s="13"/>
      <c r="K188" s="327">
        <f>IFERROR(VLOOKUP(L188,Mapping!AW:BA,5,FALSE),"")</f>
        <v>2</v>
      </c>
      <c r="L188" s="97" t="s">
        <v>925</v>
      </c>
      <c r="M188" s="286"/>
      <c r="N188" s="26" t="s">
        <v>2879</v>
      </c>
      <c r="O188" s="252">
        <v>43861</v>
      </c>
      <c r="P188" s="13" t="s">
        <v>949</v>
      </c>
      <c r="Q188" s="77"/>
      <c r="R188" s="26"/>
      <c r="S188" s="26"/>
      <c r="T188" s="13"/>
      <c r="U188" s="26"/>
      <c r="V188" s="26">
        <v>10</v>
      </c>
      <c r="W188" s="23" t="str">
        <f t="shared" si="10"/>
        <v>UREN -80 033001  10</v>
      </c>
      <c r="X188" s="23" t="str">
        <f t="shared" si="11"/>
        <v xml:space="preserve"> 10</v>
      </c>
      <c r="Y188" s="13"/>
      <c r="Z188" s="13"/>
      <c r="AA188" s="13"/>
      <c r="AB188" s="90"/>
      <c r="AC188" s="26"/>
      <c r="AD188" s="24">
        <f>IF(AE188="","",VLOOKUP(AE188,Mapping!AT:AU,2,FALSE))</f>
        <v>2</v>
      </c>
      <c r="AE188" s="13" t="s">
        <v>1</v>
      </c>
    </row>
    <row r="189" spans="1:31">
      <c r="A189" s="116" t="s">
        <v>329</v>
      </c>
      <c r="B189" s="36" t="s">
        <v>330</v>
      </c>
      <c r="C189" s="209"/>
      <c r="D189" s="209"/>
      <c r="E189" s="209"/>
      <c r="F189" s="26"/>
      <c r="G189" s="26">
        <v>10</v>
      </c>
      <c r="H189" s="23" t="str">
        <f t="shared" si="8"/>
        <v>UREN -80 033001  10</v>
      </c>
      <c r="I189" s="23" t="str">
        <f t="shared" si="9"/>
        <v xml:space="preserve"> 10</v>
      </c>
      <c r="J189" s="13"/>
      <c r="K189" s="327">
        <f>IFERROR(VLOOKUP(L189,Mapping!AW:BA,5,FALSE),"")</f>
        <v>3</v>
      </c>
      <c r="L189" s="97" t="s">
        <v>943</v>
      </c>
      <c r="M189" s="286"/>
      <c r="N189" s="26" t="s">
        <v>2879</v>
      </c>
      <c r="O189" s="252">
        <v>43861</v>
      </c>
      <c r="P189" s="13" t="s">
        <v>949</v>
      </c>
      <c r="Q189" s="77"/>
      <c r="R189" s="26"/>
      <c r="S189" s="26"/>
      <c r="T189" s="13"/>
      <c r="U189" s="26"/>
      <c r="V189" s="26">
        <v>10</v>
      </c>
      <c r="W189" s="23" t="str">
        <f t="shared" si="10"/>
        <v>UREN -80 033001  10</v>
      </c>
      <c r="X189" s="23" t="str">
        <f t="shared" si="11"/>
        <v xml:space="preserve"> 10</v>
      </c>
      <c r="Y189" s="13"/>
      <c r="Z189" s="13"/>
      <c r="AA189" s="13"/>
      <c r="AB189" s="90"/>
      <c r="AC189" s="26"/>
      <c r="AD189" s="24">
        <f>IF(AE189="","",VLOOKUP(AE189,Mapping!AT:AU,2,FALSE))</f>
        <v>2</v>
      </c>
      <c r="AE189" s="13" t="s">
        <v>1</v>
      </c>
    </row>
    <row r="190" spans="1:31">
      <c r="A190" s="116" t="s">
        <v>331</v>
      </c>
      <c r="B190" s="36" t="s">
        <v>332</v>
      </c>
      <c r="C190" s="209"/>
      <c r="D190" s="209"/>
      <c r="E190" s="209"/>
      <c r="F190" s="26"/>
      <c r="G190" s="26">
        <v>10</v>
      </c>
      <c r="H190" s="23" t="str">
        <f t="shared" si="8"/>
        <v>UREN -80 033001  10</v>
      </c>
      <c r="I190" s="23" t="str">
        <f t="shared" si="9"/>
        <v xml:space="preserve"> 10</v>
      </c>
      <c r="J190" s="13"/>
      <c r="K190" s="327">
        <f>IFERROR(VLOOKUP(L190,Mapping!AW:BA,5,FALSE),"")</f>
        <v>1</v>
      </c>
      <c r="L190" s="261" t="s">
        <v>905</v>
      </c>
      <c r="M190" s="286"/>
      <c r="N190" s="26" t="s">
        <v>2879</v>
      </c>
      <c r="O190" s="252">
        <v>43861</v>
      </c>
      <c r="P190" s="13" t="s">
        <v>949</v>
      </c>
      <c r="Q190" s="77"/>
      <c r="R190" s="26"/>
      <c r="S190" s="26"/>
      <c r="T190" s="13"/>
      <c r="U190" s="26"/>
      <c r="V190" s="26">
        <v>10</v>
      </c>
      <c r="W190" s="23" t="str">
        <f t="shared" si="10"/>
        <v>UREN -80 033001  10</v>
      </c>
      <c r="X190" s="23" t="str">
        <f t="shared" si="11"/>
        <v xml:space="preserve"> 10</v>
      </c>
      <c r="Y190" s="13"/>
      <c r="Z190" s="13"/>
      <c r="AA190" s="13"/>
      <c r="AB190" s="90"/>
      <c r="AC190" s="26"/>
      <c r="AD190" s="24">
        <f>IF(AE190="","",VLOOKUP(AE190,Mapping!AT:AU,2,FALSE))</f>
        <v>2</v>
      </c>
      <c r="AE190" s="13" t="s">
        <v>1</v>
      </c>
    </row>
    <row r="191" spans="1:31">
      <c r="A191" s="116" t="s">
        <v>331</v>
      </c>
      <c r="B191" s="36" t="s">
        <v>332</v>
      </c>
      <c r="C191" s="209"/>
      <c r="D191" s="209"/>
      <c r="E191" s="209"/>
      <c r="F191" s="26"/>
      <c r="G191" s="26">
        <v>10</v>
      </c>
      <c r="H191" s="23" t="str">
        <f t="shared" si="8"/>
        <v>UREN -80 033001  10</v>
      </c>
      <c r="I191" s="23" t="str">
        <f t="shared" si="9"/>
        <v xml:space="preserve"> 10</v>
      </c>
      <c r="J191" s="13"/>
      <c r="K191" s="327">
        <f>IFERROR(VLOOKUP(L191,Mapping!AW:BA,5,FALSE),"")</f>
        <v>2</v>
      </c>
      <c r="L191" s="97" t="s">
        <v>925</v>
      </c>
      <c r="M191" s="286"/>
      <c r="N191" s="26" t="s">
        <v>2879</v>
      </c>
      <c r="O191" s="252">
        <v>43861</v>
      </c>
      <c r="P191" s="13" t="s">
        <v>949</v>
      </c>
      <c r="Q191" s="77"/>
      <c r="R191" s="26"/>
      <c r="S191" s="26"/>
      <c r="T191" s="13"/>
      <c r="U191" s="26"/>
      <c r="V191" s="26">
        <v>10</v>
      </c>
      <c r="W191" s="23" t="str">
        <f t="shared" si="10"/>
        <v>UREN -80 033001  10</v>
      </c>
      <c r="X191" s="23" t="str">
        <f t="shared" si="11"/>
        <v xml:space="preserve"> 10</v>
      </c>
      <c r="Y191" s="13"/>
      <c r="Z191" s="13"/>
      <c r="AA191" s="13"/>
      <c r="AB191" s="90"/>
      <c r="AC191" s="26"/>
      <c r="AD191" s="24">
        <f>IF(AE191="","",VLOOKUP(AE191,Mapping!AT:AU,2,FALSE))</f>
        <v>2</v>
      </c>
      <c r="AE191" s="13" t="s">
        <v>1</v>
      </c>
    </row>
    <row r="192" spans="1:31" ht="39" customHeight="1">
      <c r="A192" s="116" t="s">
        <v>307</v>
      </c>
      <c r="B192" s="36" t="s">
        <v>308</v>
      </c>
      <c r="C192" s="209"/>
      <c r="D192" s="209"/>
      <c r="E192" s="209"/>
      <c r="F192" s="26"/>
      <c r="G192" s="26">
        <v>11</v>
      </c>
      <c r="H192" s="23" t="str">
        <f t="shared" si="8"/>
        <v>UREN -80 033001  11</v>
      </c>
      <c r="I192" s="23" t="str">
        <f t="shared" si="9"/>
        <v xml:space="preserve"> 11</v>
      </c>
      <c r="J192" s="13"/>
      <c r="K192" s="327">
        <f>IFERROR(VLOOKUP(L192,Mapping!AW:BA,5,FALSE),"")</f>
        <v>1</v>
      </c>
      <c r="L192" s="97" t="s">
        <v>905</v>
      </c>
      <c r="M192" s="286" t="s">
        <v>2938</v>
      </c>
      <c r="N192" s="26" t="s">
        <v>2997</v>
      </c>
      <c r="O192" s="93">
        <v>43861</v>
      </c>
      <c r="P192" s="13" t="s">
        <v>912</v>
      </c>
      <c r="Q192" s="77"/>
      <c r="R192" s="26"/>
      <c r="S192" s="26"/>
      <c r="T192" s="13"/>
      <c r="U192" s="26"/>
      <c r="V192" s="26">
        <v>11</v>
      </c>
      <c r="W192" s="23" t="str">
        <f t="shared" si="10"/>
        <v>UREN -80 033001  11</v>
      </c>
      <c r="X192" s="23" t="str">
        <f t="shared" si="11"/>
        <v xml:space="preserve"> 11</v>
      </c>
      <c r="Y192" s="13"/>
      <c r="Z192" s="13"/>
      <c r="AA192" s="13"/>
      <c r="AB192" s="90" t="s">
        <v>3032</v>
      </c>
      <c r="AC192" s="26"/>
      <c r="AD192" s="24">
        <f>IF(AE192="","",VLOOKUP(AE192,Mapping!AT:AU,2,FALSE))</f>
        <v>2</v>
      </c>
      <c r="AE192" s="13" t="s">
        <v>1</v>
      </c>
    </row>
    <row r="193" spans="1:31" ht="23.25" customHeight="1">
      <c r="A193" s="116" t="s">
        <v>307</v>
      </c>
      <c r="B193" s="36" t="s">
        <v>308</v>
      </c>
      <c r="C193" s="209"/>
      <c r="D193" s="209"/>
      <c r="E193" s="209"/>
      <c r="F193" s="26"/>
      <c r="G193" s="26">
        <v>11</v>
      </c>
      <c r="H193" s="23" t="str">
        <f t="shared" si="8"/>
        <v>UREN -80 033001  11</v>
      </c>
      <c r="I193" s="23" t="str">
        <f t="shared" si="9"/>
        <v xml:space="preserve"> 11</v>
      </c>
      <c r="J193" s="13"/>
      <c r="K193" s="327">
        <f>IFERROR(VLOOKUP(L193,Mapping!AW:BA,5,FALSE),"")</f>
        <v>2</v>
      </c>
      <c r="L193" s="216" t="s">
        <v>925</v>
      </c>
      <c r="M193" s="286" t="s">
        <v>2938</v>
      </c>
      <c r="N193" s="26" t="s">
        <v>2997</v>
      </c>
      <c r="O193" s="93">
        <v>43861</v>
      </c>
      <c r="P193" s="13" t="s">
        <v>912</v>
      </c>
      <c r="Q193" s="77"/>
      <c r="R193" s="26"/>
      <c r="S193" s="26"/>
      <c r="T193" s="13"/>
      <c r="U193" s="26"/>
      <c r="V193" s="26">
        <v>11</v>
      </c>
      <c r="W193" s="23" t="str">
        <f t="shared" si="10"/>
        <v>UREN -80 033001  11</v>
      </c>
      <c r="X193" s="23" t="str">
        <f t="shared" si="11"/>
        <v xml:space="preserve"> 11</v>
      </c>
      <c r="Y193" s="13"/>
      <c r="Z193" s="13"/>
      <c r="AA193" s="13"/>
      <c r="AB193" s="90" t="s">
        <v>3033</v>
      </c>
      <c r="AC193" s="26"/>
      <c r="AD193" s="24">
        <f>IF(AE193="","",VLOOKUP(AE193,Mapping!AT:AU,2,FALSE))</f>
        <v>2</v>
      </c>
      <c r="AE193" s="13" t="s">
        <v>1</v>
      </c>
    </row>
    <row r="194" spans="1:31" ht="28.5" customHeight="1">
      <c r="A194" s="116" t="s">
        <v>307</v>
      </c>
      <c r="B194" s="36" t="s">
        <v>308</v>
      </c>
      <c r="C194" s="209"/>
      <c r="D194" s="209"/>
      <c r="E194" s="209"/>
      <c r="F194" s="26"/>
      <c r="G194" s="26">
        <v>11</v>
      </c>
      <c r="H194" s="23" t="str">
        <f t="shared" ref="H194:H257" si="12">IF(G194="","","UREN -80 033001"&amp;" "&amp;F194&amp;" "&amp;G194)</f>
        <v>UREN -80 033001  11</v>
      </c>
      <c r="I194" s="23" t="str">
        <f t="shared" ref="I194:I257" si="13">IF(G194="","",F194&amp;" "&amp;G194)</f>
        <v xml:space="preserve"> 11</v>
      </c>
      <c r="J194" s="13" t="s">
        <v>205</v>
      </c>
      <c r="K194" s="327">
        <f>IFERROR(VLOOKUP(L194,Mapping!AW:BA,5,FALSE),"")</f>
        <v>3</v>
      </c>
      <c r="L194" s="97" t="s">
        <v>943</v>
      </c>
      <c r="M194" s="286" t="s">
        <v>2938</v>
      </c>
      <c r="N194" s="26" t="s">
        <v>2937</v>
      </c>
      <c r="O194" s="93">
        <v>43861</v>
      </c>
      <c r="P194" s="13" t="s">
        <v>912</v>
      </c>
      <c r="Q194" s="77"/>
      <c r="R194" s="26"/>
      <c r="S194" s="26"/>
      <c r="T194" s="13"/>
      <c r="U194" s="26"/>
      <c r="V194" s="26">
        <v>11</v>
      </c>
      <c r="W194" s="23" t="str">
        <f t="shared" ref="W194:W257" si="14">IF(V194="","","UREN -80 033001"&amp;" "&amp;U194&amp;" "&amp;V194)</f>
        <v>UREN -80 033001  11</v>
      </c>
      <c r="X194" s="23" t="str">
        <f t="shared" ref="X194:X257" si="15">IF(V194="","",U194&amp;" "&amp;V194)</f>
        <v xml:space="preserve"> 11</v>
      </c>
      <c r="Y194" s="13"/>
      <c r="Z194" s="13"/>
      <c r="AA194" s="13"/>
      <c r="AB194" s="90" t="s">
        <v>3034</v>
      </c>
      <c r="AC194" s="26"/>
      <c r="AD194" s="24">
        <f>IF(AE194="","",VLOOKUP(AE194,Mapping!AT:AU,2,FALSE))</f>
        <v>2</v>
      </c>
      <c r="AE194" s="13" t="s">
        <v>1</v>
      </c>
    </row>
    <row r="195" spans="1:31">
      <c r="A195" s="116" t="s">
        <v>329</v>
      </c>
      <c r="B195" s="36" t="s">
        <v>330</v>
      </c>
      <c r="C195" s="209"/>
      <c r="D195" s="209"/>
      <c r="E195" s="209"/>
      <c r="F195" s="26"/>
      <c r="G195" s="26">
        <v>10</v>
      </c>
      <c r="H195" s="23" t="str">
        <f t="shared" si="12"/>
        <v>UREN -80 033001  10</v>
      </c>
      <c r="I195" s="23" t="str">
        <f t="shared" si="13"/>
        <v xml:space="preserve"> 10</v>
      </c>
      <c r="J195" s="13"/>
      <c r="K195" s="327">
        <f>IFERROR(VLOOKUP(L195,Mapping!AW:BA,5,FALSE),"")</f>
        <v>1</v>
      </c>
      <c r="L195" s="97" t="s">
        <v>905</v>
      </c>
      <c r="M195" s="286" t="s">
        <v>2938</v>
      </c>
      <c r="N195" s="26" t="s">
        <v>2879</v>
      </c>
      <c r="O195" s="93">
        <v>43861</v>
      </c>
      <c r="P195" s="13" t="s">
        <v>912</v>
      </c>
      <c r="Q195" s="77"/>
      <c r="R195" s="26"/>
      <c r="S195" s="26"/>
      <c r="T195" s="13"/>
      <c r="U195" s="26"/>
      <c r="V195" s="26">
        <v>10</v>
      </c>
      <c r="W195" s="23" t="str">
        <f t="shared" si="14"/>
        <v>UREN -80 033001  10</v>
      </c>
      <c r="X195" s="23" t="str">
        <f t="shared" si="15"/>
        <v xml:space="preserve"> 10</v>
      </c>
      <c r="Y195" s="13"/>
      <c r="Z195" s="13"/>
      <c r="AA195" s="13"/>
      <c r="AB195" s="90"/>
      <c r="AC195" s="26"/>
      <c r="AD195" s="24">
        <f>IF(AE195="","",VLOOKUP(AE195,Mapping!AT:AU,2,FALSE))</f>
        <v>2</v>
      </c>
      <c r="AE195" s="13" t="s">
        <v>1</v>
      </c>
    </row>
    <row r="196" spans="1:31" ht="58.5" customHeight="1">
      <c r="A196" s="116" t="s">
        <v>329</v>
      </c>
      <c r="B196" s="36" t="s">
        <v>330</v>
      </c>
      <c r="C196" s="209"/>
      <c r="D196" s="209"/>
      <c r="E196" s="209"/>
      <c r="F196" s="26"/>
      <c r="G196" s="26">
        <v>10</v>
      </c>
      <c r="H196" s="23" t="str">
        <f t="shared" si="12"/>
        <v>UREN -80 033001  10</v>
      </c>
      <c r="I196" s="23" t="str">
        <f t="shared" si="13"/>
        <v xml:space="preserve"> 10</v>
      </c>
      <c r="J196" s="13"/>
      <c r="K196" s="327">
        <f>IFERROR(VLOOKUP(L196,Mapping!AW:BA,5,FALSE),"")</f>
        <v>2</v>
      </c>
      <c r="L196" s="216" t="s">
        <v>925</v>
      </c>
      <c r="M196" s="286" t="s">
        <v>2938</v>
      </c>
      <c r="N196" s="26" t="s">
        <v>2879</v>
      </c>
      <c r="O196" s="93">
        <v>43861</v>
      </c>
      <c r="P196" s="13" t="s">
        <v>912</v>
      </c>
      <c r="Q196" s="77"/>
      <c r="R196" s="26"/>
      <c r="S196" s="26"/>
      <c r="T196" s="13"/>
      <c r="U196" s="26"/>
      <c r="V196" s="26">
        <v>10</v>
      </c>
      <c r="W196" s="23" t="str">
        <f t="shared" si="14"/>
        <v>UREN -80 033001  10</v>
      </c>
      <c r="X196" s="23" t="str">
        <f t="shared" si="15"/>
        <v xml:space="preserve"> 10</v>
      </c>
      <c r="Y196" s="13"/>
      <c r="Z196" s="13"/>
      <c r="AA196" s="13"/>
      <c r="AB196" s="90" t="s">
        <v>3035</v>
      </c>
      <c r="AC196" s="26"/>
      <c r="AD196" s="24">
        <f>IF(AE196="","",VLOOKUP(AE196,Mapping!AT:AU,2,FALSE))</f>
        <v>2</v>
      </c>
      <c r="AE196" s="13" t="s">
        <v>1</v>
      </c>
    </row>
    <row r="197" spans="1:31">
      <c r="A197" s="116" t="s">
        <v>329</v>
      </c>
      <c r="B197" s="36" t="s">
        <v>330</v>
      </c>
      <c r="C197" s="209"/>
      <c r="D197" s="209"/>
      <c r="E197" s="209"/>
      <c r="F197" s="26"/>
      <c r="G197" s="26">
        <v>10</v>
      </c>
      <c r="H197" s="23" t="str">
        <f t="shared" si="12"/>
        <v>UREN -80 033001  10</v>
      </c>
      <c r="I197" s="23" t="str">
        <f t="shared" si="13"/>
        <v xml:space="preserve"> 10</v>
      </c>
      <c r="J197" s="13"/>
      <c r="K197" s="327">
        <f>IFERROR(VLOOKUP(L197,Mapping!AW:BA,5,FALSE),"")</f>
        <v>3</v>
      </c>
      <c r="L197" s="97" t="s">
        <v>943</v>
      </c>
      <c r="M197" s="286" t="s">
        <v>2938</v>
      </c>
      <c r="N197" s="26" t="s">
        <v>2879</v>
      </c>
      <c r="O197" s="93">
        <v>43861</v>
      </c>
      <c r="P197" s="13" t="s">
        <v>912</v>
      </c>
      <c r="Q197" s="77"/>
      <c r="R197" s="26"/>
      <c r="S197" s="26"/>
      <c r="T197" s="13"/>
      <c r="U197" s="26"/>
      <c r="V197" s="26">
        <v>10</v>
      </c>
      <c r="W197" s="23" t="str">
        <f t="shared" si="14"/>
        <v>UREN -80 033001  10</v>
      </c>
      <c r="X197" s="23" t="str">
        <f t="shared" si="15"/>
        <v xml:space="preserve"> 10</v>
      </c>
      <c r="Y197" s="13"/>
      <c r="Z197" s="13"/>
      <c r="AA197" s="13"/>
      <c r="AB197" s="90"/>
      <c r="AC197" s="26"/>
      <c r="AD197" s="24">
        <f>IF(AE197="","",VLOOKUP(AE197,Mapping!AT:AU,2,FALSE))</f>
        <v>2</v>
      </c>
      <c r="AE197" s="13" t="s">
        <v>1</v>
      </c>
    </row>
    <row r="198" spans="1:31" ht="26.25" customHeight="1">
      <c r="A198" s="116" t="s">
        <v>331</v>
      </c>
      <c r="B198" s="36" t="s">
        <v>332</v>
      </c>
      <c r="C198" s="209"/>
      <c r="D198" s="209"/>
      <c r="E198" s="209"/>
      <c r="F198" s="26"/>
      <c r="G198" s="26">
        <v>10</v>
      </c>
      <c r="H198" s="23" t="str">
        <f t="shared" si="12"/>
        <v>UREN -80 033001  10</v>
      </c>
      <c r="I198" s="23" t="str">
        <f t="shared" si="13"/>
        <v xml:space="preserve"> 10</v>
      </c>
      <c r="J198" s="13"/>
      <c r="K198" s="327">
        <f>IFERROR(VLOOKUP(L198,Mapping!AW:BA,5,FALSE),"")</f>
        <v>1</v>
      </c>
      <c r="L198" s="97" t="s">
        <v>905</v>
      </c>
      <c r="M198" s="286" t="s">
        <v>2938</v>
      </c>
      <c r="N198" s="26" t="s">
        <v>2879</v>
      </c>
      <c r="O198" s="93">
        <v>43861</v>
      </c>
      <c r="P198" s="13" t="s">
        <v>912</v>
      </c>
      <c r="Q198" s="77"/>
      <c r="R198" s="26"/>
      <c r="S198" s="26"/>
      <c r="T198" s="13"/>
      <c r="U198" s="26"/>
      <c r="V198" s="26">
        <v>10</v>
      </c>
      <c r="W198" s="23" t="str">
        <f t="shared" si="14"/>
        <v>UREN -80 033001  10</v>
      </c>
      <c r="X198" s="23" t="str">
        <f t="shared" si="15"/>
        <v xml:space="preserve"> 10</v>
      </c>
      <c r="Y198" s="13"/>
      <c r="Z198" s="13"/>
      <c r="AA198" s="13"/>
      <c r="AB198" s="90" t="s">
        <v>3036</v>
      </c>
      <c r="AC198" s="26"/>
      <c r="AD198" s="24">
        <f>IF(AE198="","",VLOOKUP(AE198,Mapping!AT:AU,2,FALSE))</f>
        <v>2</v>
      </c>
      <c r="AE198" s="13" t="s">
        <v>1</v>
      </c>
    </row>
    <row r="199" spans="1:31">
      <c r="A199" s="116" t="s">
        <v>331</v>
      </c>
      <c r="B199" s="36" t="s">
        <v>332</v>
      </c>
      <c r="C199" s="209"/>
      <c r="D199" s="209"/>
      <c r="E199" s="209"/>
      <c r="F199" s="26"/>
      <c r="G199" s="26">
        <v>10</v>
      </c>
      <c r="H199" s="23" t="str">
        <f t="shared" si="12"/>
        <v>UREN -80 033001  10</v>
      </c>
      <c r="I199" s="23" t="str">
        <f t="shared" si="13"/>
        <v xml:space="preserve"> 10</v>
      </c>
      <c r="J199" s="13" t="s">
        <v>205</v>
      </c>
      <c r="K199" s="327">
        <f>IFERROR(VLOOKUP(L199,Mapping!AW:BA,5,FALSE),"")</f>
        <v>2</v>
      </c>
      <c r="L199" s="216" t="s">
        <v>925</v>
      </c>
      <c r="M199" s="286" t="s">
        <v>2938</v>
      </c>
      <c r="N199" s="26" t="s">
        <v>2879</v>
      </c>
      <c r="O199" s="93">
        <v>43861</v>
      </c>
      <c r="P199" s="13" t="s">
        <v>912</v>
      </c>
      <c r="Q199" s="77"/>
      <c r="R199" s="26"/>
      <c r="S199" s="26"/>
      <c r="T199" s="13"/>
      <c r="U199" s="26"/>
      <c r="V199" s="26">
        <v>10</v>
      </c>
      <c r="W199" s="23" t="str">
        <f t="shared" si="14"/>
        <v>UREN -80 033001  10</v>
      </c>
      <c r="X199" s="23" t="str">
        <f t="shared" si="15"/>
        <v xml:space="preserve"> 10</v>
      </c>
      <c r="Y199" s="13"/>
      <c r="Z199" s="13"/>
      <c r="AA199" s="13"/>
      <c r="AB199" s="90"/>
      <c r="AC199" s="26"/>
      <c r="AD199" s="24">
        <f>IF(AE199="","",VLOOKUP(AE199,Mapping!AT:AU,2,FALSE))</f>
        <v>2</v>
      </c>
      <c r="AE199" s="13" t="s">
        <v>1</v>
      </c>
    </row>
    <row r="200" spans="1:31" ht="37.5" customHeight="1">
      <c r="A200" s="116" t="s">
        <v>355</v>
      </c>
      <c r="B200" s="36" t="s">
        <v>356</v>
      </c>
      <c r="C200" s="209"/>
      <c r="D200" s="209"/>
      <c r="E200" s="209"/>
      <c r="F200" s="26"/>
      <c r="G200" s="26">
        <v>16</v>
      </c>
      <c r="H200" s="23" t="str">
        <f t="shared" si="12"/>
        <v>UREN -80 033001  16</v>
      </c>
      <c r="I200" s="23" t="str">
        <f t="shared" si="13"/>
        <v xml:space="preserve"> 16</v>
      </c>
      <c r="J200" s="13" t="s">
        <v>205</v>
      </c>
      <c r="K200" s="327">
        <f>IFERROR(VLOOKUP(L200,Mapping!AW:BA,5,FALSE),"")</f>
        <v>1</v>
      </c>
      <c r="L200" s="97" t="s">
        <v>905</v>
      </c>
      <c r="M200" s="286" t="s">
        <v>2938</v>
      </c>
      <c r="N200" s="26" t="s">
        <v>2879</v>
      </c>
      <c r="O200" s="93">
        <v>43861</v>
      </c>
      <c r="P200" s="13" t="s">
        <v>912</v>
      </c>
      <c r="Q200" s="77"/>
      <c r="R200" s="26"/>
      <c r="S200" s="26"/>
      <c r="T200" s="13"/>
      <c r="U200" s="26"/>
      <c r="V200" s="26">
        <v>16</v>
      </c>
      <c r="W200" s="23" t="str">
        <f t="shared" si="14"/>
        <v>UREN -80 033001  16</v>
      </c>
      <c r="X200" s="23" t="str">
        <f t="shared" si="15"/>
        <v xml:space="preserve"> 16</v>
      </c>
      <c r="Y200" s="13"/>
      <c r="Z200" s="13"/>
      <c r="AA200" s="13"/>
      <c r="AB200" s="90" t="s">
        <v>3037</v>
      </c>
      <c r="AC200" s="26"/>
      <c r="AD200" s="24">
        <f>IF(AE200="","",VLOOKUP(AE200,Mapping!AT:AU,2,FALSE))</f>
        <v>2</v>
      </c>
      <c r="AE200" s="13" t="s">
        <v>1</v>
      </c>
    </row>
    <row r="201" spans="1:31">
      <c r="A201" s="116" t="s">
        <v>307</v>
      </c>
      <c r="B201" s="36" t="s">
        <v>308</v>
      </c>
      <c r="C201" s="209"/>
      <c r="D201" s="209"/>
      <c r="E201" s="209"/>
      <c r="F201" s="26"/>
      <c r="G201" s="26">
        <v>11</v>
      </c>
      <c r="H201" s="23" t="str">
        <f t="shared" si="12"/>
        <v>UREN -80 033001  11</v>
      </c>
      <c r="I201" s="23" t="str">
        <f t="shared" si="13"/>
        <v xml:space="preserve"> 11</v>
      </c>
      <c r="J201" s="13"/>
      <c r="K201" s="327">
        <f>IFERROR(VLOOKUP(L201,Mapping!AW:BA,5,FALSE),"")</f>
        <v>1</v>
      </c>
      <c r="L201" s="97" t="s">
        <v>905</v>
      </c>
      <c r="M201" s="286"/>
      <c r="N201" s="26" t="s">
        <v>2997</v>
      </c>
      <c r="O201" s="252">
        <v>43861</v>
      </c>
      <c r="P201" s="13" t="s">
        <v>949</v>
      </c>
      <c r="Q201" s="77"/>
      <c r="R201" s="26"/>
      <c r="S201" s="26"/>
      <c r="T201" s="13"/>
      <c r="U201" s="26"/>
      <c r="V201" s="26">
        <v>11</v>
      </c>
      <c r="W201" s="23" t="str">
        <f t="shared" si="14"/>
        <v>UREN -80 033001  11</v>
      </c>
      <c r="X201" s="23" t="str">
        <f t="shared" si="15"/>
        <v xml:space="preserve"> 11</v>
      </c>
      <c r="Y201" s="13"/>
      <c r="Z201" s="13"/>
      <c r="AA201" s="13"/>
      <c r="AB201" s="90"/>
      <c r="AC201" s="26"/>
      <c r="AD201" s="24">
        <f>IF(AE201="","",VLOOKUP(AE201,Mapping!AT:AU,2,FALSE))</f>
        <v>2</v>
      </c>
      <c r="AE201" s="13" t="s">
        <v>1</v>
      </c>
    </row>
    <row r="202" spans="1:31">
      <c r="A202" s="116" t="s">
        <v>307</v>
      </c>
      <c r="B202" s="36" t="s">
        <v>308</v>
      </c>
      <c r="C202" s="209"/>
      <c r="D202" s="209"/>
      <c r="E202" s="209"/>
      <c r="F202" s="26"/>
      <c r="G202" s="26">
        <v>11</v>
      </c>
      <c r="H202" s="23" t="str">
        <f t="shared" si="12"/>
        <v>UREN -80 033001  11</v>
      </c>
      <c r="I202" s="23" t="str">
        <f t="shared" si="13"/>
        <v xml:space="preserve"> 11</v>
      </c>
      <c r="J202" s="13"/>
      <c r="K202" s="327">
        <f>IFERROR(VLOOKUP(L202,Mapping!AW:BA,5,FALSE),"")</f>
        <v>2</v>
      </c>
      <c r="L202" s="97" t="s">
        <v>925</v>
      </c>
      <c r="M202" s="286"/>
      <c r="N202" s="26" t="s">
        <v>2997</v>
      </c>
      <c r="O202" s="252">
        <v>43861</v>
      </c>
      <c r="P202" s="13" t="s">
        <v>949</v>
      </c>
      <c r="Q202" s="77"/>
      <c r="R202" s="26"/>
      <c r="S202" s="26"/>
      <c r="T202" s="13"/>
      <c r="U202" s="26"/>
      <c r="V202" s="26">
        <v>11</v>
      </c>
      <c r="W202" s="23" t="str">
        <f t="shared" si="14"/>
        <v>UREN -80 033001  11</v>
      </c>
      <c r="X202" s="23" t="str">
        <f t="shared" si="15"/>
        <v xml:space="preserve"> 11</v>
      </c>
      <c r="Y202" s="13"/>
      <c r="Z202" s="13"/>
      <c r="AA202" s="13"/>
      <c r="AB202" s="90"/>
      <c r="AC202" s="26"/>
      <c r="AD202" s="24">
        <f>IF(AE202="","",VLOOKUP(AE202,Mapping!AT:AU,2,FALSE))</f>
        <v>2</v>
      </c>
      <c r="AE202" s="13" t="s">
        <v>1</v>
      </c>
    </row>
    <row r="203" spans="1:31">
      <c r="A203" s="116" t="s">
        <v>307</v>
      </c>
      <c r="B203" s="36" t="s">
        <v>308</v>
      </c>
      <c r="C203" s="209"/>
      <c r="D203" s="209"/>
      <c r="E203" s="209"/>
      <c r="F203" s="26"/>
      <c r="G203" s="26">
        <v>11</v>
      </c>
      <c r="H203" s="23" t="str">
        <f t="shared" si="12"/>
        <v>UREN -80 033001  11</v>
      </c>
      <c r="I203" s="23" t="str">
        <f t="shared" si="13"/>
        <v xml:space="preserve"> 11</v>
      </c>
      <c r="J203" s="13"/>
      <c r="K203" s="327">
        <f>IFERROR(VLOOKUP(L203,Mapping!AW:BA,5,FALSE),"")</f>
        <v>3</v>
      </c>
      <c r="L203" s="97" t="s">
        <v>943</v>
      </c>
      <c r="M203" s="286"/>
      <c r="N203" s="26" t="s">
        <v>2937</v>
      </c>
      <c r="O203" s="252">
        <v>43861</v>
      </c>
      <c r="P203" s="13" t="s">
        <v>949</v>
      </c>
      <c r="Q203" s="77"/>
      <c r="R203" s="26"/>
      <c r="S203" s="26"/>
      <c r="T203" s="13"/>
      <c r="U203" s="26"/>
      <c r="V203" s="26">
        <v>11</v>
      </c>
      <c r="W203" s="23" t="str">
        <f t="shared" si="14"/>
        <v>UREN -80 033001  11</v>
      </c>
      <c r="X203" s="23" t="str">
        <f t="shared" si="15"/>
        <v xml:space="preserve"> 11</v>
      </c>
      <c r="Y203" s="13"/>
      <c r="Z203" s="13"/>
      <c r="AA203" s="13"/>
      <c r="AB203" s="90"/>
      <c r="AC203" s="26"/>
      <c r="AD203" s="24">
        <f>IF(AE203="","",VLOOKUP(AE203,Mapping!AT:AU,2,FALSE))</f>
        <v>2</v>
      </c>
      <c r="AE203" s="13" t="s">
        <v>1</v>
      </c>
    </row>
    <row r="204" spans="1:31">
      <c r="A204" s="116" t="s">
        <v>343</v>
      </c>
      <c r="B204" s="36" t="s">
        <v>344</v>
      </c>
      <c r="C204" s="209"/>
      <c r="D204" s="209"/>
      <c r="E204" s="209"/>
      <c r="F204" s="26"/>
      <c r="G204" s="26">
        <v>12</v>
      </c>
      <c r="H204" s="23" t="str">
        <f t="shared" si="12"/>
        <v>UREN -80 033001  12</v>
      </c>
      <c r="I204" s="23" t="str">
        <f t="shared" si="13"/>
        <v xml:space="preserve"> 12</v>
      </c>
      <c r="J204" s="13"/>
      <c r="K204" s="327">
        <f>IFERROR(VLOOKUP(L204,Mapping!AW:BA,5,FALSE),"")</f>
        <v>2</v>
      </c>
      <c r="L204" s="216" t="s">
        <v>925</v>
      </c>
      <c r="M204" s="286" t="s">
        <v>2938</v>
      </c>
      <c r="N204" s="26" t="s">
        <v>2995</v>
      </c>
      <c r="O204" s="93">
        <v>43864</v>
      </c>
      <c r="P204" s="13" t="s">
        <v>912</v>
      </c>
      <c r="Q204" s="77"/>
      <c r="R204" s="26"/>
      <c r="S204" s="26"/>
      <c r="T204" s="13"/>
      <c r="U204" s="26"/>
      <c r="V204" s="26">
        <v>12</v>
      </c>
      <c r="W204" s="23" t="str">
        <f t="shared" si="14"/>
        <v>UREN -80 033001  12</v>
      </c>
      <c r="X204" s="23" t="str">
        <f t="shared" si="15"/>
        <v xml:space="preserve"> 12</v>
      </c>
      <c r="Y204" s="13"/>
      <c r="Z204" s="13"/>
      <c r="AA204" s="13"/>
      <c r="AB204" s="90"/>
      <c r="AC204" s="26"/>
      <c r="AD204" s="24">
        <f>IF(AE204="","",VLOOKUP(AE204,Mapping!AT:AU,2,FALSE))</f>
        <v>2</v>
      </c>
      <c r="AE204" s="13" t="s">
        <v>1</v>
      </c>
    </row>
    <row r="205" spans="1:31" ht="29">
      <c r="A205" s="116" t="s">
        <v>348</v>
      </c>
      <c r="B205" s="36" t="s">
        <v>349</v>
      </c>
      <c r="C205" s="209"/>
      <c r="D205" s="209"/>
      <c r="E205" s="209"/>
      <c r="F205" s="26"/>
      <c r="G205" s="26">
        <v>11</v>
      </c>
      <c r="H205" s="23" t="str">
        <f t="shared" si="12"/>
        <v>UREN -80 033001  11</v>
      </c>
      <c r="I205" s="23" t="str">
        <f t="shared" si="13"/>
        <v xml:space="preserve"> 11</v>
      </c>
      <c r="J205" s="13"/>
      <c r="K205" s="327">
        <f>IFERROR(VLOOKUP(L205,Mapping!AW:BA,5,FALSE),"")</f>
        <v>2</v>
      </c>
      <c r="L205" s="216" t="s">
        <v>925</v>
      </c>
      <c r="M205" s="286" t="s">
        <v>2938</v>
      </c>
      <c r="N205" s="26" t="s">
        <v>2995</v>
      </c>
      <c r="O205" s="93">
        <v>43864</v>
      </c>
      <c r="P205" s="13" t="s">
        <v>912</v>
      </c>
      <c r="Q205" s="77"/>
      <c r="R205" s="26"/>
      <c r="S205" s="26"/>
      <c r="T205" s="13"/>
      <c r="U205" s="26"/>
      <c r="V205" s="26">
        <v>11</v>
      </c>
      <c r="W205" s="23" t="str">
        <f t="shared" si="14"/>
        <v>UREN -80 033001  11</v>
      </c>
      <c r="X205" s="23" t="str">
        <f t="shared" si="15"/>
        <v xml:space="preserve"> 11</v>
      </c>
      <c r="Y205" s="13"/>
      <c r="Z205" s="13"/>
      <c r="AA205" s="13"/>
      <c r="AB205" s="90" t="s">
        <v>3038</v>
      </c>
      <c r="AC205" s="26"/>
      <c r="AD205" s="24">
        <f>IF(AE205="","",VLOOKUP(AE205,Mapping!AT:AU,2,FALSE))</f>
        <v>2</v>
      </c>
      <c r="AE205" s="13" t="s">
        <v>1</v>
      </c>
    </row>
    <row r="206" spans="1:31">
      <c r="A206" s="116" t="s">
        <v>293</v>
      </c>
      <c r="B206" s="36" t="s">
        <v>294</v>
      </c>
      <c r="C206" s="209"/>
      <c r="D206" s="209"/>
      <c r="E206" s="209"/>
      <c r="F206" s="26"/>
      <c r="G206" s="26">
        <v>12</v>
      </c>
      <c r="H206" s="23" t="str">
        <f t="shared" si="12"/>
        <v>UREN -80 033001  12</v>
      </c>
      <c r="I206" s="23" t="str">
        <f t="shared" si="13"/>
        <v xml:space="preserve"> 12</v>
      </c>
      <c r="J206" s="13"/>
      <c r="K206" s="327">
        <f>IFERROR(VLOOKUP(L206,Mapping!AW:BA,5,FALSE),"")</f>
        <v>2</v>
      </c>
      <c r="L206" s="97" t="s">
        <v>925</v>
      </c>
      <c r="M206" s="286"/>
      <c r="N206" s="26" t="s">
        <v>2879</v>
      </c>
      <c r="O206" s="252">
        <v>43865</v>
      </c>
      <c r="P206" s="13" t="s">
        <v>949</v>
      </c>
      <c r="Q206" s="77"/>
      <c r="R206" s="26"/>
      <c r="S206" s="26"/>
      <c r="T206" s="13"/>
      <c r="U206" s="26"/>
      <c r="V206" s="26">
        <v>12</v>
      </c>
      <c r="W206" s="23" t="str">
        <f t="shared" si="14"/>
        <v>UREN -80 033001  12</v>
      </c>
      <c r="X206" s="23" t="str">
        <f t="shared" si="15"/>
        <v xml:space="preserve"> 12</v>
      </c>
      <c r="Y206" s="13"/>
      <c r="Z206" s="13"/>
      <c r="AA206" s="13"/>
      <c r="AB206" s="90"/>
      <c r="AC206" s="26"/>
      <c r="AD206" s="24">
        <f>IF(AE206="","",VLOOKUP(AE206,Mapping!AT:AU,2,FALSE))</f>
        <v>2</v>
      </c>
      <c r="AE206" s="13" t="s">
        <v>1</v>
      </c>
    </row>
    <row r="207" spans="1:31" ht="87">
      <c r="A207" s="116" t="s">
        <v>293</v>
      </c>
      <c r="B207" s="36" t="s">
        <v>294</v>
      </c>
      <c r="C207" s="209"/>
      <c r="D207" s="209"/>
      <c r="E207" s="209"/>
      <c r="F207" s="26"/>
      <c r="G207" s="26">
        <v>12</v>
      </c>
      <c r="H207" s="23" t="str">
        <f t="shared" si="12"/>
        <v>UREN -80 033001  12</v>
      </c>
      <c r="I207" s="23" t="str">
        <f t="shared" si="13"/>
        <v xml:space="preserve"> 12</v>
      </c>
      <c r="J207" s="13"/>
      <c r="K207" s="327">
        <f>IFERROR(VLOOKUP(L207,Mapping!AW:BA,5,FALSE),"")</f>
        <v>2</v>
      </c>
      <c r="L207" s="216" t="s">
        <v>925</v>
      </c>
      <c r="M207" s="286" t="s">
        <v>2938</v>
      </c>
      <c r="N207" s="26" t="s">
        <v>2879</v>
      </c>
      <c r="O207" s="93">
        <v>43865</v>
      </c>
      <c r="P207" s="13" t="s">
        <v>912</v>
      </c>
      <c r="Q207" s="77"/>
      <c r="R207" s="26"/>
      <c r="S207" s="26"/>
      <c r="T207" s="13"/>
      <c r="U207" s="26"/>
      <c r="V207" s="26">
        <v>12</v>
      </c>
      <c r="W207" s="23" t="str">
        <f t="shared" si="14"/>
        <v>UREN -80 033001  12</v>
      </c>
      <c r="X207" s="23" t="str">
        <f t="shared" si="15"/>
        <v xml:space="preserve"> 12</v>
      </c>
      <c r="Y207" s="13"/>
      <c r="Z207" s="13"/>
      <c r="AA207" s="13"/>
      <c r="AB207" s="90" t="s">
        <v>3039</v>
      </c>
      <c r="AC207" s="26"/>
      <c r="AD207" s="24">
        <f>IF(AE207="","",VLOOKUP(AE207,Mapping!AT:AU,2,FALSE))</f>
        <v>2</v>
      </c>
      <c r="AE207" s="13" t="s">
        <v>1</v>
      </c>
    </row>
    <row r="208" spans="1:31" ht="58">
      <c r="A208" s="116" t="s">
        <v>322</v>
      </c>
      <c r="B208" s="36" t="s">
        <v>323</v>
      </c>
      <c r="C208" s="209"/>
      <c r="D208" s="209"/>
      <c r="E208" s="209"/>
      <c r="F208" s="26"/>
      <c r="G208" s="26">
        <v>12</v>
      </c>
      <c r="H208" s="23" t="str">
        <f t="shared" si="12"/>
        <v>UREN -80 033001  12</v>
      </c>
      <c r="I208" s="23" t="str">
        <f t="shared" si="13"/>
        <v xml:space="preserve"> 12</v>
      </c>
      <c r="J208" s="13"/>
      <c r="K208" s="327">
        <f>IFERROR(VLOOKUP(L208,Mapping!AW:BA,5,FALSE),"")</f>
        <v>2</v>
      </c>
      <c r="L208" s="216" t="s">
        <v>925</v>
      </c>
      <c r="M208" s="286" t="s">
        <v>2938</v>
      </c>
      <c r="N208" s="26" t="s">
        <v>2879</v>
      </c>
      <c r="O208" s="93">
        <v>43865</v>
      </c>
      <c r="P208" s="13" t="s">
        <v>912</v>
      </c>
      <c r="Q208" s="77"/>
      <c r="R208" s="26"/>
      <c r="S208" s="26"/>
      <c r="T208" s="13"/>
      <c r="U208" s="26"/>
      <c r="V208" s="26">
        <v>12</v>
      </c>
      <c r="W208" s="23" t="str">
        <f t="shared" si="14"/>
        <v>UREN -80 033001  12</v>
      </c>
      <c r="X208" s="23" t="str">
        <f t="shared" si="15"/>
        <v xml:space="preserve"> 12</v>
      </c>
      <c r="Y208" s="13"/>
      <c r="Z208" s="13"/>
      <c r="AA208" s="13"/>
      <c r="AB208" s="90" t="s">
        <v>3040</v>
      </c>
      <c r="AC208" s="26"/>
      <c r="AD208" s="24">
        <f>IF(AE208="","",VLOOKUP(AE208,Mapping!AT:AU,2,FALSE))</f>
        <v>2</v>
      </c>
      <c r="AE208" s="13" t="s">
        <v>1</v>
      </c>
    </row>
    <row r="209" spans="1:31">
      <c r="A209" s="116" t="s">
        <v>343</v>
      </c>
      <c r="B209" s="36" t="s">
        <v>344</v>
      </c>
      <c r="C209" s="209"/>
      <c r="D209" s="209"/>
      <c r="E209" s="209"/>
      <c r="F209" s="26"/>
      <c r="G209" s="26">
        <v>12</v>
      </c>
      <c r="H209" s="23" t="str">
        <f t="shared" si="12"/>
        <v>UREN -80 033001  12</v>
      </c>
      <c r="I209" s="23" t="str">
        <f t="shared" si="13"/>
        <v xml:space="preserve"> 12</v>
      </c>
      <c r="J209" s="13"/>
      <c r="K209" s="327">
        <f>IFERROR(VLOOKUP(L209,Mapping!AW:BA,5,FALSE),"")</f>
        <v>1</v>
      </c>
      <c r="L209" s="97" t="s">
        <v>905</v>
      </c>
      <c r="M209" s="286" t="s">
        <v>2938</v>
      </c>
      <c r="N209" s="26" t="s">
        <v>2879</v>
      </c>
      <c r="O209" s="93">
        <v>43865</v>
      </c>
      <c r="P209" s="13" t="s">
        <v>912</v>
      </c>
      <c r="Q209" s="77"/>
      <c r="R209" s="26"/>
      <c r="S209" s="26"/>
      <c r="T209" s="13"/>
      <c r="U209" s="26"/>
      <c r="V209" s="26">
        <v>12</v>
      </c>
      <c r="W209" s="23" t="str">
        <f t="shared" si="14"/>
        <v>UREN -80 033001  12</v>
      </c>
      <c r="X209" s="23" t="str">
        <f t="shared" si="15"/>
        <v xml:space="preserve"> 12</v>
      </c>
      <c r="Y209" s="13"/>
      <c r="Z209" s="13"/>
      <c r="AA209" s="13"/>
      <c r="AB209" s="90"/>
      <c r="AC209" s="26"/>
      <c r="AD209" s="24">
        <f>IF(AE209="","",VLOOKUP(AE209,Mapping!AT:AU,2,FALSE))</f>
        <v>2</v>
      </c>
      <c r="AE209" s="13" t="s">
        <v>1</v>
      </c>
    </row>
    <row r="210" spans="1:31" ht="87">
      <c r="A210" s="116" t="s">
        <v>324</v>
      </c>
      <c r="B210" s="36" t="s">
        <v>325</v>
      </c>
      <c r="C210" s="209"/>
      <c r="D210" s="209"/>
      <c r="E210" s="209"/>
      <c r="F210" s="26"/>
      <c r="G210" s="26">
        <v>13</v>
      </c>
      <c r="H210" s="23" t="str">
        <f t="shared" si="12"/>
        <v>UREN -80 033001  13</v>
      </c>
      <c r="I210" s="23" t="str">
        <f t="shared" si="13"/>
        <v xml:space="preserve"> 13</v>
      </c>
      <c r="J210" s="13" t="s">
        <v>205</v>
      </c>
      <c r="K210" s="327">
        <f>IFERROR(VLOOKUP(L210,Mapping!AW:BA,5,FALSE),"")</f>
        <v>2</v>
      </c>
      <c r="L210" s="216" t="s">
        <v>925</v>
      </c>
      <c r="M210" s="286" t="s">
        <v>2938</v>
      </c>
      <c r="N210" s="26" t="s">
        <v>2997</v>
      </c>
      <c r="O210" s="93">
        <v>43882</v>
      </c>
      <c r="P210" s="13" t="s">
        <v>912</v>
      </c>
      <c r="Q210" s="77"/>
      <c r="R210" s="26"/>
      <c r="S210" s="26"/>
      <c r="T210" s="13"/>
      <c r="U210" s="26"/>
      <c r="V210" s="26">
        <v>13</v>
      </c>
      <c r="W210" s="23" t="str">
        <f t="shared" si="14"/>
        <v>UREN -80 033001  13</v>
      </c>
      <c r="X210" s="23" t="str">
        <f t="shared" si="15"/>
        <v xml:space="preserve"> 13</v>
      </c>
      <c r="Y210" s="13"/>
      <c r="Z210" s="13"/>
      <c r="AA210" s="13"/>
      <c r="AB210" s="90" t="s">
        <v>3041</v>
      </c>
      <c r="AC210" s="26"/>
      <c r="AD210" s="24">
        <f>IF(AE210="","",VLOOKUP(AE210,Mapping!AT:AU,2,FALSE))</f>
        <v>2</v>
      </c>
      <c r="AE210" s="13" t="s">
        <v>1</v>
      </c>
    </row>
    <row r="211" spans="1:31">
      <c r="A211" s="116" t="s">
        <v>324</v>
      </c>
      <c r="B211" s="36" t="s">
        <v>325</v>
      </c>
      <c r="C211" s="209"/>
      <c r="D211" s="209"/>
      <c r="E211" s="209"/>
      <c r="F211" s="26"/>
      <c r="G211" s="26">
        <v>13</v>
      </c>
      <c r="H211" s="23" t="str">
        <f t="shared" si="12"/>
        <v>UREN -80 033001  13</v>
      </c>
      <c r="I211" s="23" t="str">
        <f t="shared" si="13"/>
        <v xml:space="preserve"> 13</v>
      </c>
      <c r="J211" s="13"/>
      <c r="K211" s="327">
        <f>IFERROR(VLOOKUP(L211,Mapping!AW:BA,5,FALSE),"")</f>
        <v>2</v>
      </c>
      <c r="L211" s="97" t="s">
        <v>925</v>
      </c>
      <c r="M211" s="286"/>
      <c r="N211" s="26" t="s">
        <v>2997</v>
      </c>
      <c r="O211" s="252">
        <v>43882</v>
      </c>
      <c r="P211" s="13" t="s">
        <v>949</v>
      </c>
      <c r="Q211" s="77"/>
      <c r="R211" s="26"/>
      <c r="S211" s="26"/>
      <c r="T211" s="13"/>
      <c r="U211" s="26"/>
      <c r="V211" s="26">
        <v>13</v>
      </c>
      <c r="W211" s="23" t="str">
        <f t="shared" si="14"/>
        <v>UREN -80 033001  13</v>
      </c>
      <c r="X211" s="23" t="str">
        <f t="shared" si="15"/>
        <v xml:space="preserve"> 13</v>
      </c>
      <c r="Y211" s="13"/>
      <c r="Z211" s="13"/>
      <c r="AA211" s="13"/>
      <c r="AB211" s="90"/>
      <c r="AC211" s="26"/>
      <c r="AD211" s="24">
        <f>IF(AE211="","",VLOOKUP(AE211,Mapping!AT:AU,2,FALSE))</f>
        <v>2</v>
      </c>
      <c r="AE211" s="13" t="s">
        <v>1</v>
      </c>
    </row>
    <row r="212" spans="1:31">
      <c r="A212" s="116">
        <v>19891053</v>
      </c>
      <c r="B212" s="36" t="s">
        <v>207</v>
      </c>
      <c r="C212" s="209"/>
      <c r="D212" s="209"/>
      <c r="E212" s="209"/>
      <c r="F212" s="26"/>
      <c r="G212" s="26">
        <v>6</v>
      </c>
      <c r="H212" s="23" t="str">
        <f t="shared" si="12"/>
        <v>UREN -80 033001  6</v>
      </c>
      <c r="I212" s="23" t="str">
        <f t="shared" si="13"/>
        <v xml:space="preserve"> 6</v>
      </c>
      <c r="J212" s="13"/>
      <c r="K212" s="327">
        <f>IFERROR(VLOOKUP(L212,Mapping!AW:BA,5,FALSE),"")</f>
        <v>1</v>
      </c>
      <c r="L212" s="261" t="s">
        <v>905</v>
      </c>
      <c r="M212" s="286"/>
      <c r="N212" s="26" t="s">
        <v>2880</v>
      </c>
      <c r="O212" s="252">
        <v>43891</v>
      </c>
      <c r="P212" s="13" t="s">
        <v>949</v>
      </c>
      <c r="Q212" s="77"/>
      <c r="R212" s="26"/>
      <c r="S212" s="26"/>
      <c r="T212" s="13"/>
      <c r="U212" s="26"/>
      <c r="V212" s="26">
        <v>6</v>
      </c>
      <c r="W212" s="23" t="str">
        <f t="shared" si="14"/>
        <v>UREN -80 033001  6</v>
      </c>
      <c r="X212" s="23" t="str">
        <f t="shared" si="15"/>
        <v xml:space="preserve"> 6</v>
      </c>
      <c r="Y212" s="13"/>
      <c r="Z212" s="13"/>
      <c r="AA212" s="13"/>
      <c r="AB212" s="90"/>
      <c r="AC212" s="26"/>
      <c r="AD212" s="24">
        <f>IF(AE212="","",VLOOKUP(AE212,Mapping!AT:AU,2,FALSE))</f>
        <v>2</v>
      </c>
      <c r="AE212" s="13" t="s">
        <v>1</v>
      </c>
    </row>
    <row r="213" spans="1:31">
      <c r="A213" s="116">
        <v>19910318</v>
      </c>
      <c r="B213" s="36" t="s">
        <v>213</v>
      </c>
      <c r="C213" s="209"/>
      <c r="D213" s="209"/>
      <c r="E213" s="209"/>
      <c r="F213" s="26"/>
      <c r="G213" s="26">
        <v>8</v>
      </c>
      <c r="H213" s="23" t="str">
        <f t="shared" si="12"/>
        <v>UREN -80 033001  8</v>
      </c>
      <c r="I213" s="23" t="str">
        <f t="shared" si="13"/>
        <v xml:space="preserve"> 8</v>
      </c>
      <c r="J213" s="13"/>
      <c r="K213" s="327">
        <f>IFERROR(VLOOKUP(L213,Mapping!AW:BA,5,FALSE),"")</f>
        <v>1</v>
      </c>
      <c r="L213" s="261" t="s">
        <v>905</v>
      </c>
      <c r="M213" s="286"/>
      <c r="N213" s="26" t="s">
        <v>2880</v>
      </c>
      <c r="O213" s="252">
        <v>43891</v>
      </c>
      <c r="P213" s="13" t="s">
        <v>949</v>
      </c>
      <c r="Q213" s="77"/>
      <c r="R213" s="26"/>
      <c r="S213" s="26"/>
      <c r="T213" s="13"/>
      <c r="U213" s="26"/>
      <c r="V213" s="26">
        <v>8</v>
      </c>
      <c r="W213" s="23" t="str">
        <f t="shared" si="14"/>
        <v>UREN -80 033001  8</v>
      </c>
      <c r="X213" s="23" t="str">
        <f t="shared" si="15"/>
        <v xml:space="preserve"> 8</v>
      </c>
      <c r="Y213" s="13"/>
      <c r="Z213" s="13"/>
      <c r="AA213" s="13"/>
      <c r="AB213" s="90"/>
      <c r="AC213" s="26"/>
      <c r="AD213" s="24">
        <f>IF(AE213="","",VLOOKUP(AE213,Mapping!AT:AU,2,FALSE))</f>
        <v>2</v>
      </c>
      <c r="AE213" s="13" t="s">
        <v>1</v>
      </c>
    </row>
    <row r="214" spans="1:31">
      <c r="A214" s="116" t="s">
        <v>343</v>
      </c>
      <c r="B214" s="36" t="s">
        <v>344</v>
      </c>
      <c r="C214" s="209"/>
      <c r="D214" s="209"/>
      <c r="E214" s="209"/>
      <c r="F214" s="26"/>
      <c r="G214" s="26">
        <v>12</v>
      </c>
      <c r="H214" s="23" t="str">
        <f t="shared" si="12"/>
        <v>UREN -80 033001  12</v>
      </c>
      <c r="I214" s="23" t="str">
        <f t="shared" si="13"/>
        <v xml:space="preserve"> 12</v>
      </c>
      <c r="J214" s="13"/>
      <c r="K214" s="327">
        <f>IFERROR(VLOOKUP(L214,Mapping!AW:BA,5,FALSE),"")</f>
        <v>1</v>
      </c>
      <c r="L214" s="97" t="s">
        <v>905</v>
      </c>
      <c r="M214" s="286"/>
      <c r="N214" s="26" t="s">
        <v>2995</v>
      </c>
      <c r="O214" s="252">
        <v>43892</v>
      </c>
      <c r="P214" s="13" t="s">
        <v>949</v>
      </c>
      <c r="Q214" s="77"/>
      <c r="R214" s="26"/>
      <c r="S214" s="26"/>
      <c r="T214" s="13"/>
      <c r="U214" s="26"/>
      <c r="V214" s="26">
        <v>12</v>
      </c>
      <c r="W214" s="23" t="str">
        <f t="shared" si="14"/>
        <v>UREN -80 033001  12</v>
      </c>
      <c r="X214" s="23" t="str">
        <f t="shared" si="15"/>
        <v xml:space="preserve"> 12</v>
      </c>
      <c r="Y214" s="13"/>
      <c r="Z214" s="13"/>
      <c r="AA214" s="13"/>
      <c r="AB214" s="90"/>
      <c r="AC214" s="26"/>
      <c r="AD214" s="24">
        <f>IF(AE214="","",VLOOKUP(AE214,Mapping!AT:AU,2,FALSE))</f>
        <v>2</v>
      </c>
      <c r="AE214" s="13" t="s">
        <v>1</v>
      </c>
    </row>
    <row r="215" spans="1:31">
      <c r="A215" s="116" t="s">
        <v>343</v>
      </c>
      <c r="B215" s="36" t="s">
        <v>344</v>
      </c>
      <c r="C215" s="209"/>
      <c r="D215" s="209"/>
      <c r="E215" s="209"/>
      <c r="F215" s="26"/>
      <c r="G215" s="26">
        <v>12</v>
      </c>
      <c r="H215" s="23" t="str">
        <f t="shared" si="12"/>
        <v>UREN -80 033001  12</v>
      </c>
      <c r="I215" s="23" t="str">
        <f t="shared" si="13"/>
        <v xml:space="preserve"> 12</v>
      </c>
      <c r="J215" s="13"/>
      <c r="K215" s="327">
        <f>IFERROR(VLOOKUP(L215,Mapping!AW:BA,5,FALSE),"")</f>
        <v>2</v>
      </c>
      <c r="L215" s="97" t="s">
        <v>925</v>
      </c>
      <c r="M215" s="286"/>
      <c r="N215" s="26" t="s">
        <v>2995</v>
      </c>
      <c r="O215" s="252">
        <v>43892</v>
      </c>
      <c r="P215" s="13" t="s">
        <v>949</v>
      </c>
      <c r="Q215" s="77"/>
      <c r="R215" s="26"/>
      <c r="S215" s="26"/>
      <c r="T215" s="13"/>
      <c r="U215" s="26"/>
      <c r="V215" s="26">
        <v>12</v>
      </c>
      <c r="W215" s="23" t="str">
        <f t="shared" si="14"/>
        <v>UREN -80 033001  12</v>
      </c>
      <c r="X215" s="23" t="str">
        <f t="shared" si="15"/>
        <v xml:space="preserve"> 12</v>
      </c>
      <c r="Y215" s="13"/>
      <c r="Z215" s="13"/>
      <c r="AA215" s="13"/>
      <c r="AB215" s="90"/>
      <c r="AC215" s="26"/>
      <c r="AD215" s="24">
        <f>IF(AE215="","",VLOOKUP(AE215,Mapping!AT:AU,2,FALSE))</f>
        <v>2</v>
      </c>
      <c r="AE215" s="13" t="s">
        <v>1</v>
      </c>
    </row>
    <row r="216" spans="1:31">
      <c r="A216" s="116" t="s">
        <v>348</v>
      </c>
      <c r="B216" s="36" t="s">
        <v>349</v>
      </c>
      <c r="C216" s="209"/>
      <c r="D216" s="209"/>
      <c r="E216" s="209"/>
      <c r="F216" s="26"/>
      <c r="G216" s="26">
        <v>11</v>
      </c>
      <c r="H216" s="23" t="str">
        <f t="shared" si="12"/>
        <v>UREN -80 033001  11</v>
      </c>
      <c r="I216" s="23" t="str">
        <f t="shared" si="13"/>
        <v xml:space="preserve"> 11</v>
      </c>
      <c r="J216" s="13"/>
      <c r="K216" s="327">
        <f>IFERROR(VLOOKUP(L216,Mapping!AW:BA,5,FALSE),"")</f>
        <v>2</v>
      </c>
      <c r="L216" s="97" t="s">
        <v>925</v>
      </c>
      <c r="M216" s="286"/>
      <c r="N216" s="26" t="s">
        <v>2995</v>
      </c>
      <c r="O216" s="252">
        <v>43892</v>
      </c>
      <c r="P216" s="13" t="s">
        <v>949</v>
      </c>
      <c r="Q216" s="77"/>
      <c r="R216" s="26"/>
      <c r="S216" s="26"/>
      <c r="T216" s="13"/>
      <c r="U216" s="26"/>
      <c r="V216" s="26">
        <v>11</v>
      </c>
      <c r="W216" s="23" t="str">
        <f t="shared" si="14"/>
        <v>UREN -80 033001  11</v>
      </c>
      <c r="X216" s="23" t="str">
        <f t="shared" si="15"/>
        <v xml:space="preserve"> 11</v>
      </c>
      <c r="Y216" s="13"/>
      <c r="Z216" s="13"/>
      <c r="AA216" s="13"/>
      <c r="AB216" s="90"/>
      <c r="AC216" s="26"/>
      <c r="AD216" s="24">
        <f>IF(AE216="","",VLOOKUP(AE216,Mapping!AT:AU,2,FALSE))</f>
        <v>2</v>
      </c>
      <c r="AE216" s="13" t="s">
        <v>1</v>
      </c>
    </row>
    <row r="217" spans="1:31">
      <c r="A217" s="116" t="s">
        <v>322</v>
      </c>
      <c r="B217" s="36" t="s">
        <v>323</v>
      </c>
      <c r="C217" s="209"/>
      <c r="D217" s="209"/>
      <c r="E217" s="209"/>
      <c r="F217" s="26"/>
      <c r="G217" s="26">
        <v>12</v>
      </c>
      <c r="H217" s="23" t="str">
        <f t="shared" si="12"/>
        <v>UREN -80 033001  12</v>
      </c>
      <c r="I217" s="23" t="str">
        <f t="shared" si="13"/>
        <v xml:space="preserve"> 12</v>
      </c>
      <c r="J217" s="13"/>
      <c r="K217" s="327">
        <f>IFERROR(VLOOKUP(L217,Mapping!AW:BA,5,FALSE),"")</f>
        <v>2</v>
      </c>
      <c r="L217" s="97" t="s">
        <v>925</v>
      </c>
      <c r="M217" s="286"/>
      <c r="N217" s="26" t="s">
        <v>2879</v>
      </c>
      <c r="O217" s="252">
        <v>43923</v>
      </c>
      <c r="P217" s="13" t="s">
        <v>949</v>
      </c>
      <c r="Q217" s="77"/>
      <c r="R217" s="26"/>
      <c r="S217" s="26"/>
      <c r="T217" s="13"/>
      <c r="U217" s="26"/>
      <c r="V217" s="26">
        <v>12</v>
      </c>
      <c r="W217" s="23" t="str">
        <f t="shared" si="14"/>
        <v>UREN -80 033001  12</v>
      </c>
      <c r="X217" s="23" t="str">
        <f t="shared" si="15"/>
        <v xml:space="preserve"> 12</v>
      </c>
      <c r="Y217" s="13"/>
      <c r="Z217" s="13"/>
      <c r="AA217" s="13"/>
      <c r="AB217" s="90"/>
      <c r="AC217" s="26"/>
      <c r="AD217" s="24">
        <f>IF(AE217="","",VLOOKUP(AE217,Mapping!AT:AU,2,FALSE))</f>
        <v>2</v>
      </c>
      <c r="AE217" s="13" t="s">
        <v>1</v>
      </c>
    </row>
    <row r="218" spans="1:31">
      <c r="A218" s="116">
        <v>19910318</v>
      </c>
      <c r="B218" s="36" t="s">
        <v>213</v>
      </c>
      <c r="C218" s="209"/>
      <c r="D218" s="209"/>
      <c r="E218" s="209"/>
      <c r="F218" s="26"/>
      <c r="G218" s="26">
        <v>8</v>
      </c>
      <c r="H218" s="23" t="str">
        <f t="shared" si="12"/>
        <v>UREN -80 033001  8</v>
      </c>
      <c r="I218" s="23" t="str">
        <f t="shared" si="13"/>
        <v xml:space="preserve"> 8</v>
      </c>
      <c r="J218" s="13"/>
      <c r="K218" s="327">
        <f>IFERROR(VLOOKUP(L218,Mapping!AW:BA,5,FALSE),"")</f>
        <v>3</v>
      </c>
      <c r="L218" s="97" t="s">
        <v>943</v>
      </c>
      <c r="M218" s="286"/>
      <c r="N218" s="26" t="s">
        <v>2880</v>
      </c>
      <c r="O218" s="252">
        <v>43983</v>
      </c>
      <c r="P218" s="13" t="s">
        <v>949</v>
      </c>
      <c r="Q218" s="77"/>
      <c r="R218" s="26"/>
      <c r="S218" s="26"/>
      <c r="T218" s="13"/>
      <c r="U218" s="26"/>
      <c r="V218" s="26">
        <v>8</v>
      </c>
      <c r="W218" s="23" t="str">
        <f t="shared" si="14"/>
        <v>UREN -80 033001  8</v>
      </c>
      <c r="X218" s="23" t="str">
        <f t="shared" si="15"/>
        <v xml:space="preserve"> 8</v>
      </c>
      <c r="Y218" s="13"/>
      <c r="Z218" s="13"/>
      <c r="AA218" s="13"/>
      <c r="AB218" s="90"/>
      <c r="AC218" s="26"/>
      <c r="AD218" s="24">
        <f>IF(AE218="","",VLOOKUP(AE218,Mapping!AT:AU,2,FALSE))</f>
        <v>2</v>
      </c>
      <c r="AE218" s="13" t="s">
        <v>1</v>
      </c>
    </row>
    <row r="219" spans="1:31">
      <c r="A219" s="116">
        <v>19920179</v>
      </c>
      <c r="B219" s="36" t="s">
        <v>222</v>
      </c>
      <c r="C219" s="209"/>
      <c r="D219" s="209"/>
      <c r="E219" s="209"/>
      <c r="F219" s="26"/>
      <c r="G219" s="26" t="s">
        <v>147</v>
      </c>
      <c r="H219" s="23" t="str">
        <f t="shared" si="12"/>
        <v>UREN -80 033001  N/A</v>
      </c>
      <c r="I219" s="23" t="str">
        <f t="shared" si="13"/>
        <v xml:space="preserve"> N/A</v>
      </c>
      <c r="J219" s="13"/>
      <c r="K219" s="327">
        <f>IFERROR(VLOOKUP(L219,Mapping!AW:BA,5,FALSE),"")</f>
        <v>1</v>
      </c>
      <c r="L219" s="97" t="s">
        <v>905</v>
      </c>
      <c r="M219" s="286"/>
      <c r="N219" s="26" t="s">
        <v>2880</v>
      </c>
      <c r="O219" s="252">
        <v>43983</v>
      </c>
      <c r="P219" s="13" t="s">
        <v>949</v>
      </c>
      <c r="Q219" s="77"/>
      <c r="R219" s="26"/>
      <c r="S219" s="26"/>
      <c r="T219" s="13"/>
      <c r="U219" s="26"/>
      <c r="V219" s="26" t="s">
        <v>147</v>
      </c>
      <c r="W219" s="23" t="str">
        <f t="shared" si="14"/>
        <v>UREN -80 033001  N/A</v>
      </c>
      <c r="X219" s="23" t="str">
        <f t="shared" si="15"/>
        <v xml:space="preserve"> N/A</v>
      </c>
      <c r="Y219" s="13"/>
      <c r="Z219" s="13"/>
      <c r="AA219" s="13"/>
      <c r="AB219" s="90"/>
      <c r="AC219" s="26"/>
      <c r="AD219" s="24">
        <f>IF(AE219="","",VLOOKUP(AE219,Mapping!AT:AU,2,FALSE))</f>
        <v>2</v>
      </c>
      <c r="AE219" s="13" t="s">
        <v>1</v>
      </c>
    </row>
    <row r="220" spans="1:31">
      <c r="A220" s="116">
        <v>19920179</v>
      </c>
      <c r="B220" s="36" t="s">
        <v>222</v>
      </c>
      <c r="C220" s="209"/>
      <c r="D220" s="209"/>
      <c r="E220" s="209"/>
      <c r="F220" s="26"/>
      <c r="G220" s="26" t="s">
        <v>147</v>
      </c>
      <c r="H220" s="23" t="str">
        <f t="shared" si="12"/>
        <v>UREN -80 033001  N/A</v>
      </c>
      <c r="I220" s="23" t="str">
        <f t="shared" si="13"/>
        <v xml:space="preserve"> N/A</v>
      </c>
      <c r="J220" s="13"/>
      <c r="K220" s="327">
        <f>IFERROR(VLOOKUP(L220,Mapping!AW:BA,5,FALSE),"")</f>
        <v>3</v>
      </c>
      <c r="L220" s="97" t="s">
        <v>943</v>
      </c>
      <c r="M220" s="286"/>
      <c r="N220" s="26" t="s">
        <v>2880</v>
      </c>
      <c r="O220" s="252">
        <v>43983</v>
      </c>
      <c r="P220" s="13" t="s">
        <v>949</v>
      </c>
      <c r="Q220" s="77"/>
      <c r="R220" s="26"/>
      <c r="S220" s="26"/>
      <c r="T220" s="13"/>
      <c r="U220" s="26"/>
      <c r="V220" s="26" t="s">
        <v>147</v>
      </c>
      <c r="W220" s="23" t="str">
        <f t="shared" si="14"/>
        <v>UREN -80 033001  N/A</v>
      </c>
      <c r="X220" s="23" t="str">
        <f t="shared" si="15"/>
        <v xml:space="preserve"> N/A</v>
      </c>
      <c r="Y220" s="13"/>
      <c r="Z220" s="13"/>
      <c r="AA220" s="13"/>
      <c r="AB220" s="90"/>
      <c r="AC220" s="26"/>
      <c r="AD220" s="24">
        <f>IF(AE220="","",VLOOKUP(AE220,Mapping!AT:AU,2,FALSE))</f>
        <v>2</v>
      </c>
      <c r="AE220" s="13" t="s">
        <v>1</v>
      </c>
    </row>
    <row r="221" spans="1:31">
      <c r="A221" s="116">
        <v>19891015</v>
      </c>
      <c r="B221" s="36" t="s">
        <v>201</v>
      </c>
      <c r="C221" s="209"/>
      <c r="D221" s="209"/>
      <c r="E221" s="209"/>
      <c r="F221" s="62"/>
      <c r="G221" s="62">
        <v>5</v>
      </c>
      <c r="H221" s="23" t="str">
        <f t="shared" si="12"/>
        <v>UREN -80 033001  5</v>
      </c>
      <c r="I221" s="23" t="str">
        <f t="shared" si="13"/>
        <v xml:space="preserve"> 5</v>
      </c>
      <c r="J221" s="13"/>
      <c r="K221" s="327">
        <f>IFERROR(VLOOKUP(L221,Mapping!AW:BA,5,FALSE),"")</f>
        <v>2</v>
      </c>
      <c r="L221" s="97" t="s">
        <v>925</v>
      </c>
      <c r="M221" s="286"/>
      <c r="N221" s="393" t="s">
        <v>2880</v>
      </c>
      <c r="O221" s="395">
        <v>43993</v>
      </c>
      <c r="P221" s="13" t="s">
        <v>969</v>
      </c>
      <c r="Q221" s="77"/>
      <c r="R221" s="26"/>
      <c r="S221" s="26"/>
      <c r="T221" s="13"/>
      <c r="U221" s="62"/>
      <c r="V221" s="62">
        <v>5</v>
      </c>
      <c r="W221" s="23" t="str">
        <f t="shared" si="14"/>
        <v>UREN -80 033001  5</v>
      </c>
      <c r="X221" s="23" t="str">
        <f t="shared" si="15"/>
        <v xml:space="preserve"> 5</v>
      </c>
      <c r="Y221" s="13"/>
      <c r="Z221" s="13"/>
      <c r="AA221" s="13"/>
      <c r="AB221" s="90"/>
      <c r="AC221" s="26"/>
      <c r="AD221" s="24">
        <f>IF(AE221="","",VLOOKUP(AE221,Mapping!AT:AU,2,FALSE))</f>
        <v>2</v>
      </c>
      <c r="AE221" s="13" t="s">
        <v>1</v>
      </c>
    </row>
    <row r="222" spans="1:31">
      <c r="A222" s="116">
        <v>19891015</v>
      </c>
      <c r="B222" s="36" t="s">
        <v>201</v>
      </c>
      <c r="C222" s="209"/>
      <c r="D222" s="209"/>
      <c r="E222" s="209"/>
      <c r="F222" s="62"/>
      <c r="G222" s="62">
        <v>5</v>
      </c>
      <c r="H222" s="23" t="str">
        <f t="shared" si="12"/>
        <v>UREN -80 033001  5</v>
      </c>
      <c r="I222" s="23" t="str">
        <f t="shared" si="13"/>
        <v xml:space="preserve"> 5</v>
      </c>
      <c r="J222" s="13"/>
      <c r="K222" s="327">
        <f>IFERROR(VLOOKUP(L222,Mapping!AW:BA,5,FALSE),"")</f>
        <v>3</v>
      </c>
      <c r="L222" s="97" t="s">
        <v>943</v>
      </c>
      <c r="M222" s="286"/>
      <c r="N222" s="393" t="s">
        <v>2880</v>
      </c>
      <c r="O222" s="395">
        <v>43993</v>
      </c>
      <c r="P222" s="13" t="s">
        <v>969</v>
      </c>
      <c r="Q222" s="77"/>
      <c r="R222" s="26"/>
      <c r="S222" s="26"/>
      <c r="T222" s="13"/>
      <c r="U222" s="62"/>
      <c r="V222" s="62">
        <v>5</v>
      </c>
      <c r="W222" s="23" t="str">
        <f t="shared" si="14"/>
        <v>UREN -80 033001  5</v>
      </c>
      <c r="X222" s="23" t="str">
        <f t="shared" si="15"/>
        <v xml:space="preserve"> 5</v>
      </c>
      <c r="Y222" s="13"/>
      <c r="Z222" s="13"/>
      <c r="AA222" s="13"/>
      <c r="AB222" s="90"/>
      <c r="AC222" s="26"/>
      <c r="AD222" s="24">
        <f>IF(AE222="","",VLOOKUP(AE222,Mapping!AT:AU,2,FALSE))</f>
        <v>2</v>
      </c>
      <c r="AE222" s="13" t="s">
        <v>1</v>
      </c>
    </row>
    <row r="223" spans="1:31">
      <c r="A223" s="116">
        <v>19891053</v>
      </c>
      <c r="B223" s="36" t="s">
        <v>207</v>
      </c>
      <c r="C223" s="209"/>
      <c r="D223" s="209"/>
      <c r="E223" s="209"/>
      <c r="F223" s="62"/>
      <c r="G223" s="62">
        <v>6</v>
      </c>
      <c r="H223" s="23" t="str">
        <f t="shared" si="12"/>
        <v>UREN -80 033001  6</v>
      </c>
      <c r="I223" s="23" t="str">
        <f t="shared" si="13"/>
        <v xml:space="preserve"> 6</v>
      </c>
      <c r="J223" s="13"/>
      <c r="K223" s="327">
        <f>IFERROR(VLOOKUP(L223,Mapping!AW:BA,5,FALSE),"")</f>
        <v>2</v>
      </c>
      <c r="L223" s="97" t="s">
        <v>925</v>
      </c>
      <c r="M223" s="286"/>
      <c r="N223" s="393" t="s">
        <v>2880</v>
      </c>
      <c r="O223" s="395">
        <v>43993</v>
      </c>
      <c r="P223" s="13" t="s">
        <v>969</v>
      </c>
      <c r="Q223" s="77"/>
      <c r="R223" s="26"/>
      <c r="S223" s="26"/>
      <c r="T223" s="13"/>
      <c r="U223" s="62"/>
      <c r="V223" s="62">
        <v>6</v>
      </c>
      <c r="W223" s="23" t="str">
        <f t="shared" si="14"/>
        <v>UREN -80 033001  6</v>
      </c>
      <c r="X223" s="23" t="str">
        <f t="shared" si="15"/>
        <v xml:space="preserve"> 6</v>
      </c>
      <c r="Y223" s="13"/>
      <c r="Z223" s="13"/>
      <c r="AA223" s="13"/>
      <c r="AB223" s="90"/>
      <c r="AC223" s="26"/>
      <c r="AD223" s="24">
        <f>IF(AE223="","",VLOOKUP(AE223,Mapping!AT:AU,2,FALSE))</f>
        <v>2</v>
      </c>
      <c r="AE223" s="13" t="s">
        <v>1</v>
      </c>
    </row>
    <row r="224" spans="1:31">
      <c r="A224" s="116">
        <v>19891053</v>
      </c>
      <c r="B224" s="36" t="s">
        <v>207</v>
      </c>
      <c r="C224" s="209"/>
      <c r="D224" s="209"/>
      <c r="E224" s="209"/>
      <c r="F224" s="62"/>
      <c r="G224" s="62">
        <v>6</v>
      </c>
      <c r="H224" s="23" t="str">
        <f t="shared" si="12"/>
        <v>UREN -80 033001  6</v>
      </c>
      <c r="I224" s="23" t="str">
        <f t="shared" si="13"/>
        <v xml:space="preserve"> 6</v>
      </c>
      <c r="J224" s="13"/>
      <c r="K224" s="327">
        <f>IFERROR(VLOOKUP(L224,Mapping!AW:BA,5,FALSE),"")</f>
        <v>3</v>
      </c>
      <c r="L224" s="97" t="s">
        <v>943</v>
      </c>
      <c r="M224" s="286"/>
      <c r="N224" s="393" t="s">
        <v>2880</v>
      </c>
      <c r="O224" s="395">
        <v>43993</v>
      </c>
      <c r="P224" s="13" t="s">
        <v>969</v>
      </c>
      <c r="Q224" s="77"/>
      <c r="R224" s="26"/>
      <c r="S224" s="26"/>
      <c r="T224" s="13"/>
      <c r="U224" s="62"/>
      <c r="V224" s="62">
        <v>6</v>
      </c>
      <c r="W224" s="23" t="str">
        <f t="shared" si="14"/>
        <v>UREN -80 033001  6</v>
      </c>
      <c r="X224" s="23" t="str">
        <f t="shared" si="15"/>
        <v xml:space="preserve"> 6</v>
      </c>
      <c r="Y224" s="13"/>
      <c r="Z224" s="13"/>
      <c r="AA224" s="13"/>
      <c r="AB224" s="90"/>
      <c r="AC224" s="26"/>
      <c r="AD224" s="24">
        <f>IF(AE224="","",VLOOKUP(AE224,Mapping!AT:AU,2,FALSE))</f>
        <v>2</v>
      </c>
      <c r="AE224" s="13" t="s">
        <v>1</v>
      </c>
    </row>
    <row r="225" spans="1:31">
      <c r="A225" s="116">
        <v>19910318</v>
      </c>
      <c r="B225" s="36" t="s">
        <v>213</v>
      </c>
      <c r="C225" s="209"/>
      <c r="D225" s="209"/>
      <c r="E225" s="209"/>
      <c r="F225" s="62"/>
      <c r="G225" s="62">
        <v>8</v>
      </c>
      <c r="H225" s="23" t="str">
        <f t="shared" si="12"/>
        <v>UREN -80 033001  8</v>
      </c>
      <c r="I225" s="23" t="str">
        <f t="shared" si="13"/>
        <v xml:space="preserve"> 8</v>
      </c>
      <c r="J225" s="13"/>
      <c r="K225" s="327">
        <f>IFERROR(VLOOKUP(L225,Mapping!AW:BA,5,FALSE),"")</f>
        <v>2</v>
      </c>
      <c r="L225" s="97" t="s">
        <v>925</v>
      </c>
      <c r="M225" s="286"/>
      <c r="N225" s="393" t="s">
        <v>2880</v>
      </c>
      <c r="O225" s="395">
        <v>43993</v>
      </c>
      <c r="P225" s="13" t="s">
        <v>969</v>
      </c>
      <c r="Q225" s="77"/>
      <c r="R225" s="26"/>
      <c r="S225" s="26"/>
      <c r="T225" s="13"/>
      <c r="U225" s="62"/>
      <c r="V225" s="62">
        <v>8</v>
      </c>
      <c r="W225" s="23" t="str">
        <f t="shared" si="14"/>
        <v>UREN -80 033001  8</v>
      </c>
      <c r="X225" s="23" t="str">
        <f t="shared" si="15"/>
        <v xml:space="preserve"> 8</v>
      </c>
      <c r="Y225" s="13"/>
      <c r="Z225" s="13"/>
      <c r="AA225" s="13"/>
      <c r="AB225" s="90"/>
      <c r="AC225" s="26"/>
      <c r="AD225" s="24">
        <f>IF(AE225="","",VLOOKUP(AE225,Mapping!AT:AU,2,FALSE))</f>
        <v>2</v>
      </c>
      <c r="AE225" s="13" t="s">
        <v>1</v>
      </c>
    </row>
    <row r="226" spans="1:31">
      <c r="A226" s="116">
        <v>19910318</v>
      </c>
      <c r="B226" s="36" t="s">
        <v>213</v>
      </c>
      <c r="C226" s="209"/>
      <c r="D226" s="209"/>
      <c r="E226" s="209"/>
      <c r="F226" s="62"/>
      <c r="G226" s="62">
        <v>8</v>
      </c>
      <c r="H226" s="23" t="str">
        <f t="shared" si="12"/>
        <v>UREN -80 033001  8</v>
      </c>
      <c r="I226" s="23" t="str">
        <f t="shared" si="13"/>
        <v xml:space="preserve"> 8</v>
      </c>
      <c r="J226" s="13"/>
      <c r="K226" s="327">
        <f>IFERROR(VLOOKUP(L226,Mapping!AW:BA,5,FALSE),"")</f>
        <v>3</v>
      </c>
      <c r="L226" s="97" t="s">
        <v>943</v>
      </c>
      <c r="M226" s="286"/>
      <c r="N226" s="393" t="s">
        <v>2880</v>
      </c>
      <c r="O226" s="395">
        <v>43993</v>
      </c>
      <c r="P226" s="13" t="s">
        <v>969</v>
      </c>
      <c r="Q226" s="77"/>
      <c r="R226" s="26"/>
      <c r="S226" s="26"/>
      <c r="T226" s="13"/>
      <c r="U226" s="62"/>
      <c r="V226" s="62">
        <v>8</v>
      </c>
      <c r="W226" s="23" t="str">
        <f t="shared" si="14"/>
        <v>UREN -80 033001  8</v>
      </c>
      <c r="X226" s="23" t="str">
        <f t="shared" si="15"/>
        <v xml:space="preserve"> 8</v>
      </c>
      <c r="Y226" s="13"/>
      <c r="Z226" s="13"/>
      <c r="AA226" s="13"/>
      <c r="AB226" s="90"/>
      <c r="AC226" s="26"/>
      <c r="AD226" s="24">
        <f>IF(AE226="","",VLOOKUP(AE226,Mapping!AT:AU,2,FALSE))</f>
        <v>2</v>
      </c>
      <c r="AE226" s="13" t="s">
        <v>1</v>
      </c>
    </row>
    <row r="227" spans="1:31">
      <c r="A227" s="116">
        <v>19920001</v>
      </c>
      <c r="B227" s="36" t="s">
        <v>217</v>
      </c>
      <c r="C227" s="209"/>
      <c r="D227" s="209"/>
      <c r="E227" s="209"/>
      <c r="F227" s="62"/>
      <c r="G227" s="62">
        <v>6</v>
      </c>
      <c r="H227" s="23" t="str">
        <f t="shared" si="12"/>
        <v>UREN -80 033001  6</v>
      </c>
      <c r="I227" s="23" t="str">
        <f t="shared" si="13"/>
        <v xml:space="preserve"> 6</v>
      </c>
      <c r="J227" s="13"/>
      <c r="K227" s="327">
        <f>IFERROR(VLOOKUP(L227,Mapping!AW:BA,5,FALSE),"")</f>
        <v>2</v>
      </c>
      <c r="L227" s="97" t="s">
        <v>925</v>
      </c>
      <c r="M227" s="286"/>
      <c r="N227" s="393" t="s">
        <v>2880</v>
      </c>
      <c r="O227" s="395">
        <v>43993</v>
      </c>
      <c r="P227" s="13" t="s">
        <v>969</v>
      </c>
      <c r="Q227" s="77"/>
      <c r="R227" s="26"/>
      <c r="S227" s="26"/>
      <c r="T227" s="13"/>
      <c r="U227" s="62"/>
      <c r="V227" s="62">
        <v>6</v>
      </c>
      <c r="W227" s="23" t="str">
        <f t="shared" si="14"/>
        <v>UREN -80 033001  6</v>
      </c>
      <c r="X227" s="23" t="str">
        <f t="shared" si="15"/>
        <v xml:space="preserve"> 6</v>
      </c>
      <c r="Y227" s="13"/>
      <c r="Z227" s="13"/>
      <c r="AA227" s="13"/>
      <c r="AB227" s="90"/>
      <c r="AC227" s="26"/>
      <c r="AD227" s="24">
        <f>IF(AE227="","",VLOOKUP(AE227,Mapping!AT:AU,2,FALSE))</f>
        <v>2</v>
      </c>
      <c r="AE227" s="13" t="s">
        <v>1</v>
      </c>
    </row>
    <row r="228" spans="1:31">
      <c r="A228" s="116">
        <v>19920001</v>
      </c>
      <c r="B228" s="36" t="s">
        <v>217</v>
      </c>
      <c r="C228" s="209"/>
      <c r="D228" s="209"/>
      <c r="E228" s="209"/>
      <c r="F228" s="62"/>
      <c r="G228" s="62">
        <v>6</v>
      </c>
      <c r="H228" s="23" t="str">
        <f t="shared" si="12"/>
        <v>UREN -80 033001  6</v>
      </c>
      <c r="I228" s="23" t="str">
        <f t="shared" si="13"/>
        <v xml:space="preserve"> 6</v>
      </c>
      <c r="J228" s="13"/>
      <c r="K228" s="327">
        <f>IFERROR(VLOOKUP(L228,Mapping!AW:BA,5,FALSE),"")</f>
        <v>3</v>
      </c>
      <c r="L228" s="97" t="s">
        <v>943</v>
      </c>
      <c r="M228" s="286"/>
      <c r="N228" s="393" t="s">
        <v>2880</v>
      </c>
      <c r="O228" s="395">
        <v>43993</v>
      </c>
      <c r="P228" s="13" t="s">
        <v>969</v>
      </c>
      <c r="Q228" s="77"/>
      <c r="R228" s="26"/>
      <c r="S228" s="26"/>
      <c r="T228" s="13"/>
      <c r="U228" s="62"/>
      <c r="V228" s="62">
        <v>6</v>
      </c>
      <c r="W228" s="23" t="str">
        <f t="shared" si="14"/>
        <v>UREN -80 033001  6</v>
      </c>
      <c r="X228" s="23" t="str">
        <f t="shared" si="15"/>
        <v xml:space="preserve"> 6</v>
      </c>
      <c r="Y228" s="13"/>
      <c r="Z228" s="13"/>
      <c r="AA228" s="13"/>
      <c r="AB228" s="90"/>
      <c r="AC228" s="26"/>
      <c r="AD228" s="24">
        <f>IF(AE228="","",VLOOKUP(AE228,Mapping!AT:AU,2,FALSE))</f>
        <v>2</v>
      </c>
      <c r="AE228" s="13" t="s">
        <v>1</v>
      </c>
    </row>
    <row r="229" spans="1:31">
      <c r="A229" s="116">
        <v>19920179</v>
      </c>
      <c r="B229" s="36" t="s">
        <v>222</v>
      </c>
      <c r="C229" s="209"/>
      <c r="D229" s="209"/>
      <c r="E229" s="209"/>
      <c r="F229" s="62"/>
      <c r="G229" s="62" t="s">
        <v>147</v>
      </c>
      <c r="H229" s="23" t="str">
        <f t="shared" si="12"/>
        <v>UREN -80 033001  N/A</v>
      </c>
      <c r="I229" s="23" t="str">
        <f t="shared" si="13"/>
        <v xml:space="preserve"> N/A</v>
      </c>
      <c r="J229" s="13"/>
      <c r="K229" s="327">
        <f>IFERROR(VLOOKUP(L229,Mapping!AW:BA,5,FALSE),"")</f>
        <v>2</v>
      </c>
      <c r="L229" s="97" t="s">
        <v>925</v>
      </c>
      <c r="M229" s="286"/>
      <c r="N229" s="393" t="s">
        <v>2880</v>
      </c>
      <c r="O229" s="395">
        <v>43993</v>
      </c>
      <c r="P229" s="13" t="s">
        <v>969</v>
      </c>
      <c r="Q229" s="77"/>
      <c r="R229" s="26"/>
      <c r="S229" s="26"/>
      <c r="T229" s="13"/>
      <c r="U229" s="62"/>
      <c r="V229" s="62" t="s">
        <v>147</v>
      </c>
      <c r="W229" s="23" t="str">
        <f t="shared" si="14"/>
        <v>UREN -80 033001  N/A</v>
      </c>
      <c r="X229" s="23" t="str">
        <f t="shared" si="15"/>
        <v xml:space="preserve"> N/A</v>
      </c>
      <c r="Y229" s="13"/>
      <c r="Z229" s="13"/>
      <c r="AA229" s="13"/>
      <c r="AB229" s="90"/>
      <c r="AC229" s="26"/>
      <c r="AD229" s="24">
        <f>IF(AE229="","",VLOOKUP(AE229,Mapping!AT:AU,2,FALSE))</f>
        <v>2</v>
      </c>
      <c r="AE229" s="13" t="s">
        <v>1</v>
      </c>
    </row>
    <row r="230" spans="1:31">
      <c r="A230" s="116">
        <v>19920179</v>
      </c>
      <c r="B230" s="36" t="s">
        <v>222</v>
      </c>
      <c r="C230" s="209"/>
      <c r="D230" s="209"/>
      <c r="E230" s="209"/>
      <c r="F230" s="62"/>
      <c r="G230" s="62" t="s">
        <v>147</v>
      </c>
      <c r="H230" s="23" t="str">
        <f t="shared" si="12"/>
        <v>UREN -80 033001  N/A</v>
      </c>
      <c r="I230" s="23" t="str">
        <f t="shared" si="13"/>
        <v xml:space="preserve"> N/A</v>
      </c>
      <c r="J230" s="13"/>
      <c r="K230" s="327">
        <f>IFERROR(VLOOKUP(L230,Mapping!AW:BA,5,FALSE),"")</f>
        <v>3</v>
      </c>
      <c r="L230" s="97" t="s">
        <v>943</v>
      </c>
      <c r="M230" s="286"/>
      <c r="N230" s="393" t="s">
        <v>2880</v>
      </c>
      <c r="O230" s="395">
        <v>43993</v>
      </c>
      <c r="P230" s="13" t="s">
        <v>969</v>
      </c>
      <c r="Q230" s="77"/>
      <c r="R230" s="26"/>
      <c r="S230" s="26"/>
      <c r="T230" s="13"/>
      <c r="U230" s="62"/>
      <c r="V230" s="62" t="s">
        <v>147</v>
      </c>
      <c r="W230" s="23" t="str">
        <f t="shared" si="14"/>
        <v>UREN -80 033001  N/A</v>
      </c>
      <c r="X230" s="23" t="str">
        <f t="shared" si="15"/>
        <v xml:space="preserve"> N/A</v>
      </c>
      <c r="Y230" s="13"/>
      <c r="Z230" s="13"/>
      <c r="AA230" s="13"/>
      <c r="AB230" s="90"/>
      <c r="AC230" s="26"/>
      <c r="AD230" s="24">
        <f>IF(AE230="","",VLOOKUP(AE230,Mapping!AT:AU,2,FALSE))</f>
        <v>2</v>
      </c>
      <c r="AE230" s="13" t="s">
        <v>1</v>
      </c>
    </row>
    <row r="231" spans="1:31">
      <c r="A231" s="116">
        <v>19920194</v>
      </c>
      <c r="B231" s="36" t="s">
        <v>223</v>
      </c>
      <c r="C231" s="209"/>
      <c r="D231" s="209"/>
      <c r="E231" s="209"/>
      <c r="F231" s="62"/>
      <c r="G231" s="62">
        <v>7</v>
      </c>
      <c r="H231" s="23" t="str">
        <f t="shared" si="12"/>
        <v>UREN -80 033001  7</v>
      </c>
      <c r="I231" s="23" t="str">
        <f t="shared" si="13"/>
        <v xml:space="preserve"> 7</v>
      </c>
      <c r="J231" s="13"/>
      <c r="K231" s="327">
        <f>IFERROR(VLOOKUP(L231,Mapping!AW:BA,5,FALSE),"")</f>
        <v>2</v>
      </c>
      <c r="L231" s="97" t="s">
        <v>925</v>
      </c>
      <c r="M231" s="286"/>
      <c r="N231" s="393" t="s">
        <v>2880</v>
      </c>
      <c r="O231" s="395">
        <v>43993</v>
      </c>
      <c r="P231" s="13" t="s">
        <v>969</v>
      </c>
      <c r="Q231" s="77"/>
      <c r="R231" s="26"/>
      <c r="S231" s="26"/>
      <c r="T231" s="13"/>
      <c r="U231" s="62"/>
      <c r="V231" s="62">
        <v>7</v>
      </c>
      <c r="W231" s="23" t="str">
        <f t="shared" si="14"/>
        <v>UREN -80 033001  7</v>
      </c>
      <c r="X231" s="23" t="str">
        <f t="shared" si="15"/>
        <v xml:space="preserve"> 7</v>
      </c>
      <c r="Y231" s="13"/>
      <c r="Z231" s="13"/>
      <c r="AA231" s="13"/>
      <c r="AB231" s="90"/>
      <c r="AC231" s="26"/>
      <c r="AD231" s="24">
        <f>IF(AE231="","",VLOOKUP(AE231,Mapping!AT:AU,2,FALSE))</f>
        <v>2</v>
      </c>
      <c r="AE231" s="13" t="s">
        <v>1</v>
      </c>
    </row>
    <row r="232" spans="1:31">
      <c r="A232" s="116">
        <v>19920194</v>
      </c>
      <c r="B232" s="36" t="s">
        <v>223</v>
      </c>
      <c r="C232" s="209"/>
      <c r="D232" s="209"/>
      <c r="E232" s="209"/>
      <c r="F232" s="62"/>
      <c r="G232" s="62">
        <v>7</v>
      </c>
      <c r="H232" s="23" t="str">
        <f t="shared" si="12"/>
        <v>UREN -80 033001  7</v>
      </c>
      <c r="I232" s="23" t="str">
        <f t="shared" si="13"/>
        <v xml:space="preserve"> 7</v>
      </c>
      <c r="J232" s="13"/>
      <c r="K232" s="327">
        <f>IFERROR(VLOOKUP(L232,Mapping!AW:BA,5,FALSE),"")</f>
        <v>3</v>
      </c>
      <c r="L232" s="97" t="s">
        <v>943</v>
      </c>
      <c r="M232" s="286"/>
      <c r="N232" s="393" t="s">
        <v>2880</v>
      </c>
      <c r="O232" s="395">
        <v>43993</v>
      </c>
      <c r="P232" s="13" t="s">
        <v>969</v>
      </c>
      <c r="Q232" s="77"/>
      <c r="R232" s="26"/>
      <c r="S232" s="26"/>
      <c r="T232" s="13"/>
      <c r="U232" s="62"/>
      <c r="V232" s="62">
        <v>7</v>
      </c>
      <c r="W232" s="23" t="str">
        <f t="shared" si="14"/>
        <v>UREN -80 033001  7</v>
      </c>
      <c r="X232" s="23" t="str">
        <f t="shared" si="15"/>
        <v xml:space="preserve"> 7</v>
      </c>
      <c r="Y232" s="13"/>
      <c r="Z232" s="13"/>
      <c r="AA232" s="13"/>
      <c r="AB232" s="90"/>
      <c r="AC232" s="26"/>
      <c r="AD232" s="24">
        <f>IF(AE232="","",VLOOKUP(AE232,Mapping!AT:AU,2,FALSE))</f>
        <v>2</v>
      </c>
      <c r="AE232" s="13" t="s">
        <v>1</v>
      </c>
    </row>
    <row r="233" spans="1:31">
      <c r="A233" s="116">
        <v>19950030</v>
      </c>
      <c r="B233" s="36" t="s">
        <v>232</v>
      </c>
      <c r="C233" s="209"/>
      <c r="D233" s="209"/>
      <c r="E233" s="209"/>
      <c r="F233" s="62"/>
      <c r="G233" s="62">
        <v>6</v>
      </c>
      <c r="H233" s="23" t="str">
        <f t="shared" si="12"/>
        <v>UREN -80 033001  6</v>
      </c>
      <c r="I233" s="23" t="str">
        <f t="shared" si="13"/>
        <v xml:space="preserve"> 6</v>
      </c>
      <c r="J233" s="13"/>
      <c r="K233" s="327">
        <f>IFERROR(VLOOKUP(L233,Mapping!AW:BA,5,FALSE),"")</f>
        <v>2</v>
      </c>
      <c r="L233" s="97" t="s">
        <v>925</v>
      </c>
      <c r="M233" s="286"/>
      <c r="N233" s="393" t="s">
        <v>2880</v>
      </c>
      <c r="O233" s="395">
        <v>43994</v>
      </c>
      <c r="P233" s="13" t="s">
        <v>969</v>
      </c>
      <c r="Q233" s="77"/>
      <c r="R233" s="26"/>
      <c r="S233" s="26"/>
      <c r="T233" s="13"/>
      <c r="U233" s="62"/>
      <c r="V233" s="62">
        <v>6</v>
      </c>
      <c r="W233" s="23" t="str">
        <f t="shared" si="14"/>
        <v>UREN -80 033001  6</v>
      </c>
      <c r="X233" s="23" t="str">
        <f t="shared" si="15"/>
        <v xml:space="preserve"> 6</v>
      </c>
      <c r="Y233" s="13"/>
      <c r="Z233" s="13"/>
      <c r="AA233" s="13"/>
      <c r="AB233" s="90"/>
      <c r="AC233" s="26"/>
      <c r="AD233" s="24">
        <f>IF(AE233="","",VLOOKUP(AE233,Mapping!AT:AU,2,FALSE))</f>
        <v>2</v>
      </c>
      <c r="AE233" s="13" t="s">
        <v>1</v>
      </c>
    </row>
    <row r="234" spans="1:31">
      <c r="A234" s="116">
        <v>19950030</v>
      </c>
      <c r="B234" s="36" t="s">
        <v>232</v>
      </c>
      <c r="C234" s="209"/>
      <c r="D234" s="209"/>
      <c r="E234" s="209"/>
      <c r="F234" s="62"/>
      <c r="G234" s="62">
        <v>6</v>
      </c>
      <c r="H234" s="23" t="str">
        <f t="shared" si="12"/>
        <v>UREN -80 033001  6</v>
      </c>
      <c r="I234" s="23" t="str">
        <f t="shared" si="13"/>
        <v xml:space="preserve"> 6</v>
      </c>
      <c r="J234" s="13"/>
      <c r="K234" s="327">
        <f>IFERROR(VLOOKUP(L234,Mapping!AW:BA,5,FALSE),"")</f>
        <v>3</v>
      </c>
      <c r="L234" s="97" t="s">
        <v>943</v>
      </c>
      <c r="M234" s="286"/>
      <c r="N234" s="393" t="s">
        <v>2880</v>
      </c>
      <c r="O234" s="395">
        <v>43994</v>
      </c>
      <c r="P234" s="13" t="s">
        <v>969</v>
      </c>
      <c r="Q234" s="77"/>
      <c r="R234" s="26"/>
      <c r="S234" s="26"/>
      <c r="T234" s="13"/>
      <c r="U234" s="62"/>
      <c r="V234" s="62">
        <v>6</v>
      </c>
      <c r="W234" s="23" t="str">
        <f t="shared" si="14"/>
        <v>UREN -80 033001  6</v>
      </c>
      <c r="X234" s="23" t="str">
        <f t="shared" si="15"/>
        <v xml:space="preserve"> 6</v>
      </c>
      <c r="Y234" s="13"/>
      <c r="Z234" s="13"/>
      <c r="AA234" s="13"/>
      <c r="AB234" s="90"/>
      <c r="AC234" s="26"/>
      <c r="AD234" s="24">
        <f>IF(AE234="","",VLOOKUP(AE234,Mapping!AT:AU,2,FALSE))</f>
        <v>2</v>
      </c>
      <c r="AE234" s="13" t="s">
        <v>1</v>
      </c>
    </row>
    <row r="235" spans="1:31">
      <c r="A235" s="116">
        <v>20130325</v>
      </c>
      <c r="B235" s="36" t="s">
        <v>254</v>
      </c>
      <c r="C235" s="209"/>
      <c r="D235" s="209"/>
      <c r="E235" s="209"/>
      <c r="F235" s="62"/>
      <c r="G235" s="26">
        <v>7</v>
      </c>
      <c r="H235" s="23" t="str">
        <f t="shared" si="12"/>
        <v>UREN -80 033001  7</v>
      </c>
      <c r="I235" s="23" t="str">
        <f t="shared" si="13"/>
        <v xml:space="preserve"> 7</v>
      </c>
      <c r="J235" s="13"/>
      <c r="K235" s="327">
        <f>IFERROR(VLOOKUP(L235,Mapping!AW:BA,5,FALSE),"")</f>
        <v>3</v>
      </c>
      <c r="L235" s="97" t="s">
        <v>943</v>
      </c>
      <c r="M235" s="286"/>
      <c r="N235" s="393" t="s">
        <v>2880</v>
      </c>
      <c r="O235" s="395">
        <v>43994</v>
      </c>
      <c r="P235" s="13" t="s">
        <v>969</v>
      </c>
      <c r="Q235" s="77"/>
      <c r="R235" s="26"/>
      <c r="S235" s="26"/>
      <c r="T235" s="13"/>
      <c r="U235" s="62"/>
      <c r="V235" s="26">
        <v>7</v>
      </c>
      <c r="W235" s="23" t="str">
        <f t="shared" si="14"/>
        <v>UREN -80 033001  7</v>
      </c>
      <c r="X235" s="23" t="str">
        <f t="shared" si="15"/>
        <v xml:space="preserve"> 7</v>
      </c>
      <c r="Y235" s="13"/>
      <c r="Z235" s="13"/>
      <c r="AA235" s="13"/>
      <c r="AB235" s="90"/>
      <c r="AC235" s="26"/>
      <c r="AD235" s="24">
        <f>IF(AE235="","",VLOOKUP(AE235,Mapping!AT:AU,2,FALSE))</f>
        <v>2</v>
      </c>
      <c r="AE235" s="13" t="s">
        <v>1</v>
      </c>
    </row>
    <row r="236" spans="1:31">
      <c r="A236" s="116">
        <v>20130325</v>
      </c>
      <c r="B236" s="36" t="s">
        <v>254</v>
      </c>
      <c r="C236" s="209"/>
      <c r="D236" s="209"/>
      <c r="E236" s="209"/>
      <c r="F236" s="62"/>
      <c r="G236" s="26">
        <v>7</v>
      </c>
      <c r="H236" s="23" t="str">
        <f t="shared" si="12"/>
        <v>UREN -80 033001  7</v>
      </c>
      <c r="I236" s="23" t="str">
        <f t="shared" si="13"/>
        <v xml:space="preserve"> 7</v>
      </c>
      <c r="J236" s="13"/>
      <c r="K236" s="327">
        <f>IFERROR(VLOOKUP(L236,Mapping!AW:BA,5,FALSE),"")</f>
        <v>2</v>
      </c>
      <c r="L236" s="97" t="s">
        <v>925</v>
      </c>
      <c r="M236" s="286"/>
      <c r="N236" s="393" t="s">
        <v>2880</v>
      </c>
      <c r="O236" s="395">
        <v>43994</v>
      </c>
      <c r="P236" s="13" t="s">
        <v>969</v>
      </c>
      <c r="Q236" s="77"/>
      <c r="R236" s="26"/>
      <c r="S236" s="26"/>
      <c r="T236" s="13"/>
      <c r="U236" s="62"/>
      <c r="V236" s="26">
        <v>7</v>
      </c>
      <c r="W236" s="23" t="str">
        <f t="shared" si="14"/>
        <v>UREN -80 033001  7</v>
      </c>
      <c r="X236" s="23" t="str">
        <f t="shared" si="15"/>
        <v xml:space="preserve"> 7</v>
      </c>
      <c r="Y236" s="13"/>
      <c r="Z236" s="13"/>
      <c r="AA236" s="13"/>
      <c r="AB236" s="90"/>
      <c r="AC236" s="26"/>
      <c r="AD236" s="24">
        <f>IF(AE236="","",VLOOKUP(AE236,Mapping!AT:AU,2,FALSE))</f>
        <v>2</v>
      </c>
      <c r="AE236" s="13" t="s">
        <v>1</v>
      </c>
    </row>
    <row r="237" spans="1:31">
      <c r="A237" s="116" t="s">
        <v>271</v>
      </c>
      <c r="B237" s="36" t="s">
        <v>272</v>
      </c>
      <c r="C237" s="209"/>
      <c r="D237" s="209"/>
      <c r="E237" s="209"/>
      <c r="F237" s="26"/>
      <c r="G237" s="26">
        <v>12</v>
      </c>
      <c r="H237" s="23" t="str">
        <f t="shared" si="12"/>
        <v>UREN -80 033001  12</v>
      </c>
      <c r="I237" s="23" t="str">
        <f t="shared" si="13"/>
        <v xml:space="preserve"> 12</v>
      </c>
      <c r="J237" s="13"/>
      <c r="K237" s="327">
        <f>IFERROR(VLOOKUP(L237,Mapping!AW:BA,5,FALSE),"")</f>
        <v>2</v>
      </c>
      <c r="L237" s="97" t="s">
        <v>925</v>
      </c>
      <c r="M237" s="286"/>
      <c r="N237" s="393" t="s">
        <v>2880</v>
      </c>
      <c r="O237" s="395">
        <v>43994</v>
      </c>
      <c r="P237" s="13" t="s">
        <v>969</v>
      </c>
      <c r="Q237" s="77"/>
      <c r="R237" s="26"/>
      <c r="S237" s="26"/>
      <c r="T237" s="13"/>
      <c r="U237" s="26"/>
      <c r="V237" s="26">
        <v>12</v>
      </c>
      <c r="W237" s="23" t="str">
        <f t="shared" si="14"/>
        <v>UREN -80 033001  12</v>
      </c>
      <c r="X237" s="23" t="str">
        <f t="shared" si="15"/>
        <v xml:space="preserve"> 12</v>
      </c>
      <c r="Y237" s="13"/>
      <c r="Z237" s="13"/>
      <c r="AA237" s="13"/>
      <c r="AB237" s="90"/>
      <c r="AC237" s="26"/>
      <c r="AD237" s="24">
        <f>IF(AE237="","",VLOOKUP(AE237,Mapping!AT:AU,2,FALSE))</f>
        <v>2</v>
      </c>
      <c r="AE237" s="13" t="s">
        <v>1</v>
      </c>
    </row>
    <row r="238" spans="1:31">
      <c r="A238" s="116" t="s">
        <v>271</v>
      </c>
      <c r="B238" s="36" t="s">
        <v>272</v>
      </c>
      <c r="C238" s="209"/>
      <c r="D238" s="209"/>
      <c r="E238" s="209"/>
      <c r="F238" s="26"/>
      <c r="G238" s="26">
        <v>12</v>
      </c>
      <c r="H238" s="23" t="str">
        <f t="shared" si="12"/>
        <v>UREN -80 033001  12</v>
      </c>
      <c r="I238" s="23" t="str">
        <f t="shared" si="13"/>
        <v xml:space="preserve"> 12</v>
      </c>
      <c r="J238" s="13"/>
      <c r="K238" s="327">
        <f>IFERROR(VLOOKUP(L238,Mapping!AW:BA,5,FALSE),"")</f>
        <v>3</v>
      </c>
      <c r="L238" s="97" t="s">
        <v>943</v>
      </c>
      <c r="M238" s="286"/>
      <c r="N238" s="393" t="s">
        <v>2880</v>
      </c>
      <c r="O238" s="395">
        <v>43994</v>
      </c>
      <c r="P238" s="13" t="s">
        <v>969</v>
      </c>
      <c r="Q238" s="77"/>
      <c r="R238" s="26"/>
      <c r="S238" s="26"/>
      <c r="T238" s="13"/>
      <c r="U238" s="26"/>
      <c r="V238" s="26">
        <v>12</v>
      </c>
      <c r="W238" s="23" t="str">
        <f t="shared" si="14"/>
        <v>UREN -80 033001  12</v>
      </c>
      <c r="X238" s="23" t="str">
        <f t="shared" si="15"/>
        <v xml:space="preserve"> 12</v>
      </c>
      <c r="Y238" s="13"/>
      <c r="Z238" s="13"/>
      <c r="AA238" s="13"/>
      <c r="AB238" s="90"/>
      <c r="AC238" s="26"/>
      <c r="AD238" s="24">
        <f>IF(AE238="","",VLOOKUP(AE238,Mapping!AT:AU,2,FALSE))</f>
        <v>2</v>
      </c>
      <c r="AE238" s="13" t="s">
        <v>1</v>
      </c>
    </row>
    <row r="239" spans="1:31">
      <c r="A239" s="116" t="s">
        <v>275</v>
      </c>
      <c r="B239" s="36" t="s">
        <v>276</v>
      </c>
      <c r="C239" s="209"/>
      <c r="D239" s="209"/>
      <c r="E239" s="209"/>
      <c r="F239" s="26"/>
      <c r="G239" s="26">
        <v>13</v>
      </c>
      <c r="H239" s="23" t="str">
        <f t="shared" si="12"/>
        <v>UREN -80 033001  13</v>
      </c>
      <c r="I239" s="23" t="str">
        <f t="shared" si="13"/>
        <v xml:space="preserve"> 13</v>
      </c>
      <c r="J239" s="13"/>
      <c r="K239" s="327">
        <f>IFERROR(VLOOKUP(L239,Mapping!AW:BA,5,FALSE),"")</f>
        <v>3</v>
      </c>
      <c r="L239" s="97" t="s">
        <v>943</v>
      </c>
      <c r="M239" s="286"/>
      <c r="N239" s="393" t="s">
        <v>2880</v>
      </c>
      <c r="O239" s="395">
        <v>43994</v>
      </c>
      <c r="P239" s="13" t="s">
        <v>969</v>
      </c>
      <c r="Q239" s="77"/>
      <c r="R239" s="26"/>
      <c r="S239" s="26"/>
      <c r="T239" s="13"/>
      <c r="U239" s="26"/>
      <c r="V239" s="26">
        <v>13</v>
      </c>
      <c r="W239" s="23" t="str">
        <f t="shared" si="14"/>
        <v>UREN -80 033001  13</v>
      </c>
      <c r="X239" s="23" t="str">
        <f t="shared" si="15"/>
        <v xml:space="preserve"> 13</v>
      </c>
      <c r="Y239" s="13"/>
      <c r="Z239" s="13"/>
      <c r="AA239" s="13"/>
      <c r="AB239" s="90"/>
      <c r="AC239" s="26"/>
      <c r="AD239" s="24">
        <f>IF(AE239="","",VLOOKUP(AE239,Mapping!AT:AU,2,FALSE))</f>
        <v>2</v>
      </c>
      <c r="AE239" s="13" t="s">
        <v>1</v>
      </c>
    </row>
    <row r="240" spans="1:31">
      <c r="A240" s="116" t="s">
        <v>275</v>
      </c>
      <c r="B240" s="36" t="s">
        <v>276</v>
      </c>
      <c r="C240" s="209"/>
      <c r="D240" s="209"/>
      <c r="E240" s="209"/>
      <c r="F240" s="26"/>
      <c r="G240" s="26">
        <v>13</v>
      </c>
      <c r="H240" s="23" t="str">
        <f t="shared" si="12"/>
        <v>UREN -80 033001  13</v>
      </c>
      <c r="I240" s="23" t="str">
        <f t="shared" si="13"/>
        <v xml:space="preserve"> 13</v>
      </c>
      <c r="J240" s="13"/>
      <c r="K240" s="327">
        <f>IFERROR(VLOOKUP(L240,Mapping!AW:BA,5,FALSE),"")</f>
        <v>2</v>
      </c>
      <c r="L240" s="97" t="s">
        <v>925</v>
      </c>
      <c r="M240" s="286"/>
      <c r="N240" s="393" t="s">
        <v>2880</v>
      </c>
      <c r="O240" s="395">
        <v>43994</v>
      </c>
      <c r="P240" s="13" t="s">
        <v>969</v>
      </c>
      <c r="Q240" s="77"/>
      <c r="R240" s="26"/>
      <c r="S240" s="26"/>
      <c r="T240" s="13"/>
      <c r="U240" s="26"/>
      <c r="V240" s="26">
        <v>13</v>
      </c>
      <c r="W240" s="23" t="str">
        <f t="shared" si="14"/>
        <v>UREN -80 033001  13</v>
      </c>
      <c r="X240" s="23" t="str">
        <f t="shared" si="15"/>
        <v xml:space="preserve"> 13</v>
      </c>
      <c r="Y240" s="13"/>
      <c r="Z240" s="13"/>
      <c r="AA240" s="13"/>
      <c r="AB240" s="90"/>
      <c r="AC240" s="26"/>
      <c r="AD240" s="24">
        <f>IF(AE240="","",VLOOKUP(AE240,Mapping!AT:AU,2,FALSE))</f>
        <v>2</v>
      </c>
      <c r="AE240" s="13" t="s">
        <v>1</v>
      </c>
    </row>
    <row r="241" spans="1:31">
      <c r="A241" s="116" t="s">
        <v>288</v>
      </c>
      <c r="B241" s="36" t="s">
        <v>289</v>
      </c>
      <c r="C241" s="209"/>
      <c r="D241" s="209"/>
      <c r="E241" s="209"/>
      <c r="F241" s="26"/>
      <c r="G241" s="26">
        <v>12</v>
      </c>
      <c r="H241" s="23" t="str">
        <f t="shared" si="12"/>
        <v>UREN -80 033001  12</v>
      </c>
      <c r="I241" s="23" t="str">
        <f t="shared" si="13"/>
        <v xml:space="preserve"> 12</v>
      </c>
      <c r="J241" s="13"/>
      <c r="K241" s="327">
        <f>IFERROR(VLOOKUP(L241,Mapping!AW:BA,5,FALSE),"")</f>
        <v>2</v>
      </c>
      <c r="L241" s="97" t="s">
        <v>925</v>
      </c>
      <c r="M241" s="286"/>
      <c r="N241" s="393" t="s">
        <v>2880</v>
      </c>
      <c r="O241" s="395">
        <v>43994</v>
      </c>
      <c r="P241" s="13" t="s">
        <v>969</v>
      </c>
      <c r="Q241" s="77"/>
      <c r="R241" s="26"/>
      <c r="S241" s="26"/>
      <c r="T241" s="13"/>
      <c r="U241" s="26"/>
      <c r="V241" s="26">
        <v>12</v>
      </c>
      <c r="W241" s="23" t="str">
        <f t="shared" si="14"/>
        <v>UREN -80 033001  12</v>
      </c>
      <c r="X241" s="23" t="str">
        <f t="shared" si="15"/>
        <v xml:space="preserve"> 12</v>
      </c>
      <c r="Y241" s="13"/>
      <c r="Z241" s="13"/>
      <c r="AA241" s="13"/>
      <c r="AB241" s="90"/>
      <c r="AC241" s="26"/>
      <c r="AD241" s="24">
        <f>IF(AE241="","",VLOOKUP(AE241,Mapping!AT:AU,2,FALSE))</f>
        <v>2</v>
      </c>
      <c r="AE241" s="13" t="s">
        <v>1</v>
      </c>
    </row>
    <row r="242" spans="1:31">
      <c r="A242" s="116" t="s">
        <v>288</v>
      </c>
      <c r="B242" s="36" t="s">
        <v>289</v>
      </c>
      <c r="C242" s="209"/>
      <c r="D242" s="209"/>
      <c r="E242" s="209"/>
      <c r="F242" s="26"/>
      <c r="G242" s="26">
        <v>12</v>
      </c>
      <c r="H242" s="23" t="str">
        <f t="shared" si="12"/>
        <v>UREN -80 033001  12</v>
      </c>
      <c r="I242" s="23" t="str">
        <f t="shared" si="13"/>
        <v xml:space="preserve"> 12</v>
      </c>
      <c r="J242" s="13"/>
      <c r="K242" s="327">
        <f>IFERROR(VLOOKUP(L242,Mapping!AW:BA,5,FALSE),"")</f>
        <v>3</v>
      </c>
      <c r="L242" s="97" t="s">
        <v>943</v>
      </c>
      <c r="M242" s="286"/>
      <c r="N242" s="393" t="s">
        <v>2880</v>
      </c>
      <c r="O242" s="395">
        <v>43994</v>
      </c>
      <c r="P242" s="13" t="s">
        <v>969</v>
      </c>
      <c r="Q242" s="77"/>
      <c r="R242" s="26"/>
      <c r="S242" s="26"/>
      <c r="T242" s="13"/>
      <c r="U242" s="26"/>
      <c r="V242" s="26">
        <v>12</v>
      </c>
      <c r="W242" s="23" t="str">
        <f t="shared" si="14"/>
        <v>UREN -80 033001  12</v>
      </c>
      <c r="X242" s="23" t="str">
        <f t="shared" si="15"/>
        <v xml:space="preserve"> 12</v>
      </c>
      <c r="Y242" s="13"/>
      <c r="Z242" s="13"/>
      <c r="AA242" s="13"/>
      <c r="AB242" s="90"/>
      <c r="AC242" s="26"/>
      <c r="AD242" s="24">
        <f>IF(AE242="","",VLOOKUP(AE242,Mapping!AT:AU,2,FALSE))</f>
        <v>2</v>
      </c>
      <c r="AE242" s="13" t="s">
        <v>1</v>
      </c>
    </row>
    <row r="243" spans="1:31">
      <c r="A243" s="116" t="s">
        <v>291</v>
      </c>
      <c r="B243" s="36" t="s">
        <v>292</v>
      </c>
      <c r="C243" s="209"/>
      <c r="D243" s="209"/>
      <c r="E243" s="209"/>
      <c r="F243" s="26"/>
      <c r="G243" s="26">
        <v>11</v>
      </c>
      <c r="H243" s="23" t="str">
        <f t="shared" si="12"/>
        <v>UREN -80 033001  11</v>
      </c>
      <c r="I243" s="23" t="str">
        <f t="shared" si="13"/>
        <v xml:space="preserve"> 11</v>
      </c>
      <c r="J243" s="13"/>
      <c r="K243" s="327">
        <f>IFERROR(VLOOKUP(L243,Mapping!AW:BA,5,FALSE),"")</f>
        <v>2</v>
      </c>
      <c r="L243" s="97" t="s">
        <v>925</v>
      </c>
      <c r="M243" s="286"/>
      <c r="N243" s="393" t="s">
        <v>2880</v>
      </c>
      <c r="O243" s="395">
        <v>43994</v>
      </c>
      <c r="P243" s="13" t="s">
        <v>969</v>
      </c>
      <c r="Q243" s="77"/>
      <c r="R243" s="26"/>
      <c r="S243" s="26"/>
      <c r="T243" s="13"/>
      <c r="U243" s="26"/>
      <c r="V243" s="26">
        <v>11</v>
      </c>
      <c r="W243" s="23" t="str">
        <f t="shared" si="14"/>
        <v>UREN -80 033001  11</v>
      </c>
      <c r="X243" s="23" t="str">
        <f t="shared" si="15"/>
        <v xml:space="preserve"> 11</v>
      </c>
      <c r="Y243" s="13"/>
      <c r="Z243" s="13"/>
      <c r="AA243" s="13"/>
      <c r="AB243" s="90"/>
      <c r="AC243" s="26"/>
      <c r="AD243" s="24">
        <f>IF(AE243="","",VLOOKUP(AE243,Mapping!AT:AU,2,FALSE))</f>
        <v>2</v>
      </c>
      <c r="AE243" s="13" t="s">
        <v>1</v>
      </c>
    </row>
    <row r="244" spans="1:31">
      <c r="A244" s="116" t="s">
        <v>291</v>
      </c>
      <c r="B244" s="36" t="s">
        <v>292</v>
      </c>
      <c r="C244" s="209"/>
      <c r="D244" s="209"/>
      <c r="E244" s="209"/>
      <c r="F244" s="26"/>
      <c r="G244" s="26">
        <v>11</v>
      </c>
      <c r="H244" s="23" t="str">
        <f t="shared" si="12"/>
        <v>UREN -80 033001  11</v>
      </c>
      <c r="I244" s="23" t="str">
        <f t="shared" si="13"/>
        <v xml:space="preserve"> 11</v>
      </c>
      <c r="J244" s="13"/>
      <c r="K244" s="327">
        <f>IFERROR(VLOOKUP(L244,Mapping!AW:BA,5,FALSE),"")</f>
        <v>3</v>
      </c>
      <c r="L244" s="97" t="s">
        <v>943</v>
      </c>
      <c r="M244" s="286"/>
      <c r="N244" s="393" t="s">
        <v>2880</v>
      </c>
      <c r="O244" s="395">
        <v>43994</v>
      </c>
      <c r="P244" s="13" t="s">
        <v>969</v>
      </c>
      <c r="Q244" s="77"/>
      <c r="R244" s="26"/>
      <c r="S244" s="26"/>
      <c r="T244" s="13"/>
      <c r="U244" s="26"/>
      <c r="V244" s="26">
        <v>11</v>
      </c>
      <c r="W244" s="23" t="str">
        <f t="shared" si="14"/>
        <v>UREN -80 033001  11</v>
      </c>
      <c r="X244" s="23" t="str">
        <f t="shared" si="15"/>
        <v xml:space="preserve"> 11</v>
      </c>
      <c r="Y244" s="13"/>
      <c r="Z244" s="13"/>
      <c r="AA244" s="13"/>
      <c r="AB244" s="90"/>
      <c r="AC244" s="26"/>
      <c r="AD244" s="24">
        <f>IF(AE244="","",VLOOKUP(AE244,Mapping!AT:AU,2,FALSE))</f>
        <v>2</v>
      </c>
      <c r="AE244" s="13" t="s">
        <v>1</v>
      </c>
    </row>
    <row r="245" spans="1:31">
      <c r="A245" s="116" t="s">
        <v>295</v>
      </c>
      <c r="B245" s="36" t="s">
        <v>296</v>
      </c>
      <c r="C245" s="209"/>
      <c r="D245" s="209"/>
      <c r="E245" s="209"/>
      <c r="F245" s="26"/>
      <c r="G245" s="26">
        <v>11</v>
      </c>
      <c r="H245" s="23" t="str">
        <f t="shared" si="12"/>
        <v>UREN -80 033001  11</v>
      </c>
      <c r="I245" s="23" t="str">
        <f t="shared" si="13"/>
        <v xml:space="preserve"> 11</v>
      </c>
      <c r="J245" s="13"/>
      <c r="K245" s="327">
        <f>IFERROR(VLOOKUP(L245,Mapping!AW:BA,5,FALSE),"")</f>
        <v>2</v>
      </c>
      <c r="L245" s="97" t="s">
        <v>925</v>
      </c>
      <c r="M245" s="286"/>
      <c r="N245" s="393" t="s">
        <v>2880</v>
      </c>
      <c r="O245" s="395">
        <v>43998</v>
      </c>
      <c r="P245" s="13" t="s">
        <v>969</v>
      </c>
      <c r="Q245" s="77"/>
      <c r="R245" s="26"/>
      <c r="S245" s="26"/>
      <c r="T245" s="13"/>
      <c r="U245" s="26"/>
      <c r="V245" s="26">
        <v>11</v>
      </c>
      <c r="W245" s="23" t="str">
        <f t="shared" si="14"/>
        <v>UREN -80 033001  11</v>
      </c>
      <c r="X245" s="23" t="str">
        <f t="shared" si="15"/>
        <v xml:space="preserve"> 11</v>
      </c>
      <c r="Y245" s="13"/>
      <c r="Z245" s="13"/>
      <c r="AA245" s="13"/>
      <c r="AB245" s="90"/>
      <c r="AC245" s="26"/>
      <c r="AD245" s="24">
        <f>IF(AE245="","",VLOOKUP(AE245,Mapping!AT:AU,2,FALSE))</f>
        <v>2</v>
      </c>
      <c r="AE245" s="13" t="s">
        <v>1</v>
      </c>
    </row>
    <row r="246" spans="1:31">
      <c r="A246" s="116" t="s">
        <v>295</v>
      </c>
      <c r="B246" s="36" t="s">
        <v>296</v>
      </c>
      <c r="C246" s="209"/>
      <c r="D246" s="209"/>
      <c r="E246" s="209"/>
      <c r="F246" s="26"/>
      <c r="G246" s="26">
        <v>11</v>
      </c>
      <c r="H246" s="23" t="str">
        <f t="shared" si="12"/>
        <v>UREN -80 033001  11</v>
      </c>
      <c r="I246" s="23" t="str">
        <f t="shared" si="13"/>
        <v xml:space="preserve"> 11</v>
      </c>
      <c r="J246" s="13"/>
      <c r="K246" s="327">
        <f>IFERROR(VLOOKUP(L246,Mapping!AW:BA,5,FALSE),"")</f>
        <v>3</v>
      </c>
      <c r="L246" s="97" t="s">
        <v>943</v>
      </c>
      <c r="M246" s="286"/>
      <c r="N246" s="393" t="s">
        <v>2880</v>
      </c>
      <c r="O246" s="395">
        <v>43998</v>
      </c>
      <c r="P246" s="13" t="s">
        <v>969</v>
      </c>
      <c r="Q246" s="77"/>
      <c r="R246" s="26"/>
      <c r="S246" s="26"/>
      <c r="T246" s="13"/>
      <c r="U246" s="26"/>
      <c r="V246" s="26">
        <v>11</v>
      </c>
      <c r="W246" s="23" t="str">
        <f t="shared" si="14"/>
        <v>UREN -80 033001  11</v>
      </c>
      <c r="X246" s="23" t="str">
        <f t="shared" si="15"/>
        <v xml:space="preserve"> 11</v>
      </c>
      <c r="Y246" s="13"/>
      <c r="Z246" s="13"/>
      <c r="AA246" s="13"/>
      <c r="AB246" s="90"/>
      <c r="AC246" s="26"/>
      <c r="AD246" s="24">
        <f>IF(AE246="","",VLOOKUP(AE246,Mapping!AT:AU,2,FALSE))</f>
        <v>2</v>
      </c>
      <c r="AE246" s="13" t="s">
        <v>1</v>
      </c>
    </row>
    <row r="247" spans="1:31">
      <c r="A247" s="116" t="s">
        <v>297</v>
      </c>
      <c r="B247" s="36" t="s">
        <v>298</v>
      </c>
      <c r="C247" s="209"/>
      <c r="D247" s="209"/>
      <c r="E247" s="209"/>
      <c r="F247" s="26"/>
      <c r="G247" s="26">
        <v>14</v>
      </c>
      <c r="H247" s="23" t="str">
        <f t="shared" si="12"/>
        <v>UREN -80 033001  14</v>
      </c>
      <c r="I247" s="23" t="str">
        <f t="shared" si="13"/>
        <v xml:space="preserve"> 14</v>
      </c>
      <c r="J247" s="13"/>
      <c r="K247" s="327">
        <f>IFERROR(VLOOKUP(L247,Mapping!AW:BA,5,FALSE),"")</f>
        <v>3</v>
      </c>
      <c r="L247" s="97" t="s">
        <v>943</v>
      </c>
      <c r="M247" s="286"/>
      <c r="N247" s="393" t="s">
        <v>2880</v>
      </c>
      <c r="O247" s="395">
        <v>43998</v>
      </c>
      <c r="P247" s="13" t="s">
        <v>969</v>
      </c>
      <c r="Q247" s="77"/>
      <c r="R247" s="26"/>
      <c r="S247" s="26"/>
      <c r="T247" s="13"/>
      <c r="U247" s="26"/>
      <c r="V247" s="26">
        <v>14</v>
      </c>
      <c r="W247" s="23" t="str">
        <f t="shared" si="14"/>
        <v>UREN -80 033001  14</v>
      </c>
      <c r="X247" s="23" t="str">
        <f t="shared" si="15"/>
        <v xml:space="preserve"> 14</v>
      </c>
      <c r="Y247" s="13"/>
      <c r="Z247" s="13"/>
      <c r="AA247" s="13"/>
      <c r="AB247" s="90"/>
      <c r="AC247" s="26"/>
      <c r="AD247" s="24">
        <f>IF(AE247="","",VLOOKUP(AE247,Mapping!AT:AU,2,FALSE))</f>
        <v>2</v>
      </c>
      <c r="AE247" s="13" t="s">
        <v>1</v>
      </c>
    </row>
    <row r="248" spans="1:31">
      <c r="A248" s="116" t="s">
        <v>297</v>
      </c>
      <c r="B248" s="36" t="s">
        <v>298</v>
      </c>
      <c r="C248" s="209"/>
      <c r="D248" s="209"/>
      <c r="E248" s="209"/>
      <c r="F248" s="26"/>
      <c r="G248" s="26">
        <v>14</v>
      </c>
      <c r="H248" s="23" t="str">
        <f t="shared" si="12"/>
        <v>UREN -80 033001  14</v>
      </c>
      <c r="I248" s="23" t="str">
        <f t="shared" si="13"/>
        <v xml:space="preserve"> 14</v>
      </c>
      <c r="J248" s="13"/>
      <c r="K248" s="327">
        <f>IFERROR(VLOOKUP(L248,Mapping!AW:BA,5,FALSE),"")</f>
        <v>2</v>
      </c>
      <c r="L248" s="97" t="s">
        <v>925</v>
      </c>
      <c r="M248" s="286"/>
      <c r="N248" s="393" t="s">
        <v>2880</v>
      </c>
      <c r="O248" s="395">
        <v>43998</v>
      </c>
      <c r="P248" s="13" t="s">
        <v>969</v>
      </c>
      <c r="Q248" s="77"/>
      <c r="R248" s="26"/>
      <c r="S248" s="26"/>
      <c r="T248" s="13"/>
      <c r="U248" s="26"/>
      <c r="V248" s="26">
        <v>14</v>
      </c>
      <c r="W248" s="23" t="str">
        <f t="shared" si="14"/>
        <v>UREN -80 033001  14</v>
      </c>
      <c r="X248" s="23" t="str">
        <f t="shared" si="15"/>
        <v xml:space="preserve"> 14</v>
      </c>
      <c r="Y248" s="13"/>
      <c r="Z248" s="13"/>
      <c r="AA248" s="13"/>
      <c r="AB248" s="90"/>
      <c r="AC248" s="26"/>
      <c r="AD248" s="24">
        <f>IF(AE248="","",VLOOKUP(AE248,Mapping!AT:AU,2,FALSE))</f>
        <v>2</v>
      </c>
      <c r="AE248" s="13" t="s">
        <v>1</v>
      </c>
    </row>
    <row r="249" spans="1:31">
      <c r="A249" s="116" t="s">
        <v>299</v>
      </c>
      <c r="B249" s="36" t="s">
        <v>300</v>
      </c>
      <c r="C249" s="209"/>
      <c r="D249" s="209"/>
      <c r="E249" s="209"/>
      <c r="F249" s="26"/>
      <c r="G249" s="26">
        <v>13</v>
      </c>
      <c r="H249" s="23" t="str">
        <f t="shared" si="12"/>
        <v>UREN -80 033001  13</v>
      </c>
      <c r="I249" s="23" t="str">
        <f t="shared" si="13"/>
        <v xml:space="preserve"> 13</v>
      </c>
      <c r="J249" s="13"/>
      <c r="K249" s="327">
        <f>IFERROR(VLOOKUP(L249,Mapping!AW:BA,5,FALSE),"")</f>
        <v>2</v>
      </c>
      <c r="L249" s="97" t="s">
        <v>925</v>
      </c>
      <c r="M249" s="286"/>
      <c r="N249" s="393" t="s">
        <v>2880</v>
      </c>
      <c r="O249" s="395">
        <v>43998</v>
      </c>
      <c r="P249" s="13" t="s">
        <v>969</v>
      </c>
      <c r="Q249" s="77"/>
      <c r="R249" s="26"/>
      <c r="S249" s="26"/>
      <c r="T249" s="13"/>
      <c r="U249" s="26"/>
      <c r="V249" s="26">
        <v>13</v>
      </c>
      <c r="W249" s="23" t="str">
        <f t="shared" si="14"/>
        <v>UREN -80 033001  13</v>
      </c>
      <c r="X249" s="23" t="str">
        <f t="shared" si="15"/>
        <v xml:space="preserve"> 13</v>
      </c>
      <c r="Y249" s="13"/>
      <c r="Z249" s="13"/>
      <c r="AA249" s="13"/>
      <c r="AB249" s="90"/>
      <c r="AC249" s="26"/>
      <c r="AD249" s="24">
        <f>IF(AE249="","",VLOOKUP(AE249,Mapping!AT:AU,2,FALSE))</f>
        <v>2</v>
      </c>
      <c r="AE249" s="13" t="s">
        <v>1</v>
      </c>
    </row>
    <row r="250" spans="1:31">
      <c r="A250" s="116" t="s">
        <v>299</v>
      </c>
      <c r="B250" s="36" t="s">
        <v>300</v>
      </c>
      <c r="C250" s="209"/>
      <c r="D250" s="209"/>
      <c r="E250" s="209"/>
      <c r="F250" s="26"/>
      <c r="G250" s="26">
        <v>13</v>
      </c>
      <c r="H250" s="23" t="str">
        <f t="shared" si="12"/>
        <v>UREN -80 033001  13</v>
      </c>
      <c r="I250" s="23" t="str">
        <f t="shared" si="13"/>
        <v xml:space="preserve"> 13</v>
      </c>
      <c r="J250" s="13"/>
      <c r="K250" s="327">
        <f>IFERROR(VLOOKUP(L250,Mapping!AW:BA,5,FALSE),"")</f>
        <v>3</v>
      </c>
      <c r="L250" s="97" t="s">
        <v>943</v>
      </c>
      <c r="M250" s="286"/>
      <c r="N250" s="393" t="s">
        <v>2880</v>
      </c>
      <c r="O250" s="395">
        <v>43998</v>
      </c>
      <c r="P250" s="13" t="s">
        <v>969</v>
      </c>
      <c r="Q250" s="77"/>
      <c r="R250" s="26"/>
      <c r="S250" s="26"/>
      <c r="T250" s="13"/>
      <c r="U250" s="26"/>
      <c r="V250" s="26">
        <v>13</v>
      </c>
      <c r="W250" s="23" t="str">
        <f t="shared" si="14"/>
        <v>UREN -80 033001  13</v>
      </c>
      <c r="X250" s="23" t="str">
        <f t="shared" si="15"/>
        <v xml:space="preserve"> 13</v>
      </c>
      <c r="Y250" s="13"/>
      <c r="Z250" s="13"/>
      <c r="AA250" s="13"/>
      <c r="AB250" s="90"/>
      <c r="AC250" s="26"/>
      <c r="AD250" s="24">
        <f>IF(AE250="","",VLOOKUP(AE250,Mapping!AT:AU,2,FALSE))</f>
        <v>2</v>
      </c>
      <c r="AE250" s="13" t="s">
        <v>1</v>
      </c>
    </row>
    <row r="251" spans="1:31">
      <c r="A251" s="116" t="s">
        <v>302</v>
      </c>
      <c r="B251" s="36" t="s">
        <v>303</v>
      </c>
      <c r="C251" s="209"/>
      <c r="D251" s="209"/>
      <c r="E251" s="209"/>
      <c r="F251" s="26"/>
      <c r="G251" s="26">
        <v>14</v>
      </c>
      <c r="H251" s="23" t="str">
        <f t="shared" si="12"/>
        <v>UREN -80 033001  14</v>
      </c>
      <c r="I251" s="23" t="str">
        <f t="shared" si="13"/>
        <v xml:space="preserve"> 14</v>
      </c>
      <c r="J251" s="13"/>
      <c r="K251" s="327">
        <f>IFERROR(VLOOKUP(L251,Mapping!AW:BA,5,FALSE),"")</f>
        <v>2</v>
      </c>
      <c r="L251" s="97" t="s">
        <v>925</v>
      </c>
      <c r="M251" s="286"/>
      <c r="N251" s="393" t="s">
        <v>2880</v>
      </c>
      <c r="O251" s="395">
        <v>43998</v>
      </c>
      <c r="P251" s="13" t="s">
        <v>969</v>
      </c>
      <c r="Q251" s="77"/>
      <c r="R251" s="26"/>
      <c r="S251" s="26"/>
      <c r="T251" s="13"/>
      <c r="U251" s="26"/>
      <c r="V251" s="26">
        <v>14</v>
      </c>
      <c r="W251" s="23" t="str">
        <f t="shared" si="14"/>
        <v>UREN -80 033001  14</v>
      </c>
      <c r="X251" s="23" t="str">
        <f t="shared" si="15"/>
        <v xml:space="preserve"> 14</v>
      </c>
      <c r="Y251" s="13"/>
      <c r="Z251" s="13"/>
      <c r="AA251" s="13"/>
      <c r="AB251" s="90"/>
      <c r="AC251" s="26"/>
      <c r="AD251" s="24">
        <f>IF(AE251="","",VLOOKUP(AE251,Mapping!AT:AU,2,FALSE))</f>
        <v>2</v>
      </c>
      <c r="AE251" s="13" t="s">
        <v>1</v>
      </c>
    </row>
    <row r="252" spans="1:31">
      <c r="A252" s="116" t="s">
        <v>302</v>
      </c>
      <c r="B252" s="36" t="s">
        <v>303</v>
      </c>
      <c r="C252" s="209"/>
      <c r="D252" s="209"/>
      <c r="E252" s="209"/>
      <c r="F252" s="26"/>
      <c r="G252" s="26">
        <v>14</v>
      </c>
      <c r="H252" s="23" t="str">
        <f t="shared" si="12"/>
        <v>UREN -80 033001  14</v>
      </c>
      <c r="I252" s="23" t="str">
        <f t="shared" si="13"/>
        <v xml:space="preserve"> 14</v>
      </c>
      <c r="J252" s="13"/>
      <c r="K252" s="327">
        <f>IFERROR(VLOOKUP(L252,Mapping!AW:BA,5,FALSE),"")</f>
        <v>3</v>
      </c>
      <c r="L252" s="97" t="s">
        <v>943</v>
      </c>
      <c r="M252" s="286"/>
      <c r="N252" s="393" t="s">
        <v>2880</v>
      </c>
      <c r="O252" s="395">
        <v>43998</v>
      </c>
      <c r="P252" s="13" t="s">
        <v>969</v>
      </c>
      <c r="Q252" s="77"/>
      <c r="R252" s="26"/>
      <c r="S252" s="26"/>
      <c r="T252" s="13"/>
      <c r="U252" s="26"/>
      <c r="V252" s="26">
        <v>14</v>
      </c>
      <c r="W252" s="23" t="str">
        <f t="shared" si="14"/>
        <v>UREN -80 033001  14</v>
      </c>
      <c r="X252" s="23" t="str">
        <f t="shared" si="15"/>
        <v xml:space="preserve"> 14</v>
      </c>
      <c r="Y252" s="13"/>
      <c r="Z252" s="13"/>
      <c r="AA252" s="13"/>
      <c r="AB252" s="90"/>
      <c r="AC252" s="26"/>
      <c r="AD252" s="24">
        <f>IF(AE252="","",VLOOKUP(AE252,Mapping!AT:AU,2,FALSE))</f>
        <v>2</v>
      </c>
      <c r="AE252" s="13" t="s">
        <v>1</v>
      </c>
    </row>
    <row r="253" spans="1:31">
      <c r="A253" s="116" t="s">
        <v>305</v>
      </c>
      <c r="B253" s="36" t="s">
        <v>306</v>
      </c>
      <c r="C253" s="209"/>
      <c r="D253" s="209"/>
      <c r="E253" s="209"/>
      <c r="F253" s="26"/>
      <c r="G253" s="26">
        <v>10</v>
      </c>
      <c r="H253" s="23" t="str">
        <f t="shared" si="12"/>
        <v>UREN -80 033001  10</v>
      </c>
      <c r="I253" s="23" t="str">
        <f t="shared" si="13"/>
        <v xml:space="preserve"> 10</v>
      </c>
      <c r="J253" s="13"/>
      <c r="K253" s="327">
        <f>IFERROR(VLOOKUP(L253,Mapping!AW:BA,5,FALSE),"")</f>
        <v>2</v>
      </c>
      <c r="L253" s="97" t="s">
        <v>925</v>
      </c>
      <c r="M253" s="286"/>
      <c r="N253" s="393" t="s">
        <v>2880</v>
      </c>
      <c r="O253" s="395">
        <v>43998</v>
      </c>
      <c r="P253" s="13" t="s">
        <v>969</v>
      </c>
      <c r="Q253" s="77"/>
      <c r="R253" s="26"/>
      <c r="S253" s="26"/>
      <c r="T253" s="13"/>
      <c r="U253" s="26"/>
      <c r="V253" s="26">
        <v>10</v>
      </c>
      <c r="W253" s="23" t="str">
        <f t="shared" si="14"/>
        <v>UREN -80 033001  10</v>
      </c>
      <c r="X253" s="23" t="str">
        <f t="shared" si="15"/>
        <v xml:space="preserve"> 10</v>
      </c>
      <c r="Y253" s="13"/>
      <c r="Z253" s="13"/>
      <c r="AA253" s="13"/>
      <c r="AB253" s="90"/>
      <c r="AC253" s="26"/>
      <c r="AD253" s="24">
        <f>IF(AE253="","",VLOOKUP(AE253,Mapping!AT:AU,2,FALSE))</f>
        <v>2</v>
      </c>
      <c r="AE253" s="13" t="s">
        <v>1</v>
      </c>
    </row>
    <row r="254" spans="1:31">
      <c r="A254" s="116" t="s">
        <v>305</v>
      </c>
      <c r="B254" s="36" t="s">
        <v>306</v>
      </c>
      <c r="C254" s="209"/>
      <c r="D254" s="209"/>
      <c r="E254" s="209"/>
      <c r="F254" s="26"/>
      <c r="G254" s="26">
        <v>10</v>
      </c>
      <c r="H254" s="23" t="str">
        <f t="shared" si="12"/>
        <v>UREN -80 033001  10</v>
      </c>
      <c r="I254" s="23" t="str">
        <f t="shared" si="13"/>
        <v xml:space="preserve"> 10</v>
      </c>
      <c r="J254" s="13"/>
      <c r="K254" s="327">
        <f>IFERROR(VLOOKUP(L254,Mapping!AW:BA,5,FALSE),"")</f>
        <v>3</v>
      </c>
      <c r="L254" s="97" t="s">
        <v>943</v>
      </c>
      <c r="M254" s="286"/>
      <c r="N254" s="393" t="s">
        <v>2880</v>
      </c>
      <c r="O254" s="395">
        <v>43998</v>
      </c>
      <c r="P254" s="13" t="s">
        <v>969</v>
      </c>
      <c r="Q254" s="77"/>
      <c r="R254" s="26"/>
      <c r="S254" s="26"/>
      <c r="T254" s="13"/>
      <c r="U254" s="26"/>
      <c r="V254" s="26">
        <v>10</v>
      </c>
      <c r="W254" s="23" t="str">
        <f t="shared" si="14"/>
        <v>UREN -80 033001  10</v>
      </c>
      <c r="X254" s="23" t="str">
        <f t="shared" si="15"/>
        <v xml:space="preserve"> 10</v>
      </c>
      <c r="Y254" s="13"/>
      <c r="Z254" s="13"/>
      <c r="AA254" s="13"/>
      <c r="AB254" s="90"/>
      <c r="AC254" s="26"/>
      <c r="AD254" s="24">
        <f>IF(AE254="","",VLOOKUP(AE254,Mapping!AT:AU,2,FALSE))</f>
        <v>2</v>
      </c>
      <c r="AE254" s="13" t="s">
        <v>1</v>
      </c>
    </row>
    <row r="255" spans="1:31">
      <c r="A255" s="116" t="s">
        <v>309</v>
      </c>
      <c r="B255" s="36" t="s">
        <v>310</v>
      </c>
      <c r="C255" s="209"/>
      <c r="D255" s="209"/>
      <c r="E255" s="209"/>
      <c r="F255" s="26"/>
      <c r="G255" s="26">
        <v>9</v>
      </c>
      <c r="H255" s="23" t="str">
        <f t="shared" si="12"/>
        <v>UREN -80 033001  9</v>
      </c>
      <c r="I255" s="23" t="str">
        <f t="shared" si="13"/>
        <v xml:space="preserve"> 9</v>
      </c>
      <c r="J255" s="13"/>
      <c r="K255" s="327">
        <f>IFERROR(VLOOKUP(L255,Mapping!AW:BA,5,FALSE),"")</f>
        <v>3</v>
      </c>
      <c r="L255" s="97" t="s">
        <v>943</v>
      </c>
      <c r="M255" s="286"/>
      <c r="N255" s="393" t="s">
        <v>2880</v>
      </c>
      <c r="O255" s="395">
        <v>43998</v>
      </c>
      <c r="P255" s="13" t="s">
        <v>969</v>
      </c>
      <c r="Q255" s="77"/>
      <c r="R255" s="26"/>
      <c r="S255" s="26"/>
      <c r="T255" s="13"/>
      <c r="U255" s="26"/>
      <c r="V255" s="26">
        <v>9</v>
      </c>
      <c r="W255" s="23" t="str">
        <f t="shared" si="14"/>
        <v>UREN -80 033001  9</v>
      </c>
      <c r="X255" s="23" t="str">
        <f t="shared" si="15"/>
        <v xml:space="preserve"> 9</v>
      </c>
      <c r="Y255" s="13"/>
      <c r="Z255" s="13"/>
      <c r="AA255" s="13"/>
      <c r="AB255" s="90"/>
      <c r="AC255" s="26"/>
      <c r="AD255" s="24">
        <f>IF(AE255="","",VLOOKUP(AE255,Mapping!AT:AU,2,FALSE))</f>
        <v>2</v>
      </c>
      <c r="AE255" s="13" t="s">
        <v>1</v>
      </c>
    </row>
    <row r="256" spans="1:31">
      <c r="A256" s="116" t="s">
        <v>309</v>
      </c>
      <c r="B256" s="36" t="s">
        <v>310</v>
      </c>
      <c r="C256" s="209"/>
      <c r="D256" s="209"/>
      <c r="E256" s="209"/>
      <c r="F256" s="26"/>
      <c r="G256" s="26">
        <v>9</v>
      </c>
      <c r="H256" s="23" t="str">
        <f t="shared" si="12"/>
        <v>UREN -80 033001  9</v>
      </c>
      <c r="I256" s="23" t="str">
        <f t="shared" si="13"/>
        <v xml:space="preserve"> 9</v>
      </c>
      <c r="J256" s="13"/>
      <c r="K256" s="327">
        <f>IFERROR(VLOOKUP(L256,Mapping!AW:BA,5,FALSE),"")</f>
        <v>2</v>
      </c>
      <c r="L256" s="97" t="s">
        <v>925</v>
      </c>
      <c r="M256" s="286"/>
      <c r="N256" s="393" t="s">
        <v>2880</v>
      </c>
      <c r="O256" s="395">
        <v>43998</v>
      </c>
      <c r="P256" s="13" t="s">
        <v>969</v>
      </c>
      <c r="Q256" s="77"/>
      <c r="R256" s="26"/>
      <c r="S256" s="26"/>
      <c r="T256" s="13"/>
      <c r="U256" s="26"/>
      <c r="V256" s="26">
        <v>9</v>
      </c>
      <c r="W256" s="23" t="str">
        <f t="shared" si="14"/>
        <v>UREN -80 033001  9</v>
      </c>
      <c r="X256" s="23" t="str">
        <f t="shared" si="15"/>
        <v xml:space="preserve"> 9</v>
      </c>
      <c r="Y256" s="13"/>
      <c r="Z256" s="13"/>
      <c r="AA256" s="13"/>
      <c r="AB256" s="90"/>
      <c r="AC256" s="26"/>
      <c r="AD256" s="24">
        <f>IF(AE256="","",VLOOKUP(AE256,Mapping!AT:AU,2,FALSE))</f>
        <v>2</v>
      </c>
      <c r="AE256" s="13" t="s">
        <v>1</v>
      </c>
    </row>
    <row r="257" spans="1:31">
      <c r="A257" s="116" t="s">
        <v>312</v>
      </c>
      <c r="B257" s="36" t="s">
        <v>313</v>
      </c>
      <c r="C257" s="209"/>
      <c r="D257" s="209"/>
      <c r="E257" s="209"/>
      <c r="F257" s="26"/>
      <c r="G257" s="26">
        <v>10</v>
      </c>
      <c r="H257" s="23" t="str">
        <f t="shared" si="12"/>
        <v>UREN -80 033001  10</v>
      </c>
      <c r="I257" s="23" t="str">
        <f t="shared" si="13"/>
        <v xml:space="preserve"> 10</v>
      </c>
      <c r="J257" s="13"/>
      <c r="K257" s="327">
        <f>IFERROR(VLOOKUP(L257,Mapping!AW:BA,5,FALSE),"")</f>
        <v>2</v>
      </c>
      <c r="L257" s="97" t="s">
        <v>925</v>
      </c>
      <c r="M257" s="286"/>
      <c r="N257" s="393" t="s">
        <v>2880</v>
      </c>
      <c r="O257" s="395">
        <v>43998</v>
      </c>
      <c r="P257" s="13" t="s">
        <v>969</v>
      </c>
      <c r="Q257" s="77"/>
      <c r="R257" s="26"/>
      <c r="S257" s="26"/>
      <c r="T257" s="13"/>
      <c r="U257" s="26"/>
      <c r="V257" s="26">
        <v>10</v>
      </c>
      <c r="W257" s="23" t="str">
        <f t="shared" si="14"/>
        <v>UREN -80 033001  10</v>
      </c>
      <c r="X257" s="23" t="str">
        <f t="shared" si="15"/>
        <v xml:space="preserve"> 10</v>
      </c>
      <c r="Y257" s="13"/>
      <c r="Z257" s="13"/>
      <c r="AA257" s="13"/>
      <c r="AB257" s="90"/>
      <c r="AC257" s="26"/>
      <c r="AD257" s="24">
        <f>IF(AE257="","",VLOOKUP(AE257,Mapping!AT:AU,2,FALSE))</f>
        <v>2</v>
      </c>
      <c r="AE257" s="13" t="s">
        <v>1</v>
      </c>
    </row>
    <row r="258" spans="1:31">
      <c r="A258" s="116" t="s">
        <v>312</v>
      </c>
      <c r="B258" s="36" t="s">
        <v>313</v>
      </c>
      <c r="C258" s="209"/>
      <c r="D258" s="209"/>
      <c r="E258" s="209"/>
      <c r="F258" s="26"/>
      <c r="G258" s="26">
        <v>10</v>
      </c>
      <c r="H258" s="23" t="str">
        <f t="shared" ref="H258:H266" si="16">IF(G258="","","UREN -80 033001"&amp;" "&amp;F258&amp;" "&amp;G258)</f>
        <v>UREN -80 033001  10</v>
      </c>
      <c r="I258" s="23" t="str">
        <f t="shared" ref="I258:I266" si="17">IF(G258="","",F258&amp;" "&amp;G258)</f>
        <v xml:space="preserve"> 10</v>
      </c>
      <c r="J258" s="13"/>
      <c r="K258" s="327">
        <f>IFERROR(VLOOKUP(L258,Mapping!AW:BA,5,FALSE),"")</f>
        <v>3</v>
      </c>
      <c r="L258" s="97" t="s">
        <v>943</v>
      </c>
      <c r="M258" s="286"/>
      <c r="N258" s="393" t="s">
        <v>2880</v>
      </c>
      <c r="O258" s="395">
        <v>43998</v>
      </c>
      <c r="P258" s="13" t="s">
        <v>969</v>
      </c>
      <c r="Q258" s="77"/>
      <c r="R258" s="26"/>
      <c r="S258" s="26"/>
      <c r="T258" s="13"/>
      <c r="U258" s="26"/>
      <c r="V258" s="26">
        <v>10</v>
      </c>
      <c r="W258" s="23" t="str">
        <f t="shared" ref="W258:W266" si="18">IF(V258="","","UREN -80 033001"&amp;" "&amp;U258&amp;" "&amp;V258)</f>
        <v>UREN -80 033001  10</v>
      </c>
      <c r="X258" s="23" t="str">
        <f t="shared" ref="X258:X266" si="19">IF(V258="","",U258&amp;" "&amp;V258)</f>
        <v xml:space="preserve"> 10</v>
      </c>
      <c r="Y258" s="13"/>
      <c r="Z258" s="13"/>
      <c r="AA258" s="13"/>
      <c r="AB258" s="90"/>
      <c r="AC258" s="26"/>
      <c r="AD258" s="24">
        <f>IF(AE258="","",VLOOKUP(AE258,Mapping!AT:AU,2,FALSE))</f>
        <v>2</v>
      </c>
      <c r="AE258" s="13" t="s">
        <v>1</v>
      </c>
    </row>
    <row r="259" spans="1:31">
      <c r="A259" s="116" t="s">
        <v>314</v>
      </c>
      <c r="B259" s="36" t="s">
        <v>315</v>
      </c>
      <c r="C259" s="209"/>
      <c r="D259" s="209"/>
      <c r="E259" s="209"/>
      <c r="F259" s="26"/>
      <c r="G259" s="26">
        <v>9</v>
      </c>
      <c r="H259" s="23" t="str">
        <f t="shared" si="16"/>
        <v>UREN -80 033001  9</v>
      </c>
      <c r="I259" s="23" t="str">
        <f t="shared" si="17"/>
        <v xml:space="preserve"> 9</v>
      </c>
      <c r="J259" s="13"/>
      <c r="K259" s="327">
        <f>IFERROR(VLOOKUP(L259,Mapping!AW:BA,5,FALSE),"")</f>
        <v>3</v>
      </c>
      <c r="L259" s="97" t="s">
        <v>943</v>
      </c>
      <c r="M259" s="286"/>
      <c r="N259" s="393" t="s">
        <v>2880</v>
      </c>
      <c r="O259" s="395">
        <v>43998</v>
      </c>
      <c r="P259" s="13" t="s">
        <v>969</v>
      </c>
      <c r="Q259" s="77"/>
      <c r="R259" s="26"/>
      <c r="S259" s="26"/>
      <c r="T259" s="13"/>
      <c r="U259" s="26"/>
      <c r="V259" s="26">
        <v>9</v>
      </c>
      <c r="W259" s="23" t="str">
        <f t="shared" si="18"/>
        <v>UREN -80 033001  9</v>
      </c>
      <c r="X259" s="23" t="str">
        <f t="shared" si="19"/>
        <v xml:space="preserve"> 9</v>
      </c>
      <c r="Y259" s="13"/>
      <c r="Z259" s="13"/>
      <c r="AA259" s="13"/>
      <c r="AB259" s="90"/>
      <c r="AC259" s="26"/>
      <c r="AD259" s="24">
        <f>IF(AE259="","",VLOOKUP(AE259,Mapping!AT:AU,2,FALSE))</f>
        <v>2</v>
      </c>
      <c r="AE259" s="13" t="s">
        <v>1</v>
      </c>
    </row>
    <row r="260" spans="1:31">
      <c r="A260" s="116" t="s">
        <v>319</v>
      </c>
      <c r="B260" s="36" t="s">
        <v>320</v>
      </c>
      <c r="C260" s="209"/>
      <c r="D260" s="209"/>
      <c r="E260" s="209"/>
      <c r="F260" s="26"/>
      <c r="G260" s="26">
        <v>9</v>
      </c>
      <c r="H260" s="23" t="str">
        <f t="shared" si="16"/>
        <v>UREN -80 033001  9</v>
      </c>
      <c r="I260" s="23" t="str">
        <f t="shared" si="17"/>
        <v xml:space="preserve"> 9</v>
      </c>
      <c r="J260" s="13"/>
      <c r="K260" s="327">
        <f>IFERROR(VLOOKUP(L260,Mapping!AW:BA,5,FALSE),"")</f>
        <v>3</v>
      </c>
      <c r="L260" s="97" t="s">
        <v>943</v>
      </c>
      <c r="M260" s="286"/>
      <c r="N260" s="393" t="s">
        <v>2880</v>
      </c>
      <c r="O260" s="395">
        <v>43999</v>
      </c>
      <c r="P260" s="13" t="s">
        <v>969</v>
      </c>
      <c r="Q260" s="77"/>
      <c r="R260" s="26"/>
      <c r="S260" s="26"/>
      <c r="T260" s="13"/>
      <c r="U260" s="26"/>
      <c r="V260" s="26">
        <v>9</v>
      </c>
      <c r="W260" s="23" t="str">
        <f t="shared" si="18"/>
        <v>UREN -80 033001  9</v>
      </c>
      <c r="X260" s="23" t="str">
        <f t="shared" si="19"/>
        <v xml:space="preserve"> 9</v>
      </c>
      <c r="Y260" s="13"/>
      <c r="Z260" s="13"/>
      <c r="AA260" s="13"/>
      <c r="AB260" s="90"/>
      <c r="AC260" s="26"/>
      <c r="AD260" s="24">
        <f>IF(AE260="","",VLOOKUP(AE260,Mapping!AT:AU,2,FALSE))</f>
        <v>2</v>
      </c>
      <c r="AE260" s="13" t="s">
        <v>1</v>
      </c>
    </row>
    <row r="261" spans="1:31">
      <c r="A261" s="116" t="s">
        <v>319</v>
      </c>
      <c r="B261" s="36" t="s">
        <v>320</v>
      </c>
      <c r="C261" s="209"/>
      <c r="D261" s="209"/>
      <c r="E261" s="209"/>
      <c r="F261" s="26"/>
      <c r="G261" s="26">
        <v>9</v>
      </c>
      <c r="H261" s="23" t="str">
        <f t="shared" si="16"/>
        <v>UREN -80 033001  9</v>
      </c>
      <c r="I261" s="23" t="str">
        <f t="shared" si="17"/>
        <v xml:space="preserve"> 9</v>
      </c>
      <c r="J261" s="13"/>
      <c r="K261" s="327">
        <f>IFERROR(VLOOKUP(L261,Mapping!AW:BA,5,FALSE),"")</f>
        <v>2</v>
      </c>
      <c r="L261" s="97" t="s">
        <v>925</v>
      </c>
      <c r="M261" s="286"/>
      <c r="N261" s="393" t="s">
        <v>2880</v>
      </c>
      <c r="O261" s="395">
        <v>43999</v>
      </c>
      <c r="P261" s="13" t="s">
        <v>969</v>
      </c>
      <c r="Q261" s="77"/>
      <c r="R261" s="26"/>
      <c r="S261" s="26"/>
      <c r="T261" s="13"/>
      <c r="U261" s="26"/>
      <c r="V261" s="26">
        <v>9</v>
      </c>
      <c r="W261" s="23" t="str">
        <f t="shared" si="18"/>
        <v>UREN -80 033001  9</v>
      </c>
      <c r="X261" s="23" t="str">
        <f t="shared" si="19"/>
        <v xml:space="preserve"> 9</v>
      </c>
      <c r="Y261" s="13"/>
      <c r="Z261" s="13"/>
      <c r="AA261" s="13"/>
      <c r="AB261" s="90"/>
      <c r="AC261" s="26"/>
      <c r="AD261" s="24">
        <f>IF(AE261="","",VLOOKUP(AE261,Mapping!AT:AU,2,FALSE))</f>
        <v>2</v>
      </c>
      <c r="AE261" s="13" t="s">
        <v>1</v>
      </c>
    </row>
    <row r="262" spans="1:31">
      <c r="A262" s="116" t="s">
        <v>324</v>
      </c>
      <c r="B262" s="36" t="s">
        <v>325</v>
      </c>
      <c r="C262" s="209"/>
      <c r="D262" s="209"/>
      <c r="E262" s="209"/>
      <c r="F262" s="26"/>
      <c r="G262" s="26">
        <v>13</v>
      </c>
      <c r="H262" s="23" t="str">
        <f t="shared" si="16"/>
        <v>UREN -80 033001  13</v>
      </c>
      <c r="I262" s="23" t="str">
        <f t="shared" si="17"/>
        <v xml:space="preserve"> 13</v>
      </c>
      <c r="J262" s="13"/>
      <c r="K262" s="327">
        <f>IFERROR(VLOOKUP(L262,Mapping!AW:BA,5,FALSE),"")</f>
        <v>2</v>
      </c>
      <c r="L262" s="97" t="s">
        <v>925</v>
      </c>
      <c r="M262" s="286"/>
      <c r="N262" s="393" t="s">
        <v>2880</v>
      </c>
      <c r="O262" s="395">
        <v>43999</v>
      </c>
      <c r="P262" s="13" t="s">
        <v>969</v>
      </c>
      <c r="Q262" s="77"/>
      <c r="R262" s="26"/>
      <c r="S262" s="26"/>
      <c r="T262" s="13"/>
      <c r="U262" s="26"/>
      <c r="V262" s="26">
        <v>13</v>
      </c>
      <c r="W262" s="23" t="str">
        <f t="shared" si="18"/>
        <v>UREN -80 033001  13</v>
      </c>
      <c r="X262" s="23" t="str">
        <f t="shared" si="19"/>
        <v xml:space="preserve"> 13</v>
      </c>
      <c r="Y262" s="13"/>
      <c r="Z262" s="13"/>
      <c r="AA262" s="13"/>
      <c r="AB262" s="90"/>
      <c r="AC262" s="26"/>
      <c r="AD262" s="24">
        <f>IF(AE262="","",VLOOKUP(AE262,Mapping!AT:AU,2,FALSE))</f>
        <v>2</v>
      </c>
      <c r="AE262" s="13" t="s">
        <v>1</v>
      </c>
    </row>
    <row r="263" spans="1:31">
      <c r="A263" s="116" t="s">
        <v>324</v>
      </c>
      <c r="B263" s="36" t="s">
        <v>325</v>
      </c>
      <c r="C263" s="209"/>
      <c r="D263" s="209"/>
      <c r="E263" s="209"/>
      <c r="F263" s="26"/>
      <c r="G263" s="26">
        <v>13</v>
      </c>
      <c r="H263" s="23" t="str">
        <f t="shared" si="16"/>
        <v>UREN -80 033001  13</v>
      </c>
      <c r="I263" s="23" t="str">
        <f t="shared" si="17"/>
        <v xml:space="preserve"> 13</v>
      </c>
      <c r="J263" s="13"/>
      <c r="K263" s="327">
        <f>IFERROR(VLOOKUP(L263,Mapping!AW:BA,5,FALSE),"")</f>
        <v>3</v>
      </c>
      <c r="L263" s="97" t="s">
        <v>943</v>
      </c>
      <c r="M263" s="286"/>
      <c r="N263" s="393" t="s">
        <v>2880</v>
      </c>
      <c r="O263" s="395">
        <v>43999</v>
      </c>
      <c r="P263" s="13" t="s">
        <v>969</v>
      </c>
      <c r="Q263" s="77"/>
      <c r="R263" s="26"/>
      <c r="S263" s="26"/>
      <c r="T263" s="13"/>
      <c r="U263" s="26"/>
      <c r="V263" s="26">
        <v>13</v>
      </c>
      <c r="W263" s="23" t="str">
        <f t="shared" si="18"/>
        <v>UREN -80 033001  13</v>
      </c>
      <c r="X263" s="23" t="str">
        <f t="shared" si="19"/>
        <v xml:space="preserve"> 13</v>
      </c>
      <c r="Y263" s="13"/>
      <c r="Z263" s="13"/>
      <c r="AA263" s="13"/>
      <c r="AB263" s="90"/>
      <c r="AC263" s="26"/>
      <c r="AD263" s="24">
        <f>IF(AE263="","",VLOOKUP(AE263,Mapping!AT:AU,2,FALSE))</f>
        <v>2</v>
      </c>
      <c r="AE263" s="13" t="s">
        <v>1</v>
      </c>
    </row>
    <row r="264" spans="1:31">
      <c r="A264" s="116" t="s">
        <v>326</v>
      </c>
      <c r="B264" s="36" t="s">
        <v>327</v>
      </c>
      <c r="C264" s="209"/>
      <c r="D264" s="209"/>
      <c r="E264" s="209"/>
      <c r="F264" s="26"/>
      <c r="G264" s="26">
        <v>14</v>
      </c>
      <c r="H264" s="23" t="str">
        <f t="shared" si="16"/>
        <v>UREN -80 033001  14</v>
      </c>
      <c r="I264" s="23" t="str">
        <f t="shared" si="17"/>
        <v xml:space="preserve"> 14</v>
      </c>
      <c r="J264" s="13"/>
      <c r="K264" s="327">
        <f>IFERROR(VLOOKUP(L264,Mapping!AW:BA,5,FALSE),"")</f>
        <v>2</v>
      </c>
      <c r="L264" s="97" t="s">
        <v>925</v>
      </c>
      <c r="M264" s="286"/>
      <c r="N264" s="393" t="s">
        <v>2880</v>
      </c>
      <c r="O264" s="395">
        <v>43999</v>
      </c>
      <c r="P264" s="13" t="s">
        <v>969</v>
      </c>
      <c r="Q264" s="77"/>
      <c r="R264" s="26"/>
      <c r="S264" s="26"/>
      <c r="T264" s="13"/>
      <c r="U264" s="26"/>
      <c r="V264" s="26">
        <v>14</v>
      </c>
      <c r="W264" s="23" t="str">
        <f t="shared" si="18"/>
        <v>UREN -80 033001  14</v>
      </c>
      <c r="X264" s="23" t="str">
        <f t="shared" si="19"/>
        <v xml:space="preserve"> 14</v>
      </c>
      <c r="Y264" s="13"/>
      <c r="Z264" s="13"/>
      <c r="AA264" s="13"/>
      <c r="AB264" s="90"/>
      <c r="AC264" s="26"/>
      <c r="AD264" s="24">
        <f>IF(AE264="","",VLOOKUP(AE264,Mapping!AT:AU,2,FALSE))</f>
        <v>2</v>
      </c>
      <c r="AE264" s="13" t="s">
        <v>1</v>
      </c>
    </row>
    <row r="265" spans="1:31">
      <c r="A265" s="116" t="s">
        <v>334</v>
      </c>
      <c r="B265" s="36" t="s">
        <v>335</v>
      </c>
      <c r="C265" s="209"/>
      <c r="D265" s="209"/>
      <c r="E265" s="209"/>
      <c r="F265" s="26"/>
      <c r="G265" s="26">
        <v>14</v>
      </c>
      <c r="H265" s="23" t="str">
        <f t="shared" si="16"/>
        <v>UREN -80 033001  14</v>
      </c>
      <c r="I265" s="23" t="str">
        <f t="shared" si="17"/>
        <v xml:space="preserve"> 14</v>
      </c>
      <c r="J265" s="13"/>
      <c r="K265" s="327">
        <f>IFERROR(VLOOKUP(L265,Mapping!AW:BA,5,FALSE),"")</f>
        <v>3</v>
      </c>
      <c r="L265" s="97" t="s">
        <v>943</v>
      </c>
      <c r="M265" s="286"/>
      <c r="N265" s="393" t="s">
        <v>2880</v>
      </c>
      <c r="O265" s="395">
        <v>43999</v>
      </c>
      <c r="P265" s="13" t="s">
        <v>969</v>
      </c>
      <c r="Q265" s="77"/>
      <c r="R265" s="26"/>
      <c r="S265" s="26"/>
      <c r="T265" s="13"/>
      <c r="U265" s="26"/>
      <c r="V265" s="26">
        <v>14</v>
      </c>
      <c r="W265" s="23" t="str">
        <f t="shared" si="18"/>
        <v>UREN -80 033001  14</v>
      </c>
      <c r="X265" s="23" t="str">
        <f t="shared" si="19"/>
        <v xml:space="preserve"> 14</v>
      </c>
      <c r="Y265" s="13"/>
      <c r="Z265" s="13"/>
      <c r="AA265" s="13"/>
      <c r="AB265" s="90"/>
      <c r="AC265" s="26"/>
      <c r="AD265" s="24">
        <f>IF(AE265="","",VLOOKUP(AE265,Mapping!AT:AU,2,FALSE))</f>
        <v>2</v>
      </c>
      <c r="AE265" s="13" t="s">
        <v>1</v>
      </c>
    </row>
    <row r="266" spans="1:31">
      <c r="A266" s="116" t="s">
        <v>334</v>
      </c>
      <c r="B266" s="36" t="s">
        <v>335</v>
      </c>
      <c r="C266" s="209"/>
      <c r="D266" s="209"/>
      <c r="E266" s="209"/>
      <c r="F266" s="26"/>
      <c r="G266" s="26">
        <v>14</v>
      </c>
      <c r="H266" s="23" t="str">
        <f t="shared" si="16"/>
        <v>UREN -80 033001  14</v>
      </c>
      <c r="I266" s="23" t="str">
        <f t="shared" si="17"/>
        <v xml:space="preserve"> 14</v>
      </c>
      <c r="J266" s="13"/>
      <c r="K266" s="327">
        <f>IFERROR(VLOOKUP(L266,Mapping!AW:BA,5,FALSE),"")</f>
        <v>2</v>
      </c>
      <c r="L266" s="97" t="s">
        <v>925</v>
      </c>
      <c r="M266" s="286"/>
      <c r="N266" s="393" t="s">
        <v>2880</v>
      </c>
      <c r="O266" s="395">
        <v>43999</v>
      </c>
      <c r="P266" s="13" t="s">
        <v>969</v>
      </c>
      <c r="Q266" s="77"/>
      <c r="R266" s="26"/>
      <c r="S266" s="26"/>
      <c r="T266" s="13"/>
      <c r="U266" s="26"/>
      <c r="V266" s="26">
        <v>14</v>
      </c>
      <c r="W266" s="23" t="str">
        <f t="shared" si="18"/>
        <v>UREN -80 033001  14</v>
      </c>
      <c r="X266" s="23" t="str">
        <f t="shared" si="19"/>
        <v xml:space="preserve"> 14</v>
      </c>
      <c r="Y266" s="13"/>
      <c r="Z266" s="13"/>
      <c r="AA266" s="13"/>
      <c r="AB266" s="90"/>
      <c r="AC266" s="26"/>
      <c r="AD266" s="24">
        <f>IF(AE266="","",VLOOKUP(AE266,Mapping!AT:AU,2,FALSE))</f>
        <v>2</v>
      </c>
      <c r="AE266" s="13" t="s">
        <v>1</v>
      </c>
    </row>
    <row r="267" spans="1:31">
      <c r="A267" s="116" t="s">
        <v>336</v>
      </c>
      <c r="B267" s="36" t="s">
        <v>337</v>
      </c>
      <c r="C267" s="310"/>
      <c r="D267" s="310"/>
      <c r="E267" s="310"/>
      <c r="F267" s="113"/>
      <c r="G267" s="26"/>
      <c r="H267" s="23" t="str">
        <f t="shared" ref="H267:H298" si="20">IF(G267="","","UREN -80 033001"&amp;" "&amp;F267&amp;" "&amp;G267)</f>
        <v/>
      </c>
      <c r="I267" s="23" t="str">
        <f t="shared" ref="I267:I298" si="21">IF(G267="","",F267&amp;" "&amp;G267)</f>
        <v/>
      </c>
      <c r="J267" s="13" t="s">
        <v>205</v>
      </c>
      <c r="K267" s="327">
        <f>IFERROR(VLOOKUP(L267,Mapping!AW:BA,5,FALSE),"")</f>
        <v>11</v>
      </c>
      <c r="L267" s="261" t="s">
        <v>1034</v>
      </c>
      <c r="M267" s="353" t="s">
        <v>3042</v>
      </c>
      <c r="N267" s="26" t="s">
        <v>2933</v>
      </c>
      <c r="O267" s="253">
        <v>44712</v>
      </c>
      <c r="P267" s="13" t="s">
        <v>933</v>
      </c>
      <c r="Q267" s="354">
        <v>0.03</v>
      </c>
      <c r="R267" s="26">
        <v>30</v>
      </c>
      <c r="S267" s="26"/>
      <c r="T267" s="13">
        <v>1</v>
      </c>
      <c r="U267" s="36"/>
      <c r="V267" s="36"/>
      <c r="W267" s="23" t="str">
        <f t="shared" ref="W267:W298" si="22">IF(V267="","","UREN -80 033001"&amp;" "&amp;U267&amp;" "&amp;V267)</f>
        <v/>
      </c>
      <c r="X267" s="23" t="str">
        <f t="shared" ref="X267:X298" si="23">IF(V267="","",U267&amp;" "&amp;V267)</f>
        <v/>
      </c>
      <c r="Y267" s="13">
        <v>4</v>
      </c>
      <c r="Z267" s="13">
        <v>1</v>
      </c>
      <c r="AA267" s="13">
        <v>7</v>
      </c>
      <c r="AB267" s="355" t="s">
        <v>3043</v>
      </c>
      <c r="AC267" s="26"/>
      <c r="AD267" s="24">
        <f>IF(AE267="","",VLOOKUP(AE267,Mapping!AT:AU,2,FALSE))</f>
        <v>3</v>
      </c>
      <c r="AE267" s="13" t="s">
        <v>148</v>
      </c>
    </row>
    <row r="268" spans="1:31">
      <c r="A268" s="116" t="s">
        <v>336</v>
      </c>
      <c r="B268" s="36" t="s">
        <v>337</v>
      </c>
      <c r="C268" s="209"/>
      <c r="D268" s="209"/>
      <c r="E268" s="209"/>
      <c r="F268" s="26"/>
      <c r="G268" s="26">
        <v>9</v>
      </c>
      <c r="H268" s="23" t="str">
        <f t="shared" si="20"/>
        <v>UREN -80 033001  9</v>
      </c>
      <c r="I268" s="23" t="str">
        <f t="shared" si="21"/>
        <v xml:space="preserve"> 9</v>
      </c>
      <c r="J268" s="13" t="s">
        <v>205</v>
      </c>
      <c r="K268" s="327">
        <f>IFERROR(VLOOKUP(L268,Mapping!AW:BA,5,FALSE),"")</f>
        <v>3</v>
      </c>
      <c r="L268" s="97" t="s">
        <v>943</v>
      </c>
      <c r="M268" s="286" t="s">
        <v>2938</v>
      </c>
      <c r="N268" s="26" t="s">
        <v>2963</v>
      </c>
      <c r="O268" s="93" t="s">
        <v>2963</v>
      </c>
      <c r="P268" s="13" t="s">
        <v>912</v>
      </c>
      <c r="Q268" s="77"/>
      <c r="R268" s="26"/>
      <c r="S268" s="26"/>
      <c r="T268" s="13"/>
      <c r="U268" s="26"/>
      <c r="V268" s="26">
        <v>9</v>
      </c>
      <c r="W268" s="23" t="str">
        <f t="shared" si="22"/>
        <v>UREN -80 033001  9</v>
      </c>
      <c r="X268" s="23" t="str">
        <f t="shared" si="23"/>
        <v xml:space="preserve"> 9</v>
      </c>
      <c r="Y268" s="13"/>
      <c r="Z268" s="13"/>
      <c r="AA268" s="13"/>
      <c r="AB268" s="90"/>
      <c r="AC268" s="26"/>
      <c r="AD268" s="24">
        <f>IF(AE268="","",VLOOKUP(AE268,Mapping!AT:AU,2,FALSE))</f>
        <v>2</v>
      </c>
      <c r="AE268" s="13" t="s">
        <v>1</v>
      </c>
    </row>
    <row r="269" spans="1:31">
      <c r="A269" s="116" t="s">
        <v>339</v>
      </c>
      <c r="B269" s="36" t="s">
        <v>340</v>
      </c>
      <c r="C269" s="209"/>
      <c r="D269" s="209"/>
      <c r="E269" s="209"/>
      <c r="F269" s="26"/>
      <c r="G269" s="26">
        <v>13</v>
      </c>
      <c r="H269" s="23" t="str">
        <f t="shared" si="20"/>
        <v>UREN -80 033001  13</v>
      </c>
      <c r="I269" s="23" t="str">
        <f t="shared" si="21"/>
        <v xml:space="preserve"> 13</v>
      </c>
      <c r="J269" s="13"/>
      <c r="K269" s="327">
        <f>IFERROR(VLOOKUP(L269,Mapping!AW:BA,5,FALSE),"")</f>
        <v>3</v>
      </c>
      <c r="L269" s="97" t="s">
        <v>943</v>
      </c>
      <c r="M269" s="286"/>
      <c r="N269" s="393" t="s">
        <v>2880</v>
      </c>
      <c r="O269" s="395">
        <v>43999</v>
      </c>
      <c r="P269" s="13" t="s">
        <v>969</v>
      </c>
      <c r="Q269" s="77"/>
      <c r="R269" s="26"/>
      <c r="S269" s="26"/>
      <c r="T269" s="13"/>
      <c r="U269" s="26"/>
      <c r="V269" s="26">
        <v>13</v>
      </c>
      <c r="W269" s="23" t="str">
        <f t="shared" si="22"/>
        <v>UREN -80 033001  13</v>
      </c>
      <c r="X269" s="23" t="str">
        <f t="shared" si="23"/>
        <v xml:space="preserve"> 13</v>
      </c>
      <c r="Y269" s="13"/>
      <c r="Z269" s="13"/>
      <c r="AA269" s="13"/>
      <c r="AB269" s="90"/>
      <c r="AC269" s="26"/>
      <c r="AD269" s="24">
        <f>IF(AE269="","",VLOOKUP(AE269,Mapping!AT:AU,2,FALSE))</f>
        <v>2</v>
      </c>
      <c r="AE269" s="13" t="s">
        <v>1</v>
      </c>
    </row>
    <row r="270" spans="1:31">
      <c r="A270" s="116" t="s">
        <v>339</v>
      </c>
      <c r="B270" s="36" t="s">
        <v>340</v>
      </c>
      <c r="C270" s="209"/>
      <c r="D270" s="209"/>
      <c r="E270" s="209"/>
      <c r="F270" s="26"/>
      <c r="G270" s="26">
        <v>13</v>
      </c>
      <c r="H270" s="23" t="str">
        <f t="shared" si="20"/>
        <v>UREN -80 033001  13</v>
      </c>
      <c r="I270" s="23" t="str">
        <f t="shared" si="21"/>
        <v xml:space="preserve"> 13</v>
      </c>
      <c r="J270" s="13"/>
      <c r="K270" s="327">
        <f>IFERROR(VLOOKUP(L270,Mapping!AW:BA,5,FALSE),"")</f>
        <v>2</v>
      </c>
      <c r="L270" s="97" t="s">
        <v>925</v>
      </c>
      <c r="M270" s="286"/>
      <c r="N270" s="393" t="s">
        <v>2880</v>
      </c>
      <c r="O270" s="395">
        <v>43999</v>
      </c>
      <c r="P270" s="13" t="s">
        <v>969</v>
      </c>
      <c r="Q270" s="77"/>
      <c r="R270" s="26"/>
      <c r="S270" s="26"/>
      <c r="T270" s="13"/>
      <c r="U270" s="26"/>
      <c r="V270" s="26">
        <v>13</v>
      </c>
      <c r="W270" s="23" t="str">
        <f t="shared" si="22"/>
        <v>UREN -80 033001  13</v>
      </c>
      <c r="X270" s="23" t="str">
        <f t="shared" si="23"/>
        <v xml:space="preserve"> 13</v>
      </c>
      <c r="Y270" s="13"/>
      <c r="Z270" s="13"/>
      <c r="AA270" s="13"/>
      <c r="AB270" s="90"/>
      <c r="AC270" s="26"/>
      <c r="AD270" s="24">
        <f>IF(AE270="","",VLOOKUP(AE270,Mapping!AT:AU,2,FALSE))</f>
        <v>2</v>
      </c>
      <c r="AE270" s="13" t="s">
        <v>1</v>
      </c>
    </row>
    <row r="271" spans="1:31">
      <c r="A271" s="116" t="s">
        <v>341</v>
      </c>
      <c r="B271" s="36" t="s">
        <v>342</v>
      </c>
      <c r="C271" s="209"/>
      <c r="D271" s="209"/>
      <c r="E271" s="209"/>
      <c r="F271" s="26"/>
      <c r="G271" s="26">
        <v>14</v>
      </c>
      <c r="H271" s="23" t="str">
        <f t="shared" si="20"/>
        <v>UREN -80 033001  14</v>
      </c>
      <c r="I271" s="23" t="str">
        <f t="shared" si="21"/>
        <v xml:space="preserve"> 14</v>
      </c>
      <c r="J271" s="13"/>
      <c r="K271" s="327">
        <f>IFERROR(VLOOKUP(L271,Mapping!AW:BA,5,FALSE),"")</f>
        <v>2</v>
      </c>
      <c r="L271" s="97" t="s">
        <v>925</v>
      </c>
      <c r="M271" s="286"/>
      <c r="N271" s="393" t="s">
        <v>2880</v>
      </c>
      <c r="O271" s="395">
        <v>43999</v>
      </c>
      <c r="P271" s="13" t="s">
        <v>969</v>
      </c>
      <c r="Q271" s="77"/>
      <c r="R271" s="26"/>
      <c r="S271" s="26"/>
      <c r="T271" s="13"/>
      <c r="U271" s="26"/>
      <c r="V271" s="26">
        <v>14</v>
      </c>
      <c r="W271" s="23" t="str">
        <f t="shared" si="22"/>
        <v>UREN -80 033001  14</v>
      </c>
      <c r="X271" s="23" t="str">
        <f t="shared" si="23"/>
        <v xml:space="preserve"> 14</v>
      </c>
      <c r="Y271" s="13"/>
      <c r="Z271" s="13"/>
      <c r="AA271" s="13"/>
      <c r="AB271" s="90"/>
      <c r="AC271" s="26"/>
      <c r="AD271" s="24">
        <f>IF(AE271="","",VLOOKUP(AE271,Mapping!AT:AU,2,FALSE))</f>
        <v>2</v>
      </c>
      <c r="AE271" s="13" t="s">
        <v>1</v>
      </c>
    </row>
    <row r="272" spans="1:31">
      <c r="A272" s="116" t="s">
        <v>346</v>
      </c>
      <c r="B272" s="36" t="s">
        <v>347</v>
      </c>
      <c r="C272" s="209"/>
      <c r="D272" s="209"/>
      <c r="E272" s="209"/>
      <c r="F272" s="26"/>
      <c r="G272" s="26">
        <v>10</v>
      </c>
      <c r="H272" s="23" t="str">
        <f t="shared" si="20"/>
        <v>UREN -80 033001  10</v>
      </c>
      <c r="I272" s="23" t="str">
        <f t="shared" si="21"/>
        <v xml:space="preserve"> 10</v>
      </c>
      <c r="J272" s="13"/>
      <c r="K272" s="327">
        <f>IFERROR(VLOOKUP(L272,Mapping!AW:BA,5,FALSE),"")</f>
        <v>2</v>
      </c>
      <c r="L272" s="97" t="s">
        <v>925</v>
      </c>
      <c r="M272" s="286"/>
      <c r="N272" s="393" t="s">
        <v>2880</v>
      </c>
      <c r="O272" s="395">
        <v>43999</v>
      </c>
      <c r="P272" s="13" t="s">
        <v>969</v>
      </c>
      <c r="Q272" s="77"/>
      <c r="R272" s="26"/>
      <c r="S272" s="26"/>
      <c r="T272" s="13"/>
      <c r="U272" s="26"/>
      <c r="V272" s="26">
        <v>10</v>
      </c>
      <c r="W272" s="23" t="str">
        <f t="shared" si="22"/>
        <v>UREN -80 033001  10</v>
      </c>
      <c r="X272" s="23" t="str">
        <f t="shared" si="23"/>
        <v xml:space="preserve"> 10</v>
      </c>
      <c r="Y272" s="13"/>
      <c r="Z272" s="13"/>
      <c r="AA272" s="13"/>
      <c r="AB272" s="90"/>
      <c r="AC272" s="26"/>
      <c r="AD272" s="24">
        <f>IF(AE272="","",VLOOKUP(AE272,Mapping!AT:AU,2,FALSE))</f>
        <v>2</v>
      </c>
      <c r="AE272" s="13" t="s">
        <v>1</v>
      </c>
    </row>
    <row r="273" spans="1:31">
      <c r="A273" s="116" t="s">
        <v>346</v>
      </c>
      <c r="B273" s="36" t="s">
        <v>347</v>
      </c>
      <c r="C273" s="209"/>
      <c r="D273" s="209"/>
      <c r="E273" s="209"/>
      <c r="F273" s="26"/>
      <c r="G273" s="26">
        <v>10</v>
      </c>
      <c r="H273" s="23" t="str">
        <f t="shared" si="20"/>
        <v>UREN -80 033001  10</v>
      </c>
      <c r="I273" s="23" t="str">
        <f t="shared" si="21"/>
        <v xml:space="preserve"> 10</v>
      </c>
      <c r="J273" s="13"/>
      <c r="K273" s="327">
        <f>IFERROR(VLOOKUP(L273,Mapping!AW:BA,5,FALSE),"")</f>
        <v>3</v>
      </c>
      <c r="L273" s="97" t="s">
        <v>943</v>
      </c>
      <c r="M273" s="286"/>
      <c r="N273" s="393" t="s">
        <v>2880</v>
      </c>
      <c r="O273" s="395">
        <v>43999</v>
      </c>
      <c r="P273" s="13" t="s">
        <v>969</v>
      </c>
      <c r="Q273" s="77"/>
      <c r="R273" s="26"/>
      <c r="S273" s="26"/>
      <c r="T273" s="13"/>
      <c r="U273" s="26"/>
      <c r="V273" s="26">
        <v>10</v>
      </c>
      <c r="W273" s="23" t="str">
        <f t="shared" si="22"/>
        <v>UREN -80 033001  10</v>
      </c>
      <c r="X273" s="23" t="str">
        <f t="shared" si="23"/>
        <v xml:space="preserve"> 10</v>
      </c>
      <c r="Y273" s="13"/>
      <c r="Z273" s="13"/>
      <c r="AA273" s="13"/>
      <c r="AB273" s="90"/>
      <c r="AC273" s="26"/>
      <c r="AD273" s="24">
        <f>IF(AE273="","",VLOOKUP(AE273,Mapping!AT:AU,2,FALSE))</f>
        <v>2</v>
      </c>
      <c r="AE273" s="13" t="s">
        <v>1</v>
      </c>
    </row>
    <row r="274" spans="1:31">
      <c r="A274" s="116" t="s">
        <v>350</v>
      </c>
      <c r="B274" s="36" t="s">
        <v>351</v>
      </c>
      <c r="C274" s="209"/>
      <c r="D274" s="209"/>
      <c r="E274" s="209"/>
      <c r="F274" s="26"/>
      <c r="G274" s="26">
        <v>11</v>
      </c>
      <c r="H274" s="23" t="str">
        <f t="shared" si="20"/>
        <v>UREN -80 033001  11</v>
      </c>
      <c r="I274" s="23" t="str">
        <f t="shared" si="21"/>
        <v xml:space="preserve"> 11</v>
      </c>
      <c r="J274" s="13"/>
      <c r="K274" s="327">
        <f>IFERROR(VLOOKUP(L274,Mapping!AW:BA,5,FALSE),"")</f>
        <v>2</v>
      </c>
      <c r="L274" s="97" t="s">
        <v>925</v>
      </c>
      <c r="M274" s="286"/>
      <c r="N274" s="393" t="s">
        <v>2880</v>
      </c>
      <c r="O274" s="395">
        <v>44000</v>
      </c>
      <c r="P274" s="13" t="s">
        <v>969</v>
      </c>
      <c r="Q274" s="77"/>
      <c r="R274" s="26"/>
      <c r="S274" s="26"/>
      <c r="T274" s="13"/>
      <c r="U274" s="26"/>
      <c r="V274" s="26">
        <v>11</v>
      </c>
      <c r="W274" s="23" t="str">
        <f t="shared" si="22"/>
        <v>UREN -80 033001  11</v>
      </c>
      <c r="X274" s="23" t="str">
        <f t="shared" si="23"/>
        <v xml:space="preserve"> 11</v>
      </c>
      <c r="Y274" s="13"/>
      <c r="Z274" s="13"/>
      <c r="AA274" s="13"/>
      <c r="AB274" s="90"/>
      <c r="AC274" s="26"/>
      <c r="AD274" s="24">
        <f>IF(AE274="","",VLOOKUP(AE274,Mapping!AT:AU,2,FALSE))</f>
        <v>2</v>
      </c>
      <c r="AE274" s="13" t="s">
        <v>1</v>
      </c>
    </row>
    <row r="275" spans="1:31">
      <c r="A275" s="116" t="s">
        <v>350</v>
      </c>
      <c r="B275" s="36" t="s">
        <v>351</v>
      </c>
      <c r="C275" s="209"/>
      <c r="D275" s="209"/>
      <c r="E275" s="209"/>
      <c r="F275" s="26"/>
      <c r="G275" s="26">
        <v>11</v>
      </c>
      <c r="H275" s="23" t="str">
        <f t="shared" si="20"/>
        <v>UREN -80 033001  11</v>
      </c>
      <c r="I275" s="23" t="str">
        <f t="shared" si="21"/>
        <v xml:space="preserve"> 11</v>
      </c>
      <c r="J275" s="13"/>
      <c r="K275" s="327">
        <f>IFERROR(VLOOKUP(L275,Mapping!AW:BA,5,FALSE),"")</f>
        <v>3</v>
      </c>
      <c r="L275" s="97" t="s">
        <v>943</v>
      </c>
      <c r="M275" s="286"/>
      <c r="N275" s="393" t="s">
        <v>2880</v>
      </c>
      <c r="O275" s="395">
        <v>44000</v>
      </c>
      <c r="P275" s="13" t="s">
        <v>969</v>
      </c>
      <c r="Q275" s="77"/>
      <c r="R275" s="26"/>
      <c r="S275" s="26"/>
      <c r="T275" s="13"/>
      <c r="U275" s="26"/>
      <c r="V275" s="26">
        <v>11</v>
      </c>
      <c r="W275" s="23" t="str">
        <f t="shared" si="22"/>
        <v>UREN -80 033001  11</v>
      </c>
      <c r="X275" s="23" t="str">
        <f t="shared" si="23"/>
        <v xml:space="preserve"> 11</v>
      </c>
      <c r="Y275" s="13"/>
      <c r="Z275" s="13"/>
      <c r="AA275" s="13"/>
      <c r="AB275" s="90"/>
      <c r="AC275" s="26"/>
      <c r="AD275" s="24">
        <f>IF(AE275="","",VLOOKUP(AE275,Mapping!AT:AU,2,FALSE))</f>
        <v>2</v>
      </c>
      <c r="AE275" s="13" t="s">
        <v>1</v>
      </c>
    </row>
    <row r="276" spans="1:31">
      <c r="A276" s="116" t="s">
        <v>352</v>
      </c>
      <c r="B276" s="36" t="s">
        <v>353</v>
      </c>
      <c r="C276" s="209"/>
      <c r="D276" s="209"/>
      <c r="E276" s="209"/>
      <c r="F276" s="26"/>
      <c r="G276" s="26">
        <v>14</v>
      </c>
      <c r="H276" s="23" t="str">
        <f t="shared" si="20"/>
        <v>UREN -80 033001  14</v>
      </c>
      <c r="I276" s="23" t="str">
        <f t="shared" si="21"/>
        <v xml:space="preserve"> 14</v>
      </c>
      <c r="J276" s="13"/>
      <c r="K276" s="327">
        <f>IFERROR(VLOOKUP(L276,Mapping!AW:BA,5,FALSE),"")</f>
        <v>3</v>
      </c>
      <c r="L276" s="97" t="s">
        <v>943</v>
      </c>
      <c r="M276" s="286"/>
      <c r="N276" s="393" t="s">
        <v>2880</v>
      </c>
      <c r="O276" s="395">
        <v>44000</v>
      </c>
      <c r="P276" s="13" t="s">
        <v>969</v>
      </c>
      <c r="Q276" s="77"/>
      <c r="R276" s="26"/>
      <c r="S276" s="26"/>
      <c r="T276" s="13"/>
      <c r="U276" s="26"/>
      <c r="V276" s="26">
        <v>14</v>
      </c>
      <c r="W276" s="23" t="str">
        <f t="shared" si="22"/>
        <v>UREN -80 033001  14</v>
      </c>
      <c r="X276" s="23" t="str">
        <f t="shared" si="23"/>
        <v xml:space="preserve"> 14</v>
      </c>
      <c r="Y276" s="13"/>
      <c r="Z276" s="13"/>
      <c r="AA276" s="13"/>
      <c r="AB276" s="90"/>
      <c r="AC276" s="26"/>
      <c r="AD276" s="24">
        <f>IF(AE276="","",VLOOKUP(AE276,Mapping!AT:AU,2,FALSE))</f>
        <v>2</v>
      </c>
      <c r="AE276" s="13" t="s">
        <v>1</v>
      </c>
    </row>
    <row r="277" spans="1:31">
      <c r="A277" s="116" t="s">
        <v>352</v>
      </c>
      <c r="B277" s="36" t="s">
        <v>353</v>
      </c>
      <c r="C277" s="209"/>
      <c r="D277" s="209"/>
      <c r="E277" s="209"/>
      <c r="F277" s="26"/>
      <c r="G277" s="26">
        <v>14</v>
      </c>
      <c r="H277" s="23" t="str">
        <f t="shared" si="20"/>
        <v>UREN -80 033001  14</v>
      </c>
      <c r="I277" s="23" t="str">
        <f t="shared" si="21"/>
        <v xml:space="preserve"> 14</v>
      </c>
      <c r="J277" s="13"/>
      <c r="K277" s="327">
        <f>IFERROR(VLOOKUP(L277,Mapping!AW:BA,5,FALSE),"")</f>
        <v>2</v>
      </c>
      <c r="L277" s="97" t="s">
        <v>925</v>
      </c>
      <c r="M277" s="286"/>
      <c r="N277" s="393" t="s">
        <v>2880</v>
      </c>
      <c r="O277" s="395">
        <v>44000</v>
      </c>
      <c r="P277" s="13" t="s">
        <v>969</v>
      </c>
      <c r="Q277" s="77"/>
      <c r="R277" s="26"/>
      <c r="S277" s="26"/>
      <c r="T277" s="13"/>
      <c r="U277" s="26"/>
      <c r="V277" s="26">
        <v>14</v>
      </c>
      <c r="W277" s="23" t="str">
        <f t="shared" si="22"/>
        <v>UREN -80 033001  14</v>
      </c>
      <c r="X277" s="23" t="str">
        <f t="shared" si="23"/>
        <v xml:space="preserve"> 14</v>
      </c>
      <c r="Y277" s="13"/>
      <c r="Z277" s="13"/>
      <c r="AA277" s="13"/>
      <c r="AB277" s="90"/>
      <c r="AC277" s="26"/>
      <c r="AD277" s="24">
        <f>IF(AE277="","",VLOOKUP(AE277,Mapping!AT:AU,2,FALSE))</f>
        <v>2</v>
      </c>
      <c r="AE277" s="13" t="s">
        <v>1</v>
      </c>
    </row>
    <row r="278" spans="1:31">
      <c r="A278" s="116" t="s">
        <v>360</v>
      </c>
      <c r="B278" s="36" t="s">
        <v>361</v>
      </c>
      <c r="C278" s="209"/>
      <c r="D278" s="209"/>
      <c r="E278" s="209"/>
      <c r="F278" s="26"/>
      <c r="G278" s="26">
        <v>15</v>
      </c>
      <c r="H278" s="23" t="str">
        <f t="shared" si="20"/>
        <v>UREN -80 033001  15</v>
      </c>
      <c r="I278" s="23" t="str">
        <f t="shared" si="21"/>
        <v xml:space="preserve"> 15</v>
      </c>
      <c r="J278" s="13"/>
      <c r="K278" s="327">
        <f>IFERROR(VLOOKUP(L278,Mapping!AW:BA,5,FALSE),"")</f>
        <v>2</v>
      </c>
      <c r="L278" s="97" t="s">
        <v>925</v>
      </c>
      <c r="M278" s="286"/>
      <c r="N278" s="393" t="s">
        <v>2880</v>
      </c>
      <c r="O278" s="395">
        <v>44000</v>
      </c>
      <c r="P278" s="13" t="s">
        <v>969</v>
      </c>
      <c r="Q278" s="77"/>
      <c r="R278" s="26"/>
      <c r="S278" s="26"/>
      <c r="T278" s="13"/>
      <c r="U278" s="26"/>
      <c r="V278" s="26">
        <v>15</v>
      </c>
      <c r="W278" s="23" t="str">
        <f t="shared" si="22"/>
        <v>UREN -80 033001  15</v>
      </c>
      <c r="X278" s="23" t="str">
        <f t="shared" si="23"/>
        <v xml:space="preserve"> 15</v>
      </c>
      <c r="Y278" s="13"/>
      <c r="Z278" s="13"/>
      <c r="AA278" s="13"/>
      <c r="AB278" s="90"/>
      <c r="AC278" s="26"/>
      <c r="AD278" s="24">
        <f>IF(AE278="","",VLOOKUP(AE278,Mapping!AT:AU,2,FALSE))</f>
        <v>2</v>
      </c>
      <c r="AE278" s="13" t="s">
        <v>1</v>
      </c>
    </row>
    <row r="279" spans="1:31">
      <c r="A279" s="116" t="s">
        <v>391</v>
      </c>
      <c r="B279" s="36" t="s">
        <v>392</v>
      </c>
      <c r="C279" s="209"/>
      <c r="D279" s="209"/>
      <c r="E279" s="209"/>
      <c r="F279" s="26"/>
      <c r="G279" s="26">
        <v>15</v>
      </c>
      <c r="H279" s="23" t="str">
        <f t="shared" si="20"/>
        <v>UREN -80 033001  15</v>
      </c>
      <c r="I279" s="23" t="str">
        <f t="shared" si="21"/>
        <v xml:space="preserve"> 15</v>
      </c>
      <c r="J279" s="13"/>
      <c r="K279" s="327">
        <f>IFERROR(VLOOKUP(L279,Mapping!AW:BA,5,FALSE),"")</f>
        <v>2</v>
      </c>
      <c r="L279" s="97" t="s">
        <v>925</v>
      </c>
      <c r="M279" s="286"/>
      <c r="N279" s="393" t="s">
        <v>2880</v>
      </c>
      <c r="O279" s="395">
        <v>44000</v>
      </c>
      <c r="P279" s="13" t="s">
        <v>969</v>
      </c>
      <c r="Q279" s="77"/>
      <c r="R279" s="26"/>
      <c r="S279" s="26"/>
      <c r="T279" s="13"/>
      <c r="U279" s="26"/>
      <c r="V279" s="26">
        <v>15</v>
      </c>
      <c r="W279" s="23" t="str">
        <f t="shared" si="22"/>
        <v>UREN -80 033001  15</v>
      </c>
      <c r="X279" s="23" t="str">
        <f t="shared" si="23"/>
        <v xml:space="preserve"> 15</v>
      </c>
      <c r="Y279" s="13"/>
      <c r="Z279" s="13"/>
      <c r="AA279" s="13"/>
      <c r="AB279" s="90"/>
      <c r="AC279" s="26"/>
      <c r="AD279" s="24">
        <f>IF(AE279="","",VLOOKUP(AE279,Mapping!AT:AU,2,FALSE))</f>
        <v>2</v>
      </c>
      <c r="AE279" s="13" t="s">
        <v>1</v>
      </c>
    </row>
    <row r="280" spans="1:31">
      <c r="A280" s="116" t="s">
        <v>393</v>
      </c>
      <c r="B280" s="36" t="s">
        <v>394</v>
      </c>
      <c r="C280" s="209"/>
      <c r="D280" s="209"/>
      <c r="E280" s="209"/>
      <c r="F280" s="26"/>
      <c r="G280" s="26">
        <v>15</v>
      </c>
      <c r="H280" s="23" t="str">
        <f t="shared" si="20"/>
        <v>UREN -80 033001  15</v>
      </c>
      <c r="I280" s="23" t="str">
        <f t="shared" si="21"/>
        <v xml:space="preserve"> 15</v>
      </c>
      <c r="J280" s="13"/>
      <c r="K280" s="327">
        <f>IFERROR(VLOOKUP(L280,Mapping!AW:BA,5,FALSE),"")</f>
        <v>2</v>
      </c>
      <c r="L280" s="97" t="s">
        <v>925</v>
      </c>
      <c r="M280" s="286"/>
      <c r="N280" s="393" t="s">
        <v>2880</v>
      </c>
      <c r="O280" s="395">
        <v>44000</v>
      </c>
      <c r="P280" s="13" t="s">
        <v>969</v>
      </c>
      <c r="Q280" s="77"/>
      <c r="R280" s="26"/>
      <c r="S280" s="26"/>
      <c r="T280" s="13"/>
      <c r="U280" s="26"/>
      <c r="V280" s="26">
        <v>15</v>
      </c>
      <c r="W280" s="23" t="str">
        <f t="shared" si="22"/>
        <v>UREN -80 033001  15</v>
      </c>
      <c r="X280" s="23" t="str">
        <f t="shared" si="23"/>
        <v xml:space="preserve"> 15</v>
      </c>
      <c r="Y280" s="13"/>
      <c r="Z280" s="13"/>
      <c r="AA280" s="13"/>
      <c r="AB280" s="90"/>
      <c r="AC280" s="26"/>
      <c r="AD280" s="24">
        <f>IF(AE280="","",VLOOKUP(AE280,Mapping!AT:AU,2,FALSE))</f>
        <v>2</v>
      </c>
      <c r="AE280" s="13" t="s">
        <v>1</v>
      </c>
    </row>
    <row r="281" spans="1:31">
      <c r="A281" s="116" t="s">
        <v>396</v>
      </c>
      <c r="B281" s="36" t="s">
        <v>397</v>
      </c>
      <c r="C281" s="209"/>
      <c r="D281" s="209"/>
      <c r="E281" s="209"/>
      <c r="F281" s="26"/>
      <c r="G281" s="26">
        <v>15</v>
      </c>
      <c r="H281" s="23" t="str">
        <f t="shared" si="20"/>
        <v>UREN -80 033001  15</v>
      </c>
      <c r="I281" s="23" t="str">
        <f t="shared" si="21"/>
        <v xml:space="preserve"> 15</v>
      </c>
      <c r="J281" s="13"/>
      <c r="K281" s="327">
        <f>IFERROR(VLOOKUP(L281,Mapping!AW:BA,5,FALSE),"")</f>
        <v>2</v>
      </c>
      <c r="L281" s="97" t="s">
        <v>925</v>
      </c>
      <c r="M281" s="286"/>
      <c r="N281" s="393" t="s">
        <v>2880</v>
      </c>
      <c r="O281" s="395">
        <v>44000</v>
      </c>
      <c r="P281" s="13" t="s">
        <v>969</v>
      </c>
      <c r="Q281" s="77"/>
      <c r="R281" s="26"/>
      <c r="S281" s="26"/>
      <c r="T281" s="13"/>
      <c r="U281" s="26"/>
      <c r="V281" s="26">
        <v>15</v>
      </c>
      <c r="W281" s="23" t="str">
        <f t="shared" si="22"/>
        <v>UREN -80 033001  15</v>
      </c>
      <c r="X281" s="23" t="str">
        <f t="shared" si="23"/>
        <v xml:space="preserve"> 15</v>
      </c>
      <c r="Y281" s="13"/>
      <c r="Z281" s="13"/>
      <c r="AA281" s="13"/>
      <c r="AB281" s="90"/>
      <c r="AC281" s="26"/>
      <c r="AD281" s="24">
        <f>IF(AE281="","",VLOOKUP(AE281,Mapping!AT:AU,2,FALSE))</f>
        <v>2</v>
      </c>
      <c r="AE281" s="13" t="s">
        <v>1</v>
      </c>
    </row>
    <row r="282" spans="1:31">
      <c r="A282" s="116" t="s">
        <v>403</v>
      </c>
      <c r="B282" s="36" t="s">
        <v>404</v>
      </c>
      <c r="C282" s="209"/>
      <c r="D282" s="209"/>
      <c r="E282" s="209"/>
      <c r="F282" s="26"/>
      <c r="G282" s="26">
        <v>15</v>
      </c>
      <c r="H282" s="23" t="str">
        <f t="shared" si="20"/>
        <v>UREN -80 033001  15</v>
      </c>
      <c r="I282" s="23" t="str">
        <f t="shared" si="21"/>
        <v xml:space="preserve"> 15</v>
      </c>
      <c r="J282" s="13"/>
      <c r="K282" s="327">
        <f>IFERROR(VLOOKUP(L282,Mapping!AW:BA,5,FALSE),"")</f>
        <v>2</v>
      </c>
      <c r="L282" s="97" t="s">
        <v>925</v>
      </c>
      <c r="M282" s="286"/>
      <c r="N282" s="393" t="s">
        <v>2880</v>
      </c>
      <c r="O282" s="395">
        <v>44000</v>
      </c>
      <c r="P282" s="13" t="s">
        <v>969</v>
      </c>
      <c r="Q282" s="77"/>
      <c r="R282" s="26"/>
      <c r="S282" s="26"/>
      <c r="T282" s="13"/>
      <c r="U282" s="26"/>
      <c r="V282" s="26">
        <v>15</v>
      </c>
      <c r="W282" s="23" t="str">
        <f t="shared" si="22"/>
        <v>UREN -80 033001  15</v>
      </c>
      <c r="X282" s="23" t="str">
        <f t="shared" si="23"/>
        <v xml:space="preserve"> 15</v>
      </c>
      <c r="Y282" s="13"/>
      <c r="Z282" s="13"/>
      <c r="AA282" s="13"/>
      <c r="AB282" s="90"/>
      <c r="AC282" s="26"/>
      <c r="AD282" s="24">
        <f>IF(AE282="","",VLOOKUP(AE282,Mapping!AT:AU,2,FALSE))</f>
        <v>2</v>
      </c>
      <c r="AE282" s="13" t="s">
        <v>1</v>
      </c>
    </row>
    <row r="283" spans="1:31">
      <c r="A283" s="116" t="s">
        <v>408</v>
      </c>
      <c r="B283" s="36" t="s">
        <v>409</v>
      </c>
      <c r="C283" s="209"/>
      <c r="D283" s="209"/>
      <c r="E283" s="209"/>
      <c r="F283" s="26"/>
      <c r="G283" s="26">
        <v>15</v>
      </c>
      <c r="H283" s="23" t="str">
        <f t="shared" si="20"/>
        <v>UREN -80 033001  15</v>
      </c>
      <c r="I283" s="23" t="str">
        <f t="shared" si="21"/>
        <v xml:space="preserve"> 15</v>
      </c>
      <c r="J283" s="13"/>
      <c r="K283" s="327">
        <f>IFERROR(VLOOKUP(L283,Mapping!AW:BA,5,FALSE),"")</f>
        <v>2</v>
      </c>
      <c r="L283" s="97" t="s">
        <v>925</v>
      </c>
      <c r="M283" s="286"/>
      <c r="N283" s="393" t="s">
        <v>2880</v>
      </c>
      <c r="O283" s="395">
        <v>44000</v>
      </c>
      <c r="P283" s="13" t="s">
        <v>969</v>
      </c>
      <c r="Q283" s="77"/>
      <c r="R283" s="26"/>
      <c r="S283" s="26"/>
      <c r="T283" s="13"/>
      <c r="U283" s="26"/>
      <c r="V283" s="26">
        <v>15</v>
      </c>
      <c r="W283" s="23" t="str">
        <f t="shared" si="22"/>
        <v>UREN -80 033001  15</v>
      </c>
      <c r="X283" s="23" t="str">
        <f t="shared" si="23"/>
        <v xml:space="preserve"> 15</v>
      </c>
      <c r="Y283" s="13"/>
      <c r="Z283" s="13"/>
      <c r="AA283" s="13"/>
      <c r="AB283" s="90"/>
      <c r="AC283" s="26"/>
      <c r="AD283" s="24">
        <f>IF(AE283="","",VLOOKUP(AE283,Mapping!AT:AU,2,FALSE))</f>
        <v>2</v>
      </c>
      <c r="AE283" s="13" t="s">
        <v>1</v>
      </c>
    </row>
    <row r="284" spans="1:31">
      <c r="A284" s="116" t="s">
        <v>411</v>
      </c>
      <c r="B284" s="36" t="s">
        <v>412</v>
      </c>
      <c r="C284" s="209"/>
      <c r="D284" s="209"/>
      <c r="E284" s="209"/>
      <c r="F284" s="26"/>
      <c r="G284" s="26">
        <v>15</v>
      </c>
      <c r="H284" s="23" t="str">
        <f t="shared" si="20"/>
        <v>UREN -80 033001  15</v>
      </c>
      <c r="I284" s="23" t="str">
        <f t="shared" si="21"/>
        <v xml:space="preserve"> 15</v>
      </c>
      <c r="J284" s="13"/>
      <c r="K284" s="327">
        <f>IFERROR(VLOOKUP(L284,Mapping!AW:BA,5,FALSE),"")</f>
        <v>2</v>
      </c>
      <c r="L284" s="97" t="s">
        <v>925</v>
      </c>
      <c r="M284" s="286"/>
      <c r="N284" s="393" t="s">
        <v>2880</v>
      </c>
      <c r="O284" s="395">
        <v>44004</v>
      </c>
      <c r="P284" s="13" t="s">
        <v>969</v>
      </c>
      <c r="Q284" s="77"/>
      <c r="R284" s="26"/>
      <c r="S284" s="26"/>
      <c r="T284" s="13"/>
      <c r="U284" s="26"/>
      <c r="V284" s="26">
        <v>15</v>
      </c>
      <c r="W284" s="23" t="str">
        <f t="shared" si="22"/>
        <v>UREN -80 033001  15</v>
      </c>
      <c r="X284" s="23" t="str">
        <f t="shared" si="23"/>
        <v xml:space="preserve"> 15</v>
      </c>
      <c r="Y284" s="13"/>
      <c r="Z284" s="13"/>
      <c r="AA284" s="13"/>
      <c r="AB284" s="90"/>
      <c r="AC284" s="26"/>
      <c r="AD284" s="24">
        <f>IF(AE284="","",VLOOKUP(AE284,Mapping!AT:AU,2,FALSE))</f>
        <v>2</v>
      </c>
      <c r="AE284" s="13" t="s">
        <v>1</v>
      </c>
    </row>
    <row r="285" spans="1:31">
      <c r="A285" s="116" t="s">
        <v>419</v>
      </c>
      <c r="B285" s="36"/>
      <c r="C285" s="209"/>
      <c r="D285" s="209"/>
      <c r="E285" s="209"/>
      <c r="F285" s="26"/>
      <c r="G285" s="26">
        <v>16</v>
      </c>
      <c r="H285" s="23" t="str">
        <f t="shared" si="20"/>
        <v>UREN -80 033001  16</v>
      </c>
      <c r="I285" s="23" t="str">
        <f t="shared" si="21"/>
        <v xml:space="preserve"> 16</v>
      </c>
      <c r="J285" s="13"/>
      <c r="K285" s="327">
        <f>IFERROR(VLOOKUP(L285,Mapping!AW:BA,5,FALSE),"")</f>
        <v>2</v>
      </c>
      <c r="L285" s="97" t="s">
        <v>925</v>
      </c>
      <c r="M285" s="286"/>
      <c r="N285" s="393" t="s">
        <v>2880</v>
      </c>
      <c r="O285" s="395">
        <v>44004</v>
      </c>
      <c r="P285" s="13" t="s">
        <v>969</v>
      </c>
      <c r="Q285" s="77"/>
      <c r="R285" s="26"/>
      <c r="S285" s="26"/>
      <c r="T285" s="13"/>
      <c r="U285" s="26"/>
      <c r="V285" s="26">
        <v>16</v>
      </c>
      <c r="W285" s="23" t="str">
        <f t="shared" si="22"/>
        <v>UREN -80 033001  16</v>
      </c>
      <c r="X285" s="23" t="str">
        <f t="shared" si="23"/>
        <v xml:space="preserve"> 16</v>
      </c>
      <c r="Y285" s="13"/>
      <c r="Z285" s="13"/>
      <c r="AA285" s="13"/>
      <c r="AB285" s="90"/>
      <c r="AC285" s="26"/>
      <c r="AD285" s="24">
        <f>IF(AE285="","",VLOOKUP(AE285,Mapping!AT:AU,2,FALSE))</f>
        <v>2</v>
      </c>
      <c r="AE285" s="13" t="s">
        <v>1</v>
      </c>
    </row>
    <row r="286" spans="1:31">
      <c r="A286" s="116" t="s">
        <v>419</v>
      </c>
      <c r="B286" s="36"/>
      <c r="C286" s="209"/>
      <c r="D286" s="209"/>
      <c r="E286" s="209"/>
      <c r="F286" s="26"/>
      <c r="G286" s="26">
        <v>16</v>
      </c>
      <c r="H286" s="23" t="str">
        <f t="shared" si="20"/>
        <v>UREN -80 033001  16</v>
      </c>
      <c r="I286" s="23" t="str">
        <f t="shared" si="21"/>
        <v xml:space="preserve"> 16</v>
      </c>
      <c r="J286" s="13"/>
      <c r="K286" s="327">
        <f>IFERROR(VLOOKUP(L286,Mapping!AW:BA,5,FALSE),"")</f>
        <v>3</v>
      </c>
      <c r="L286" s="97" t="s">
        <v>943</v>
      </c>
      <c r="M286" s="286"/>
      <c r="N286" s="393" t="s">
        <v>2880</v>
      </c>
      <c r="O286" s="395">
        <v>44004</v>
      </c>
      <c r="P286" s="13" t="s">
        <v>969</v>
      </c>
      <c r="Q286" s="77"/>
      <c r="R286" s="26"/>
      <c r="S286" s="26"/>
      <c r="T286" s="13"/>
      <c r="U286" s="26"/>
      <c r="V286" s="26">
        <v>16</v>
      </c>
      <c r="W286" s="23" t="str">
        <f t="shared" si="22"/>
        <v>UREN -80 033001  16</v>
      </c>
      <c r="X286" s="23" t="str">
        <f t="shared" si="23"/>
        <v xml:space="preserve"> 16</v>
      </c>
      <c r="Y286" s="13"/>
      <c r="Z286" s="13"/>
      <c r="AA286" s="13"/>
      <c r="AB286" s="90"/>
      <c r="AC286" s="26"/>
      <c r="AD286" s="24">
        <f>IF(AE286="","",VLOOKUP(AE286,Mapping!AT:AU,2,FALSE))</f>
        <v>2</v>
      </c>
      <c r="AE286" s="13" t="s">
        <v>1</v>
      </c>
    </row>
    <row r="287" spans="1:31">
      <c r="A287" s="116" t="s">
        <v>424</v>
      </c>
      <c r="B287" s="36"/>
      <c r="C287" s="209"/>
      <c r="D287" s="209"/>
      <c r="E287" s="209"/>
      <c r="F287" s="26"/>
      <c r="G287" s="26">
        <v>16</v>
      </c>
      <c r="H287" s="23" t="str">
        <f t="shared" si="20"/>
        <v>UREN -80 033001  16</v>
      </c>
      <c r="I287" s="23" t="str">
        <f t="shared" si="21"/>
        <v xml:space="preserve"> 16</v>
      </c>
      <c r="J287" s="13"/>
      <c r="K287" s="327">
        <f>IFERROR(VLOOKUP(L287,Mapping!AW:BA,5,FALSE),"")</f>
        <v>2</v>
      </c>
      <c r="L287" s="97" t="s">
        <v>925</v>
      </c>
      <c r="M287" s="286"/>
      <c r="N287" s="393" t="s">
        <v>2880</v>
      </c>
      <c r="O287" s="395">
        <v>44004</v>
      </c>
      <c r="P287" s="13" t="s">
        <v>969</v>
      </c>
      <c r="Q287" s="77"/>
      <c r="R287" s="26"/>
      <c r="S287" s="26"/>
      <c r="T287" s="13"/>
      <c r="U287" s="26"/>
      <c r="V287" s="26">
        <v>16</v>
      </c>
      <c r="W287" s="23" t="str">
        <f t="shared" si="22"/>
        <v>UREN -80 033001  16</v>
      </c>
      <c r="X287" s="23" t="str">
        <f t="shared" si="23"/>
        <v xml:space="preserve"> 16</v>
      </c>
      <c r="Y287" s="13"/>
      <c r="Z287" s="13"/>
      <c r="AA287" s="13"/>
      <c r="AB287" s="90"/>
      <c r="AC287" s="26"/>
      <c r="AD287" s="24">
        <f>IF(AE287="","",VLOOKUP(AE287,Mapping!AT:AU,2,FALSE))</f>
        <v>2</v>
      </c>
      <c r="AE287" s="13" t="s">
        <v>1</v>
      </c>
    </row>
    <row r="288" spans="1:31">
      <c r="A288" s="116" t="s">
        <v>424</v>
      </c>
      <c r="B288" s="36"/>
      <c r="C288" s="209"/>
      <c r="D288" s="209"/>
      <c r="E288" s="209"/>
      <c r="F288" s="26"/>
      <c r="G288" s="26">
        <v>16</v>
      </c>
      <c r="H288" s="23" t="str">
        <f t="shared" si="20"/>
        <v>UREN -80 033001  16</v>
      </c>
      <c r="I288" s="23" t="str">
        <f t="shared" si="21"/>
        <v xml:space="preserve"> 16</v>
      </c>
      <c r="J288" s="13"/>
      <c r="K288" s="327">
        <f>IFERROR(VLOOKUP(L288,Mapping!AW:BA,5,FALSE),"")</f>
        <v>3</v>
      </c>
      <c r="L288" s="97" t="s">
        <v>943</v>
      </c>
      <c r="M288" s="286"/>
      <c r="N288" s="393" t="s">
        <v>2880</v>
      </c>
      <c r="O288" s="395">
        <v>44004</v>
      </c>
      <c r="P288" s="13" t="s">
        <v>969</v>
      </c>
      <c r="Q288" s="77"/>
      <c r="R288" s="26"/>
      <c r="S288" s="26"/>
      <c r="T288" s="13"/>
      <c r="U288" s="26"/>
      <c r="V288" s="26">
        <v>16</v>
      </c>
      <c r="W288" s="23" t="str">
        <f t="shared" si="22"/>
        <v>UREN -80 033001  16</v>
      </c>
      <c r="X288" s="23" t="str">
        <f t="shared" si="23"/>
        <v xml:space="preserve"> 16</v>
      </c>
      <c r="Y288" s="13"/>
      <c r="Z288" s="13"/>
      <c r="AA288" s="13"/>
      <c r="AB288" s="90"/>
      <c r="AC288" s="26"/>
      <c r="AD288" s="24">
        <f>IF(AE288="","",VLOOKUP(AE288,Mapping!AT:AU,2,FALSE))</f>
        <v>2</v>
      </c>
      <c r="AE288" s="13" t="s">
        <v>1</v>
      </c>
    </row>
    <row r="289" spans="1:31">
      <c r="A289" s="116">
        <v>19950030</v>
      </c>
      <c r="B289" s="36" t="s">
        <v>232</v>
      </c>
      <c r="C289" s="209"/>
      <c r="D289" s="209"/>
      <c r="E289" s="209"/>
      <c r="F289" s="26"/>
      <c r="G289" s="26">
        <v>6</v>
      </c>
      <c r="H289" s="23" t="str">
        <f t="shared" si="20"/>
        <v>UREN -80 033001  6</v>
      </c>
      <c r="I289" s="23" t="str">
        <f t="shared" si="21"/>
        <v xml:space="preserve"> 6</v>
      </c>
      <c r="J289" s="13"/>
      <c r="K289" s="327">
        <f>IFERROR(VLOOKUP(L289,Mapping!AW:BA,5,FALSE),"")</f>
        <v>1</v>
      </c>
      <c r="L289" s="261" t="s">
        <v>905</v>
      </c>
      <c r="M289" s="286"/>
      <c r="N289" s="26" t="s">
        <v>2879</v>
      </c>
      <c r="O289" s="252">
        <v>44013</v>
      </c>
      <c r="P289" s="13" t="s">
        <v>949</v>
      </c>
      <c r="Q289" s="77"/>
      <c r="R289" s="26"/>
      <c r="S289" s="26"/>
      <c r="T289" s="13"/>
      <c r="U289" s="26"/>
      <c r="V289" s="26">
        <v>6</v>
      </c>
      <c r="W289" s="23" t="str">
        <f t="shared" si="22"/>
        <v>UREN -80 033001  6</v>
      </c>
      <c r="X289" s="23" t="str">
        <f t="shared" si="23"/>
        <v xml:space="preserve"> 6</v>
      </c>
      <c r="Y289" s="13"/>
      <c r="Z289" s="13"/>
      <c r="AA289" s="13"/>
      <c r="AB289" s="90"/>
      <c r="AC289" s="26"/>
      <c r="AD289" s="24">
        <f>IF(AE289="","",VLOOKUP(AE289,Mapping!AT:AU,2,FALSE))</f>
        <v>2</v>
      </c>
      <c r="AE289" s="13" t="s">
        <v>1</v>
      </c>
    </row>
    <row r="290" spans="1:31">
      <c r="A290" s="116">
        <v>20130325</v>
      </c>
      <c r="B290" s="36" t="s">
        <v>254</v>
      </c>
      <c r="C290" s="209"/>
      <c r="D290" s="209"/>
      <c r="E290" s="209"/>
      <c r="F290" s="26"/>
      <c r="G290" s="26">
        <v>7</v>
      </c>
      <c r="H290" s="23" t="str">
        <f t="shared" si="20"/>
        <v>UREN -80 033001  7</v>
      </c>
      <c r="I290" s="23" t="str">
        <f t="shared" si="21"/>
        <v xml:space="preserve"> 7</v>
      </c>
      <c r="J290" s="13"/>
      <c r="K290" s="327">
        <f>IFERROR(VLOOKUP(L290,Mapping!AW:BA,5,FALSE),"")</f>
        <v>1</v>
      </c>
      <c r="L290" s="97" t="s">
        <v>905</v>
      </c>
      <c r="M290" s="286"/>
      <c r="N290" s="26" t="s">
        <v>2880</v>
      </c>
      <c r="O290" s="252">
        <v>44013</v>
      </c>
      <c r="P290" s="13" t="s">
        <v>949</v>
      </c>
      <c r="Q290" s="77"/>
      <c r="R290" s="26"/>
      <c r="S290" s="26"/>
      <c r="T290" s="13"/>
      <c r="U290" s="26"/>
      <c r="V290" s="26">
        <v>7</v>
      </c>
      <c r="W290" s="23" t="str">
        <f t="shared" si="22"/>
        <v>UREN -80 033001  7</v>
      </c>
      <c r="X290" s="23" t="str">
        <f t="shared" si="23"/>
        <v xml:space="preserve"> 7</v>
      </c>
      <c r="Y290" s="13"/>
      <c r="Z290" s="13"/>
      <c r="AA290" s="13"/>
      <c r="AB290" s="90"/>
      <c r="AC290" s="26"/>
      <c r="AD290" s="24">
        <f>IF(AE290="","",VLOOKUP(AE290,Mapping!AT:AU,2,FALSE))</f>
        <v>2</v>
      </c>
      <c r="AE290" s="13" t="s">
        <v>1</v>
      </c>
    </row>
    <row r="291" spans="1:31">
      <c r="A291" s="116">
        <v>19950030</v>
      </c>
      <c r="B291" s="36" t="s">
        <v>232</v>
      </c>
      <c r="C291" s="209"/>
      <c r="D291" s="209"/>
      <c r="E291" s="209"/>
      <c r="F291" s="62"/>
      <c r="G291" s="62">
        <v>6</v>
      </c>
      <c r="H291" s="23" t="str">
        <f t="shared" si="20"/>
        <v>UREN -80 033001  6</v>
      </c>
      <c r="I291" s="23" t="str">
        <f t="shared" si="21"/>
        <v xml:space="preserve"> 6</v>
      </c>
      <c r="J291" s="13"/>
      <c r="K291" s="327">
        <f>IFERROR(VLOOKUP(L291,Mapping!AW:BA,5,FALSE),"")</f>
        <v>1</v>
      </c>
      <c r="L291" s="97" t="s">
        <v>905</v>
      </c>
      <c r="M291" s="286"/>
      <c r="N291" s="393" t="s">
        <v>2880</v>
      </c>
      <c r="O291" s="395">
        <v>44028</v>
      </c>
      <c r="P291" s="13" t="s">
        <v>969</v>
      </c>
      <c r="Q291" s="77"/>
      <c r="R291" s="26"/>
      <c r="S291" s="26"/>
      <c r="T291" s="13"/>
      <c r="U291" s="62"/>
      <c r="V291" s="62">
        <v>6</v>
      </c>
      <c r="W291" s="23" t="str">
        <f t="shared" si="22"/>
        <v>UREN -80 033001  6</v>
      </c>
      <c r="X291" s="23" t="str">
        <f t="shared" si="23"/>
        <v xml:space="preserve"> 6</v>
      </c>
      <c r="Y291" s="13"/>
      <c r="Z291" s="13"/>
      <c r="AA291" s="13"/>
      <c r="AB291" s="90"/>
      <c r="AC291" s="26"/>
      <c r="AD291" s="24">
        <f>IF(AE291="","",VLOOKUP(AE291,Mapping!AT:AU,2,FALSE))</f>
        <v>2</v>
      </c>
      <c r="AE291" s="13" t="s">
        <v>1</v>
      </c>
    </row>
    <row r="292" spans="1:31">
      <c r="A292" s="116">
        <v>20130325</v>
      </c>
      <c r="B292" s="36" t="s">
        <v>254</v>
      </c>
      <c r="C292" s="209"/>
      <c r="D292" s="209"/>
      <c r="E292" s="209"/>
      <c r="F292" s="62"/>
      <c r="G292" s="26">
        <v>7</v>
      </c>
      <c r="H292" s="23" t="str">
        <f t="shared" si="20"/>
        <v>UREN -80 033001  7</v>
      </c>
      <c r="I292" s="23" t="str">
        <f t="shared" si="21"/>
        <v xml:space="preserve"> 7</v>
      </c>
      <c r="J292" s="13"/>
      <c r="K292" s="327">
        <f>IFERROR(VLOOKUP(L292,Mapping!AW:BA,5,FALSE),"")</f>
        <v>1</v>
      </c>
      <c r="L292" s="97" t="s">
        <v>905</v>
      </c>
      <c r="M292" s="286"/>
      <c r="N292" s="393" t="s">
        <v>2880</v>
      </c>
      <c r="O292" s="395">
        <v>44028</v>
      </c>
      <c r="P292" s="13" t="s">
        <v>969</v>
      </c>
      <c r="Q292" s="77"/>
      <c r="R292" s="26"/>
      <c r="S292" s="26"/>
      <c r="T292" s="13"/>
      <c r="U292" s="62"/>
      <c r="V292" s="26">
        <v>7</v>
      </c>
      <c r="W292" s="23" t="str">
        <f t="shared" si="22"/>
        <v>UREN -80 033001  7</v>
      </c>
      <c r="X292" s="23" t="str">
        <f t="shared" si="23"/>
        <v xml:space="preserve"> 7</v>
      </c>
      <c r="Y292" s="13"/>
      <c r="Z292" s="13"/>
      <c r="AA292" s="13"/>
      <c r="AB292" s="90"/>
      <c r="AC292" s="26"/>
      <c r="AD292" s="24">
        <f>IF(AE292="","",VLOOKUP(AE292,Mapping!AT:AU,2,FALSE))</f>
        <v>2</v>
      </c>
      <c r="AE292" s="13" t="s">
        <v>1</v>
      </c>
    </row>
    <row r="293" spans="1:31">
      <c r="A293" s="116" t="s">
        <v>271</v>
      </c>
      <c r="B293" s="36" t="s">
        <v>272</v>
      </c>
      <c r="C293" s="209"/>
      <c r="D293" s="209"/>
      <c r="E293" s="209"/>
      <c r="F293" s="26"/>
      <c r="G293" s="26">
        <v>12</v>
      </c>
      <c r="H293" s="23" t="str">
        <f t="shared" si="20"/>
        <v>UREN -80 033001  12</v>
      </c>
      <c r="I293" s="23" t="str">
        <f t="shared" si="21"/>
        <v xml:space="preserve"> 12</v>
      </c>
      <c r="J293" s="13"/>
      <c r="K293" s="327">
        <f>IFERROR(VLOOKUP(L293,Mapping!AW:BA,5,FALSE),"")</f>
        <v>1</v>
      </c>
      <c r="L293" s="97" t="s">
        <v>905</v>
      </c>
      <c r="M293" s="286"/>
      <c r="N293" s="393" t="s">
        <v>2880</v>
      </c>
      <c r="O293" s="395">
        <v>44033</v>
      </c>
      <c r="P293" s="13" t="s">
        <v>969</v>
      </c>
      <c r="Q293" s="77"/>
      <c r="R293" s="26"/>
      <c r="S293" s="26"/>
      <c r="T293" s="13"/>
      <c r="U293" s="26"/>
      <c r="V293" s="26">
        <v>12</v>
      </c>
      <c r="W293" s="23" t="str">
        <f t="shared" si="22"/>
        <v>UREN -80 033001  12</v>
      </c>
      <c r="X293" s="23" t="str">
        <f t="shared" si="23"/>
        <v xml:space="preserve"> 12</v>
      </c>
      <c r="Y293" s="13"/>
      <c r="Z293" s="13"/>
      <c r="AA293" s="13"/>
      <c r="AB293" s="90"/>
      <c r="AC293" s="26"/>
      <c r="AD293" s="24">
        <f>IF(AE293="","",VLOOKUP(AE293,Mapping!AT:AU,2,FALSE))</f>
        <v>2</v>
      </c>
      <c r="AE293" s="13" t="s">
        <v>1</v>
      </c>
    </row>
    <row r="294" spans="1:31">
      <c r="A294" s="116" t="s">
        <v>275</v>
      </c>
      <c r="B294" s="36" t="s">
        <v>276</v>
      </c>
      <c r="C294" s="209"/>
      <c r="D294" s="209"/>
      <c r="E294" s="209"/>
      <c r="F294" s="26"/>
      <c r="G294" s="26">
        <v>13</v>
      </c>
      <c r="H294" s="23" t="str">
        <f t="shared" si="20"/>
        <v>UREN -80 033001  13</v>
      </c>
      <c r="I294" s="23" t="str">
        <f t="shared" si="21"/>
        <v xml:space="preserve"> 13</v>
      </c>
      <c r="J294" s="13"/>
      <c r="K294" s="327">
        <f>IFERROR(VLOOKUP(L294,Mapping!AW:BA,5,FALSE),"")</f>
        <v>1</v>
      </c>
      <c r="L294" s="97" t="s">
        <v>905</v>
      </c>
      <c r="M294" s="286"/>
      <c r="N294" s="393" t="s">
        <v>2880</v>
      </c>
      <c r="O294" s="395">
        <v>44033</v>
      </c>
      <c r="P294" s="13" t="s">
        <v>969</v>
      </c>
      <c r="Q294" s="77"/>
      <c r="R294" s="26"/>
      <c r="S294" s="26"/>
      <c r="T294" s="13"/>
      <c r="U294" s="26"/>
      <c r="V294" s="26">
        <v>13</v>
      </c>
      <c r="W294" s="23" t="str">
        <f t="shared" si="22"/>
        <v>UREN -80 033001  13</v>
      </c>
      <c r="X294" s="23" t="str">
        <f t="shared" si="23"/>
        <v xml:space="preserve"> 13</v>
      </c>
      <c r="Y294" s="13"/>
      <c r="Z294" s="13"/>
      <c r="AA294" s="13"/>
      <c r="AB294" s="90"/>
      <c r="AC294" s="26"/>
      <c r="AD294" s="24">
        <f>IF(AE294="","",VLOOKUP(AE294,Mapping!AT:AU,2,FALSE))</f>
        <v>2</v>
      </c>
      <c r="AE294" s="13" t="s">
        <v>1</v>
      </c>
    </row>
    <row r="295" spans="1:31">
      <c r="A295" s="116" t="s">
        <v>286</v>
      </c>
      <c r="B295" s="36" t="s">
        <v>287</v>
      </c>
      <c r="C295" s="209"/>
      <c r="D295" s="209"/>
      <c r="E295" s="209"/>
      <c r="F295" s="26"/>
      <c r="G295" s="26">
        <v>13</v>
      </c>
      <c r="H295" s="23" t="str">
        <f t="shared" si="20"/>
        <v>UREN -80 033001  13</v>
      </c>
      <c r="I295" s="23" t="str">
        <f t="shared" si="21"/>
        <v xml:space="preserve"> 13</v>
      </c>
      <c r="J295" s="13"/>
      <c r="K295" s="327">
        <f>IFERROR(VLOOKUP(L295,Mapping!AW:BA,5,FALSE),"")</f>
        <v>1</v>
      </c>
      <c r="L295" s="97" t="s">
        <v>905</v>
      </c>
      <c r="M295" s="286"/>
      <c r="N295" s="393" t="s">
        <v>2880</v>
      </c>
      <c r="O295" s="395">
        <v>44033</v>
      </c>
      <c r="P295" s="13" t="s">
        <v>969</v>
      </c>
      <c r="Q295" s="77"/>
      <c r="R295" s="26"/>
      <c r="S295" s="26"/>
      <c r="T295" s="13"/>
      <c r="U295" s="26"/>
      <c r="V295" s="26">
        <v>13</v>
      </c>
      <c r="W295" s="23" t="str">
        <f t="shared" si="22"/>
        <v>UREN -80 033001  13</v>
      </c>
      <c r="X295" s="23" t="str">
        <f t="shared" si="23"/>
        <v xml:space="preserve"> 13</v>
      </c>
      <c r="Y295" s="13"/>
      <c r="Z295" s="13"/>
      <c r="AA295" s="13"/>
      <c r="AB295" s="90"/>
      <c r="AC295" s="26"/>
      <c r="AD295" s="24">
        <f>IF(AE295="","",VLOOKUP(AE295,Mapping!AT:AU,2,FALSE))</f>
        <v>2</v>
      </c>
      <c r="AE295" s="13" t="s">
        <v>1</v>
      </c>
    </row>
    <row r="296" spans="1:31">
      <c r="A296" s="116" t="s">
        <v>288</v>
      </c>
      <c r="B296" s="36" t="s">
        <v>289</v>
      </c>
      <c r="C296" s="209"/>
      <c r="D296" s="209"/>
      <c r="E296" s="209"/>
      <c r="F296" s="26"/>
      <c r="G296" s="26">
        <v>12</v>
      </c>
      <c r="H296" s="23" t="str">
        <f t="shared" si="20"/>
        <v>UREN -80 033001  12</v>
      </c>
      <c r="I296" s="23" t="str">
        <f t="shared" si="21"/>
        <v xml:space="preserve"> 12</v>
      </c>
      <c r="J296" s="13"/>
      <c r="K296" s="327">
        <f>IFERROR(VLOOKUP(L296,Mapping!AW:BA,5,FALSE),"")</f>
        <v>1</v>
      </c>
      <c r="L296" s="97" t="s">
        <v>905</v>
      </c>
      <c r="M296" s="286"/>
      <c r="N296" s="393" t="s">
        <v>2880</v>
      </c>
      <c r="O296" s="395">
        <v>44033</v>
      </c>
      <c r="P296" s="13" t="s">
        <v>969</v>
      </c>
      <c r="Q296" s="77"/>
      <c r="R296" s="26"/>
      <c r="S296" s="26"/>
      <c r="T296" s="13"/>
      <c r="U296" s="26"/>
      <c r="V296" s="26">
        <v>12</v>
      </c>
      <c r="W296" s="23" t="str">
        <f t="shared" si="22"/>
        <v>UREN -80 033001  12</v>
      </c>
      <c r="X296" s="23" t="str">
        <f t="shared" si="23"/>
        <v xml:space="preserve"> 12</v>
      </c>
      <c r="Y296" s="13"/>
      <c r="Z296" s="13"/>
      <c r="AA296" s="13"/>
      <c r="AB296" s="90"/>
      <c r="AC296" s="26"/>
      <c r="AD296" s="24">
        <f>IF(AE296="","",VLOOKUP(AE296,Mapping!AT:AU,2,FALSE))</f>
        <v>2</v>
      </c>
      <c r="AE296" s="13" t="s">
        <v>1</v>
      </c>
    </row>
    <row r="297" spans="1:31">
      <c r="A297" s="116" t="s">
        <v>291</v>
      </c>
      <c r="B297" s="36" t="s">
        <v>292</v>
      </c>
      <c r="C297" s="209"/>
      <c r="D297" s="209"/>
      <c r="E297" s="209"/>
      <c r="F297" s="26"/>
      <c r="G297" s="26">
        <v>11</v>
      </c>
      <c r="H297" s="23" t="str">
        <f t="shared" si="20"/>
        <v>UREN -80 033001  11</v>
      </c>
      <c r="I297" s="23" t="str">
        <f t="shared" si="21"/>
        <v xml:space="preserve"> 11</v>
      </c>
      <c r="J297" s="13"/>
      <c r="K297" s="327">
        <f>IFERROR(VLOOKUP(L297,Mapping!AW:BA,5,FALSE),"")</f>
        <v>1</v>
      </c>
      <c r="L297" s="97" t="s">
        <v>905</v>
      </c>
      <c r="M297" s="286"/>
      <c r="N297" s="393" t="s">
        <v>2880</v>
      </c>
      <c r="O297" s="395">
        <v>44033</v>
      </c>
      <c r="P297" s="13" t="s">
        <v>969</v>
      </c>
      <c r="Q297" s="77"/>
      <c r="R297" s="26"/>
      <c r="S297" s="26"/>
      <c r="T297" s="13"/>
      <c r="U297" s="26"/>
      <c r="V297" s="26">
        <v>11</v>
      </c>
      <c r="W297" s="23" t="str">
        <f t="shared" si="22"/>
        <v>UREN -80 033001  11</v>
      </c>
      <c r="X297" s="23" t="str">
        <f t="shared" si="23"/>
        <v xml:space="preserve"> 11</v>
      </c>
      <c r="Y297" s="13"/>
      <c r="Z297" s="13"/>
      <c r="AA297" s="13"/>
      <c r="AB297" s="90"/>
      <c r="AC297" s="26"/>
      <c r="AD297" s="24">
        <f>IF(AE297="","",VLOOKUP(AE297,Mapping!AT:AU,2,FALSE))</f>
        <v>2</v>
      </c>
      <c r="AE297" s="13" t="s">
        <v>1</v>
      </c>
    </row>
    <row r="298" spans="1:31">
      <c r="A298" s="116" t="s">
        <v>295</v>
      </c>
      <c r="B298" s="36" t="s">
        <v>296</v>
      </c>
      <c r="C298" s="209"/>
      <c r="D298" s="209"/>
      <c r="E298" s="209"/>
      <c r="F298" s="26"/>
      <c r="G298" s="26">
        <v>11</v>
      </c>
      <c r="H298" s="23" t="str">
        <f t="shared" si="20"/>
        <v>UREN -80 033001  11</v>
      </c>
      <c r="I298" s="23" t="str">
        <f t="shared" si="21"/>
        <v xml:space="preserve"> 11</v>
      </c>
      <c r="J298" s="13"/>
      <c r="K298" s="327">
        <f>IFERROR(VLOOKUP(L298,Mapping!AW:BA,5,FALSE),"")</f>
        <v>1</v>
      </c>
      <c r="L298" s="97" t="s">
        <v>905</v>
      </c>
      <c r="M298" s="286"/>
      <c r="N298" s="393" t="s">
        <v>2880</v>
      </c>
      <c r="O298" s="395">
        <v>44033</v>
      </c>
      <c r="P298" s="13" t="s">
        <v>969</v>
      </c>
      <c r="Q298" s="77"/>
      <c r="R298" s="26"/>
      <c r="S298" s="26"/>
      <c r="T298" s="13"/>
      <c r="U298" s="26"/>
      <c r="V298" s="26">
        <v>11</v>
      </c>
      <c r="W298" s="23" t="str">
        <f t="shared" si="22"/>
        <v>UREN -80 033001  11</v>
      </c>
      <c r="X298" s="23" t="str">
        <f t="shared" si="23"/>
        <v xml:space="preserve"> 11</v>
      </c>
      <c r="Y298" s="13"/>
      <c r="Z298" s="13"/>
      <c r="AA298" s="13"/>
      <c r="AB298" s="90"/>
      <c r="AC298" s="26"/>
      <c r="AD298" s="24">
        <f>IF(AE298="","",VLOOKUP(AE298,Mapping!AT:AU,2,FALSE))</f>
        <v>2</v>
      </c>
      <c r="AE298" s="13" t="s">
        <v>1</v>
      </c>
    </row>
    <row r="299" spans="1:31">
      <c r="A299" s="116" t="s">
        <v>297</v>
      </c>
      <c r="B299" s="36" t="s">
        <v>298</v>
      </c>
      <c r="C299" s="209"/>
      <c r="D299" s="209"/>
      <c r="E299" s="209"/>
      <c r="F299" s="26"/>
      <c r="G299" s="26">
        <v>14</v>
      </c>
      <c r="H299" s="23" t="str">
        <f t="shared" ref="H299:H330" si="24">IF(G299="","","UREN -80 033001"&amp;" "&amp;F299&amp;" "&amp;G299)</f>
        <v>UREN -80 033001  14</v>
      </c>
      <c r="I299" s="23" t="str">
        <f t="shared" ref="I299:I330" si="25">IF(G299="","",F299&amp;" "&amp;G299)</f>
        <v xml:space="preserve"> 14</v>
      </c>
      <c r="J299" s="13"/>
      <c r="K299" s="327">
        <f>IFERROR(VLOOKUP(L299,Mapping!AW:BA,5,FALSE),"")</f>
        <v>1</v>
      </c>
      <c r="L299" s="97" t="s">
        <v>905</v>
      </c>
      <c r="M299" s="286"/>
      <c r="N299" s="393" t="s">
        <v>2880</v>
      </c>
      <c r="O299" s="395">
        <v>44033</v>
      </c>
      <c r="P299" s="13" t="s">
        <v>969</v>
      </c>
      <c r="Q299" s="77"/>
      <c r="R299" s="26"/>
      <c r="S299" s="26"/>
      <c r="T299" s="13"/>
      <c r="U299" s="26"/>
      <c r="V299" s="26">
        <v>14</v>
      </c>
      <c r="W299" s="23" t="str">
        <f t="shared" ref="W299:W330" si="26">IF(V299="","","UREN -80 033001"&amp;" "&amp;U299&amp;" "&amp;V299)</f>
        <v>UREN -80 033001  14</v>
      </c>
      <c r="X299" s="23" t="str">
        <f t="shared" ref="X299:X330" si="27">IF(V299="","",U299&amp;" "&amp;V299)</f>
        <v xml:space="preserve"> 14</v>
      </c>
      <c r="Y299" s="13"/>
      <c r="Z299" s="13"/>
      <c r="AA299" s="13"/>
      <c r="AB299" s="90"/>
      <c r="AC299" s="26"/>
      <c r="AD299" s="24">
        <f>IF(AE299="","",VLOOKUP(AE299,Mapping!AT:AU,2,FALSE))</f>
        <v>2</v>
      </c>
      <c r="AE299" s="13" t="s">
        <v>1</v>
      </c>
    </row>
    <row r="300" spans="1:31">
      <c r="A300" s="116" t="s">
        <v>302</v>
      </c>
      <c r="B300" s="36" t="s">
        <v>303</v>
      </c>
      <c r="C300" s="209"/>
      <c r="D300" s="209"/>
      <c r="E300" s="209"/>
      <c r="F300" s="26"/>
      <c r="G300" s="26">
        <v>14</v>
      </c>
      <c r="H300" s="23" t="str">
        <f t="shared" si="24"/>
        <v>UREN -80 033001  14</v>
      </c>
      <c r="I300" s="23" t="str">
        <f t="shared" si="25"/>
        <v xml:space="preserve"> 14</v>
      </c>
      <c r="J300" s="13"/>
      <c r="K300" s="327">
        <f>IFERROR(VLOOKUP(L300,Mapping!AW:BA,5,FALSE),"")</f>
        <v>1</v>
      </c>
      <c r="L300" s="97" t="s">
        <v>905</v>
      </c>
      <c r="M300" s="286"/>
      <c r="N300" s="393" t="s">
        <v>2880</v>
      </c>
      <c r="O300" s="395">
        <v>44033</v>
      </c>
      <c r="P300" s="13" t="s">
        <v>969</v>
      </c>
      <c r="Q300" s="77"/>
      <c r="R300" s="26"/>
      <c r="S300" s="26"/>
      <c r="T300" s="13"/>
      <c r="U300" s="26"/>
      <c r="V300" s="26">
        <v>14</v>
      </c>
      <c r="W300" s="23" t="str">
        <f t="shared" si="26"/>
        <v>UREN -80 033001  14</v>
      </c>
      <c r="X300" s="23" t="str">
        <f t="shared" si="27"/>
        <v xml:space="preserve"> 14</v>
      </c>
      <c r="Y300" s="13"/>
      <c r="Z300" s="13"/>
      <c r="AA300" s="13"/>
      <c r="AB300" s="90"/>
      <c r="AC300" s="26"/>
      <c r="AD300" s="24">
        <f>IF(AE300="","",VLOOKUP(AE300,Mapping!AT:AU,2,FALSE))</f>
        <v>2</v>
      </c>
      <c r="AE300" s="13" t="s">
        <v>1</v>
      </c>
    </row>
    <row r="301" spans="1:31">
      <c r="A301" s="116" t="s">
        <v>299</v>
      </c>
      <c r="B301" s="36" t="s">
        <v>300</v>
      </c>
      <c r="C301" s="209"/>
      <c r="D301" s="209"/>
      <c r="E301" s="209"/>
      <c r="F301" s="26"/>
      <c r="G301" s="26">
        <v>13</v>
      </c>
      <c r="H301" s="23" t="str">
        <f t="shared" si="24"/>
        <v>UREN -80 033001  13</v>
      </c>
      <c r="I301" s="23" t="str">
        <f t="shared" si="25"/>
        <v xml:space="preserve"> 13</v>
      </c>
      <c r="J301" s="13"/>
      <c r="K301" s="327">
        <f>IFERROR(VLOOKUP(L301,Mapping!AW:BA,5,FALSE),"")</f>
        <v>1</v>
      </c>
      <c r="L301" s="97" t="s">
        <v>905</v>
      </c>
      <c r="M301" s="286"/>
      <c r="N301" s="393" t="s">
        <v>2880</v>
      </c>
      <c r="O301" s="396">
        <v>44034</v>
      </c>
      <c r="P301" s="13" t="s">
        <v>969</v>
      </c>
      <c r="Q301" s="77"/>
      <c r="R301" s="26"/>
      <c r="S301" s="26"/>
      <c r="T301" s="13"/>
      <c r="U301" s="26"/>
      <c r="V301" s="26">
        <v>13</v>
      </c>
      <c r="W301" s="23" t="str">
        <f t="shared" si="26"/>
        <v>UREN -80 033001  13</v>
      </c>
      <c r="X301" s="23" t="str">
        <f t="shared" si="27"/>
        <v xml:space="preserve"> 13</v>
      </c>
      <c r="Y301" s="13"/>
      <c r="Z301" s="13"/>
      <c r="AA301" s="13"/>
      <c r="AB301" s="90"/>
      <c r="AC301" s="26"/>
      <c r="AD301" s="24">
        <f>IF(AE301="","",VLOOKUP(AE301,Mapping!AT:AU,2,FALSE))</f>
        <v>2</v>
      </c>
      <c r="AE301" s="13" t="s">
        <v>1</v>
      </c>
    </row>
    <row r="302" spans="1:31">
      <c r="A302" s="116" t="s">
        <v>305</v>
      </c>
      <c r="B302" s="36" t="s">
        <v>306</v>
      </c>
      <c r="C302" s="209"/>
      <c r="D302" s="209"/>
      <c r="E302" s="209"/>
      <c r="F302" s="26"/>
      <c r="G302" s="26">
        <v>10</v>
      </c>
      <c r="H302" s="23" t="str">
        <f t="shared" si="24"/>
        <v>UREN -80 033001  10</v>
      </c>
      <c r="I302" s="23" t="str">
        <f t="shared" si="25"/>
        <v xml:space="preserve"> 10</v>
      </c>
      <c r="J302" s="13"/>
      <c r="K302" s="327">
        <f>IFERROR(VLOOKUP(L302,Mapping!AW:BA,5,FALSE),"")</f>
        <v>1</v>
      </c>
      <c r="L302" s="97" t="s">
        <v>905</v>
      </c>
      <c r="M302" s="286"/>
      <c r="N302" s="393" t="s">
        <v>2880</v>
      </c>
      <c r="O302" s="395">
        <v>44034</v>
      </c>
      <c r="P302" s="13" t="s">
        <v>969</v>
      </c>
      <c r="Q302" s="77"/>
      <c r="R302" s="26"/>
      <c r="S302" s="26"/>
      <c r="T302" s="13"/>
      <c r="U302" s="26"/>
      <c r="V302" s="26">
        <v>10</v>
      </c>
      <c r="W302" s="23" t="str">
        <f t="shared" si="26"/>
        <v>UREN -80 033001  10</v>
      </c>
      <c r="X302" s="23" t="str">
        <f t="shared" si="27"/>
        <v xml:space="preserve"> 10</v>
      </c>
      <c r="Y302" s="13"/>
      <c r="Z302" s="13"/>
      <c r="AA302" s="13"/>
      <c r="AB302" s="90"/>
      <c r="AC302" s="26"/>
      <c r="AD302" s="24">
        <f>IF(AE302="","",VLOOKUP(AE302,Mapping!AT:AU,2,FALSE))</f>
        <v>2</v>
      </c>
      <c r="AE302" s="13" t="s">
        <v>1</v>
      </c>
    </row>
    <row r="303" spans="1:31">
      <c r="A303" s="116" t="s">
        <v>309</v>
      </c>
      <c r="B303" s="36" t="s">
        <v>310</v>
      </c>
      <c r="C303" s="209"/>
      <c r="D303" s="209"/>
      <c r="E303" s="209"/>
      <c r="F303" s="26"/>
      <c r="G303" s="26">
        <v>9</v>
      </c>
      <c r="H303" s="23" t="str">
        <f t="shared" si="24"/>
        <v>UREN -80 033001  9</v>
      </c>
      <c r="I303" s="23" t="str">
        <f t="shared" si="25"/>
        <v xml:space="preserve"> 9</v>
      </c>
      <c r="J303" s="13"/>
      <c r="K303" s="327">
        <f>IFERROR(VLOOKUP(L303,Mapping!AW:BA,5,FALSE),"")</f>
        <v>1</v>
      </c>
      <c r="L303" s="97" t="s">
        <v>905</v>
      </c>
      <c r="M303" s="286"/>
      <c r="N303" s="393" t="s">
        <v>2880</v>
      </c>
      <c r="O303" s="395">
        <v>44034</v>
      </c>
      <c r="P303" s="13" t="s">
        <v>969</v>
      </c>
      <c r="Q303" s="77"/>
      <c r="R303" s="26"/>
      <c r="S303" s="26"/>
      <c r="T303" s="13"/>
      <c r="U303" s="26"/>
      <c r="V303" s="26">
        <v>9</v>
      </c>
      <c r="W303" s="23" t="str">
        <f t="shared" si="26"/>
        <v>UREN -80 033001  9</v>
      </c>
      <c r="X303" s="23" t="str">
        <f t="shared" si="27"/>
        <v xml:space="preserve"> 9</v>
      </c>
      <c r="Y303" s="13"/>
      <c r="Z303" s="13"/>
      <c r="AA303" s="13"/>
      <c r="AB303" s="90"/>
      <c r="AC303" s="26"/>
      <c r="AD303" s="24">
        <f>IF(AE303="","",VLOOKUP(AE303,Mapping!AT:AU,2,FALSE))</f>
        <v>2</v>
      </c>
      <c r="AE303" s="13" t="s">
        <v>1</v>
      </c>
    </row>
    <row r="304" spans="1:31">
      <c r="A304" s="116" t="s">
        <v>312</v>
      </c>
      <c r="B304" s="36" t="s">
        <v>313</v>
      </c>
      <c r="C304" s="209"/>
      <c r="D304" s="209"/>
      <c r="E304" s="209"/>
      <c r="F304" s="26"/>
      <c r="G304" s="26">
        <v>10</v>
      </c>
      <c r="H304" s="23" t="str">
        <f t="shared" si="24"/>
        <v>UREN -80 033001  10</v>
      </c>
      <c r="I304" s="23" t="str">
        <f t="shared" si="25"/>
        <v xml:space="preserve"> 10</v>
      </c>
      <c r="J304" s="13"/>
      <c r="K304" s="327">
        <f>IFERROR(VLOOKUP(L304,Mapping!AW:BA,5,FALSE),"")</f>
        <v>1</v>
      </c>
      <c r="L304" s="97" t="s">
        <v>905</v>
      </c>
      <c r="M304" s="286"/>
      <c r="N304" s="393" t="s">
        <v>205</v>
      </c>
      <c r="O304" s="395">
        <v>44034</v>
      </c>
      <c r="P304" s="13" t="s">
        <v>969</v>
      </c>
      <c r="Q304" s="77"/>
      <c r="R304" s="26"/>
      <c r="S304" s="26"/>
      <c r="T304" s="13"/>
      <c r="U304" s="26"/>
      <c r="V304" s="26">
        <v>10</v>
      </c>
      <c r="W304" s="23" t="str">
        <f t="shared" si="26"/>
        <v>UREN -80 033001  10</v>
      </c>
      <c r="X304" s="23" t="str">
        <f t="shared" si="27"/>
        <v xml:space="preserve"> 10</v>
      </c>
      <c r="Y304" s="13"/>
      <c r="Z304" s="13"/>
      <c r="AA304" s="13"/>
      <c r="AB304" s="90"/>
      <c r="AC304" s="26"/>
      <c r="AD304" s="24">
        <f>IF(AE304="","",VLOOKUP(AE304,Mapping!AT:AU,2,FALSE))</f>
        <v>2</v>
      </c>
      <c r="AE304" s="13" t="s">
        <v>1</v>
      </c>
    </row>
    <row r="305" spans="1:31">
      <c r="A305" s="116" t="s">
        <v>314</v>
      </c>
      <c r="B305" s="36" t="s">
        <v>315</v>
      </c>
      <c r="C305" s="209"/>
      <c r="D305" s="209"/>
      <c r="E305" s="209"/>
      <c r="F305" s="26"/>
      <c r="G305" s="26">
        <v>9</v>
      </c>
      <c r="H305" s="23" t="str">
        <f t="shared" si="24"/>
        <v>UREN -80 033001  9</v>
      </c>
      <c r="I305" s="23" t="str">
        <f t="shared" si="25"/>
        <v xml:space="preserve"> 9</v>
      </c>
      <c r="J305" s="13"/>
      <c r="K305" s="327">
        <f>IFERROR(VLOOKUP(L305,Mapping!AW:BA,5,FALSE),"")</f>
        <v>1</v>
      </c>
      <c r="L305" s="97" t="s">
        <v>905</v>
      </c>
      <c r="M305" s="286"/>
      <c r="N305" s="393" t="s">
        <v>2880</v>
      </c>
      <c r="O305" s="395">
        <v>44034</v>
      </c>
      <c r="P305" s="13" t="s">
        <v>969</v>
      </c>
      <c r="Q305" s="77"/>
      <c r="R305" s="26"/>
      <c r="S305" s="26"/>
      <c r="T305" s="13"/>
      <c r="U305" s="26"/>
      <c r="V305" s="26">
        <v>9</v>
      </c>
      <c r="W305" s="23" t="str">
        <f t="shared" si="26"/>
        <v>UREN -80 033001  9</v>
      </c>
      <c r="X305" s="23" t="str">
        <f t="shared" si="27"/>
        <v xml:space="preserve"> 9</v>
      </c>
      <c r="Y305" s="13"/>
      <c r="Z305" s="13"/>
      <c r="AA305" s="13"/>
      <c r="AB305" s="90"/>
      <c r="AC305" s="26"/>
      <c r="AD305" s="24">
        <f>IF(AE305="","",VLOOKUP(AE305,Mapping!AT:AU,2,FALSE))</f>
        <v>2</v>
      </c>
      <c r="AE305" s="13" t="s">
        <v>1</v>
      </c>
    </row>
    <row r="306" spans="1:31">
      <c r="A306" s="116" t="s">
        <v>319</v>
      </c>
      <c r="B306" s="36" t="s">
        <v>320</v>
      </c>
      <c r="C306" s="209"/>
      <c r="D306" s="209"/>
      <c r="E306" s="209"/>
      <c r="F306" s="26"/>
      <c r="G306" s="26">
        <v>9</v>
      </c>
      <c r="H306" s="23" t="str">
        <f t="shared" si="24"/>
        <v>UREN -80 033001  9</v>
      </c>
      <c r="I306" s="23" t="str">
        <f t="shared" si="25"/>
        <v xml:space="preserve"> 9</v>
      </c>
      <c r="J306" s="13"/>
      <c r="K306" s="327">
        <f>IFERROR(VLOOKUP(L306,Mapping!AW:BA,5,FALSE),"")</f>
        <v>1</v>
      </c>
      <c r="L306" s="97" t="s">
        <v>905</v>
      </c>
      <c r="M306" s="286"/>
      <c r="N306" s="393" t="s">
        <v>2880</v>
      </c>
      <c r="O306" s="395">
        <v>44034</v>
      </c>
      <c r="P306" s="13" t="s">
        <v>969</v>
      </c>
      <c r="Q306" s="77"/>
      <c r="R306" s="26"/>
      <c r="S306" s="26"/>
      <c r="T306" s="13"/>
      <c r="U306" s="26"/>
      <c r="V306" s="26">
        <v>9</v>
      </c>
      <c r="W306" s="23" t="str">
        <f t="shared" si="26"/>
        <v>UREN -80 033001  9</v>
      </c>
      <c r="X306" s="23" t="str">
        <f t="shared" si="27"/>
        <v xml:space="preserve"> 9</v>
      </c>
      <c r="Y306" s="13"/>
      <c r="Z306" s="13"/>
      <c r="AA306" s="13"/>
      <c r="AB306" s="90"/>
      <c r="AC306" s="26"/>
      <c r="AD306" s="24">
        <f>IF(AE306="","",VLOOKUP(AE306,Mapping!AT:AU,2,FALSE))</f>
        <v>2</v>
      </c>
      <c r="AE306" s="13" t="s">
        <v>1</v>
      </c>
    </row>
    <row r="307" spans="1:31">
      <c r="A307" s="116" t="s">
        <v>324</v>
      </c>
      <c r="B307" s="36" t="s">
        <v>325</v>
      </c>
      <c r="C307" s="209"/>
      <c r="D307" s="209"/>
      <c r="E307" s="209"/>
      <c r="F307" s="26"/>
      <c r="G307" s="26">
        <v>13</v>
      </c>
      <c r="H307" s="23" t="str">
        <f t="shared" si="24"/>
        <v>UREN -80 033001  13</v>
      </c>
      <c r="I307" s="23" t="str">
        <f t="shared" si="25"/>
        <v xml:space="preserve"> 13</v>
      </c>
      <c r="J307" s="13"/>
      <c r="K307" s="327">
        <f>IFERROR(VLOOKUP(L307,Mapping!AW:BA,5,FALSE),"")</f>
        <v>1</v>
      </c>
      <c r="L307" s="97" t="s">
        <v>905</v>
      </c>
      <c r="M307" s="286"/>
      <c r="N307" s="393" t="s">
        <v>2880</v>
      </c>
      <c r="O307" s="395">
        <v>44035</v>
      </c>
      <c r="P307" s="13" t="s">
        <v>969</v>
      </c>
      <c r="Q307" s="77"/>
      <c r="R307" s="26"/>
      <c r="S307" s="26"/>
      <c r="T307" s="13"/>
      <c r="U307" s="26"/>
      <c r="V307" s="26">
        <v>13</v>
      </c>
      <c r="W307" s="23" t="str">
        <f t="shared" si="26"/>
        <v>UREN -80 033001  13</v>
      </c>
      <c r="X307" s="23" t="str">
        <f t="shared" si="27"/>
        <v xml:space="preserve"> 13</v>
      </c>
      <c r="Y307" s="13"/>
      <c r="Z307" s="13"/>
      <c r="AA307" s="13"/>
      <c r="AB307" s="90"/>
      <c r="AC307" s="26"/>
      <c r="AD307" s="24">
        <f>IF(AE307="","",VLOOKUP(AE307,Mapping!AT:AU,2,FALSE))</f>
        <v>2</v>
      </c>
      <c r="AE307" s="13" t="s">
        <v>1</v>
      </c>
    </row>
    <row r="308" spans="1:31">
      <c r="A308" s="116" t="s">
        <v>326</v>
      </c>
      <c r="B308" s="36" t="s">
        <v>327</v>
      </c>
      <c r="C308" s="209"/>
      <c r="D308" s="209"/>
      <c r="E308" s="209"/>
      <c r="F308" s="26"/>
      <c r="G308" s="26">
        <v>14</v>
      </c>
      <c r="H308" s="23" t="str">
        <f t="shared" si="24"/>
        <v>UREN -80 033001  14</v>
      </c>
      <c r="I308" s="23" t="str">
        <f t="shared" si="25"/>
        <v xml:space="preserve"> 14</v>
      </c>
      <c r="J308" s="13"/>
      <c r="K308" s="327">
        <f>IFERROR(VLOOKUP(L308,Mapping!AW:BA,5,FALSE),"")</f>
        <v>1</v>
      </c>
      <c r="L308" s="97" t="s">
        <v>905</v>
      </c>
      <c r="M308" s="286"/>
      <c r="N308" s="393" t="s">
        <v>2880</v>
      </c>
      <c r="O308" s="395">
        <v>44035</v>
      </c>
      <c r="P308" s="13" t="s">
        <v>969</v>
      </c>
      <c r="Q308" s="77"/>
      <c r="R308" s="26"/>
      <c r="S308" s="26"/>
      <c r="T308" s="13"/>
      <c r="U308" s="26"/>
      <c r="V308" s="26">
        <v>14</v>
      </c>
      <c r="W308" s="23" t="str">
        <f t="shared" si="26"/>
        <v>UREN -80 033001  14</v>
      </c>
      <c r="X308" s="23" t="str">
        <f t="shared" si="27"/>
        <v xml:space="preserve"> 14</v>
      </c>
      <c r="Y308" s="13"/>
      <c r="Z308" s="13"/>
      <c r="AA308" s="13"/>
      <c r="AB308" s="90"/>
      <c r="AC308" s="26"/>
      <c r="AD308" s="24">
        <f>IF(AE308="","",VLOOKUP(AE308,Mapping!AT:AU,2,FALSE))</f>
        <v>2</v>
      </c>
      <c r="AE308" s="13" t="s">
        <v>1</v>
      </c>
    </row>
    <row r="309" spans="1:31">
      <c r="A309" s="116" t="s">
        <v>334</v>
      </c>
      <c r="B309" s="36" t="s">
        <v>335</v>
      </c>
      <c r="C309" s="209"/>
      <c r="D309" s="209"/>
      <c r="E309" s="209"/>
      <c r="F309" s="26"/>
      <c r="G309" s="26">
        <v>14</v>
      </c>
      <c r="H309" s="23" t="str">
        <f t="shared" si="24"/>
        <v>UREN -80 033001  14</v>
      </c>
      <c r="I309" s="23" t="str">
        <f t="shared" si="25"/>
        <v xml:space="preserve"> 14</v>
      </c>
      <c r="J309" s="13"/>
      <c r="K309" s="327">
        <f>IFERROR(VLOOKUP(L309,Mapping!AW:BA,5,FALSE),"")</f>
        <v>1</v>
      </c>
      <c r="L309" s="97" t="s">
        <v>905</v>
      </c>
      <c r="M309" s="286"/>
      <c r="N309" s="393" t="s">
        <v>2880</v>
      </c>
      <c r="O309" s="395">
        <v>44035</v>
      </c>
      <c r="P309" s="13" t="s">
        <v>969</v>
      </c>
      <c r="Q309" s="77"/>
      <c r="R309" s="26"/>
      <c r="S309" s="26"/>
      <c r="T309" s="13"/>
      <c r="U309" s="26"/>
      <c r="V309" s="26">
        <v>14</v>
      </c>
      <c r="W309" s="23" t="str">
        <f t="shared" si="26"/>
        <v>UREN -80 033001  14</v>
      </c>
      <c r="X309" s="23" t="str">
        <f t="shared" si="27"/>
        <v xml:space="preserve"> 14</v>
      </c>
      <c r="Y309" s="13"/>
      <c r="Z309" s="13"/>
      <c r="AA309" s="13"/>
      <c r="AB309" s="90"/>
      <c r="AC309" s="26"/>
      <c r="AD309" s="24">
        <f>IF(AE309="","",VLOOKUP(AE309,Mapping!AT:AU,2,FALSE))</f>
        <v>2</v>
      </c>
      <c r="AE309" s="13" t="s">
        <v>1</v>
      </c>
    </row>
    <row r="310" spans="1:31">
      <c r="A310" s="116" t="s">
        <v>336</v>
      </c>
      <c r="B310" s="36" t="s">
        <v>337</v>
      </c>
      <c r="C310" s="209"/>
      <c r="D310" s="209"/>
      <c r="E310" s="209"/>
      <c r="F310" s="26"/>
      <c r="G310" s="26">
        <v>9</v>
      </c>
      <c r="H310" s="23" t="str">
        <f t="shared" si="24"/>
        <v>UREN -80 033001  9</v>
      </c>
      <c r="I310" s="23" t="str">
        <f t="shared" si="25"/>
        <v xml:space="preserve"> 9</v>
      </c>
      <c r="J310" s="13" t="s">
        <v>205</v>
      </c>
      <c r="K310" s="327">
        <f>IFERROR(VLOOKUP(L310,Mapping!AW:BA,5,FALSE),"")</f>
        <v>2</v>
      </c>
      <c r="L310" s="216" t="s">
        <v>925</v>
      </c>
      <c r="M310" s="286" t="s">
        <v>2938</v>
      </c>
      <c r="N310" s="26" t="s">
        <v>2963</v>
      </c>
      <c r="O310" s="93" t="s">
        <v>2963</v>
      </c>
      <c r="P310" s="13" t="s">
        <v>912</v>
      </c>
      <c r="Q310" s="77"/>
      <c r="R310" s="26"/>
      <c r="S310" s="26"/>
      <c r="T310" s="13"/>
      <c r="U310" s="26"/>
      <c r="V310" s="26">
        <v>9</v>
      </c>
      <c r="W310" s="23" t="str">
        <f t="shared" si="26"/>
        <v>UREN -80 033001  9</v>
      </c>
      <c r="X310" s="23" t="str">
        <f t="shared" si="27"/>
        <v xml:space="preserve"> 9</v>
      </c>
      <c r="Y310" s="13"/>
      <c r="Z310" s="13"/>
      <c r="AA310" s="13"/>
      <c r="AB310" s="90"/>
      <c r="AC310" s="26"/>
      <c r="AD310" s="24">
        <f>IF(AE310="","",VLOOKUP(AE310,Mapping!AT:AU,2,FALSE))</f>
        <v>2</v>
      </c>
      <c r="AE310" s="13" t="s">
        <v>1</v>
      </c>
    </row>
    <row r="311" spans="1:31">
      <c r="A311" s="116" t="s">
        <v>339</v>
      </c>
      <c r="B311" s="36" t="s">
        <v>340</v>
      </c>
      <c r="C311" s="209"/>
      <c r="D311" s="209"/>
      <c r="E311" s="209"/>
      <c r="F311" s="26"/>
      <c r="G311" s="26">
        <v>13</v>
      </c>
      <c r="H311" s="23" t="str">
        <f t="shared" si="24"/>
        <v>UREN -80 033001  13</v>
      </c>
      <c r="I311" s="23" t="str">
        <f t="shared" si="25"/>
        <v xml:space="preserve"> 13</v>
      </c>
      <c r="J311" s="13"/>
      <c r="K311" s="327">
        <f>IFERROR(VLOOKUP(L311,Mapping!AW:BA,5,FALSE),"")</f>
        <v>1</v>
      </c>
      <c r="L311" s="97" t="s">
        <v>905</v>
      </c>
      <c r="M311" s="286"/>
      <c r="N311" s="393" t="s">
        <v>2880</v>
      </c>
      <c r="O311" s="395">
        <v>44035</v>
      </c>
      <c r="P311" s="13" t="s">
        <v>969</v>
      </c>
      <c r="Q311" s="77"/>
      <c r="R311" s="26"/>
      <c r="S311" s="26"/>
      <c r="T311" s="13"/>
      <c r="U311" s="26"/>
      <c r="V311" s="26">
        <v>13</v>
      </c>
      <c r="W311" s="23" t="str">
        <f t="shared" si="26"/>
        <v>UREN -80 033001  13</v>
      </c>
      <c r="X311" s="23" t="str">
        <f t="shared" si="27"/>
        <v xml:space="preserve"> 13</v>
      </c>
      <c r="Y311" s="13"/>
      <c r="Z311" s="13"/>
      <c r="AA311" s="13"/>
      <c r="AB311" s="90"/>
      <c r="AC311" s="26"/>
      <c r="AD311" s="24">
        <f>IF(AE311="","",VLOOKUP(AE311,Mapping!AT:AU,2,FALSE))</f>
        <v>2</v>
      </c>
      <c r="AE311" s="13" t="s">
        <v>1</v>
      </c>
    </row>
    <row r="312" spans="1:31">
      <c r="A312" s="116" t="s">
        <v>341</v>
      </c>
      <c r="B312" s="36" t="s">
        <v>342</v>
      </c>
      <c r="C312" s="209"/>
      <c r="D312" s="209"/>
      <c r="E312" s="209"/>
      <c r="F312" s="26"/>
      <c r="G312" s="26">
        <v>14</v>
      </c>
      <c r="H312" s="23" t="str">
        <f t="shared" si="24"/>
        <v>UREN -80 033001  14</v>
      </c>
      <c r="I312" s="23" t="str">
        <f t="shared" si="25"/>
        <v xml:space="preserve"> 14</v>
      </c>
      <c r="J312" s="13"/>
      <c r="K312" s="327">
        <f>IFERROR(VLOOKUP(L312,Mapping!AW:BA,5,FALSE),"")</f>
        <v>1</v>
      </c>
      <c r="L312" s="97" t="s">
        <v>905</v>
      </c>
      <c r="M312" s="286"/>
      <c r="N312" s="393" t="s">
        <v>2880</v>
      </c>
      <c r="O312" s="395">
        <v>44035</v>
      </c>
      <c r="P312" s="13" t="s">
        <v>969</v>
      </c>
      <c r="Q312" s="77"/>
      <c r="R312" s="26"/>
      <c r="S312" s="26"/>
      <c r="T312" s="13"/>
      <c r="U312" s="26"/>
      <c r="V312" s="26">
        <v>14</v>
      </c>
      <c r="W312" s="23" t="str">
        <f t="shared" si="26"/>
        <v>UREN -80 033001  14</v>
      </c>
      <c r="X312" s="23" t="str">
        <f t="shared" si="27"/>
        <v xml:space="preserve"> 14</v>
      </c>
      <c r="Y312" s="13"/>
      <c r="Z312" s="13"/>
      <c r="AA312" s="13"/>
      <c r="AB312" s="90"/>
      <c r="AC312" s="26"/>
      <c r="AD312" s="24">
        <f>IF(AE312="","",VLOOKUP(AE312,Mapping!AT:AU,2,FALSE))</f>
        <v>2</v>
      </c>
      <c r="AE312" s="13" t="s">
        <v>1</v>
      </c>
    </row>
    <row r="313" spans="1:31">
      <c r="A313" s="116" t="s">
        <v>346</v>
      </c>
      <c r="B313" s="36" t="s">
        <v>347</v>
      </c>
      <c r="C313" s="209"/>
      <c r="D313" s="209"/>
      <c r="E313" s="209"/>
      <c r="F313" s="26"/>
      <c r="G313" s="26">
        <v>10</v>
      </c>
      <c r="H313" s="23" t="str">
        <f t="shared" si="24"/>
        <v>UREN -80 033001  10</v>
      </c>
      <c r="I313" s="23" t="str">
        <f t="shared" si="25"/>
        <v xml:space="preserve"> 10</v>
      </c>
      <c r="J313" s="13"/>
      <c r="K313" s="327">
        <f>IFERROR(VLOOKUP(L313,Mapping!AW:BA,5,FALSE),"")</f>
        <v>1</v>
      </c>
      <c r="L313" s="97" t="s">
        <v>905</v>
      </c>
      <c r="M313" s="286"/>
      <c r="N313" s="393" t="s">
        <v>2880</v>
      </c>
      <c r="O313" s="395">
        <v>44035</v>
      </c>
      <c r="P313" s="13" t="s">
        <v>969</v>
      </c>
      <c r="Q313" s="77"/>
      <c r="R313" s="26"/>
      <c r="S313" s="26"/>
      <c r="T313" s="13"/>
      <c r="U313" s="26"/>
      <c r="V313" s="26">
        <v>10</v>
      </c>
      <c r="W313" s="23" t="str">
        <f t="shared" si="26"/>
        <v>UREN -80 033001  10</v>
      </c>
      <c r="X313" s="23" t="str">
        <f t="shared" si="27"/>
        <v xml:space="preserve"> 10</v>
      </c>
      <c r="Y313" s="13"/>
      <c r="Z313" s="13"/>
      <c r="AA313" s="13"/>
      <c r="AB313" s="90"/>
      <c r="AC313" s="26"/>
      <c r="AD313" s="24">
        <f>IF(AE313="","",VLOOKUP(AE313,Mapping!AT:AU,2,FALSE))</f>
        <v>2</v>
      </c>
      <c r="AE313" s="13" t="s">
        <v>1</v>
      </c>
    </row>
    <row r="314" spans="1:31">
      <c r="A314" s="116" t="s">
        <v>350</v>
      </c>
      <c r="B314" s="36" t="s">
        <v>351</v>
      </c>
      <c r="C314" s="209"/>
      <c r="D314" s="209"/>
      <c r="E314" s="209"/>
      <c r="F314" s="26"/>
      <c r="G314" s="26">
        <v>11</v>
      </c>
      <c r="H314" s="23" t="str">
        <f t="shared" si="24"/>
        <v>UREN -80 033001  11</v>
      </c>
      <c r="I314" s="23" t="str">
        <f t="shared" si="25"/>
        <v xml:space="preserve"> 11</v>
      </c>
      <c r="J314" s="13"/>
      <c r="K314" s="327">
        <f>IFERROR(VLOOKUP(L314,Mapping!AW:BA,5,FALSE),"")</f>
        <v>1</v>
      </c>
      <c r="L314" s="97" t="s">
        <v>905</v>
      </c>
      <c r="M314" s="286"/>
      <c r="N314" s="393" t="s">
        <v>2880</v>
      </c>
      <c r="O314" s="395">
        <v>44040</v>
      </c>
      <c r="P314" s="13" t="s">
        <v>969</v>
      </c>
      <c r="Q314" s="77"/>
      <c r="R314" s="26"/>
      <c r="S314" s="26"/>
      <c r="T314" s="13"/>
      <c r="U314" s="26"/>
      <c r="V314" s="26">
        <v>11</v>
      </c>
      <c r="W314" s="23" t="str">
        <f t="shared" si="26"/>
        <v>UREN -80 033001  11</v>
      </c>
      <c r="X314" s="23" t="str">
        <f t="shared" si="27"/>
        <v xml:space="preserve"> 11</v>
      </c>
      <c r="Y314" s="13"/>
      <c r="Z314" s="13"/>
      <c r="AA314" s="13"/>
      <c r="AB314" s="90"/>
      <c r="AC314" s="26"/>
      <c r="AD314" s="24">
        <f>IF(AE314="","",VLOOKUP(AE314,Mapping!AT:AU,2,FALSE))</f>
        <v>2</v>
      </c>
      <c r="AE314" s="13" t="s">
        <v>1</v>
      </c>
    </row>
    <row r="315" spans="1:31">
      <c r="A315" s="116" t="s">
        <v>352</v>
      </c>
      <c r="B315" s="36" t="s">
        <v>353</v>
      </c>
      <c r="C315" s="209"/>
      <c r="D315" s="209"/>
      <c r="E315" s="209"/>
      <c r="F315" s="26"/>
      <c r="G315" s="26">
        <v>14</v>
      </c>
      <c r="H315" s="23" t="str">
        <f t="shared" si="24"/>
        <v>UREN -80 033001  14</v>
      </c>
      <c r="I315" s="23" t="str">
        <f t="shared" si="25"/>
        <v xml:space="preserve"> 14</v>
      </c>
      <c r="J315" s="13"/>
      <c r="K315" s="327">
        <f>IFERROR(VLOOKUP(L315,Mapping!AW:BA,5,FALSE),"")</f>
        <v>1</v>
      </c>
      <c r="L315" s="97" t="s">
        <v>905</v>
      </c>
      <c r="M315" s="286"/>
      <c r="N315" s="393" t="s">
        <v>2880</v>
      </c>
      <c r="O315" s="395">
        <v>44040</v>
      </c>
      <c r="P315" s="13" t="s">
        <v>969</v>
      </c>
      <c r="Q315" s="77"/>
      <c r="R315" s="26"/>
      <c r="S315" s="26"/>
      <c r="T315" s="13"/>
      <c r="U315" s="26"/>
      <c r="V315" s="26">
        <v>14</v>
      </c>
      <c r="W315" s="23" t="str">
        <f t="shared" si="26"/>
        <v>UREN -80 033001  14</v>
      </c>
      <c r="X315" s="23" t="str">
        <f t="shared" si="27"/>
        <v xml:space="preserve"> 14</v>
      </c>
      <c r="Y315" s="13"/>
      <c r="Z315" s="13"/>
      <c r="AA315" s="13"/>
      <c r="AB315" s="90"/>
      <c r="AC315" s="26"/>
      <c r="AD315" s="24">
        <f>IF(AE315="","",VLOOKUP(AE315,Mapping!AT:AU,2,FALSE))</f>
        <v>2</v>
      </c>
      <c r="AE315" s="13" t="s">
        <v>1</v>
      </c>
    </row>
    <row r="316" spans="1:31">
      <c r="A316" s="116" t="s">
        <v>419</v>
      </c>
      <c r="B316" s="36"/>
      <c r="C316" s="209"/>
      <c r="D316" s="209"/>
      <c r="E316" s="209"/>
      <c r="F316" s="26"/>
      <c r="G316" s="26">
        <v>16</v>
      </c>
      <c r="H316" s="23" t="str">
        <f t="shared" si="24"/>
        <v>UREN -80 033001  16</v>
      </c>
      <c r="I316" s="23" t="str">
        <f t="shared" si="25"/>
        <v xml:space="preserve"> 16</v>
      </c>
      <c r="J316" s="13"/>
      <c r="K316" s="327">
        <f>IFERROR(VLOOKUP(L316,Mapping!AW:BA,5,FALSE),"")</f>
        <v>1</v>
      </c>
      <c r="L316" s="97" t="s">
        <v>905</v>
      </c>
      <c r="M316" s="286"/>
      <c r="N316" s="393" t="s">
        <v>2880</v>
      </c>
      <c r="O316" s="395">
        <v>44040</v>
      </c>
      <c r="P316" s="13" t="s">
        <v>969</v>
      </c>
      <c r="Q316" s="77"/>
      <c r="R316" s="26"/>
      <c r="S316" s="26"/>
      <c r="T316" s="13"/>
      <c r="U316" s="26"/>
      <c r="V316" s="26">
        <v>16</v>
      </c>
      <c r="W316" s="23" t="str">
        <f t="shared" si="26"/>
        <v>UREN -80 033001  16</v>
      </c>
      <c r="X316" s="23" t="str">
        <f t="shared" si="27"/>
        <v xml:space="preserve"> 16</v>
      </c>
      <c r="Y316" s="13"/>
      <c r="Z316" s="13"/>
      <c r="AA316" s="13"/>
      <c r="AB316" s="90"/>
      <c r="AC316" s="26"/>
      <c r="AD316" s="24">
        <f>IF(AE316="","",VLOOKUP(AE316,Mapping!AT:AU,2,FALSE))</f>
        <v>2</v>
      </c>
      <c r="AE316" s="13" t="s">
        <v>1</v>
      </c>
    </row>
    <row r="317" spans="1:31">
      <c r="A317" s="116" t="s">
        <v>424</v>
      </c>
      <c r="B317" s="36"/>
      <c r="C317" s="209"/>
      <c r="D317" s="209"/>
      <c r="E317" s="209"/>
      <c r="F317" s="26"/>
      <c r="G317" s="26">
        <v>16</v>
      </c>
      <c r="H317" s="23" t="str">
        <f t="shared" si="24"/>
        <v>UREN -80 033001  16</v>
      </c>
      <c r="I317" s="23" t="str">
        <f t="shared" si="25"/>
        <v xml:space="preserve"> 16</v>
      </c>
      <c r="J317" s="13"/>
      <c r="K317" s="327">
        <f>IFERROR(VLOOKUP(L317,Mapping!AW:BA,5,FALSE),"")</f>
        <v>1</v>
      </c>
      <c r="L317" s="97" t="s">
        <v>905</v>
      </c>
      <c r="M317" s="286"/>
      <c r="N317" s="393" t="s">
        <v>2880</v>
      </c>
      <c r="O317" s="395">
        <v>44040</v>
      </c>
      <c r="P317" s="13" t="s">
        <v>969</v>
      </c>
      <c r="Q317" s="77"/>
      <c r="R317" s="26"/>
      <c r="S317" s="26"/>
      <c r="T317" s="13"/>
      <c r="U317" s="26"/>
      <c r="V317" s="26">
        <v>16</v>
      </c>
      <c r="W317" s="23" t="str">
        <f t="shared" si="26"/>
        <v>UREN -80 033001  16</v>
      </c>
      <c r="X317" s="23" t="str">
        <f t="shared" si="27"/>
        <v xml:space="preserve"> 16</v>
      </c>
      <c r="Y317" s="13"/>
      <c r="Z317" s="13"/>
      <c r="AA317" s="13"/>
      <c r="AB317" s="90"/>
      <c r="AC317" s="26"/>
      <c r="AD317" s="24">
        <f>IF(AE317="","",VLOOKUP(AE317,Mapping!AT:AU,2,FALSE))</f>
        <v>2</v>
      </c>
      <c r="AE317" s="13" t="s">
        <v>1</v>
      </c>
    </row>
    <row r="318" spans="1:31" ht="29">
      <c r="A318" s="116" t="s">
        <v>408</v>
      </c>
      <c r="B318" s="36" t="s">
        <v>409</v>
      </c>
      <c r="C318" s="209"/>
      <c r="D318" s="209"/>
      <c r="E318" s="209"/>
      <c r="F318" s="26"/>
      <c r="G318" s="26">
        <v>15</v>
      </c>
      <c r="H318" s="23" t="str">
        <f t="shared" si="24"/>
        <v>UREN -80 033001  15</v>
      </c>
      <c r="I318" s="23" t="str">
        <f t="shared" si="25"/>
        <v xml:space="preserve"> 15</v>
      </c>
      <c r="J318" s="13" t="s">
        <v>205</v>
      </c>
      <c r="K318" s="327">
        <f>IFERROR(VLOOKUP(L318,Mapping!AW:BA,5,FALSE),"")</f>
        <v>2</v>
      </c>
      <c r="L318" s="216" t="s">
        <v>925</v>
      </c>
      <c r="M318" s="286" t="s">
        <v>2938</v>
      </c>
      <c r="N318" s="26" t="s">
        <v>2879</v>
      </c>
      <c r="O318" s="93">
        <v>44075</v>
      </c>
      <c r="P318" s="13" t="s">
        <v>912</v>
      </c>
      <c r="Q318" s="77"/>
      <c r="R318" s="26"/>
      <c r="S318" s="26"/>
      <c r="T318" s="13"/>
      <c r="U318" s="26"/>
      <c r="V318" s="26">
        <v>15</v>
      </c>
      <c r="W318" s="23" t="str">
        <f t="shared" si="26"/>
        <v>UREN -80 033001  15</v>
      </c>
      <c r="X318" s="23" t="str">
        <f t="shared" si="27"/>
        <v xml:space="preserve"> 15</v>
      </c>
      <c r="Y318" s="13"/>
      <c r="Z318" s="13"/>
      <c r="AA318" s="13"/>
      <c r="AB318" s="90" t="s">
        <v>3044</v>
      </c>
      <c r="AC318" s="26"/>
      <c r="AD318" s="24">
        <f>IF(AE318="","",VLOOKUP(AE318,Mapping!AT:AU,2,FALSE))</f>
        <v>2</v>
      </c>
      <c r="AE318" s="13" t="s">
        <v>1</v>
      </c>
    </row>
    <row r="319" spans="1:31" ht="29">
      <c r="A319" s="116" t="s">
        <v>302</v>
      </c>
      <c r="B319" s="36" t="s">
        <v>303</v>
      </c>
      <c r="C319" s="209"/>
      <c r="D319" s="209"/>
      <c r="E319" s="209"/>
      <c r="F319" s="26"/>
      <c r="G319" s="26">
        <v>16</v>
      </c>
      <c r="H319" s="23" t="str">
        <f t="shared" si="24"/>
        <v>UREN -80 033001  16</v>
      </c>
      <c r="I319" s="23" t="str">
        <f t="shared" si="25"/>
        <v xml:space="preserve"> 16</v>
      </c>
      <c r="J319" s="13"/>
      <c r="K319" s="327">
        <f>IFERROR(VLOOKUP(L319,Mapping!AW:BA,5,FALSE),"")</f>
        <v>1</v>
      </c>
      <c r="L319" s="97" t="s">
        <v>905</v>
      </c>
      <c r="M319" s="286" t="s">
        <v>2938</v>
      </c>
      <c r="N319" s="26" t="s">
        <v>2937</v>
      </c>
      <c r="O319" s="93">
        <v>44091</v>
      </c>
      <c r="P319" s="13" t="s">
        <v>912</v>
      </c>
      <c r="Q319" s="77"/>
      <c r="R319" s="26"/>
      <c r="S319" s="26"/>
      <c r="T319" s="13"/>
      <c r="U319" s="26"/>
      <c r="V319" s="26">
        <v>16</v>
      </c>
      <c r="W319" s="23" t="str">
        <f t="shared" si="26"/>
        <v>UREN -80 033001  16</v>
      </c>
      <c r="X319" s="23" t="str">
        <f t="shared" si="27"/>
        <v xml:space="preserve"> 16</v>
      </c>
      <c r="Y319" s="13"/>
      <c r="Z319" s="13"/>
      <c r="AA319" s="13"/>
      <c r="AB319" s="90" t="s">
        <v>3045</v>
      </c>
      <c r="AC319" s="26"/>
      <c r="AD319" s="24">
        <f>IF(AE319="","",VLOOKUP(AE319,Mapping!AT:AU,2,FALSE))</f>
        <v>2</v>
      </c>
      <c r="AE319" s="13" t="s">
        <v>1</v>
      </c>
    </row>
    <row r="320" spans="1:31">
      <c r="A320" s="116" t="s">
        <v>302</v>
      </c>
      <c r="B320" s="36" t="s">
        <v>303</v>
      </c>
      <c r="C320" s="209"/>
      <c r="D320" s="209"/>
      <c r="E320" s="209"/>
      <c r="F320" s="26"/>
      <c r="G320" s="26">
        <v>16</v>
      </c>
      <c r="H320" s="23" t="str">
        <f t="shared" si="24"/>
        <v>UREN -80 033001  16</v>
      </c>
      <c r="I320" s="23" t="str">
        <f t="shared" si="25"/>
        <v xml:space="preserve"> 16</v>
      </c>
      <c r="J320" s="13" t="s">
        <v>205</v>
      </c>
      <c r="K320" s="327">
        <f>IFERROR(VLOOKUP(L320,Mapping!AW:BA,5,FALSE),"")</f>
        <v>2</v>
      </c>
      <c r="L320" s="216" t="s">
        <v>925</v>
      </c>
      <c r="M320" s="286" t="s">
        <v>2938</v>
      </c>
      <c r="N320" s="26" t="s">
        <v>2937</v>
      </c>
      <c r="O320" s="93">
        <v>44091</v>
      </c>
      <c r="P320" s="13" t="s">
        <v>912</v>
      </c>
      <c r="Q320" s="77"/>
      <c r="R320" s="26"/>
      <c r="S320" s="26"/>
      <c r="T320" s="13"/>
      <c r="U320" s="26"/>
      <c r="V320" s="26">
        <v>16</v>
      </c>
      <c r="W320" s="23" t="str">
        <f t="shared" si="26"/>
        <v>UREN -80 033001  16</v>
      </c>
      <c r="X320" s="23" t="str">
        <f t="shared" si="27"/>
        <v xml:space="preserve"> 16</v>
      </c>
      <c r="Y320" s="13"/>
      <c r="Z320" s="13"/>
      <c r="AA320" s="13"/>
      <c r="AB320" s="90"/>
      <c r="AC320" s="26"/>
      <c r="AD320" s="24">
        <f>IF(AE320="","",VLOOKUP(AE320,Mapping!AT:AU,2,FALSE))</f>
        <v>2</v>
      </c>
      <c r="AE320" s="13" t="s">
        <v>1</v>
      </c>
    </row>
    <row r="321" spans="1:31">
      <c r="A321" s="116" t="s">
        <v>302</v>
      </c>
      <c r="B321" s="36" t="s">
        <v>303</v>
      </c>
      <c r="C321" s="209"/>
      <c r="D321" s="209"/>
      <c r="E321" s="209"/>
      <c r="F321" s="26"/>
      <c r="G321" s="26">
        <v>16</v>
      </c>
      <c r="H321" s="23" t="str">
        <f t="shared" si="24"/>
        <v>UREN -80 033001  16</v>
      </c>
      <c r="I321" s="23" t="str">
        <f t="shared" si="25"/>
        <v xml:space="preserve"> 16</v>
      </c>
      <c r="J321" s="13" t="s">
        <v>205</v>
      </c>
      <c r="K321" s="327">
        <f>IFERROR(VLOOKUP(L321,Mapping!AW:BA,5,FALSE),"")</f>
        <v>3</v>
      </c>
      <c r="L321" s="97" t="s">
        <v>943</v>
      </c>
      <c r="M321" s="286" t="s">
        <v>2938</v>
      </c>
      <c r="N321" s="26" t="s">
        <v>2937</v>
      </c>
      <c r="O321" s="93">
        <v>44091</v>
      </c>
      <c r="P321" s="13" t="s">
        <v>912</v>
      </c>
      <c r="Q321" s="77"/>
      <c r="R321" s="26"/>
      <c r="S321" s="26"/>
      <c r="T321" s="13"/>
      <c r="U321" s="26"/>
      <c r="V321" s="26">
        <v>16</v>
      </c>
      <c r="W321" s="23" t="str">
        <f t="shared" si="26"/>
        <v>UREN -80 033001  16</v>
      </c>
      <c r="X321" s="23" t="str">
        <f t="shared" si="27"/>
        <v xml:space="preserve"> 16</v>
      </c>
      <c r="Y321" s="13"/>
      <c r="Z321" s="13"/>
      <c r="AA321" s="13"/>
      <c r="AB321" s="90"/>
      <c r="AC321" s="26"/>
      <c r="AD321" s="24">
        <f>IF(AE321="","",VLOOKUP(AE321,Mapping!AT:AU,2,FALSE))</f>
        <v>2</v>
      </c>
      <c r="AE321" s="13" t="s">
        <v>1</v>
      </c>
    </row>
    <row r="322" spans="1:31">
      <c r="A322" s="116" t="s">
        <v>302</v>
      </c>
      <c r="B322" s="36" t="s">
        <v>303</v>
      </c>
      <c r="C322" s="209"/>
      <c r="D322" s="209"/>
      <c r="E322" s="209"/>
      <c r="F322" s="26"/>
      <c r="G322" s="26">
        <v>16</v>
      </c>
      <c r="H322" s="23" t="str">
        <f t="shared" si="24"/>
        <v>UREN -80 033001  16</v>
      </c>
      <c r="I322" s="23" t="str">
        <f t="shared" si="25"/>
        <v xml:space="preserve"> 16</v>
      </c>
      <c r="J322" s="13"/>
      <c r="K322" s="327">
        <f>IFERROR(VLOOKUP(L322,Mapping!AW:BA,5,FALSE),"")</f>
        <v>1</v>
      </c>
      <c r="L322" s="97" t="s">
        <v>905</v>
      </c>
      <c r="M322" s="286"/>
      <c r="N322" s="26" t="s">
        <v>2937</v>
      </c>
      <c r="O322" s="252">
        <v>44091</v>
      </c>
      <c r="P322" s="13" t="s">
        <v>949</v>
      </c>
      <c r="Q322" s="77"/>
      <c r="R322" s="26"/>
      <c r="S322" s="26"/>
      <c r="T322" s="13"/>
      <c r="U322" s="26"/>
      <c r="V322" s="26">
        <v>16</v>
      </c>
      <c r="W322" s="23" t="str">
        <f t="shared" si="26"/>
        <v>UREN -80 033001  16</v>
      </c>
      <c r="X322" s="23" t="str">
        <f t="shared" si="27"/>
        <v xml:space="preserve"> 16</v>
      </c>
      <c r="Y322" s="13"/>
      <c r="Z322" s="13"/>
      <c r="AA322" s="13"/>
      <c r="AB322" s="90"/>
      <c r="AC322" s="26"/>
      <c r="AD322" s="24">
        <f>IF(AE322="","",VLOOKUP(AE322,Mapping!AT:AU,2,FALSE))</f>
        <v>2</v>
      </c>
      <c r="AE322" s="13" t="s">
        <v>1</v>
      </c>
    </row>
    <row r="323" spans="1:31">
      <c r="A323" s="116" t="s">
        <v>302</v>
      </c>
      <c r="B323" s="36" t="s">
        <v>303</v>
      </c>
      <c r="C323" s="209"/>
      <c r="D323" s="209"/>
      <c r="E323" s="209"/>
      <c r="F323" s="26"/>
      <c r="G323" s="26">
        <v>16</v>
      </c>
      <c r="H323" s="23" t="str">
        <f t="shared" si="24"/>
        <v>UREN -80 033001  16</v>
      </c>
      <c r="I323" s="23" t="str">
        <f t="shared" si="25"/>
        <v xml:space="preserve"> 16</v>
      </c>
      <c r="J323" s="13"/>
      <c r="K323" s="327">
        <f>IFERROR(VLOOKUP(L323,Mapping!AW:BA,5,FALSE),"")</f>
        <v>2</v>
      </c>
      <c r="L323" s="97" t="s">
        <v>925</v>
      </c>
      <c r="M323" s="286"/>
      <c r="N323" s="26" t="s">
        <v>2937</v>
      </c>
      <c r="O323" s="252">
        <v>44091</v>
      </c>
      <c r="P323" s="13" t="s">
        <v>949</v>
      </c>
      <c r="Q323" s="77"/>
      <c r="R323" s="26"/>
      <c r="S323" s="26"/>
      <c r="T323" s="13"/>
      <c r="U323" s="26"/>
      <c r="V323" s="26">
        <v>16</v>
      </c>
      <c r="W323" s="23" t="str">
        <f t="shared" si="26"/>
        <v>UREN -80 033001  16</v>
      </c>
      <c r="X323" s="23" t="str">
        <f t="shared" si="27"/>
        <v xml:space="preserve"> 16</v>
      </c>
      <c r="Y323" s="13"/>
      <c r="Z323" s="13"/>
      <c r="AA323" s="13"/>
      <c r="AB323" s="90"/>
      <c r="AC323" s="26"/>
      <c r="AD323" s="24">
        <f>IF(AE323="","",VLOOKUP(AE323,Mapping!AT:AU,2,FALSE))</f>
        <v>2</v>
      </c>
      <c r="AE323" s="13" t="s">
        <v>1</v>
      </c>
    </row>
    <row r="324" spans="1:31">
      <c r="A324" s="116" t="s">
        <v>302</v>
      </c>
      <c r="B324" s="36" t="s">
        <v>303</v>
      </c>
      <c r="C324" s="209"/>
      <c r="D324" s="209"/>
      <c r="E324" s="209"/>
      <c r="F324" s="26"/>
      <c r="G324" s="26">
        <v>16</v>
      </c>
      <c r="H324" s="23" t="str">
        <f t="shared" si="24"/>
        <v>UREN -80 033001  16</v>
      </c>
      <c r="I324" s="23" t="str">
        <f t="shared" si="25"/>
        <v xml:space="preserve"> 16</v>
      </c>
      <c r="J324" s="13"/>
      <c r="K324" s="327">
        <f>IFERROR(VLOOKUP(L324,Mapping!AW:BA,5,FALSE),"")</f>
        <v>3</v>
      </c>
      <c r="L324" s="97" t="s">
        <v>943</v>
      </c>
      <c r="M324" s="286"/>
      <c r="N324" s="26" t="s">
        <v>2937</v>
      </c>
      <c r="O324" s="252">
        <v>44091</v>
      </c>
      <c r="P324" s="13" t="s">
        <v>949</v>
      </c>
      <c r="Q324" s="77"/>
      <c r="R324" s="26"/>
      <c r="S324" s="26"/>
      <c r="T324" s="13"/>
      <c r="U324" s="26"/>
      <c r="V324" s="26">
        <v>16</v>
      </c>
      <c r="W324" s="23" t="str">
        <f t="shared" si="26"/>
        <v>UREN -80 033001  16</v>
      </c>
      <c r="X324" s="23" t="str">
        <f t="shared" si="27"/>
        <v xml:space="preserve"> 16</v>
      </c>
      <c r="Y324" s="13"/>
      <c r="Z324" s="13"/>
      <c r="AA324" s="13"/>
      <c r="AB324" s="90"/>
      <c r="AC324" s="26"/>
      <c r="AD324" s="24">
        <f>IF(AE324="","",VLOOKUP(AE324,Mapping!AT:AU,2,FALSE))</f>
        <v>2</v>
      </c>
      <c r="AE324" s="13" t="s">
        <v>1</v>
      </c>
    </row>
    <row r="325" spans="1:31">
      <c r="A325" s="116">
        <v>19910006</v>
      </c>
      <c r="B325" s="36" t="s">
        <v>209</v>
      </c>
      <c r="C325" s="209"/>
      <c r="D325" s="209"/>
      <c r="E325" s="209"/>
      <c r="F325" s="26"/>
      <c r="G325" s="26">
        <v>8</v>
      </c>
      <c r="H325" s="23" t="str">
        <f t="shared" si="24"/>
        <v>UREN -80 033001  8</v>
      </c>
      <c r="I325" s="23" t="str">
        <f t="shared" si="25"/>
        <v xml:space="preserve"> 8</v>
      </c>
      <c r="J325" s="13"/>
      <c r="K325" s="327">
        <f>IFERROR(VLOOKUP(L325,Mapping!AW:BA,5,FALSE),"")</f>
        <v>2</v>
      </c>
      <c r="L325" s="97" t="s">
        <v>925</v>
      </c>
      <c r="M325" s="286"/>
      <c r="N325" s="26" t="s">
        <v>2937</v>
      </c>
      <c r="O325" s="252">
        <v>44106</v>
      </c>
      <c r="P325" s="13" t="s">
        <v>949</v>
      </c>
      <c r="Q325" s="77"/>
      <c r="R325" s="26"/>
      <c r="S325" s="26"/>
      <c r="T325" s="13"/>
      <c r="U325" s="26"/>
      <c r="V325" s="26">
        <v>8</v>
      </c>
      <c r="W325" s="23" t="str">
        <f t="shared" si="26"/>
        <v>UREN -80 033001  8</v>
      </c>
      <c r="X325" s="23" t="str">
        <f t="shared" si="27"/>
        <v xml:space="preserve"> 8</v>
      </c>
      <c r="Y325" s="13"/>
      <c r="Z325" s="13"/>
      <c r="AA325" s="13"/>
      <c r="AB325" s="90"/>
      <c r="AC325" s="26"/>
      <c r="AD325" s="24">
        <f>IF(AE325="","",VLOOKUP(AE325,Mapping!AT:AU,2,FALSE))</f>
        <v>2</v>
      </c>
      <c r="AE325" s="13" t="s">
        <v>1</v>
      </c>
    </row>
    <row r="326" spans="1:31">
      <c r="A326" s="116">
        <v>19910006</v>
      </c>
      <c r="B326" s="36" t="s">
        <v>209</v>
      </c>
      <c r="C326" s="209"/>
      <c r="D326" s="209"/>
      <c r="E326" s="209"/>
      <c r="F326" s="62"/>
      <c r="G326" s="62">
        <v>8</v>
      </c>
      <c r="H326" s="23" t="str">
        <f t="shared" si="24"/>
        <v>UREN -80 033001  8</v>
      </c>
      <c r="I326" s="23" t="str">
        <f t="shared" si="25"/>
        <v xml:space="preserve"> 8</v>
      </c>
      <c r="J326" s="13"/>
      <c r="K326" s="327">
        <f>IFERROR(VLOOKUP(L326,Mapping!AW:BA,5,FALSE),"")</f>
        <v>2</v>
      </c>
      <c r="L326" s="97" t="s">
        <v>925</v>
      </c>
      <c r="M326" s="286"/>
      <c r="N326" s="393" t="s">
        <v>2937</v>
      </c>
      <c r="O326" s="395">
        <v>44106</v>
      </c>
      <c r="P326" s="13" t="s">
        <v>969</v>
      </c>
      <c r="Q326" s="77"/>
      <c r="R326" s="26"/>
      <c r="S326" s="26"/>
      <c r="T326" s="13"/>
      <c r="U326" s="62"/>
      <c r="V326" s="62">
        <v>8</v>
      </c>
      <c r="W326" s="23" t="str">
        <f t="shared" si="26"/>
        <v>UREN -80 033001  8</v>
      </c>
      <c r="X326" s="23" t="str">
        <f t="shared" si="27"/>
        <v xml:space="preserve"> 8</v>
      </c>
      <c r="Y326" s="13"/>
      <c r="Z326" s="13"/>
      <c r="AA326" s="13"/>
      <c r="AB326" s="90"/>
      <c r="AC326" s="26"/>
      <c r="AD326" s="24">
        <f>IF(AE326="","",VLOOKUP(AE326,Mapping!AT:AU,2,FALSE))</f>
        <v>2</v>
      </c>
      <c r="AE326" s="13" t="s">
        <v>1</v>
      </c>
    </row>
    <row r="327" spans="1:31">
      <c r="A327" s="116">
        <v>19910006</v>
      </c>
      <c r="B327" s="36" t="s">
        <v>209</v>
      </c>
      <c r="C327" s="209"/>
      <c r="D327" s="209"/>
      <c r="E327" s="209"/>
      <c r="F327" s="62"/>
      <c r="G327" s="62">
        <v>8</v>
      </c>
      <c r="H327" s="23" t="str">
        <f t="shared" si="24"/>
        <v>UREN -80 033001  8</v>
      </c>
      <c r="I327" s="23" t="str">
        <f t="shared" si="25"/>
        <v xml:space="preserve"> 8</v>
      </c>
      <c r="J327" s="13" t="s">
        <v>205</v>
      </c>
      <c r="K327" s="327">
        <f>IFERROR(VLOOKUP(L327,Mapping!AW:BA,5,FALSE),"")</f>
        <v>2</v>
      </c>
      <c r="L327" s="216" t="s">
        <v>925</v>
      </c>
      <c r="M327" s="286" t="s">
        <v>2938</v>
      </c>
      <c r="N327" s="26" t="s">
        <v>2937</v>
      </c>
      <c r="O327" s="93">
        <v>44106</v>
      </c>
      <c r="P327" s="13" t="s">
        <v>912</v>
      </c>
      <c r="Q327" s="77"/>
      <c r="R327" s="26"/>
      <c r="S327" s="26"/>
      <c r="T327" s="13"/>
      <c r="U327" s="62"/>
      <c r="V327" s="62">
        <v>8</v>
      </c>
      <c r="W327" s="23" t="str">
        <f t="shared" si="26"/>
        <v>UREN -80 033001  8</v>
      </c>
      <c r="X327" s="23" t="str">
        <f t="shared" si="27"/>
        <v xml:space="preserve"> 8</v>
      </c>
      <c r="Y327" s="13"/>
      <c r="Z327" s="13"/>
      <c r="AA327" s="13"/>
      <c r="AB327" s="90"/>
      <c r="AC327" s="26"/>
      <c r="AD327" s="24">
        <f>IF(AE327="","",VLOOKUP(AE327,Mapping!AT:AU,2,FALSE))</f>
        <v>2</v>
      </c>
      <c r="AE327" s="13" t="s">
        <v>1</v>
      </c>
    </row>
    <row r="328" spans="1:31">
      <c r="A328" s="116">
        <v>19910006</v>
      </c>
      <c r="B328" s="36" t="s">
        <v>209</v>
      </c>
      <c r="C328" s="209"/>
      <c r="D328" s="209"/>
      <c r="E328" s="209"/>
      <c r="F328" s="62"/>
      <c r="G328" s="62">
        <v>8</v>
      </c>
      <c r="H328" s="23" t="str">
        <f t="shared" si="24"/>
        <v>UREN -80 033001  8</v>
      </c>
      <c r="I328" s="23" t="str">
        <f t="shared" si="25"/>
        <v xml:space="preserve"> 8</v>
      </c>
      <c r="J328" s="13"/>
      <c r="K328" s="327">
        <f>IFERROR(VLOOKUP(L328,Mapping!AW:BA,5,FALSE),"")</f>
        <v>1</v>
      </c>
      <c r="L328" s="261" t="s">
        <v>905</v>
      </c>
      <c r="M328" s="286"/>
      <c r="N328" s="393" t="s">
        <v>2937</v>
      </c>
      <c r="O328" s="395">
        <v>44169</v>
      </c>
      <c r="P328" s="13" t="s">
        <v>969</v>
      </c>
      <c r="Q328" s="77"/>
      <c r="R328" s="26"/>
      <c r="S328" s="26"/>
      <c r="T328" s="13"/>
      <c r="U328" s="62"/>
      <c r="V328" s="62">
        <v>8</v>
      </c>
      <c r="W328" s="23" t="str">
        <f t="shared" si="26"/>
        <v>UREN -80 033001  8</v>
      </c>
      <c r="X328" s="23" t="str">
        <f t="shared" si="27"/>
        <v xml:space="preserve"> 8</v>
      </c>
      <c r="Y328" s="13"/>
      <c r="Z328" s="13"/>
      <c r="AA328" s="13"/>
      <c r="AB328" s="90"/>
      <c r="AC328" s="26"/>
      <c r="AD328" s="24">
        <f>IF(AE328="","",VLOOKUP(AE328,Mapping!AT:AU,2,FALSE))</f>
        <v>2</v>
      </c>
      <c r="AE328" s="13" t="s">
        <v>1</v>
      </c>
    </row>
    <row r="329" spans="1:31">
      <c r="A329" s="116">
        <v>19910006</v>
      </c>
      <c r="B329" s="36" t="s">
        <v>209</v>
      </c>
      <c r="C329" s="209"/>
      <c r="D329" s="209"/>
      <c r="E329" s="209"/>
      <c r="F329" s="62"/>
      <c r="G329" s="62">
        <v>8</v>
      </c>
      <c r="H329" s="23" t="str">
        <f t="shared" si="24"/>
        <v>UREN -80 033001  8</v>
      </c>
      <c r="I329" s="23" t="str">
        <f t="shared" si="25"/>
        <v xml:space="preserve"> 8</v>
      </c>
      <c r="J329" s="13" t="s">
        <v>205</v>
      </c>
      <c r="K329" s="327">
        <f>IFERROR(VLOOKUP(L329,Mapping!AW:BA,5,FALSE),"")</f>
        <v>1</v>
      </c>
      <c r="L329" s="97" t="s">
        <v>905</v>
      </c>
      <c r="M329" s="286"/>
      <c r="N329" s="26" t="s">
        <v>2933</v>
      </c>
      <c r="O329" s="93">
        <v>44519</v>
      </c>
      <c r="P329" s="13" t="s">
        <v>912</v>
      </c>
      <c r="Q329" s="77"/>
      <c r="R329" s="26"/>
      <c r="S329" s="26"/>
      <c r="T329" s="13"/>
      <c r="U329" s="62"/>
      <c r="V329" s="62">
        <v>8</v>
      </c>
      <c r="W329" s="23" t="str">
        <f t="shared" si="26"/>
        <v>UREN -80 033001  8</v>
      </c>
      <c r="X329" s="23" t="str">
        <f t="shared" si="27"/>
        <v xml:space="preserve"> 8</v>
      </c>
      <c r="Y329" s="13"/>
      <c r="Z329" s="13"/>
      <c r="AA329" s="13"/>
      <c r="AB329" s="90"/>
      <c r="AC329" s="26"/>
      <c r="AD329" s="24">
        <f>IF(AE329="","",VLOOKUP(AE329,Mapping!AT:AU,2,FALSE))</f>
        <v>2</v>
      </c>
      <c r="AE329" s="13" t="s">
        <v>1</v>
      </c>
    </row>
    <row r="330" spans="1:31">
      <c r="A330" s="116">
        <v>19910006</v>
      </c>
      <c r="B330" s="36" t="s">
        <v>209</v>
      </c>
      <c r="C330" s="209"/>
      <c r="D330" s="209"/>
      <c r="E330" s="209"/>
      <c r="F330" s="26"/>
      <c r="G330" s="26">
        <v>8</v>
      </c>
      <c r="H330" s="23" t="str">
        <f t="shared" si="24"/>
        <v>UREN -80 033001  8</v>
      </c>
      <c r="I330" s="23" t="str">
        <f t="shared" si="25"/>
        <v xml:space="preserve"> 8</v>
      </c>
      <c r="J330" s="13" t="s">
        <v>205</v>
      </c>
      <c r="K330" s="327">
        <f>IFERROR(VLOOKUP(L330,Mapping!AW:BA,5,FALSE),"")</f>
        <v>3</v>
      </c>
      <c r="L330" s="97" t="s">
        <v>943</v>
      </c>
      <c r="M330" s="286" t="s">
        <v>2938</v>
      </c>
      <c r="N330" s="26" t="s">
        <v>2933</v>
      </c>
      <c r="O330" s="252" t="s">
        <v>3046</v>
      </c>
      <c r="P330" s="13" t="s">
        <v>949</v>
      </c>
      <c r="Q330" s="77">
        <v>0.21099999999999999</v>
      </c>
      <c r="R330" s="26">
        <v>211</v>
      </c>
      <c r="S330" s="26"/>
      <c r="T330" s="13"/>
      <c r="U330" s="26"/>
      <c r="V330" s="26">
        <v>8</v>
      </c>
      <c r="W330" s="23" t="str">
        <f t="shared" si="26"/>
        <v>UREN -80 033001  8</v>
      </c>
      <c r="X330" s="23" t="str">
        <f t="shared" si="27"/>
        <v xml:space="preserve"> 8</v>
      </c>
      <c r="Y330" s="13"/>
      <c r="Z330" s="13"/>
      <c r="AA330" s="13"/>
      <c r="AB330" s="90"/>
      <c r="AC330" s="26"/>
      <c r="AD330" s="24">
        <f>IF(AE330="","",VLOOKUP(AE330,Mapping!AT:AU,2,FALSE))</f>
        <v>2</v>
      </c>
      <c r="AE330" s="13" t="s">
        <v>1</v>
      </c>
    </row>
    <row r="331" spans="1:31">
      <c r="A331" s="116">
        <v>19910006</v>
      </c>
      <c r="B331" s="36" t="s">
        <v>209</v>
      </c>
      <c r="C331" s="209"/>
      <c r="D331" s="209"/>
      <c r="E331" s="209"/>
      <c r="F331" s="26"/>
      <c r="G331" s="26">
        <v>8</v>
      </c>
      <c r="H331" s="23" t="str">
        <f t="shared" ref="H331:H362" si="28">IF(G331="","","UREN -80 033001"&amp;" "&amp;F331&amp;" "&amp;G331)</f>
        <v>UREN -80 033001  8</v>
      </c>
      <c r="I331" s="23" t="str">
        <f t="shared" ref="I331:I362" si="29">IF(G331="","",F331&amp;" "&amp;G331)</f>
        <v xml:space="preserve"> 8</v>
      </c>
      <c r="J331" s="13"/>
      <c r="K331" s="327">
        <f>IFERROR(VLOOKUP(L331,Mapping!AW:BA,5,FALSE),"")</f>
        <v>3</v>
      </c>
      <c r="L331" s="97" t="s">
        <v>943</v>
      </c>
      <c r="M331" s="286" t="s">
        <v>2938</v>
      </c>
      <c r="N331" s="26" t="s">
        <v>2933</v>
      </c>
      <c r="O331" s="93" t="s">
        <v>3046</v>
      </c>
      <c r="P331" s="36" t="s">
        <v>3047</v>
      </c>
      <c r="Q331" s="77">
        <v>0.246</v>
      </c>
      <c r="R331" s="26">
        <v>246</v>
      </c>
      <c r="S331" s="26"/>
      <c r="T331" s="13"/>
      <c r="U331" s="26"/>
      <c r="V331" s="26">
        <v>8</v>
      </c>
      <c r="W331" s="23" t="str">
        <f t="shared" ref="W331:W362" si="30">IF(V331="","","UREN -80 033001"&amp;" "&amp;U331&amp;" "&amp;V331)</f>
        <v>UREN -80 033001  8</v>
      </c>
      <c r="X331" s="23" t="str">
        <f t="shared" ref="X331:X362" si="31">IF(V331="","",U331&amp;" "&amp;V331)</f>
        <v xml:space="preserve"> 8</v>
      </c>
      <c r="Y331" s="13"/>
      <c r="Z331" s="13"/>
      <c r="AA331" s="13"/>
      <c r="AB331" s="90"/>
      <c r="AC331" s="26"/>
      <c r="AD331" s="24">
        <f>IF(AE331="","",VLOOKUP(AE331,Mapping!AT:AU,2,FALSE))</f>
        <v>2</v>
      </c>
      <c r="AE331" s="13" t="s">
        <v>1</v>
      </c>
    </row>
    <row r="332" spans="1:31">
      <c r="A332" s="116">
        <v>19910006</v>
      </c>
      <c r="B332" s="36" t="s">
        <v>209</v>
      </c>
      <c r="C332" s="209"/>
      <c r="D332" s="209"/>
      <c r="E332" s="209"/>
      <c r="F332" s="62"/>
      <c r="G332" s="62">
        <v>8</v>
      </c>
      <c r="H332" s="23" t="str">
        <f t="shared" si="28"/>
        <v>UREN -80 033001  8</v>
      </c>
      <c r="I332" s="23" t="str">
        <f t="shared" si="29"/>
        <v xml:space="preserve"> 8</v>
      </c>
      <c r="J332" s="13" t="s">
        <v>205</v>
      </c>
      <c r="K332" s="327">
        <f>IFERROR(VLOOKUP(L332,Mapping!AW:BA,5,FALSE),"")</f>
        <v>3</v>
      </c>
      <c r="L332" s="97" t="s">
        <v>943</v>
      </c>
      <c r="M332" s="286"/>
      <c r="N332" s="26" t="s">
        <v>2963</v>
      </c>
      <c r="O332" s="93" t="s">
        <v>2963</v>
      </c>
      <c r="P332" s="13" t="s">
        <v>912</v>
      </c>
      <c r="Q332" s="77" t="s">
        <v>2963</v>
      </c>
      <c r="R332" s="26"/>
      <c r="S332" s="26"/>
      <c r="T332" s="13"/>
      <c r="U332" s="62"/>
      <c r="V332" s="62">
        <v>8</v>
      </c>
      <c r="W332" s="23" t="str">
        <f t="shared" si="30"/>
        <v>UREN -80 033001  8</v>
      </c>
      <c r="X332" s="23" t="str">
        <f t="shared" si="31"/>
        <v xml:space="preserve"> 8</v>
      </c>
      <c r="Y332" s="13"/>
      <c r="Z332" s="13"/>
      <c r="AA332" s="13"/>
      <c r="AB332" s="90"/>
      <c r="AC332" s="26"/>
      <c r="AD332" s="24">
        <f>IF(AE332="","",VLOOKUP(AE332,Mapping!AT:AU,2,FALSE))</f>
        <v>2</v>
      </c>
      <c r="AE332" s="13" t="s">
        <v>1</v>
      </c>
    </row>
    <row r="333" spans="1:31" ht="43.5">
      <c r="A333" s="116">
        <v>19910006</v>
      </c>
      <c r="B333" s="36" t="s">
        <v>209</v>
      </c>
      <c r="C333" s="209"/>
      <c r="D333" s="209"/>
      <c r="E333" s="209"/>
      <c r="F333" s="26"/>
      <c r="G333" s="26">
        <v>8</v>
      </c>
      <c r="H333" s="23" t="str">
        <f t="shared" si="28"/>
        <v>UREN -80 033001  8</v>
      </c>
      <c r="I333" s="23" t="str">
        <f t="shared" si="29"/>
        <v xml:space="preserve"> 8</v>
      </c>
      <c r="J333" s="13" t="s">
        <v>205</v>
      </c>
      <c r="K333" s="327">
        <f>IFERROR(VLOOKUP(L333,Mapping!AW:BA,5,FALSE),"")</f>
        <v>2</v>
      </c>
      <c r="L333" s="97" t="s">
        <v>925</v>
      </c>
      <c r="M333" s="286" t="s">
        <v>2938</v>
      </c>
      <c r="N333" s="26" t="s">
        <v>2933</v>
      </c>
      <c r="O333" s="252" t="s">
        <v>3048</v>
      </c>
      <c r="P333" s="13" t="s">
        <v>949</v>
      </c>
      <c r="Q333" s="77">
        <v>0.20100000000000001</v>
      </c>
      <c r="R333" s="26">
        <v>201</v>
      </c>
      <c r="S333" s="26"/>
      <c r="T333" s="13">
        <v>2</v>
      </c>
      <c r="U333" s="26"/>
      <c r="V333" s="26">
        <v>8</v>
      </c>
      <c r="W333" s="23" t="str">
        <f t="shared" si="30"/>
        <v>UREN -80 033001  8</v>
      </c>
      <c r="X333" s="23" t="str">
        <f t="shared" si="31"/>
        <v xml:space="preserve"> 8</v>
      </c>
      <c r="Y333" s="13"/>
      <c r="Z333" s="13"/>
      <c r="AA333" s="13"/>
      <c r="AB333" s="90" t="s">
        <v>3049</v>
      </c>
      <c r="AC333" s="26"/>
      <c r="AD333" s="24">
        <f>IF(AE333="","",VLOOKUP(AE333,Mapping!AT:AU,2,FALSE))</f>
        <v>2</v>
      </c>
      <c r="AE333" s="13" t="s">
        <v>1</v>
      </c>
    </row>
    <row r="334" spans="1:31" ht="43.5">
      <c r="A334" s="116">
        <v>19910006</v>
      </c>
      <c r="B334" s="36" t="s">
        <v>209</v>
      </c>
      <c r="C334" s="209"/>
      <c r="D334" s="209"/>
      <c r="E334" s="209"/>
      <c r="F334" s="26"/>
      <c r="G334" s="26">
        <v>8</v>
      </c>
      <c r="H334" s="23" t="str">
        <f t="shared" si="28"/>
        <v>UREN -80 033001  8</v>
      </c>
      <c r="I334" s="23" t="str">
        <f t="shared" si="29"/>
        <v xml:space="preserve"> 8</v>
      </c>
      <c r="J334" s="13"/>
      <c r="K334" s="327">
        <f>IFERROR(VLOOKUP(L334,Mapping!AW:BA,5,FALSE),"")</f>
        <v>2</v>
      </c>
      <c r="L334" s="97" t="s">
        <v>925</v>
      </c>
      <c r="M334" s="286" t="s">
        <v>3050</v>
      </c>
      <c r="N334" s="26" t="s">
        <v>2933</v>
      </c>
      <c r="O334" s="93" t="s">
        <v>3048</v>
      </c>
      <c r="P334" s="13"/>
      <c r="Q334" s="77">
        <v>8.6999999999999994E-2</v>
      </c>
      <c r="R334" s="26">
        <v>87</v>
      </c>
      <c r="S334" s="26"/>
      <c r="T334" s="13">
        <v>2</v>
      </c>
      <c r="U334" s="26"/>
      <c r="V334" s="26">
        <v>8</v>
      </c>
      <c r="W334" s="23" t="str">
        <f t="shared" si="30"/>
        <v>UREN -80 033001  8</v>
      </c>
      <c r="X334" s="23" t="str">
        <f t="shared" si="31"/>
        <v xml:space="preserve"> 8</v>
      </c>
      <c r="Y334" s="13"/>
      <c r="Z334" s="13"/>
      <c r="AA334" s="13"/>
      <c r="AB334" s="90" t="s">
        <v>3049</v>
      </c>
      <c r="AC334" s="26"/>
      <c r="AD334" s="24">
        <f>IF(AE334="","",VLOOKUP(AE334,Mapping!AT:AU,2,FALSE))</f>
        <v>2</v>
      </c>
      <c r="AE334" s="13" t="s">
        <v>1</v>
      </c>
    </row>
    <row r="335" spans="1:31">
      <c r="A335" s="116">
        <v>19910334</v>
      </c>
      <c r="B335" s="36" t="s">
        <v>216</v>
      </c>
      <c r="C335" s="209"/>
      <c r="D335" s="209"/>
      <c r="E335" s="209"/>
      <c r="F335" s="26"/>
      <c r="G335" s="26">
        <v>4</v>
      </c>
      <c r="H335" s="23" t="str">
        <f t="shared" si="28"/>
        <v>UREN -80 033001  4</v>
      </c>
      <c r="I335" s="23" t="str">
        <f t="shared" si="29"/>
        <v xml:space="preserve"> 4</v>
      </c>
      <c r="J335" s="13"/>
      <c r="K335" s="327">
        <f>IFERROR(VLOOKUP(L335,Mapping!AW:BA,5,FALSE),"")</f>
        <v>2</v>
      </c>
      <c r="L335" s="97" t="s">
        <v>925</v>
      </c>
      <c r="M335" s="286"/>
      <c r="N335" s="26" t="s">
        <v>2937</v>
      </c>
      <c r="O335" s="252">
        <v>44105</v>
      </c>
      <c r="P335" s="13" t="s">
        <v>949</v>
      </c>
      <c r="Q335" s="77"/>
      <c r="R335" s="26"/>
      <c r="S335" s="26"/>
      <c r="T335" s="13"/>
      <c r="U335" s="26"/>
      <c r="V335" s="26">
        <v>4</v>
      </c>
      <c r="W335" s="23" t="str">
        <f t="shared" si="30"/>
        <v>UREN -80 033001  4</v>
      </c>
      <c r="X335" s="23" t="str">
        <f t="shared" si="31"/>
        <v xml:space="preserve"> 4</v>
      </c>
      <c r="Y335" s="13"/>
      <c r="Z335" s="13"/>
      <c r="AA335" s="13"/>
      <c r="AB335" s="90"/>
      <c r="AC335" s="26"/>
      <c r="AD335" s="24">
        <f>IF(AE335="","",VLOOKUP(AE335,Mapping!AT:AU,2,FALSE))</f>
        <v>2</v>
      </c>
      <c r="AE335" s="13" t="s">
        <v>1</v>
      </c>
    </row>
    <row r="336" spans="1:31">
      <c r="A336" s="116">
        <v>19910334</v>
      </c>
      <c r="B336" s="36" t="s">
        <v>216</v>
      </c>
      <c r="C336" s="209"/>
      <c r="D336" s="209"/>
      <c r="E336" s="209"/>
      <c r="F336" s="62"/>
      <c r="G336" s="62">
        <v>4</v>
      </c>
      <c r="H336" s="23" t="str">
        <f t="shared" si="28"/>
        <v>UREN -80 033001  4</v>
      </c>
      <c r="I336" s="23" t="str">
        <f t="shared" si="29"/>
        <v xml:space="preserve"> 4</v>
      </c>
      <c r="J336" s="13"/>
      <c r="K336" s="327">
        <f>IFERROR(VLOOKUP(L336,Mapping!AW:BA,5,FALSE),"")</f>
        <v>2</v>
      </c>
      <c r="L336" s="97" t="s">
        <v>925</v>
      </c>
      <c r="M336" s="286"/>
      <c r="N336" s="393" t="s">
        <v>2937</v>
      </c>
      <c r="O336" s="395">
        <v>44105</v>
      </c>
      <c r="P336" s="13" t="s">
        <v>969</v>
      </c>
      <c r="Q336" s="77"/>
      <c r="R336" s="26"/>
      <c r="S336" s="26"/>
      <c r="T336" s="13"/>
      <c r="U336" s="62"/>
      <c r="V336" s="62">
        <v>4</v>
      </c>
      <c r="W336" s="23" t="str">
        <f t="shared" si="30"/>
        <v>UREN -80 033001  4</v>
      </c>
      <c r="X336" s="23" t="str">
        <f t="shared" si="31"/>
        <v xml:space="preserve"> 4</v>
      </c>
      <c r="Y336" s="13"/>
      <c r="Z336" s="13"/>
      <c r="AA336" s="13"/>
      <c r="AB336" s="90"/>
      <c r="AC336" s="26"/>
      <c r="AD336" s="24">
        <f>IF(AE336="","",VLOOKUP(AE336,Mapping!AT:AU,2,FALSE))</f>
        <v>2</v>
      </c>
      <c r="AE336" s="13" t="s">
        <v>1</v>
      </c>
    </row>
    <row r="337" spans="1:31">
      <c r="A337" s="116">
        <v>19910334</v>
      </c>
      <c r="B337" s="36" t="s">
        <v>216</v>
      </c>
      <c r="C337" s="209"/>
      <c r="D337" s="209"/>
      <c r="E337" s="209"/>
      <c r="F337" s="62"/>
      <c r="G337" s="62">
        <v>4</v>
      </c>
      <c r="H337" s="23" t="str">
        <f t="shared" si="28"/>
        <v>UREN -80 033001  4</v>
      </c>
      <c r="I337" s="23" t="str">
        <f t="shared" si="29"/>
        <v xml:space="preserve"> 4</v>
      </c>
      <c r="J337" s="13" t="s">
        <v>146</v>
      </c>
      <c r="K337" s="327">
        <f>IFERROR(VLOOKUP(L337,Mapping!AW:BA,5,FALSE),"")</f>
        <v>2</v>
      </c>
      <c r="L337" s="216" t="s">
        <v>925</v>
      </c>
      <c r="M337" s="286" t="s">
        <v>2938</v>
      </c>
      <c r="N337" s="26" t="s">
        <v>2937</v>
      </c>
      <c r="O337" s="93">
        <v>44105</v>
      </c>
      <c r="P337" s="13" t="s">
        <v>912</v>
      </c>
      <c r="Q337" s="77"/>
      <c r="R337" s="26"/>
      <c r="S337" s="26"/>
      <c r="T337" s="13"/>
      <c r="U337" s="62"/>
      <c r="V337" s="62">
        <v>4</v>
      </c>
      <c r="W337" s="23" t="str">
        <f t="shared" si="30"/>
        <v>UREN -80 033001  4</v>
      </c>
      <c r="X337" s="23" t="str">
        <f t="shared" si="31"/>
        <v xml:space="preserve"> 4</v>
      </c>
      <c r="Y337" s="13"/>
      <c r="Z337" s="13"/>
      <c r="AA337" s="13"/>
      <c r="AB337" s="90"/>
      <c r="AC337" s="26"/>
      <c r="AD337" s="24">
        <f>IF(AE337="","",VLOOKUP(AE337,Mapping!AT:AU,2,FALSE))</f>
        <v>2</v>
      </c>
      <c r="AE337" s="13" t="s">
        <v>1</v>
      </c>
    </row>
    <row r="338" spans="1:31">
      <c r="A338" s="116">
        <v>19920200</v>
      </c>
      <c r="B338" s="36" t="s">
        <v>225</v>
      </c>
      <c r="C338" s="209"/>
      <c r="D338" s="209"/>
      <c r="E338" s="209"/>
      <c r="F338" s="26"/>
      <c r="G338" s="26">
        <v>2</v>
      </c>
      <c r="H338" s="23" t="str">
        <f t="shared" si="28"/>
        <v>UREN -80 033001  2</v>
      </c>
      <c r="I338" s="23" t="str">
        <f t="shared" si="29"/>
        <v xml:space="preserve"> 2</v>
      </c>
      <c r="J338" s="13"/>
      <c r="K338" s="327">
        <f>IFERROR(VLOOKUP(L338,Mapping!AW:BA,5,FALSE),"")</f>
        <v>2</v>
      </c>
      <c r="L338" s="97" t="s">
        <v>925</v>
      </c>
      <c r="M338" s="286"/>
      <c r="N338" s="26" t="s">
        <v>2937</v>
      </c>
      <c r="O338" s="252">
        <v>44106</v>
      </c>
      <c r="P338" s="13" t="s">
        <v>949</v>
      </c>
      <c r="Q338" s="77"/>
      <c r="R338" s="26"/>
      <c r="S338" s="26"/>
      <c r="T338" s="13"/>
      <c r="U338" s="26"/>
      <c r="V338" s="26">
        <v>2</v>
      </c>
      <c r="W338" s="23" t="str">
        <f t="shared" si="30"/>
        <v>UREN -80 033001  2</v>
      </c>
      <c r="X338" s="23" t="str">
        <f t="shared" si="31"/>
        <v xml:space="preserve"> 2</v>
      </c>
      <c r="Y338" s="13"/>
      <c r="Z338" s="13"/>
      <c r="AA338" s="13"/>
      <c r="AB338" s="90"/>
      <c r="AC338" s="26"/>
      <c r="AD338" s="24">
        <f>IF(AE338="","",VLOOKUP(AE338,Mapping!AT:AU,2,FALSE))</f>
        <v>2</v>
      </c>
      <c r="AE338" s="13" t="s">
        <v>1</v>
      </c>
    </row>
    <row r="339" spans="1:31">
      <c r="A339" s="116">
        <v>19920200</v>
      </c>
      <c r="B339" s="36" t="s">
        <v>225</v>
      </c>
      <c r="C339" s="209"/>
      <c r="D339" s="209"/>
      <c r="E339" s="209"/>
      <c r="F339" s="62"/>
      <c r="G339" s="62">
        <v>2</v>
      </c>
      <c r="H339" s="23" t="str">
        <f t="shared" si="28"/>
        <v>UREN -80 033001  2</v>
      </c>
      <c r="I339" s="23" t="str">
        <f t="shared" si="29"/>
        <v xml:space="preserve"> 2</v>
      </c>
      <c r="J339" s="13"/>
      <c r="K339" s="327">
        <f>IFERROR(VLOOKUP(L339,Mapping!AW:BA,5,FALSE),"")</f>
        <v>2</v>
      </c>
      <c r="L339" s="97" t="s">
        <v>925</v>
      </c>
      <c r="M339" s="286"/>
      <c r="N339" s="393" t="s">
        <v>2937</v>
      </c>
      <c r="O339" s="395">
        <v>44106</v>
      </c>
      <c r="P339" s="13" t="s">
        <v>969</v>
      </c>
      <c r="Q339" s="77"/>
      <c r="R339" s="26"/>
      <c r="S339" s="26"/>
      <c r="T339" s="13"/>
      <c r="U339" s="62"/>
      <c r="V339" s="62">
        <v>2</v>
      </c>
      <c r="W339" s="23" t="str">
        <f t="shared" si="30"/>
        <v>UREN -80 033001  2</v>
      </c>
      <c r="X339" s="23" t="str">
        <f t="shared" si="31"/>
        <v xml:space="preserve"> 2</v>
      </c>
      <c r="Y339" s="13"/>
      <c r="Z339" s="13"/>
      <c r="AA339" s="13"/>
      <c r="AB339" s="90"/>
      <c r="AC339" s="26"/>
      <c r="AD339" s="24">
        <f>IF(AE339="","",VLOOKUP(AE339,Mapping!AT:AU,2,FALSE))</f>
        <v>2</v>
      </c>
      <c r="AE339" s="13" t="s">
        <v>1</v>
      </c>
    </row>
    <row r="340" spans="1:31">
      <c r="A340" s="116">
        <v>19910334</v>
      </c>
      <c r="B340" s="36" t="s">
        <v>216</v>
      </c>
      <c r="C340" s="209"/>
      <c r="D340" s="209"/>
      <c r="E340" s="209"/>
      <c r="F340" s="62"/>
      <c r="G340" s="62">
        <v>4</v>
      </c>
      <c r="H340" s="23" t="str">
        <f t="shared" si="28"/>
        <v>UREN -80 033001  4</v>
      </c>
      <c r="I340" s="23" t="str">
        <f t="shared" si="29"/>
        <v xml:space="preserve"> 4</v>
      </c>
      <c r="J340" s="13"/>
      <c r="K340" s="327">
        <f>IFERROR(VLOOKUP(L340,Mapping!AW:BA,5,FALSE),"")</f>
        <v>1</v>
      </c>
      <c r="L340" s="97" t="s">
        <v>905</v>
      </c>
      <c r="M340" s="286"/>
      <c r="N340" s="393" t="s">
        <v>2879</v>
      </c>
      <c r="O340" s="395">
        <v>44153</v>
      </c>
      <c r="P340" s="13" t="s">
        <v>969</v>
      </c>
      <c r="Q340" s="77"/>
      <c r="R340" s="26"/>
      <c r="S340" s="26"/>
      <c r="T340" s="13"/>
      <c r="U340" s="62"/>
      <c r="V340" s="62">
        <v>4</v>
      </c>
      <c r="W340" s="23" t="str">
        <f t="shared" si="30"/>
        <v>UREN -80 033001  4</v>
      </c>
      <c r="X340" s="23" t="str">
        <f t="shared" si="31"/>
        <v xml:space="preserve"> 4</v>
      </c>
      <c r="Y340" s="13"/>
      <c r="Z340" s="13"/>
      <c r="AA340" s="23"/>
      <c r="AB340" s="90"/>
      <c r="AC340" s="26"/>
      <c r="AD340" s="24">
        <f>IF(AE340="","",VLOOKUP(AE340,Mapping!AT:AU,2,FALSE))</f>
        <v>2</v>
      </c>
      <c r="AE340" s="13" t="s">
        <v>1</v>
      </c>
    </row>
    <row r="341" spans="1:31">
      <c r="A341" s="116">
        <v>19910334</v>
      </c>
      <c r="B341" s="36" t="s">
        <v>216</v>
      </c>
      <c r="C341" s="209"/>
      <c r="D341" s="209"/>
      <c r="E341" s="209"/>
      <c r="F341" s="62"/>
      <c r="G341" s="62">
        <v>4</v>
      </c>
      <c r="H341" s="23" t="str">
        <f t="shared" si="28"/>
        <v>UREN -80 033001  4</v>
      </c>
      <c r="I341" s="23" t="str">
        <f t="shared" si="29"/>
        <v xml:space="preserve"> 4</v>
      </c>
      <c r="J341" s="13" t="s">
        <v>205</v>
      </c>
      <c r="K341" s="327">
        <f>IFERROR(VLOOKUP(L341,Mapping!AW:BA,5,FALSE),"")</f>
        <v>3</v>
      </c>
      <c r="L341" s="97" t="s">
        <v>943</v>
      </c>
      <c r="M341" s="286"/>
      <c r="N341" s="26" t="s">
        <v>2963</v>
      </c>
      <c r="O341" s="93" t="s">
        <v>2963</v>
      </c>
      <c r="P341" s="13" t="s">
        <v>912</v>
      </c>
      <c r="Q341" s="77"/>
      <c r="R341" s="26"/>
      <c r="S341" s="26"/>
      <c r="T341" s="13"/>
      <c r="U341" s="62"/>
      <c r="V341" s="62">
        <v>4</v>
      </c>
      <c r="W341" s="23" t="str">
        <f t="shared" si="30"/>
        <v>UREN -80 033001  4</v>
      </c>
      <c r="X341" s="23" t="str">
        <f t="shared" si="31"/>
        <v xml:space="preserve"> 4</v>
      </c>
      <c r="Y341" s="13"/>
      <c r="Z341" s="13"/>
      <c r="AA341" s="13"/>
      <c r="AB341" s="90"/>
      <c r="AC341" s="26"/>
      <c r="AD341" s="24">
        <f>IF(AE341="","",VLOOKUP(AE341,Mapping!AT:AU,2,FALSE))</f>
        <v>2</v>
      </c>
      <c r="AE341" s="13" t="s">
        <v>1</v>
      </c>
    </row>
    <row r="342" spans="1:31">
      <c r="A342" s="116">
        <v>19920200</v>
      </c>
      <c r="B342" s="36" t="s">
        <v>225</v>
      </c>
      <c r="C342" s="209"/>
      <c r="D342" s="209"/>
      <c r="E342" s="209"/>
      <c r="F342" s="62"/>
      <c r="G342" s="62">
        <v>2</v>
      </c>
      <c r="H342" s="23" t="str">
        <f t="shared" si="28"/>
        <v>UREN -80 033001  2</v>
      </c>
      <c r="I342" s="23" t="str">
        <f t="shared" si="29"/>
        <v xml:space="preserve"> 2</v>
      </c>
      <c r="J342" s="13" t="s">
        <v>205</v>
      </c>
      <c r="K342" s="327">
        <f>IFERROR(VLOOKUP(L342,Mapping!AW:BA,5,FALSE),"")</f>
        <v>2</v>
      </c>
      <c r="L342" s="216" t="s">
        <v>925</v>
      </c>
      <c r="M342" s="286" t="s">
        <v>2938</v>
      </c>
      <c r="N342" s="26" t="s">
        <v>2937</v>
      </c>
      <c r="O342" s="93">
        <v>44106</v>
      </c>
      <c r="P342" s="13" t="s">
        <v>912</v>
      </c>
      <c r="Q342" s="77"/>
      <c r="R342" s="26"/>
      <c r="S342" s="26"/>
      <c r="T342" s="13"/>
      <c r="U342" s="62"/>
      <c r="V342" s="62">
        <v>2</v>
      </c>
      <c r="W342" s="23" t="str">
        <f t="shared" si="30"/>
        <v>UREN -80 033001  2</v>
      </c>
      <c r="X342" s="23" t="str">
        <f t="shared" si="31"/>
        <v xml:space="preserve"> 2</v>
      </c>
      <c r="Y342" s="13"/>
      <c r="Z342" s="13"/>
      <c r="AA342" s="13"/>
      <c r="AB342" s="90"/>
      <c r="AC342" s="26"/>
      <c r="AD342" s="24">
        <f>IF(AE342="","",VLOOKUP(AE342,Mapping!AT:AU,2,FALSE))</f>
        <v>2</v>
      </c>
      <c r="AE342" s="13" t="s">
        <v>1</v>
      </c>
    </row>
    <row r="343" spans="1:31">
      <c r="A343" s="116">
        <v>19910334</v>
      </c>
      <c r="B343" s="36" t="s">
        <v>216</v>
      </c>
      <c r="C343" s="209"/>
      <c r="D343" s="209"/>
      <c r="E343" s="209"/>
      <c r="F343" s="26"/>
      <c r="G343" s="26">
        <v>4</v>
      </c>
      <c r="H343" s="23" t="str">
        <f t="shared" si="28"/>
        <v>UREN -80 033001  4</v>
      </c>
      <c r="I343" s="23" t="str">
        <f t="shared" si="29"/>
        <v xml:space="preserve"> 4</v>
      </c>
      <c r="J343" s="13"/>
      <c r="K343" s="327">
        <f>IFERROR(VLOOKUP(L343,Mapping!AW:BA,5,FALSE),"")</f>
        <v>3</v>
      </c>
      <c r="L343" s="97" t="s">
        <v>943</v>
      </c>
      <c r="M343" s="286" t="s">
        <v>2938</v>
      </c>
      <c r="N343" s="26" t="s">
        <v>2933</v>
      </c>
      <c r="O343" s="252">
        <v>44754</v>
      </c>
      <c r="P343" s="13" t="s">
        <v>949</v>
      </c>
      <c r="Q343" s="77">
        <v>0.19800000000000001</v>
      </c>
      <c r="R343" s="26">
        <v>198</v>
      </c>
      <c r="S343" s="26"/>
      <c r="T343" s="13">
        <v>1</v>
      </c>
      <c r="U343" s="26"/>
      <c r="V343" s="26">
        <v>4</v>
      </c>
      <c r="W343" s="23" t="str">
        <f t="shared" si="30"/>
        <v>UREN -80 033001  4</v>
      </c>
      <c r="X343" s="23" t="str">
        <f t="shared" si="31"/>
        <v xml:space="preserve"> 4</v>
      </c>
      <c r="Y343" s="13"/>
      <c r="Z343" s="13"/>
      <c r="AA343" s="13"/>
      <c r="AB343" s="90" t="s">
        <v>909</v>
      </c>
      <c r="AC343" s="26"/>
      <c r="AD343" s="24">
        <f>IF(AE343="","",VLOOKUP(AE343,Mapping!AT:AU,2,FALSE))</f>
        <v>2</v>
      </c>
      <c r="AE343" s="13" t="s">
        <v>1</v>
      </c>
    </row>
    <row r="344" spans="1:31">
      <c r="A344" s="116">
        <v>19910334</v>
      </c>
      <c r="B344" s="36" t="s">
        <v>216</v>
      </c>
      <c r="C344" s="209"/>
      <c r="D344" s="209"/>
      <c r="E344" s="209"/>
      <c r="F344" s="62"/>
      <c r="G344" s="62">
        <v>4</v>
      </c>
      <c r="H344" s="23" t="str">
        <f t="shared" si="28"/>
        <v>UREN -80 033001  4</v>
      </c>
      <c r="I344" s="23" t="str">
        <f t="shared" si="29"/>
        <v xml:space="preserve"> 4</v>
      </c>
      <c r="J344" s="13"/>
      <c r="K344" s="327">
        <f>IFERROR(VLOOKUP(L344,Mapping!AW:BA,5,FALSE),"")</f>
        <v>1</v>
      </c>
      <c r="L344" s="97" t="s">
        <v>905</v>
      </c>
      <c r="M344" s="286"/>
      <c r="N344" s="26" t="s">
        <v>2933</v>
      </c>
      <c r="O344" s="93"/>
      <c r="P344" s="13" t="s">
        <v>912</v>
      </c>
      <c r="Q344" s="77"/>
      <c r="R344" s="26"/>
      <c r="S344" s="26"/>
      <c r="T344" s="13"/>
      <c r="U344" s="62"/>
      <c r="V344" s="62">
        <v>4</v>
      </c>
      <c r="W344" s="23" t="str">
        <f t="shared" si="30"/>
        <v>UREN -80 033001  4</v>
      </c>
      <c r="X344" s="23" t="str">
        <f t="shared" si="31"/>
        <v xml:space="preserve"> 4</v>
      </c>
      <c r="Y344" s="13"/>
      <c r="Z344" s="13"/>
      <c r="AA344" s="13"/>
      <c r="AB344" s="90"/>
      <c r="AC344" s="26"/>
      <c r="AD344" s="24">
        <f>IF(AE344="","",VLOOKUP(AE344,Mapping!AT:AU,2,FALSE))</f>
        <v>2</v>
      </c>
      <c r="AE344" s="13" t="s">
        <v>1</v>
      </c>
    </row>
    <row r="345" spans="1:31">
      <c r="A345" s="116">
        <v>20196928</v>
      </c>
      <c r="B345" s="36" t="s">
        <v>267</v>
      </c>
      <c r="C345" s="212"/>
      <c r="D345" s="212"/>
      <c r="F345" s="26"/>
      <c r="G345" s="26">
        <v>4</v>
      </c>
      <c r="H345" s="23" t="str">
        <f t="shared" si="28"/>
        <v>UREN -80 033001  4</v>
      </c>
      <c r="I345" s="23" t="str">
        <f t="shared" si="29"/>
        <v xml:space="preserve"> 4</v>
      </c>
      <c r="J345" s="13"/>
      <c r="K345" s="327">
        <f>IFERROR(VLOOKUP(L345,Mapping!AW:BA,5,FALSE),"")</f>
        <v>2</v>
      </c>
      <c r="L345" s="97" t="s">
        <v>925</v>
      </c>
      <c r="M345" s="286"/>
      <c r="N345" s="26" t="s">
        <v>2937</v>
      </c>
      <c r="O345" s="93">
        <v>44109</v>
      </c>
      <c r="P345" s="13" t="s">
        <v>981</v>
      </c>
      <c r="Q345" s="77"/>
      <c r="R345" s="26"/>
      <c r="S345" s="26"/>
      <c r="T345" s="13"/>
      <c r="U345" s="26"/>
      <c r="V345" s="26">
        <v>4</v>
      </c>
      <c r="W345" s="23" t="str">
        <f t="shared" si="30"/>
        <v>UREN -80 033001  4</v>
      </c>
      <c r="X345" s="23" t="str">
        <f t="shared" si="31"/>
        <v xml:space="preserve"> 4</v>
      </c>
      <c r="Y345" s="112"/>
      <c r="Z345" s="112"/>
      <c r="AA345" s="112"/>
      <c r="AC345" s="26"/>
      <c r="AD345" s="24">
        <f>IF(AE345="","",VLOOKUP(AE345,Mapping!AT:AU,2,FALSE))</f>
        <v>2</v>
      </c>
      <c r="AE345" s="13" t="s">
        <v>1</v>
      </c>
    </row>
    <row r="346" spans="1:31">
      <c r="A346" s="116">
        <v>19910334</v>
      </c>
      <c r="B346" s="36" t="s">
        <v>216</v>
      </c>
      <c r="C346" s="209"/>
      <c r="D346" s="209"/>
      <c r="E346" s="209"/>
      <c r="F346" s="26"/>
      <c r="G346" s="26">
        <v>4</v>
      </c>
      <c r="H346" s="23" t="str">
        <f t="shared" si="28"/>
        <v>UREN -80 033001  4</v>
      </c>
      <c r="I346" s="23" t="str">
        <f t="shared" si="29"/>
        <v xml:space="preserve"> 4</v>
      </c>
      <c r="J346" s="13" t="s">
        <v>205</v>
      </c>
      <c r="K346" s="327">
        <f>IFERROR(VLOOKUP(L346,Mapping!AW:BA,5,FALSE),"")</f>
        <v>2</v>
      </c>
      <c r="L346" s="97" t="s">
        <v>925</v>
      </c>
      <c r="M346" s="286" t="s">
        <v>2938</v>
      </c>
      <c r="N346" s="236" t="s">
        <v>2933</v>
      </c>
      <c r="O346" s="252">
        <v>44563</v>
      </c>
      <c r="P346" s="13" t="s">
        <v>949</v>
      </c>
      <c r="Q346" s="77">
        <v>0.20100000000000001</v>
      </c>
      <c r="R346" s="26">
        <v>201</v>
      </c>
      <c r="S346" s="26"/>
      <c r="T346" s="13">
        <v>2</v>
      </c>
      <c r="U346" s="26"/>
      <c r="V346" s="26">
        <v>4</v>
      </c>
      <c r="W346" s="23" t="str">
        <f t="shared" si="30"/>
        <v>UREN -80 033001  4</v>
      </c>
      <c r="X346" s="23" t="str">
        <f t="shared" si="31"/>
        <v xml:space="preserve"> 4</v>
      </c>
      <c r="Y346" s="13"/>
      <c r="Z346" s="13"/>
      <c r="AA346" s="13"/>
      <c r="AB346" s="90" t="s">
        <v>1322</v>
      </c>
      <c r="AC346" s="26"/>
      <c r="AD346" s="24">
        <f>IF(AE346="","",VLOOKUP(AE346,Mapping!AT:AU,2,FALSE))</f>
        <v>2</v>
      </c>
      <c r="AE346" s="13" t="s">
        <v>1</v>
      </c>
    </row>
    <row r="347" spans="1:31">
      <c r="A347" s="116">
        <v>19910334</v>
      </c>
      <c r="B347" s="36" t="s">
        <v>216</v>
      </c>
      <c r="C347" s="209"/>
      <c r="D347" s="209"/>
      <c r="E347" s="209"/>
      <c r="F347" s="26"/>
      <c r="G347" s="26">
        <v>4</v>
      </c>
      <c r="H347" s="23" t="str">
        <f t="shared" si="28"/>
        <v>UREN -80 033001  4</v>
      </c>
      <c r="I347" s="23" t="str">
        <f t="shared" si="29"/>
        <v xml:space="preserve"> 4</v>
      </c>
      <c r="J347" s="13"/>
      <c r="K347" s="327">
        <f>IFERROR(VLOOKUP(L347,Mapping!AW:BA,5,FALSE),"")</f>
        <v>2</v>
      </c>
      <c r="L347" s="97" t="s">
        <v>925</v>
      </c>
      <c r="M347" s="286" t="s">
        <v>3051</v>
      </c>
      <c r="N347" s="236" t="s">
        <v>2933</v>
      </c>
      <c r="O347" s="252">
        <v>44563</v>
      </c>
      <c r="P347" s="13" t="s">
        <v>949</v>
      </c>
      <c r="Q347" s="77">
        <v>0.1</v>
      </c>
      <c r="R347" s="26">
        <v>100</v>
      </c>
      <c r="S347" s="26"/>
      <c r="T347" s="13">
        <v>2</v>
      </c>
      <c r="U347" s="26"/>
      <c r="V347" s="26">
        <v>4</v>
      </c>
      <c r="W347" s="23" t="str">
        <f t="shared" si="30"/>
        <v>UREN -80 033001  4</v>
      </c>
      <c r="X347" s="23" t="str">
        <f t="shared" si="31"/>
        <v xml:space="preserve"> 4</v>
      </c>
      <c r="Y347" s="13"/>
      <c r="Z347" s="13"/>
      <c r="AA347" s="13"/>
      <c r="AB347" s="90" t="s">
        <v>1322</v>
      </c>
      <c r="AC347" s="26"/>
      <c r="AD347" s="24">
        <f>IF(AE347="","",VLOOKUP(AE347,Mapping!AT:AU,2,FALSE))</f>
        <v>2</v>
      </c>
      <c r="AE347" s="13" t="s">
        <v>1</v>
      </c>
    </row>
    <row r="348" spans="1:31">
      <c r="A348" s="116">
        <v>19920077</v>
      </c>
      <c r="B348" s="36" t="s">
        <v>220</v>
      </c>
      <c r="C348" s="212"/>
      <c r="D348" s="212"/>
      <c r="F348" s="26"/>
      <c r="G348" s="26">
        <v>2</v>
      </c>
      <c r="H348" s="23" t="str">
        <f t="shared" si="28"/>
        <v>UREN -80 033001  2</v>
      </c>
      <c r="I348" s="23" t="str">
        <f t="shared" si="29"/>
        <v xml:space="preserve"> 2</v>
      </c>
      <c r="J348" s="13"/>
      <c r="K348" s="327">
        <f>IFERROR(VLOOKUP(L348,Mapping!AW:BA,5,FALSE),"")</f>
        <v>3</v>
      </c>
      <c r="L348" s="97" t="s">
        <v>943</v>
      </c>
      <c r="M348" s="286"/>
      <c r="N348" s="26" t="s">
        <v>2879</v>
      </c>
      <c r="O348" s="252">
        <v>44111</v>
      </c>
      <c r="P348" s="13" t="s">
        <v>949</v>
      </c>
      <c r="Q348" s="77"/>
      <c r="R348" s="26"/>
      <c r="S348" s="26"/>
      <c r="T348" s="13"/>
      <c r="U348" s="26"/>
      <c r="V348" s="26">
        <v>2</v>
      </c>
      <c r="W348" s="23" t="str">
        <f t="shared" si="30"/>
        <v>UREN -80 033001  2</v>
      </c>
      <c r="X348" s="23" t="str">
        <f t="shared" si="31"/>
        <v xml:space="preserve"> 2</v>
      </c>
      <c r="Y348" s="112"/>
      <c r="Z348" s="112"/>
      <c r="AA348" s="112"/>
      <c r="AC348" s="26"/>
      <c r="AD348" s="24">
        <f>IF(AE348="","",VLOOKUP(AE348,Mapping!AT:AU,2,FALSE))</f>
        <v>2</v>
      </c>
      <c r="AE348" s="13" t="s">
        <v>1</v>
      </c>
    </row>
    <row r="349" spans="1:31">
      <c r="A349" s="116">
        <v>19920077</v>
      </c>
      <c r="B349" s="36" t="s">
        <v>220</v>
      </c>
      <c r="C349" s="209"/>
      <c r="D349" s="209"/>
      <c r="E349" s="209"/>
      <c r="F349" s="62"/>
      <c r="G349" s="62">
        <v>2</v>
      </c>
      <c r="H349" s="23" t="str">
        <f t="shared" si="28"/>
        <v>UREN -80 033001  2</v>
      </c>
      <c r="I349" s="23" t="str">
        <f t="shared" si="29"/>
        <v xml:space="preserve"> 2</v>
      </c>
      <c r="J349" s="13"/>
      <c r="K349" s="327">
        <f>IFERROR(VLOOKUP(L349,Mapping!AW:BA,5,FALSE),"")</f>
        <v>3</v>
      </c>
      <c r="L349" s="97" t="s">
        <v>943</v>
      </c>
      <c r="M349" s="286"/>
      <c r="N349" s="26" t="s">
        <v>2879</v>
      </c>
      <c r="O349" s="222">
        <v>44111</v>
      </c>
      <c r="P349" s="13" t="s">
        <v>969</v>
      </c>
      <c r="Q349" s="77"/>
      <c r="R349" s="26"/>
      <c r="S349" s="26"/>
      <c r="T349" s="13"/>
      <c r="U349" s="62"/>
      <c r="V349" s="62">
        <v>2</v>
      </c>
      <c r="W349" s="23" t="str">
        <f t="shared" si="30"/>
        <v>UREN -80 033001  2</v>
      </c>
      <c r="X349" s="23" t="str">
        <f t="shared" si="31"/>
        <v xml:space="preserve"> 2</v>
      </c>
      <c r="Y349" s="13"/>
      <c r="Z349" s="13"/>
      <c r="AA349" s="23"/>
      <c r="AB349" s="90"/>
      <c r="AC349" s="26"/>
      <c r="AD349" s="24">
        <f>IF(AE349="","",VLOOKUP(AE349,Mapping!AT:AU,2,FALSE))</f>
        <v>2</v>
      </c>
      <c r="AE349" s="13" t="s">
        <v>1</v>
      </c>
    </row>
    <row r="350" spans="1:31">
      <c r="A350" s="116">
        <v>19920077</v>
      </c>
      <c r="B350" s="36" t="s">
        <v>220</v>
      </c>
      <c r="C350" s="212"/>
      <c r="D350" s="212"/>
      <c r="F350" s="62"/>
      <c r="G350" s="62">
        <v>2</v>
      </c>
      <c r="H350" s="23" t="str">
        <f t="shared" si="28"/>
        <v>UREN -80 033001  2</v>
      </c>
      <c r="I350" s="23" t="str">
        <f t="shared" si="29"/>
        <v xml:space="preserve"> 2</v>
      </c>
      <c r="J350" s="13" t="s">
        <v>205</v>
      </c>
      <c r="K350" s="327">
        <f>IFERROR(VLOOKUP(L350,Mapping!AW:BA,5,FALSE),"")</f>
        <v>3</v>
      </c>
      <c r="L350" s="97" t="s">
        <v>943</v>
      </c>
      <c r="M350" s="286" t="s">
        <v>2938</v>
      </c>
      <c r="N350" s="26" t="s">
        <v>2879</v>
      </c>
      <c r="O350" s="93">
        <v>44111</v>
      </c>
      <c r="P350" s="13" t="s">
        <v>912</v>
      </c>
      <c r="Q350" s="77"/>
      <c r="R350" s="26"/>
      <c r="S350" s="26"/>
      <c r="T350" s="13"/>
      <c r="U350" s="62"/>
      <c r="V350" s="62">
        <v>2</v>
      </c>
      <c r="W350" s="23" t="str">
        <f t="shared" si="30"/>
        <v>UREN -80 033001  2</v>
      </c>
      <c r="X350" s="23" t="str">
        <f t="shared" si="31"/>
        <v xml:space="preserve"> 2</v>
      </c>
      <c r="Y350" s="112"/>
      <c r="Z350" s="112"/>
      <c r="AA350" s="112"/>
      <c r="AC350" s="26"/>
      <c r="AD350" s="24">
        <f>IF(AE350="","",VLOOKUP(AE350,Mapping!AT:AU,2,FALSE))</f>
        <v>2</v>
      </c>
      <c r="AE350" s="13" t="s">
        <v>1</v>
      </c>
    </row>
    <row r="351" spans="1:31">
      <c r="A351" s="116">
        <v>19920077</v>
      </c>
      <c r="B351" s="36" t="s">
        <v>220</v>
      </c>
      <c r="C351" s="209"/>
      <c r="D351" s="209"/>
      <c r="E351" s="209"/>
      <c r="F351" s="26"/>
      <c r="G351" s="26">
        <v>2</v>
      </c>
      <c r="H351" s="23" t="str">
        <f t="shared" si="28"/>
        <v>UREN -80 033001  2</v>
      </c>
      <c r="I351" s="23" t="str">
        <f t="shared" si="29"/>
        <v xml:space="preserve"> 2</v>
      </c>
      <c r="J351" s="13"/>
      <c r="K351" s="327">
        <f>IFERROR(VLOOKUP(L351,Mapping!AW:BA,5,FALSE),"")</f>
        <v>2</v>
      </c>
      <c r="L351" s="97" t="s">
        <v>925</v>
      </c>
      <c r="M351" s="286"/>
      <c r="N351" s="26" t="s">
        <v>2879</v>
      </c>
      <c r="O351" s="252">
        <v>44118</v>
      </c>
      <c r="P351" s="13" t="s">
        <v>949</v>
      </c>
      <c r="Q351" s="77"/>
      <c r="R351" s="26"/>
      <c r="S351" s="26"/>
      <c r="T351" s="13"/>
      <c r="U351" s="26"/>
      <c r="V351" s="26">
        <v>2</v>
      </c>
      <c r="W351" s="23" t="str">
        <f t="shared" si="30"/>
        <v>UREN -80 033001  2</v>
      </c>
      <c r="X351" s="23" t="str">
        <f t="shared" si="31"/>
        <v xml:space="preserve"> 2</v>
      </c>
      <c r="Y351" s="13"/>
      <c r="Z351" s="13"/>
      <c r="AA351" s="13"/>
      <c r="AB351" s="90"/>
      <c r="AC351" s="26"/>
      <c r="AD351" s="24">
        <f>IF(AE351="","",VLOOKUP(AE351,Mapping!AT:AU,2,FALSE))</f>
        <v>2</v>
      </c>
      <c r="AE351" s="13" t="s">
        <v>1</v>
      </c>
    </row>
    <row r="352" spans="1:31">
      <c r="A352" s="116">
        <v>19920077</v>
      </c>
      <c r="B352" s="36" t="s">
        <v>220</v>
      </c>
      <c r="C352" s="209"/>
      <c r="D352" s="209"/>
      <c r="E352" s="209"/>
      <c r="F352" s="62"/>
      <c r="G352" s="62">
        <v>2</v>
      </c>
      <c r="H352" s="23" t="str">
        <f t="shared" si="28"/>
        <v>UREN -80 033001  2</v>
      </c>
      <c r="I352" s="23" t="str">
        <f t="shared" si="29"/>
        <v xml:space="preserve"> 2</v>
      </c>
      <c r="J352" s="13"/>
      <c r="K352" s="327">
        <f>IFERROR(VLOOKUP(L352,Mapping!AW:BA,5,FALSE),"")</f>
        <v>2</v>
      </c>
      <c r="L352" s="97" t="s">
        <v>925</v>
      </c>
      <c r="M352" s="286"/>
      <c r="N352" s="26" t="s">
        <v>2879</v>
      </c>
      <c r="O352" s="222">
        <v>44118</v>
      </c>
      <c r="P352" s="13" t="s">
        <v>969</v>
      </c>
      <c r="Q352" s="77"/>
      <c r="R352" s="26"/>
      <c r="S352" s="26"/>
      <c r="T352" s="13"/>
      <c r="U352" s="62"/>
      <c r="V352" s="62">
        <v>2</v>
      </c>
      <c r="W352" s="23" t="str">
        <f t="shared" si="30"/>
        <v>UREN -80 033001  2</v>
      </c>
      <c r="X352" s="23" t="str">
        <f t="shared" si="31"/>
        <v xml:space="preserve"> 2</v>
      </c>
      <c r="Y352" s="13"/>
      <c r="Z352" s="13"/>
      <c r="AA352" s="23"/>
      <c r="AB352" s="90"/>
      <c r="AC352" s="26"/>
      <c r="AD352" s="24">
        <f>IF(AE352="","",VLOOKUP(AE352,Mapping!AT:AU,2,FALSE))</f>
        <v>2</v>
      </c>
      <c r="AE352" s="13" t="s">
        <v>1</v>
      </c>
    </row>
    <row r="353" spans="1:31">
      <c r="A353" s="116">
        <v>19920077</v>
      </c>
      <c r="B353" s="36" t="s">
        <v>220</v>
      </c>
      <c r="C353" s="209"/>
      <c r="D353" s="209"/>
      <c r="E353" s="209"/>
      <c r="F353" s="62"/>
      <c r="G353" s="62">
        <v>2</v>
      </c>
      <c r="H353" s="23" t="str">
        <f t="shared" si="28"/>
        <v>UREN -80 033001  2</v>
      </c>
      <c r="I353" s="23" t="str">
        <f t="shared" si="29"/>
        <v xml:space="preserve"> 2</v>
      </c>
      <c r="J353" s="13" t="s">
        <v>205</v>
      </c>
      <c r="K353" s="327">
        <f>IFERROR(VLOOKUP(L353,Mapping!AW:BA,5,FALSE),"")</f>
        <v>2</v>
      </c>
      <c r="L353" s="216" t="s">
        <v>925</v>
      </c>
      <c r="M353" s="286" t="s">
        <v>2938</v>
      </c>
      <c r="N353" s="26" t="s">
        <v>2879</v>
      </c>
      <c r="O353" s="93">
        <v>44118</v>
      </c>
      <c r="P353" s="13" t="s">
        <v>912</v>
      </c>
      <c r="Q353" s="77"/>
      <c r="R353" s="26"/>
      <c r="S353" s="26"/>
      <c r="T353" s="13"/>
      <c r="U353" s="62"/>
      <c r="V353" s="62">
        <v>2</v>
      </c>
      <c r="W353" s="23" t="str">
        <f t="shared" si="30"/>
        <v>UREN -80 033001  2</v>
      </c>
      <c r="X353" s="23" t="str">
        <f t="shared" si="31"/>
        <v xml:space="preserve"> 2</v>
      </c>
      <c r="Y353" s="13"/>
      <c r="Z353" s="13"/>
      <c r="AA353" s="13"/>
      <c r="AB353" s="90"/>
      <c r="AC353" s="26"/>
      <c r="AD353" s="24">
        <f>IF(AE353="","",VLOOKUP(AE353,Mapping!AT:AU,2,FALSE))</f>
        <v>2</v>
      </c>
      <c r="AE353" s="13" t="s">
        <v>1</v>
      </c>
    </row>
    <row r="354" spans="1:31">
      <c r="A354" s="116">
        <v>19920077</v>
      </c>
      <c r="B354" s="36" t="s">
        <v>220</v>
      </c>
      <c r="C354" s="209"/>
      <c r="D354" s="209"/>
      <c r="E354" s="209"/>
      <c r="F354" s="62"/>
      <c r="G354" s="62">
        <v>2</v>
      </c>
      <c r="H354" s="23" t="str">
        <f t="shared" si="28"/>
        <v>UREN -80 033001  2</v>
      </c>
      <c r="I354" s="23" t="str">
        <f t="shared" si="29"/>
        <v xml:space="preserve"> 2</v>
      </c>
      <c r="J354" s="13"/>
      <c r="K354" s="327">
        <f>IFERROR(VLOOKUP(L354,Mapping!AW:BA,5,FALSE),"")</f>
        <v>1</v>
      </c>
      <c r="L354" s="97" t="s">
        <v>905</v>
      </c>
      <c r="M354" s="286"/>
      <c r="N354" s="393" t="s">
        <v>2937</v>
      </c>
      <c r="O354" s="395">
        <v>44169</v>
      </c>
      <c r="P354" s="13" t="s">
        <v>969</v>
      </c>
      <c r="Q354" s="77"/>
      <c r="R354" s="26"/>
      <c r="S354" s="26"/>
      <c r="T354" s="13"/>
      <c r="U354" s="62"/>
      <c r="V354" s="62">
        <v>2</v>
      </c>
      <c r="W354" s="23" t="str">
        <f t="shared" si="30"/>
        <v>UREN -80 033001  2</v>
      </c>
      <c r="X354" s="23" t="str">
        <f t="shared" si="31"/>
        <v xml:space="preserve"> 2</v>
      </c>
      <c r="Y354" s="13"/>
      <c r="Z354" s="13"/>
      <c r="AA354" s="13"/>
      <c r="AB354" s="90"/>
      <c r="AC354" s="26"/>
      <c r="AD354" s="24">
        <f>IF(AE354="","",VLOOKUP(AE354,Mapping!AT:AU,2,FALSE))</f>
        <v>2</v>
      </c>
      <c r="AE354" s="13" t="s">
        <v>1</v>
      </c>
    </row>
    <row r="355" spans="1:31">
      <c r="A355" s="116">
        <v>20185945</v>
      </c>
      <c r="B355" s="36" t="s">
        <v>266</v>
      </c>
      <c r="C355" s="209"/>
      <c r="D355" s="209"/>
      <c r="E355" s="209"/>
      <c r="F355" s="113"/>
      <c r="G355" s="26">
        <v>4</v>
      </c>
      <c r="H355" s="23" t="str">
        <f t="shared" si="28"/>
        <v>UREN -80 033001  4</v>
      </c>
      <c r="I355" s="23" t="str">
        <f t="shared" si="29"/>
        <v xml:space="preserve"> 4</v>
      </c>
      <c r="J355" s="13"/>
      <c r="K355" s="327">
        <f>IFERROR(VLOOKUP(L355,Mapping!AW:BA,5,FALSE),"")</f>
        <v>2</v>
      </c>
      <c r="L355" s="216" t="s">
        <v>925</v>
      </c>
      <c r="M355" s="286" t="s">
        <v>2938</v>
      </c>
      <c r="N355" s="26" t="s">
        <v>2937</v>
      </c>
      <c r="O355" s="93">
        <v>44112</v>
      </c>
      <c r="P355" s="13" t="s">
        <v>912</v>
      </c>
      <c r="Q355" s="77"/>
      <c r="R355" s="26"/>
      <c r="S355" s="26"/>
      <c r="T355" s="13"/>
      <c r="U355" s="113"/>
      <c r="V355" s="26">
        <v>4</v>
      </c>
      <c r="W355" s="23" t="str">
        <f t="shared" si="30"/>
        <v>UREN -80 033001  4</v>
      </c>
      <c r="X355" s="23" t="str">
        <f t="shared" si="31"/>
        <v xml:space="preserve"> 4</v>
      </c>
      <c r="Y355" s="13"/>
      <c r="Z355" s="13"/>
      <c r="AA355" s="13"/>
      <c r="AB355" s="90"/>
      <c r="AC355" s="26"/>
      <c r="AD355" s="24">
        <f>IF(AE355="","",VLOOKUP(AE355,Mapping!AT:AU,2,FALSE))</f>
        <v>2</v>
      </c>
      <c r="AE355" s="13" t="s">
        <v>1</v>
      </c>
    </row>
    <row r="356" spans="1:31">
      <c r="A356" s="116">
        <v>20185945</v>
      </c>
      <c r="B356" s="36" t="s">
        <v>266</v>
      </c>
      <c r="C356" s="209"/>
      <c r="D356" s="209"/>
      <c r="E356" s="209"/>
      <c r="F356" s="113"/>
      <c r="G356" s="26">
        <v>4</v>
      </c>
      <c r="H356" s="23" t="str">
        <f t="shared" si="28"/>
        <v>UREN -80 033001  4</v>
      </c>
      <c r="I356" s="23" t="str">
        <f t="shared" si="29"/>
        <v xml:space="preserve"> 4</v>
      </c>
      <c r="J356" s="13"/>
      <c r="K356" s="327">
        <f>IFERROR(VLOOKUP(L356,Mapping!AW:BA,5,FALSE),"")</f>
        <v>2</v>
      </c>
      <c r="L356" s="97" t="s">
        <v>925</v>
      </c>
      <c r="M356" s="286"/>
      <c r="N356" s="26" t="s">
        <v>2937</v>
      </c>
      <c r="O356" s="252">
        <v>44112</v>
      </c>
      <c r="P356" s="13" t="s">
        <v>949</v>
      </c>
      <c r="Q356" s="77"/>
      <c r="R356" s="26"/>
      <c r="S356" s="26"/>
      <c r="T356" s="13"/>
      <c r="U356" s="113"/>
      <c r="V356" s="26">
        <v>4</v>
      </c>
      <c r="W356" s="23" t="str">
        <f t="shared" si="30"/>
        <v>UREN -80 033001  4</v>
      </c>
      <c r="X356" s="23" t="str">
        <f t="shared" si="31"/>
        <v xml:space="preserve"> 4</v>
      </c>
      <c r="Y356" s="13"/>
      <c r="Z356" s="13"/>
      <c r="AA356" s="13"/>
      <c r="AB356" s="90"/>
      <c r="AC356" s="26"/>
      <c r="AD356" s="24">
        <f>IF(AE356="","",VLOOKUP(AE356,Mapping!AT:AU,2,FALSE))</f>
        <v>2</v>
      </c>
      <c r="AE356" s="13" t="s">
        <v>1</v>
      </c>
    </row>
    <row r="357" spans="1:31">
      <c r="A357" s="116">
        <v>20185945</v>
      </c>
      <c r="B357" s="36" t="s">
        <v>266</v>
      </c>
      <c r="C357" s="209"/>
      <c r="D357" s="209"/>
      <c r="E357" s="209"/>
      <c r="F357" s="113"/>
      <c r="G357" s="26">
        <v>4</v>
      </c>
      <c r="H357" s="23" t="str">
        <f t="shared" si="28"/>
        <v>UREN -80 033001  4</v>
      </c>
      <c r="I357" s="23" t="str">
        <f t="shared" si="29"/>
        <v xml:space="preserve"> 4</v>
      </c>
      <c r="J357" s="13"/>
      <c r="K357" s="327">
        <f>IFERROR(VLOOKUP(L357,Mapping!AW:BA,5,FALSE),"")</f>
        <v>2</v>
      </c>
      <c r="L357" s="97" t="s">
        <v>925</v>
      </c>
      <c r="M357" s="286"/>
      <c r="N357" s="393" t="s">
        <v>2937</v>
      </c>
      <c r="O357" s="395">
        <v>44112</v>
      </c>
      <c r="P357" s="13" t="s">
        <v>969</v>
      </c>
      <c r="Q357" s="77"/>
      <c r="R357" s="26"/>
      <c r="S357" s="26"/>
      <c r="T357" s="13"/>
      <c r="U357" s="113"/>
      <c r="V357" s="26">
        <v>4</v>
      </c>
      <c r="W357" s="23" t="str">
        <f t="shared" si="30"/>
        <v>UREN -80 033001  4</v>
      </c>
      <c r="X357" s="23" t="str">
        <f t="shared" si="31"/>
        <v xml:space="preserve"> 4</v>
      </c>
      <c r="Y357" s="13"/>
      <c r="Z357" s="13"/>
      <c r="AA357" s="13"/>
      <c r="AB357" s="90"/>
      <c r="AC357" s="26"/>
      <c r="AD357" s="24">
        <f>IF(AE357="","",VLOOKUP(AE357,Mapping!AT:AU,2,FALSE))</f>
        <v>2</v>
      </c>
      <c r="AE357" s="13" t="s">
        <v>1</v>
      </c>
    </row>
    <row r="358" spans="1:31">
      <c r="A358" s="116">
        <v>19920077</v>
      </c>
      <c r="B358" s="36" t="s">
        <v>220</v>
      </c>
      <c r="C358" s="209"/>
      <c r="D358" s="209"/>
      <c r="E358" s="209"/>
      <c r="F358" s="62"/>
      <c r="G358" s="62">
        <v>2</v>
      </c>
      <c r="H358" s="23" t="str">
        <f t="shared" si="28"/>
        <v>UREN -80 033001  2</v>
      </c>
      <c r="I358" s="23" t="str">
        <f t="shared" si="29"/>
        <v xml:space="preserve"> 2</v>
      </c>
      <c r="J358" s="13"/>
      <c r="K358" s="327">
        <f>IFERROR(VLOOKUP(L358,Mapping!AW:BA,5,FALSE),"")</f>
        <v>1</v>
      </c>
      <c r="L358" s="97" t="s">
        <v>905</v>
      </c>
      <c r="M358" s="286"/>
      <c r="N358" s="26" t="s">
        <v>2933</v>
      </c>
      <c r="O358" s="93"/>
      <c r="P358" s="13" t="s">
        <v>912</v>
      </c>
      <c r="Q358" s="77"/>
      <c r="R358" s="26"/>
      <c r="S358" s="26"/>
      <c r="T358" s="13"/>
      <c r="U358" s="62"/>
      <c r="V358" s="62">
        <v>2</v>
      </c>
      <c r="W358" s="23" t="str">
        <f t="shared" si="30"/>
        <v>UREN -80 033001  2</v>
      </c>
      <c r="X358" s="23" t="str">
        <f t="shared" si="31"/>
        <v xml:space="preserve"> 2</v>
      </c>
      <c r="Y358" s="13"/>
      <c r="Z358" s="13"/>
      <c r="AA358" s="13"/>
      <c r="AB358" s="90"/>
      <c r="AC358" s="26"/>
      <c r="AD358" s="24">
        <f>IF(AE358="","",VLOOKUP(AE358,Mapping!AT:AU,2,FALSE))</f>
        <v>2</v>
      </c>
      <c r="AE358" s="13" t="s">
        <v>1</v>
      </c>
    </row>
    <row r="359" spans="1:31">
      <c r="A359" s="116">
        <v>20100742</v>
      </c>
      <c r="B359" s="36" t="s">
        <v>247</v>
      </c>
      <c r="C359" s="209"/>
      <c r="D359" s="209"/>
      <c r="E359" s="209"/>
      <c r="F359" s="26"/>
      <c r="G359" s="26">
        <v>9</v>
      </c>
      <c r="H359" s="23" t="str">
        <f t="shared" si="28"/>
        <v>UREN -80 033001  9</v>
      </c>
      <c r="I359" s="23" t="str">
        <f t="shared" si="29"/>
        <v xml:space="preserve"> 9</v>
      </c>
      <c r="J359" s="13"/>
      <c r="K359" s="327">
        <f>IFERROR(VLOOKUP(L359,Mapping!AW:BA,5,FALSE),"")</f>
        <v>2</v>
      </c>
      <c r="L359" s="97" t="s">
        <v>925</v>
      </c>
      <c r="M359" s="286"/>
      <c r="N359" s="26" t="s">
        <v>2879</v>
      </c>
      <c r="O359" s="252">
        <v>44118</v>
      </c>
      <c r="P359" s="13" t="s">
        <v>949</v>
      </c>
      <c r="Q359" s="77"/>
      <c r="R359" s="26"/>
      <c r="S359" s="26"/>
      <c r="T359" s="13"/>
      <c r="U359" s="26"/>
      <c r="V359" s="26">
        <v>9</v>
      </c>
      <c r="W359" s="23" t="str">
        <f t="shared" si="30"/>
        <v>UREN -80 033001  9</v>
      </c>
      <c r="X359" s="23" t="str">
        <f t="shared" si="31"/>
        <v xml:space="preserve"> 9</v>
      </c>
      <c r="Y359" s="13"/>
      <c r="Z359" s="13"/>
      <c r="AA359" s="13"/>
      <c r="AB359" s="90"/>
      <c r="AC359" s="26"/>
      <c r="AD359" s="24">
        <f>IF(AE359="","",VLOOKUP(AE359,Mapping!AT:AU,2,FALSE))</f>
        <v>2</v>
      </c>
      <c r="AE359" s="13" t="s">
        <v>1</v>
      </c>
    </row>
    <row r="360" spans="1:31">
      <c r="A360" s="116">
        <v>20150975</v>
      </c>
      <c r="B360" s="36" t="s">
        <v>261</v>
      </c>
      <c r="C360" s="209"/>
      <c r="D360" s="209"/>
      <c r="E360" s="209"/>
      <c r="F360" s="26"/>
      <c r="G360" s="26">
        <v>4</v>
      </c>
      <c r="H360" s="23" t="str">
        <f t="shared" si="28"/>
        <v>UREN -80 033001  4</v>
      </c>
      <c r="I360" s="23" t="str">
        <f t="shared" si="29"/>
        <v xml:space="preserve"> 4</v>
      </c>
      <c r="J360" s="13"/>
      <c r="K360" s="327">
        <f>IFERROR(VLOOKUP(L360,Mapping!AW:BA,5,FALSE),"")</f>
        <v>3</v>
      </c>
      <c r="L360" s="97" t="s">
        <v>943</v>
      </c>
      <c r="M360" s="286"/>
      <c r="N360" s="26" t="s">
        <v>2879</v>
      </c>
      <c r="O360" s="252">
        <v>44118</v>
      </c>
      <c r="P360" s="13" t="s">
        <v>949</v>
      </c>
      <c r="Q360" s="77"/>
      <c r="R360" s="26"/>
      <c r="S360" s="26"/>
      <c r="T360" s="13"/>
      <c r="U360" s="26"/>
      <c r="V360" s="26">
        <v>4</v>
      </c>
      <c r="W360" s="23" t="str">
        <f t="shared" si="30"/>
        <v>UREN -80 033001  4</v>
      </c>
      <c r="X360" s="23" t="str">
        <f t="shared" si="31"/>
        <v xml:space="preserve"> 4</v>
      </c>
      <c r="Y360" s="13"/>
      <c r="Z360" s="13"/>
      <c r="AA360" s="13"/>
      <c r="AB360" s="90"/>
      <c r="AC360" s="26"/>
      <c r="AD360" s="24">
        <f>IF(AE360="","",VLOOKUP(AE360,Mapping!AT:AU,2,FALSE))</f>
        <v>2</v>
      </c>
      <c r="AE360" s="13" t="s">
        <v>1</v>
      </c>
    </row>
    <row r="361" spans="1:31">
      <c r="A361" s="116">
        <v>20185910</v>
      </c>
      <c r="B361" s="36" t="s">
        <v>264</v>
      </c>
      <c r="C361" s="209"/>
      <c r="D361" s="209"/>
      <c r="E361" s="209"/>
      <c r="F361" s="26"/>
      <c r="G361" s="26">
        <v>8</v>
      </c>
      <c r="H361" s="23" t="str">
        <f t="shared" si="28"/>
        <v>UREN -80 033001  8</v>
      </c>
      <c r="I361" s="23" t="str">
        <f t="shared" si="29"/>
        <v xml:space="preserve"> 8</v>
      </c>
      <c r="J361" s="13" t="s">
        <v>205</v>
      </c>
      <c r="K361" s="327">
        <f>IFERROR(VLOOKUP(L361,Mapping!AW:BA,5,FALSE),"")</f>
        <v>3</v>
      </c>
      <c r="L361" s="97" t="s">
        <v>943</v>
      </c>
      <c r="M361" s="286"/>
      <c r="N361" s="26" t="s">
        <v>2879</v>
      </c>
      <c r="O361" s="252">
        <v>44118</v>
      </c>
      <c r="P361" s="13" t="s">
        <v>949</v>
      </c>
      <c r="Q361" s="77"/>
      <c r="R361" s="26"/>
      <c r="S361" s="26"/>
      <c r="T361" s="13"/>
      <c r="U361" s="26"/>
      <c r="V361" s="26">
        <v>8</v>
      </c>
      <c r="W361" s="23" t="str">
        <f t="shared" si="30"/>
        <v>UREN -80 033001  8</v>
      </c>
      <c r="X361" s="23" t="str">
        <f t="shared" si="31"/>
        <v xml:space="preserve"> 8</v>
      </c>
      <c r="Y361" s="13"/>
      <c r="Z361" s="13"/>
      <c r="AA361" s="13"/>
      <c r="AB361" s="90"/>
      <c r="AC361" s="26"/>
      <c r="AD361" s="24">
        <f>IF(AE361="","",VLOOKUP(AE361,Mapping!AT:AU,2,FALSE))</f>
        <v>2</v>
      </c>
      <c r="AE361" s="13" t="s">
        <v>1</v>
      </c>
    </row>
    <row r="362" spans="1:31" ht="29">
      <c r="A362" s="116">
        <v>19920077</v>
      </c>
      <c r="B362" s="36" t="s">
        <v>220</v>
      </c>
      <c r="C362" s="209"/>
      <c r="D362" s="209"/>
      <c r="E362" s="209"/>
      <c r="F362" s="26"/>
      <c r="G362" s="26">
        <v>2</v>
      </c>
      <c r="H362" s="23" t="str">
        <f t="shared" si="28"/>
        <v>UREN -80 033001  2</v>
      </c>
      <c r="I362" s="23" t="str">
        <f t="shared" si="29"/>
        <v xml:space="preserve"> 2</v>
      </c>
      <c r="J362" s="13" t="s">
        <v>205</v>
      </c>
      <c r="K362" s="327">
        <f>IFERROR(VLOOKUP(L362,Mapping!AW:BA,5,FALSE),"")</f>
        <v>3</v>
      </c>
      <c r="L362" s="97" t="s">
        <v>943</v>
      </c>
      <c r="M362" s="286" t="s">
        <v>2938</v>
      </c>
      <c r="N362" s="26" t="s">
        <v>2933</v>
      </c>
      <c r="O362" s="252" t="s">
        <v>3052</v>
      </c>
      <c r="P362" s="13" t="s">
        <v>949</v>
      </c>
      <c r="Q362" s="77">
        <v>0.2</v>
      </c>
      <c r="R362" s="26">
        <v>200</v>
      </c>
      <c r="S362" s="26"/>
      <c r="T362" s="13">
        <v>2</v>
      </c>
      <c r="U362" s="26"/>
      <c r="V362" s="26">
        <v>2</v>
      </c>
      <c r="W362" s="23" t="str">
        <f t="shared" si="30"/>
        <v>UREN -80 033001  2</v>
      </c>
      <c r="X362" s="23" t="str">
        <f t="shared" si="31"/>
        <v xml:space="preserve"> 2</v>
      </c>
      <c r="Y362" s="13"/>
      <c r="Z362" s="13"/>
      <c r="AA362" s="13"/>
      <c r="AB362" s="90" t="s">
        <v>3053</v>
      </c>
      <c r="AC362" s="26"/>
      <c r="AD362" s="24">
        <f>IF(AE362="","",VLOOKUP(AE362,Mapping!AT:AU,2,FALSE))</f>
        <v>2</v>
      </c>
      <c r="AE362" s="13" t="s">
        <v>1</v>
      </c>
    </row>
    <row r="363" spans="1:31">
      <c r="A363" s="116">
        <v>19920077</v>
      </c>
      <c r="B363" s="36" t="s">
        <v>220</v>
      </c>
      <c r="C363" s="209"/>
      <c r="D363" s="209"/>
      <c r="E363" s="209"/>
      <c r="F363" s="26"/>
      <c r="G363" s="26">
        <v>2</v>
      </c>
      <c r="H363" s="23" t="str">
        <f t="shared" ref="H363:H394" si="32">IF(G363="","","UREN -80 033001"&amp;" "&amp;F363&amp;" "&amp;G363)</f>
        <v>UREN -80 033001  2</v>
      </c>
      <c r="I363" s="23" t="str">
        <f t="shared" ref="I363:I394" si="33">IF(G363="","",F363&amp;" "&amp;G363)</f>
        <v xml:space="preserve"> 2</v>
      </c>
      <c r="J363" s="13"/>
      <c r="K363" s="327">
        <f>IFERROR(VLOOKUP(L363,Mapping!AW:BA,5,FALSE),"")</f>
        <v>3</v>
      </c>
      <c r="L363" s="97" t="s">
        <v>943</v>
      </c>
      <c r="M363" s="286" t="s">
        <v>3051</v>
      </c>
      <c r="N363" s="26" t="s">
        <v>2933</v>
      </c>
      <c r="O363" s="93" t="s">
        <v>3052</v>
      </c>
      <c r="P363" s="13"/>
      <c r="Q363" s="77">
        <v>0.121</v>
      </c>
      <c r="R363" s="26">
        <v>121</v>
      </c>
      <c r="S363" s="26"/>
      <c r="T363" s="13">
        <v>2</v>
      </c>
      <c r="U363" s="26"/>
      <c r="V363" s="26">
        <v>2</v>
      </c>
      <c r="W363" s="23" t="str">
        <f t="shared" ref="W363:W394" si="34">IF(V363="","","UREN -80 033001"&amp;" "&amp;U363&amp;" "&amp;V363)</f>
        <v>UREN -80 033001  2</v>
      </c>
      <c r="X363" s="23" t="str">
        <f t="shared" ref="X363:X394" si="35">IF(V363="","",U363&amp;" "&amp;V363)</f>
        <v xml:space="preserve"> 2</v>
      </c>
      <c r="Y363" s="13"/>
      <c r="Z363" s="13"/>
      <c r="AA363" s="13"/>
      <c r="AB363" s="90"/>
      <c r="AC363" s="26"/>
      <c r="AD363" s="24">
        <f>IF(AE363="","",VLOOKUP(AE363,Mapping!AT:AU,2,FALSE))</f>
        <v>2</v>
      </c>
      <c r="AE363" s="13" t="s">
        <v>1</v>
      </c>
    </row>
    <row r="364" spans="1:31">
      <c r="A364" s="116">
        <v>20100742</v>
      </c>
      <c r="B364" s="36" t="s">
        <v>247</v>
      </c>
      <c r="C364" s="209"/>
      <c r="D364" s="209"/>
      <c r="E364" s="209"/>
      <c r="F364" s="62"/>
      <c r="G364" s="26">
        <v>9</v>
      </c>
      <c r="H364" s="23" t="str">
        <f t="shared" si="32"/>
        <v>UREN -80 033001  9</v>
      </c>
      <c r="I364" s="23" t="str">
        <f t="shared" si="33"/>
        <v xml:space="preserve"> 9</v>
      </c>
      <c r="J364" s="13"/>
      <c r="K364" s="327">
        <f>IFERROR(VLOOKUP(L364,Mapping!AW:BA,5,FALSE),"")</f>
        <v>2</v>
      </c>
      <c r="L364" s="97" t="s">
        <v>925</v>
      </c>
      <c r="M364" s="286"/>
      <c r="N364" s="26" t="s">
        <v>2879</v>
      </c>
      <c r="O364" s="222">
        <v>44118</v>
      </c>
      <c r="P364" s="13" t="s">
        <v>969</v>
      </c>
      <c r="Q364" s="77"/>
      <c r="R364" s="26"/>
      <c r="S364" s="26"/>
      <c r="T364" s="13"/>
      <c r="U364" s="62"/>
      <c r="V364" s="26">
        <v>9</v>
      </c>
      <c r="W364" s="23" t="str">
        <f t="shared" si="34"/>
        <v>UREN -80 033001  9</v>
      </c>
      <c r="X364" s="23" t="str">
        <f t="shared" si="35"/>
        <v xml:space="preserve"> 9</v>
      </c>
      <c r="Y364" s="13"/>
      <c r="Z364" s="13"/>
      <c r="AA364" s="23"/>
      <c r="AB364" s="90"/>
      <c r="AC364" s="26"/>
      <c r="AD364" s="24">
        <f>IF(AE364="","",VLOOKUP(AE364,Mapping!AT:AU,2,FALSE))</f>
        <v>2</v>
      </c>
      <c r="AE364" s="13" t="s">
        <v>1</v>
      </c>
    </row>
    <row r="365" spans="1:31" ht="29">
      <c r="A365" s="116">
        <v>19920077</v>
      </c>
      <c r="B365" s="36" t="s">
        <v>220</v>
      </c>
      <c r="C365" s="209"/>
      <c r="D365" s="209"/>
      <c r="E365" s="209"/>
      <c r="F365" s="26"/>
      <c r="G365" s="26">
        <v>2</v>
      </c>
      <c r="H365" s="23" t="str">
        <f t="shared" si="32"/>
        <v>UREN -80 033001  2</v>
      </c>
      <c r="I365" s="23" t="str">
        <f t="shared" si="33"/>
        <v xml:space="preserve"> 2</v>
      </c>
      <c r="J365" s="13"/>
      <c r="K365" s="327">
        <f>IFERROR(VLOOKUP(L365,Mapping!AW:BA,5,FALSE),"")</f>
        <v>2</v>
      </c>
      <c r="L365" s="97" t="s">
        <v>925</v>
      </c>
      <c r="M365" s="286" t="s">
        <v>2938</v>
      </c>
      <c r="N365" s="26" t="s">
        <v>2933</v>
      </c>
      <c r="O365" s="252" t="s">
        <v>3052</v>
      </c>
      <c r="P365" s="13" t="s">
        <v>949</v>
      </c>
      <c r="Q365" s="77">
        <v>0.19600000000000001</v>
      </c>
      <c r="R365" s="26">
        <v>196</v>
      </c>
      <c r="S365" s="26"/>
      <c r="T365" s="13">
        <v>2</v>
      </c>
      <c r="U365" s="26"/>
      <c r="V365" s="26">
        <v>2</v>
      </c>
      <c r="W365" s="23" t="str">
        <f t="shared" si="34"/>
        <v>UREN -80 033001  2</v>
      </c>
      <c r="X365" s="23" t="str">
        <f t="shared" si="35"/>
        <v xml:space="preserve"> 2</v>
      </c>
      <c r="Y365" s="13"/>
      <c r="Z365" s="13"/>
      <c r="AA365" s="13"/>
      <c r="AB365" s="90" t="s">
        <v>3053</v>
      </c>
      <c r="AC365" s="26"/>
      <c r="AD365" s="24">
        <f>IF(AE365="","",VLOOKUP(AE365,Mapping!AT:AU,2,FALSE))</f>
        <v>2</v>
      </c>
      <c r="AE365" s="13" t="s">
        <v>1</v>
      </c>
    </row>
    <row r="366" spans="1:31">
      <c r="A366" s="116">
        <v>19930148</v>
      </c>
      <c r="B366" s="36" t="s">
        <v>227</v>
      </c>
      <c r="C366" s="209"/>
      <c r="D366" s="209"/>
      <c r="E366" s="209"/>
      <c r="F366" s="26"/>
      <c r="G366" s="26">
        <v>8</v>
      </c>
      <c r="H366" s="23" t="str">
        <f t="shared" si="32"/>
        <v>UREN -80 033001  8</v>
      </c>
      <c r="I366" s="23" t="str">
        <f t="shared" si="33"/>
        <v xml:space="preserve"> 8</v>
      </c>
      <c r="J366" s="13"/>
      <c r="K366" s="327">
        <f>IFERROR(VLOOKUP(L366,Mapping!AW:BA,5,FALSE),"")</f>
        <v>2</v>
      </c>
      <c r="L366" s="97" t="s">
        <v>925</v>
      </c>
      <c r="M366" s="286"/>
      <c r="N366" s="26" t="s">
        <v>2937</v>
      </c>
      <c r="O366" s="252">
        <v>44104</v>
      </c>
      <c r="P366" s="13" t="s">
        <v>949</v>
      </c>
      <c r="Q366" s="77"/>
      <c r="R366" s="26"/>
      <c r="S366" s="26"/>
      <c r="T366" s="13"/>
      <c r="U366" s="26"/>
      <c r="V366" s="26">
        <v>8</v>
      </c>
      <c r="W366" s="23" t="str">
        <f t="shared" si="34"/>
        <v>UREN -80 033001  8</v>
      </c>
      <c r="X366" s="23" t="str">
        <f t="shared" si="35"/>
        <v xml:space="preserve"> 8</v>
      </c>
      <c r="Y366" s="13"/>
      <c r="Z366" s="13"/>
      <c r="AA366" s="13"/>
      <c r="AB366" s="90"/>
      <c r="AC366" s="26"/>
      <c r="AD366" s="24">
        <f>IF(AE366="","",VLOOKUP(AE366,Mapping!AT:AU,2,FALSE))</f>
        <v>2</v>
      </c>
      <c r="AE366" s="13" t="s">
        <v>1</v>
      </c>
    </row>
    <row r="367" spans="1:31">
      <c r="A367" s="116">
        <v>20100742</v>
      </c>
      <c r="B367" s="36" t="s">
        <v>247</v>
      </c>
      <c r="C367" s="209"/>
      <c r="D367" s="209"/>
      <c r="E367" s="209"/>
      <c r="F367" s="62"/>
      <c r="G367" s="26">
        <v>9</v>
      </c>
      <c r="H367" s="23" t="str">
        <f t="shared" si="32"/>
        <v>UREN -80 033001  9</v>
      </c>
      <c r="I367" s="23" t="str">
        <f t="shared" si="33"/>
        <v xml:space="preserve"> 9</v>
      </c>
      <c r="J367" s="13" t="s">
        <v>205</v>
      </c>
      <c r="K367" s="327">
        <f>IFERROR(VLOOKUP(L367,Mapping!AW:BA,5,FALSE),"")</f>
        <v>2</v>
      </c>
      <c r="L367" s="216" t="s">
        <v>925</v>
      </c>
      <c r="M367" s="286" t="s">
        <v>2938</v>
      </c>
      <c r="N367" s="26" t="s">
        <v>2879</v>
      </c>
      <c r="O367" s="93">
        <v>44118</v>
      </c>
      <c r="P367" s="13" t="s">
        <v>912</v>
      </c>
      <c r="Q367" s="77"/>
      <c r="R367" s="26"/>
      <c r="S367" s="26"/>
      <c r="T367" s="13"/>
      <c r="U367" s="62"/>
      <c r="V367" s="26">
        <v>9</v>
      </c>
      <c r="W367" s="23" t="str">
        <f t="shared" si="34"/>
        <v>UREN -80 033001  9</v>
      </c>
      <c r="X367" s="23" t="str">
        <f t="shared" si="35"/>
        <v xml:space="preserve"> 9</v>
      </c>
      <c r="Y367" s="13"/>
      <c r="Z367" s="13"/>
      <c r="AA367" s="13"/>
      <c r="AB367" s="90"/>
      <c r="AC367" s="26"/>
      <c r="AD367" s="24">
        <f>IF(AE367="","",VLOOKUP(AE367,Mapping!AT:AU,2,FALSE))</f>
        <v>2</v>
      </c>
      <c r="AE367" s="13" t="s">
        <v>1</v>
      </c>
    </row>
    <row r="368" spans="1:31">
      <c r="A368" s="116">
        <v>20150975</v>
      </c>
      <c r="B368" s="36" t="s">
        <v>261</v>
      </c>
      <c r="C368" s="209"/>
      <c r="D368" s="209"/>
      <c r="E368" s="209"/>
      <c r="F368" s="62"/>
      <c r="G368" s="26">
        <v>4</v>
      </c>
      <c r="H368" s="23" t="str">
        <f t="shared" si="32"/>
        <v>UREN -80 033001  4</v>
      </c>
      <c r="I368" s="23" t="str">
        <f t="shared" si="33"/>
        <v xml:space="preserve"> 4</v>
      </c>
      <c r="J368" s="13" t="s">
        <v>205</v>
      </c>
      <c r="K368" s="327">
        <f>IFERROR(VLOOKUP(L368,Mapping!AW:BA,5,FALSE),"")</f>
        <v>3</v>
      </c>
      <c r="L368" s="97" t="s">
        <v>943</v>
      </c>
      <c r="M368" s="286" t="s">
        <v>2938</v>
      </c>
      <c r="N368" s="26" t="s">
        <v>2879</v>
      </c>
      <c r="O368" s="93">
        <v>44118</v>
      </c>
      <c r="P368" s="13" t="s">
        <v>912</v>
      </c>
      <c r="Q368" s="77"/>
      <c r="R368" s="26"/>
      <c r="S368" s="26"/>
      <c r="T368" s="13"/>
      <c r="U368" s="62"/>
      <c r="V368" s="26">
        <v>4</v>
      </c>
      <c r="W368" s="23" t="str">
        <f t="shared" si="34"/>
        <v>UREN -80 033001  4</v>
      </c>
      <c r="X368" s="23" t="str">
        <f t="shared" si="35"/>
        <v xml:space="preserve"> 4</v>
      </c>
      <c r="Y368" s="13"/>
      <c r="Z368" s="13"/>
      <c r="AA368" s="13"/>
      <c r="AB368" s="90"/>
      <c r="AC368" s="26"/>
      <c r="AD368" s="24">
        <f>IF(AE368="","",VLOOKUP(AE368,Mapping!AT:AU,2,FALSE))</f>
        <v>2</v>
      </c>
      <c r="AE368" s="13" t="s">
        <v>1</v>
      </c>
    </row>
    <row r="369" spans="1:31">
      <c r="A369" s="116">
        <v>20185910</v>
      </c>
      <c r="B369" s="36" t="s">
        <v>264</v>
      </c>
      <c r="C369" s="209"/>
      <c r="D369" s="209"/>
      <c r="E369" s="209"/>
      <c r="F369" s="26"/>
      <c r="G369" s="26">
        <v>8</v>
      </c>
      <c r="H369" s="23" t="str">
        <f t="shared" si="32"/>
        <v>UREN -80 033001  8</v>
      </c>
      <c r="I369" s="23" t="str">
        <f t="shared" si="33"/>
        <v xml:space="preserve"> 8</v>
      </c>
      <c r="J369" s="13" t="s">
        <v>205</v>
      </c>
      <c r="K369" s="327">
        <f>IFERROR(VLOOKUP(L369,Mapping!AW:BA,5,FALSE),"")</f>
        <v>3</v>
      </c>
      <c r="L369" s="97" t="s">
        <v>943</v>
      </c>
      <c r="M369" s="286" t="s">
        <v>2938</v>
      </c>
      <c r="N369" s="26" t="s">
        <v>2879</v>
      </c>
      <c r="O369" s="93">
        <v>44118</v>
      </c>
      <c r="P369" s="13" t="s">
        <v>912</v>
      </c>
      <c r="Q369" s="77"/>
      <c r="R369" s="26"/>
      <c r="S369" s="26"/>
      <c r="T369" s="13"/>
      <c r="U369" s="26"/>
      <c r="V369" s="26">
        <v>8</v>
      </c>
      <c r="W369" s="23" t="str">
        <f t="shared" si="34"/>
        <v>UREN -80 033001  8</v>
      </c>
      <c r="X369" s="23" t="str">
        <f t="shared" si="35"/>
        <v xml:space="preserve"> 8</v>
      </c>
      <c r="Y369" s="13"/>
      <c r="Z369" s="13"/>
      <c r="AA369" s="13"/>
      <c r="AB369" s="90"/>
      <c r="AC369" s="26"/>
      <c r="AD369" s="24">
        <f>IF(AE369="","",VLOOKUP(AE369,Mapping!AT:AU,2,FALSE))</f>
        <v>2</v>
      </c>
      <c r="AE369" s="13" t="s">
        <v>1</v>
      </c>
    </row>
    <row r="370" spans="1:31" ht="87">
      <c r="A370" s="116" t="s">
        <v>326</v>
      </c>
      <c r="B370" s="36" t="s">
        <v>327</v>
      </c>
      <c r="C370" s="209"/>
      <c r="D370" s="209"/>
      <c r="E370" s="209"/>
      <c r="F370" s="26"/>
      <c r="G370" s="26">
        <v>14</v>
      </c>
      <c r="H370" s="23" t="str">
        <f t="shared" si="32"/>
        <v>UREN -80 033001  14</v>
      </c>
      <c r="I370" s="23" t="str">
        <f t="shared" si="33"/>
        <v xml:space="preserve"> 14</v>
      </c>
      <c r="J370" s="13" t="s">
        <v>205</v>
      </c>
      <c r="K370" s="327">
        <f>IFERROR(VLOOKUP(L370,Mapping!AW:BA,5,FALSE),"")</f>
        <v>2</v>
      </c>
      <c r="L370" s="216" t="s">
        <v>925</v>
      </c>
      <c r="M370" s="286" t="s">
        <v>2938</v>
      </c>
      <c r="N370" s="26" t="s">
        <v>2997</v>
      </c>
      <c r="O370" s="93">
        <v>44121</v>
      </c>
      <c r="P370" s="13" t="s">
        <v>912</v>
      </c>
      <c r="Q370" s="77"/>
      <c r="R370" s="26"/>
      <c r="S370" s="26"/>
      <c r="T370" s="13"/>
      <c r="U370" s="26"/>
      <c r="V370" s="26">
        <v>14</v>
      </c>
      <c r="W370" s="23" t="str">
        <f t="shared" si="34"/>
        <v>UREN -80 033001  14</v>
      </c>
      <c r="X370" s="23" t="str">
        <f t="shared" si="35"/>
        <v xml:space="preserve"> 14</v>
      </c>
      <c r="Y370" s="13"/>
      <c r="Z370" s="13"/>
      <c r="AA370" s="13"/>
      <c r="AB370" s="90" t="s">
        <v>3054</v>
      </c>
      <c r="AC370" s="26"/>
      <c r="AD370" s="24">
        <f>IF(AE370="","",VLOOKUP(AE370,Mapping!AT:AU,2,FALSE))</f>
        <v>2</v>
      </c>
      <c r="AE370" s="13" t="s">
        <v>1</v>
      </c>
    </row>
    <row r="371" spans="1:31">
      <c r="A371" s="116">
        <v>19920035</v>
      </c>
      <c r="B371" s="36" t="s">
        <v>218</v>
      </c>
      <c r="C371" s="209"/>
      <c r="D371" s="209"/>
      <c r="E371" s="209"/>
      <c r="F371" s="26"/>
      <c r="G371" s="26">
        <v>2</v>
      </c>
      <c r="H371" s="23" t="str">
        <f t="shared" si="32"/>
        <v>UREN -80 033001  2</v>
      </c>
      <c r="I371" s="23" t="str">
        <f t="shared" si="33"/>
        <v xml:space="preserve"> 2</v>
      </c>
      <c r="J371" s="13"/>
      <c r="K371" s="327">
        <f>IFERROR(VLOOKUP(L371,Mapping!AW:BA,5,FALSE),"")</f>
        <v>2</v>
      </c>
      <c r="L371" s="97" t="s">
        <v>925</v>
      </c>
      <c r="M371" s="286"/>
      <c r="N371" s="26" t="s">
        <v>2937</v>
      </c>
      <c r="O371" s="252">
        <v>44126</v>
      </c>
      <c r="P371" s="13" t="s">
        <v>949</v>
      </c>
      <c r="Q371" s="77"/>
      <c r="R371" s="26"/>
      <c r="S371" s="26"/>
      <c r="T371" s="13"/>
      <c r="U371" s="26"/>
      <c r="V371" s="26">
        <v>2</v>
      </c>
      <c r="W371" s="23" t="str">
        <f t="shared" si="34"/>
        <v>UREN -80 033001  2</v>
      </c>
      <c r="X371" s="23" t="str">
        <f t="shared" si="35"/>
        <v xml:space="preserve"> 2</v>
      </c>
      <c r="Y371" s="13"/>
      <c r="Z371" s="13"/>
      <c r="AA371" s="13"/>
      <c r="AB371" s="90"/>
      <c r="AC371" s="26"/>
      <c r="AD371" s="24">
        <f>IF(AE371="","",VLOOKUP(AE371,Mapping!AT:AU,2,FALSE))</f>
        <v>2</v>
      </c>
      <c r="AE371" s="13" t="s">
        <v>1</v>
      </c>
    </row>
    <row r="372" spans="1:31">
      <c r="A372" s="116">
        <v>19920035</v>
      </c>
      <c r="B372" s="36" t="s">
        <v>218</v>
      </c>
      <c r="C372" s="209"/>
      <c r="D372" s="209"/>
      <c r="E372" s="209"/>
      <c r="F372" s="62"/>
      <c r="G372" s="62">
        <v>2</v>
      </c>
      <c r="H372" s="23" t="str">
        <f t="shared" si="32"/>
        <v>UREN -80 033001  2</v>
      </c>
      <c r="I372" s="23" t="str">
        <f t="shared" si="33"/>
        <v xml:space="preserve"> 2</v>
      </c>
      <c r="J372" s="13"/>
      <c r="K372" s="327">
        <f>IFERROR(VLOOKUP(L372,Mapping!AW:BA,5,FALSE),"")</f>
        <v>2</v>
      </c>
      <c r="L372" s="97" t="s">
        <v>925</v>
      </c>
      <c r="M372" s="286"/>
      <c r="N372" s="393" t="s">
        <v>2937</v>
      </c>
      <c r="O372" s="395">
        <v>44126</v>
      </c>
      <c r="P372" s="13" t="s">
        <v>969</v>
      </c>
      <c r="Q372" s="77"/>
      <c r="R372" s="26"/>
      <c r="S372" s="26"/>
      <c r="T372" s="13"/>
      <c r="U372" s="62"/>
      <c r="V372" s="62">
        <v>2</v>
      </c>
      <c r="W372" s="23" t="str">
        <f t="shared" si="34"/>
        <v>UREN -80 033001  2</v>
      </c>
      <c r="X372" s="23" t="str">
        <f t="shared" si="35"/>
        <v xml:space="preserve"> 2</v>
      </c>
      <c r="Y372" s="13"/>
      <c r="Z372" s="13"/>
      <c r="AA372" s="13"/>
      <c r="AB372" s="90"/>
      <c r="AC372" s="26"/>
      <c r="AD372" s="24">
        <f>IF(AE372="","",VLOOKUP(AE372,Mapping!AT:AU,2,FALSE))</f>
        <v>2</v>
      </c>
      <c r="AE372" s="13" t="s">
        <v>1</v>
      </c>
    </row>
    <row r="373" spans="1:31">
      <c r="A373" s="116">
        <v>19920200</v>
      </c>
      <c r="B373" s="36" t="s">
        <v>225</v>
      </c>
      <c r="C373" s="209"/>
      <c r="D373" s="209"/>
      <c r="E373" s="209"/>
      <c r="F373" s="26"/>
      <c r="G373" s="26">
        <v>2</v>
      </c>
      <c r="H373" s="23" t="str">
        <f t="shared" si="32"/>
        <v>UREN -80 033001  2</v>
      </c>
      <c r="I373" s="23" t="str">
        <f t="shared" si="33"/>
        <v xml:space="preserve"> 2</v>
      </c>
      <c r="J373" s="13"/>
      <c r="K373" s="327">
        <f>IFERROR(VLOOKUP(L373,Mapping!AW:BA,5,FALSE),"")</f>
        <v>3</v>
      </c>
      <c r="L373" s="97" t="s">
        <v>943</v>
      </c>
      <c r="M373" s="286"/>
      <c r="N373" s="26" t="s">
        <v>2937</v>
      </c>
      <c r="O373" s="252">
        <v>44126</v>
      </c>
      <c r="P373" s="13" t="s">
        <v>949</v>
      </c>
      <c r="Q373" s="77"/>
      <c r="R373" s="26"/>
      <c r="S373" s="26"/>
      <c r="T373" s="13"/>
      <c r="U373" s="26"/>
      <c r="V373" s="26">
        <v>2</v>
      </c>
      <c r="W373" s="23" t="str">
        <f t="shared" si="34"/>
        <v>UREN -80 033001  2</v>
      </c>
      <c r="X373" s="23" t="str">
        <f t="shared" si="35"/>
        <v xml:space="preserve"> 2</v>
      </c>
      <c r="Y373" s="13"/>
      <c r="Z373" s="13"/>
      <c r="AA373" s="13"/>
      <c r="AB373" s="90"/>
      <c r="AC373" s="26"/>
      <c r="AD373" s="24">
        <f>IF(AE373="","",VLOOKUP(AE373,Mapping!AT:AU,2,FALSE))</f>
        <v>2</v>
      </c>
      <c r="AE373" s="13" t="s">
        <v>1</v>
      </c>
    </row>
    <row r="374" spans="1:31">
      <c r="A374" s="116">
        <v>19920200</v>
      </c>
      <c r="B374" s="36" t="s">
        <v>225</v>
      </c>
      <c r="C374" s="209"/>
      <c r="D374" s="209"/>
      <c r="E374" s="209"/>
      <c r="F374" s="62"/>
      <c r="G374" s="62">
        <v>2</v>
      </c>
      <c r="H374" s="23" t="str">
        <f t="shared" si="32"/>
        <v>UREN -80 033001  2</v>
      </c>
      <c r="I374" s="23" t="str">
        <f t="shared" si="33"/>
        <v xml:space="preserve"> 2</v>
      </c>
      <c r="J374" s="13"/>
      <c r="K374" s="327">
        <f>IFERROR(VLOOKUP(L374,Mapping!AW:BA,5,FALSE),"")</f>
        <v>3</v>
      </c>
      <c r="L374" s="97" t="s">
        <v>943</v>
      </c>
      <c r="M374" s="286"/>
      <c r="N374" s="393" t="s">
        <v>2937</v>
      </c>
      <c r="O374" s="395">
        <v>44126</v>
      </c>
      <c r="P374" s="13" t="s">
        <v>969</v>
      </c>
      <c r="Q374" s="77"/>
      <c r="R374" s="26"/>
      <c r="S374" s="26"/>
      <c r="T374" s="13"/>
      <c r="U374" s="62"/>
      <c r="V374" s="62">
        <v>2</v>
      </c>
      <c r="W374" s="23" t="str">
        <f t="shared" si="34"/>
        <v>UREN -80 033001  2</v>
      </c>
      <c r="X374" s="23" t="str">
        <f t="shared" si="35"/>
        <v xml:space="preserve"> 2</v>
      </c>
      <c r="Y374" s="13"/>
      <c r="Z374" s="13"/>
      <c r="AA374" s="13"/>
      <c r="AB374" s="90"/>
      <c r="AC374" s="26"/>
      <c r="AD374" s="24">
        <f>IF(AE374="","",VLOOKUP(AE374,Mapping!AT:AU,2,FALSE))</f>
        <v>2</v>
      </c>
      <c r="AE374" s="13" t="s">
        <v>1</v>
      </c>
    </row>
    <row r="375" spans="1:31">
      <c r="A375" s="116">
        <v>19920035</v>
      </c>
      <c r="B375" s="36" t="s">
        <v>218</v>
      </c>
      <c r="C375" s="209"/>
      <c r="D375" s="209"/>
      <c r="E375" s="209"/>
      <c r="F375" s="62"/>
      <c r="G375" s="62">
        <v>2</v>
      </c>
      <c r="H375" s="23" t="str">
        <f t="shared" si="32"/>
        <v>UREN -80 033001  2</v>
      </c>
      <c r="I375" s="23" t="str">
        <f t="shared" si="33"/>
        <v xml:space="preserve"> 2</v>
      </c>
      <c r="J375" s="13" t="s">
        <v>205</v>
      </c>
      <c r="K375" s="327">
        <f>IFERROR(VLOOKUP(L375,Mapping!AW:BA,5,FALSE),"")</f>
        <v>2</v>
      </c>
      <c r="L375" s="216" t="s">
        <v>925</v>
      </c>
      <c r="M375" s="286" t="s">
        <v>2938</v>
      </c>
      <c r="N375" s="26" t="s">
        <v>2937</v>
      </c>
      <c r="O375" s="93">
        <v>44126</v>
      </c>
      <c r="P375" s="13" t="s">
        <v>912</v>
      </c>
      <c r="Q375" s="77" t="s">
        <v>2963</v>
      </c>
      <c r="R375" s="26"/>
      <c r="S375" s="26"/>
      <c r="T375" s="13"/>
      <c r="U375" s="62"/>
      <c r="V375" s="62">
        <v>2</v>
      </c>
      <c r="W375" s="23" t="str">
        <f t="shared" si="34"/>
        <v>UREN -80 033001  2</v>
      </c>
      <c r="X375" s="23" t="str">
        <f t="shared" si="35"/>
        <v xml:space="preserve"> 2</v>
      </c>
      <c r="Y375" s="13"/>
      <c r="Z375" s="13"/>
      <c r="AA375" s="13"/>
      <c r="AB375" s="90"/>
      <c r="AC375" s="26"/>
      <c r="AD375" s="24">
        <f>IF(AE375="","",VLOOKUP(AE375,Mapping!AT:AU,2,FALSE))</f>
        <v>2</v>
      </c>
      <c r="AE375" s="13" t="s">
        <v>1</v>
      </c>
    </row>
    <row r="376" spans="1:31">
      <c r="A376" s="116">
        <v>19920200</v>
      </c>
      <c r="B376" s="36" t="s">
        <v>225</v>
      </c>
      <c r="C376" s="209"/>
      <c r="D376" s="209"/>
      <c r="E376" s="209"/>
      <c r="F376" s="62"/>
      <c r="G376" s="62">
        <v>2</v>
      </c>
      <c r="H376" s="23" t="str">
        <f t="shared" si="32"/>
        <v>UREN -80 033001  2</v>
      </c>
      <c r="I376" s="23" t="str">
        <f t="shared" si="33"/>
        <v xml:space="preserve"> 2</v>
      </c>
      <c r="J376" s="13" t="s">
        <v>205</v>
      </c>
      <c r="K376" s="327">
        <f>IFERROR(VLOOKUP(L376,Mapping!AW:BA,5,FALSE),"")</f>
        <v>3</v>
      </c>
      <c r="L376" s="97" t="s">
        <v>943</v>
      </c>
      <c r="M376" s="286" t="s">
        <v>2938</v>
      </c>
      <c r="N376" s="26" t="s">
        <v>2937</v>
      </c>
      <c r="O376" s="93">
        <v>44126</v>
      </c>
      <c r="P376" s="13" t="s">
        <v>912</v>
      </c>
      <c r="Q376" s="77"/>
      <c r="R376" s="26"/>
      <c r="S376" s="26"/>
      <c r="T376" s="13"/>
      <c r="U376" s="62"/>
      <c r="V376" s="62">
        <v>2</v>
      </c>
      <c r="W376" s="23" t="str">
        <f t="shared" si="34"/>
        <v>UREN -80 033001  2</v>
      </c>
      <c r="X376" s="23" t="str">
        <f t="shared" si="35"/>
        <v xml:space="preserve"> 2</v>
      </c>
      <c r="Y376" s="13"/>
      <c r="Z376" s="13"/>
      <c r="AA376" s="13"/>
      <c r="AB376" s="90"/>
      <c r="AC376" s="26"/>
      <c r="AD376" s="24">
        <f>IF(AE376="","",VLOOKUP(AE376,Mapping!AT:AU,2,FALSE))</f>
        <v>2</v>
      </c>
      <c r="AE376" s="13" t="s">
        <v>1</v>
      </c>
    </row>
    <row r="377" spans="1:31">
      <c r="A377" s="116">
        <v>19930148</v>
      </c>
      <c r="B377" s="36" t="s">
        <v>227</v>
      </c>
      <c r="C377" s="209"/>
      <c r="D377" s="209"/>
      <c r="E377" s="209"/>
      <c r="F377" s="62"/>
      <c r="G377" s="62">
        <v>8</v>
      </c>
      <c r="H377" s="23" t="str">
        <f t="shared" si="32"/>
        <v>UREN -80 033001  8</v>
      </c>
      <c r="I377" s="23" t="str">
        <f t="shared" si="33"/>
        <v xml:space="preserve"> 8</v>
      </c>
      <c r="J377" s="13"/>
      <c r="K377" s="327">
        <f>IFERROR(VLOOKUP(L377,Mapping!AW:BA,5,FALSE),"")</f>
        <v>2</v>
      </c>
      <c r="L377" s="97" t="s">
        <v>925</v>
      </c>
      <c r="M377" s="286"/>
      <c r="N377" s="393" t="s">
        <v>2937</v>
      </c>
      <c r="O377" s="395">
        <v>44104</v>
      </c>
      <c r="P377" s="13" t="s">
        <v>969</v>
      </c>
      <c r="Q377" s="77"/>
      <c r="R377" s="26"/>
      <c r="S377" s="26"/>
      <c r="T377" s="13"/>
      <c r="U377" s="62"/>
      <c r="V377" s="62">
        <v>8</v>
      </c>
      <c r="W377" s="23" t="str">
        <f t="shared" si="34"/>
        <v>UREN -80 033001  8</v>
      </c>
      <c r="X377" s="23" t="str">
        <f t="shared" si="35"/>
        <v xml:space="preserve"> 8</v>
      </c>
      <c r="Y377" s="13"/>
      <c r="Z377" s="13"/>
      <c r="AA377" s="13"/>
      <c r="AB377" s="90"/>
      <c r="AC377" s="26"/>
      <c r="AD377" s="24">
        <f>IF(AE377="","",VLOOKUP(AE377,Mapping!AT:AU,2,FALSE))</f>
        <v>2</v>
      </c>
      <c r="AE377" s="13" t="s">
        <v>1</v>
      </c>
    </row>
    <row r="378" spans="1:31">
      <c r="A378" s="116">
        <v>19930148</v>
      </c>
      <c r="B378" s="36" t="s">
        <v>227</v>
      </c>
      <c r="C378" s="209"/>
      <c r="D378" s="209"/>
      <c r="E378" s="209"/>
      <c r="F378" s="62"/>
      <c r="G378" s="62">
        <v>8</v>
      </c>
      <c r="H378" s="23" t="str">
        <f t="shared" si="32"/>
        <v>UREN -80 033001  8</v>
      </c>
      <c r="I378" s="23" t="str">
        <f t="shared" si="33"/>
        <v xml:space="preserve"> 8</v>
      </c>
      <c r="J378" s="13" t="s">
        <v>205</v>
      </c>
      <c r="K378" s="327">
        <f>IFERROR(VLOOKUP(L378,Mapping!AW:BA,5,FALSE),"")</f>
        <v>2</v>
      </c>
      <c r="L378" s="216" t="s">
        <v>925</v>
      </c>
      <c r="M378" s="286" t="s">
        <v>2938</v>
      </c>
      <c r="N378" s="26" t="s">
        <v>2937</v>
      </c>
      <c r="O378" s="93">
        <v>44104</v>
      </c>
      <c r="P378" s="13" t="s">
        <v>912</v>
      </c>
      <c r="Q378" s="77"/>
      <c r="R378" s="26"/>
      <c r="S378" s="26"/>
      <c r="T378" s="13"/>
      <c r="U378" s="62"/>
      <c r="V378" s="62">
        <v>8</v>
      </c>
      <c r="W378" s="23" t="str">
        <f t="shared" si="34"/>
        <v>UREN -80 033001  8</v>
      </c>
      <c r="X378" s="23" t="str">
        <f t="shared" si="35"/>
        <v xml:space="preserve"> 8</v>
      </c>
      <c r="Y378" s="13"/>
      <c r="Z378" s="13"/>
      <c r="AA378" s="13"/>
      <c r="AB378" s="90"/>
      <c r="AC378" s="26"/>
      <c r="AD378" s="24">
        <f>IF(AE378="","",VLOOKUP(AE378,Mapping!AT:AU,2,FALSE))</f>
        <v>2</v>
      </c>
      <c r="AE378" s="13" t="s">
        <v>1</v>
      </c>
    </row>
    <row r="379" spans="1:31">
      <c r="A379" s="116">
        <v>19930148</v>
      </c>
      <c r="B379" s="36" t="s">
        <v>227</v>
      </c>
      <c r="C379" s="209"/>
      <c r="D379" s="209"/>
      <c r="E379" s="209"/>
      <c r="F379" s="62"/>
      <c r="G379" s="62">
        <v>8</v>
      </c>
      <c r="H379" s="23" t="str">
        <f t="shared" si="32"/>
        <v>UREN -80 033001  8</v>
      </c>
      <c r="I379" s="23" t="str">
        <f t="shared" si="33"/>
        <v xml:space="preserve"> 8</v>
      </c>
      <c r="J379" s="13"/>
      <c r="K379" s="327">
        <f>IFERROR(VLOOKUP(L379,Mapping!AW:BA,5,FALSE),"")</f>
        <v>1</v>
      </c>
      <c r="L379" s="97" t="s">
        <v>905</v>
      </c>
      <c r="M379" s="286"/>
      <c r="N379" s="393" t="s">
        <v>2879</v>
      </c>
      <c r="O379" s="395">
        <v>44153</v>
      </c>
      <c r="P379" s="13" t="s">
        <v>969</v>
      </c>
      <c r="Q379" s="77"/>
      <c r="R379" s="26"/>
      <c r="S379" s="26"/>
      <c r="T379" s="13"/>
      <c r="U379" s="62"/>
      <c r="V379" s="62">
        <v>8</v>
      </c>
      <c r="W379" s="23" t="str">
        <f t="shared" si="34"/>
        <v>UREN -80 033001  8</v>
      </c>
      <c r="X379" s="23" t="str">
        <f t="shared" si="35"/>
        <v xml:space="preserve"> 8</v>
      </c>
      <c r="Y379" s="13"/>
      <c r="Z379" s="13"/>
      <c r="AA379" s="23"/>
      <c r="AB379" s="90"/>
      <c r="AC379" s="26"/>
      <c r="AD379" s="24">
        <f>IF(AE379="","",VLOOKUP(AE379,Mapping!AT:AU,2,FALSE))</f>
        <v>2</v>
      </c>
      <c r="AE379" s="13" t="s">
        <v>1</v>
      </c>
    </row>
    <row r="380" spans="1:31">
      <c r="A380" s="116">
        <v>19930148</v>
      </c>
      <c r="B380" s="36" t="s">
        <v>227</v>
      </c>
      <c r="C380" s="209"/>
      <c r="D380" s="209"/>
      <c r="E380" s="209"/>
      <c r="F380" s="62"/>
      <c r="G380" s="62">
        <v>8</v>
      </c>
      <c r="H380" s="23" t="str">
        <f t="shared" si="32"/>
        <v>UREN -80 033001  8</v>
      </c>
      <c r="I380" s="23" t="str">
        <f t="shared" si="33"/>
        <v xml:space="preserve"> 8</v>
      </c>
      <c r="J380" s="13"/>
      <c r="K380" s="327">
        <f>IFERROR(VLOOKUP(L380,Mapping!AW:BA,5,FALSE),"")</f>
        <v>1</v>
      </c>
      <c r="L380" s="97" t="s">
        <v>905</v>
      </c>
      <c r="M380" s="286" t="s">
        <v>2938</v>
      </c>
      <c r="N380" s="26" t="s">
        <v>2879</v>
      </c>
      <c r="O380" s="93">
        <v>44525</v>
      </c>
      <c r="P380" s="13" t="s">
        <v>912</v>
      </c>
      <c r="Q380" s="77">
        <v>1.7999999999999999E-2</v>
      </c>
      <c r="R380" s="26">
        <v>18</v>
      </c>
      <c r="S380" s="26"/>
      <c r="T380" s="13"/>
      <c r="U380" s="62"/>
      <c r="V380" s="62">
        <v>8</v>
      </c>
      <c r="W380" s="23" t="str">
        <f t="shared" si="34"/>
        <v>UREN -80 033001  8</v>
      </c>
      <c r="X380" s="23" t="str">
        <f t="shared" si="35"/>
        <v xml:space="preserve"> 8</v>
      </c>
      <c r="Y380" s="13"/>
      <c r="Z380" s="13"/>
      <c r="AA380" s="13"/>
      <c r="AB380" s="90" t="s">
        <v>3055</v>
      </c>
      <c r="AC380" s="26"/>
      <c r="AD380" s="24">
        <f>IF(AE380="","",VLOOKUP(AE380,Mapping!AT:AU,2,FALSE))</f>
        <v>2</v>
      </c>
      <c r="AE380" s="13" t="s">
        <v>1</v>
      </c>
    </row>
    <row r="381" spans="1:31">
      <c r="A381" s="116">
        <v>19930148</v>
      </c>
      <c r="B381" s="36" t="s">
        <v>227</v>
      </c>
      <c r="C381" s="209"/>
      <c r="D381" s="209"/>
      <c r="E381" s="209"/>
      <c r="F381" s="62"/>
      <c r="G381" s="26"/>
      <c r="H381" s="23" t="str">
        <f t="shared" si="32"/>
        <v/>
      </c>
      <c r="I381" s="23" t="str">
        <f t="shared" si="33"/>
        <v/>
      </c>
      <c r="J381" s="13"/>
      <c r="K381" s="327">
        <f>IFERROR(VLOOKUP(L381,Mapping!AW:BA,5,FALSE),"")</f>
        <v>2</v>
      </c>
      <c r="L381" s="97" t="s">
        <v>925</v>
      </c>
      <c r="M381" s="286" t="s">
        <v>2938</v>
      </c>
      <c r="N381" s="26" t="s">
        <v>2879</v>
      </c>
      <c r="O381" s="253">
        <v>44568</v>
      </c>
      <c r="P381" s="13" t="s">
        <v>949</v>
      </c>
      <c r="Q381" s="77">
        <v>6.3E-2</v>
      </c>
      <c r="R381" s="26">
        <v>63</v>
      </c>
      <c r="S381" s="26"/>
      <c r="T381" s="13"/>
      <c r="U381" s="62"/>
      <c r="V381" s="26"/>
      <c r="W381" s="23" t="str">
        <f t="shared" si="34"/>
        <v/>
      </c>
      <c r="X381" s="23" t="str">
        <f t="shared" si="35"/>
        <v/>
      </c>
      <c r="Y381" s="13"/>
      <c r="Z381" s="13"/>
      <c r="AA381" s="13"/>
      <c r="AB381" s="90" t="s">
        <v>3056</v>
      </c>
      <c r="AC381" s="26"/>
      <c r="AD381" s="24">
        <f>IF(AE381="","",VLOOKUP(AE381,Mapping!AT:AU,2,FALSE))</f>
        <v>2</v>
      </c>
      <c r="AE381" s="13" t="s">
        <v>1</v>
      </c>
    </row>
    <row r="382" spans="1:31">
      <c r="A382" s="116">
        <v>19930148</v>
      </c>
      <c r="B382" s="36" t="s">
        <v>227</v>
      </c>
      <c r="C382" s="209"/>
      <c r="D382" s="209"/>
      <c r="E382" s="209"/>
      <c r="F382" s="62"/>
      <c r="G382" s="26"/>
      <c r="H382" s="23" t="str">
        <f t="shared" si="32"/>
        <v/>
      </c>
      <c r="I382" s="23" t="str">
        <f t="shared" si="33"/>
        <v/>
      </c>
      <c r="J382" s="13"/>
      <c r="K382" s="327">
        <f>IFERROR(VLOOKUP(L382,Mapping!AW:BA,5,FALSE),"")</f>
        <v>2</v>
      </c>
      <c r="L382" s="97" t="s">
        <v>925</v>
      </c>
      <c r="M382" s="286" t="s">
        <v>3057</v>
      </c>
      <c r="N382" s="26" t="s">
        <v>2879</v>
      </c>
      <c r="O382" s="222">
        <v>20220107</v>
      </c>
      <c r="P382" s="13"/>
      <c r="Q382" s="77">
        <v>1.7999999999999999E-2</v>
      </c>
      <c r="R382" s="26">
        <v>18</v>
      </c>
      <c r="S382" s="26"/>
      <c r="T382" s="13"/>
      <c r="U382" s="62"/>
      <c r="V382" s="26"/>
      <c r="W382" s="23" t="str">
        <f t="shared" si="34"/>
        <v/>
      </c>
      <c r="X382" s="23" t="str">
        <f t="shared" si="35"/>
        <v/>
      </c>
      <c r="Y382" s="13"/>
      <c r="Z382" s="13"/>
      <c r="AA382" s="13"/>
      <c r="AB382" s="90" t="s">
        <v>3056</v>
      </c>
      <c r="AC382" s="26"/>
      <c r="AD382" s="24">
        <f>IF(AE382="","",VLOOKUP(AE382,Mapping!AT:AU,2,FALSE))</f>
        <v>2</v>
      </c>
      <c r="AE382" s="13" t="s">
        <v>1</v>
      </c>
    </row>
    <row r="383" spans="1:31">
      <c r="A383" s="116">
        <v>20100742</v>
      </c>
      <c r="B383" s="36" t="s">
        <v>247</v>
      </c>
      <c r="C383" s="209"/>
      <c r="D383" s="209"/>
      <c r="E383" s="209"/>
      <c r="F383" s="26"/>
      <c r="G383" s="26">
        <v>9</v>
      </c>
      <c r="H383" s="23" t="str">
        <f t="shared" si="32"/>
        <v>UREN -80 033001  9</v>
      </c>
      <c r="I383" s="23" t="str">
        <f t="shared" si="33"/>
        <v xml:space="preserve"> 9</v>
      </c>
      <c r="J383" s="13"/>
      <c r="K383" s="327">
        <f>IFERROR(VLOOKUP(L383,Mapping!AW:BA,5,FALSE),"")</f>
        <v>3</v>
      </c>
      <c r="L383" s="97" t="s">
        <v>943</v>
      </c>
      <c r="M383" s="286"/>
      <c r="N383" s="26" t="s">
        <v>2937</v>
      </c>
      <c r="O383" s="252">
        <v>44133</v>
      </c>
      <c r="P383" s="13" t="s">
        <v>949</v>
      </c>
      <c r="Q383" s="77"/>
      <c r="R383" s="26"/>
      <c r="S383" s="26"/>
      <c r="T383" s="13"/>
      <c r="U383" s="26"/>
      <c r="V383" s="26">
        <v>9</v>
      </c>
      <c r="W383" s="23" t="str">
        <f t="shared" si="34"/>
        <v>UREN -80 033001  9</v>
      </c>
      <c r="X383" s="23" t="str">
        <f t="shared" si="35"/>
        <v xml:space="preserve"> 9</v>
      </c>
      <c r="Y383" s="13"/>
      <c r="Z383" s="13"/>
      <c r="AA383" s="13"/>
      <c r="AB383" s="90"/>
      <c r="AC383" s="26"/>
      <c r="AD383" s="24">
        <f>IF(AE383="","",VLOOKUP(AE383,Mapping!AT:AU,2,FALSE))</f>
        <v>2</v>
      </c>
      <c r="AE383" s="13" t="s">
        <v>1</v>
      </c>
    </row>
    <row r="384" spans="1:31">
      <c r="A384" s="116">
        <v>20100742</v>
      </c>
      <c r="B384" s="36" t="s">
        <v>247</v>
      </c>
      <c r="C384" s="209"/>
      <c r="D384" s="209"/>
      <c r="E384" s="209"/>
      <c r="F384" s="62"/>
      <c r="G384" s="26">
        <v>9</v>
      </c>
      <c r="H384" s="23" t="str">
        <f t="shared" si="32"/>
        <v>UREN -80 033001  9</v>
      </c>
      <c r="I384" s="23" t="str">
        <f t="shared" si="33"/>
        <v xml:space="preserve"> 9</v>
      </c>
      <c r="J384" s="13"/>
      <c r="K384" s="327">
        <f>IFERROR(VLOOKUP(L384,Mapping!AW:BA,5,FALSE),"")</f>
        <v>3</v>
      </c>
      <c r="L384" s="97" t="s">
        <v>943</v>
      </c>
      <c r="M384" s="286"/>
      <c r="N384" s="393" t="s">
        <v>2937</v>
      </c>
      <c r="O384" s="395">
        <v>44133</v>
      </c>
      <c r="P384" s="13" t="s">
        <v>969</v>
      </c>
      <c r="Q384" s="77"/>
      <c r="R384" s="26"/>
      <c r="S384" s="26"/>
      <c r="T384" s="13"/>
      <c r="U384" s="62"/>
      <c r="V384" s="26">
        <v>9</v>
      </c>
      <c r="W384" s="23" t="str">
        <f t="shared" si="34"/>
        <v>UREN -80 033001  9</v>
      </c>
      <c r="X384" s="23" t="str">
        <f t="shared" si="35"/>
        <v xml:space="preserve"> 9</v>
      </c>
      <c r="Y384" s="13"/>
      <c r="Z384" s="13"/>
      <c r="AA384" s="13"/>
      <c r="AB384" s="90"/>
      <c r="AC384" s="26"/>
      <c r="AD384" s="24">
        <f>IF(AE384="","",VLOOKUP(AE384,Mapping!AT:AU,2,FALSE))</f>
        <v>2</v>
      </c>
      <c r="AE384" s="13" t="s">
        <v>1</v>
      </c>
    </row>
    <row r="385" spans="1:31">
      <c r="A385" s="116">
        <v>20100742</v>
      </c>
      <c r="B385" s="36" t="s">
        <v>247</v>
      </c>
      <c r="C385" s="209"/>
      <c r="D385" s="209"/>
      <c r="E385" s="209"/>
      <c r="F385" s="62"/>
      <c r="G385" s="26">
        <v>9</v>
      </c>
      <c r="H385" s="23" t="str">
        <f t="shared" si="32"/>
        <v>UREN -80 033001  9</v>
      </c>
      <c r="I385" s="23" t="str">
        <f t="shared" si="33"/>
        <v xml:space="preserve"> 9</v>
      </c>
      <c r="J385" s="13" t="s">
        <v>205</v>
      </c>
      <c r="K385" s="327">
        <f>IFERROR(VLOOKUP(L385,Mapping!AW:BA,5,FALSE),"")</f>
        <v>3</v>
      </c>
      <c r="L385" s="97" t="s">
        <v>943</v>
      </c>
      <c r="M385" s="286" t="s">
        <v>2938</v>
      </c>
      <c r="N385" s="26" t="s">
        <v>2937</v>
      </c>
      <c r="O385" s="93">
        <v>44133</v>
      </c>
      <c r="P385" s="13" t="s">
        <v>912</v>
      </c>
      <c r="Q385" s="77"/>
      <c r="R385" s="26"/>
      <c r="S385" s="26"/>
      <c r="T385" s="13"/>
      <c r="U385" s="62"/>
      <c r="V385" s="26">
        <v>9</v>
      </c>
      <c r="W385" s="23" t="str">
        <f t="shared" si="34"/>
        <v>UREN -80 033001  9</v>
      </c>
      <c r="X385" s="23" t="str">
        <f t="shared" si="35"/>
        <v xml:space="preserve"> 9</v>
      </c>
      <c r="Y385" s="13"/>
      <c r="Z385" s="13"/>
      <c r="AA385" s="13"/>
      <c r="AB385" s="90"/>
      <c r="AC385" s="26"/>
      <c r="AD385" s="24">
        <f>IF(AE385="","",VLOOKUP(AE385,Mapping!AT:AU,2,FALSE))</f>
        <v>2</v>
      </c>
      <c r="AE385" s="13" t="s">
        <v>1</v>
      </c>
    </row>
    <row r="386" spans="1:31">
      <c r="A386" s="116">
        <v>19960064</v>
      </c>
      <c r="B386" s="36" t="s">
        <v>235</v>
      </c>
      <c r="C386" s="209"/>
      <c r="D386" s="209"/>
      <c r="E386" s="209"/>
      <c r="F386" s="62"/>
      <c r="G386" s="26">
        <v>9</v>
      </c>
      <c r="H386" s="23" t="str">
        <f t="shared" si="32"/>
        <v>UREN -80 033001  9</v>
      </c>
      <c r="I386" s="23" t="str">
        <f t="shared" si="33"/>
        <v xml:space="preserve"> 9</v>
      </c>
      <c r="J386" s="13"/>
      <c r="K386" s="327">
        <f>IFERROR(VLOOKUP(L386,Mapping!AW:BA,5,FALSE),"")</f>
        <v>2</v>
      </c>
      <c r="L386" s="97" t="s">
        <v>925</v>
      </c>
      <c r="M386" s="286"/>
      <c r="N386" s="393" t="s">
        <v>2879</v>
      </c>
      <c r="O386" s="395">
        <v>44146</v>
      </c>
      <c r="P386" s="13" t="s">
        <v>969</v>
      </c>
      <c r="Q386" s="77"/>
      <c r="R386" s="26"/>
      <c r="S386" s="26"/>
      <c r="T386" s="13"/>
      <c r="U386" s="62"/>
      <c r="V386" s="26">
        <v>9</v>
      </c>
      <c r="W386" s="23" t="str">
        <f t="shared" si="34"/>
        <v>UREN -80 033001  9</v>
      </c>
      <c r="X386" s="23" t="str">
        <f t="shared" si="35"/>
        <v xml:space="preserve"> 9</v>
      </c>
      <c r="Y386" s="13"/>
      <c r="Z386" s="13"/>
      <c r="AA386" s="23"/>
      <c r="AB386" s="90"/>
      <c r="AC386" s="26"/>
      <c r="AD386" s="24">
        <f>IF(AE386="","",VLOOKUP(AE386,Mapping!AT:AU,2,FALSE))</f>
        <v>2</v>
      </c>
      <c r="AE386" s="13" t="s">
        <v>1</v>
      </c>
    </row>
    <row r="387" spans="1:31">
      <c r="A387" s="116" t="s">
        <v>302</v>
      </c>
      <c r="B387" s="36" t="s">
        <v>303</v>
      </c>
      <c r="C387" s="209"/>
      <c r="D387" s="209"/>
      <c r="E387" s="209"/>
      <c r="F387" s="26"/>
      <c r="G387" s="26">
        <v>16</v>
      </c>
      <c r="H387" s="23" t="str">
        <f t="shared" si="32"/>
        <v>UREN -80 033001  16</v>
      </c>
      <c r="I387" s="23" t="str">
        <f t="shared" si="33"/>
        <v xml:space="preserve"> 16</v>
      </c>
      <c r="J387" s="13"/>
      <c r="K387" s="327">
        <f>IFERROR(VLOOKUP(L387,Mapping!AW:BA,5,FALSE),"")</f>
        <v>2</v>
      </c>
      <c r="L387" s="97" t="s">
        <v>925</v>
      </c>
      <c r="M387" s="286"/>
      <c r="N387" s="393" t="s">
        <v>2879</v>
      </c>
      <c r="O387" s="395">
        <v>44146</v>
      </c>
      <c r="P387" s="13" t="s">
        <v>969</v>
      </c>
      <c r="Q387" s="77"/>
      <c r="R387" s="26"/>
      <c r="S387" s="26"/>
      <c r="T387" s="13"/>
      <c r="U387" s="26"/>
      <c r="V387" s="26">
        <v>16</v>
      </c>
      <c r="W387" s="23" t="str">
        <f t="shared" si="34"/>
        <v>UREN -80 033001  16</v>
      </c>
      <c r="X387" s="23" t="str">
        <f t="shared" si="35"/>
        <v xml:space="preserve"> 16</v>
      </c>
      <c r="Y387" s="13"/>
      <c r="Z387" s="13"/>
      <c r="AA387" s="23"/>
      <c r="AB387" s="90"/>
      <c r="AC387" s="26"/>
      <c r="AD387" s="24">
        <f>IF(AE387="","",VLOOKUP(AE387,Mapping!AT:AU,2,FALSE))</f>
        <v>2</v>
      </c>
      <c r="AE387" s="13" t="s">
        <v>1</v>
      </c>
    </row>
    <row r="388" spans="1:31">
      <c r="A388" s="116" t="s">
        <v>302</v>
      </c>
      <c r="B388" s="36" t="s">
        <v>303</v>
      </c>
      <c r="C388" s="209"/>
      <c r="D388" s="209"/>
      <c r="E388" s="209"/>
      <c r="F388" s="26"/>
      <c r="G388" s="26">
        <v>16</v>
      </c>
      <c r="H388" s="23" t="str">
        <f t="shared" si="32"/>
        <v>UREN -80 033001  16</v>
      </c>
      <c r="I388" s="23" t="str">
        <f t="shared" si="33"/>
        <v xml:space="preserve"> 16</v>
      </c>
      <c r="J388" s="13"/>
      <c r="K388" s="327">
        <f>IFERROR(VLOOKUP(L388,Mapping!AW:BA,5,FALSE),"")</f>
        <v>3</v>
      </c>
      <c r="L388" s="97" t="s">
        <v>943</v>
      </c>
      <c r="M388" s="286"/>
      <c r="N388" s="393" t="s">
        <v>2879</v>
      </c>
      <c r="O388" s="395">
        <v>44146</v>
      </c>
      <c r="P388" s="13" t="s">
        <v>969</v>
      </c>
      <c r="Q388" s="77"/>
      <c r="R388" s="26"/>
      <c r="S388" s="26"/>
      <c r="T388" s="13"/>
      <c r="U388" s="26"/>
      <c r="V388" s="26">
        <v>16</v>
      </c>
      <c r="W388" s="23" t="str">
        <f t="shared" si="34"/>
        <v>UREN -80 033001  16</v>
      </c>
      <c r="X388" s="23" t="str">
        <f t="shared" si="35"/>
        <v xml:space="preserve"> 16</v>
      </c>
      <c r="Y388" s="13"/>
      <c r="Z388" s="13"/>
      <c r="AA388" s="23"/>
      <c r="AB388" s="90"/>
      <c r="AC388" s="26"/>
      <c r="AD388" s="24">
        <f>IF(AE388="","",VLOOKUP(AE388,Mapping!AT:AU,2,FALSE))</f>
        <v>2</v>
      </c>
      <c r="AE388" s="13" t="s">
        <v>1</v>
      </c>
    </row>
    <row r="389" spans="1:31">
      <c r="A389" s="116" t="s">
        <v>355</v>
      </c>
      <c r="B389" s="36" t="s">
        <v>356</v>
      </c>
      <c r="C389" s="209"/>
      <c r="D389" s="209"/>
      <c r="E389" s="209"/>
      <c r="F389" s="26"/>
      <c r="G389" s="26">
        <v>16</v>
      </c>
      <c r="H389" s="23" t="str">
        <f t="shared" si="32"/>
        <v>UREN -80 033001  16</v>
      </c>
      <c r="I389" s="23" t="str">
        <f t="shared" si="33"/>
        <v xml:space="preserve"> 16</v>
      </c>
      <c r="J389" s="13"/>
      <c r="K389" s="327">
        <f>IFERROR(VLOOKUP(L389,Mapping!AW:BA,5,FALSE),"")</f>
        <v>2</v>
      </c>
      <c r="L389" s="97" t="s">
        <v>925</v>
      </c>
      <c r="M389" s="286"/>
      <c r="N389" s="393" t="s">
        <v>2879</v>
      </c>
      <c r="O389" s="395">
        <v>44146</v>
      </c>
      <c r="P389" s="13" t="s">
        <v>969</v>
      </c>
      <c r="Q389" s="77"/>
      <c r="R389" s="26"/>
      <c r="S389" s="26"/>
      <c r="T389" s="13"/>
      <c r="U389" s="26"/>
      <c r="V389" s="26">
        <v>16</v>
      </c>
      <c r="W389" s="23" t="str">
        <f t="shared" si="34"/>
        <v>UREN -80 033001  16</v>
      </c>
      <c r="X389" s="23" t="str">
        <f t="shared" si="35"/>
        <v xml:space="preserve"> 16</v>
      </c>
      <c r="Y389" s="13"/>
      <c r="Z389" s="13"/>
      <c r="AA389" s="23"/>
      <c r="AB389" s="90"/>
      <c r="AC389" s="26"/>
      <c r="AD389" s="24">
        <f>IF(AE389="","",VLOOKUP(AE389,Mapping!AT:AU,2,FALSE))</f>
        <v>2</v>
      </c>
      <c r="AE389" s="13" t="s">
        <v>1</v>
      </c>
    </row>
    <row r="390" spans="1:31">
      <c r="A390" s="116" t="s">
        <v>355</v>
      </c>
      <c r="B390" s="36" t="s">
        <v>356</v>
      </c>
      <c r="C390" s="209"/>
      <c r="D390" s="209"/>
      <c r="E390" s="209"/>
      <c r="F390" s="26"/>
      <c r="G390" s="26">
        <v>16</v>
      </c>
      <c r="H390" s="23" t="str">
        <f t="shared" si="32"/>
        <v>UREN -80 033001  16</v>
      </c>
      <c r="I390" s="23" t="str">
        <f t="shared" si="33"/>
        <v xml:space="preserve"> 16</v>
      </c>
      <c r="J390" s="13"/>
      <c r="K390" s="327">
        <f>IFERROR(VLOOKUP(L390,Mapping!AW:BA,5,FALSE),"")</f>
        <v>3</v>
      </c>
      <c r="L390" s="97" t="s">
        <v>943</v>
      </c>
      <c r="M390" s="286"/>
      <c r="N390" s="393" t="s">
        <v>2879</v>
      </c>
      <c r="O390" s="395">
        <v>44146</v>
      </c>
      <c r="P390" s="13" t="s">
        <v>969</v>
      </c>
      <c r="Q390" s="77"/>
      <c r="R390" s="26"/>
      <c r="S390" s="26"/>
      <c r="T390" s="13"/>
      <c r="U390" s="26"/>
      <c r="V390" s="26">
        <v>16</v>
      </c>
      <c r="W390" s="23" t="str">
        <f t="shared" si="34"/>
        <v>UREN -80 033001  16</v>
      </c>
      <c r="X390" s="23" t="str">
        <f t="shared" si="35"/>
        <v xml:space="preserve"> 16</v>
      </c>
      <c r="Y390" s="13"/>
      <c r="Z390" s="13"/>
      <c r="AA390" s="23"/>
      <c r="AB390" s="90"/>
      <c r="AC390" s="26"/>
      <c r="AD390" s="24">
        <f>IF(AE390="","",VLOOKUP(AE390,Mapping!AT:AU,2,FALSE))</f>
        <v>2</v>
      </c>
      <c r="AE390" s="13" t="s">
        <v>1</v>
      </c>
    </row>
    <row r="391" spans="1:31">
      <c r="A391" s="116">
        <v>19930148</v>
      </c>
      <c r="B391" s="36" t="s">
        <v>227</v>
      </c>
      <c r="C391" s="209"/>
      <c r="D391" s="209"/>
      <c r="E391" s="209"/>
      <c r="F391" s="62"/>
      <c r="G391" s="62">
        <v>8</v>
      </c>
      <c r="H391" s="23" t="str">
        <f t="shared" si="32"/>
        <v>UREN -80 033001  8</v>
      </c>
      <c r="I391" s="23" t="str">
        <f t="shared" si="33"/>
        <v xml:space="preserve"> 8</v>
      </c>
      <c r="J391" s="13" t="s">
        <v>205</v>
      </c>
      <c r="K391" s="327">
        <f>IFERROR(VLOOKUP(L391,Mapping!AW:BA,5,FALSE),"")</f>
        <v>3</v>
      </c>
      <c r="L391" s="97" t="s">
        <v>943</v>
      </c>
      <c r="M391" s="286"/>
      <c r="N391" s="26" t="s">
        <v>2963</v>
      </c>
      <c r="O391" s="93" t="s">
        <v>2963</v>
      </c>
      <c r="P391" s="13" t="s">
        <v>912</v>
      </c>
      <c r="Q391" s="77"/>
      <c r="R391" s="26"/>
      <c r="S391" s="26"/>
      <c r="T391" s="13"/>
      <c r="U391" s="62"/>
      <c r="V391" s="62">
        <v>8</v>
      </c>
      <c r="W391" s="23" t="str">
        <f t="shared" si="34"/>
        <v>UREN -80 033001  8</v>
      </c>
      <c r="X391" s="23" t="str">
        <f t="shared" si="35"/>
        <v xml:space="preserve"> 8</v>
      </c>
      <c r="Y391" s="13"/>
      <c r="Z391" s="13"/>
      <c r="AA391" s="13"/>
      <c r="AB391" s="90"/>
      <c r="AC391" s="26"/>
      <c r="AD391" s="24">
        <f>IF(AE391="","",VLOOKUP(AE391,Mapping!AT:AU,2,FALSE))</f>
        <v>2</v>
      </c>
      <c r="AE391" s="13" t="s">
        <v>1</v>
      </c>
    </row>
    <row r="392" spans="1:31">
      <c r="A392" s="116">
        <v>19930154</v>
      </c>
      <c r="B392" s="36" t="s">
        <v>228</v>
      </c>
      <c r="C392" s="209"/>
      <c r="D392" s="209"/>
      <c r="E392" s="209"/>
      <c r="F392" s="26"/>
      <c r="G392" s="26">
        <v>2</v>
      </c>
      <c r="H392" s="23" t="str">
        <f t="shared" si="32"/>
        <v>UREN -80 033001  2</v>
      </c>
      <c r="I392" s="23" t="str">
        <f t="shared" si="33"/>
        <v xml:space="preserve"> 2</v>
      </c>
      <c r="J392" s="13"/>
      <c r="K392" s="327">
        <f>IFERROR(VLOOKUP(L392,Mapping!AW:BA,5,FALSE),"")</f>
        <v>2</v>
      </c>
      <c r="L392" s="97" t="s">
        <v>925</v>
      </c>
      <c r="M392" s="286"/>
      <c r="N392" s="26" t="s">
        <v>2879</v>
      </c>
      <c r="O392" s="252">
        <v>44118</v>
      </c>
      <c r="P392" s="13" t="s">
        <v>949</v>
      </c>
      <c r="Q392" s="77"/>
      <c r="R392" s="26"/>
      <c r="S392" s="26"/>
      <c r="T392" s="13"/>
      <c r="U392" s="26"/>
      <c r="V392" s="26">
        <v>2</v>
      </c>
      <c r="W392" s="23" t="str">
        <f t="shared" si="34"/>
        <v>UREN -80 033001  2</v>
      </c>
      <c r="X392" s="23" t="str">
        <f t="shared" si="35"/>
        <v xml:space="preserve"> 2</v>
      </c>
      <c r="Y392" s="13"/>
      <c r="Z392" s="13"/>
      <c r="AA392" s="13"/>
      <c r="AB392" s="90"/>
      <c r="AC392" s="26"/>
      <c r="AD392" s="24">
        <f>IF(AE392="","",VLOOKUP(AE392,Mapping!AT:AU,2,FALSE))</f>
        <v>2</v>
      </c>
      <c r="AE392" s="13" t="s">
        <v>1</v>
      </c>
    </row>
    <row r="393" spans="1:31">
      <c r="A393" s="116">
        <v>20100742</v>
      </c>
      <c r="B393" s="36" t="s">
        <v>247</v>
      </c>
      <c r="C393" s="209"/>
      <c r="D393" s="209"/>
      <c r="E393" s="209"/>
      <c r="F393" s="62"/>
      <c r="G393" s="26">
        <v>9</v>
      </c>
      <c r="H393" s="23" t="str">
        <f t="shared" si="32"/>
        <v>UREN -80 033001  9</v>
      </c>
      <c r="I393" s="23" t="str">
        <f t="shared" si="33"/>
        <v xml:space="preserve"> 9</v>
      </c>
      <c r="J393" s="13"/>
      <c r="K393" s="327">
        <f>IFERROR(VLOOKUP(L393,Mapping!AW:BA,5,FALSE),"")</f>
        <v>1</v>
      </c>
      <c r="L393" s="97" t="s">
        <v>905</v>
      </c>
      <c r="M393" s="286"/>
      <c r="N393" s="393" t="s">
        <v>2879</v>
      </c>
      <c r="O393" s="395">
        <v>44153</v>
      </c>
      <c r="P393" s="13" t="s">
        <v>969</v>
      </c>
      <c r="Q393" s="77"/>
      <c r="R393" s="26"/>
      <c r="S393" s="26"/>
      <c r="T393" s="13"/>
      <c r="U393" s="62"/>
      <c r="V393" s="26">
        <v>9</v>
      </c>
      <c r="W393" s="23" t="str">
        <f t="shared" si="34"/>
        <v>UREN -80 033001  9</v>
      </c>
      <c r="X393" s="23" t="str">
        <f t="shared" si="35"/>
        <v xml:space="preserve"> 9</v>
      </c>
      <c r="Y393" s="13"/>
      <c r="Z393" s="13"/>
      <c r="AA393" s="23"/>
      <c r="AB393" s="90"/>
      <c r="AC393" s="26"/>
      <c r="AD393" s="24">
        <f>IF(AE393="","",VLOOKUP(AE393,Mapping!AT:AU,2,FALSE))</f>
        <v>2</v>
      </c>
      <c r="AE393" s="13" t="s">
        <v>1</v>
      </c>
    </row>
    <row r="394" spans="1:31">
      <c r="A394" s="116">
        <v>19930154</v>
      </c>
      <c r="B394" s="36" t="s">
        <v>228</v>
      </c>
      <c r="C394" s="209"/>
      <c r="D394" s="209"/>
      <c r="E394" s="209"/>
      <c r="F394" s="62"/>
      <c r="G394" s="62">
        <v>2</v>
      </c>
      <c r="H394" s="23" t="str">
        <f t="shared" si="32"/>
        <v>UREN -80 033001  2</v>
      </c>
      <c r="I394" s="23" t="str">
        <f t="shared" si="33"/>
        <v xml:space="preserve"> 2</v>
      </c>
      <c r="J394" s="13"/>
      <c r="K394" s="327">
        <f>IFERROR(VLOOKUP(L394,Mapping!AW:BA,5,FALSE),"")</f>
        <v>2</v>
      </c>
      <c r="L394" s="97" t="s">
        <v>925</v>
      </c>
      <c r="M394" s="286"/>
      <c r="N394" s="26" t="s">
        <v>2879</v>
      </c>
      <c r="O394" s="222">
        <v>44118</v>
      </c>
      <c r="P394" s="13" t="s">
        <v>969</v>
      </c>
      <c r="Q394" s="77"/>
      <c r="R394" s="26"/>
      <c r="S394" s="26"/>
      <c r="T394" s="13"/>
      <c r="U394" s="62"/>
      <c r="V394" s="62">
        <v>2</v>
      </c>
      <c r="W394" s="23" t="str">
        <f t="shared" si="34"/>
        <v>UREN -80 033001  2</v>
      </c>
      <c r="X394" s="23" t="str">
        <f t="shared" si="35"/>
        <v xml:space="preserve"> 2</v>
      </c>
      <c r="Y394" s="13"/>
      <c r="Z394" s="13"/>
      <c r="AA394" s="23"/>
      <c r="AB394" s="90"/>
      <c r="AC394" s="26"/>
      <c r="AD394" s="24">
        <f>IF(AE394="","",VLOOKUP(AE394,Mapping!AT:AU,2,FALSE))</f>
        <v>2</v>
      </c>
      <c r="AE394" s="13" t="s">
        <v>1</v>
      </c>
    </row>
    <row r="395" spans="1:31">
      <c r="A395" s="116">
        <v>19920035</v>
      </c>
      <c r="B395" s="36" t="s">
        <v>218</v>
      </c>
      <c r="C395" s="209"/>
      <c r="D395" s="209"/>
      <c r="E395" s="209"/>
      <c r="F395" s="62"/>
      <c r="G395" s="62">
        <v>2</v>
      </c>
      <c r="H395" s="23" t="str">
        <f t="shared" ref="H395:H413" si="36">IF(G395="","","UREN -80 033001"&amp;" "&amp;F395&amp;" "&amp;G395)</f>
        <v>UREN -80 033001  2</v>
      </c>
      <c r="I395" s="23" t="str">
        <f t="shared" ref="I395:I413" si="37">IF(G395="","",F395&amp;" "&amp;G395)</f>
        <v xml:space="preserve"> 2</v>
      </c>
      <c r="J395" s="13"/>
      <c r="K395" s="327">
        <f>IFERROR(VLOOKUP(L395,Mapping!AW:BA,5,FALSE),"")</f>
        <v>1</v>
      </c>
      <c r="L395" s="97" t="s">
        <v>905</v>
      </c>
      <c r="M395" s="286"/>
      <c r="N395" s="393" t="s">
        <v>2937</v>
      </c>
      <c r="O395" s="395">
        <v>44169</v>
      </c>
      <c r="P395" s="13" t="s">
        <v>969</v>
      </c>
      <c r="Q395" s="77"/>
      <c r="R395" s="26"/>
      <c r="S395" s="26"/>
      <c r="T395" s="13"/>
      <c r="U395" s="62"/>
      <c r="V395" s="62">
        <v>2</v>
      </c>
      <c r="W395" s="23" t="str">
        <f t="shared" ref="W395:W413" si="38">IF(V395="","","UREN -80 033001"&amp;" "&amp;U395&amp;" "&amp;V395)</f>
        <v>UREN -80 033001  2</v>
      </c>
      <c r="X395" s="23" t="str">
        <f t="shared" ref="X395:X413" si="39">IF(V395="","",U395&amp;" "&amp;V395)</f>
        <v xml:space="preserve"> 2</v>
      </c>
      <c r="Y395" s="13"/>
      <c r="Z395" s="13"/>
      <c r="AA395" s="13"/>
      <c r="AB395" s="90"/>
      <c r="AC395" s="26"/>
      <c r="AD395" s="24">
        <f>IF(AE395="","",VLOOKUP(AE395,Mapping!AT:AU,2,FALSE))</f>
        <v>2</v>
      </c>
      <c r="AE395" s="13" t="s">
        <v>1</v>
      </c>
    </row>
    <row r="396" spans="1:31">
      <c r="A396" s="116">
        <v>19930154</v>
      </c>
      <c r="B396" s="36" t="s">
        <v>228</v>
      </c>
      <c r="C396" s="209"/>
      <c r="D396" s="209"/>
      <c r="E396" s="209"/>
      <c r="F396" s="62"/>
      <c r="G396" s="62">
        <v>2</v>
      </c>
      <c r="H396" s="23" t="str">
        <f t="shared" si="36"/>
        <v>UREN -80 033001  2</v>
      </c>
      <c r="I396" s="23" t="str">
        <f t="shared" si="37"/>
        <v xml:space="preserve"> 2</v>
      </c>
      <c r="J396" s="13" t="s">
        <v>205</v>
      </c>
      <c r="K396" s="327">
        <f>IFERROR(VLOOKUP(L396,Mapping!AW:BA,5,FALSE),"")</f>
        <v>2</v>
      </c>
      <c r="L396" s="216" t="s">
        <v>925</v>
      </c>
      <c r="M396" s="286" t="s">
        <v>2938</v>
      </c>
      <c r="N396" s="26" t="s">
        <v>2879</v>
      </c>
      <c r="O396" s="93">
        <v>44118</v>
      </c>
      <c r="P396" s="13" t="s">
        <v>912</v>
      </c>
      <c r="Q396" s="77"/>
      <c r="R396" s="26"/>
      <c r="S396" s="26"/>
      <c r="T396" s="13"/>
      <c r="U396" s="62"/>
      <c r="V396" s="62">
        <v>2</v>
      </c>
      <c r="W396" s="23" t="str">
        <f t="shared" si="38"/>
        <v>UREN -80 033001  2</v>
      </c>
      <c r="X396" s="23" t="str">
        <f t="shared" si="39"/>
        <v xml:space="preserve"> 2</v>
      </c>
      <c r="Y396" s="13"/>
      <c r="Z396" s="13"/>
      <c r="AA396" s="13"/>
      <c r="AB396" s="90"/>
      <c r="AC396" s="26"/>
      <c r="AD396" s="24">
        <f>IF(AE396="","",VLOOKUP(AE396,Mapping!AT:AU,2,FALSE))</f>
        <v>2</v>
      </c>
      <c r="AE396" s="13" t="s">
        <v>1</v>
      </c>
    </row>
    <row r="397" spans="1:31">
      <c r="A397" s="116">
        <v>19920200</v>
      </c>
      <c r="B397" s="36" t="s">
        <v>225</v>
      </c>
      <c r="C397" s="209"/>
      <c r="D397" s="209"/>
      <c r="E397" s="209"/>
      <c r="F397" s="62"/>
      <c r="G397" s="62">
        <v>2</v>
      </c>
      <c r="H397" s="23" t="str">
        <f t="shared" si="36"/>
        <v>UREN -80 033001  2</v>
      </c>
      <c r="I397" s="23" t="str">
        <f t="shared" si="37"/>
        <v xml:space="preserve"> 2</v>
      </c>
      <c r="J397" s="13"/>
      <c r="K397" s="327">
        <f>IFERROR(VLOOKUP(L397,Mapping!AW:BA,5,FALSE),"")</f>
        <v>1</v>
      </c>
      <c r="L397" s="97" t="s">
        <v>905</v>
      </c>
      <c r="M397" s="286"/>
      <c r="N397" s="393" t="s">
        <v>2937</v>
      </c>
      <c r="O397" s="395">
        <v>44169</v>
      </c>
      <c r="P397" s="13" t="s">
        <v>969</v>
      </c>
      <c r="Q397" s="77"/>
      <c r="R397" s="26"/>
      <c r="S397" s="26"/>
      <c r="T397" s="13"/>
      <c r="U397" s="62"/>
      <c r="V397" s="62">
        <v>2</v>
      </c>
      <c r="W397" s="23" t="str">
        <f t="shared" si="38"/>
        <v>UREN -80 033001  2</v>
      </c>
      <c r="X397" s="23" t="str">
        <f t="shared" si="39"/>
        <v xml:space="preserve"> 2</v>
      </c>
      <c r="Y397" s="13"/>
      <c r="Z397" s="13"/>
      <c r="AA397" s="13"/>
      <c r="AB397" s="90"/>
      <c r="AC397" s="26"/>
      <c r="AD397" s="24">
        <f>IF(AE397="","",VLOOKUP(AE397,Mapping!AT:AU,2,FALSE))</f>
        <v>2</v>
      </c>
      <c r="AE397" s="13" t="s">
        <v>1</v>
      </c>
    </row>
    <row r="398" spans="1:31">
      <c r="A398" s="116">
        <v>19930154</v>
      </c>
      <c r="B398" s="36" t="s">
        <v>228</v>
      </c>
      <c r="C398" s="209"/>
      <c r="D398" s="209"/>
      <c r="E398" s="209"/>
      <c r="F398" s="62"/>
      <c r="G398" s="62">
        <v>2</v>
      </c>
      <c r="H398" s="23" t="str">
        <f t="shared" si="36"/>
        <v>UREN -80 033001  2</v>
      </c>
      <c r="I398" s="23" t="str">
        <f t="shared" si="37"/>
        <v xml:space="preserve"> 2</v>
      </c>
      <c r="J398" s="13"/>
      <c r="K398" s="327">
        <f>IFERROR(VLOOKUP(L398,Mapping!AW:BA,5,FALSE),"")</f>
        <v>1</v>
      </c>
      <c r="L398" s="97" t="s">
        <v>905</v>
      </c>
      <c r="M398" s="286"/>
      <c r="N398" s="393" t="s">
        <v>2879</v>
      </c>
      <c r="O398" s="395">
        <v>44153</v>
      </c>
      <c r="P398" s="13" t="s">
        <v>969</v>
      </c>
      <c r="Q398" s="77"/>
      <c r="R398" s="26"/>
      <c r="S398" s="26"/>
      <c r="T398" s="13"/>
      <c r="U398" s="62"/>
      <c r="V398" s="62">
        <v>2</v>
      </c>
      <c r="W398" s="23" t="str">
        <f t="shared" si="38"/>
        <v>UREN -80 033001  2</v>
      </c>
      <c r="X398" s="23" t="str">
        <f t="shared" si="39"/>
        <v xml:space="preserve"> 2</v>
      </c>
      <c r="Y398" s="13"/>
      <c r="Z398" s="13"/>
      <c r="AA398" s="23"/>
      <c r="AB398" s="90"/>
      <c r="AC398" s="26"/>
      <c r="AD398" s="24">
        <f>IF(AE398="","",VLOOKUP(AE398,Mapping!AT:AU,2,FALSE))</f>
        <v>2</v>
      </c>
      <c r="AE398" s="13" t="s">
        <v>1</v>
      </c>
    </row>
    <row r="399" spans="1:31">
      <c r="A399" s="116">
        <v>19930154</v>
      </c>
      <c r="B399" s="36" t="s">
        <v>228</v>
      </c>
      <c r="C399" s="209"/>
      <c r="D399" s="209"/>
      <c r="E399" s="209"/>
      <c r="F399" s="62"/>
      <c r="G399" s="62">
        <v>2</v>
      </c>
      <c r="H399" s="23" t="str">
        <f t="shared" si="36"/>
        <v>UREN -80 033001  2</v>
      </c>
      <c r="I399" s="23" t="str">
        <f t="shared" si="37"/>
        <v xml:space="preserve"> 2</v>
      </c>
      <c r="J399" s="13"/>
      <c r="K399" s="327">
        <f>IFERROR(VLOOKUP(L399,Mapping!AW:BA,5,FALSE),"")</f>
        <v>1</v>
      </c>
      <c r="L399" s="97" t="s">
        <v>905</v>
      </c>
      <c r="M399" s="286" t="s">
        <v>2938</v>
      </c>
      <c r="N399" s="26" t="s">
        <v>2879</v>
      </c>
      <c r="O399" s="93">
        <v>44517</v>
      </c>
      <c r="P399" s="13" t="s">
        <v>912</v>
      </c>
      <c r="Q399" s="77">
        <v>2.3E-2</v>
      </c>
      <c r="R399" s="26"/>
      <c r="S399" s="26"/>
      <c r="T399" s="13">
        <v>1</v>
      </c>
      <c r="U399" s="62"/>
      <c r="V399" s="62">
        <v>2</v>
      </c>
      <c r="W399" s="23" t="str">
        <f t="shared" si="38"/>
        <v>UREN -80 033001  2</v>
      </c>
      <c r="X399" s="23" t="str">
        <f t="shared" si="39"/>
        <v xml:space="preserve"> 2</v>
      </c>
      <c r="Y399" s="13"/>
      <c r="Z399" s="13"/>
      <c r="AA399" s="13"/>
      <c r="AB399" s="90"/>
      <c r="AC399" s="26"/>
      <c r="AD399" s="24">
        <f>IF(AE399="","",VLOOKUP(AE399,Mapping!AT:AU,2,FALSE))</f>
        <v>2</v>
      </c>
      <c r="AE399" s="13" t="s">
        <v>1</v>
      </c>
    </row>
    <row r="400" spans="1:31">
      <c r="A400" s="116">
        <v>19930154</v>
      </c>
      <c r="B400" s="36" t="s">
        <v>228</v>
      </c>
      <c r="C400" s="209"/>
      <c r="D400" s="209"/>
      <c r="E400" s="209"/>
      <c r="F400" s="62"/>
      <c r="G400" s="62">
        <v>2</v>
      </c>
      <c r="H400" s="23" t="str">
        <f t="shared" si="36"/>
        <v>UREN -80 033001  2</v>
      </c>
      <c r="I400" s="23" t="str">
        <f t="shared" si="37"/>
        <v xml:space="preserve"> 2</v>
      </c>
      <c r="J400" s="13" t="s">
        <v>205</v>
      </c>
      <c r="K400" s="327">
        <f>IFERROR(VLOOKUP(L400,Mapping!AW:BA,5,FALSE),"")</f>
        <v>3</v>
      </c>
      <c r="L400" s="97" t="s">
        <v>943</v>
      </c>
      <c r="M400" s="286"/>
      <c r="N400" s="26" t="s">
        <v>2963</v>
      </c>
      <c r="O400" s="93" t="s">
        <v>2963</v>
      </c>
      <c r="P400" s="13" t="s">
        <v>912</v>
      </c>
      <c r="Q400" s="77"/>
      <c r="R400" s="26"/>
      <c r="S400" s="26"/>
      <c r="T400" s="13"/>
      <c r="U400" s="62"/>
      <c r="V400" s="62">
        <v>2</v>
      </c>
      <c r="W400" s="23" t="str">
        <f t="shared" si="38"/>
        <v>UREN -80 033001  2</v>
      </c>
      <c r="X400" s="23" t="str">
        <f t="shared" si="39"/>
        <v xml:space="preserve"> 2</v>
      </c>
      <c r="Y400" s="13"/>
      <c r="Z400" s="13"/>
      <c r="AA400" s="13"/>
      <c r="AB400" s="90"/>
      <c r="AC400" s="26"/>
      <c r="AD400" s="24">
        <f>IF(AE400="","",VLOOKUP(AE400,Mapping!AT:AU,2,FALSE))</f>
        <v>2</v>
      </c>
      <c r="AE400" s="13" t="s">
        <v>1</v>
      </c>
    </row>
    <row r="401" spans="1:31">
      <c r="A401" s="116" t="s">
        <v>302</v>
      </c>
      <c r="B401" s="36" t="s">
        <v>303</v>
      </c>
      <c r="C401" s="209"/>
      <c r="D401" s="209"/>
      <c r="E401" s="209"/>
      <c r="F401" s="26"/>
      <c r="G401" s="26">
        <v>16</v>
      </c>
      <c r="H401" s="23" t="str">
        <f t="shared" si="36"/>
        <v>UREN -80 033001  16</v>
      </c>
      <c r="I401" s="23" t="str">
        <f t="shared" si="37"/>
        <v xml:space="preserve"> 16</v>
      </c>
      <c r="J401" s="13"/>
      <c r="K401" s="327">
        <f>IFERROR(VLOOKUP(L401,Mapping!AW:BA,5,FALSE),"")</f>
        <v>1</v>
      </c>
      <c r="L401" s="97" t="s">
        <v>905</v>
      </c>
      <c r="M401" s="286"/>
      <c r="N401" s="393" t="s">
        <v>2937</v>
      </c>
      <c r="O401" s="395">
        <v>44169</v>
      </c>
      <c r="P401" s="13" t="s">
        <v>969</v>
      </c>
      <c r="Q401" s="77"/>
      <c r="R401" s="26"/>
      <c r="S401" s="26"/>
      <c r="T401" s="13"/>
      <c r="U401" s="26"/>
      <c r="V401" s="26">
        <v>16</v>
      </c>
      <c r="W401" s="23" t="str">
        <f t="shared" si="38"/>
        <v>UREN -80 033001  16</v>
      </c>
      <c r="X401" s="23" t="str">
        <f t="shared" si="39"/>
        <v xml:space="preserve"> 16</v>
      </c>
      <c r="Y401" s="13"/>
      <c r="Z401" s="13"/>
      <c r="AA401" s="13"/>
      <c r="AB401" s="90"/>
      <c r="AC401" s="26"/>
      <c r="AD401" s="24">
        <f>IF(AE401="","",VLOOKUP(AE401,Mapping!AT:AU,2,FALSE))</f>
        <v>2</v>
      </c>
      <c r="AE401" s="13" t="s">
        <v>1</v>
      </c>
    </row>
    <row r="402" spans="1:31">
      <c r="A402" s="116" t="s">
        <v>355</v>
      </c>
      <c r="B402" s="36" t="s">
        <v>356</v>
      </c>
      <c r="C402" s="209"/>
      <c r="D402" s="209"/>
      <c r="E402" s="209"/>
      <c r="F402" s="26"/>
      <c r="G402" s="26">
        <v>16</v>
      </c>
      <c r="H402" s="23" t="str">
        <f t="shared" si="36"/>
        <v>UREN -80 033001  16</v>
      </c>
      <c r="I402" s="23" t="str">
        <f t="shared" si="37"/>
        <v xml:space="preserve"> 16</v>
      </c>
      <c r="J402" s="13"/>
      <c r="K402" s="327">
        <f>IFERROR(VLOOKUP(L402,Mapping!AW:BA,5,FALSE),"")</f>
        <v>1</v>
      </c>
      <c r="L402" s="97" t="s">
        <v>905</v>
      </c>
      <c r="M402" s="286"/>
      <c r="N402" s="393" t="s">
        <v>2937</v>
      </c>
      <c r="O402" s="395">
        <v>44169</v>
      </c>
      <c r="P402" s="13" t="s">
        <v>969</v>
      </c>
      <c r="Q402" s="77"/>
      <c r="R402" s="26"/>
      <c r="S402" s="26"/>
      <c r="T402" s="13"/>
      <c r="U402" s="26"/>
      <c r="V402" s="26">
        <v>16</v>
      </c>
      <c r="W402" s="23" t="str">
        <f t="shared" si="38"/>
        <v>UREN -80 033001  16</v>
      </c>
      <c r="X402" s="23" t="str">
        <f t="shared" si="39"/>
        <v xml:space="preserve"> 16</v>
      </c>
      <c r="Y402" s="13"/>
      <c r="Z402" s="13"/>
      <c r="AA402" s="13"/>
      <c r="AB402" s="90"/>
      <c r="AC402" s="26"/>
      <c r="AD402" s="24">
        <f>IF(AE402="","",VLOOKUP(AE402,Mapping!AT:AU,2,FALSE))</f>
        <v>2</v>
      </c>
      <c r="AE402" s="13" t="s">
        <v>1</v>
      </c>
    </row>
    <row r="403" spans="1:31">
      <c r="A403" s="116" t="s">
        <v>400</v>
      </c>
      <c r="B403" s="36" t="s">
        <v>401</v>
      </c>
      <c r="C403" s="209"/>
      <c r="D403" s="209"/>
      <c r="E403" s="209"/>
      <c r="F403" s="26"/>
      <c r="G403" s="26">
        <v>15</v>
      </c>
      <c r="H403" s="23" t="str">
        <f t="shared" si="36"/>
        <v>UREN -80 033001  15</v>
      </c>
      <c r="I403" s="23" t="str">
        <f t="shared" si="37"/>
        <v xml:space="preserve"> 15</v>
      </c>
      <c r="J403" s="13"/>
      <c r="K403" s="327">
        <f>IFERROR(VLOOKUP(L403,Mapping!AW:BA,5,FALSE),"")</f>
        <v>2</v>
      </c>
      <c r="L403" s="97" t="s">
        <v>925</v>
      </c>
      <c r="M403" s="286"/>
      <c r="N403" s="393" t="s">
        <v>2937</v>
      </c>
      <c r="O403" s="395">
        <v>44169</v>
      </c>
      <c r="P403" s="13" t="s">
        <v>969</v>
      </c>
      <c r="Q403" s="77"/>
      <c r="R403" s="26"/>
      <c r="S403" s="26"/>
      <c r="T403" s="13"/>
      <c r="U403" s="26"/>
      <c r="V403" s="26">
        <v>15</v>
      </c>
      <c r="W403" s="23" t="str">
        <f t="shared" si="38"/>
        <v>UREN -80 033001  15</v>
      </c>
      <c r="X403" s="23" t="str">
        <f t="shared" si="39"/>
        <v xml:space="preserve"> 15</v>
      </c>
      <c r="Y403" s="13"/>
      <c r="Z403" s="13"/>
      <c r="AA403" s="13"/>
      <c r="AB403" s="90"/>
      <c r="AC403" s="26"/>
      <c r="AD403" s="24">
        <f>IF(AE403="","",VLOOKUP(AE403,Mapping!AT:AU,2,FALSE))</f>
        <v>2</v>
      </c>
      <c r="AE403" s="13" t="s">
        <v>1</v>
      </c>
    </row>
    <row r="404" spans="1:31">
      <c r="A404" s="116" t="s">
        <v>286</v>
      </c>
      <c r="B404" s="36" t="s">
        <v>3058</v>
      </c>
      <c r="C404" s="209"/>
      <c r="D404" s="209"/>
      <c r="E404" s="209"/>
      <c r="F404" s="26"/>
      <c r="G404" s="26">
        <v>13</v>
      </c>
      <c r="H404" s="23" t="str">
        <f t="shared" si="36"/>
        <v>UREN -80 033001  13</v>
      </c>
      <c r="I404" s="23" t="str">
        <f t="shared" si="37"/>
        <v xml:space="preserve"> 13</v>
      </c>
      <c r="J404" s="13"/>
      <c r="K404" s="327">
        <f>IFERROR(VLOOKUP(L404,Mapping!AW:BA,5,FALSE),"")</f>
        <v>2</v>
      </c>
      <c r="L404" s="97" t="s">
        <v>925</v>
      </c>
      <c r="M404" s="286"/>
      <c r="N404" s="393" t="s">
        <v>2880</v>
      </c>
      <c r="O404" s="395">
        <v>44171</v>
      </c>
      <c r="P404" s="13" t="s">
        <v>969</v>
      </c>
      <c r="Q404" s="77"/>
      <c r="R404" s="26"/>
      <c r="S404" s="26"/>
      <c r="T404" s="13"/>
      <c r="U404" s="26"/>
      <c r="V404" s="26">
        <v>13</v>
      </c>
      <c r="W404" s="23" t="str">
        <f t="shared" si="38"/>
        <v>UREN -80 033001  13</v>
      </c>
      <c r="X404" s="23" t="str">
        <f t="shared" si="39"/>
        <v xml:space="preserve"> 13</v>
      </c>
      <c r="Y404" s="13"/>
      <c r="Z404" s="13"/>
      <c r="AA404" s="13"/>
      <c r="AB404" s="90"/>
      <c r="AC404" s="26"/>
      <c r="AD404" s="24">
        <f>IF(AE404="","",VLOOKUP(AE404,Mapping!AT:AU,2,FALSE))</f>
        <v>2</v>
      </c>
      <c r="AE404" s="13" t="s">
        <v>1</v>
      </c>
    </row>
    <row r="405" spans="1:31">
      <c r="A405" s="116" t="s">
        <v>286</v>
      </c>
      <c r="B405" s="36" t="s">
        <v>3059</v>
      </c>
      <c r="C405" s="209"/>
      <c r="D405" s="209"/>
      <c r="E405" s="209"/>
      <c r="F405" s="26"/>
      <c r="G405" s="26">
        <v>13</v>
      </c>
      <c r="H405" s="23" t="str">
        <f t="shared" si="36"/>
        <v>UREN -80 033001  13</v>
      </c>
      <c r="I405" s="23" t="str">
        <f t="shared" si="37"/>
        <v xml:space="preserve"> 13</v>
      </c>
      <c r="J405" s="13"/>
      <c r="K405" s="327">
        <f>IFERROR(VLOOKUP(L405,Mapping!AW:BA,5,FALSE),"")</f>
        <v>3</v>
      </c>
      <c r="L405" s="97" t="s">
        <v>943</v>
      </c>
      <c r="M405" s="286"/>
      <c r="N405" s="393" t="s">
        <v>2880</v>
      </c>
      <c r="O405" s="395">
        <v>44171</v>
      </c>
      <c r="P405" s="13" t="s">
        <v>969</v>
      </c>
      <c r="Q405" s="77"/>
      <c r="R405" s="26"/>
      <c r="S405" s="26"/>
      <c r="T405" s="13"/>
      <c r="U405" s="26"/>
      <c r="V405" s="26">
        <v>13</v>
      </c>
      <c r="W405" s="23" t="str">
        <f t="shared" si="38"/>
        <v>UREN -80 033001  13</v>
      </c>
      <c r="X405" s="23" t="str">
        <f t="shared" si="39"/>
        <v xml:space="preserve"> 13</v>
      </c>
      <c r="Y405" s="13"/>
      <c r="Z405" s="13"/>
      <c r="AA405" s="13"/>
      <c r="AB405" s="90"/>
      <c r="AC405" s="26"/>
      <c r="AD405" s="24">
        <f>IF(AE405="","",VLOOKUP(AE405,Mapping!AT:AU,2,FALSE))</f>
        <v>2</v>
      </c>
      <c r="AE405" s="13" t="s">
        <v>1</v>
      </c>
    </row>
    <row r="406" spans="1:31">
      <c r="A406" s="116">
        <v>19960064</v>
      </c>
      <c r="B406" s="36" t="s">
        <v>235</v>
      </c>
      <c r="C406" s="209"/>
      <c r="D406" s="209"/>
      <c r="E406" s="209"/>
      <c r="F406" s="26"/>
      <c r="G406" s="26">
        <v>9</v>
      </c>
      <c r="H406" s="23" t="str">
        <f t="shared" si="36"/>
        <v>UREN -80 033001  9</v>
      </c>
      <c r="I406" s="23" t="str">
        <f t="shared" si="37"/>
        <v xml:space="preserve"> 9</v>
      </c>
      <c r="J406" s="13"/>
      <c r="K406" s="327">
        <f>IFERROR(VLOOKUP(L406,Mapping!AW:BA,5,FALSE),"")</f>
        <v>1</v>
      </c>
      <c r="L406" s="97" t="s">
        <v>905</v>
      </c>
      <c r="M406" s="286"/>
      <c r="N406" s="26" t="s">
        <v>2937</v>
      </c>
      <c r="O406" s="252">
        <v>44256</v>
      </c>
      <c r="P406" s="13" t="s">
        <v>949</v>
      </c>
      <c r="Q406" s="77"/>
      <c r="R406" s="26"/>
      <c r="S406" s="26"/>
      <c r="T406" s="13"/>
      <c r="U406" s="26"/>
      <c r="V406" s="26">
        <v>9</v>
      </c>
      <c r="W406" s="23" t="str">
        <f t="shared" si="38"/>
        <v>UREN -80 033001  9</v>
      </c>
      <c r="X406" s="23" t="str">
        <f t="shared" si="39"/>
        <v xml:space="preserve"> 9</v>
      </c>
      <c r="Y406" s="13"/>
      <c r="Z406" s="13"/>
      <c r="AA406" s="13"/>
      <c r="AB406" s="90"/>
      <c r="AC406" s="26"/>
      <c r="AD406" s="24">
        <f>IF(AE406="","",VLOOKUP(AE406,Mapping!AT:AU,2,FALSE))</f>
        <v>2</v>
      </c>
      <c r="AE406" s="13" t="s">
        <v>1</v>
      </c>
    </row>
    <row r="407" spans="1:31">
      <c r="A407" s="116">
        <v>19960064</v>
      </c>
      <c r="B407" s="36" t="s">
        <v>235</v>
      </c>
      <c r="C407" s="209"/>
      <c r="D407" s="209"/>
      <c r="E407" s="209"/>
      <c r="F407" s="26"/>
      <c r="G407" s="26">
        <v>9</v>
      </c>
      <c r="H407" s="23" t="str">
        <f t="shared" si="36"/>
        <v>UREN -80 033001  9</v>
      </c>
      <c r="I407" s="23" t="str">
        <f t="shared" si="37"/>
        <v xml:space="preserve"> 9</v>
      </c>
      <c r="J407" s="13"/>
      <c r="K407" s="327">
        <f>IFERROR(VLOOKUP(L407,Mapping!AW:BA,5,FALSE),"")</f>
        <v>3</v>
      </c>
      <c r="L407" s="97" t="s">
        <v>943</v>
      </c>
      <c r="M407" s="286"/>
      <c r="N407" s="26" t="s">
        <v>2937</v>
      </c>
      <c r="O407" s="252">
        <v>44281</v>
      </c>
      <c r="P407" s="13" t="s">
        <v>949</v>
      </c>
      <c r="Q407" s="77"/>
      <c r="R407" s="26"/>
      <c r="S407" s="26"/>
      <c r="T407" s="13"/>
      <c r="U407" s="26"/>
      <c r="V407" s="26">
        <v>9</v>
      </c>
      <c r="W407" s="23" t="str">
        <f t="shared" si="38"/>
        <v>UREN -80 033001  9</v>
      </c>
      <c r="X407" s="23" t="str">
        <f t="shared" si="39"/>
        <v xml:space="preserve"> 9</v>
      </c>
      <c r="Y407" s="13"/>
      <c r="Z407" s="13"/>
      <c r="AA407" s="13"/>
      <c r="AB407" s="90"/>
      <c r="AC407" s="26"/>
      <c r="AD407" s="24">
        <f>IF(AE407="","",VLOOKUP(AE407,Mapping!AT:AU,2,FALSE))</f>
        <v>2</v>
      </c>
      <c r="AE407" s="13" t="s">
        <v>1</v>
      </c>
    </row>
    <row r="408" spans="1:31">
      <c r="A408" s="116">
        <v>1066</v>
      </c>
      <c r="B408" s="36" t="s">
        <v>129</v>
      </c>
      <c r="C408" s="310"/>
      <c r="D408" s="310">
        <v>5</v>
      </c>
      <c r="E408" s="310">
        <v>3</v>
      </c>
      <c r="F408" s="36"/>
      <c r="G408" s="36"/>
      <c r="H408" s="23" t="str">
        <f t="shared" si="36"/>
        <v/>
      </c>
      <c r="I408" s="23" t="str">
        <f t="shared" si="37"/>
        <v/>
      </c>
      <c r="J408" s="13" t="s">
        <v>205</v>
      </c>
      <c r="K408" s="327">
        <f>IFERROR(VLOOKUP(L408,Mapping!AW:BA,5,FALSE),"")</f>
        <v>9</v>
      </c>
      <c r="L408" s="261" t="s">
        <v>1018</v>
      </c>
      <c r="M408" s="353" t="s">
        <v>3042</v>
      </c>
      <c r="N408" s="26" t="s">
        <v>2933</v>
      </c>
      <c r="O408" s="26">
        <v>20220524</v>
      </c>
      <c r="P408" s="13" t="s">
        <v>933</v>
      </c>
      <c r="Q408" s="36">
        <v>2.4E-2</v>
      </c>
      <c r="R408" s="26">
        <v>24</v>
      </c>
      <c r="S408" s="36"/>
      <c r="T408" s="13">
        <v>1</v>
      </c>
      <c r="U408" s="36"/>
      <c r="V408" s="36"/>
      <c r="W408" s="23" t="str">
        <f t="shared" si="38"/>
        <v/>
      </c>
      <c r="X408" s="23" t="str">
        <f t="shared" si="39"/>
        <v/>
      </c>
      <c r="Y408" s="13">
        <v>4</v>
      </c>
      <c r="Z408" s="13">
        <v>1</v>
      </c>
      <c r="AA408" s="13">
        <v>7</v>
      </c>
      <c r="AB408" s="36" t="s">
        <v>3060</v>
      </c>
      <c r="AC408" s="36"/>
      <c r="AD408" s="24">
        <f>IF(AE408="","",VLOOKUP(AE408,Mapping!AT:AU,2,FALSE))</f>
        <v>3</v>
      </c>
      <c r="AE408" s="13" t="s">
        <v>148</v>
      </c>
    </row>
    <row r="409" spans="1:31">
      <c r="A409" s="116">
        <v>1072</v>
      </c>
      <c r="B409" s="36" t="s">
        <v>149</v>
      </c>
      <c r="C409" s="310"/>
      <c r="D409" s="310">
        <v>2</v>
      </c>
      <c r="E409" s="310">
        <v>1</v>
      </c>
      <c r="F409" s="36"/>
      <c r="G409" s="36"/>
      <c r="H409" s="23" t="str">
        <f t="shared" si="36"/>
        <v/>
      </c>
      <c r="I409" s="23" t="str">
        <f t="shared" si="37"/>
        <v/>
      </c>
      <c r="J409" s="13" t="s">
        <v>205</v>
      </c>
      <c r="K409" s="327">
        <f>IFERROR(VLOOKUP(L409,Mapping!AW:BA,5,FALSE),"")</f>
        <v>9</v>
      </c>
      <c r="L409" s="261" t="s">
        <v>1018</v>
      </c>
      <c r="M409" s="353" t="s">
        <v>3042</v>
      </c>
      <c r="N409" s="26" t="s">
        <v>2933</v>
      </c>
      <c r="O409" s="26">
        <v>20220524</v>
      </c>
      <c r="P409" s="13" t="s">
        <v>933</v>
      </c>
      <c r="Q409" s="36">
        <v>3.1E-2</v>
      </c>
      <c r="R409" s="26">
        <v>31</v>
      </c>
      <c r="S409" s="36"/>
      <c r="T409" s="13">
        <v>1</v>
      </c>
      <c r="U409" s="36"/>
      <c r="V409" s="36"/>
      <c r="W409" s="23" t="str">
        <f t="shared" si="38"/>
        <v/>
      </c>
      <c r="X409" s="23" t="str">
        <f t="shared" si="39"/>
        <v/>
      </c>
      <c r="Y409" s="13">
        <v>4</v>
      </c>
      <c r="Z409" s="13">
        <v>1</v>
      </c>
      <c r="AA409" s="13">
        <v>8</v>
      </c>
      <c r="AB409" s="36" t="s">
        <v>3060</v>
      </c>
      <c r="AC409" s="36"/>
      <c r="AD409" s="24">
        <f>IF(AE409="","",VLOOKUP(AE409,Mapping!AT:AU,2,FALSE))</f>
        <v>3</v>
      </c>
      <c r="AE409" s="13" t="s">
        <v>148</v>
      </c>
    </row>
    <row r="410" spans="1:31">
      <c r="A410" s="116">
        <v>1122</v>
      </c>
      <c r="B410" s="36" t="s">
        <v>164</v>
      </c>
      <c r="C410" s="310"/>
      <c r="D410" s="310">
        <v>1</v>
      </c>
      <c r="E410" s="310">
        <v>3</v>
      </c>
      <c r="F410" s="36"/>
      <c r="G410" s="36"/>
      <c r="H410" s="23" t="str">
        <f t="shared" si="36"/>
        <v/>
      </c>
      <c r="I410" s="23" t="str">
        <f t="shared" si="37"/>
        <v/>
      </c>
      <c r="J410" s="13" t="s">
        <v>205</v>
      </c>
      <c r="K410" s="327">
        <f>IFERROR(VLOOKUP(L410,Mapping!AW:BA,5,FALSE),"")</f>
        <v>9</v>
      </c>
      <c r="L410" s="261" t="s">
        <v>1018</v>
      </c>
      <c r="M410" s="353" t="s">
        <v>3042</v>
      </c>
      <c r="N410" s="26" t="s">
        <v>2933</v>
      </c>
      <c r="O410" s="26">
        <v>20220524</v>
      </c>
      <c r="P410" s="13" t="s">
        <v>933</v>
      </c>
      <c r="Q410" s="36">
        <v>3.1E-2</v>
      </c>
      <c r="R410" s="26">
        <v>31</v>
      </c>
      <c r="S410" s="36"/>
      <c r="T410" s="13">
        <v>1</v>
      </c>
      <c r="U410" s="36"/>
      <c r="V410" s="36"/>
      <c r="W410" s="23" t="str">
        <f t="shared" si="38"/>
        <v/>
      </c>
      <c r="X410" s="23" t="str">
        <f t="shared" si="39"/>
        <v/>
      </c>
      <c r="Y410" s="13">
        <v>4</v>
      </c>
      <c r="Z410" s="13">
        <v>1</v>
      </c>
      <c r="AA410" s="13">
        <v>9</v>
      </c>
      <c r="AB410" s="36" t="s">
        <v>3060</v>
      </c>
      <c r="AC410" s="36"/>
      <c r="AD410" s="24">
        <f>IF(AE410="","",VLOOKUP(AE410,Mapping!AT:AU,2,FALSE))</f>
        <v>3</v>
      </c>
      <c r="AE410" s="13" t="s">
        <v>148</v>
      </c>
    </row>
    <row r="411" spans="1:31">
      <c r="A411" s="116">
        <v>1149</v>
      </c>
      <c r="B411" s="36" t="s">
        <v>170</v>
      </c>
      <c r="C411" s="310"/>
      <c r="D411" s="310">
        <v>2</v>
      </c>
      <c r="E411" s="310">
        <v>1</v>
      </c>
      <c r="F411" s="36"/>
      <c r="G411" s="36"/>
      <c r="H411" s="23" t="str">
        <f t="shared" si="36"/>
        <v/>
      </c>
      <c r="I411" s="23" t="str">
        <f t="shared" si="37"/>
        <v/>
      </c>
      <c r="J411" s="13" t="s">
        <v>205</v>
      </c>
      <c r="K411" s="327">
        <f>IFERROR(VLOOKUP(L411,Mapping!AW:BA,5,FALSE),"")</f>
        <v>9</v>
      </c>
      <c r="L411" s="261" t="s">
        <v>1018</v>
      </c>
      <c r="M411" s="353" t="s">
        <v>3042</v>
      </c>
      <c r="N411" s="26" t="s">
        <v>2933</v>
      </c>
      <c r="O411" s="26">
        <v>20220524</v>
      </c>
      <c r="P411" s="13" t="s">
        <v>933</v>
      </c>
      <c r="Q411" s="36">
        <v>3.9E-2</v>
      </c>
      <c r="R411" s="26">
        <v>39</v>
      </c>
      <c r="S411" s="36"/>
      <c r="T411" s="13">
        <v>1</v>
      </c>
      <c r="U411" s="36"/>
      <c r="V411" s="36"/>
      <c r="W411" s="23" t="str">
        <f t="shared" si="38"/>
        <v/>
      </c>
      <c r="X411" s="23" t="str">
        <f t="shared" si="39"/>
        <v/>
      </c>
      <c r="Y411" s="13">
        <v>4</v>
      </c>
      <c r="Z411" s="13">
        <v>1</v>
      </c>
      <c r="AA411" s="13">
        <v>1</v>
      </c>
      <c r="AB411" s="36" t="s">
        <v>3061</v>
      </c>
      <c r="AC411" s="36"/>
      <c r="AD411" s="24">
        <f>IF(AE411="","",VLOOKUP(AE411,Mapping!AT:AU,2,FALSE))</f>
        <v>3</v>
      </c>
      <c r="AE411" s="13" t="s">
        <v>148</v>
      </c>
    </row>
    <row r="412" spans="1:31">
      <c r="A412" s="116">
        <v>1152</v>
      </c>
      <c r="B412" s="36" t="s">
        <v>176</v>
      </c>
      <c r="C412" s="310"/>
      <c r="D412" s="310">
        <v>4</v>
      </c>
      <c r="E412" s="310">
        <v>3</v>
      </c>
      <c r="F412" s="36"/>
      <c r="G412" s="36"/>
      <c r="H412" s="23" t="str">
        <f t="shared" si="36"/>
        <v/>
      </c>
      <c r="I412" s="23" t="str">
        <f t="shared" si="37"/>
        <v/>
      </c>
      <c r="J412" s="13" t="s">
        <v>205</v>
      </c>
      <c r="K412" s="327">
        <f>IFERROR(VLOOKUP(L412,Mapping!AW:BA,5,FALSE),"")</f>
        <v>9</v>
      </c>
      <c r="L412" s="261" t="s">
        <v>1018</v>
      </c>
      <c r="M412" s="353" t="s">
        <v>3042</v>
      </c>
      <c r="N412" s="26" t="s">
        <v>2933</v>
      </c>
      <c r="O412" s="26">
        <v>20220525</v>
      </c>
      <c r="P412" s="13" t="s">
        <v>933</v>
      </c>
      <c r="Q412" s="36">
        <v>2.5999999999999999E-2</v>
      </c>
      <c r="R412" s="26">
        <v>26</v>
      </c>
      <c r="S412" s="36"/>
      <c r="T412" s="13">
        <v>1</v>
      </c>
      <c r="U412" s="36"/>
      <c r="V412" s="36"/>
      <c r="W412" s="23" t="str">
        <f t="shared" si="38"/>
        <v/>
      </c>
      <c r="X412" s="23" t="str">
        <f t="shared" si="39"/>
        <v/>
      </c>
      <c r="Y412" s="13">
        <v>4</v>
      </c>
      <c r="Z412" s="13">
        <v>1</v>
      </c>
      <c r="AA412" s="13">
        <v>4</v>
      </c>
      <c r="AB412" s="36" t="s">
        <v>3061</v>
      </c>
      <c r="AC412" s="36"/>
      <c r="AD412" s="24">
        <f>IF(AE412="","",VLOOKUP(AE412,Mapping!AT:AU,2,FALSE))</f>
        <v>3</v>
      </c>
      <c r="AE412" s="13" t="s">
        <v>148</v>
      </c>
    </row>
    <row r="413" spans="1:31">
      <c r="A413" s="116">
        <v>1160</v>
      </c>
      <c r="B413" s="36" t="s">
        <v>180</v>
      </c>
      <c r="C413" s="310"/>
      <c r="D413" s="310">
        <v>2</v>
      </c>
      <c r="E413" s="310">
        <v>5</v>
      </c>
      <c r="F413" s="36"/>
      <c r="G413" s="36"/>
      <c r="H413" s="23" t="str">
        <f t="shared" si="36"/>
        <v/>
      </c>
      <c r="I413" s="23" t="str">
        <f t="shared" si="37"/>
        <v/>
      </c>
      <c r="J413" s="13" t="s">
        <v>205</v>
      </c>
      <c r="K413" s="327">
        <f>IFERROR(VLOOKUP(L413,Mapping!AW:BA,5,FALSE),"")</f>
        <v>9</v>
      </c>
      <c r="L413" s="261" t="s">
        <v>1018</v>
      </c>
      <c r="M413" s="353" t="s">
        <v>3042</v>
      </c>
      <c r="N413" s="26" t="s">
        <v>2933</v>
      </c>
      <c r="O413" s="26">
        <v>20220524</v>
      </c>
      <c r="P413" s="13" t="s">
        <v>933</v>
      </c>
      <c r="Q413" s="36">
        <v>0.03</v>
      </c>
      <c r="R413" s="26">
        <v>30</v>
      </c>
      <c r="S413" s="36"/>
      <c r="T413" s="13">
        <v>1</v>
      </c>
      <c r="U413" s="36"/>
      <c r="V413" s="36"/>
      <c r="W413" s="23" t="str">
        <f t="shared" si="38"/>
        <v/>
      </c>
      <c r="X413" s="23" t="str">
        <f t="shared" si="39"/>
        <v/>
      </c>
      <c r="Y413" s="13">
        <v>4</v>
      </c>
      <c r="Z413" s="13">
        <v>1</v>
      </c>
      <c r="AA413" s="13">
        <v>2</v>
      </c>
      <c r="AB413" s="36" t="s">
        <v>3061</v>
      </c>
      <c r="AC413" s="36"/>
      <c r="AD413" s="24">
        <f>IF(AE413="","",VLOOKUP(AE413,Mapping!AT:AU,2,FALSE))</f>
        <v>3</v>
      </c>
      <c r="AE413" s="13" t="s">
        <v>148</v>
      </c>
    </row>
    <row r="414" spans="1:31">
      <c r="A414" s="116" t="s">
        <v>465</v>
      </c>
      <c r="B414" s="36" t="s">
        <v>466</v>
      </c>
      <c r="C414" s="209"/>
      <c r="D414" s="209"/>
      <c r="E414" s="209"/>
      <c r="F414" s="26">
        <v>6</v>
      </c>
      <c r="G414" s="26">
        <v>1</v>
      </c>
      <c r="H414" s="23"/>
      <c r="I414" s="23"/>
      <c r="J414" s="13"/>
      <c r="K414" s="327">
        <f>IFERROR(VLOOKUP(L414,Mapping!AW:BA,5,FALSE),"")</f>
        <v>5</v>
      </c>
      <c r="L414" s="16" t="s">
        <v>975</v>
      </c>
      <c r="M414" s="286"/>
      <c r="N414" s="393" t="s">
        <v>2937</v>
      </c>
      <c r="O414" s="396">
        <v>44434</v>
      </c>
      <c r="P414" s="13" t="s">
        <v>949</v>
      </c>
      <c r="Q414" s="77"/>
      <c r="R414" s="26">
        <v>33</v>
      </c>
      <c r="S414" s="26"/>
      <c r="T414" s="13"/>
      <c r="U414" s="26">
        <v>6</v>
      </c>
      <c r="V414" s="26">
        <v>1</v>
      </c>
      <c r="W414" s="23"/>
      <c r="X414" s="23"/>
      <c r="Y414" s="13"/>
      <c r="Z414" s="13"/>
      <c r="AA414" s="13"/>
      <c r="AB414" s="90"/>
      <c r="AC414" s="26"/>
      <c r="AD414" s="24">
        <f>IF(AE414="","",VLOOKUP(AE414,Mapping!AT:AU,2,FALSE))</f>
        <v>2</v>
      </c>
      <c r="AE414" s="13" t="s">
        <v>1</v>
      </c>
    </row>
    <row r="415" spans="1:31">
      <c r="A415" s="116" t="s">
        <v>471</v>
      </c>
      <c r="B415" s="36" t="s">
        <v>472</v>
      </c>
      <c r="C415" s="209"/>
      <c r="D415" s="209"/>
      <c r="E415" s="209"/>
      <c r="F415" s="26">
        <v>6</v>
      </c>
      <c r="G415" s="26">
        <v>1</v>
      </c>
      <c r="H415" s="23"/>
      <c r="I415" s="23"/>
      <c r="J415" s="13"/>
      <c r="K415" s="327">
        <f>IFERROR(VLOOKUP(L415,Mapping!AW:BA,5,FALSE),"")</f>
        <v>5</v>
      </c>
      <c r="L415" s="16" t="s">
        <v>975</v>
      </c>
      <c r="M415" s="286"/>
      <c r="N415" s="393" t="s">
        <v>2937</v>
      </c>
      <c r="O415" s="396">
        <v>44434</v>
      </c>
      <c r="P415" s="13" t="s">
        <v>949</v>
      </c>
      <c r="Q415" s="77"/>
      <c r="R415" s="26">
        <v>35</v>
      </c>
      <c r="S415" s="26"/>
      <c r="T415" s="13"/>
      <c r="U415" s="26">
        <v>6</v>
      </c>
      <c r="V415" s="26">
        <v>1</v>
      </c>
      <c r="W415" s="23"/>
      <c r="X415" s="23"/>
      <c r="Y415" s="13"/>
      <c r="Z415" s="13"/>
      <c r="AA415" s="13"/>
      <c r="AB415" s="90"/>
      <c r="AC415" s="26"/>
      <c r="AD415" s="24">
        <f>IF(AE415="","",VLOOKUP(AE415,Mapping!AT:AU,2,FALSE))</f>
        <v>2</v>
      </c>
      <c r="AE415" s="13" t="s">
        <v>1</v>
      </c>
    </row>
    <row r="416" spans="1:31">
      <c r="A416" s="116" t="s">
        <v>479</v>
      </c>
      <c r="B416" s="36" t="s">
        <v>480</v>
      </c>
      <c r="C416" s="209"/>
      <c r="D416" s="209"/>
      <c r="E416" s="209"/>
      <c r="F416" s="26">
        <v>6</v>
      </c>
      <c r="G416" s="26">
        <v>1</v>
      </c>
      <c r="H416" s="23"/>
      <c r="I416" s="23"/>
      <c r="J416" s="13"/>
      <c r="K416" s="327">
        <f>IFERROR(VLOOKUP(L416,Mapping!AW:BA,5,FALSE),"")</f>
        <v>5</v>
      </c>
      <c r="L416" s="16" t="s">
        <v>975</v>
      </c>
      <c r="M416" s="286"/>
      <c r="N416" s="393" t="s">
        <v>2937</v>
      </c>
      <c r="O416" s="396">
        <v>44434</v>
      </c>
      <c r="P416" s="13" t="s">
        <v>949</v>
      </c>
      <c r="Q416" s="77"/>
      <c r="R416" s="26">
        <v>30</v>
      </c>
      <c r="S416" s="26"/>
      <c r="T416" s="13"/>
      <c r="U416" s="26">
        <v>6</v>
      </c>
      <c r="V416" s="26">
        <v>1</v>
      </c>
      <c r="W416" s="23"/>
      <c r="X416" s="23"/>
      <c r="Y416" s="13"/>
      <c r="Z416" s="13"/>
      <c r="AA416" s="13"/>
      <c r="AB416" s="90"/>
      <c r="AC416" s="26"/>
      <c r="AD416" s="24">
        <f>IF(AE416="","",VLOOKUP(AE416,Mapping!AT:AU,2,FALSE))</f>
        <v>2</v>
      </c>
      <c r="AE416" s="13" t="s">
        <v>1</v>
      </c>
    </row>
    <row r="417" spans="1:31">
      <c r="A417" s="116" t="s">
        <v>479</v>
      </c>
      <c r="B417" s="36" t="s">
        <v>480</v>
      </c>
      <c r="C417" s="209"/>
      <c r="D417" s="209"/>
      <c r="E417" s="209"/>
      <c r="F417" s="26">
        <v>6</v>
      </c>
      <c r="G417" s="26">
        <v>1</v>
      </c>
      <c r="H417" s="23"/>
      <c r="I417" s="23"/>
      <c r="J417" s="13"/>
      <c r="K417" s="327">
        <f>IFERROR(VLOOKUP(L417,Mapping!AW:BA,5,FALSE),"")</f>
        <v>2</v>
      </c>
      <c r="L417" s="273" t="s">
        <v>925</v>
      </c>
      <c r="M417" s="286"/>
      <c r="N417" s="393" t="s">
        <v>2937</v>
      </c>
      <c r="O417" s="396">
        <v>44434</v>
      </c>
      <c r="P417" s="13" t="s">
        <v>949</v>
      </c>
      <c r="Q417" s="77"/>
      <c r="R417" s="26">
        <v>30</v>
      </c>
      <c r="S417" s="26"/>
      <c r="T417" s="13"/>
      <c r="U417" s="26">
        <v>6</v>
      </c>
      <c r="V417" s="26">
        <v>1</v>
      </c>
      <c r="W417" s="23"/>
      <c r="X417" s="23"/>
      <c r="Y417" s="13"/>
      <c r="Z417" s="13"/>
      <c r="AA417" s="13"/>
      <c r="AB417" s="90"/>
      <c r="AC417" s="26"/>
      <c r="AD417" s="24">
        <f>IF(AE417="","",VLOOKUP(AE417,Mapping!AT:AU,2,FALSE))</f>
        <v>2</v>
      </c>
      <c r="AE417" s="13" t="s">
        <v>1</v>
      </c>
    </row>
    <row r="418" spans="1:31">
      <c r="A418" s="116" t="s">
        <v>500</v>
      </c>
      <c r="B418" s="36" t="s">
        <v>501</v>
      </c>
      <c r="C418" s="209"/>
      <c r="D418" s="209"/>
      <c r="E418" s="209"/>
      <c r="F418" s="26">
        <v>6</v>
      </c>
      <c r="G418" s="26">
        <v>1</v>
      </c>
      <c r="H418" s="23"/>
      <c r="I418" s="23"/>
      <c r="J418" s="13"/>
      <c r="K418" s="327">
        <f>IFERROR(VLOOKUP(L418,Mapping!AW:BA,5,FALSE),"")</f>
        <v>5</v>
      </c>
      <c r="L418" s="16" t="s">
        <v>975</v>
      </c>
      <c r="M418" s="286"/>
      <c r="N418" s="393" t="s">
        <v>2937</v>
      </c>
      <c r="O418" s="396">
        <v>44434</v>
      </c>
      <c r="P418" s="13" t="s">
        <v>949</v>
      </c>
      <c r="Q418" s="77"/>
      <c r="R418" s="26">
        <v>30</v>
      </c>
      <c r="S418" s="26"/>
      <c r="T418" s="13"/>
      <c r="U418" s="26">
        <v>6</v>
      </c>
      <c r="V418" s="26">
        <v>1</v>
      </c>
      <c r="W418" s="23"/>
      <c r="X418" s="23"/>
      <c r="Y418" s="13"/>
      <c r="Z418" s="13"/>
      <c r="AA418" s="13"/>
      <c r="AB418" s="90"/>
      <c r="AC418" s="26"/>
      <c r="AD418" s="24">
        <f>IF(AE418="","",VLOOKUP(AE418,Mapping!AT:AU,2,FALSE))</f>
        <v>2</v>
      </c>
      <c r="AE418" s="13" t="s">
        <v>1</v>
      </c>
    </row>
    <row r="419" spans="1:31">
      <c r="A419" s="116" t="s">
        <v>500</v>
      </c>
      <c r="B419" s="36" t="s">
        <v>501</v>
      </c>
      <c r="C419" s="209"/>
      <c r="D419" s="209"/>
      <c r="E419" s="209"/>
      <c r="F419" s="26">
        <v>6</v>
      </c>
      <c r="G419" s="26">
        <v>1</v>
      </c>
      <c r="H419" s="23"/>
      <c r="I419" s="23"/>
      <c r="J419" s="13"/>
      <c r="K419" s="327">
        <f>IFERROR(VLOOKUP(L419,Mapping!AW:BA,5,FALSE),"")</f>
        <v>2</v>
      </c>
      <c r="L419" s="273" t="s">
        <v>925</v>
      </c>
      <c r="M419" s="286"/>
      <c r="N419" s="393" t="s">
        <v>2937</v>
      </c>
      <c r="O419" s="396">
        <v>44434</v>
      </c>
      <c r="P419" s="13" t="s">
        <v>949</v>
      </c>
      <c r="Q419" s="77"/>
      <c r="R419" s="26">
        <v>30</v>
      </c>
      <c r="S419" s="26"/>
      <c r="T419" s="13"/>
      <c r="U419" s="26">
        <v>6</v>
      </c>
      <c r="V419" s="26">
        <v>1</v>
      </c>
      <c r="W419" s="23"/>
      <c r="X419" s="23"/>
      <c r="Y419" s="13"/>
      <c r="Z419" s="13"/>
      <c r="AA419" s="13"/>
      <c r="AB419" s="90"/>
      <c r="AC419" s="26"/>
      <c r="AD419" s="24">
        <f>IF(AE419="","",VLOOKUP(AE419,Mapping!AT:AU,2,FALSE))</f>
        <v>2</v>
      </c>
      <c r="AE419" s="13" t="s">
        <v>1</v>
      </c>
    </row>
    <row r="420" spans="1:31">
      <c r="A420" s="116">
        <v>1165</v>
      </c>
      <c r="B420" s="36" t="s">
        <v>184</v>
      </c>
      <c r="C420" s="310"/>
      <c r="D420" s="310">
        <v>1</v>
      </c>
      <c r="E420" s="310">
        <v>6</v>
      </c>
      <c r="F420" s="36"/>
      <c r="G420" s="36"/>
      <c r="H420" s="23" t="str">
        <f t="shared" ref="H420:H451" si="40">IF(G420="","","UREN -80 033001"&amp;" "&amp;F420&amp;" "&amp;G420)</f>
        <v/>
      </c>
      <c r="I420" s="23" t="str">
        <f t="shared" ref="I420:I451" si="41">IF(G420="","",F420&amp;" "&amp;G420)</f>
        <v/>
      </c>
      <c r="J420" s="13" t="s">
        <v>205</v>
      </c>
      <c r="K420" s="327">
        <f>IFERROR(VLOOKUP(L420,Mapping!AW:BA,5,FALSE),"")</f>
        <v>9</v>
      </c>
      <c r="L420" s="261" t="s">
        <v>1018</v>
      </c>
      <c r="M420" s="353" t="s">
        <v>3042</v>
      </c>
      <c r="N420" s="26" t="s">
        <v>2933</v>
      </c>
      <c r="O420" s="26">
        <v>20220525</v>
      </c>
      <c r="P420" s="13" t="s">
        <v>933</v>
      </c>
      <c r="Q420" s="36">
        <v>2.8000000000000001E-2</v>
      </c>
      <c r="R420" s="26">
        <v>28</v>
      </c>
      <c r="S420" s="36"/>
      <c r="T420" s="13">
        <v>1</v>
      </c>
      <c r="U420" s="36"/>
      <c r="V420" s="36"/>
      <c r="W420" s="23" t="str">
        <f t="shared" ref="W420:W451" si="42">IF(V420="","","UREN -80 033001"&amp;" "&amp;U420&amp;" "&amp;V420)</f>
        <v/>
      </c>
      <c r="X420" s="23" t="str">
        <f t="shared" ref="X420:X451" si="43">IF(V420="","",U420&amp;" "&amp;V420)</f>
        <v/>
      </c>
      <c r="Y420" s="13">
        <v>4</v>
      </c>
      <c r="Z420" s="13">
        <v>1</v>
      </c>
      <c r="AA420" s="13">
        <v>5</v>
      </c>
      <c r="AB420" s="36" t="s">
        <v>3061</v>
      </c>
      <c r="AC420" s="36"/>
      <c r="AD420" s="24">
        <f>IF(AE420="","",VLOOKUP(AE420,Mapping!AT:AU,2,FALSE))</f>
        <v>3</v>
      </c>
      <c r="AE420" s="13" t="s">
        <v>148</v>
      </c>
    </row>
    <row r="421" spans="1:31">
      <c r="A421" s="116">
        <v>1190</v>
      </c>
      <c r="B421" s="36" t="s">
        <v>189</v>
      </c>
      <c r="C421" s="310"/>
      <c r="D421" s="310">
        <v>4</v>
      </c>
      <c r="E421" s="310">
        <v>3</v>
      </c>
      <c r="F421" s="36"/>
      <c r="G421" s="36"/>
      <c r="H421" s="23" t="str">
        <f t="shared" si="40"/>
        <v/>
      </c>
      <c r="I421" s="23" t="str">
        <f t="shared" si="41"/>
        <v/>
      </c>
      <c r="J421" s="13" t="s">
        <v>205</v>
      </c>
      <c r="K421" s="327">
        <f>IFERROR(VLOOKUP(L421,Mapping!AW:BA,5,FALSE),"")</f>
        <v>9</v>
      </c>
      <c r="L421" s="261" t="s">
        <v>1018</v>
      </c>
      <c r="M421" s="353" t="s">
        <v>3042</v>
      </c>
      <c r="N421" s="26" t="s">
        <v>2933</v>
      </c>
      <c r="O421" s="26">
        <v>20220525</v>
      </c>
      <c r="P421" s="13" t="s">
        <v>933</v>
      </c>
      <c r="Q421" s="36">
        <v>2.5999999999999999E-2</v>
      </c>
      <c r="R421" s="26">
        <v>25</v>
      </c>
      <c r="S421" s="36"/>
      <c r="T421" s="13">
        <v>1</v>
      </c>
      <c r="U421" s="36"/>
      <c r="V421" s="36"/>
      <c r="W421" s="23" t="str">
        <f t="shared" si="42"/>
        <v/>
      </c>
      <c r="X421" s="23" t="str">
        <f t="shared" si="43"/>
        <v/>
      </c>
      <c r="Y421" s="13">
        <v>4</v>
      </c>
      <c r="Z421" s="13">
        <v>1</v>
      </c>
      <c r="AA421" s="13">
        <v>6</v>
      </c>
      <c r="AB421" s="36" t="s">
        <v>3061</v>
      </c>
      <c r="AC421" s="36"/>
      <c r="AD421" s="24">
        <f>IF(AE421="","",VLOOKUP(AE421,Mapping!AT:AU,2,FALSE))</f>
        <v>3</v>
      </c>
      <c r="AE421" s="13" t="s">
        <v>148</v>
      </c>
    </row>
    <row r="422" spans="1:31">
      <c r="A422" s="116">
        <v>1191</v>
      </c>
      <c r="B422" s="36" t="s">
        <v>194</v>
      </c>
      <c r="C422" s="310"/>
      <c r="D422" s="310">
        <v>3</v>
      </c>
      <c r="E422" s="310">
        <v>7</v>
      </c>
      <c r="F422" s="36"/>
      <c r="G422" s="36"/>
      <c r="H422" s="23" t="str">
        <f t="shared" si="40"/>
        <v/>
      </c>
      <c r="I422" s="23" t="str">
        <f t="shared" si="41"/>
        <v/>
      </c>
      <c r="J422" s="13" t="s">
        <v>205</v>
      </c>
      <c r="K422" s="327">
        <f>IFERROR(VLOOKUP(L422,Mapping!AW:BA,5,FALSE),"")</f>
        <v>9</v>
      </c>
      <c r="L422" s="261" t="s">
        <v>1018</v>
      </c>
      <c r="M422" s="353" t="s">
        <v>3042</v>
      </c>
      <c r="N422" s="26" t="s">
        <v>2933</v>
      </c>
      <c r="O422" s="26">
        <v>20220524</v>
      </c>
      <c r="P422" s="13" t="s">
        <v>933</v>
      </c>
      <c r="Q422" s="36">
        <v>2.8000000000000001E-2</v>
      </c>
      <c r="R422" s="26">
        <v>28</v>
      </c>
      <c r="S422" s="36"/>
      <c r="T422" s="13">
        <v>1</v>
      </c>
      <c r="U422" s="36"/>
      <c r="V422" s="36"/>
      <c r="W422" s="23" t="str">
        <f t="shared" si="42"/>
        <v/>
      </c>
      <c r="X422" s="23" t="str">
        <f t="shared" si="43"/>
        <v/>
      </c>
      <c r="Y422" s="13">
        <v>4</v>
      </c>
      <c r="Z422" s="13">
        <v>1</v>
      </c>
      <c r="AA422" s="13">
        <v>3</v>
      </c>
      <c r="AB422" s="36" t="s">
        <v>3061</v>
      </c>
      <c r="AC422" s="36"/>
      <c r="AD422" s="24">
        <f>IF(AE422="","",VLOOKUP(AE422,Mapping!AT:AU,2,FALSE))</f>
        <v>3</v>
      </c>
      <c r="AE422" s="13" t="s">
        <v>148</v>
      </c>
    </row>
    <row r="423" spans="1:31">
      <c r="A423" s="116">
        <v>1194</v>
      </c>
      <c r="B423" s="36" t="s">
        <v>197</v>
      </c>
      <c r="C423" s="310"/>
      <c r="D423" s="310">
        <v>3</v>
      </c>
      <c r="E423" s="310">
        <v>2</v>
      </c>
      <c r="F423" s="36"/>
      <c r="G423" s="36"/>
      <c r="H423" s="23" t="str">
        <f t="shared" si="40"/>
        <v/>
      </c>
      <c r="I423" s="23" t="str">
        <f t="shared" si="41"/>
        <v/>
      </c>
      <c r="J423" s="13" t="s">
        <v>205</v>
      </c>
      <c r="K423" s="327">
        <f>IFERROR(VLOOKUP(L423,Mapping!AW:BA,5,FALSE),"")</f>
        <v>9</v>
      </c>
      <c r="L423" s="261" t="s">
        <v>1018</v>
      </c>
      <c r="M423" s="353" t="s">
        <v>3042</v>
      </c>
      <c r="N423" s="26" t="s">
        <v>2933</v>
      </c>
      <c r="O423" s="26">
        <v>20220525</v>
      </c>
      <c r="P423" s="13" t="s">
        <v>933</v>
      </c>
      <c r="Q423" s="36">
        <v>2.9000000000000001E-2</v>
      </c>
      <c r="R423" s="26">
        <v>29</v>
      </c>
      <c r="S423" s="36"/>
      <c r="T423" s="13">
        <v>1</v>
      </c>
      <c r="U423" s="36"/>
      <c r="V423" s="36"/>
      <c r="W423" s="23" t="str">
        <f t="shared" si="42"/>
        <v/>
      </c>
      <c r="X423" s="23" t="str">
        <f t="shared" si="43"/>
        <v/>
      </c>
      <c r="Y423" s="13">
        <v>4</v>
      </c>
      <c r="Z423" s="13">
        <v>1</v>
      </c>
      <c r="AA423" s="13">
        <v>7</v>
      </c>
      <c r="AB423" s="36" t="s">
        <v>3061</v>
      </c>
      <c r="AC423" s="36"/>
      <c r="AD423" s="24">
        <f>IF(AE423="","",VLOOKUP(AE423,Mapping!AT:AU,2,FALSE))</f>
        <v>3</v>
      </c>
      <c r="AE423" s="13" t="s">
        <v>148</v>
      </c>
    </row>
    <row r="424" spans="1:31">
      <c r="A424" s="116" t="s">
        <v>460</v>
      </c>
      <c r="B424" s="36" t="s">
        <v>461</v>
      </c>
      <c r="C424" s="310">
        <v>2</v>
      </c>
      <c r="D424" s="310">
        <v>5</v>
      </c>
      <c r="E424" s="310"/>
      <c r="F424" s="36"/>
      <c r="G424" s="36"/>
      <c r="H424" s="23" t="str">
        <f t="shared" si="40"/>
        <v/>
      </c>
      <c r="I424" s="23" t="str">
        <f t="shared" si="41"/>
        <v/>
      </c>
      <c r="J424" s="13" t="s">
        <v>205</v>
      </c>
      <c r="K424" s="327">
        <f>IFERROR(VLOOKUP(L424,Mapping!AW:BA,5,FALSE),"")</f>
        <v>11</v>
      </c>
      <c r="L424" s="261" t="s">
        <v>1034</v>
      </c>
      <c r="M424" s="353" t="s">
        <v>3042</v>
      </c>
      <c r="N424" s="26" t="s">
        <v>2933</v>
      </c>
      <c r="O424" s="26">
        <v>20220517</v>
      </c>
      <c r="P424" s="13" t="s">
        <v>933</v>
      </c>
      <c r="Q424" s="36">
        <v>2.5999999999999999E-2</v>
      </c>
      <c r="R424" s="26">
        <v>26</v>
      </c>
      <c r="S424" s="36"/>
      <c r="T424" s="13">
        <v>1</v>
      </c>
      <c r="U424" s="36"/>
      <c r="V424" s="36"/>
      <c r="W424" s="23" t="str">
        <f t="shared" si="42"/>
        <v/>
      </c>
      <c r="X424" s="23" t="str">
        <f t="shared" si="43"/>
        <v/>
      </c>
      <c r="Y424" s="13">
        <v>4</v>
      </c>
      <c r="Z424" s="13">
        <v>1</v>
      </c>
      <c r="AA424" s="13">
        <v>1</v>
      </c>
      <c r="AB424" s="36" t="s">
        <v>3060</v>
      </c>
      <c r="AC424" s="36"/>
      <c r="AD424" s="24">
        <f>IF(AE424="","",VLOOKUP(AE424,Mapping!AT:AU,2,FALSE))</f>
        <v>3</v>
      </c>
      <c r="AE424" s="13" t="s">
        <v>148</v>
      </c>
    </row>
    <row r="425" spans="1:31">
      <c r="A425" s="116" t="s">
        <v>465</v>
      </c>
      <c r="B425" s="36" t="s">
        <v>466</v>
      </c>
      <c r="C425" s="310">
        <v>2</v>
      </c>
      <c r="D425" s="310">
        <v>6</v>
      </c>
      <c r="E425" s="310">
        <v>5</v>
      </c>
      <c r="F425" s="113"/>
      <c r="G425" s="26"/>
      <c r="H425" s="23" t="str">
        <f t="shared" si="40"/>
        <v/>
      </c>
      <c r="I425" s="23" t="str">
        <f t="shared" si="41"/>
        <v/>
      </c>
      <c r="J425" s="13" t="s">
        <v>205</v>
      </c>
      <c r="K425" s="327">
        <f>IFERROR(VLOOKUP(L425,Mapping!AW:BA,5,FALSE),"")</f>
        <v>9</v>
      </c>
      <c r="L425" s="261" t="s">
        <v>1018</v>
      </c>
      <c r="M425" s="353" t="s">
        <v>3042</v>
      </c>
      <c r="N425" s="26" t="s">
        <v>2933</v>
      </c>
      <c r="O425" s="253">
        <v>44706</v>
      </c>
      <c r="P425" s="13" t="s">
        <v>933</v>
      </c>
      <c r="Q425" s="354">
        <v>2.5999999999999999E-2</v>
      </c>
      <c r="R425" s="26">
        <v>26</v>
      </c>
      <c r="S425" s="26"/>
      <c r="T425" s="13">
        <v>1</v>
      </c>
      <c r="U425" s="113"/>
      <c r="V425" s="26"/>
      <c r="W425" s="23" t="str">
        <f t="shared" si="42"/>
        <v/>
      </c>
      <c r="X425" s="23" t="str">
        <f t="shared" si="43"/>
        <v/>
      </c>
      <c r="Y425" s="13">
        <v>4</v>
      </c>
      <c r="Z425" s="13">
        <v>1</v>
      </c>
      <c r="AA425" s="13">
        <v>8</v>
      </c>
      <c r="AB425" s="355" t="s">
        <v>3061</v>
      </c>
      <c r="AC425" s="26"/>
      <c r="AD425" s="24">
        <f>IF(AE425="","",VLOOKUP(AE425,Mapping!AT:AU,2,FALSE))</f>
        <v>3</v>
      </c>
      <c r="AE425" s="13" t="s">
        <v>148</v>
      </c>
    </row>
    <row r="426" spans="1:31">
      <c r="A426" s="116" t="s">
        <v>471</v>
      </c>
      <c r="B426" s="36" t="s">
        <v>472</v>
      </c>
      <c r="C426" s="310">
        <v>2</v>
      </c>
      <c r="D426" s="310">
        <v>6</v>
      </c>
      <c r="E426" s="310"/>
      <c r="F426" s="113"/>
      <c r="G426" s="26"/>
      <c r="H426" s="23" t="str">
        <f t="shared" si="40"/>
        <v/>
      </c>
      <c r="I426" s="23" t="str">
        <f t="shared" si="41"/>
        <v/>
      </c>
      <c r="J426" s="13" t="s">
        <v>205</v>
      </c>
      <c r="K426" s="327">
        <f>IFERROR(VLOOKUP(L426,Mapping!AW:BA,5,FALSE),"")</f>
        <v>11</v>
      </c>
      <c r="L426" s="261" t="s">
        <v>1034</v>
      </c>
      <c r="M426" s="353" t="s">
        <v>3042</v>
      </c>
      <c r="N426" s="26" t="s">
        <v>2933</v>
      </c>
      <c r="O426" s="26">
        <v>20220517</v>
      </c>
      <c r="P426" s="13" t="s">
        <v>933</v>
      </c>
      <c r="Q426" s="354">
        <v>2.5000000000000001E-2</v>
      </c>
      <c r="R426" s="26">
        <v>25</v>
      </c>
      <c r="S426" s="26"/>
      <c r="T426" s="13">
        <v>1</v>
      </c>
      <c r="U426" s="113"/>
      <c r="V426" s="26"/>
      <c r="W426" s="23" t="str">
        <f t="shared" si="42"/>
        <v/>
      </c>
      <c r="X426" s="23" t="str">
        <f t="shared" si="43"/>
        <v/>
      </c>
      <c r="Y426" s="13">
        <v>4</v>
      </c>
      <c r="Z426" s="13">
        <v>1</v>
      </c>
      <c r="AA426" s="13">
        <v>2</v>
      </c>
      <c r="AB426" s="355" t="s">
        <v>3060</v>
      </c>
      <c r="AC426" s="26"/>
      <c r="AD426" s="24">
        <f>IF(AE426="","",VLOOKUP(AE426,Mapping!AT:AU,2,FALSE))</f>
        <v>3</v>
      </c>
      <c r="AE426" s="13" t="s">
        <v>148</v>
      </c>
    </row>
    <row r="427" spans="1:31">
      <c r="A427" s="116" t="s">
        <v>479</v>
      </c>
      <c r="B427" s="36" t="s">
        <v>480</v>
      </c>
      <c r="C427" s="310">
        <v>2</v>
      </c>
      <c r="D427" s="310">
        <v>6</v>
      </c>
      <c r="E427" s="310"/>
      <c r="F427" s="113"/>
      <c r="G427" s="26"/>
      <c r="H427" s="23" t="str">
        <f t="shared" si="40"/>
        <v/>
      </c>
      <c r="I427" s="23" t="str">
        <f t="shared" si="41"/>
        <v/>
      </c>
      <c r="J427" s="13" t="s">
        <v>205</v>
      </c>
      <c r="K427" s="327">
        <f>IFERROR(VLOOKUP(L427,Mapping!AW:BA,5,FALSE),"")</f>
        <v>11</v>
      </c>
      <c r="L427" s="261" t="s">
        <v>1034</v>
      </c>
      <c r="M427" s="353" t="s">
        <v>3042</v>
      </c>
      <c r="N427" s="26" t="s">
        <v>2933</v>
      </c>
      <c r="O427" s="26">
        <v>20220517</v>
      </c>
      <c r="P427" s="13" t="s">
        <v>933</v>
      </c>
      <c r="Q427" s="354">
        <v>2.5999999999999999E-2</v>
      </c>
      <c r="R427" s="26">
        <v>26</v>
      </c>
      <c r="S427" s="26"/>
      <c r="T427" s="13">
        <v>1</v>
      </c>
      <c r="U427" s="113"/>
      <c r="V427" s="26"/>
      <c r="W427" s="23" t="str">
        <f t="shared" si="42"/>
        <v/>
      </c>
      <c r="X427" s="23" t="str">
        <f t="shared" si="43"/>
        <v/>
      </c>
      <c r="Y427" s="13">
        <v>4</v>
      </c>
      <c r="Z427" s="13">
        <v>1</v>
      </c>
      <c r="AA427" s="13">
        <v>3</v>
      </c>
      <c r="AB427" s="355" t="s">
        <v>3060</v>
      </c>
      <c r="AC427" s="26"/>
      <c r="AD427" s="24">
        <f>IF(AE427="","",VLOOKUP(AE427,Mapping!AT:AU,2,FALSE))</f>
        <v>3</v>
      </c>
      <c r="AE427" s="13" t="s">
        <v>148</v>
      </c>
    </row>
    <row r="428" spans="1:31">
      <c r="A428" s="116" t="s">
        <v>484</v>
      </c>
      <c r="B428" s="36" t="s">
        <v>485</v>
      </c>
      <c r="C428" s="310">
        <v>2</v>
      </c>
      <c r="D428" s="310">
        <v>6</v>
      </c>
      <c r="E428" s="310"/>
      <c r="F428" s="113"/>
      <c r="G428" s="26"/>
      <c r="H428" s="23" t="str">
        <f t="shared" si="40"/>
        <v/>
      </c>
      <c r="I428" s="23" t="str">
        <f t="shared" si="41"/>
        <v/>
      </c>
      <c r="J428" s="13" t="s">
        <v>205</v>
      </c>
      <c r="K428" s="327">
        <f>IFERROR(VLOOKUP(L428,Mapping!AW:BA,5,FALSE),"")</f>
        <v>11</v>
      </c>
      <c r="L428" s="261" t="s">
        <v>1034</v>
      </c>
      <c r="M428" s="353" t="s">
        <v>3042</v>
      </c>
      <c r="N428" s="26" t="s">
        <v>2933</v>
      </c>
      <c r="O428" s="26">
        <v>20220517</v>
      </c>
      <c r="P428" s="13" t="s">
        <v>933</v>
      </c>
      <c r="Q428" s="354">
        <v>2.4E-2</v>
      </c>
      <c r="R428" s="26">
        <v>24</v>
      </c>
      <c r="S428" s="26"/>
      <c r="T428" s="13">
        <v>1</v>
      </c>
      <c r="U428" s="113"/>
      <c r="V428" s="26"/>
      <c r="W428" s="23" t="str">
        <f t="shared" si="42"/>
        <v/>
      </c>
      <c r="X428" s="23" t="str">
        <f t="shared" si="43"/>
        <v/>
      </c>
      <c r="Y428" s="13">
        <v>4</v>
      </c>
      <c r="Z428" s="13">
        <v>1</v>
      </c>
      <c r="AA428" s="13">
        <v>5</v>
      </c>
      <c r="AB428" s="355" t="s">
        <v>3060</v>
      </c>
      <c r="AC428" s="26"/>
      <c r="AD428" s="24">
        <f>IF(AE428="","",VLOOKUP(AE428,Mapping!AT:AU,2,FALSE))</f>
        <v>3</v>
      </c>
      <c r="AE428" s="13" t="s">
        <v>148</v>
      </c>
    </row>
    <row r="429" spans="1:31">
      <c r="A429" s="116">
        <v>20130400</v>
      </c>
      <c r="B429" s="36" t="s">
        <v>255</v>
      </c>
      <c r="C429" s="209"/>
      <c r="D429" s="209"/>
      <c r="E429" s="209"/>
      <c r="F429" s="26"/>
      <c r="G429" s="26">
        <v>7</v>
      </c>
      <c r="H429" s="23" t="str">
        <f t="shared" si="40"/>
        <v>UREN -80 033001  7</v>
      </c>
      <c r="I429" s="23" t="str">
        <f t="shared" si="41"/>
        <v xml:space="preserve"> 7</v>
      </c>
      <c r="J429" s="13" t="s">
        <v>205</v>
      </c>
      <c r="K429" s="327">
        <f>IFERROR(VLOOKUP(L429,Mapping!AW:BA,5,FALSE),"")</f>
        <v>3</v>
      </c>
      <c r="L429" s="97" t="s">
        <v>943</v>
      </c>
      <c r="M429" s="286" t="s">
        <v>2938</v>
      </c>
      <c r="N429" s="26" t="s">
        <v>2933</v>
      </c>
      <c r="O429" s="252">
        <v>44497</v>
      </c>
      <c r="P429" s="13" t="s">
        <v>949</v>
      </c>
      <c r="Q429" s="77">
        <v>0.20499999999999999</v>
      </c>
      <c r="R429" s="26"/>
      <c r="S429" s="26"/>
      <c r="T429" s="13"/>
      <c r="U429" s="26"/>
      <c r="V429" s="26">
        <v>7</v>
      </c>
      <c r="W429" s="23" t="str">
        <f t="shared" si="42"/>
        <v>UREN -80 033001  7</v>
      </c>
      <c r="X429" s="23" t="str">
        <f t="shared" si="43"/>
        <v xml:space="preserve"> 7</v>
      </c>
      <c r="Y429" s="13"/>
      <c r="Z429" s="13"/>
      <c r="AA429" s="13"/>
      <c r="AB429" s="187" t="s">
        <v>3062</v>
      </c>
      <c r="AC429" s="26"/>
      <c r="AD429" s="24">
        <f>IF(AE429="","",VLOOKUP(AE429,Mapping!AT:AU,2,FALSE))</f>
        <v>2</v>
      </c>
      <c r="AE429" s="13" t="s">
        <v>1</v>
      </c>
    </row>
    <row r="430" spans="1:31">
      <c r="A430" s="116">
        <v>20130400</v>
      </c>
      <c r="B430" s="36" t="s">
        <v>255</v>
      </c>
      <c r="C430" s="209"/>
      <c r="D430" s="209"/>
      <c r="E430" s="209"/>
      <c r="F430" s="62"/>
      <c r="G430" s="26">
        <v>7</v>
      </c>
      <c r="H430" s="23" t="str">
        <f t="shared" si="40"/>
        <v>UREN -80 033001  7</v>
      </c>
      <c r="I430" s="23" t="str">
        <f t="shared" si="41"/>
        <v xml:space="preserve"> 7</v>
      </c>
      <c r="J430" s="13"/>
      <c r="K430" s="327">
        <f>IFERROR(VLOOKUP(L430,Mapping!AW:BA,5,FALSE),"")</f>
        <v>3</v>
      </c>
      <c r="L430" s="97" t="s">
        <v>943</v>
      </c>
      <c r="M430" s="286" t="s">
        <v>2938</v>
      </c>
      <c r="N430" s="393" t="s">
        <v>2933</v>
      </c>
      <c r="O430" s="395">
        <v>44497</v>
      </c>
      <c r="P430" s="13" t="s">
        <v>969</v>
      </c>
      <c r="Q430" s="77">
        <v>3.2000000000000001E-2</v>
      </c>
      <c r="R430" s="26"/>
      <c r="S430" s="26"/>
      <c r="T430" s="13"/>
      <c r="U430" s="62"/>
      <c r="V430" s="26">
        <v>7</v>
      </c>
      <c r="W430" s="23" t="str">
        <f t="shared" si="42"/>
        <v>UREN -80 033001  7</v>
      </c>
      <c r="X430" s="23" t="str">
        <f t="shared" si="43"/>
        <v xml:space="preserve"> 7</v>
      </c>
      <c r="Y430" s="13"/>
      <c r="Z430" s="13"/>
      <c r="AA430" s="13"/>
      <c r="AB430" s="187" t="s">
        <v>3062</v>
      </c>
      <c r="AC430" s="26"/>
      <c r="AD430" s="24">
        <f>IF(AE430="","",VLOOKUP(AE430,Mapping!AT:AU,2,FALSE))</f>
        <v>2</v>
      </c>
      <c r="AE430" s="13" t="s">
        <v>1</v>
      </c>
    </row>
    <row r="431" spans="1:31">
      <c r="A431" s="116">
        <v>20130400</v>
      </c>
      <c r="B431" s="36" t="s">
        <v>255</v>
      </c>
      <c r="C431" s="209"/>
      <c r="D431" s="209"/>
      <c r="E431" s="209"/>
      <c r="F431" s="62">
        <v>9</v>
      </c>
      <c r="G431" s="26">
        <v>7</v>
      </c>
      <c r="H431" s="23" t="str">
        <f t="shared" si="40"/>
        <v>UREN -80 033001 9 7</v>
      </c>
      <c r="I431" s="23" t="str">
        <f t="shared" si="41"/>
        <v>9 7</v>
      </c>
      <c r="J431" s="13" t="s">
        <v>205</v>
      </c>
      <c r="K431" s="327">
        <f>IFERROR(VLOOKUP(L431,Mapping!AW:BA,5,FALSE),"")</f>
        <v>3</v>
      </c>
      <c r="L431" s="97" t="s">
        <v>943</v>
      </c>
      <c r="M431" s="286" t="s">
        <v>2938</v>
      </c>
      <c r="N431" s="26" t="s">
        <v>2933</v>
      </c>
      <c r="O431" s="93">
        <v>44497</v>
      </c>
      <c r="P431" s="13" t="s">
        <v>912</v>
      </c>
      <c r="Q431" s="77">
        <v>3.2000000000000001E-2</v>
      </c>
      <c r="R431" s="26"/>
      <c r="S431" s="26"/>
      <c r="T431" s="13"/>
      <c r="U431" s="62">
        <v>9</v>
      </c>
      <c r="V431" s="26">
        <v>7</v>
      </c>
      <c r="W431" s="23" t="str">
        <f t="shared" si="42"/>
        <v>UREN -80 033001 9 7</v>
      </c>
      <c r="X431" s="23" t="str">
        <f t="shared" si="43"/>
        <v>9 7</v>
      </c>
      <c r="Y431" s="13"/>
      <c r="Z431" s="13"/>
      <c r="AA431" s="13"/>
      <c r="AB431" s="187" t="s">
        <v>3062</v>
      </c>
      <c r="AC431" s="26"/>
      <c r="AD431" s="24">
        <f>IF(AE431="","",VLOOKUP(AE431,Mapping!AT:AU,2,FALSE))</f>
        <v>2</v>
      </c>
      <c r="AE431" s="13" t="s">
        <v>1</v>
      </c>
    </row>
    <row r="432" spans="1:31">
      <c r="A432" s="116">
        <v>19960052</v>
      </c>
      <c r="B432" s="36" t="s">
        <v>234</v>
      </c>
      <c r="C432" s="209"/>
      <c r="D432" s="209"/>
      <c r="E432" s="209"/>
      <c r="F432" s="26"/>
      <c r="G432" s="26">
        <v>3</v>
      </c>
      <c r="H432" s="23" t="str">
        <f t="shared" si="40"/>
        <v>UREN -80 033001  3</v>
      </c>
      <c r="I432" s="23" t="str">
        <f t="shared" si="41"/>
        <v xml:space="preserve"> 3</v>
      </c>
      <c r="J432" s="13"/>
      <c r="K432" s="327">
        <f>IFERROR(VLOOKUP(L432,Mapping!AW:BA,5,FALSE),"")</f>
        <v>3</v>
      </c>
      <c r="L432" s="97" t="s">
        <v>943</v>
      </c>
      <c r="M432" s="286" t="s">
        <v>2938</v>
      </c>
      <c r="N432" s="26" t="s">
        <v>2879</v>
      </c>
      <c r="O432" s="252">
        <v>44498</v>
      </c>
      <c r="P432" s="13" t="s">
        <v>949</v>
      </c>
      <c r="Q432" s="77">
        <v>0.20399999999999999</v>
      </c>
      <c r="R432" s="26">
        <v>204</v>
      </c>
      <c r="S432" s="26"/>
      <c r="T432" s="13">
        <v>1</v>
      </c>
      <c r="U432" s="26"/>
      <c r="V432" s="26">
        <v>3</v>
      </c>
      <c r="W432" s="23" t="str">
        <f t="shared" si="42"/>
        <v>UREN -80 033001  3</v>
      </c>
      <c r="X432" s="23" t="str">
        <f t="shared" si="43"/>
        <v xml:space="preserve"> 3</v>
      </c>
      <c r="Y432" s="13"/>
      <c r="Z432" s="13"/>
      <c r="AA432" s="13"/>
      <c r="AB432" s="90"/>
      <c r="AC432" s="26"/>
      <c r="AD432" s="24">
        <f>IF(AE432="","",VLOOKUP(AE432,Mapping!AT:AU,2,FALSE))</f>
        <v>2</v>
      </c>
      <c r="AE432" s="13" t="s">
        <v>1</v>
      </c>
    </row>
    <row r="433" spans="1:31">
      <c r="A433" s="116">
        <v>20110272</v>
      </c>
      <c r="B433" s="36" t="s">
        <v>249</v>
      </c>
      <c r="C433" s="209"/>
      <c r="D433" s="209"/>
      <c r="E433" s="209"/>
      <c r="F433" s="26"/>
      <c r="G433" s="26">
        <v>2</v>
      </c>
      <c r="H433" s="23" t="str">
        <f t="shared" si="40"/>
        <v>UREN -80 033001  2</v>
      </c>
      <c r="I433" s="23" t="str">
        <f t="shared" si="41"/>
        <v xml:space="preserve"> 2</v>
      </c>
      <c r="J433" s="13"/>
      <c r="K433" s="327">
        <f>IFERROR(VLOOKUP(L433,Mapping!AW:BA,5,FALSE),"")</f>
        <v>3</v>
      </c>
      <c r="L433" s="97" t="s">
        <v>943</v>
      </c>
      <c r="M433" s="286" t="s">
        <v>2938</v>
      </c>
      <c r="N433" s="26" t="s">
        <v>2879</v>
      </c>
      <c r="O433" s="252">
        <v>44498</v>
      </c>
      <c r="P433" s="13" t="s">
        <v>949</v>
      </c>
      <c r="Q433" s="77">
        <v>0.19500000000000001</v>
      </c>
      <c r="R433" s="26">
        <v>195</v>
      </c>
      <c r="S433" s="26"/>
      <c r="T433" s="13">
        <v>1</v>
      </c>
      <c r="U433" s="26"/>
      <c r="V433" s="26">
        <v>2</v>
      </c>
      <c r="W433" s="23" t="str">
        <f t="shared" si="42"/>
        <v>UREN -80 033001  2</v>
      </c>
      <c r="X433" s="23" t="str">
        <f t="shared" si="43"/>
        <v xml:space="preserve"> 2</v>
      </c>
      <c r="Y433" s="13"/>
      <c r="Z433" s="13"/>
      <c r="AA433" s="13"/>
      <c r="AB433" s="90"/>
      <c r="AC433" s="26"/>
      <c r="AD433" s="24">
        <f>IF(AE433="","",VLOOKUP(AE433,Mapping!AT:AU,2,FALSE))</f>
        <v>2</v>
      </c>
      <c r="AE433" s="13" t="s">
        <v>1</v>
      </c>
    </row>
    <row r="434" spans="1:31">
      <c r="A434" s="116">
        <v>20110272</v>
      </c>
      <c r="B434" s="36" t="s">
        <v>249</v>
      </c>
      <c r="C434" s="209"/>
      <c r="D434" s="209"/>
      <c r="E434" s="209"/>
      <c r="F434" s="26"/>
      <c r="G434" s="26">
        <v>2</v>
      </c>
      <c r="H434" s="23" t="str">
        <f t="shared" si="40"/>
        <v>UREN -80 033001  2</v>
      </c>
      <c r="I434" s="23" t="str">
        <f t="shared" si="41"/>
        <v xml:space="preserve"> 2</v>
      </c>
      <c r="J434" s="13"/>
      <c r="K434" s="327">
        <f>IFERROR(VLOOKUP(L434,Mapping!AW:BA,5,FALSE),"")</f>
        <v>2</v>
      </c>
      <c r="L434" s="97" t="s">
        <v>925</v>
      </c>
      <c r="M434" s="286" t="s">
        <v>2938</v>
      </c>
      <c r="N434" s="26" t="s">
        <v>2879</v>
      </c>
      <c r="O434" s="252">
        <v>44498</v>
      </c>
      <c r="P434" s="13" t="s">
        <v>949</v>
      </c>
      <c r="Q434" s="77">
        <v>0.215</v>
      </c>
      <c r="R434" s="26">
        <v>215</v>
      </c>
      <c r="S434" s="26"/>
      <c r="T434" s="13">
        <v>1</v>
      </c>
      <c r="U434" s="26"/>
      <c r="V434" s="26">
        <v>2</v>
      </c>
      <c r="W434" s="23" t="str">
        <f t="shared" si="42"/>
        <v>UREN -80 033001  2</v>
      </c>
      <c r="X434" s="23" t="str">
        <f t="shared" si="43"/>
        <v xml:space="preserve"> 2</v>
      </c>
      <c r="Y434" s="13"/>
      <c r="Z434" s="13"/>
      <c r="AA434" s="13"/>
      <c r="AB434" s="90"/>
      <c r="AC434" s="26"/>
      <c r="AD434" s="24">
        <f>IF(AE434="","",VLOOKUP(AE434,Mapping!AT:AU,2,FALSE))</f>
        <v>2</v>
      </c>
      <c r="AE434" s="13" t="s">
        <v>1</v>
      </c>
    </row>
    <row r="435" spans="1:31">
      <c r="A435" s="116">
        <v>20110272</v>
      </c>
      <c r="B435" s="36" t="s">
        <v>249</v>
      </c>
      <c r="C435" s="209"/>
      <c r="D435" s="209"/>
      <c r="E435" s="209"/>
      <c r="F435" s="62"/>
      <c r="G435" s="26">
        <v>2</v>
      </c>
      <c r="H435" s="23" t="str">
        <f t="shared" si="40"/>
        <v>UREN -80 033001  2</v>
      </c>
      <c r="I435" s="23" t="str">
        <f t="shared" si="41"/>
        <v xml:space="preserve"> 2</v>
      </c>
      <c r="J435" s="13"/>
      <c r="K435" s="327">
        <f>IFERROR(VLOOKUP(L435,Mapping!AW:BA,5,FALSE),"")</f>
        <v>3</v>
      </c>
      <c r="L435" s="97" t="s">
        <v>943</v>
      </c>
      <c r="M435" s="286" t="s">
        <v>2938</v>
      </c>
      <c r="N435" s="26" t="s">
        <v>2879</v>
      </c>
      <c r="O435" s="93">
        <v>44498</v>
      </c>
      <c r="P435" s="13" t="s">
        <v>969</v>
      </c>
      <c r="Q435" s="77">
        <v>3.1E-2</v>
      </c>
      <c r="R435" s="26">
        <v>31</v>
      </c>
      <c r="S435" s="26"/>
      <c r="T435" s="13">
        <v>1</v>
      </c>
      <c r="U435" s="113">
        <v>14</v>
      </c>
      <c r="V435" s="26">
        <v>18</v>
      </c>
      <c r="W435" s="23" t="str">
        <f t="shared" si="42"/>
        <v>UREN -80 033001 14 18</v>
      </c>
      <c r="X435" s="23" t="str">
        <f t="shared" si="43"/>
        <v>14 18</v>
      </c>
      <c r="Y435" s="113">
        <v>14</v>
      </c>
      <c r="Z435" s="26">
        <v>18</v>
      </c>
      <c r="AA435" s="23" t="s">
        <v>1963</v>
      </c>
      <c r="AB435" s="90" t="s">
        <v>3063</v>
      </c>
      <c r="AC435" s="26"/>
      <c r="AD435" s="24">
        <f>IF(AE435="","",VLOOKUP(AE435,Mapping!AT:AU,2,FALSE))</f>
        <v>2</v>
      </c>
      <c r="AE435" s="13" t="s">
        <v>1</v>
      </c>
    </row>
    <row r="436" spans="1:31" ht="29">
      <c r="A436" s="116">
        <v>20110272</v>
      </c>
      <c r="B436" s="36" t="s">
        <v>249</v>
      </c>
      <c r="C436" s="209"/>
      <c r="D436" s="209"/>
      <c r="E436" s="209"/>
      <c r="F436" s="62"/>
      <c r="G436" s="26">
        <v>2</v>
      </c>
      <c r="H436" s="23" t="str">
        <f t="shared" si="40"/>
        <v>UREN -80 033001  2</v>
      </c>
      <c r="I436" s="23" t="str">
        <f t="shared" si="41"/>
        <v xml:space="preserve"> 2</v>
      </c>
      <c r="J436" s="13"/>
      <c r="K436" s="327">
        <f>IFERROR(VLOOKUP(L436,Mapping!AW:BA,5,FALSE),"")</f>
        <v>2</v>
      </c>
      <c r="L436" s="97" t="s">
        <v>925</v>
      </c>
      <c r="M436" s="286" t="s">
        <v>2938</v>
      </c>
      <c r="N436" s="26" t="s">
        <v>2879</v>
      </c>
      <c r="O436" s="93">
        <v>44498</v>
      </c>
      <c r="P436" s="13" t="s">
        <v>969</v>
      </c>
      <c r="Q436" s="77">
        <v>0.03</v>
      </c>
      <c r="R436" s="26">
        <v>30</v>
      </c>
      <c r="S436" s="26"/>
      <c r="T436" s="13">
        <v>1</v>
      </c>
      <c r="U436" s="113">
        <v>14</v>
      </c>
      <c r="V436" s="26">
        <v>18</v>
      </c>
      <c r="W436" s="23" t="str">
        <f t="shared" si="42"/>
        <v>UREN -80 033001 14 18</v>
      </c>
      <c r="X436" s="23" t="str">
        <f t="shared" si="43"/>
        <v>14 18</v>
      </c>
      <c r="Y436" s="113">
        <v>14</v>
      </c>
      <c r="Z436" s="26">
        <v>18</v>
      </c>
      <c r="AA436" s="23" t="s">
        <v>1960</v>
      </c>
      <c r="AB436" s="90" t="s">
        <v>3064</v>
      </c>
      <c r="AC436" s="26"/>
      <c r="AD436" s="24">
        <f>IF(AE436="","",VLOOKUP(AE436,Mapping!AT:AU,2,FALSE))</f>
        <v>2</v>
      </c>
      <c r="AE436" s="13" t="s">
        <v>1</v>
      </c>
    </row>
    <row r="437" spans="1:31">
      <c r="A437" s="116">
        <v>20110272</v>
      </c>
      <c r="B437" s="36" t="s">
        <v>249</v>
      </c>
      <c r="C437" s="209"/>
      <c r="D437" s="209"/>
      <c r="E437" s="209"/>
      <c r="F437" s="62">
        <v>9</v>
      </c>
      <c r="G437" s="26">
        <v>18</v>
      </c>
      <c r="H437" s="23" t="str">
        <f t="shared" si="40"/>
        <v>UREN -80 033001 9 18</v>
      </c>
      <c r="I437" s="23" t="str">
        <f t="shared" si="41"/>
        <v>9 18</v>
      </c>
      <c r="J437" s="13" t="s">
        <v>205</v>
      </c>
      <c r="K437" s="327">
        <f>IFERROR(VLOOKUP(L437,Mapping!AW:BA,5,FALSE),"")</f>
        <v>3</v>
      </c>
      <c r="L437" s="97" t="s">
        <v>943</v>
      </c>
      <c r="M437" s="286" t="s">
        <v>2938</v>
      </c>
      <c r="N437" s="26" t="s">
        <v>2879</v>
      </c>
      <c r="O437" s="93">
        <v>44498</v>
      </c>
      <c r="P437" s="13" t="s">
        <v>912</v>
      </c>
      <c r="Q437" s="77">
        <v>2.5999999999999999E-2</v>
      </c>
      <c r="R437" s="26">
        <v>26</v>
      </c>
      <c r="S437" s="26"/>
      <c r="T437" s="13">
        <v>1</v>
      </c>
      <c r="U437" s="62">
        <v>9</v>
      </c>
      <c r="V437" s="26">
        <v>18</v>
      </c>
      <c r="W437" s="23" t="str">
        <f t="shared" si="42"/>
        <v>UREN -80 033001 9 18</v>
      </c>
      <c r="X437" s="23" t="str">
        <f t="shared" si="43"/>
        <v>9 18</v>
      </c>
      <c r="Y437" s="13"/>
      <c r="Z437" s="13"/>
      <c r="AA437" s="13"/>
      <c r="AB437" s="90"/>
      <c r="AC437" s="26"/>
      <c r="AD437" s="24">
        <f>IF(AE437="","",VLOOKUP(AE437,Mapping!AT:AU,2,FALSE))</f>
        <v>2</v>
      </c>
      <c r="AE437" s="13" t="s">
        <v>1</v>
      </c>
    </row>
    <row r="438" spans="1:31">
      <c r="A438" s="116">
        <v>20110272</v>
      </c>
      <c r="B438" s="36" t="s">
        <v>249</v>
      </c>
      <c r="C438" s="209"/>
      <c r="D438" s="209"/>
      <c r="E438" s="209"/>
      <c r="F438" s="62">
        <v>9</v>
      </c>
      <c r="G438" s="26">
        <v>18</v>
      </c>
      <c r="H438" s="23" t="str">
        <f t="shared" si="40"/>
        <v>UREN -80 033001 9 18</v>
      </c>
      <c r="I438" s="23" t="str">
        <f t="shared" si="41"/>
        <v>9 18</v>
      </c>
      <c r="J438" s="13" t="s">
        <v>205</v>
      </c>
      <c r="K438" s="327">
        <f>IFERROR(VLOOKUP(L438,Mapping!AW:BA,5,FALSE),"")</f>
        <v>2</v>
      </c>
      <c r="L438" s="216" t="s">
        <v>925</v>
      </c>
      <c r="M438" s="286" t="s">
        <v>2938</v>
      </c>
      <c r="N438" s="26" t="s">
        <v>2879</v>
      </c>
      <c r="O438" s="93">
        <v>44498</v>
      </c>
      <c r="P438" s="13" t="s">
        <v>912</v>
      </c>
      <c r="Q438" s="77">
        <v>2.1999999999999999E-2</v>
      </c>
      <c r="R438" s="26">
        <v>22</v>
      </c>
      <c r="S438" s="26"/>
      <c r="T438" s="13">
        <v>1</v>
      </c>
      <c r="U438" s="62">
        <v>9</v>
      </c>
      <c r="V438" s="26">
        <v>18</v>
      </c>
      <c r="W438" s="23" t="str">
        <f t="shared" si="42"/>
        <v>UREN -80 033001 9 18</v>
      </c>
      <c r="X438" s="23" t="str">
        <f t="shared" si="43"/>
        <v>9 18</v>
      </c>
      <c r="Y438" s="13"/>
      <c r="Z438" s="13"/>
      <c r="AA438" s="13"/>
      <c r="AB438" s="90"/>
      <c r="AC438" s="26"/>
      <c r="AD438" s="24">
        <f>IF(AE438="","",VLOOKUP(AE438,Mapping!AT:AU,2,FALSE))</f>
        <v>2</v>
      </c>
      <c r="AE438" s="13" t="s">
        <v>1</v>
      </c>
    </row>
    <row r="439" spans="1:31">
      <c r="A439" s="116">
        <v>19960052</v>
      </c>
      <c r="B439" s="36" t="s">
        <v>234</v>
      </c>
      <c r="C439" s="209"/>
      <c r="D439" s="209"/>
      <c r="E439" s="209"/>
      <c r="F439" s="62"/>
      <c r="G439" s="26">
        <v>3</v>
      </c>
      <c r="H439" s="23" t="str">
        <f t="shared" si="40"/>
        <v>UREN -80 033001  3</v>
      </c>
      <c r="I439" s="23" t="str">
        <f t="shared" si="41"/>
        <v xml:space="preserve"> 3</v>
      </c>
      <c r="J439" s="13" t="s">
        <v>205</v>
      </c>
      <c r="K439" s="327">
        <f>IFERROR(VLOOKUP(L439,Mapping!AW:BA,5,FALSE),"")</f>
        <v>3</v>
      </c>
      <c r="L439" s="97" t="s">
        <v>943</v>
      </c>
      <c r="M439" s="286" t="s">
        <v>2938</v>
      </c>
      <c r="N439" s="26" t="s">
        <v>2879</v>
      </c>
      <c r="O439" s="93">
        <v>44498</v>
      </c>
      <c r="P439" s="13" t="s">
        <v>912</v>
      </c>
      <c r="Q439" s="77">
        <v>2.8000000000000001E-2</v>
      </c>
      <c r="R439" s="26">
        <v>28</v>
      </c>
      <c r="S439" s="26"/>
      <c r="T439" s="13">
        <v>1</v>
      </c>
      <c r="U439" s="62"/>
      <c r="V439" s="26">
        <v>3</v>
      </c>
      <c r="W439" s="23" t="str">
        <f t="shared" si="42"/>
        <v>UREN -80 033001  3</v>
      </c>
      <c r="X439" s="23" t="str">
        <f t="shared" si="43"/>
        <v xml:space="preserve"> 3</v>
      </c>
      <c r="Y439" s="13"/>
      <c r="Z439" s="13"/>
      <c r="AA439" s="13"/>
      <c r="AB439" s="90"/>
      <c r="AC439" s="26"/>
      <c r="AD439" s="24">
        <f>IF(AE439="","",VLOOKUP(AE439,Mapping!AT:AU,2,FALSE))</f>
        <v>2</v>
      </c>
      <c r="AE439" s="13" t="s">
        <v>1</v>
      </c>
    </row>
    <row r="440" spans="1:31">
      <c r="A440" s="116">
        <v>20130400</v>
      </c>
      <c r="B440" s="36" t="s">
        <v>255</v>
      </c>
      <c r="C440" s="209"/>
      <c r="D440" s="209"/>
      <c r="E440" s="209"/>
      <c r="F440" s="26"/>
      <c r="G440" s="26">
        <v>7</v>
      </c>
      <c r="H440" s="23" t="str">
        <f t="shared" si="40"/>
        <v>UREN -80 033001  7</v>
      </c>
      <c r="I440" s="23" t="str">
        <f t="shared" si="41"/>
        <v xml:space="preserve"> 7</v>
      </c>
      <c r="J440" s="13"/>
      <c r="K440" s="327">
        <f>IFERROR(VLOOKUP(L440,Mapping!AW:BA,5,FALSE),"")</f>
        <v>2</v>
      </c>
      <c r="L440" s="97" t="s">
        <v>925</v>
      </c>
      <c r="M440" s="286" t="s">
        <v>2938</v>
      </c>
      <c r="N440" s="26" t="s">
        <v>2933</v>
      </c>
      <c r="O440" s="252">
        <v>44503</v>
      </c>
      <c r="P440" s="13" t="s">
        <v>949</v>
      </c>
      <c r="Q440" s="77">
        <v>0.20100000000000001</v>
      </c>
      <c r="R440" s="26"/>
      <c r="S440" s="26"/>
      <c r="T440" s="13"/>
      <c r="U440" s="26"/>
      <c r="V440" s="26">
        <v>7</v>
      </c>
      <c r="W440" s="23" t="str">
        <f t="shared" si="42"/>
        <v>UREN -80 033001  7</v>
      </c>
      <c r="X440" s="23" t="str">
        <f t="shared" si="43"/>
        <v xml:space="preserve"> 7</v>
      </c>
      <c r="Y440" s="13"/>
      <c r="Z440" s="13"/>
      <c r="AA440" s="13"/>
      <c r="AB440" s="90" t="s">
        <v>3062</v>
      </c>
      <c r="AC440" s="26"/>
      <c r="AD440" s="24">
        <f>IF(AE440="","",VLOOKUP(AE440,Mapping!AT:AU,2,FALSE))</f>
        <v>2</v>
      </c>
      <c r="AE440" s="13" t="s">
        <v>1</v>
      </c>
    </row>
    <row r="441" spans="1:31">
      <c r="A441" s="116">
        <v>20130400</v>
      </c>
      <c r="B441" s="36" t="s">
        <v>255</v>
      </c>
      <c r="C441" s="209"/>
      <c r="D441" s="209"/>
      <c r="E441" s="209"/>
      <c r="F441" s="62"/>
      <c r="G441" s="26">
        <v>7</v>
      </c>
      <c r="H441" s="23" t="str">
        <f t="shared" si="40"/>
        <v>UREN -80 033001  7</v>
      </c>
      <c r="I441" s="23" t="str">
        <f t="shared" si="41"/>
        <v xml:space="preserve"> 7</v>
      </c>
      <c r="J441" s="13"/>
      <c r="K441" s="327">
        <f>IFERROR(VLOOKUP(L441,Mapping!AW:BA,5,FALSE),"")</f>
        <v>2</v>
      </c>
      <c r="L441" s="97" t="s">
        <v>925</v>
      </c>
      <c r="M441" s="286" t="s">
        <v>2938</v>
      </c>
      <c r="N441" s="393" t="s">
        <v>2933</v>
      </c>
      <c r="O441" s="395">
        <v>44503</v>
      </c>
      <c r="P441" s="13" t="s">
        <v>969</v>
      </c>
      <c r="Q441" s="77">
        <v>3.2000000000000001E-2</v>
      </c>
      <c r="R441" s="26"/>
      <c r="S441" s="26"/>
      <c r="T441" s="13"/>
      <c r="U441" s="62"/>
      <c r="V441" s="26">
        <v>7</v>
      </c>
      <c r="W441" s="23" t="str">
        <f t="shared" si="42"/>
        <v>UREN -80 033001  7</v>
      </c>
      <c r="X441" s="23" t="str">
        <f t="shared" si="43"/>
        <v xml:space="preserve"> 7</v>
      </c>
      <c r="Y441" s="13"/>
      <c r="Z441" s="13"/>
      <c r="AA441" s="13"/>
      <c r="AB441" s="90" t="s">
        <v>3062</v>
      </c>
      <c r="AC441" s="26"/>
      <c r="AD441" s="24">
        <f>IF(AE441="","",VLOOKUP(AE441,Mapping!AT:AU,2,FALSE))</f>
        <v>2</v>
      </c>
      <c r="AE441" s="13" t="s">
        <v>1</v>
      </c>
    </row>
    <row r="442" spans="1:31">
      <c r="A442" s="116">
        <v>20130400</v>
      </c>
      <c r="B442" s="36" t="s">
        <v>255</v>
      </c>
      <c r="C442" s="209"/>
      <c r="D442" s="209"/>
      <c r="E442" s="209"/>
      <c r="F442" s="62">
        <v>9</v>
      </c>
      <c r="G442" s="26">
        <v>7</v>
      </c>
      <c r="H442" s="23" t="str">
        <f t="shared" si="40"/>
        <v>UREN -80 033001 9 7</v>
      </c>
      <c r="I442" s="23" t="str">
        <f t="shared" si="41"/>
        <v>9 7</v>
      </c>
      <c r="J442" s="13"/>
      <c r="K442" s="327">
        <f>IFERROR(VLOOKUP(L442,Mapping!AW:BA,5,FALSE),"")</f>
        <v>2</v>
      </c>
      <c r="L442" s="216" t="s">
        <v>925</v>
      </c>
      <c r="M442" s="286" t="s">
        <v>2938</v>
      </c>
      <c r="N442" s="26" t="s">
        <v>2933</v>
      </c>
      <c r="O442" s="93">
        <v>44503</v>
      </c>
      <c r="P442" s="13" t="s">
        <v>912</v>
      </c>
      <c r="Q442" s="77">
        <v>2.7E-2</v>
      </c>
      <c r="R442" s="26"/>
      <c r="S442" s="26"/>
      <c r="T442" s="13"/>
      <c r="U442" s="62">
        <v>9</v>
      </c>
      <c r="V442" s="26">
        <v>7</v>
      </c>
      <c r="W442" s="23" t="str">
        <f t="shared" si="42"/>
        <v>UREN -80 033001 9 7</v>
      </c>
      <c r="X442" s="23" t="str">
        <f t="shared" si="43"/>
        <v>9 7</v>
      </c>
      <c r="Y442" s="13"/>
      <c r="Z442" s="13"/>
      <c r="AA442" s="13"/>
      <c r="AB442" s="90" t="s">
        <v>3062</v>
      </c>
      <c r="AC442" s="26"/>
      <c r="AD442" s="24">
        <f>IF(AE442="","",VLOOKUP(AE442,Mapping!AT:AU,2,FALSE))</f>
        <v>2</v>
      </c>
      <c r="AE442" s="13" t="s">
        <v>1</v>
      </c>
    </row>
    <row r="443" spans="1:31">
      <c r="A443" s="116">
        <v>20185945</v>
      </c>
      <c r="B443" s="36" t="s">
        <v>266</v>
      </c>
      <c r="C443" s="209"/>
      <c r="D443" s="209"/>
      <c r="E443" s="209"/>
      <c r="F443" s="113">
        <v>9</v>
      </c>
      <c r="G443" s="26">
        <v>4</v>
      </c>
      <c r="H443" s="23" t="str">
        <f t="shared" si="40"/>
        <v>UREN -80 033001 9 4</v>
      </c>
      <c r="I443" s="23" t="str">
        <f t="shared" si="41"/>
        <v>9 4</v>
      </c>
      <c r="J443" s="13"/>
      <c r="K443" s="327">
        <f>IFERROR(VLOOKUP(L443,Mapping!AW:BA,5,FALSE),"")</f>
        <v>3</v>
      </c>
      <c r="L443" s="97" t="s">
        <v>943</v>
      </c>
      <c r="M443" s="286" t="s">
        <v>2938</v>
      </c>
      <c r="N443" s="26" t="s">
        <v>2933</v>
      </c>
      <c r="O443" s="93">
        <v>44503</v>
      </c>
      <c r="P443" s="13" t="s">
        <v>912</v>
      </c>
      <c r="Q443" s="77">
        <v>3.9E-2</v>
      </c>
      <c r="R443" s="26"/>
      <c r="S443" s="26"/>
      <c r="T443" s="13"/>
      <c r="U443" s="113">
        <v>9</v>
      </c>
      <c r="V443" s="26">
        <v>4</v>
      </c>
      <c r="W443" s="23" t="str">
        <f t="shared" si="42"/>
        <v>UREN -80 033001 9 4</v>
      </c>
      <c r="X443" s="23" t="str">
        <f t="shared" si="43"/>
        <v>9 4</v>
      </c>
      <c r="Y443" s="13"/>
      <c r="Z443" s="13"/>
      <c r="AA443" s="13"/>
      <c r="AB443" s="90" t="s">
        <v>3065</v>
      </c>
      <c r="AC443" s="26"/>
      <c r="AD443" s="24">
        <f>IF(AE443="","",VLOOKUP(AE443,Mapping!AT:AU,2,FALSE))</f>
        <v>2</v>
      </c>
      <c r="AE443" s="13" t="s">
        <v>1</v>
      </c>
    </row>
    <row r="444" spans="1:31">
      <c r="A444" s="116">
        <v>20185945</v>
      </c>
      <c r="B444" s="36" t="s">
        <v>266</v>
      </c>
      <c r="C444" s="209"/>
      <c r="D444" s="209"/>
      <c r="E444" s="209"/>
      <c r="F444" s="113"/>
      <c r="G444" s="26">
        <v>4</v>
      </c>
      <c r="H444" s="23" t="str">
        <f t="shared" si="40"/>
        <v>UREN -80 033001  4</v>
      </c>
      <c r="I444" s="23" t="str">
        <f t="shared" si="41"/>
        <v xml:space="preserve"> 4</v>
      </c>
      <c r="J444" s="13"/>
      <c r="K444" s="327">
        <f>IFERROR(VLOOKUP(L444,Mapping!AW:BA,5,FALSE),"")</f>
        <v>3</v>
      </c>
      <c r="L444" s="97" t="s">
        <v>943</v>
      </c>
      <c r="M444" s="286" t="s">
        <v>2938</v>
      </c>
      <c r="N444" s="26" t="s">
        <v>2933</v>
      </c>
      <c r="O444" s="252">
        <v>44503</v>
      </c>
      <c r="P444" s="13" t="s">
        <v>949</v>
      </c>
      <c r="Q444" s="77">
        <v>0.22600000000000001</v>
      </c>
      <c r="R444" s="26"/>
      <c r="S444" s="26"/>
      <c r="T444" s="13"/>
      <c r="U444" s="113"/>
      <c r="V444" s="26">
        <v>4</v>
      </c>
      <c r="W444" s="23" t="str">
        <f t="shared" si="42"/>
        <v>UREN -80 033001  4</v>
      </c>
      <c r="X444" s="23" t="str">
        <f t="shared" si="43"/>
        <v xml:space="preserve"> 4</v>
      </c>
      <c r="Y444" s="13"/>
      <c r="Z444" s="13"/>
      <c r="AA444" s="13"/>
      <c r="AB444" s="90" t="s">
        <v>3065</v>
      </c>
      <c r="AC444" s="26"/>
      <c r="AD444" s="24">
        <f>IF(AE444="","",VLOOKUP(AE444,Mapping!AT:AU,2,FALSE))</f>
        <v>2</v>
      </c>
      <c r="AE444" s="13" t="s">
        <v>1</v>
      </c>
    </row>
    <row r="445" spans="1:31">
      <c r="A445" s="116">
        <v>20185945</v>
      </c>
      <c r="B445" s="36" t="s">
        <v>266</v>
      </c>
      <c r="C445" s="209"/>
      <c r="D445" s="209"/>
      <c r="E445" s="209"/>
      <c r="F445" s="113"/>
      <c r="G445" s="26">
        <v>4</v>
      </c>
      <c r="H445" s="23" t="str">
        <f t="shared" si="40"/>
        <v>UREN -80 033001  4</v>
      </c>
      <c r="I445" s="23" t="str">
        <f t="shared" si="41"/>
        <v xml:space="preserve"> 4</v>
      </c>
      <c r="J445" s="13"/>
      <c r="K445" s="327">
        <f>IFERROR(VLOOKUP(L445,Mapping!AW:BA,5,FALSE),"")</f>
        <v>3</v>
      </c>
      <c r="L445" s="97" t="s">
        <v>943</v>
      </c>
      <c r="M445" s="286" t="s">
        <v>2938</v>
      </c>
      <c r="N445" s="393" t="s">
        <v>2933</v>
      </c>
      <c r="O445" s="395">
        <v>44503</v>
      </c>
      <c r="P445" s="13" t="s">
        <v>969</v>
      </c>
      <c r="Q445" s="77">
        <v>2.7E-2</v>
      </c>
      <c r="R445" s="26"/>
      <c r="S445" s="26"/>
      <c r="T445" s="13"/>
      <c r="U445" s="113"/>
      <c r="V445" s="26">
        <v>4</v>
      </c>
      <c r="W445" s="23" t="str">
        <f t="shared" si="42"/>
        <v>UREN -80 033001  4</v>
      </c>
      <c r="X445" s="23" t="str">
        <f t="shared" si="43"/>
        <v xml:space="preserve"> 4</v>
      </c>
      <c r="Y445" s="13"/>
      <c r="Z445" s="13"/>
      <c r="AA445" s="13"/>
      <c r="AB445" s="90" t="s">
        <v>3065</v>
      </c>
      <c r="AC445" s="26"/>
      <c r="AD445" s="24">
        <f>IF(AE445="","",VLOOKUP(AE445,Mapping!AT:AU,2,FALSE))</f>
        <v>2</v>
      </c>
      <c r="AE445" s="13" t="s">
        <v>1</v>
      </c>
    </row>
    <row r="446" spans="1:31">
      <c r="A446" s="116">
        <v>20130400</v>
      </c>
      <c r="B446" s="36" t="s">
        <v>255</v>
      </c>
      <c r="C446" s="209"/>
      <c r="D446" s="209"/>
      <c r="E446" s="209"/>
      <c r="F446" s="62"/>
      <c r="G446" s="26">
        <v>7</v>
      </c>
      <c r="H446" s="23" t="str">
        <f t="shared" si="40"/>
        <v>UREN -80 033001  7</v>
      </c>
      <c r="I446" s="23" t="str">
        <f t="shared" si="41"/>
        <v xml:space="preserve"> 7</v>
      </c>
      <c r="J446" s="13"/>
      <c r="K446" s="327">
        <f>IFERROR(VLOOKUP(L446,Mapping!AW:BA,5,FALSE),"")</f>
        <v>2</v>
      </c>
      <c r="L446" s="97" t="s">
        <v>925</v>
      </c>
      <c r="M446" s="286" t="s">
        <v>3057</v>
      </c>
      <c r="N446" s="26" t="s">
        <v>2933</v>
      </c>
      <c r="O446" s="222">
        <v>44503</v>
      </c>
      <c r="P446" s="36" t="s">
        <v>3047</v>
      </c>
      <c r="Q446" s="77">
        <v>0.09</v>
      </c>
      <c r="R446" s="26">
        <v>90</v>
      </c>
      <c r="S446" s="26"/>
      <c r="T446" s="13"/>
      <c r="U446" s="62"/>
      <c r="V446" s="26">
        <v>7</v>
      </c>
      <c r="W446" s="23" t="str">
        <f t="shared" si="42"/>
        <v>UREN -80 033001  7</v>
      </c>
      <c r="X446" s="23" t="str">
        <f t="shared" si="43"/>
        <v xml:space="preserve"> 7</v>
      </c>
      <c r="Y446" s="13"/>
      <c r="Z446" s="13"/>
      <c r="AA446" s="13"/>
      <c r="AB446" s="90"/>
      <c r="AC446" s="26"/>
      <c r="AD446" s="24">
        <f>IF(AE446="","",VLOOKUP(AE446,Mapping!AT:AU,2,FALSE))</f>
        <v>2</v>
      </c>
      <c r="AE446" s="13" t="s">
        <v>1</v>
      </c>
    </row>
    <row r="447" spans="1:31">
      <c r="A447" s="116">
        <v>20185945</v>
      </c>
      <c r="B447" s="36" t="s">
        <v>266</v>
      </c>
      <c r="C447" s="209"/>
      <c r="D447" s="209"/>
      <c r="E447" s="209"/>
      <c r="F447" s="113"/>
      <c r="G447" s="26">
        <v>4</v>
      </c>
      <c r="H447" s="23" t="str">
        <f t="shared" si="40"/>
        <v>UREN -80 033001  4</v>
      </c>
      <c r="I447" s="23" t="str">
        <f t="shared" si="41"/>
        <v xml:space="preserve"> 4</v>
      </c>
      <c r="J447" s="13"/>
      <c r="K447" s="327">
        <f>IFERROR(VLOOKUP(L447,Mapping!AW:BA,5,FALSE),"")</f>
        <v>3</v>
      </c>
      <c r="L447" s="97" t="s">
        <v>943</v>
      </c>
      <c r="M447" s="286" t="s">
        <v>3057</v>
      </c>
      <c r="N447" s="393" t="s">
        <v>2933</v>
      </c>
      <c r="O447" s="395">
        <v>44503</v>
      </c>
      <c r="P447" s="36" t="s">
        <v>3047</v>
      </c>
      <c r="Q447" s="77">
        <v>0.28000000000000003</v>
      </c>
      <c r="R447" s="26">
        <v>280</v>
      </c>
      <c r="S447" s="26"/>
      <c r="T447" s="13"/>
      <c r="U447" s="113">
        <v>14</v>
      </c>
      <c r="V447" s="26">
        <v>18</v>
      </c>
      <c r="W447" s="23" t="str">
        <f t="shared" si="42"/>
        <v>UREN -80 033001 14 18</v>
      </c>
      <c r="X447" s="23" t="str">
        <f t="shared" si="43"/>
        <v>14 18</v>
      </c>
      <c r="Y447" s="113">
        <v>14</v>
      </c>
      <c r="Z447" s="26">
        <v>18</v>
      </c>
      <c r="AA447" s="26" t="s">
        <v>1975</v>
      </c>
      <c r="AB447" s="90"/>
      <c r="AC447" s="26"/>
      <c r="AD447" s="24">
        <f>IF(AE447="","",VLOOKUP(AE447,Mapping!AT:AU,2,FALSE))</f>
        <v>2</v>
      </c>
      <c r="AE447" s="13" t="s">
        <v>1</v>
      </c>
    </row>
    <row r="448" spans="1:31">
      <c r="A448" s="116">
        <v>19950136</v>
      </c>
      <c r="B448" s="36" t="s">
        <v>233</v>
      </c>
      <c r="C448" s="209"/>
      <c r="D448" s="209"/>
      <c r="E448" s="209"/>
      <c r="F448" s="62">
        <v>9</v>
      </c>
      <c r="G448" s="62">
        <v>18</v>
      </c>
      <c r="H448" s="23" t="str">
        <f t="shared" si="40"/>
        <v>UREN -80 033001 9 18</v>
      </c>
      <c r="I448" s="23" t="str">
        <f t="shared" si="41"/>
        <v>9 18</v>
      </c>
      <c r="J448" s="13"/>
      <c r="K448" s="327">
        <f>IFERROR(VLOOKUP(L448,Mapping!AW:BA,5,FALSE),"")</f>
        <v>1</v>
      </c>
      <c r="L448" s="97" t="s">
        <v>905</v>
      </c>
      <c r="M448" s="286" t="s">
        <v>2938</v>
      </c>
      <c r="N448" s="26" t="s">
        <v>2879</v>
      </c>
      <c r="O448" s="93">
        <v>44509</v>
      </c>
      <c r="P448" s="13" t="s">
        <v>912</v>
      </c>
      <c r="Q448" s="77"/>
      <c r="R448" s="26"/>
      <c r="S448" s="26"/>
      <c r="T448" s="13"/>
      <c r="U448" s="62">
        <v>9</v>
      </c>
      <c r="V448" s="62">
        <v>18</v>
      </c>
      <c r="W448" s="23" t="str">
        <f t="shared" si="42"/>
        <v>UREN -80 033001 9 18</v>
      </c>
      <c r="X448" s="23" t="str">
        <f t="shared" si="43"/>
        <v>9 18</v>
      </c>
      <c r="Y448" s="13"/>
      <c r="Z448" s="13"/>
      <c r="AA448" s="13"/>
      <c r="AB448" s="90"/>
      <c r="AC448" s="26"/>
      <c r="AD448" s="24">
        <f>IF(AE448="","",VLOOKUP(AE448,Mapping!AT:AU,2,FALSE))</f>
        <v>2</v>
      </c>
      <c r="AE448" s="13" t="s">
        <v>1</v>
      </c>
    </row>
    <row r="449" spans="1:31">
      <c r="A449" s="116">
        <v>19950136</v>
      </c>
      <c r="B449" s="36" t="s">
        <v>233</v>
      </c>
      <c r="C449" s="209"/>
      <c r="D449" s="209"/>
      <c r="E449" s="209"/>
      <c r="F449" s="62">
        <v>9</v>
      </c>
      <c r="G449" s="62">
        <v>18</v>
      </c>
      <c r="H449" s="23" t="str">
        <f t="shared" si="40"/>
        <v>UREN -80 033001 9 18</v>
      </c>
      <c r="I449" s="23" t="str">
        <f t="shared" si="41"/>
        <v>9 18</v>
      </c>
      <c r="J449" s="13"/>
      <c r="K449" s="327">
        <f>IFERROR(VLOOKUP(L449,Mapping!AW:BA,5,FALSE),"")</f>
        <v>2</v>
      </c>
      <c r="L449" s="216" t="s">
        <v>925</v>
      </c>
      <c r="M449" s="286" t="s">
        <v>2938</v>
      </c>
      <c r="N449" s="26" t="s">
        <v>2879</v>
      </c>
      <c r="O449" s="93">
        <v>44509</v>
      </c>
      <c r="P449" s="13" t="s">
        <v>912</v>
      </c>
      <c r="Q449" s="77"/>
      <c r="R449" s="26"/>
      <c r="S449" s="26"/>
      <c r="T449" s="13"/>
      <c r="U449" s="62">
        <v>9</v>
      </c>
      <c r="V449" s="62">
        <v>18</v>
      </c>
      <c r="W449" s="23" t="str">
        <f t="shared" si="42"/>
        <v>UREN -80 033001 9 18</v>
      </c>
      <c r="X449" s="23" t="str">
        <f t="shared" si="43"/>
        <v>9 18</v>
      </c>
      <c r="Y449" s="13"/>
      <c r="Z449" s="13"/>
      <c r="AA449" s="13"/>
      <c r="AB449" s="90"/>
      <c r="AC449" s="26"/>
      <c r="AD449" s="24">
        <f>IF(AE449="","",VLOOKUP(AE449,Mapping!AT:AU,2,FALSE))</f>
        <v>2</v>
      </c>
      <c r="AE449" s="13" t="s">
        <v>1</v>
      </c>
    </row>
    <row r="450" spans="1:31">
      <c r="A450" s="116">
        <v>19950136</v>
      </c>
      <c r="B450" s="36" t="s">
        <v>233</v>
      </c>
      <c r="C450" s="209"/>
      <c r="D450" s="209"/>
      <c r="E450" s="209"/>
      <c r="F450" s="62">
        <v>9</v>
      </c>
      <c r="G450" s="62">
        <v>18</v>
      </c>
      <c r="H450" s="23" t="str">
        <f t="shared" si="40"/>
        <v>UREN -80 033001 9 18</v>
      </c>
      <c r="I450" s="23" t="str">
        <f t="shared" si="41"/>
        <v>9 18</v>
      </c>
      <c r="J450" s="13"/>
      <c r="K450" s="327">
        <f>IFERROR(VLOOKUP(L450,Mapping!AW:BA,5,FALSE),"")</f>
        <v>3</v>
      </c>
      <c r="L450" s="97" t="s">
        <v>943</v>
      </c>
      <c r="M450" s="286" t="s">
        <v>2938</v>
      </c>
      <c r="N450" s="26" t="s">
        <v>2879</v>
      </c>
      <c r="O450" s="93">
        <v>44509</v>
      </c>
      <c r="P450" s="13" t="s">
        <v>912</v>
      </c>
      <c r="Q450" s="77"/>
      <c r="R450" s="26"/>
      <c r="S450" s="26"/>
      <c r="T450" s="13"/>
      <c r="U450" s="62">
        <v>9</v>
      </c>
      <c r="V450" s="62">
        <v>18</v>
      </c>
      <c r="W450" s="23" t="str">
        <f t="shared" si="42"/>
        <v>UREN -80 033001 9 18</v>
      </c>
      <c r="X450" s="23" t="str">
        <f t="shared" si="43"/>
        <v>9 18</v>
      </c>
      <c r="Y450" s="13"/>
      <c r="Z450" s="13"/>
      <c r="AA450" s="13"/>
      <c r="AB450" s="90"/>
      <c r="AC450" s="26"/>
      <c r="AD450" s="24">
        <f>IF(AE450="","",VLOOKUP(AE450,Mapping!AT:AU,2,FALSE))</f>
        <v>2</v>
      </c>
      <c r="AE450" s="13" t="s">
        <v>1</v>
      </c>
    </row>
    <row r="451" spans="1:31">
      <c r="A451" s="116">
        <v>20060099</v>
      </c>
      <c r="B451" s="36" t="s">
        <v>246</v>
      </c>
      <c r="C451" s="209"/>
      <c r="D451" s="209"/>
      <c r="E451" s="209"/>
      <c r="F451" s="26"/>
      <c r="G451" s="26">
        <v>3</v>
      </c>
      <c r="H451" s="23" t="str">
        <f t="shared" si="40"/>
        <v>UREN -80 033001  3</v>
      </c>
      <c r="I451" s="23" t="str">
        <f t="shared" si="41"/>
        <v xml:space="preserve"> 3</v>
      </c>
      <c r="J451" s="13"/>
      <c r="K451" s="327">
        <f>IFERROR(VLOOKUP(L451,Mapping!AW:BA,5,FALSE),"")</f>
        <v>3</v>
      </c>
      <c r="L451" s="97" t="s">
        <v>943</v>
      </c>
      <c r="M451" s="286" t="s">
        <v>2938</v>
      </c>
      <c r="N451" s="26" t="s">
        <v>2933</v>
      </c>
      <c r="O451" s="252">
        <v>44510</v>
      </c>
      <c r="P451" s="13" t="s">
        <v>949</v>
      </c>
      <c r="Q451" s="77">
        <v>0.20499999999999999</v>
      </c>
      <c r="R451" s="26">
        <v>205</v>
      </c>
      <c r="S451" s="26"/>
      <c r="T451" s="13"/>
      <c r="U451" s="26"/>
      <c r="V451" s="26">
        <v>3</v>
      </c>
      <c r="W451" s="23" t="str">
        <f t="shared" si="42"/>
        <v>UREN -80 033001  3</v>
      </c>
      <c r="X451" s="23" t="str">
        <f t="shared" si="43"/>
        <v xml:space="preserve"> 3</v>
      </c>
      <c r="Y451" s="13"/>
      <c r="Z451" s="13"/>
      <c r="AA451" s="13"/>
      <c r="AB451" s="90" t="s">
        <v>3062</v>
      </c>
      <c r="AC451" s="26"/>
      <c r="AD451" s="24">
        <f>IF(AE451="","",VLOOKUP(AE451,Mapping!AT:AU,2,FALSE))</f>
        <v>2</v>
      </c>
      <c r="AE451" s="13" t="s">
        <v>1</v>
      </c>
    </row>
    <row r="452" spans="1:31">
      <c r="A452" s="116">
        <v>20060099</v>
      </c>
      <c r="B452" s="36" t="s">
        <v>246</v>
      </c>
      <c r="C452" s="209"/>
      <c r="D452" s="209"/>
      <c r="E452" s="209"/>
      <c r="F452" s="62"/>
      <c r="G452" s="26">
        <v>3</v>
      </c>
      <c r="H452" s="23" t="str">
        <f t="shared" ref="H452:H483" si="44">IF(G452="","","UREN -80 033001"&amp;" "&amp;F452&amp;" "&amp;G452)</f>
        <v>UREN -80 033001  3</v>
      </c>
      <c r="I452" s="23" t="str">
        <f t="shared" ref="I452:I483" si="45">IF(G452="","",F452&amp;" "&amp;G452)</f>
        <v xml:space="preserve"> 3</v>
      </c>
      <c r="J452" s="13"/>
      <c r="K452" s="327">
        <f>IFERROR(VLOOKUP(L452,Mapping!AW:BA,5,FALSE),"")</f>
        <v>3</v>
      </c>
      <c r="L452" s="97" t="s">
        <v>943</v>
      </c>
      <c r="M452" s="286" t="s">
        <v>2938</v>
      </c>
      <c r="N452" s="393" t="s">
        <v>2933</v>
      </c>
      <c r="O452" s="395">
        <v>44510</v>
      </c>
      <c r="P452" s="13" t="s">
        <v>969</v>
      </c>
      <c r="Q452" s="77">
        <v>3.5000000000000003E-2</v>
      </c>
      <c r="R452" s="26">
        <v>35</v>
      </c>
      <c r="S452" s="26"/>
      <c r="T452" s="13"/>
      <c r="U452" s="62"/>
      <c r="V452" s="26">
        <v>3</v>
      </c>
      <c r="W452" s="23" t="str">
        <f t="shared" ref="W452:W483" si="46">IF(V452="","","UREN -80 033001"&amp;" "&amp;U452&amp;" "&amp;V452)</f>
        <v>UREN -80 033001  3</v>
      </c>
      <c r="X452" s="23" t="str">
        <f t="shared" ref="X452:X483" si="47">IF(V452="","",U452&amp;" "&amp;V452)</f>
        <v xml:space="preserve"> 3</v>
      </c>
      <c r="Y452" s="13"/>
      <c r="Z452" s="13"/>
      <c r="AA452" s="13"/>
      <c r="AB452" s="90" t="s">
        <v>3065</v>
      </c>
      <c r="AC452" s="26"/>
      <c r="AD452" s="24">
        <f>IF(AE452="","",VLOOKUP(AE452,Mapping!AT:AU,2,FALSE))</f>
        <v>2</v>
      </c>
      <c r="AE452" s="13" t="s">
        <v>1</v>
      </c>
    </row>
    <row r="453" spans="1:31">
      <c r="A453" s="116">
        <v>20150975</v>
      </c>
      <c r="B453" s="36" t="s">
        <v>261</v>
      </c>
      <c r="C453" s="209"/>
      <c r="D453" s="209"/>
      <c r="E453" s="209"/>
      <c r="F453" s="62">
        <v>9</v>
      </c>
      <c r="G453" s="26">
        <v>18</v>
      </c>
      <c r="H453" s="23" t="str">
        <f t="shared" si="44"/>
        <v>UREN -80 033001 9 18</v>
      </c>
      <c r="I453" s="23" t="str">
        <f t="shared" si="45"/>
        <v>9 18</v>
      </c>
      <c r="J453" s="13" t="s">
        <v>205</v>
      </c>
      <c r="K453" s="327">
        <f>IFERROR(VLOOKUP(L453,Mapping!AW:BA,5,FALSE),"")</f>
        <v>2</v>
      </c>
      <c r="L453" s="216" t="s">
        <v>925</v>
      </c>
      <c r="M453" s="286" t="s">
        <v>2938</v>
      </c>
      <c r="N453" s="26" t="s">
        <v>2879</v>
      </c>
      <c r="O453" s="93">
        <v>44510</v>
      </c>
      <c r="P453" s="13" t="s">
        <v>912</v>
      </c>
      <c r="Q453" s="77" t="s">
        <v>3066</v>
      </c>
      <c r="R453" s="77" t="s">
        <v>3066</v>
      </c>
      <c r="S453" s="26"/>
      <c r="T453" s="13"/>
      <c r="U453" s="62">
        <v>9</v>
      </c>
      <c r="V453" s="26">
        <v>18</v>
      </c>
      <c r="W453" s="23" t="str">
        <f t="shared" si="46"/>
        <v>UREN -80 033001 9 18</v>
      </c>
      <c r="X453" s="23" t="str">
        <f t="shared" si="47"/>
        <v>9 18</v>
      </c>
      <c r="Y453" s="13"/>
      <c r="Z453" s="13"/>
      <c r="AA453" s="13"/>
      <c r="AB453" s="90" t="s">
        <v>3067</v>
      </c>
      <c r="AC453" s="26"/>
      <c r="AD453" s="24">
        <f>IF(AE453="","",VLOOKUP(AE453,Mapping!AT:AU,2,FALSE))</f>
        <v>2</v>
      </c>
      <c r="AE453" s="13" t="s">
        <v>1</v>
      </c>
    </row>
    <row r="454" spans="1:31">
      <c r="A454" s="116">
        <v>20060099</v>
      </c>
      <c r="B454" s="36" t="s">
        <v>246</v>
      </c>
      <c r="C454" s="209"/>
      <c r="D454" s="209"/>
      <c r="E454" s="209"/>
      <c r="F454" s="62">
        <v>9</v>
      </c>
      <c r="G454" s="26">
        <v>3</v>
      </c>
      <c r="H454" s="23" t="str">
        <f t="shared" si="44"/>
        <v>UREN -80 033001 9 3</v>
      </c>
      <c r="I454" s="23" t="str">
        <f t="shared" si="45"/>
        <v>9 3</v>
      </c>
      <c r="J454" s="13"/>
      <c r="K454" s="327">
        <f>IFERROR(VLOOKUP(L454,Mapping!AW:BA,5,FALSE),"")</f>
        <v>3</v>
      </c>
      <c r="L454" s="97" t="s">
        <v>943</v>
      </c>
      <c r="M454" s="286" t="s">
        <v>2938</v>
      </c>
      <c r="N454" s="26" t="s">
        <v>2933</v>
      </c>
      <c r="O454" s="93">
        <v>44510</v>
      </c>
      <c r="P454" s="13" t="s">
        <v>912</v>
      </c>
      <c r="Q454" s="77">
        <v>0.03</v>
      </c>
      <c r="R454" s="26">
        <v>30</v>
      </c>
      <c r="S454" s="26"/>
      <c r="T454" s="13"/>
      <c r="U454" s="62">
        <v>9</v>
      </c>
      <c r="V454" s="26">
        <v>3</v>
      </c>
      <c r="W454" s="23" t="str">
        <f t="shared" si="46"/>
        <v>UREN -80 033001 9 3</v>
      </c>
      <c r="X454" s="23" t="str">
        <f t="shared" si="47"/>
        <v>9 3</v>
      </c>
      <c r="Y454" s="13"/>
      <c r="Z454" s="13"/>
      <c r="AA454" s="13"/>
      <c r="AB454" s="90" t="s">
        <v>3068</v>
      </c>
      <c r="AC454" s="26"/>
      <c r="AD454" s="24">
        <f>IF(AE454="","",VLOOKUP(AE454,Mapping!AT:AU,2,FALSE))</f>
        <v>2</v>
      </c>
      <c r="AE454" s="13" t="s">
        <v>1</v>
      </c>
    </row>
    <row r="455" spans="1:31">
      <c r="A455" s="116">
        <v>20060099</v>
      </c>
      <c r="B455" s="36" t="s">
        <v>246</v>
      </c>
      <c r="C455" s="209"/>
      <c r="D455" s="209"/>
      <c r="E455" s="209"/>
      <c r="F455" s="26"/>
      <c r="G455" s="26">
        <v>3</v>
      </c>
      <c r="H455" s="23" t="str">
        <f t="shared" si="44"/>
        <v>UREN -80 033001  3</v>
      </c>
      <c r="I455" s="23" t="str">
        <f t="shared" si="45"/>
        <v xml:space="preserve"> 3</v>
      </c>
      <c r="J455" s="13"/>
      <c r="K455" s="327">
        <f>IFERROR(VLOOKUP(L455,Mapping!AW:BA,5,FALSE),"")</f>
        <v>3</v>
      </c>
      <c r="L455" s="97" t="s">
        <v>943</v>
      </c>
      <c r="M455" s="286" t="s">
        <v>3057</v>
      </c>
      <c r="N455" s="26" t="s">
        <v>2933</v>
      </c>
      <c r="O455" s="93">
        <v>44510</v>
      </c>
      <c r="P455" s="36" t="s">
        <v>3047</v>
      </c>
      <c r="Q455" s="77">
        <v>0.1</v>
      </c>
      <c r="R455" s="26">
        <v>100</v>
      </c>
      <c r="S455" s="26"/>
      <c r="T455" s="13"/>
      <c r="U455" s="26">
        <v>14</v>
      </c>
      <c r="V455" s="26">
        <v>18</v>
      </c>
      <c r="W455" s="23" t="str">
        <f t="shared" si="46"/>
        <v>UREN -80 033001 14 18</v>
      </c>
      <c r="X455" s="23" t="str">
        <f t="shared" si="47"/>
        <v>14 18</v>
      </c>
      <c r="Y455" s="26">
        <v>14</v>
      </c>
      <c r="Z455" s="26">
        <v>18</v>
      </c>
      <c r="AA455" s="26" t="s">
        <v>1979</v>
      </c>
      <c r="AB455" s="90" t="s">
        <v>3062</v>
      </c>
      <c r="AC455" s="26"/>
      <c r="AD455" s="24">
        <f>IF(AE455="","",VLOOKUP(AE455,Mapping!AT:AU,2,FALSE))</f>
        <v>2</v>
      </c>
      <c r="AE455" s="13" t="s">
        <v>1</v>
      </c>
    </row>
    <row r="456" spans="1:31">
      <c r="A456" s="116">
        <v>20060099</v>
      </c>
      <c r="B456" s="36" t="s">
        <v>246</v>
      </c>
      <c r="C456" s="209"/>
      <c r="D456" s="209"/>
      <c r="E456" s="209"/>
      <c r="F456" s="26"/>
      <c r="G456" s="26">
        <v>3</v>
      </c>
      <c r="H456" s="23" t="str">
        <f t="shared" si="44"/>
        <v>UREN -80 033001  3</v>
      </c>
      <c r="I456" s="23" t="str">
        <f t="shared" si="45"/>
        <v xml:space="preserve"> 3</v>
      </c>
      <c r="J456" s="13"/>
      <c r="K456" s="327">
        <f>IFERROR(VLOOKUP(L456,Mapping!AW:BA,5,FALSE),"")</f>
        <v>2</v>
      </c>
      <c r="L456" s="97" t="s">
        <v>925</v>
      </c>
      <c r="M456" s="286" t="s">
        <v>2938</v>
      </c>
      <c r="N456" s="26" t="s">
        <v>2933</v>
      </c>
      <c r="O456" s="252">
        <v>44511</v>
      </c>
      <c r="P456" s="13" t="s">
        <v>949</v>
      </c>
      <c r="Q456" s="77">
        <v>0.2</v>
      </c>
      <c r="R456" s="26">
        <v>200</v>
      </c>
      <c r="S456" s="26"/>
      <c r="T456" s="13"/>
      <c r="U456" s="26"/>
      <c r="V456" s="26">
        <v>3</v>
      </c>
      <c r="W456" s="23" t="str">
        <f t="shared" si="46"/>
        <v>UREN -80 033001  3</v>
      </c>
      <c r="X456" s="23" t="str">
        <f t="shared" si="47"/>
        <v xml:space="preserve"> 3</v>
      </c>
      <c r="Y456" s="13"/>
      <c r="Z456" s="13"/>
      <c r="AA456" s="13"/>
      <c r="AB456" s="90" t="s">
        <v>3069</v>
      </c>
      <c r="AC456" s="26"/>
      <c r="AD456" s="24">
        <f>IF(AE456="","",VLOOKUP(AE456,Mapping!AT:AU,2,FALSE))</f>
        <v>2</v>
      </c>
      <c r="AE456" s="13" t="s">
        <v>1</v>
      </c>
    </row>
    <row r="457" spans="1:31">
      <c r="A457" s="116">
        <v>20060099</v>
      </c>
      <c r="B457" s="36" t="s">
        <v>246</v>
      </c>
      <c r="C457" s="209"/>
      <c r="D457" s="209"/>
      <c r="E457" s="209"/>
      <c r="F457" s="62"/>
      <c r="G457" s="26">
        <v>3</v>
      </c>
      <c r="H457" s="23" t="str">
        <f t="shared" si="44"/>
        <v>UREN -80 033001  3</v>
      </c>
      <c r="I457" s="23" t="str">
        <f t="shared" si="45"/>
        <v xml:space="preserve"> 3</v>
      </c>
      <c r="J457" s="13"/>
      <c r="K457" s="327">
        <f>IFERROR(VLOOKUP(L457,Mapping!AW:BA,5,FALSE),"")</f>
        <v>2</v>
      </c>
      <c r="L457" s="97" t="s">
        <v>925</v>
      </c>
      <c r="M457" s="286" t="s">
        <v>2938</v>
      </c>
      <c r="N457" s="393" t="s">
        <v>2933</v>
      </c>
      <c r="O457" s="395">
        <v>44511</v>
      </c>
      <c r="P457" s="13" t="s">
        <v>969</v>
      </c>
      <c r="Q457" s="77">
        <v>3.3000000000000002E-2</v>
      </c>
      <c r="R457" s="26">
        <v>33</v>
      </c>
      <c r="S457" s="26"/>
      <c r="T457" s="13"/>
      <c r="U457" s="62"/>
      <c r="V457" s="26">
        <v>3</v>
      </c>
      <c r="W457" s="23" t="str">
        <f t="shared" si="46"/>
        <v>UREN -80 033001  3</v>
      </c>
      <c r="X457" s="23" t="str">
        <f t="shared" si="47"/>
        <v xml:space="preserve"> 3</v>
      </c>
      <c r="Y457" s="13"/>
      <c r="Z457" s="13"/>
      <c r="AA457" s="13"/>
      <c r="AB457" s="90" t="s">
        <v>3070</v>
      </c>
      <c r="AC457" s="26"/>
      <c r="AD457" s="24">
        <f>IF(AE457="","",VLOOKUP(AE457,Mapping!AT:AU,2,FALSE))</f>
        <v>2</v>
      </c>
      <c r="AE457" s="13" t="s">
        <v>1</v>
      </c>
    </row>
    <row r="458" spans="1:31">
      <c r="A458" s="116">
        <v>20185910</v>
      </c>
      <c r="B458" s="36" t="s">
        <v>264</v>
      </c>
      <c r="C458" s="209"/>
      <c r="D458" s="209"/>
      <c r="E458" s="209"/>
      <c r="F458" s="26"/>
      <c r="G458" s="26">
        <v>8</v>
      </c>
      <c r="H458" s="23" t="str">
        <f t="shared" si="44"/>
        <v>UREN -80 033001  8</v>
      </c>
      <c r="I458" s="23" t="str">
        <f t="shared" si="45"/>
        <v xml:space="preserve"> 8</v>
      </c>
      <c r="J458" s="13"/>
      <c r="K458" s="327">
        <f>IFERROR(VLOOKUP(L458,Mapping!AW:BA,5,FALSE),"")</f>
        <v>3</v>
      </c>
      <c r="L458" s="97" t="s">
        <v>943</v>
      </c>
      <c r="M458" s="286" t="s">
        <v>2938</v>
      </c>
      <c r="N458" s="393" t="s">
        <v>2933</v>
      </c>
      <c r="O458" s="395">
        <v>44511</v>
      </c>
      <c r="P458" s="13" t="s">
        <v>969</v>
      </c>
      <c r="Q458" s="77">
        <v>3.3000000000000002E-2</v>
      </c>
      <c r="R458" s="26">
        <v>33</v>
      </c>
      <c r="S458" s="26"/>
      <c r="T458" s="13"/>
      <c r="U458" s="26"/>
      <c r="V458" s="26">
        <v>8</v>
      </c>
      <c r="W458" s="23" t="str">
        <f t="shared" si="46"/>
        <v>UREN -80 033001  8</v>
      </c>
      <c r="X458" s="23" t="str">
        <f t="shared" si="47"/>
        <v xml:space="preserve"> 8</v>
      </c>
      <c r="Y458" s="13"/>
      <c r="Z458" s="13"/>
      <c r="AA458" s="13"/>
      <c r="AB458" s="90" t="s">
        <v>3070</v>
      </c>
      <c r="AC458" s="26"/>
      <c r="AD458" s="24">
        <f>IF(AE458="","",VLOOKUP(AE458,Mapping!AT:AU,2,FALSE))</f>
        <v>2</v>
      </c>
      <c r="AE458" s="13" t="s">
        <v>1</v>
      </c>
    </row>
    <row r="459" spans="1:31">
      <c r="A459" s="116">
        <v>20060099</v>
      </c>
      <c r="B459" s="36" t="s">
        <v>246</v>
      </c>
      <c r="C459" s="209"/>
      <c r="D459" s="209"/>
      <c r="E459" s="209"/>
      <c r="F459" s="62"/>
      <c r="G459" s="26">
        <v>3</v>
      </c>
      <c r="H459" s="23" t="str">
        <f t="shared" si="44"/>
        <v>UREN -80 033001  3</v>
      </c>
      <c r="I459" s="23" t="str">
        <f t="shared" si="45"/>
        <v xml:space="preserve"> 3</v>
      </c>
      <c r="J459" s="13"/>
      <c r="K459" s="327">
        <f>IFERROR(VLOOKUP(L459,Mapping!AW:BA,5,FALSE),"")</f>
        <v>2</v>
      </c>
      <c r="L459" s="216" t="s">
        <v>925</v>
      </c>
      <c r="M459" s="286" t="s">
        <v>2938</v>
      </c>
      <c r="N459" s="26" t="s">
        <v>2933</v>
      </c>
      <c r="O459" s="93">
        <v>44511</v>
      </c>
      <c r="P459" s="13" t="s">
        <v>912</v>
      </c>
      <c r="Q459" s="77">
        <v>3.1E-2</v>
      </c>
      <c r="R459" s="26">
        <v>31</v>
      </c>
      <c r="S459" s="26"/>
      <c r="T459" s="13"/>
      <c r="U459" s="62"/>
      <c r="V459" s="26">
        <v>3</v>
      </c>
      <c r="W459" s="23" t="str">
        <f t="shared" si="46"/>
        <v>UREN -80 033001  3</v>
      </c>
      <c r="X459" s="23" t="str">
        <f t="shared" si="47"/>
        <v xml:space="preserve"> 3</v>
      </c>
      <c r="Y459" s="13"/>
      <c r="Z459" s="13"/>
      <c r="AA459" s="13"/>
      <c r="AB459" s="90" t="s">
        <v>3070</v>
      </c>
      <c r="AC459" s="26"/>
      <c r="AD459" s="24">
        <f>IF(AE459="","",VLOOKUP(AE459,Mapping!AT:AU,2,FALSE))</f>
        <v>2</v>
      </c>
      <c r="AE459" s="13" t="s">
        <v>1</v>
      </c>
    </row>
    <row r="460" spans="1:31">
      <c r="A460" s="116">
        <v>20060099</v>
      </c>
      <c r="B460" s="36" t="s">
        <v>246</v>
      </c>
      <c r="C460" s="209"/>
      <c r="D460" s="209"/>
      <c r="E460" s="209"/>
      <c r="F460" s="62"/>
      <c r="G460" s="26">
        <v>3</v>
      </c>
      <c r="H460" s="23" t="str">
        <f t="shared" si="44"/>
        <v>UREN -80 033001  3</v>
      </c>
      <c r="I460" s="23" t="str">
        <f t="shared" si="45"/>
        <v xml:space="preserve"> 3</v>
      </c>
      <c r="J460" s="13"/>
      <c r="K460" s="327">
        <f>IFERROR(VLOOKUP(L460,Mapping!AW:BA,5,FALSE),"")</f>
        <v>2</v>
      </c>
      <c r="L460" s="97" t="s">
        <v>925</v>
      </c>
      <c r="M460" s="286" t="s">
        <v>3057</v>
      </c>
      <c r="N460" s="393" t="s">
        <v>2933</v>
      </c>
      <c r="O460" s="395">
        <v>44511</v>
      </c>
      <c r="P460" s="36" t="s">
        <v>3047</v>
      </c>
      <c r="Q460" s="77">
        <v>8.5999999999999993E-2</v>
      </c>
      <c r="R460" s="26">
        <v>86</v>
      </c>
      <c r="S460" s="26"/>
      <c r="T460" s="13"/>
      <c r="U460" s="26">
        <v>14</v>
      </c>
      <c r="V460" s="26">
        <v>18</v>
      </c>
      <c r="W460" s="23" t="str">
        <f t="shared" si="46"/>
        <v>UREN -80 033001 14 18</v>
      </c>
      <c r="X460" s="23" t="str">
        <f t="shared" si="47"/>
        <v>14 18</v>
      </c>
      <c r="Y460" s="26">
        <v>14</v>
      </c>
      <c r="Z460" s="26">
        <v>18</v>
      </c>
      <c r="AA460" s="26" t="s">
        <v>1411</v>
      </c>
      <c r="AB460" s="90" t="s">
        <v>3070</v>
      </c>
      <c r="AC460" s="26"/>
      <c r="AD460" s="24">
        <f>IF(AE460="","",VLOOKUP(AE460,Mapping!AT:AU,2,FALSE))</f>
        <v>2</v>
      </c>
      <c r="AE460" s="13" t="s">
        <v>1</v>
      </c>
    </row>
    <row r="461" spans="1:31">
      <c r="A461" s="116">
        <v>20185910</v>
      </c>
      <c r="B461" s="36" t="s">
        <v>264</v>
      </c>
      <c r="C461" s="209"/>
      <c r="D461" s="209"/>
      <c r="E461" s="209"/>
      <c r="F461" s="26"/>
      <c r="G461" s="26">
        <v>8</v>
      </c>
      <c r="H461" s="23" t="str">
        <f t="shared" si="44"/>
        <v>UREN -80 033001  8</v>
      </c>
      <c r="I461" s="23" t="str">
        <f t="shared" si="45"/>
        <v xml:space="preserve"> 8</v>
      </c>
      <c r="J461" s="13"/>
      <c r="K461" s="327">
        <f>IFERROR(VLOOKUP(L461,Mapping!AW:BA,5,FALSE),"")</f>
        <v>3</v>
      </c>
      <c r="L461" s="97" t="s">
        <v>943</v>
      </c>
      <c r="M461" s="286" t="s">
        <v>3057</v>
      </c>
      <c r="N461" s="393" t="s">
        <v>2933</v>
      </c>
      <c r="O461" s="395">
        <v>44511</v>
      </c>
      <c r="P461" s="36" t="s">
        <v>3071</v>
      </c>
      <c r="Q461" s="77">
        <v>1.9E-2</v>
      </c>
      <c r="R461" s="26">
        <v>19</v>
      </c>
      <c r="S461" s="26"/>
      <c r="T461" s="13"/>
      <c r="U461" s="558">
        <v>14</v>
      </c>
      <c r="V461" s="26">
        <v>18</v>
      </c>
      <c r="W461" s="23" t="str">
        <f t="shared" si="46"/>
        <v>UREN -80 033001 14 18</v>
      </c>
      <c r="X461" s="23" t="str">
        <f t="shared" si="47"/>
        <v>14 18</v>
      </c>
      <c r="Y461" s="558">
        <v>14</v>
      </c>
      <c r="Z461" s="26">
        <v>18</v>
      </c>
      <c r="AA461" s="26" t="s">
        <v>2324</v>
      </c>
      <c r="AB461" s="90" t="s">
        <v>3070</v>
      </c>
      <c r="AC461" s="26"/>
      <c r="AD461" s="24">
        <f>IF(AE461="","",VLOOKUP(AE461,Mapping!AT:AU,2,FALSE))</f>
        <v>2</v>
      </c>
      <c r="AE461" s="13" t="s">
        <v>1</v>
      </c>
    </row>
    <row r="462" spans="1:31">
      <c r="A462" s="116">
        <v>19930154</v>
      </c>
      <c r="B462" s="36" t="s">
        <v>228</v>
      </c>
      <c r="C462" s="209"/>
      <c r="D462" s="209"/>
      <c r="E462" s="209"/>
      <c r="F462" s="26"/>
      <c r="G462" s="26">
        <v>2</v>
      </c>
      <c r="H462" s="23" t="str">
        <f t="shared" si="44"/>
        <v>UREN -80 033001  2</v>
      </c>
      <c r="I462" s="23" t="str">
        <f t="shared" si="45"/>
        <v xml:space="preserve"> 2</v>
      </c>
      <c r="J462" s="13" t="s">
        <v>205</v>
      </c>
      <c r="K462" s="327">
        <f>IFERROR(VLOOKUP(L462,Mapping!AW:BA,5,FALSE),"")</f>
        <v>3</v>
      </c>
      <c r="L462" s="97" t="s">
        <v>943</v>
      </c>
      <c r="M462" s="286" t="s">
        <v>2938</v>
      </c>
      <c r="N462" s="26" t="s">
        <v>2933</v>
      </c>
      <c r="O462" s="252">
        <v>44750</v>
      </c>
      <c r="P462" s="13" t="s">
        <v>949</v>
      </c>
      <c r="Q462" s="77">
        <v>0.21</v>
      </c>
      <c r="R462" s="26">
        <v>210</v>
      </c>
      <c r="S462" s="26"/>
      <c r="T462" s="13">
        <v>1</v>
      </c>
      <c r="U462" s="26"/>
      <c r="V462" s="26">
        <v>2</v>
      </c>
      <c r="W462" s="23" t="str">
        <f t="shared" si="46"/>
        <v>UREN -80 033001  2</v>
      </c>
      <c r="X462" s="23" t="str">
        <f t="shared" si="47"/>
        <v xml:space="preserve"> 2</v>
      </c>
      <c r="Y462" s="13"/>
      <c r="Z462" s="13"/>
      <c r="AA462" s="13"/>
      <c r="AB462" s="183" t="s">
        <v>3072</v>
      </c>
      <c r="AC462" s="26"/>
      <c r="AD462" s="24">
        <f>IF(AE462="","",VLOOKUP(AE462,Mapping!AT:AU,2,FALSE))</f>
        <v>2</v>
      </c>
      <c r="AE462" s="13" t="s">
        <v>1</v>
      </c>
    </row>
    <row r="463" spans="1:31" ht="29">
      <c r="A463" s="116">
        <v>19930154</v>
      </c>
      <c r="B463" s="36" t="s">
        <v>228</v>
      </c>
      <c r="C463" s="209"/>
      <c r="D463" s="209"/>
      <c r="E463" s="209"/>
      <c r="F463" s="26"/>
      <c r="G463" s="26">
        <v>2</v>
      </c>
      <c r="H463" s="23" t="str">
        <f t="shared" si="44"/>
        <v>UREN -80 033001  2</v>
      </c>
      <c r="I463" s="23" t="str">
        <f t="shared" si="45"/>
        <v xml:space="preserve"> 2</v>
      </c>
      <c r="J463" s="13"/>
      <c r="K463" s="327">
        <f>IFERROR(VLOOKUP(L463,Mapping!AW:BA,5,FALSE),"")</f>
        <v>2</v>
      </c>
      <c r="L463" s="97" t="s">
        <v>925</v>
      </c>
      <c r="M463" s="286" t="s">
        <v>2938</v>
      </c>
      <c r="N463" s="26" t="s">
        <v>2933</v>
      </c>
      <c r="O463" s="252" t="s">
        <v>3073</v>
      </c>
      <c r="P463" s="13" t="s">
        <v>949</v>
      </c>
      <c r="Q463" s="77">
        <v>0.21</v>
      </c>
      <c r="R463" s="26">
        <v>210</v>
      </c>
      <c r="S463" s="26"/>
      <c r="T463" s="13">
        <v>2</v>
      </c>
      <c r="U463" s="26"/>
      <c r="V463" s="26">
        <v>2</v>
      </c>
      <c r="W463" s="23" t="str">
        <f t="shared" si="46"/>
        <v>UREN -80 033001  2</v>
      </c>
      <c r="X463" s="23" t="str">
        <f t="shared" si="47"/>
        <v xml:space="preserve"> 2</v>
      </c>
      <c r="Y463" s="13"/>
      <c r="Z463" s="13"/>
      <c r="AA463" s="13"/>
      <c r="AB463" s="90" t="s">
        <v>3053</v>
      </c>
      <c r="AC463" s="26"/>
      <c r="AD463" s="24">
        <f>IF(AE463="","",VLOOKUP(AE463,Mapping!AT:AU,2,FALSE))</f>
        <v>2</v>
      </c>
      <c r="AE463" s="13" t="s">
        <v>1</v>
      </c>
    </row>
    <row r="464" spans="1:31">
      <c r="A464" s="116">
        <v>20131157</v>
      </c>
      <c r="B464" s="36" t="s">
        <v>257</v>
      </c>
      <c r="C464" s="209"/>
      <c r="D464" s="209"/>
      <c r="E464" s="209"/>
      <c r="F464" s="62">
        <v>12</v>
      </c>
      <c r="G464" s="26">
        <v>6</v>
      </c>
      <c r="H464" s="23" t="str">
        <f t="shared" si="44"/>
        <v>UREN -80 033001 12 6</v>
      </c>
      <c r="I464" s="23" t="str">
        <f t="shared" si="45"/>
        <v>12 6</v>
      </c>
      <c r="J464" s="13" t="s">
        <v>205</v>
      </c>
      <c r="K464" s="327">
        <f>IFERROR(VLOOKUP(L464,Mapping!AW:BA,5,FALSE),"")</f>
        <v>1</v>
      </c>
      <c r="L464" s="97" t="s">
        <v>905</v>
      </c>
      <c r="M464" s="286" t="s">
        <v>2938</v>
      </c>
      <c r="N464" s="26" t="s">
        <v>2879</v>
      </c>
      <c r="O464" s="93">
        <v>44517</v>
      </c>
      <c r="P464" s="13" t="s">
        <v>912</v>
      </c>
      <c r="Q464" s="77">
        <v>2.3E-2</v>
      </c>
      <c r="R464" s="26"/>
      <c r="S464" s="26"/>
      <c r="T464" s="13">
        <v>1</v>
      </c>
      <c r="U464" s="62">
        <v>12</v>
      </c>
      <c r="V464" s="26">
        <v>6</v>
      </c>
      <c r="W464" s="23" t="str">
        <f t="shared" si="46"/>
        <v>UREN -80 033001 12 6</v>
      </c>
      <c r="X464" s="23" t="str">
        <f t="shared" si="47"/>
        <v>12 6</v>
      </c>
      <c r="Y464" s="13"/>
      <c r="Z464" s="13"/>
      <c r="AA464" s="13"/>
      <c r="AB464" s="90"/>
      <c r="AC464" s="26"/>
      <c r="AD464" s="24">
        <f>IF(AE464="","",VLOOKUP(AE464,Mapping!AT:AU,2,FALSE))</f>
        <v>2</v>
      </c>
      <c r="AE464" s="13" t="s">
        <v>1</v>
      </c>
    </row>
    <row r="465" spans="1:31">
      <c r="A465" s="116">
        <v>20131157</v>
      </c>
      <c r="B465" s="36" t="s">
        <v>257</v>
      </c>
      <c r="C465" s="209"/>
      <c r="D465" s="209"/>
      <c r="E465" s="209"/>
      <c r="F465" s="62">
        <v>12</v>
      </c>
      <c r="G465" s="26">
        <v>6</v>
      </c>
      <c r="H465" s="23" t="str">
        <f t="shared" si="44"/>
        <v>UREN -80 033001 12 6</v>
      </c>
      <c r="I465" s="23" t="str">
        <f t="shared" si="45"/>
        <v>12 6</v>
      </c>
      <c r="J465" s="13"/>
      <c r="K465" s="327">
        <f>IFERROR(VLOOKUP(L465,Mapping!AW:BA,5,FALSE),"")</f>
        <v>3</v>
      </c>
      <c r="L465" s="97" t="s">
        <v>943</v>
      </c>
      <c r="M465" s="286" t="s">
        <v>2938</v>
      </c>
      <c r="N465" s="26" t="s">
        <v>2879</v>
      </c>
      <c r="O465" s="93">
        <v>44517</v>
      </c>
      <c r="P465" s="13" t="s">
        <v>912</v>
      </c>
      <c r="Q465" s="77">
        <v>2.3E-2</v>
      </c>
      <c r="R465" s="26"/>
      <c r="S465" s="26"/>
      <c r="T465" s="13">
        <v>1</v>
      </c>
      <c r="U465" s="62">
        <v>12</v>
      </c>
      <c r="V465" s="26">
        <v>6</v>
      </c>
      <c r="W465" s="23" t="str">
        <f t="shared" si="46"/>
        <v>UREN -80 033001 12 6</v>
      </c>
      <c r="X465" s="23" t="str">
        <f t="shared" si="47"/>
        <v>12 6</v>
      </c>
      <c r="Y465" s="13"/>
      <c r="Z465" s="13"/>
      <c r="AA465" s="13"/>
      <c r="AB465" s="90"/>
      <c r="AC465" s="26"/>
      <c r="AD465" s="24">
        <f>IF(AE465="","",VLOOKUP(AE465,Mapping!AT:AU,2,FALSE))</f>
        <v>2</v>
      </c>
      <c r="AE465" s="13" t="s">
        <v>1</v>
      </c>
    </row>
    <row r="466" spans="1:31">
      <c r="A466" s="116">
        <v>20131157</v>
      </c>
      <c r="B466" s="36" t="s">
        <v>257</v>
      </c>
      <c r="C466" s="209"/>
      <c r="D466" s="209"/>
      <c r="E466" s="209"/>
      <c r="F466" s="26">
        <v>12</v>
      </c>
      <c r="G466" s="26">
        <v>6</v>
      </c>
      <c r="H466" s="23" t="str">
        <f t="shared" si="44"/>
        <v>UREN -80 033001 12 6</v>
      </c>
      <c r="I466" s="23" t="str">
        <f t="shared" si="45"/>
        <v>12 6</v>
      </c>
      <c r="J466" s="13"/>
      <c r="K466" s="327">
        <f>IFERROR(VLOOKUP(L466,Mapping!AW:BA,5,FALSE),"")</f>
        <v>2</v>
      </c>
      <c r="L466" s="216" t="s">
        <v>925</v>
      </c>
      <c r="M466" s="286" t="s">
        <v>2938</v>
      </c>
      <c r="N466" s="26" t="s">
        <v>2879</v>
      </c>
      <c r="O466" s="93">
        <v>44517</v>
      </c>
      <c r="P466" s="13" t="s">
        <v>912</v>
      </c>
      <c r="Q466" s="77" t="s">
        <v>3074</v>
      </c>
      <c r="R466" s="26"/>
      <c r="S466" s="26"/>
      <c r="T466" s="13">
        <v>1</v>
      </c>
      <c r="U466" s="26">
        <v>12</v>
      </c>
      <c r="V466" s="26">
        <v>6</v>
      </c>
      <c r="W466" s="23" t="str">
        <f t="shared" si="46"/>
        <v>UREN -80 033001 12 6</v>
      </c>
      <c r="X466" s="23" t="str">
        <f t="shared" si="47"/>
        <v>12 6</v>
      </c>
      <c r="Y466" s="13"/>
      <c r="Z466" s="13"/>
      <c r="AA466" s="13"/>
      <c r="AB466" s="90"/>
      <c r="AC466" s="26"/>
      <c r="AD466" s="24">
        <f>IF(AE466="","",VLOOKUP(AE466,Mapping!AT:AU,2,FALSE))</f>
        <v>2</v>
      </c>
      <c r="AE466" s="13" t="s">
        <v>1</v>
      </c>
    </row>
    <row r="467" spans="1:31">
      <c r="A467" s="116">
        <v>20196928</v>
      </c>
      <c r="B467" s="36" t="s">
        <v>267</v>
      </c>
      <c r="C467" s="209"/>
      <c r="D467" s="209"/>
      <c r="E467" s="209"/>
      <c r="F467" s="26">
        <v>12</v>
      </c>
      <c r="G467" s="26">
        <v>6</v>
      </c>
      <c r="H467" s="23" t="str">
        <f t="shared" si="44"/>
        <v>UREN -80 033001 12 6</v>
      </c>
      <c r="I467" s="23" t="str">
        <f t="shared" si="45"/>
        <v>12 6</v>
      </c>
      <c r="J467" s="13"/>
      <c r="K467" s="327">
        <f>IFERROR(VLOOKUP(L467,Mapping!AW:BA,5,FALSE),"")</f>
        <v>1</v>
      </c>
      <c r="L467" s="97" t="s">
        <v>905</v>
      </c>
      <c r="M467" s="286" t="s">
        <v>2938</v>
      </c>
      <c r="N467" s="26" t="s">
        <v>2879</v>
      </c>
      <c r="O467" s="93">
        <v>44517</v>
      </c>
      <c r="P467" s="13" t="s">
        <v>912</v>
      </c>
      <c r="Q467" s="77">
        <v>2.5999999999999999E-2</v>
      </c>
      <c r="R467" s="26"/>
      <c r="S467" s="26"/>
      <c r="T467" s="13">
        <v>1</v>
      </c>
      <c r="U467" s="26">
        <v>12</v>
      </c>
      <c r="V467" s="26">
        <v>6</v>
      </c>
      <c r="W467" s="23" t="str">
        <f t="shared" si="46"/>
        <v>UREN -80 033001 12 6</v>
      </c>
      <c r="X467" s="23" t="str">
        <f t="shared" si="47"/>
        <v>12 6</v>
      </c>
      <c r="Y467" s="13"/>
      <c r="Z467" s="13"/>
      <c r="AA467" s="13"/>
      <c r="AB467" s="90"/>
      <c r="AC467" s="26"/>
      <c r="AD467" s="24">
        <f>IF(AE467="","",VLOOKUP(AE467,Mapping!AT:AU,2,FALSE))</f>
        <v>2</v>
      </c>
      <c r="AE467" s="13" t="s">
        <v>1</v>
      </c>
    </row>
    <row r="468" spans="1:31">
      <c r="A468" s="116">
        <v>20196928</v>
      </c>
      <c r="B468" s="36" t="s">
        <v>267</v>
      </c>
      <c r="C468" s="209"/>
      <c r="D468" s="209"/>
      <c r="E468" s="209"/>
      <c r="F468" s="26">
        <v>12</v>
      </c>
      <c r="G468" s="26">
        <v>6</v>
      </c>
      <c r="H468" s="23" t="str">
        <f t="shared" si="44"/>
        <v>UREN -80 033001 12 6</v>
      </c>
      <c r="I468" s="23" t="str">
        <f t="shared" si="45"/>
        <v>12 6</v>
      </c>
      <c r="J468" s="13"/>
      <c r="K468" s="327">
        <f>IFERROR(VLOOKUP(L468,Mapping!AW:BA,5,FALSE),"")</f>
        <v>3</v>
      </c>
      <c r="L468" s="97" t="s">
        <v>943</v>
      </c>
      <c r="M468" s="286" t="s">
        <v>2938</v>
      </c>
      <c r="N468" s="26" t="s">
        <v>2879</v>
      </c>
      <c r="O468" s="93">
        <v>44517</v>
      </c>
      <c r="P468" s="13" t="s">
        <v>912</v>
      </c>
      <c r="Q468" s="77">
        <v>2.5000000000000001E-2</v>
      </c>
      <c r="R468" s="26"/>
      <c r="S468" s="26"/>
      <c r="T468" s="13">
        <v>1</v>
      </c>
      <c r="U468" s="26">
        <v>12</v>
      </c>
      <c r="V468" s="26">
        <v>6</v>
      </c>
      <c r="W468" s="23" t="str">
        <f t="shared" si="46"/>
        <v>UREN -80 033001 12 6</v>
      </c>
      <c r="X468" s="23" t="str">
        <f t="shared" si="47"/>
        <v>12 6</v>
      </c>
      <c r="Y468" s="13"/>
      <c r="Z468" s="13"/>
      <c r="AA468" s="13"/>
      <c r="AB468" s="90"/>
      <c r="AC468" s="26"/>
      <c r="AD468" s="24">
        <f>IF(AE468="","",VLOOKUP(AE468,Mapping!AT:AU,2,FALSE))</f>
        <v>2</v>
      </c>
      <c r="AE468" s="13" t="s">
        <v>1</v>
      </c>
    </row>
    <row r="469" spans="1:31">
      <c r="A469" s="116">
        <v>20196928</v>
      </c>
      <c r="B469" s="36" t="s">
        <v>267</v>
      </c>
      <c r="C469" s="209"/>
      <c r="D469" s="209"/>
      <c r="E469" s="209"/>
      <c r="F469" s="26">
        <v>12</v>
      </c>
      <c r="G469" s="26">
        <v>6</v>
      </c>
      <c r="H469" s="23" t="str">
        <f t="shared" si="44"/>
        <v>UREN -80 033001 12 6</v>
      </c>
      <c r="I469" s="23" t="str">
        <f t="shared" si="45"/>
        <v>12 6</v>
      </c>
      <c r="J469" s="13"/>
      <c r="K469" s="327">
        <f>IFERROR(VLOOKUP(L469,Mapping!AW:BA,5,FALSE),"")</f>
        <v>2</v>
      </c>
      <c r="L469" s="216" t="s">
        <v>925</v>
      </c>
      <c r="M469" s="286" t="s">
        <v>2938</v>
      </c>
      <c r="N469" s="26" t="s">
        <v>2879</v>
      </c>
      <c r="O469" s="93">
        <v>44517</v>
      </c>
      <c r="P469" s="13" t="s">
        <v>912</v>
      </c>
      <c r="Q469" s="77">
        <v>3.4000000000000002E-2</v>
      </c>
      <c r="R469" s="26"/>
      <c r="S469" s="26"/>
      <c r="T469" s="13">
        <v>1</v>
      </c>
      <c r="U469" s="26">
        <v>12</v>
      </c>
      <c r="V469" s="26">
        <v>6</v>
      </c>
      <c r="W469" s="23" t="str">
        <f t="shared" si="46"/>
        <v>UREN -80 033001 12 6</v>
      </c>
      <c r="X469" s="23" t="str">
        <f t="shared" si="47"/>
        <v>12 6</v>
      </c>
      <c r="Y469" s="13"/>
      <c r="Z469" s="13"/>
      <c r="AA469" s="13"/>
      <c r="AB469" s="90"/>
      <c r="AC469" s="26"/>
      <c r="AD469" s="24">
        <f>IF(AE469="","",VLOOKUP(AE469,Mapping!AT:AU,2,FALSE))</f>
        <v>2</v>
      </c>
      <c r="AE469" s="13" t="s">
        <v>1</v>
      </c>
    </row>
    <row r="470" spans="1:31">
      <c r="A470" s="116">
        <v>19930222</v>
      </c>
      <c r="B470" s="36" t="s">
        <v>229</v>
      </c>
      <c r="C470" s="209"/>
      <c r="D470" s="209"/>
      <c r="E470" s="209"/>
      <c r="F470" s="26"/>
      <c r="G470" s="26">
        <v>5</v>
      </c>
      <c r="H470" s="23" t="str">
        <f t="shared" si="44"/>
        <v>UREN -80 033001  5</v>
      </c>
      <c r="I470" s="23" t="str">
        <f t="shared" si="45"/>
        <v xml:space="preserve"> 5</v>
      </c>
      <c r="J470" s="13"/>
      <c r="K470" s="327">
        <f>IFERROR(VLOOKUP(L470,Mapping!AW:BA,5,FALSE),"")</f>
        <v>2</v>
      </c>
      <c r="L470" s="97" t="s">
        <v>925</v>
      </c>
      <c r="M470" s="286"/>
      <c r="N470" s="26" t="s">
        <v>2937</v>
      </c>
      <c r="O470" s="252">
        <v>44104</v>
      </c>
      <c r="P470" s="13" t="s">
        <v>949</v>
      </c>
      <c r="Q470" s="77"/>
      <c r="R470" s="26"/>
      <c r="S470" s="26"/>
      <c r="T470" s="13"/>
      <c r="U470" s="26"/>
      <c r="V470" s="26">
        <v>5</v>
      </c>
      <c r="W470" s="23" t="str">
        <f t="shared" si="46"/>
        <v>UREN -80 033001  5</v>
      </c>
      <c r="X470" s="23" t="str">
        <f t="shared" si="47"/>
        <v xml:space="preserve"> 5</v>
      </c>
      <c r="Y470" s="13"/>
      <c r="Z470" s="13"/>
      <c r="AA470" s="13"/>
      <c r="AB470" s="90"/>
      <c r="AC470" s="26"/>
      <c r="AD470" s="24">
        <f>IF(AE470="","",VLOOKUP(AE470,Mapping!AT:AU,2,FALSE))</f>
        <v>2</v>
      </c>
      <c r="AE470" s="13" t="s">
        <v>1</v>
      </c>
    </row>
    <row r="471" spans="1:31" ht="29">
      <c r="A471" s="116">
        <v>19980098</v>
      </c>
      <c r="B471" s="36" t="s">
        <v>237</v>
      </c>
      <c r="C471" s="209"/>
      <c r="D471" s="209"/>
      <c r="E471" s="209"/>
      <c r="F471" s="62"/>
      <c r="G471" s="26">
        <v>5</v>
      </c>
      <c r="H471" s="23" t="str">
        <f t="shared" si="44"/>
        <v>UREN -80 033001  5</v>
      </c>
      <c r="I471" s="23" t="str">
        <f t="shared" si="45"/>
        <v xml:space="preserve"> 5</v>
      </c>
      <c r="J471" s="13"/>
      <c r="K471" s="327">
        <f>IFERROR(VLOOKUP(L471,Mapping!AW:BA,5,FALSE),"")</f>
        <v>1</v>
      </c>
      <c r="L471" s="97" t="s">
        <v>905</v>
      </c>
      <c r="M471" s="286" t="s">
        <v>2938</v>
      </c>
      <c r="N471" s="26" t="s">
        <v>2879</v>
      </c>
      <c r="O471" s="93">
        <v>44524</v>
      </c>
      <c r="P471" s="13" t="s">
        <v>912</v>
      </c>
      <c r="Q471" s="77">
        <v>1.7999999999999999E-2</v>
      </c>
      <c r="R471" s="26">
        <v>18</v>
      </c>
      <c r="S471" s="26"/>
      <c r="T471" s="13">
        <v>1</v>
      </c>
      <c r="U471" s="62"/>
      <c r="V471" s="26">
        <v>5</v>
      </c>
      <c r="W471" s="23" t="str">
        <f t="shared" si="46"/>
        <v>UREN -80 033001  5</v>
      </c>
      <c r="X471" s="23" t="str">
        <f t="shared" si="47"/>
        <v xml:space="preserve"> 5</v>
      </c>
      <c r="Y471" s="13"/>
      <c r="Z471" s="13"/>
      <c r="AA471" s="13"/>
      <c r="AB471" s="90" t="s">
        <v>3075</v>
      </c>
      <c r="AC471" s="26"/>
      <c r="AD471" s="24">
        <f>IF(AE471="","",VLOOKUP(AE471,Mapping!AT:AU,2,FALSE))</f>
        <v>2</v>
      </c>
      <c r="AE471" s="13" t="s">
        <v>1</v>
      </c>
    </row>
    <row r="472" spans="1:31">
      <c r="A472" s="116">
        <v>19930222</v>
      </c>
      <c r="B472" s="36" t="s">
        <v>229</v>
      </c>
      <c r="C472" s="209"/>
      <c r="D472" s="209"/>
      <c r="E472" s="209"/>
      <c r="F472" s="62"/>
      <c r="G472" s="62">
        <v>5</v>
      </c>
      <c r="H472" s="23" t="str">
        <f t="shared" si="44"/>
        <v>UREN -80 033001  5</v>
      </c>
      <c r="I472" s="23" t="str">
        <f t="shared" si="45"/>
        <v xml:space="preserve"> 5</v>
      </c>
      <c r="J472" s="13"/>
      <c r="K472" s="327">
        <f>IFERROR(VLOOKUP(L472,Mapping!AW:BA,5,FALSE),"")</f>
        <v>2</v>
      </c>
      <c r="L472" s="97" t="s">
        <v>925</v>
      </c>
      <c r="M472" s="286"/>
      <c r="N472" s="393" t="s">
        <v>2937</v>
      </c>
      <c r="O472" s="395">
        <v>44104</v>
      </c>
      <c r="P472" s="13" t="s">
        <v>969</v>
      </c>
      <c r="Q472" s="77"/>
      <c r="R472" s="26"/>
      <c r="S472" s="26"/>
      <c r="T472" s="13"/>
      <c r="U472" s="62"/>
      <c r="V472" s="62">
        <v>5</v>
      </c>
      <c r="W472" s="23" t="str">
        <f t="shared" si="46"/>
        <v>UREN -80 033001  5</v>
      </c>
      <c r="X472" s="23" t="str">
        <f t="shared" si="47"/>
        <v xml:space="preserve"> 5</v>
      </c>
      <c r="Y472" s="13"/>
      <c r="Z472" s="13"/>
      <c r="AA472" s="13"/>
      <c r="AB472" s="90"/>
      <c r="AC472" s="26"/>
      <c r="AD472" s="24">
        <f>IF(AE472="","",VLOOKUP(AE472,Mapping!AT:AU,2,FALSE))</f>
        <v>2</v>
      </c>
      <c r="AE472" s="13" t="s">
        <v>1</v>
      </c>
    </row>
    <row r="473" spans="1:31" ht="29">
      <c r="A473" s="116">
        <v>20110272</v>
      </c>
      <c r="B473" s="36" t="s">
        <v>249</v>
      </c>
      <c r="C473" s="209"/>
      <c r="D473" s="209"/>
      <c r="E473" s="209"/>
      <c r="F473" s="62">
        <v>12</v>
      </c>
      <c r="G473" s="26">
        <v>6</v>
      </c>
      <c r="H473" s="23" t="str">
        <f t="shared" si="44"/>
        <v>UREN -80 033001 12 6</v>
      </c>
      <c r="I473" s="23" t="str">
        <f t="shared" si="45"/>
        <v>12 6</v>
      </c>
      <c r="J473" s="13"/>
      <c r="K473" s="327">
        <f>IFERROR(VLOOKUP(L473,Mapping!AW:BA,5,FALSE),"")</f>
        <v>1</v>
      </c>
      <c r="L473" s="97" t="s">
        <v>905</v>
      </c>
      <c r="M473" s="286" t="s">
        <v>2938</v>
      </c>
      <c r="N473" s="26" t="s">
        <v>2879</v>
      </c>
      <c r="O473" s="93">
        <v>44524</v>
      </c>
      <c r="P473" s="13" t="s">
        <v>912</v>
      </c>
      <c r="Q473" s="77">
        <v>2.3E-2</v>
      </c>
      <c r="R473" s="26">
        <v>23</v>
      </c>
      <c r="S473" s="26"/>
      <c r="T473" s="13">
        <v>1</v>
      </c>
      <c r="U473" s="62">
        <v>12</v>
      </c>
      <c r="V473" s="26">
        <v>6</v>
      </c>
      <c r="W473" s="23" t="str">
        <f t="shared" si="46"/>
        <v>UREN -80 033001 12 6</v>
      </c>
      <c r="X473" s="23" t="str">
        <f t="shared" si="47"/>
        <v>12 6</v>
      </c>
      <c r="Y473" s="13"/>
      <c r="Z473" s="13"/>
      <c r="AA473" s="13"/>
      <c r="AB473" s="90" t="s">
        <v>3075</v>
      </c>
      <c r="AC473" s="26"/>
      <c r="AD473" s="24">
        <f>IF(AE473="","",VLOOKUP(AE473,Mapping!AT:AU,2,FALSE))</f>
        <v>2</v>
      </c>
      <c r="AE473" s="13" t="s">
        <v>1</v>
      </c>
    </row>
    <row r="474" spans="1:31" ht="58">
      <c r="A474" s="116">
        <v>20141901</v>
      </c>
      <c r="B474" s="36" t="s">
        <v>258</v>
      </c>
      <c r="C474" s="209"/>
      <c r="D474" s="209"/>
      <c r="E474" s="209"/>
      <c r="F474" s="62">
        <v>12</v>
      </c>
      <c r="G474" s="26">
        <v>6</v>
      </c>
      <c r="H474" s="23" t="str">
        <f t="shared" si="44"/>
        <v>UREN -80 033001 12 6</v>
      </c>
      <c r="I474" s="23" t="str">
        <f t="shared" si="45"/>
        <v>12 6</v>
      </c>
      <c r="J474" s="13" t="s">
        <v>205</v>
      </c>
      <c r="K474" s="327">
        <f>IFERROR(VLOOKUP(L474,Mapping!AW:BA,5,FALSE),"")</f>
        <v>1</v>
      </c>
      <c r="L474" s="97" t="s">
        <v>905</v>
      </c>
      <c r="M474" s="286" t="s">
        <v>2938</v>
      </c>
      <c r="N474" s="26" t="s">
        <v>2879</v>
      </c>
      <c r="O474" s="93">
        <v>44524</v>
      </c>
      <c r="P474" s="13" t="s">
        <v>912</v>
      </c>
      <c r="Q474" s="77">
        <v>3.5999999999999997E-2</v>
      </c>
      <c r="R474" s="26">
        <v>36</v>
      </c>
      <c r="S474" s="26"/>
      <c r="T474" s="13"/>
      <c r="U474" s="62">
        <v>12</v>
      </c>
      <c r="V474" s="26">
        <v>6</v>
      </c>
      <c r="W474" s="23" t="str">
        <f t="shared" si="46"/>
        <v>UREN -80 033001 12 6</v>
      </c>
      <c r="X474" s="23" t="str">
        <f t="shared" si="47"/>
        <v>12 6</v>
      </c>
      <c r="Y474" s="13"/>
      <c r="Z474" s="13"/>
      <c r="AA474" s="13"/>
      <c r="AB474" s="90" t="s">
        <v>3076</v>
      </c>
      <c r="AC474" s="26"/>
      <c r="AD474" s="24">
        <f>IF(AE474="","",VLOOKUP(AE474,Mapping!AT:AU,2,FALSE))</f>
        <v>2</v>
      </c>
      <c r="AE474" s="13" t="s">
        <v>1</v>
      </c>
    </row>
    <row r="475" spans="1:31" ht="43.5">
      <c r="A475" s="116">
        <v>20196919</v>
      </c>
      <c r="B475" s="36" t="s">
        <v>3077</v>
      </c>
      <c r="C475" s="209"/>
      <c r="D475" s="209"/>
      <c r="E475" s="209"/>
      <c r="F475" s="26">
        <v>12</v>
      </c>
      <c r="G475" s="26">
        <v>6</v>
      </c>
      <c r="H475" s="23" t="str">
        <f t="shared" si="44"/>
        <v>UREN -80 033001 12 6</v>
      </c>
      <c r="I475" s="23" t="str">
        <f t="shared" si="45"/>
        <v>12 6</v>
      </c>
      <c r="J475" s="13" t="s">
        <v>205</v>
      </c>
      <c r="K475" s="327">
        <f>IFERROR(VLOOKUP(L475,Mapping!AW:BA,5,FALSE),"")</f>
        <v>1</v>
      </c>
      <c r="L475" s="97" t="s">
        <v>905</v>
      </c>
      <c r="M475" s="286" t="s">
        <v>2938</v>
      </c>
      <c r="N475" s="26" t="s">
        <v>2879</v>
      </c>
      <c r="O475" s="93">
        <v>44524</v>
      </c>
      <c r="P475" s="13" t="s">
        <v>912</v>
      </c>
      <c r="Q475" s="77">
        <v>2.5000000000000001E-2</v>
      </c>
      <c r="R475" s="26"/>
      <c r="S475" s="26"/>
      <c r="T475" s="13">
        <v>1</v>
      </c>
      <c r="U475" s="26">
        <v>12</v>
      </c>
      <c r="V475" s="26">
        <v>6</v>
      </c>
      <c r="W475" s="23" t="str">
        <f t="shared" si="46"/>
        <v>UREN -80 033001 12 6</v>
      </c>
      <c r="X475" s="23" t="str">
        <f t="shared" si="47"/>
        <v>12 6</v>
      </c>
      <c r="Y475" s="13"/>
      <c r="Z475" s="13"/>
      <c r="AA475" s="13"/>
      <c r="AB475" s="90" t="s">
        <v>3078</v>
      </c>
      <c r="AC475" s="26"/>
      <c r="AD475" s="24">
        <f>IF(AE475="","",VLOOKUP(AE475,Mapping!AT:AU,2,FALSE))</f>
        <v>2</v>
      </c>
      <c r="AE475" s="13" t="s">
        <v>1</v>
      </c>
    </row>
    <row r="476" spans="1:31">
      <c r="A476" s="116">
        <v>20196919</v>
      </c>
      <c r="B476" s="36" t="s">
        <v>3077</v>
      </c>
      <c r="C476" s="209"/>
      <c r="D476" s="209"/>
      <c r="E476" s="209"/>
      <c r="F476" s="26">
        <v>12</v>
      </c>
      <c r="G476" s="26">
        <v>6</v>
      </c>
      <c r="H476" s="23" t="str">
        <f t="shared" si="44"/>
        <v>UREN -80 033001 12 6</v>
      </c>
      <c r="I476" s="23" t="str">
        <f t="shared" si="45"/>
        <v>12 6</v>
      </c>
      <c r="J476" s="13"/>
      <c r="K476" s="327">
        <f>IFERROR(VLOOKUP(L476,Mapping!AW:BA,5,FALSE),"")</f>
        <v>3</v>
      </c>
      <c r="L476" s="97" t="s">
        <v>943</v>
      </c>
      <c r="M476" s="286" t="s">
        <v>2938</v>
      </c>
      <c r="N476" s="26" t="s">
        <v>2879</v>
      </c>
      <c r="O476" s="93">
        <v>44524</v>
      </c>
      <c r="P476" s="13" t="s">
        <v>912</v>
      </c>
      <c r="Q476" s="77">
        <v>3.5000000000000003E-2</v>
      </c>
      <c r="R476" s="26"/>
      <c r="S476" s="26"/>
      <c r="T476" s="13">
        <v>1</v>
      </c>
      <c r="U476" s="26">
        <v>12</v>
      </c>
      <c r="V476" s="26">
        <v>6</v>
      </c>
      <c r="W476" s="23" t="str">
        <f t="shared" si="46"/>
        <v>UREN -80 033001 12 6</v>
      </c>
      <c r="X476" s="23" t="str">
        <f t="shared" si="47"/>
        <v>12 6</v>
      </c>
      <c r="Y476" s="13"/>
      <c r="Z476" s="13"/>
      <c r="AA476" s="13"/>
      <c r="AB476" s="90"/>
      <c r="AC476" s="26"/>
      <c r="AD476" s="24">
        <f>IF(AE476="","",VLOOKUP(AE476,Mapping!AT:AU,2,FALSE))</f>
        <v>2</v>
      </c>
      <c r="AE476" s="13" t="s">
        <v>1</v>
      </c>
    </row>
    <row r="477" spans="1:31" ht="17.5">
      <c r="A477" s="116" t="s">
        <v>593</v>
      </c>
      <c r="B477" s="325" t="s">
        <v>594</v>
      </c>
      <c r="C477" s="209"/>
      <c r="D477" s="209"/>
      <c r="E477" s="209"/>
      <c r="F477" s="62">
        <v>12</v>
      </c>
      <c r="G477" s="26">
        <v>6</v>
      </c>
      <c r="H477" s="23" t="str">
        <f t="shared" si="44"/>
        <v>UREN -80 033001 12 6</v>
      </c>
      <c r="I477" s="23" t="str">
        <f t="shared" si="45"/>
        <v>12 6</v>
      </c>
      <c r="J477" s="13"/>
      <c r="K477" s="327">
        <f>IFERROR(VLOOKUP(L477,Mapping!AW:BA,5,FALSE),"")</f>
        <v>1</v>
      </c>
      <c r="L477" s="97" t="s">
        <v>905</v>
      </c>
      <c r="M477" s="286" t="s">
        <v>2938</v>
      </c>
      <c r="N477" s="26" t="s">
        <v>2879</v>
      </c>
      <c r="O477" s="93">
        <v>44524</v>
      </c>
      <c r="P477" s="13" t="s">
        <v>912</v>
      </c>
      <c r="Q477" s="77">
        <v>3.6999999999999998E-2</v>
      </c>
      <c r="R477" s="26">
        <v>37</v>
      </c>
      <c r="S477" s="26"/>
      <c r="T477" s="13">
        <v>1</v>
      </c>
      <c r="U477" s="62">
        <v>12</v>
      </c>
      <c r="V477" s="26">
        <v>6</v>
      </c>
      <c r="W477" s="23" t="str">
        <f t="shared" si="46"/>
        <v>UREN -80 033001 12 6</v>
      </c>
      <c r="X477" s="23" t="str">
        <f t="shared" si="47"/>
        <v>12 6</v>
      </c>
      <c r="Y477" s="13"/>
      <c r="Z477" s="13"/>
      <c r="AA477" s="13"/>
      <c r="AB477" s="90" t="s">
        <v>3079</v>
      </c>
      <c r="AC477" s="26"/>
      <c r="AD477" s="24">
        <f>IF(AE477="","",VLOOKUP(AE477,Mapping!AT:AU,2,FALSE))</f>
        <v>2</v>
      </c>
      <c r="AE477" s="13" t="s">
        <v>1</v>
      </c>
    </row>
    <row r="478" spans="1:31" ht="17.5">
      <c r="A478" s="116" t="s">
        <v>593</v>
      </c>
      <c r="B478" s="325" t="s">
        <v>594</v>
      </c>
      <c r="C478" s="209"/>
      <c r="D478" s="209"/>
      <c r="E478" s="209"/>
      <c r="F478" s="62">
        <v>12</v>
      </c>
      <c r="G478" s="26">
        <v>6</v>
      </c>
      <c r="H478" s="23" t="str">
        <f t="shared" si="44"/>
        <v>UREN -80 033001 12 6</v>
      </c>
      <c r="I478" s="23" t="str">
        <f t="shared" si="45"/>
        <v>12 6</v>
      </c>
      <c r="J478" s="13"/>
      <c r="K478" s="327">
        <f>IFERROR(VLOOKUP(L478,Mapping!AW:BA,5,FALSE),"")</f>
        <v>2</v>
      </c>
      <c r="L478" s="216" t="s">
        <v>925</v>
      </c>
      <c r="M478" s="286" t="s">
        <v>2938</v>
      </c>
      <c r="N478" s="26" t="s">
        <v>2879</v>
      </c>
      <c r="O478" s="93">
        <v>44524</v>
      </c>
      <c r="P478" s="13" t="s">
        <v>912</v>
      </c>
      <c r="Q478" s="77">
        <v>2.1999999999999999E-2</v>
      </c>
      <c r="R478" s="26">
        <v>22</v>
      </c>
      <c r="S478" s="26"/>
      <c r="T478" s="13">
        <v>1</v>
      </c>
      <c r="U478" s="62">
        <v>12</v>
      </c>
      <c r="V478" s="26">
        <v>6</v>
      </c>
      <c r="W478" s="23" t="str">
        <f t="shared" si="46"/>
        <v>UREN -80 033001 12 6</v>
      </c>
      <c r="X478" s="23" t="str">
        <f t="shared" si="47"/>
        <v>12 6</v>
      </c>
      <c r="Y478" s="13"/>
      <c r="Z478" s="13"/>
      <c r="AA478" s="13"/>
      <c r="AB478" s="90" t="s">
        <v>3079</v>
      </c>
      <c r="AC478" s="26"/>
      <c r="AD478" s="24">
        <f>IF(AE478="","",VLOOKUP(AE478,Mapping!AT:AU,2,FALSE))</f>
        <v>2</v>
      </c>
      <c r="AE478" s="13" t="s">
        <v>1</v>
      </c>
    </row>
    <row r="479" spans="1:31" ht="17.5">
      <c r="A479" s="116" t="s">
        <v>593</v>
      </c>
      <c r="B479" s="325" t="s">
        <v>594</v>
      </c>
      <c r="C479" s="209"/>
      <c r="D479" s="209"/>
      <c r="E479" s="209"/>
      <c r="F479" s="62">
        <v>12</v>
      </c>
      <c r="G479" s="26">
        <v>6</v>
      </c>
      <c r="H479" s="23" t="str">
        <f t="shared" si="44"/>
        <v>UREN -80 033001 12 6</v>
      </c>
      <c r="I479" s="23" t="str">
        <f t="shared" si="45"/>
        <v>12 6</v>
      </c>
      <c r="J479" s="13"/>
      <c r="K479" s="327">
        <f>IFERROR(VLOOKUP(L479,Mapping!AW:BA,5,FALSE),"")</f>
        <v>3</v>
      </c>
      <c r="L479" s="97" t="s">
        <v>943</v>
      </c>
      <c r="M479" s="286" t="s">
        <v>2938</v>
      </c>
      <c r="N479" s="26" t="s">
        <v>2879</v>
      </c>
      <c r="O479" s="93">
        <v>44524</v>
      </c>
      <c r="P479" s="13" t="s">
        <v>912</v>
      </c>
      <c r="Q479" s="77">
        <v>4.2000000000000003E-2</v>
      </c>
      <c r="R479" s="26">
        <v>42</v>
      </c>
      <c r="S479" s="26"/>
      <c r="T479" s="13">
        <v>1</v>
      </c>
      <c r="U479" s="62">
        <v>12</v>
      </c>
      <c r="V479" s="26">
        <v>6</v>
      </c>
      <c r="W479" s="23" t="str">
        <f t="shared" si="46"/>
        <v>UREN -80 033001 12 6</v>
      </c>
      <c r="X479" s="23" t="str">
        <f t="shared" si="47"/>
        <v>12 6</v>
      </c>
      <c r="Y479" s="13"/>
      <c r="Z479" s="13"/>
      <c r="AA479" s="13"/>
      <c r="AB479" s="90" t="s">
        <v>3079</v>
      </c>
      <c r="AC479" s="26"/>
      <c r="AD479" s="24">
        <f>IF(AE479="","",VLOOKUP(AE479,Mapping!AT:AU,2,FALSE))</f>
        <v>2</v>
      </c>
      <c r="AE479" s="13" t="s">
        <v>1</v>
      </c>
    </row>
    <row r="480" spans="1:31">
      <c r="A480" s="116">
        <v>19930222</v>
      </c>
      <c r="B480" s="36" t="s">
        <v>229</v>
      </c>
      <c r="C480" s="209"/>
      <c r="D480" s="209"/>
      <c r="E480" s="209"/>
      <c r="F480" s="62"/>
      <c r="G480" s="62">
        <v>5</v>
      </c>
      <c r="H480" s="23" t="str">
        <f t="shared" si="44"/>
        <v>UREN -80 033001  5</v>
      </c>
      <c r="I480" s="23" t="str">
        <f t="shared" si="45"/>
        <v xml:space="preserve"> 5</v>
      </c>
      <c r="J480" s="13" t="s">
        <v>205</v>
      </c>
      <c r="K480" s="327">
        <f>IFERROR(VLOOKUP(L480,Mapping!AW:BA,5,FALSE),"")</f>
        <v>2</v>
      </c>
      <c r="L480" s="216" t="s">
        <v>925</v>
      </c>
      <c r="M480" s="286" t="s">
        <v>2938</v>
      </c>
      <c r="N480" s="26" t="s">
        <v>2937</v>
      </c>
      <c r="O480" s="93">
        <v>44104</v>
      </c>
      <c r="P480" s="13" t="s">
        <v>912</v>
      </c>
      <c r="Q480" s="77"/>
      <c r="R480" s="26"/>
      <c r="S480" s="26"/>
      <c r="T480" s="13"/>
      <c r="U480" s="62"/>
      <c r="V480" s="62">
        <v>5</v>
      </c>
      <c r="W480" s="23" t="str">
        <f t="shared" si="46"/>
        <v>UREN -80 033001  5</v>
      </c>
      <c r="X480" s="23" t="str">
        <f t="shared" si="47"/>
        <v xml:space="preserve"> 5</v>
      </c>
      <c r="Y480" s="13"/>
      <c r="Z480" s="13"/>
      <c r="AA480" s="13"/>
      <c r="AB480" s="90"/>
      <c r="AC480" s="26"/>
      <c r="AD480" s="24">
        <f>IF(AE480="","",VLOOKUP(AE480,Mapping!AT:AU,2,FALSE))</f>
        <v>2</v>
      </c>
      <c r="AE480" s="13" t="s">
        <v>1</v>
      </c>
    </row>
    <row r="481" spans="1:31">
      <c r="A481" s="116">
        <v>20060093</v>
      </c>
      <c r="B481" s="36" t="s">
        <v>245</v>
      </c>
      <c r="C481" s="209"/>
      <c r="D481" s="209"/>
      <c r="E481" s="209"/>
      <c r="F481" s="62"/>
      <c r="G481" s="26">
        <v>7</v>
      </c>
      <c r="H481" s="23" t="str">
        <f t="shared" si="44"/>
        <v>UREN -80 033001  7</v>
      </c>
      <c r="I481" s="23" t="str">
        <f t="shared" si="45"/>
        <v xml:space="preserve"> 7</v>
      </c>
      <c r="J481" s="13" t="s">
        <v>205</v>
      </c>
      <c r="K481" s="327">
        <f>IFERROR(VLOOKUP(L481,Mapping!AW:BA,5,FALSE),"")</f>
        <v>1</v>
      </c>
      <c r="L481" s="97" t="s">
        <v>905</v>
      </c>
      <c r="M481" s="286" t="s">
        <v>2938</v>
      </c>
      <c r="N481" s="26" t="s">
        <v>2879</v>
      </c>
      <c r="O481" s="93">
        <v>44525</v>
      </c>
      <c r="P481" s="13" t="s">
        <v>912</v>
      </c>
      <c r="Q481" s="77" t="s">
        <v>3066</v>
      </c>
      <c r="R481" s="26"/>
      <c r="S481" s="26"/>
      <c r="T481" s="13">
        <v>1</v>
      </c>
      <c r="U481" s="62"/>
      <c r="V481" s="26">
        <v>7</v>
      </c>
      <c r="W481" s="23" t="str">
        <f t="shared" si="46"/>
        <v>UREN -80 033001  7</v>
      </c>
      <c r="X481" s="23" t="str">
        <f t="shared" si="47"/>
        <v xml:space="preserve"> 7</v>
      </c>
      <c r="Y481" s="13"/>
      <c r="Z481" s="13"/>
      <c r="AA481" s="13"/>
      <c r="AB481" s="90" t="s">
        <v>3080</v>
      </c>
      <c r="AC481" s="26"/>
      <c r="AD481" s="24">
        <f>IF(AE481="","",VLOOKUP(AE481,Mapping!AT:AU,2,FALSE))</f>
        <v>2</v>
      </c>
      <c r="AE481" s="13" t="s">
        <v>1</v>
      </c>
    </row>
    <row r="482" spans="1:31">
      <c r="A482" s="116">
        <v>20060099</v>
      </c>
      <c r="B482" s="36" t="s">
        <v>246</v>
      </c>
      <c r="C482" s="209"/>
      <c r="D482" s="209"/>
      <c r="E482" s="209"/>
      <c r="F482" s="62"/>
      <c r="G482" s="26">
        <v>3</v>
      </c>
      <c r="H482" s="23" t="str">
        <f t="shared" si="44"/>
        <v>UREN -80 033001  3</v>
      </c>
      <c r="I482" s="23" t="str">
        <f t="shared" si="45"/>
        <v xml:space="preserve"> 3</v>
      </c>
      <c r="J482" s="13"/>
      <c r="K482" s="327">
        <f>IFERROR(VLOOKUP(L482,Mapping!AW:BA,5,FALSE),"")</f>
        <v>1</v>
      </c>
      <c r="L482" s="97" t="s">
        <v>905</v>
      </c>
      <c r="M482" s="286" t="s">
        <v>2938</v>
      </c>
      <c r="N482" s="26" t="s">
        <v>2879</v>
      </c>
      <c r="O482" s="93">
        <v>44525</v>
      </c>
      <c r="P482" s="13" t="s">
        <v>912</v>
      </c>
      <c r="Q482" s="77">
        <v>3.2000000000000001E-2</v>
      </c>
      <c r="R482" s="26">
        <v>32</v>
      </c>
      <c r="S482" s="26"/>
      <c r="T482" s="13">
        <v>1</v>
      </c>
      <c r="U482" s="62"/>
      <c r="V482" s="26">
        <v>3</v>
      </c>
      <c r="W482" s="23" t="str">
        <f t="shared" si="46"/>
        <v>UREN -80 033001  3</v>
      </c>
      <c r="X482" s="23" t="str">
        <f t="shared" si="47"/>
        <v xml:space="preserve"> 3</v>
      </c>
      <c r="Y482" s="13"/>
      <c r="Z482" s="13"/>
      <c r="AA482" s="13"/>
      <c r="AB482" s="90" t="s">
        <v>3080</v>
      </c>
      <c r="AC482" s="26"/>
      <c r="AD482" s="24">
        <f>IF(AE482="","",VLOOKUP(AE482,Mapping!AT:AU,2,FALSE))</f>
        <v>2</v>
      </c>
      <c r="AE482" s="13" t="s">
        <v>1</v>
      </c>
    </row>
    <row r="483" spans="1:31">
      <c r="A483" s="116">
        <v>20100742</v>
      </c>
      <c r="B483" s="36" t="s">
        <v>247</v>
      </c>
      <c r="C483" s="209"/>
      <c r="D483" s="209"/>
      <c r="E483" s="209"/>
      <c r="F483" s="62"/>
      <c r="G483" s="26">
        <v>9</v>
      </c>
      <c r="H483" s="23" t="str">
        <f t="shared" si="44"/>
        <v>UREN -80 033001  9</v>
      </c>
      <c r="I483" s="23" t="str">
        <f t="shared" si="45"/>
        <v xml:space="preserve"> 9</v>
      </c>
      <c r="J483" s="13"/>
      <c r="K483" s="327">
        <f>IFERROR(VLOOKUP(L483,Mapping!AW:BA,5,FALSE),"")</f>
        <v>1</v>
      </c>
      <c r="L483" s="97" t="s">
        <v>905</v>
      </c>
      <c r="M483" s="286" t="s">
        <v>2938</v>
      </c>
      <c r="N483" s="26" t="s">
        <v>2879</v>
      </c>
      <c r="O483" s="93">
        <v>44525</v>
      </c>
      <c r="P483" s="13" t="s">
        <v>912</v>
      </c>
      <c r="Q483" s="77">
        <v>2.7E-2</v>
      </c>
      <c r="R483" s="26">
        <v>27</v>
      </c>
      <c r="S483" s="26"/>
      <c r="T483" s="13">
        <v>1</v>
      </c>
      <c r="U483" s="62"/>
      <c r="V483" s="26">
        <v>9</v>
      </c>
      <c r="W483" s="23" t="str">
        <f t="shared" si="46"/>
        <v>UREN -80 033001  9</v>
      </c>
      <c r="X483" s="23" t="str">
        <f t="shared" si="47"/>
        <v xml:space="preserve"> 9</v>
      </c>
      <c r="Y483" s="13"/>
      <c r="Z483" s="13"/>
      <c r="AA483" s="13"/>
      <c r="AB483" s="90" t="s">
        <v>3070</v>
      </c>
      <c r="AC483" s="26"/>
      <c r="AD483" s="24">
        <f>IF(AE483="","",VLOOKUP(AE483,Mapping!AT:AU,2,FALSE))</f>
        <v>2</v>
      </c>
      <c r="AE483" s="13" t="s">
        <v>1</v>
      </c>
    </row>
    <row r="484" spans="1:31">
      <c r="A484" s="116">
        <v>19930222</v>
      </c>
      <c r="B484" s="36" t="s">
        <v>229</v>
      </c>
      <c r="C484" s="209"/>
      <c r="D484" s="209"/>
      <c r="E484" s="209"/>
      <c r="F484" s="62"/>
      <c r="G484" s="62">
        <v>5</v>
      </c>
      <c r="H484" s="23" t="str">
        <f t="shared" ref="H484:H504" si="48">IF(G484="","","UREN -80 033001"&amp;" "&amp;F484&amp;" "&amp;G484)</f>
        <v>UREN -80 033001  5</v>
      </c>
      <c r="I484" s="23" t="str">
        <f t="shared" ref="I484:I504" si="49">IF(G484="","",F484&amp;" "&amp;G484)</f>
        <v xml:space="preserve"> 5</v>
      </c>
      <c r="J484" s="13"/>
      <c r="K484" s="327">
        <f>IFERROR(VLOOKUP(L484,Mapping!AW:BA,5,FALSE),"")</f>
        <v>1</v>
      </c>
      <c r="L484" s="97" t="s">
        <v>905</v>
      </c>
      <c r="M484" s="286"/>
      <c r="N484" s="393" t="s">
        <v>2879</v>
      </c>
      <c r="O484" s="395">
        <v>44153</v>
      </c>
      <c r="P484" s="13" t="s">
        <v>969</v>
      </c>
      <c r="Q484" s="77"/>
      <c r="R484" s="26"/>
      <c r="S484" s="26"/>
      <c r="T484" s="13"/>
      <c r="U484" s="62"/>
      <c r="V484" s="62">
        <v>5</v>
      </c>
      <c r="W484" s="23" t="str">
        <f t="shared" ref="W484:W504" si="50">IF(V484="","","UREN -80 033001"&amp;" "&amp;U484&amp;" "&amp;V484)</f>
        <v>UREN -80 033001  5</v>
      </c>
      <c r="X484" s="23" t="str">
        <f t="shared" ref="X484:X504" si="51">IF(V484="","",U484&amp;" "&amp;V484)</f>
        <v xml:space="preserve"> 5</v>
      </c>
      <c r="Y484" s="13"/>
      <c r="Z484" s="13"/>
      <c r="AA484" s="23"/>
      <c r="AB484" s="90"/>
      <c r="AC484" s="26"/>
      <c r="AD484" s="24">
        <f>IF(AE484="","",VLOOKUP(AE484,Mapping!AT:AU,2,FALSE))</f>
        <v>2</v>
      </c>
      <c r="AE484" s="13" t="s">
        <v>1</v>
      </c>
    </row>
    <row r="485" spans="1:31">
      <c r="A485" s="116">
        <v>20130400</v>
      </c>
      <c r="B485" s="36" t="s">
        <v>255</v>
      </c>
      <c r="C485" s="209"/>
      <c r="D485" s="209"/>
      <c r="E485" s="209"/>
      <c r="F485" s="62">
        <v>12</v>
      </c>
      <c r="G485" s="26">
        <v>6</v>
      </c>
      <c r="H485" s="23" t="str">
        <f t="shared" si="48"/>
        <v>UREN -80 033001 12 6</v>
      </c>
      <c r="I485" s="23" t="str">
        <f t="shared" si="49"/>
        <v>12 6</v>
      </c>
      <c r="J485" s="13"/>
      <c r="K485" s="327">
        <f>IFERROR(VLOOKUP(L485,Mapping!AW:BA,5,FALSE),"")</f>
        <v>1</v>
      </c>
      <c r="L485" s="97" t="s">
        <v>905</v>
      </c>
      <c r="M485" s="286" t="s">
        <v>2938</v>
      </c>
      <c r="N485" s="26" t="s">
        <v>2879</v>
      </c>
      <c r="O485" s="93">
        <v>44525</v>
      </c>
      <c r="P485" s="13" t="s">
        <v>912</v>
      </c>
      <c r="Q485" s="77">
        <v>1.9E-2</v>
      </c>
      <c r="R485" s="26">
        <v>19</v>
      </c>
      <c r="S485" s="26"/>
      <c r="T485" s="13"/>
      <c r="U485" s="62">
        <v>12</v>
      </c>
      <c r="V485" s="26">
        <v>6</v>
      </c>
      <c r="W485" s="23" t="str">
        <f t="shared" si="50"/>
        <v>UREN -80 033001 12 6</v>
      </c>
      <c r="X485" s="23" t="str">
        <f t="shared" si="51"/>
        <v>12 6</v>
      </c>
      <c r="Y485" s="13"/>
      <c r="Z485" s="13"/>
      <c r="AA485" s="13"/>
      <c r="AB485" s="90" t="s">
        <v>3055</v>
      </c>
      <c r="AC485" s="26"/>
      <c r="AD485" s="24">
        <f>IF(AE485="","",VLOOKUP(AE485,Mapping!AT:AU,2,FALSE))</f>
        <v>2</v>
      </c>
      <c r="AE485" s="13" t="s">
        <v>1</v>
      </c>
    </row>
    <row r="486" spans="1:31" ht="29">
      <c r="A486" s="116">
        <v>20185910</v>
      </c>
      <c r="B486" s="36" t="s">
        <v>264</v>
      </c>
      <c r="C486" s="209"/>
      <c r="D486" s="209"/>
      <c r="E486" s="209"/>
      <c r="F486" s="26"/>
      <c r="G486" s="26">
        <v>8</v>
      </c>
      <c r="H486" s="23" t="str">
        <f t="shared" si="48"/>
        <v>UREN -80 033001  8</v>
      </c>
      <c r="I486" s="23" t="str">
        <f t="shared" si="49"/>
        <v xml:space="preserve"> 8</v>
      </c>
      <c r="J486" s="13"/>
      <c r="K486" s="327">
        <f>IFERROR(VLOOKUP(L486,Mapping!AW:BA,5,FALSE),"")</f>
        <v>1</v>
      </c>
      <c r="L486" s="97" t="s">
        <v>905</v>
      </c>
      <c r="M486" s="286" t="s">
        <v>2938</v>
      </c>
      <c r="N486" s="26" t="s">
        <v>2879</v>
      </c>
      <c r="O486" s="93">
        <v>44525</v>
      </c>
      <c r="P486" s="13" t="s">
        <v>912</v>
      </c>
      <c r="Q486" s="77">
        <v>0.02</v>
      </c>
      <c r="R486" s="26">
        <v>20</v>
      </c>
      <c r="S486" s="26"/>
      <c r="T486" s="13">
        <v>1</v>
      </c>
      <c r="U486" s="26"/>
      <c r="V486" s="26">
        <v>8</v>
      </c>
      <c r="W486" s="23" t="str">
        <f t="shared" si="50"/>
        <v>UREN -80 033001  8</v>
      </c>
      <c r="X486" s="23" t="str">
        <f t="shared" si="51"/>
        <v xml:space="preserve"> 8</v>
      </c>
      <c r="Y486" s="13"/>
      <c r="Z486" s="13"/>
      <c r="AA486" s="13"/>
      <c r="AB486" s="90" t="s">
        <v>3081</v>
      </c>
      <c r="AC486" s="26"/>
      <c r="AD486" s="24">
        <f>IF(AE486="","",VLOOKUP(AE486,Mapping!AT:AU,2,FALSE))</f>
        <v>2</v>
      </c>
      <c r="AE486" s="13" t="s">
        <v>1</v>
      </c>
    </row>
    <row r="487" spans="1:31" ht="29">
      <c r="A487" s="116">
        <v>20185945</v>
      </c>
      <c r="B487" s="36" t="s">
        <v>266</v>
      </c>
      <c r="C487" s="209"/>
      <c r="D487" s="209"/>
      <c r="E487" s="209"/>
      <c r="F487" s="113"/>
      <c r="G487" s="26">
        <v>4</v>
      </c>
      <c r="H487" s="23" t="str">
        <f t="shared" si="48"/>
        <v>UREN -80 033001  4</v>
      </c>
      <c r="I487" s="23" t="str">
        <f t="shared" si="49"/>
        <v xml:space="preserve"> 4</v>
      </c>
      <c r="J487" s="13"/>
      <c r="K487" s="327">
        <f>IFERROR(VLOOKUP(L487,Mapping!AW:BA,5,FALSE),"")</f>
        <v>1</v>
      </c>
      <c r="L487" s="97" t="s">
        <v>905</v>
      </c>
      <c r="M487" s="286" t="s">
        <v>2938</v>
      </c>
      <c r="N487" s="26" t="s">
        <v>2879</v>
      </c>
      <c r="O487" s="93">
        <v>44525</v>
      </c>
      <c r="P487" s="13" t="s">
        <v>912</v>
      </c>
      <c r="Q487" s="77">
        <v>2.3E-2</v>
      </c>
      <c r="R487" s="26">
        <v>23</v>
      </c>
      <c r="S487" s="26"/>
      <c r="T487" s="13">
        <v>1</v>
      </c>
      <c r="U487" s="113"/>
      <c r="V487" s="26">
        <v>4</v>
      </c>
      <c r="W487" s="23" t="str">
        <f t="shared" si="50"/>
        <v>UREN -80 033001  4</v>
      </c>
      <c r="X487" s="23" t="str">
        <f t="shared" si="51"/>
        <v xml:space="preserve"> 4</v>
      </c>
      <c r="Y487" s="13"/>
      <c r="Z487" s="13"/>
      <c r="AA487" s="13"/>
      <c r="AB487" s="90" t="s">
        <v>3081</v>
      </c>
      <c r="AC487" s="26"/>
      <c r="AD487" s="24">
        <f>IF(AE487="","",VLOOKUP(AE487,Mapping!AT:AU,2,FALSE))</f>
        <v>2</v>
      </c>
      <c r="AE487" s="13" t="s">
        <v>1</v>
      </c>
    </row>
    <row r="488" spans="1:31" ht="29">
      <c r="A488" s="116">
        <v>19960052</v>
      </c>
      <c r="B488" s="36" t="s">
        <v>234</v>
      </c>
      <c r="C488" s="209"/>
      <c r="D488" s="209"/>
      <c r="E488" s="209"/>
      <c r="F488" s="62"/>
      <c r="G488" s="26">
        <v>3</v>
      </c>
      <c r="H488" s="23" t="str">
        <f t="shared" si="48"/>
        <v>UREN -80 033001  3</v>
      </c>
      <c r="I488" s="23" t="str">
        <f t="shared" si="49"/>
        <v xml:space="preserve"> 3</v>
      </c>
      <c r="J488" s="13"/>
      <c r="K488" s="327">
        <f>IFERROR(VLOOKUP(L488,Mapping!AW:BA,5,FALSE),"")</f>
        <v>2</v>
      </c>
      <c r="L488" s="216" t="s">
        <v>925</v>
      </c>
      <c r="M488" s="286" t="s">
        <v>2938</v>
      </c>
      <c r="N488" s="26" t="s">
        <v>2879</v>
      </c>
      <c r="O488" s="93">
        <v>44532</v>
      </c>
      <c r="P488" s="13" t="s">
        <v>912</v>
      </c>
      <c r="Q488" s="77">
        <v>0.03</v>
      </c>
      <c r="R488" s="26">
        <v>30</v>
      </c>
      <c r="S488" s="26"/>
      <c r="T488" s="13">
        <v>1</v>
      </c>
      <c r="U488" s="62"/>
      <c r="V488" s="26">
        <v>3</v>
      </c>
      <c r="W488" s="23" t="str">
        <f t="shared" si="50"/>
        <v>UREN -80 033001  3</v>
      </c>
      <c r="X488" s="23" t="str">
        <f t="shared" si="51"/>
        <v xml:space="preserve"> 3</v>
      </c>
      <c r="Y488" s="13"/>
      <c r="Z488" s="13"/>
      <c r="AA488" s="13"/>
      <c r="AB488" s="90" t="s">
        <v>3075</v>
      </c>
      <c r="AC488" s="26"/>
      <c r="AD488" s="24">
        <f>IF(AE488="","",VLOOKUP(AE488,Mapping!AT:AU,2,FALSE))</f>
        <v>2</v>
      </c>
      <c r="AE488" s="13" t="s">
        <v>1</v>
      </c>
    </row>
    <row r="489" spans="1:31" ht="72.5">
      <c r="A489" s="116">
        <v>20030099</v>
      </c>
      <c r="B489" s="36" t="s">
        <v>242</v>
      </c>
      <c r="C489" s="209"/>
      <c r="D489" s="209"/>
      <c r="E489" s="209"/>
      <c r="F489" s="62"/>
      <c r="G489" s="26">
        <v>5</v>
      </c>
      <c r="H489" s="23" t="str">
        <f t="shared" si="48"/>
        <v>UREN -80 033001  5</v>
      </c>
      <c r="I489" s="23" t="str">
        <f t="shared" si="49"/>
        <v xml:space="preserve"> 5</v>
      </c>
      <c r="J489" s="13"/>
      <c r="K489" s="327">
        <f>IFERROR(VLOOKUP(L489,Mapping!AW:BA,5,FALSE),"")</f>
        <v>1</v>
      </c>
      <c r="L489" s="97" t="s">
        <v>905</v>
      </c>
      <c r="M489" s="286" t="s">
        <v>2938</v>
      </c>
      <c r="N489" s="26" t="s">
        <v>2933</v>
      </c>
      <c r="O489" s="93">
        <v>44543</v>
      </c>
      <c r="P489" s="13" t="s">
        <v>912</v>
      </c>
      <c r="Q489" s="77">
        <v>3.5999999999999997E-2</v>
      </c>
      <c r="R489" s="26">
        <v>36</v>
      </c>
      <c r="S489" s="26"/>
      <c r="T489" s="13">
        <v>3</v>
      </c>
      <c r="U489" s="62"/>
      <c r="V489" s="26">
        <v>5</v>
      </c>
      <c r="W489" s="23" t="str">
        <f t="shared" si="50"/>
        <v>UREN -80 033001  5</v>
      </c>
      <c r="X489" s="23" t="str">
        <f t="shared" si="51"/>
        <v xml:space="preserve"> 5</v>
      </c>
      <c r="Y489" s="13"/>
      <c r="Z489" s="13"/>
      <c r="AA489" s="13"/>
      <c r="AB489" s="90" t="s">
        <v>3082</v>
      </c>
      <c r="AC489" s="26"/>
      <c r="AD489" s="24">
        <f>IF(AE489="","",VLOOKUP(AE489,Mapping!AT:AU,2,FALSE))</f>
        <v>2</v>
      </c>
      <c r="AE489" s="13" t="s">
        <v>1</v>
      </c>
    </row>
    <row r="490" spans="1:31" ht="72.5">
      <c r="A490" s="116">
        <v>20030099</v>
      </c>
      <c r="B490" s="36" t="s">
        <v>242</v>
      </c>
      <c r="C490" s="209"/>
      <c r="D490" s="209"/>
      <c r="E490" s="209"/>
      <c r="F490" s="62"/>
      <c r="G490" s="26">
        <v>5</v>
      </c>
      <c r="H490" s="23" t="str">
        <f t="shared" si="48"/>
        <v>UREN -80 033001  5</v>
      </c>
      <c r="I490" s="23" t="str">
        <f t="shared" si="49"/>
        <v xml:space="preserve"> 5</v>
      </c>
      <c r="J490" s="13"/>
      <c r="K490" s="327">
        <f>IFERROR(VLOOKUP(L490,Mapping!AW:BA,5,FALSE),"")</f>
        <v>3</v>
      </c>
      <c r="L490" s="97" t="s">
        <v>943</v>
      </c>
      <c r="M490" s="286" t="s">
        <v>2938</v>
      </c>
      <c r="N490" s="26" t="s">
        <v>2933</v>
      </c>
      <c r="O490" s="93">
        <v>44543</v>
      </c>
      <c r="P490" s="13" t="s">
        <v>912</v>
      </c>
      <c r="Q490" s="77">
        <v>0.03</v>
      </c>
      <c r="R490" s="26">
        <v>30</v>
      </c>
      <c r="S490" s="26"/>
      <c r="T490" s="13">
        <v>3</v>
      </c>
      <c r="U490" s="62"/>
      <c r="V490" s="26">
        <v>5</v>
      </c>
      <c r="W490" s="23" t="str">
        <f t="shared" si="50"/>
        <v>UREN -80 033001  5</v>
      </c>
      <c r="X490" s="23" t="str">
        <f t="shared" si="51"/>
        <v xml:space="preserve"> 5</v>
      </c>
      <c r="Y490" s="13"/>
      <c r="Z490" s="13"/>
      <c r="AA490" s="13"/>
      <c r="AB490" s="90" t="s">
        <v>3083</v>
      </c>
      <c r="AC490" s="26"/>
      <c r="AD490" s="24">
        <f>IF(AE490="","",VLOOKUP(AE490,Mapping!AT:AU,2,FALSE))</f>
        <v>2</v>
      </c>
      <c r="AE490" s="13" t="s">
        <v>1</v>
      </c>
    </row>
    <row r="491" spans="1:31" ht="29">
      <c r="A491" s="116" t="s">
        <v>305</v>
      </c>
      <c r="B491" s="36" t="s">
        <v>306</v>
      </c>
      <c r="C491" s="209"/>
      <c r="D491" s="209"/>
      <c r="E491" s="209"/>
      <c r="F491" s="26"/>
      <c r="G491" s="26"/>
      <c r="H491" s="23" t="str">
        <f t="shared" si="48"/>
        <v/>
      </c>
      <c r="I491" s="23" t="str">
        <f t="shared" si="49"/>
        <v/>
      </c>
      <c r="J491" s="13"/>
      <c r="K491" s="327">
        <f>IFERROR(VLOOKUP(L491,Mapping!AW:BA,5,FALSE),"")</f>
        <v>1</v>
      </c>
      <c r="L491" s="97" t="s">
        <v>905</v>
      </c>
      <c r="M491" s="286" t="s">
        <v>2938</v>
      </c>
      <c r="N491" s="26" t="s">
        <v>2933</v>
      </c>
      <c r="O491" s="93">
        <v>44543</v>
      </c>
      <c r="P491" s="13" t="s">
        <v>912</v>
      </c>
      <c r="Q491" s="77">
        <v>3.4000000000000002E-2</v>
      </c>
      <c r="R491" s="26">
        <v>34</v>
      </c>
      <c r="S491" s="26"/>
      <c r="T491" s="13">
        <v>3</v>
      </c>
      <c r="U491" s="26"/>
      <c r="V491" s="26"/>
      <c r="W491" s="23" t="str">
        <f t="shared" si="50"/>
        <v/>
      </c>
      <c r="X491" s="23" t="str">
        <f t="shared" si="51"/>
        <v/>
      </c>
      <c r="Y491" s="13"/>
      <c r="Z491" s="13"/>
      <c r="AA491" s="13"/>
      <c r="AB491" s="90" t="s">
        <v>3084</v>
      </c>
      <c r="AC491" s="26"/>
      <c r="AD491" s="24">
        <f>IF(AE491="","",VLOOKUP(AE491,Mapping!AT:AU,2,FALSE))</f>
        <v>2</v>
      </c>
      <c r="AE491" s="13" t="s">
        <v>1</v>
      </c>
    </row>
    <row r="492" spans="1:31">
      <c r="A492" s="44">
        <v>1072</v>
      </c>
      <c r="B492" s="36" t="s">
        <v>149</v>
      </c>
      <c r="C492" s="209"/>
      <c r="D492" s="209"/>
      <c r="E492" s="209"/>
      <c r="F492" s="26">
        <v>6</v>
      </c>
      <c r="G492" s="26">
        <v>1</v>
      </c>
      <c r="H492" s="23" t="str">
        <f t="shared" si="48"/>
        <v>UREN -80 033001 6 1</v>
      </c>
      <c r="I492" s="23" t="str">
        <f t="shared" si="49"/>
        <v>6 1</v>
      </c>
      <c r="J492" s="13" t="s">
        <v>205</v>
      </c>
      <c r="K492" s="327">
        <f>IFERROR(VLOOKUP(L492,Mapping!AW:BA,5,FALSE),"")</f>
        <v>5</v>
      </c>
      <c r="L492" s="16" t="s">
        <v>975</v>
      </c>
      <c r="M492" s="286"/>
      <c r="N492" s="26" t="s">
        <v>2879</v>
      </c>
      <c r="O492" s="253">
        <v>44411</v>
      </c>
      <c r="P492" s="13" t="s">
        <v>949</v>
      </c>
      <c r="Q492" s="77"/>
      <c r="R492" s="26">
        <v>44</v>
      </c>
      <c r="S492" s="26"/>
      <c r="T492" s="13">
        <v>1</v>
      </c>
      <c r="U492" s="26">
        <v>6</v>
      </c>
      <c r="V492" s="26">
        <v>1</v>
      </c>
      <c r="W492" s="23" t="str">
        <f t="shared" si="50"/>
        <v>UREN -80 033001 6 1</v>
      </c>
      <c r="X492" s="23" t="str">
        <f t="shared" si="51"/>
        <v>6 1</v>
      </c>
      <c r="Y492" s="13"/>
      <c r="Z492" s="13"/>
      <c r="AA492" s="13"/>
      <c r="AB492" s="90"/>
      <c r="AC492" s="26"/>
      <c r="AD492" s="24">
        <f>IF(AE492="","",VLOOKUP(AE492,Mapping!AT:AU,2,FALSE))</f>
        <v>2</v>
      </c>
      <c r="AE492" s="13" t="s">
        <v>1</v>
      </c>
    </row>
    <row r="493" spans="1:31">
      <c r="A493" s="44">
        <v>1072</v>
      </c>
      <c r="B493" s="36" t="s">
        <v>149</v>
      </c>
      <c r="C493" s="209"/>
      <c r="D493" s="209"/>
      <c r="E493" s="209"/>
      <c r="F493" s="26">
        <v>6</v>
      </c>
      <c r="G493" s="26">
        <v>1</v>
      </c>
      <c r="H493" s="23" t="str">
        <f t="shared" si="48"/>
        <v>UREN -80 033001 6 1</v>
      </c>
      <c r="I493" s="23" t="str">
        <f t="shared" si="49"/>
        <v>6 1</v>
      </c>
      <c r="J493" s="13" t="s">
        <v>205</v>
      </c>
      <c r="K493" s="327">
        <f>IFERROR(VLOOKUP(L493,Mapping!AW:BA,5,FALSE),"")</f>
        <v>2</v>
      </c>
      <c r="L493" s="273" t="s">
        <v>925</v>
      </c>
      <c r="M493" s="334"/>
      <c r="N493" s="26" t="s">
        <v>2879</v>
      </c>
      <c r="O493" s="253">
        <v>20210803</v>
      </c>
      <c r="P493" s="13" t="s">
        <v>949</v>
      </c>
      <c r="Q493" s="77"/>
      <c r="R493" s="26">
        <v>29</v>
      </c>
      <c r="S493" s="26"/>
      <c r="T493" s="13">
        <v>1</v>
      </c>
      <c r="U493" s="26">
        <v>6</v>
      </c>
      <c r="V493" s="26">
        <v>1</v>
      </c>
      <c r="W493" s="23" t="str">
        <f t="shared" si="50"/>
        <v>UREN -80 033001 6 1</v>
      </c>
      <c r="X493" s="23" t="str">
        <f t="shared" si="51"/>
        <v>6 1</v>
      </c>
      <c r="Y493" s="13"/>
      <c r="Z493" s="13"/>
      <c r="AA493" s="13"/>
      <c r="AB493" s="90"/>
      <c r="AC493" s="26"/>
      <c r="AD493" s="24">
        <f>IF(AE493="","",VLOOKUP(AE493,Mapping!AT:AU,2,FALSE))</f>
        <v>2</v>
      </c>
      <c r="AE493" s="13" t="s">
        <v>1</v>
      </c>
    </row>
    <row r="494" spans="1:31">
      <c r="A494" s="44">
        <v>1122</v>
      </c>
      <c r="B494" s="36" t="s">
        <v>164</v>
      </c>
      <c r="C494" s="209"/>
      <c r="D494" s="209"/>
      <c r="E494" s="209"/>
      <c r="F494" s="26">
        <v>6</v>
      </c>
      <c r="G494" s="26">
        <v>1</v>
      </c>
      <c r="H494" s="23" t="str">
        <f t="shared" si="48"/>
        <v>UREN -80 033001 6 1</v>
      </c>
      <c r="I494" s="23" t="str">
        <f t="shared" si="49"/>
        <v>6 1</v>
      </c>
      <c r="J494" s="13" t="s">
        <v>205</v>
      </c>
      <c r="K494" s="327">
        <f>IFERROR(VLOOKUP(L494,Mapping!AW:BA,5,FALSE),"")</f>
        <v>5</v>
      </c>
      <c r="L494" s="16" t="s">
        <v>975</v>
      </c>
      <c r="M494" s="286"/>
      <c r="N494" s="26" t="s">
        <v>2879</v>
      </c>
      <c r="O494" s="253">
        <v>20210803</v>
      </c>
      <c r="P494" s="13" t="s">
        <v>949</v>
      </c>
      <c r="Q494" s="77"/>
      <c r="R494" s="26">
        <v>44</v>
      </c>
      <c r="S494" s="26"/>
      <c r="T494" s="13">
        <v>1</v>
      </c>
      <c r="U494" s="26">
        <v>6</v>
      </c>
      <c r="V494" s="26">
        <v>1</v>
      </c>
      <c r="W494" s="23" t="str">
        <f t="shared" si="50"/>
        <v>UREN -80 033001 6 1</v>
      </c>
      <c r="X494" s="23" t="str">
        <f t="shared" si="51"/>
        <v>6 1</v>
      </c>
      <c r="Y494" s="13"/>
      <c r="Z494" s="13"/>
      <c r="AA494" s="13"/>
      <c r="AB494" s="90"/>
      <c r="AC494" s="26"/>
      <c r="AD494" s="24">
        <f>IF(AE494="","",VLOOKUP(AE494,Mapping!AT:AU,2,FALSE))</f>
        <v>2</v>
      </c>
      <c r="AE494" s="13" t="s">
        <v>1</v>
      </c>
    </row>
    <row r="495" spans="1:31">
      <c r="A495" s="44">
        <v>1122</v>
      </c>
      <c r="B495" s="36" t="s">
        <v>164</v>
      </c>
      <c r="C495" s="209"/>
      <c r="D495" s="209"/>
      <c r="E495" s="209"/>
      <c r="F495" s="26">
        <v>6</v>
      </c>
      <c r="G495" s="26">
        <v>1</v>
      </c>
      <c r="H495" s="23" t="str">
        <f t="shared" si="48"/>
        <v>UREN -80 033001 6 1</v>
      </c>
      <c r="I495" s="23" t="str">
        <f t="shared" si="49"/>
        <v>6 1</v>
      </c>
      <c r="J495" s="13" t="s">
        <v>205</v>
      </c>
      <c r="K495" s="327">
        <f>IFERROR(VLOOKUP(L495,Mapping!AW:BA,5,FALSE),"")</f>
        <v>2</v>
      </c>
      <c r="L495" s="273" t="s">
        <v>925</v>
      </c>
      <c r="M495" s="334"/>
      <c r="N495" s="26" t="s">
        <v>2879</v>
      </c>
      <c r="O495" s="253">
        <v>20210803</v>
      </c>
      <c r="P495" s="13" t="s">
        <v>949</v>
      </c>
      <c r="Q495" s="77"/>
      <c r="R495" s="26">
        <v>32</v>
      </c>
      <c r="S495" s="26"/>
      <c r="T495" s="13">
        <v>1</v>
      </c>
      <c r="U495" s="26">
        <v>6</v>
      </c>
      <c r="V495" s="26">
        <v>1</v>
      </c>
      <c r="W495" s="23" t="str">
        <f t="shared" si="50"/>
        <v>UREN -80 033001 6 1</v>
      </c>
      <c r="X495" s="23" t="str">
        <f t="shared" si="51"/>
        <v>6 1</v>
      </c>
      <c r="Y495" s="13"/>
      <c r="Z495" s="13"/>
      <c r="AA495" s="13"/>
      <c r="AB495" s="90"/>
      <c r="AC495" s="26"/>
      <c r="AD495" s="24">
        <f>IF(AE495="","",VLOOKUP(AE495,Mapping!AT:AU,2,FALSE))</f>
        <v>2</v>
      </c>
      <c r="AE495" s="13" t="s">
        <v>1</v>
      </c>
    </row>
    <row r="496" spans="1:31">
      <c r="A496" s="44">
        <v>1149</v>
      </c>
      <c r="B496" s="36" t="s">
        <v>170</v>
      </c>
      <c r="C496" s="209"/>
      <c r="D496" s="209"/>
      <c r="E496" s="209"/>
      <c r="F496" s="26">
        <v>6</v>
      </c>
      <c r="G496" s="26">
        <v>1</v>
      </c>
      <c r="H496" s="23" t="str">
        <f t="shared" si="48"/>
        <v>UREN -80 033001 6 1</v>
      </c>
      <c r="I496" s="23" t="str">
        <f t="shared" si="49"/>
        <v>6 1</v>
      </c>
      <c r="J496" s="13" t="s">
        <v>205</v>
      </c>
      <c r="K496" s="327">
        <f>IFERROR(VLOOKUP(L496,Mapping!AW:BA,5,FALSE),"")</f>
        <v>5</v>
      </c>
      <c r="L496" s="16" t="s">
        <v>975</v>
      </c>
      <c r="M496" s="286"/>
      <c r="N496" s="26" t="s">
        <v>2879</v>
      </c>
      <c r="O496" s="253">
        <v>20210803</v>
      </c>
      <c r="P496" s="13" t="s">
        <v>949</v>
      </c>
      <c r="Q496" s="77"/>
      <c r="R496" s="26">
        <v>33</v>
      </c>
      <c r="S496" s="26"/>
      <c r="T496" s="13">
        <v>1</v>
      </c>
      <c r="U496" s="26">
        <v>6</v>
      </c>
      <c r="V496" s="26">
        <v>1</v>
      </c>
      <c r="W496" s="23" t="str">
        <f t="shared" si="50"/>
        <v>UREN -80 033001 6 1</v>
      </c>
      <c r="X496" s="23" t="str">
        <f t="shared" si="51"/>
        <v>6 1</v>
      </c>
      <c r="Y496" s="13"/>
      <c r="Z496" s="13"/>
      <c r="AA496" s="13"/>
      <c r="AB496" s="90"/>
      <c r="AC496" s="26"/>
      <c r="AD496" s="24">
        <f>IF(AE496="","",VLOOKUP(AE496,Mapping!AT:AU,2,FALSE))</f>
        <v>2</v>
      </c>
      <c r="AE496" s="13" t="s">
        <v>1</v>
      </c>
    </row>
    <row r="497" spans="1:31">
      <c r="A497" s="44">
        <v>1149</v>
      </c>
      <c r="B497" s="36" t="s">
        <v>170</v>
      </c>
      <c r="C497" s="209"/>
      <c r="D497" s="209"/>
      <c r="E497" s="209"/>
      <c r="F497" s="26">
        <v>6</v>
      </c>
      <c r="G497" s="26">
        <v>1</v>
      </c>
      <c r="H497" s="23" t="str">
        <f t="shared" si="48"/>
        <v>UREN -80 033001 6 1</v>
      </c>
      <c r="I497" s="23" t="str">
        <f t="shared" si="49"/>
        <v>6 1</v>
      </c>
      <c r="J497" s="13" t="s">
        <v>205</v>
      </c>
      <c r="K497" s="327">
        <f>IFERROR(VLOOKUP(L497,Mapping!AW:BA,5,FALSE),"")</f>
        <v>2</v>
      </c>
      <c r="L497" s="273" t="s">
        <v>925</v>
      </c>
      <c r="M497" s="334"/>
      <c r="N497" s="26" t="s">
        <v>2879</v>
      </c>
      <c r="O497" s="253">
        <v>20210803</v>
      </c>
      <c r="P497" s="13" t="s">
        <v>949</v>
      </c>
      <c r="Q497" s="77"/>
      <c r="R497" s="26">
        <v>45</v>
      </c>
      <c r="S497" s="26"/>
      <c r="T497" s="13">
        <v>1</v>
      </c>
      <c r="U497" s="26">
        <v>6</v>
      </c>
      <c r="V497" s="26">
        <v>1</v>
      </c>
      <c r="W497" s="23" t="str">
        <f t="shared" si="50"/>
        <v>UREN -80 033001 6 1</v>
      </c>
      <c r="X497" s="23" t="str">
        <f t="shared" si="51"/>
        <v>6 1</v>
      </c>
      <c r="Y497" s="13"/>
      <c r="Z497" s="13"/>
      <c r="AA497" s="13"/>
      <c r="AB497" s="90"/>
      <c r="AC497" s="26"/>
      <c r="AD497" s="24">
        <f>IF(AE497="","",VLOOKUP(AE497,Mapping!AT:AU,2,FALSE))</f>
        <v>2</v>
      </c>
      <c r="AE497" s="13" t="s">
        <v>1</v>
      </c>
    </row>
    <row r="498" spans="1:31">
      <c r="A498" s="44">
        <v>1165</v>
      </c>
      <c r="B498" s="36" t="s">
        <v>184</v>
      </c>
      <c r="C498" s="209"/>
      <c r="D498" s="209"/>
      <c r="E498" s="209"/>
      <c r="F498" s="26">
        <v>6</v>
      </c>
      <c r="G498" s="26">
        <v>1</v>
      </c>
      <c r="H498" s="23" t="str">
        <f t="shared" si="48"/>
        <v>UREN -80 033001 6 1</v>
      </c>
      <c r="I498" s="23" t="str">
        <f t="shared" si="49"/>
        <v>6 1</v>
      </c>
      <c r="J498" s="13" t="s">
        <v>205</v>
      </c>
      <c r="K498" s="327">
        <f>IFERROR(VLOOKUP(L498,Mapping!AW:BA,5,FALSE),"")</f>
        <v>5</v>
      </c>
      <c r="L498" s="16" t="s">
        <v>975</v>
      </c>
      <c r="M498" s="286"/>
      <c r="N498" s="26" t="s">
        <v>2879</v>
      </c>
      <c r="O498" s="253">
        <v>20210803</v>
      </c>
      <c r="P498" s="13" t="s">
        <v>949</v>
      </c>
      <c r="Q498" s="77"/>
      <c r="R498" s="26">
        <v>37</v>
      </c>
      <c r="S498" s="26"/>
      <c r="T498" s="13">
        <v>1</v>
      </c>
      <c r="U498" s="26">
        <v>6</v>
      </c>
      <c r="V498" s="26">
        <v>1</v>
      </c>
      <c r="W498" s="23" t="str">
        <f t="shared" si="50"/>
        <v>UREN -80 033001 6 1</v>
      </c>
      <c r="X498" s="23" t="str">
        <f t="shared" si="51"/>
        <v>6 1</v>
      </c>
      <c r="Y498" s="13"/>
      <c r="Z498" s="13"/>
      <c r="AA498" s="13"/>
      <c r="AB498" s="90"/>
      <c r="AC498" s="26"/>
      <c r="AD498" s="24">
        <f>IF(AE498="","",VLOOKUP(AE498,Mapping!AT:AU,2,FALSE))</f>
        <v>2</v>
      </c>
      <c r="AE498" s="13" t="s">
        <v>1</v>
      </c>
    </row>
    <row r="499" spans="1:31">
      <c r="A499" s="44">
        <v>1165</v>
      </c>
      <c r="B499" s="36" t="s">
        <v>184</v>
      </c>
      <c r="C499" s="209"/>
      <c r="D499" s="209"/>
      <c r="E499" s="209"/>
      <c r="F499" s="26">
        <v>6</v>
      </c>
      <c r="G499" s="26">
        <v>1</v>
      </c>
      <c r="H499" s="23" t="str">
        <f t="shared" si="48"/>
        <v>UREN -80 033001 6 1</v>
      </c>
      <c r="I499" s="23" t="str">
        <f t="shared" si="49"/>
        <v>6 1</v>
      </c>
      <c r="J499" s="13" t="s">
        <v>205</v>
      </c>
      <c r="K499" s="327">
        <f>IFERROR(VLOOKUP(L499,Mapping!AW:BA,5,FALSE),"")</f>
        <v>2</v>
      </c>
      <c r="L499" s="273" t="s">
        <v>925</v>
      </c>
      <c r="M499" s="334"/>
      <c r="N499" s="26" t="s">
        <v>2879</v>
      </c>
      <c r="O499" s="253">
        <v>20210803</v>
      </c>
      <c r="P499" s="13" t="s">
        <v>949</v>
      </c>
      <c r="Q499" s="77"/>
      <c r="R499" s="26">
        <v>31</v>
      </c>
      <c r="S499" s="26"/>
      <c r="T499" s="13">
        <v>1</v>
      </c>
      <c r="U499" s="26">
        <v>6</v>
      </c>
      <c r="V499" s="26">
        <v>1</v>
      </c>
      <c r="W499" s="23" t="str">
        <f t="shared" si="50"/>
        <v>UREN -80 033001 6 1</v>
      </c>
      <c r="X499" s="23" t="str">
        <f t="shared" si="51"/>
        <v>6 1</v>
      </c>
      <c r="Y499" s="13"/>
      <c r="Z499" s="13"/>
      <c r="AA499" s="13"/>
      <c r="AB499" s="90"/>
      <c r="AC499" s="26"/>
      <c r="AD499" s="24">
        <f>IF(AE499="","",VLOOKUP(AE499,Mapping!AT:AU,2,FALSE))</f>
        <v>2</v>
      </c>
      <c r="AE499" s="13" t="s">
        <v>1</v>
      </c>
    </row>
    <row r="500" spans="1:31">
      <c r="A500" s="116">
        <v>1066</v>
      </c>
      <c r="B500" s="36" t="s">
        <v>129</v>
      </c>
      <c r="C500" s="209"/>
      <c r="D500" s="209"/>
      <c r="E500" s="209"/>
      <c r="F500" s="26">
        <v>6</v>
      </c>
      <c r="G500" s="26">
        <v>1</v>
      </c>
      <c r="H500" s="23" t="str">
        <f t="shared" si="48"/>
        <v>UREN -80 033001 6 1</v>
      </c>
      <c r="I500" s="23" t="str">
        <f t="shared" si="49"/>
        <v>6 1</v>
      </c>
      <c r="J500" s="13"/>
      <c r="K500" s="327" t="str">
        <f>IFERROR(VLOOKUP(L500,Mapping!AW:BA,5,FALSE),"")</f>
        <v/>
      </c>
      <c r="L500" s="97" t="s">
        <v>3085</v>
      </c>
      <c r="M500" s="286"/>
      <c r="N500" s="26" t="s">
        <v>2879</v>
      </c>
      <c r="O500" s="253">
        <v>44426</v>
      </c>
      <c r="P500" s="13" t="s">
        <v>949</v>
      </c>
      <c r="Q500" s="77"/>
      <c r="R500" s="26">
        <v>34</v>
      </c>
      <c r="S500" s="26"/>
      <c r="T500" s="13">
        <v>1</v>
      </c>
      <c r="U500" s="26">
        <v>6</v>
      </c>
      <c r="V500" s="26">
        <v>1</v>
      </c>
      <c r="W500" s="23" t="str">
        <f t="shared" si="50"/>
        <v>UREN -80 033001 6 1</v>
      </c>
      <c r="X500" s="23" t="str">
        <f t="shared" si="51"/>
        <v>6 1</v>
      </c>
      <c r="Y500" s="13"/>
      <c r="Z500" s="13"/>
      <c r="AA500" s="13"/>
      <c r="AB500" s="90"/>
      <c r="AC500" s="26"/>
      <c r="AD500" s="24">
        <f>IF(AE500="","",VLOOKUP(AE500,Mapping!AT:AU,2,FALSE))</f>
        <v>2</v>
      </c>
      <c r="AE500" s="13" t="s">
        <v>1</v>
      </c>
    </row>
    <row r="501" spans="1:31">
      <c r="A501" s="44">
        <v>1072</v>
      </c>
      <c r="B501" s="36" t="s">
        <v>149</v>
      </c>
      <c r="C501" s="209"/>
      <c r="D501" s="209"/>
      <c r="E501" s="209"/>
      <c r="F501" s="26">
        <v>6</v>
      </c>
      <c r="G501" s="26">
        <v>1</v>
      </c>
      <c r="H501" s="23" t="str">
        <f t="shared" si="48"/>
        <v>UREN -80 033001 6 1</v>
      </c>
      <c r="I501" s="23" t="str">
        <f t="shared" si="49"/>
        <v>6 1</v>
      </c>
      <c r="J501" s="13" t="s">
        <v>205</v>
      </c>
      <c r="K501" s="327" t="str">
        <f>IFERROR(VLOOKUP(L501,Mapping!AW:BA,5,FALSE),"")</f>
        <v/>
      </c>
      <c r="L501" s="97" t="s">
        <v>3086</v>
      </c>
      <c r="M501" s="286"/>
      <c r="N501" s="26" t="s">
        <v>2879</v>
      </c>
      <c r="O501" s="253">
        <v>20210818</v>
      </c>
      <c r="P501" s="13" t="s">
        <v>949</v>
      </c>
      <c r="Q501" s="77"/>
      <c r="R501" s="26">
        <v>25</v>
      </c>
      <c r="S501" s="26"/>
      <c r="T501" s="13">
        <v>1</v>
      </c>
      <c r="U501" s="26">
        <v>6</v>
      </c>
      <c r="V501" s="26">
        <v>1</v>
      </c>
      <c r="W501" s="23" t="str">
        <f t="shared" si="50"/>
        <v>UREN -80 033001 6 1</v>
      </c>
      <c r="X501" s="23" t="str">
        <f t="shared" si="51"/>
        <v>6 1</v>
      </c>
      <c r="Y501" s="13"/>
      <c r="Z501" s="13"/>
      <c r="AA501" s="13"/>
      <c r="AB501" s="90"/>
      <c r="AC501" s="26"/>
      <c r="AD501" s="24">
        <f>IF(AE501="","",VLOOKUP(AE501,Mapping!AT:AU,2,FALSE))</f>
        <v>2</v>
      </c>
      <c r="AE501" s="13" t="s">
        <v>1</v>
      </c>
    </row>
    <row r="502" spans="1:31">
      <c r="A502" s="116">
        <v>1122</v>
      </c>
      <c r="B502" s="36" t="s">
        <v>164</v>
      </c>
      <c r="C502" s="209"/>
      <c r="D502" s="209"/>
      <c r="E502" s="209"/>
      <c r="F502" s="26">
        <v>6</v>
      </c>
      <c r="G502" s="26">
        <v>1</v>
      </c>
      <c r="H502" s="23" t="str">
        <f t="shared" si="48"/>
        <v>UREN -80 033001 6 1</v>
      </c>
      <c r="I502" s="23" t="str">
        <f t="shared" si="49"/>
        <v>6 1</v>
      </c>
      <c r="J502" s="13"/>
      <c r="K502" s="327" t="str">
        <f>IFERROR(VLOOKUP(L502,Mapping!AW:BA,5,FALSE),"")</f>
        <v/>
      </c>
      <c r="L502" s="97" t="s">
        <v>3085</v>
      </c>
      <c r="M502" s="286"/>
      <c r="N502" s="26" t="s">
        <v>2879</v>
      </c>
      <c r="O502" s="253">
        <v>20210818</v>
      </c>
      <c r="P502" s="13" t="s">
        <v>949</v>
      </c>
      <c r="Q502" s="77"/>
      <c r="R502" s="26"/>
      <c r="S502" s="26"/>
      <c r="T502" s="13">
        <v>1</v>
      </c>
      <c r="U502" s="26">
        <v>6</v>
      </c>
      <c r="V502" s="26">
        <v>1</v>
      </c>
      <c r="W502" s="23" t="str">
        <f t="shared" si="50"/>
        <v>UREN -80 033001 6 1</v>
      </c>
      <c r="X502" s="23" t="str">
        <f t="shared" si="51"/>
        <v>6 1</v>
      </c>
      <c r="Y502" s="13"/>
      <c r="Z502" s="13"/>
      <c r="AA502" s="13"/>
      <c r="AB502" s="90"/>
      <c r="AC502" s="26"/>
      <c r="AD502" s="24">
        <f>IF(AE502="","",VLOOKUP(AE502,Mapping!AT:AU,2,FALSE))</f>
        <v>2</v>
      </c>
      <c r="AE502" s="13" t="s">
        <v>1</v>
      </c>
    </row>
    <row r="503" spans="1:31">
      <c r="A503" s="44">
        <v>1160</v>
      </c>
      <c r="B503" s="36" t="s">
        <v>180</v>
      </c>
      <c r="C503" s="209"/>
      <c r="D503" s="209"/>
      <c r="E503" s="209"/>
      <c r="F503" s="26">
        <v>6</v>
      </c>
      <c r="G503" s="26">
        <v>1</v>
      </c>
      <c r="H503" s="23" t="str">
        <f t="shared" si="48"/>
        <v>UREN -80 033001 6 1</v>
      </c>
      <c r="I503" s="23" t="str">
        <f t="shared" si="49"/>
        <v>6 1</v>
      </c>
      <c r="J503" s="13" t="s">
        <v>205</v>
      </c>
      <c r="K503" s="327" t="str">
        <f>IFERROR(VLOOKUP(L503,Mapping!AW:BA,5,FALSE),"")</f>
        <v/>
      </c>
      <c r="L503" s="97" t="s">
        <v>3086</v>
      </c>
      <c r="M503" s="286"/>
      <c r="N503" s="26" t="s">
        <v>2879</v>
      </c>
      <c r="O503" s="253">
        <v>20210818</v>
      </c>
      <c r="P503" s="13" t="s">
        <v>949</v>
      </c>
      <c r="Q503" s="77"/>
      <c r="R503" s="26">
        <v>30</v>
      </c>
      <c r="S503" s="26"/>
      <c r="T503" s="13">
        <v>1</v>
      </c>
      <c r="U503" s="26">
        <v>6</v>
      </c>
      <c r="V503" s="26">
        <v>1</v>
      </c>
      <c r="W503" s="23" t="str">
        <f t="shared" si="50"/>
        <v>UREN -80 033001 6 1</v>
      </c>
      <c r="X503" s="23" t="str">
        <f t="shared" si="51"/>
        <v>6 1</v>
      </c>
      <c r="Y503" s="13"/>
      <c r="Z503" s="13"/>
      <c r="AA503" s="13"/>
      <c r="AB503" s="90"/>
      <c r="AC503" s="26"/>
      <c r="AD503" s="24">
        <f>IF(AE503="","",VLOOKUP(AE503,Mapping!AT:AU,2,FALSE))</f>
        <v>2</v>
      </c>
      <c r="AE503" s="13" t="s">
        <v>1</v>
      </c>
    </row>
    <row r="504" spans="1:31">
      <c r="A504" s="44">
        <v>1165</v>
      </c>
      <c r="B504" s="36" t="s">
        <v>184</v>
      </c>
      <c r="C504" s="209"/>
      <c r="D504" s="209"/>
      <c r="E504" s="209"/>
      <c r="F504" s="26">
        <v>6</v>
      </c>
      <c r="G504" s="26">
        <v>1</v>
      </c>
      <c r="H504" s="23" t="str">
        <f t="shared" si="48"/>
        <v>UREN -80 033001 6 1</v>
      </c>
      <c r="I504" s="23" t="str">
        <f t="shared" si="49"/>
        <v>6 1</v>
      </c>
      <c r="J504" s="13" t="s">
        <v>205</v>
      </c>
      <c r="K504" s="327" t="str">
        <f>IFERROR(VLOOKUP(L504,Mapping!AW:BA,5,FALSE),"")</f>
        <v/>
      </c>
      <c r="L504" s="97" t="s">
        <v>3085</v>
      </c>
      <c r="M504" s="286"/>
      <c r="N504" s="26" t="s">
        <v>2879</v>
      </c>
      <c r="O504" s="253">
        <v>20210818</v>
      </c>
      <c r="P504" s="13" t="s">
        <v>949</v>
      </c>
      <c r="Q504" s="77"/>
      <c r="R504" s="26">
        <v>42</v>
      </c>
      <c r="S504" s="26"/>
      <c r="T504" s="13">
        <v>1</v>
      </c>
      <c r="U504" s="26">
        <v>6</v>
      </c>
      <c r="V504" s="26">
        <v>1</v>
      </c>
      <c r="W504" s="23" t="str">
        <f t="shared" si="50"/>
        <v>UREN -80 033001 6 1</v>
      </c>
      <c r="X504" s="23" t="str">
        <f t="shared" si="51"/>
        <v>6 1</v>
      </c>
      <c r="Y504" s="13"/>
      <c r="Z504" s="13"/>
      <c r="AA504" s="13"/>
      <c r="AB504" s="90"/>
      <c r="AC504" s="26"/>
      <c r="AD504" s="24">
        <f>IF(AE504="","",VLOOKUP(AE504,Mapping!AT:AU,2,FALSE))</f>
        <v>2</v>
      </c>
      <c r="AE504" s="13" t="s">
        <v>1</v>
      </c>
    </row>
    <row r="505" spans="1:31">
      <c r="A505" s="116" t="s">
        <v>494</v>
      </c>
      <c r="B505" s="36" t="s">
        <v>495</v>
      </c>
      <c r="C505" s="209"/>
      <c r="D505" s="209"/>
      <c r="E505" s="209"/>
      <c r="F505" s="26">
        <v>6</v>
      </c>
      <c r="G505" s="26">
        <v>1</v>
      </c>
      <c r="H505" s="26"/>
      <c r="I505" s="26"/>
      <c r="J505" s="13" t="s">
        <v>205</v>
      </c>
      <c r="K505" s="327">
        <f>IFERROR(VLOOKUP(L505,Mapping!AW:BA,5,FALSE),"")</f>
        <v>5</v>
      </c>
      <c r="L505" s="16" t="s">
        <v>975</v>
      </c>
      <c r="M505" s="286"/>
      <c r="N505" s="26" t="s">
        <v>2879</v>
      </c>
      <c r="O505" s="253">
        <v>44432</v>
      </c>
      <c r="P505" s="13" t="s">
        <v>949</v>
      </c>
      <c r="Q505" s="77"/>
      <c r="R505" s="26">
        <v>26</v>
      </c>
      <c r="S505" s="26"/>
      <c r="T505" s="13">
        <v>1</v>
      </c>
      <c r="U505" s="26">
        <v>6</v>
      </c>
      <c r="V505" s="26">
        <v>1</v>
      </c>
      <c r="W505" s="26"/>
      <c r="X505" s="26"/>
      <c r="Y505" s="13"/>
      <c r="Z505" s="13"/>
      <c r="AA505" s="13"/>
      <c r="AB505" s="90"/>
      <c r="AC505" s="26"/>
      <c r="AD505" s="24">
        <f>IF(AE505="","",VLOOKUP(AE505,Mapping!AT:AU,2,FALSE))</f>
        <v>2</v>
      </c>
      <c r="AE505" s="13" t="s">
        <v>1</v>
      </c>
    </row>
    <row r="506" spans="1:31">
      <c r="A506" s="116" t="s">
        <v>2450</v>
      </c>
      <c r="B506" s="36" t="s">
        <v>461</v>
      </c>
      <c r="C506" s="209"/>
      <c r="D506" s="209"/>
      <c r="E506" s="209"/>
      <c r="F506" s="26">
        <v>6</v>
      </c>
      <c r="G506" s="26">
        <v>1</v>
      </c>
      <c r="H506" s="26"/>
      <c r="I506" s="26"/>
      <c r="J506" s="13" t="s">
        <v>205</v>
      </c>
      <c r="K506" s="327">
        <f>IFERROR(VLOOKUP(L506,Mapping!AW:BA,5,FALSE),"")</f>
        <v>5</v>
      </c>
      <c r="L506" s="16" t="s">
        <v>975</v>
      </c>
      <c r="M506" s="286"/>
      <c r="N506" s="26" t="s">
        <v>2879</v>
      </c>
      <c r="O506" s="253">
        <v>20210824</v>
      </c>
      <c r="P506" s="13" t="s">
        <v>949</v>
      </c>
      <c r="Q506" s="77"/>
      <c r="R506" s="26">
        <v>32</v>
      </c>
      <c r="S506" s="26"/>
      <c r="T506" s="13">
        <v>1</v>
      </c>
      <c r="U506" s="26">
        <v>6</v>
      </c>
      <c r="V506" s="26">
        <v>1</v>
      </c>
      <c r="W506" s="26"/>
      <c r="X506" s="26"/>
      <c r="Y506" s="13"/>
      <c r="Z506" s="13"/>
      <c r="AA506" s="13"/>
      <c r="AB506" s="90"/>
      <c r="AC506" s="26"/>
      <c r="AD506" s="24">
        <f>IF(AE506="","",VLOOKUP(AE506,Mapping!AT:AU,2,FALSE))</f>
        <v>2</v>
      </c>
      <c r="AE506" s="13" t="s">
        <v>1</v>
      </c>
    </row>
    <row r="507" spans="1:31">
      <c r="A507" s="116" t="s">
        <v>2450</v>
      </c>
      <c r="B507" s="36" t="s">
        <v>461</v>
      </c>
      <c r="C507" s="209"/>
      <c r="D507" s="209"/>
      <c r="E507" s="209"/>
      <c r="F507" s="26">
        <v>6</v>
      </c>
      <c r="G507" s="26">
        <v>1</v>
      </c>
      <c r="H507" s="26"/>
      <c r="I507" s="26"/>
      <c r="J507" s="13" t="s">
        <v>205</v>
      </c>
      <c r="K507" s="327">
        <f>IFERROR(VLOOKUP(L507,Mapping!AW:BA,5,FALSE),"")</f>
        <v>2</v>
      </c>
      <c r="L507" s="273" t="s">
        <v>925</v>
      </c>
      <c r="M507" s="286"/>
      <c r="N507" s="26" t="s">
        <v>2879</v>
      </c>
      <c r="O507" s="253">
        <v>20210824</v>
      </c>
      <c r="P507" s="13" t="s">
        <v>949</v>
      </c>
      <c r="Q507" s="77"/>
      <c r="R507" s="26">
        <v>31</v>
      </c>
      <c r="S507" s="26"/>
      <c r="T507" s="13">
        <v>1</v>
      </c>
      <c r="U507" s="26">
        <v>6</v>
      </c>
      <c r="V507" s="26">
        <v>1</v>
      </c>
      <c r="W507" s="26"/>
      <c r="X507" s="26"/>
      <c r="Y507" s="13"/>
      <c r="Z507" s="13"/>
      <c r="AA507" s="13"/>
      <c r="AB507" s="90"/>
      <c r="AC507" s="26"/>
      <c r="AD507" s="24">
        <f>IF(AE507="","",VLOOKUP(AE507,Mapping!AT:AU,2,FALSE))</f>
        <v>2</v>
      </c>
      <c r="AE507" s="13" t="s">
        <v>1</v>
      </c>
    </row>
    <row r="508" spans="1:31">
      <c r="A508" s="116" t="s">
        <v>494</v>
      </c>
      <c r="B508" s="36" t="s">
        <v>495</v>
      </c>
      <c r="C508" s="310">
        <v>2</v>
      </c>
      <c r="D508" s="310">
        <v>5</v>
      </c>
      <c r="E508" s="310"/>
      <c r="F508" s="113"/>
      <c r="G508" s="26"/>
      <c r="H508" s="23" t="str">
        <f t="shared" ref="H508:H535" si="52">IF(G508="","","UREN -80 033001"&amp;" "&amp;F508&amp;" "&amp;G508)</f>
        <v/>
      </c>
      <c r="I508" s="23" t="str">
        <f t="shared" ref="I508:I520" si="53">IF(G508="","",F508&amp;" "&amp;G508)</f>
        <v/>
      </c>
      <c r="J508" s="13" t="s">
        <v>205</v>
      </c>
      <c r="K508" s="327">
        <f>IFERROR(VLOOKUP(L508,Mapping!AW:BA,5,FALSE),"")</f>
        <v>11</v>
      </c>
      <c r="L508" s="261" t="s">
        <v>1034</v>
      </c>
      <c r="M508" s="353" t="s">
        <v>3042</v>
      </c>
      <c r="N508" s="26" t="s">
        <v>2933</v>
      </c>
      <c r="O508" s="26">
        <v>20220517</v>
      </c>
      <c r="P508" s="13" t="s">
        <v>933</v>
      </c>
      <c r="Q508" s="354">
        <v>2.5999999999999999E-2</v>
      </c>
      <c r="R508" s="26">
        <v>26</v>
      </c>
      <c r="S508" s="26"/>
      <c r="T508" s="13">
        <v>1</v>
      </c>
      <c r="U508" s="113"/>
      <c r="V508" s="26"/>
      <c r="W508" s="23" t="str">
        <f t="shared" ref="W508:W535" si="54">IF(V508="","","UREN -80 033001"&amp;" "&amp;U508&amp;" "&amp;V508)</f>
        <v/>
      </c>
      <c r="X508" s="23" t="str">
        <f t="shared" ref="X508:X520" si="55">IF(V508="","",U508&amp;" "&amp;V508)</f>
        <v/>
      </c>
      <c r="Y508" s="13">
        <v>4</v>
      </c>
      <c r="Z508" s="13">
        <v>1</v>
      </c>
      <c r="AA508" s="13">
        <v>4</v>
      </c>
      <c r="AB508" s="355" t="s">
        <v>3060</v>
      </c>
      <c r="AC508" s="26"/>
      <c r="AD508" s="24">
        <f>IF(AE508="","",VLOOKUP(AE508,Mapping!AT:AU,2,FALSE))</f>
        <v>3</v>
      </c>
      <c r="AE508" s="13" t="s">
        <v>148</v>
      </c>
    </row>
    <row r="509" spans="1:31">
      <c r="A509" s="116" t="s">
        <v>500</v>
      </c>
      <c r="B509" s="36" t="s">
        <v>501</v>
      </c>
      <c r="C509" s="310">
        <v>2</v>
      </c>
      <c r="D509" s="310">
        <v>6</v>
      </c>
      <c r="E509" s="310"/>
      <c r="F509" s="113"/>
      <c r="G509" s="26"/>
      <c r="H509" s="23" t="str">
        <f t="shared" si="52"/>
        <v/>
      </c>
      <c r="I509" s="23" t="str">
        <f t="shared" si="53"/>
        <v/>
      </c>
      <c r="J509" s="13" t="s">
        <v>205</v>
      </c>
      <c r="K509" s="327">
        <f>IFERROR(VLOOKUP(L509,Mapping!AW:BA,5,FALSE),"")</f>
        <v>11</v>
      </c>
      <c r="L509" s="261" t="s">
        <v>1034</v>
      </c>
      <c r="M509" s="353" t="s">
        <v>3042</v>
      </c>
      <c r="N509" s="26" t="s">
        <v>2933</v>
      </c>
      <c r="O509" s="26">
        <v>20220517</v>
      </c>
      <c r="P509" s="13" t="s">
        <v>933</v>
      </c>
      <c r="Q509" s="354">
        <v>2.5000000000000001E-2</v>
      </c>
      <c r="R509" s="26">
        <v>25</v>
      </c>
      <c r="S509" s="26"/>
      <c r="T509" s="13">
        <v>1</v>
      </c>
      <c r="U509" s="113"/>
      <c r="V509" s="26"/>
      <c r="W509" s="23" t="str">
        <f t="shared" si="54"/>
        <v/>
      </c>
      <c r="X509" s="23" t="str">
        <f t="shared" si="55"/>
        <v/>
      </c>
      <c r="Y509" s="13">
        <v>4</v>
      </c>
      <c r="Z509" s="13">
        <v>1</v>
      </c>
      <c r="AA509" s="13">
        <v>6</v>
      </c>
      <c r="AB509" s="355" t="s">
        <v>3060</v>
      </c>
      <c r="AC509" s="26"/>
      <c r="AD509" s="24">
        <f>IF(AE509="","",VLOOKUP(AE509,Mapping!AT:AU,2,FALSE))</f>
        <v>3</v>
      </c>
      <c r="AE509" s="13" t="s">
        <v>148</v>
      </c>
    </row>
    <row r="510" spans="1:31">
      <c r="A510" s="116" t="s">
        <v>597</v>
      </c>
      <c r="B510" s="36" t="s">
        <v>598</v>
      </c>
      <c r="C510" s="310">
        <v>3</v>
      </c>
      <c r="D510" s="310"/>
      <c r="E510" s="310"/>
      <c r="F510" s="36"/>
      <c r="G510" s="36"/>
      <c r="H510" s="23" t="str">
        <f t="shared" si="52"/>
        <v/>
      </c>
      <c r="I510" s="23" t="str">
        <f t="shared" si="53"/>
        <v/>
      </c>
      <c r="J510" s="13" t="s">
        <v>205</v>
      </c>
      <c r="K510" s="327">
        <f>IFERROR(VLOOKUP(L510,Mapping!AW:BA,5,FALSE),"")</f>
        <v>11</v>
      </c>
      <c r="L510" s="261" t="s">
        <v>1034</v>
      </c>
      <c r="M510" s="353" t="s">
        <v>3042</v>
      </c>
      <c r="N510" s="26" t="s">
        <v>2933</v>
      </c>
      <c r="O510" s="26">
        <v>20220530</v>
      </c>
      <c r="P510" s="13" t="s">
        <v>933</v>
      </c>
      <c r="Q510" s="36">
        <v>2.7E-2</v>
      </c>
      <c r="R510" s="26">
        <v>27</v>
      </c>
      <c r="S510" s="36"/>
      <c r="T510" s="13">
        <v>1</v>
      </c>
      <c r="U510" s="36"/>
      <c r="V510" s="36"/>
      <c r="W510" s="23" t="str">
        <f t="shared" si="54"/>
        <v/>
      </c>
      <c r="X510" s="23" t="str">
        <f t="shared" si="55"/>
        <v/>
      </c>
      <c r="Y510" s="13">
        <v>4</v>
      </c>
      <c r="Z510" s="13">
        <v>1</v>
      </c>
      <c r="AA510" s="13">
        <v>2</v>
      </c>
      <c r="AB510" s="116" t="s">
        <v>3043</v>
      </c>
      <c r="AC510" s="36"/>
      <c r="AD510" s="24">
        <f>IF(AE510="","",VLOOKUP(AE510,Mapping!AT:AU,2,FALSE))</f>
        <v>3</v>
      </c>
      <c r="AE510" s="13" t="s">
        <v>148</v>
      </c>
    </row>
    <row r="511" spans="1:31">
      <c r="A511" s="116" t="s">
        <v>602</v>
      </c>
      <c r="B511" s="36" t="s">
        <v>603</v>
      </c>
      <c r="C511" s="310"/>
      <c r="D511" s="310"/>
      <c r="E511" s="310"/>
      <c r="F511" s="36"/>
      <c r="G511" s="36"/>
      <c r="H511" s="23" t="str">
        <f t="shared" si="52"/>
        <v/>
      </c>
      <c r="I511" s="23" t="str">
        <f t="shared" si="53"/>
        <v/>
      </c>
      <c r="J511" s="13" t="s">
        <v>205</v>
      </c>
      <c r="K511" s="327">
        <f>IFERROR(VLOOKUP(L511,Mapping!AW:BA,5,FALSE),"")</f>
        <v>11</v>
      </c>
      <c r="L511" s="261" t="s">
        <v>1034</v>
      </c>
      <c r="M511" s="353" t="s">
        <v>3042</v>
      </c>
      <c r="N511" s="26" t="s">
        <v>2933</v>
      </c>
      <c r="O511" s="26">
        <v>20220530</v>
      </c>
      <c r="P511" s="13" t="s">
        <v>933</v>
      </c>
      <c r="Q511" s="36">
        <v>3.2000000000000001E-2</v>
      </c>
      <c r="R511" s="26">
        <v>32</v>
      </c>
      <c r="S511" s="36"/>
      <c r="T511" s="13">
        <v>1</v>
      </c>
      <c r="U511" s="36"/>
      <c r="V511" s="36"/>
      <c r="W511" s="23" t="str">
        <f t="shared" si="54"/>
        <v/>
      </c>
      <c r="X511" s="23" t="str">
        <f t="shared" si="55"/>
        <v/>
      </c>
      <c r="Y511" s="13">
        <v>4</v>
      </c>
      <c r="Z511" s="13">
        <v>1</v>
      </c>
      <c r="AA511" s="13">
        <v>3</v>
      </c>
      <c r="AB511" s="116" t="s">
        <v>3043</v>
      </c>
      <c r="AC511" s="36"/>
      <c r="AD511" s="24">
        <f>IF(AE511="","",VLOOKUP(AE511,Mapping!AT:AU,2,FALSE))</f>
        <v>3</v>
      </c>
      <c r="AE511" s="13" t="s">
        <v>148</v>
      </c>
    </row>
    <row r="512" spans="1:31">
      <c r="A512" s="116" t="s">
        <v>607</v>
      </c>
      <c r="B512" s="36" t="s">
        <v>608</v>
      </c>
      <c r="C512" s="310"/>
      <c r="D512" s="310"/>
      <c r="E512" s="310"/>
      <c r="F512" s="36"/>
      <c r="G512" s="36"/>
      <c r="H512" s="23" t="str">
        <f t="shared" si="52"/>
        <v/>
      </c>
      <c r="I512" s="23" t="str">
        <f t="shared" si="53"/>
        <v/>
      </c>
      <c r="J512" s="13" t="s">
        <v>205</v>
      </c>
      <c r="K512" s="327">
        <f>IFERROR(VLOOKUP(L512,Mapping!AW:BA,5,FALSE),"")</f>
        <v>11</v>
      </c>
      <c r="L512" s="261" t="s">
        <v>1034</v>
      </c>
      <c r="M512" s="353" t="s">
        <v>3042</v>
      </c>
      <c r="N512" s="26" t="s">
        <v>2933</v>
      </c>
      <c r="O512" s="26">
        <v>20220531</v>
      </c>
      <c r="P512" s="13" t="s">
        <v>933</v>
      </c>
      <c r="Q512" s="36">
        <v>0.03</v>
      </c>
      <c r="R512" s="26">
        <v>30</v>
      </c>
      <c r="S512" s="36"/>
      <c r="T512" s="13">
        <v>1</v>
      </c>
      <c r="U512" s="36"/>
      <c r="V512" s="36"/>
      <c r="W512" s="23" t="str">
        <f t="shared" si="54"/>
        <v/>
      </c>
      <c r="X512" s="23" t="str">
        <f t="shared" si="55"/>
        <v/>
      </c>
      <c r="Y512" s="13">
        <v>4</v>
      </c>
      <c r="Z512" s="13">
        <v>1</v>
      </c>
      <c r="AA512" s="13">
        <v>6</v>
      </c>
      <c r="AB512" s="116" t="s">
        <v>3087</v>
      </c>
      <c r="AC512" s="36"/>
      <c r="AD512" s="24">
        <f>IF(AE512="","",VLOOKUP(AE512,Mapping!AT:AU,2,FALSE))</f>
        <v>3</v>
      </c>
      <c r="AE512" s="13" t="s">
        <v>148</v>
      </c>
    </row>
    <row r="513" spans="1:31">
      <c r="A513" s="116" t="s">
        <v>611</v>
      </c>
      <c r="B513" s="36" t="s">
        <v>612</v>
      </c>
      <c r="C513" s="310"/>
      <c r="D513" s="310"/>
      <c r="E513" s="310"/>
      <c r="F513" s="36"/>
      <c r="G513" s="36"/>
      <c r="H513" s="23" t="str">
        <f t="shared" si="52"/>
        <v/>
      </c>
      <c r="I513" s="23" t="str">
        <f t="shared" si="53"/>
        <v/>
      </c>
      <c r="J513" s="13" t="s">
        <v>205</v>
      </c>
      <c r="K513" s="327">
        <f>IFERROR(VLOOKUP(L513,Mapping!AW:BA,5,FALSE),"")</f>
        <v>11</v>
      </c>
      <c r="L513" s="261" t="s">
        <v>1034</v>
      </c>
      <c r="M513" s="353" t="s">
        <v>3042</v>
      </c>
      <c r="N513" s="26" t="s">
        <v>2933</v>
      </c>
      <c r="O513" s="26">
        <v>20220531</v>
      </c>
      <c r="P513" s="13" t="s">
        <v>933</v>
      </c>
      <c r="Q513" s="36">
        <v>3.1E-2</v>
      </c>
      <c r="R513" s="26">
        <v>31</v>
      </c>
      <c r="S513" s="36"/>
      <c r="T513" s="13">
        <v>1</v>
      </c>
      <c r="U513" s="36"/>
      <c r="V513" s="36"/>
      <c r="W513" s="23" t="str">
        <f t="shared" si="54"/>
        <v/>
      </c>
      <c r="X513" s="23" t="str">
        <f t="shared" si="55"/>
        <v/>
      </c>
      <c r="Y513" s="13">
        <v>4</v>
      </c>
      <c r="Z513" s="13">
        <v>1</v>
      </c>
      <c r="AA513" s="13">
        <v>1</v>
      </c>
      <c r="AB513" s="116" t="s">
        <v>3088</v>
      </c>
      <c r="AC513" s="36"/>
      <c r="AD513" s="24">
        <f>IF(AE513="","",VLOOKUP(AE513,Mapping!AT:AU,2,FALSE))</f>
        <v>3</v>
      </c>
      <c r="AE513" s="13" t="s">
        <v>148</v>
      </c>
    </row>
    <row r="514" spans="1:31">
      <c r="A514" s="116" t="s">
        <v>614</v>
      </c>
      <c r="B514" s="36" t="s">
        <v>615</v>
      </c>
      <c r="C514" s="310"/>
      <c r="D514" s="310"/>
      <c r="E514" s="310"/>
      <c r="F514" s="36"/>
      <c r="G514" s="36"/>
      <c r="H514" s="23" t="str">
        <f t="shared" si="52"/>
        <v/>
      </c>
      <c r="I514" s="23" t="str">
        <f t="shared" si="53"/>
        <v/>
      </c>
      <c r="J514" s="13" t="s">
        <v>205</v>
      </c>
      <c r="K514" s="327">
        <f>IFERROR(VLOOKUP(L514,Mapping!AW:BA,5,FALSE),"")</f>
        <v>11</v>
      </c>
      <c r="L514" s="261" t="s">
        <v>1034</v>
      </c>
      <c r="M514" s="353" t="s">
        <v>3042</v>
      </c>
      <c r="N514" s="26" t="s">
        <v>2933</v>
      </c>
      <c r="O514" s="26">
        <v>20220525</v>
      </c>
      <c r="P514" s="13" t="s">
        <v>933</v>
      </c>
      <c r="Q514" s="36">
        <v>0.03</v>
      </c>
      <c r="R514" s="26">
        <v>30</v>
      </c>
      <c r="S514" s="36"/>
      <c r="T514" s="13">
        <v>1</v>
      </c>
      <c r="U514" s="36"/>
      <c r="V514" s="36"/>
      <c r="W514" s="23" t="str">
        <f t="shared" si="54"/>
        <v/>
      </c>
      <c r="X514" s="23" t="str">
        <f t="shared" si="55"/>
        <v/>
      </c>
      <c r="Y514" s="13">
        <v>4</v>
      </c>
      <c r="Z514" s="13">
        <v>1</v>
      </c>
      <c r="AA514" s="13">
        <v>9</v>
      </c>
      <c r="AB514" s="116" t="s">
        <v>3061</v>
      </c>
      <c r="AC514" s="36"/>
      <c r="AD514" s="24">
        <f>IF(AE514="","",VLOOKUP(AE514,Mapping!AT:AU,2,FALSE))</f>
        <v>3</v>
      </c>
      <c r="AE514" s="13" t="s">
        <v>148</v>
      </c>
    </row>
    <row r="515" spans="1:31">
      <c r="A515" s="116" t="s">
        <v>331</v>
      </c>
      <c r="B515" s="36" t="s">
        <v>332</v>
      </c>
      <c r="C515" s="310"/>
      <c r="D515" s="310"/>
      <c r="E515" s="310"/>
      <c r="F515" s="113"/>
      <c r="G515" s="26"/>
      <c r="H515" s="23" t="str">
        <f t="shared" si="52"/>
        <v/>
      </c>
      <c r="I515" s="23" t="str">
        <f t="shared" si="53"/>
        <v/>
      </c>
      <c r="J515" s="13" t="s">
        <v>205</v>
      </c>
      <c r="K515" s="327">
        <f>IFERROR(VLOOKUP(L515,Mapping!AW:BA,5,FALSE),"")</f>
        <v>11</v>
      </c>
      <c r="L515" s="261" t="s">
        <v>1034</v>
      </c>
      <c r="M515" s="353" t="s">
        <v>3042</v>
      </c>
      <c r="N515" s="26" t="s">
        <v>2933</v>
      </c>
      <c r="O515" s="253">
        <v>44706</v>
      </c>
      <c r="P515" s="13" t="s">
        <v>933</v>
      </c>
      <c r="Q515" s="354">
        <v>2.5000000000000001E-2</v>
      </c>
      <c r="R515" s="26">
        <v>25</v>
      </c>
      <c r="S515" s="26"/>
      <c r="T515" s="13">
        <v>1</v>
      </c>
      <c r="U515" s="36"/>
      <c r="V515" s="36"/>
      <c r="W515" s="23" t="str">
        <f t="shared" si="54"/>
        <v/>
      </c>
      <c r="X515" s="23" t="str">
        <f t="shared" si="55"/>
        <v/>
      </c>
      <c r="Y515" s="13">
        <v>4</v>
      </c>
      <c r="Z515" s="13">
        <v>1</v>
      </c>
      <c r="AA515" s="13">
        <v>1</v>
      </c>
      <c r="AB515" s="355" t="s">
        <v>3043</v>
      </c>
      <c r="AC515" s="26"/>
      <c r="AD515" s="24">
        <f>IF(AE515="","",VLOOKUP(AE515,Mapping!AT:AU,2,FALSE))</f>
        <v>3</v>
      </c>
      <c r="AE515" s="13" t="s">
        <v>148</v>
      </c>
    </row>
    <row r="516" spans="1:31">
      <c r="A516" s="116" t="s">
        <v>336</v>
      </c>
      <c r="B516" s="36" t="s">
        <v>337</v>
      </c>
      <c r="C516" s="310">
        <v>3</v>
      </c>
      <c r="D516" s="310">
        <v>10</v>
      </c>
      <c r="E516" s="310" t="s">
        <v>3089</v>
      </c>
      <c r="F516" s="113">
        <v>8</v>
      </c>
      <c r="G516" s="26">
        <v>1</v>
      </c>
      <c r="H516" s="23" t="str">
        <f t="shared" si="52"/>
        <v>UREN -80 033001 8 1</v>
      </c>
      <c r="I516" s="23" t="str">
        <f t="shared" si="53"/>
        <v>8 1</v>
      </c>
      <c r="J516" s="13" t="s">
        <v>205</v>
      </c>
      <c r="K516" s="327">
        <f>IFERROR(VLOOKUP(L516,Mapping!AW:BA,5,FALSE),"")</f>
        <v>2</v>
      </c>
      <c r="L516" s="216" t="s">
        <v>925</v>
      </c>
      <c r="M516" s="286" t="s">
        <v>2938</v>
      </c>
      <c r="N516" s="26" t="s">
        <v>2872</v>
      </c>
      <c r="O516" s="253">
        <v>44748</v>
      </c>
      <c r="P516" s="13" t="s">
        <v>912</v>
      </c>
      <c r="Q516" s="77"/>
      <c r="R516" s="26">
        <v>27</v>
      </c>
      <c r="S516" s="26"/>
      <c r="T516" s="13">
        <v>1</v>
      </c>
      <c r="U516" s="113"/>
      <c r="V516" s="26"/>
      <c r="W516" s="23" t="str">
        <f t="shared" si="54"/>
        <v/>
      </c>
      <c r="X516" s="23" t="str">
        <f t="shared" si="55"/>
        <v/>
      </c>
      <c r="Y516" s="13"/>
      <c r="Z516" s="13"/>
      <c r="AA516" s="453"/>
      <c r="AB516" s="90" t="s">
        <v>3090</v>
      </c>
      <c r="AC516" s="26"/>
      <c r="AD516" s="24">
        <f>IF(AE516="","",VLOOKUP(AE516,Mapping!AT:AU,2,FALSE))</f>
        <v>3</v>
      </c>
      <c r="AE516" s="13" t="s">
        <v>148</v>
      </c>
    </row>
    <row r="517" spans="1:31">
      <c r="A517" s="116" t="s">
        <v>623</v>
      </c>
      <c r="B517" s="36" t="s">
        <v>624</v>
      </c>
      <c r="C517" s="310"/>
      <c r="D517" s="310"/>
      <c r="E517" s="310"/>
      <c r="F517" s="113"/>
      <c r="G517" s="26"/>
      <c r="H517" s="23" t="str">
        <f t="shared" si="52"/>
        <v/>
      </c>
      <c r="I517" s="23" t="str">
        <f t="shared" si="53"/>
        <v/>
      </c>
      <c r="J517" s="13" t="s">
        <v>205</v>
      </c>
      <c r="K517" s="327">
        <f>IFERROR(VLOOKUP(L517,Mapping!AW:BA,5,FALSE),"")</f>
        <v>11</v>
      </c>
      <c r="L517" s="261" t="s">
        <v>1034</v>
      </c>
      <c r="M517" s="353" t="s">
        <v>3042</v>
      </c>
      <c r="N517" s="26" t="s">
        <v>2933</v>
      </c>
      <c r="O517" s="253">
        <v>44711</v>
      </c>
      <c r="P517" s="13" t="s">
        <v>933</v>
      </c>
      <c r="Q517" s="354">
        <v>0.03</v>
      </c>
      <c r="R517" s="26">
        <v>30</v>
      </c>
      <c r="S517" s="26"/>
      <c r="T517" s="13">
        <v>1</v>
      </c>
      <c r="U517" s="36"/>
      <c r="V517" s="36"/>
      <c r="W517" s="23" t="str">
        <f t="shared" si="54"/>
        <v/>
      </c>
      <c r="X517" s="23" t="str">
        <f t="shared" si="55"/>
        <v/>
      </c>
      <c r="Y517" s="13">
        <v>4</v>
      </c>
      <c r="Z517" s="13">
        <v>1</v>
      </c>
      <c r="AA517" s="13">
        <v>4</v>
      </c>
      <c r="AB517" s="355" t="s">
        <v>3043</v>
      </c>
      <c r="AC517" s="26"/>
      <c r="AD517" s="24">
        <f>IF(AE517="","",VLOOKUP(AE517,Mapping!AT:AU,2,FALSE))</f>
        <v>3</v>
      </c>
      <c r="AE517" s="13" t="s">
        <v>148</v>
      </c>
    </row>
    <row r="518" spans="1:31">
      <c r="A518" s="116" t="s">
        <v>626</v>
      </c>
      <c r="B518" s="36" t="s">
        <v>627</v>
      </c>
      <c r="C518" s="310"/>
      <c r="D518" s="310"/>
      <c r="E518" s="310"/>
      <c r="F518" s="113"/>
      <c r="G518" s="26"/>
      <c r="H518" s="23" t="str">
        <f t="shared" si="52"/>
        <v/>
      </c>
      <c r="I518" s="23" t="str">
        <f t="shared" si="53"/>
        <v/>
      </c>
      <c r="J518" s="13" t="s">
        <v>205</v>
      </c>
      <c r="K518" s="327">
        <f>IFERROR(VLOOKUP(L518,Mapping!AW:BA,5,FALSE),"")</f>
        <v>11</v>
      </c>
      <c r="L518" s="261" t="s">
        <v>1034</v>
      </c>
      <c r="M518" s="353" t="s">
        <v>3042</v>
      </c>
      <c r="N518" s="26" t="s">
        <v>2933</v>
      </c>
      <c r="O518" s="253">
        <v>44712</v>
      </c>
      <c r="P518" s="13" t="s">
        <v>933</v>
      </c>
      <c r="Q518" s="354">
        <v>2.7E-2</v>
      </c>
      <c r="R518" s="26">
        <v>27</v>
      </c>
      <c r="S518" s="26"/>
      <c r="T518" s="13">
        <v>1</v>
      </c>
      <c r="U518" s="36"/>
      <c r="V518" s="36"/>
      <c r="W518" s="23" t="str">
        <f t="shared" si="54"/>
        <v/>
      </c>
      <c r="X518" s="23" t="str">
        <f t="shared" si="55"/>
        <v/>
      </c>
      <c r="Y518" s="13">
        <v>4</v>
      </c>
      <c r="Z518" s="13">
        <v>1</v>
      </c>
      <c r="AA518" s="13">
        <v>8</v>
      </c>
      <c r="AB518" s="355" t="s">
        <v>3043</v>
      </c>
      <c r="AC518" s="26"/>
      <c r="AD518" s="24">
        <f>IF(AE518="","",VLOOKUP(AE518,Mapping!AT:AU,2,FALSE))</f>
        <v>3</v>
      </c>
      <c r="AE518" s="13" t="s">
        <v>148</v>
      </c>
    </row>
    <row r="519" spans="1:31">
      <c r="A519" s="116" t="s">
        <v>629</v>
      </c>
      <c r="B519" s="36" t="s">
        <v>630</v>
      </c>
      <c r="C519" s="310"/>
      <c r="D519" s="310"/>
      <c r="E519" s="310"/>
      <c r="F519" s="113"/>
      <c r="G519" s="26"/>
      <c r="H519" s="23" t="str">
        <f t="shared" si="52"/>
        <v/>
      </c>
      <c r="I519" s="23" t="str">
        <f t="shared" si="53"/>
        <v/>
      </c>
      <c r="J519" s="13" t="s">
        <v>205</v>
      </c>
      <c r="K519" s="327">
        <f>IFERROR(VLOOKUP(L519,Mapping!AW:BA,5,FALSE),"")</f>
        <v>11</v>
      </c>
      <c r="L519" s="261" t="s">
        <v>1034</v>
      </c>
      <c r="M519" s="353" t="s">
        <v>3042</v>
      </c>
      <c r="N519" s="26" t="s">
        <v>2933</v>
      </c>
      <c r="O519" s="253">
        <v>44712</v>
      </c>
      <c r="P519" s="13" t="s">
        <v>933</v>
      </c>
      <c r="Q519" s="354">
        <v>2.9000000000000001E-2</v>
      </c>
      <c r="R519" s="26">
        <v>29</v>
      </c>
      <c r="S519" s="26"/>
      <c r="T519" s="13">
        <v>1</v>
      </c>
      <c r="U519" s="36"/>
      <c r="V519" s="36"/>
      <c r="W519" s="23" t="str">
        <f t="shared" si="54"/>
        <v/>
      </c>
      <c r="X519" s="23" t="str">
        <f t="shared" si="55"/>
        <v/>
      </c>
      <c r="Y519" s="13">
        <v>4</v>
      </c>
      <c r="Z519" s="13">
        <v>1</v>
      </c>
      <c r="AA519" s="13">
        <v>9</v>
      </c>
      <c r="AB519" s="355" t="s">
        <v>3043</v>
      </c>
      <c r="AC519" s="26"/>
      <c r="AD519" s="24">
        <f>IF(AE519="","",VLOOKUP(AE519,Mapping!AT:AU,2,FALSE))</f>
        <v>3</v>
      </c>
      <c r="AE519" s="13" t="s">
        <v>148</v>
      </c>
    </row>
    <row r="520" spans="1:31">
      <c r="A520" s="116" t="s">
        <v>633</v>
      </c>
      <c r="B520" s="36" t="s">
        <v>634</v>
      </c>
      <c r="C520" s="310"/>
      <c r="D520" s="310"/>
      <c r="E520" s="310"/>
      <c r="F520" s="113"/>
      <c r="G520" s="26"/>
      <c r="H520" s="23" t="str">
        <f t="shared" si="52"/>
        <v/>
      </c>
      <c r="I520" s="23" t="str">
        <f t="shared" si="53"/>
        <v/>
      </c>
      <c r="J520" s="13" t="s">
        <v>205</v>
      </c>
      <c r="K520" s="327">
        <f>IFERROR(VLOOKUP(L520,Mapping!AW:BA,5,FALSE),"")</f>
        <v>11</v>
      </c>
      <c r="L520" s="261" t="s">
        <v>1034</v>
      </c>
      <c r="M520" s="353" t="s">
        <v>3042</v>
      </c>
      <c r="N520" s="26" t="s">
        <v>2933</v>
      </c>
      <c r="O520" s="253">
        <v>44711</v>
      </c>
      <c r="P520" s="13" t="s">
        <v>933</v>
      </c>
      <c r="Q520" s="354">
        <v>2.8000000000000001E-2</v>
      </c>
      <c r="R520" s="26">
        <v>28</v>
      </c>
      <c r="S520" s="26"/>
      <c r="T520" s="13">
        <v>1</v>
      </c>
      <c r="U520" s="36"/>
      <c r="V520" s="36"/>
      <c r="W520" s="23" t="str">
        <f t="shared" si="54"/>
        <v/>
      </c>
      <c r="X520" s="23" t="str">
        <f t="shared" si="55"/>
        <v/>
      </c>
      <c r="Y520" s="13">
        <v>4</v>
      </c>
      <c r="Z520" s="13">
        <v>1</v>
      </c>
      <c r="AA520" s="13">
        <v>5</v>
      </c>
      <c r="AB520" s="355" t="s">
        <v>3043</v>
      </c>
      <c r="AC520" s="26"/>
      <c r="AD520" s="24">
        <f>IF(AE520="","",VLOOKUP(AE520,Mapping!AT:AU,2,FALSE))</f>
        <v>3</v>
      </c>
      <c r="AE520" s="13" t="s">
        <v>148</v>
      </c>
    </row>
    <row r="521" spans="1:31">
      <c r="A521" s="116" t="s">
        <v>465</v>
      </c>
      <c r="B521" s="36" t="s">
        <v>466</v>
      </c>
      <c r="C521" s="209"/>
      <c r="D521" s="209"/>
      <c r="E521" s="209"/>
      <c r="F521" s="26">
        <v>8</v>
      </c>
      <c r="G521" s="26">
        <v>1</v>
      </c>
      <c r="H521" s="23" t="str">
        <f t="shared" si="52"/>
        <v>UREN -80 033001 8 1</v>
      </c>
      <c r="I521" s="23"/>
      <c r="J521" s="13"/>
      <c r="K521" s="327">
        <f>IFERROR(VLOOKUP(L521,Mapping!AW:BA,5,FALSE),"")</f>
        <v>5</v>
      </c>
      <c r="L521" s="97" t="s">
        <v>975</v>
      </c>
      <c r="M521" s="286" t="s">
        <v>2938</v>
      </c>
      <c r="N521" s="393" t="s">
        <v>2937</v>
      </c>
      <c r="O521" s="395">
        <v>44434</v>
      </c>
      <c r="P521" s="13" t="s">
        <v>912</v>
      </c>
      <c r="Q521" s="77"/>
      <c r="R521" s="26">
        <v>16</v>
      </c>
      <c r="S521" s="26"/>
      <c r="T521" s="13"/>
      <c r="U521" s="26">
        <v>8</v>
      </c>
      <c r="V521" s="26">
        <v>1</v>
      </c>
      <c r="W521" s="23" t="str">
        <f t="shared" si="54"/>
        <v>UREN -80 033001 8 1</v>
      </c>
      <c r="X521" s="23"/>
      <c r="Y521" s="13"/>
      <c r="Z521" s="13"/>
      <c r="AA521" s="13"/>
      <c r="AB521" s="90"/>
      <c r="AC521" s="26"/>
      <c r="AD521" s="24">
        <f>IF(AE521="","",VLOOKUP(AE521,Mapping!AT:AU,2,FALSE))</f>
        <v>3</v>
      </c>
      <c r="AE521" s="13" t="s">
        <v>148</v>
      </c>
    </row>
    <row r="522" spans="1:31">
      <c r="A522" s="116" t="s">
        <v>471</v>
      </c>
      <c r="B522" s="36" t="s">
        <v>472</v>
      </c>
      <c r="C522" s="209"/>
      <c r="D522" s="209"/>
      <c r="E522" s="209"/>
      <c r="F522" s="26">
        <v>8</v>
      </c>
      <c r="G522" s="26">
        <v>1</v>
      </c>
      <c r="H522" s="23" t="str">
        <f t="shared" si="52"/>
        <v>UREN -80 033001 8 1</v>
      </c>
      <c r="I522" s="23"/>
      <c r="J522" s="13"/>
      <c r="K522" s="327">
        <f>IFERROR(VLOOKUP(L522,Mapping!AW:BA,5,FALSE),"")</f>
        <v>5</v>
      </c>
      <c r="L522" s="97" t="s">
        <v>975</v>
      </c>
      <c r="M522" s="286" t="s">
        <v>2938</v>
      </c>
      <c r="N522" s="393" t="s">
        <v>2937</v>
      </c>
      <c r="O522" s="395">
        <v>44434</v>
      </c>
      <c r="P522" s="13" t="s">
        <v>912</v>
      </c>
      <c r="Q522" s="77"/>
      <c r="R522" s="26">
        <v>20</v>
      </c>
      <c r="S522" s="26"/>
      <c r="T522" s="13"/>
      <c r="U522" s="26">
        <v>8</v>
      </c>
      <c r="V522" s="26">
        <v>1</v>
      </c>
      <c r="W522" s="23" t="str">
        <f t="shared" si="54"/>
        <v>UREN -80 033001 8 1</v>
      </c>
      <c r="X522" s="23"/>
      <c r="Y522" s="13"/>
      <c r="Z522" s="13"/>
      <c r="AA522" s="13"/>
      <c r="AB522" s="90"/>
      <c r="AC522" s="26"/>
      <c r="AD522" s="24">
        <f>IF(AE522="","",VLOOKUP(AE522,Mapping!AT:AU,2,FALSE))</f>
        <v>3</v>
      </c>
      <c r="AE522" s="13" t="s">
        <v>148</v>
      </c>
    </row>
    <row r="523" spans="1:31">
      <c r="A523" s="116" t="s">
        <v>479</v>
      </c>
      <c r="B523" s="36" t="s">
        <v>480</v>
      </c>
      <c r="C523" s="209"/>
      <c r="D523" s="209"/>
      <c r="E523" s="209"/>
      <c r="F523" s="26">
        <v>8</v>
      </c>
      <c r="G523" s="26">
        <v>1</v>
      </c>
      <c r="H523" s="23" t="str">
        <f t="shared" si="52"/>
        <v>UREN -80 033001 8 1</v>
      </c>
      <c r="I523" s="23"/>
      <c r="J523" s="13"/>
      <c r="K523" s="327">
        <f>IFERROR(VLOOKUP(L523,Mapping!AW:BA,5,FALSE),"")</f>
        <v>5</v>
      </c>
      <c r="L523" s="97" t="s">
        <v>975</v>
      </c>
      <c r="M523" s="286" t="s">
        <v>2938</v>
      </c>
      <c r="N523" s="393" t="s">
        <v>2937</v>
      </c>
      <c r="O523" s="395">
        <v>44434</v>
      </c>
      <c r="P523" s="13" t="s">
        <v>912</v>
      </c>
      <c r="Q523" s="77"/>
      <c r="R523" s="26">
        <v>20</v>
      </c>
      <c r="S523" s="26"/>
      <c r="T523" s="13"/>
      <c r="U523" s="26">
        <v>8</v>
      </c>
      <c r="V523" s="26">
        <v>1</v>
      </c>
      <c r="W523" s="23" t="str">
        <f t="shared" si="54"/>
        <v>UREN -80 033001 8 1</v>
      </c>
      <c r="X523" s="23"/>
      <c r="Y523" s="13"/>
      <c r="Z523" s="13"/>
      <c r="AA523" s="13"/>
      <c r="AB523" s="90"/>
      <c r="AC523" s="26"/>
      <c r="AD523" s="24">
        <f>IF(AE523="","",VLOOKUP(AE523,Mapping!AT:AU,2,FALSE))</f>
        <v>3</v>
      </c>
      <c r="AE523" s="13" t="s">
        <v>148</v>
      </c>
    </row>
    <row r="524" spans="1:31">
      <c r="A524" s="116" t="s">
        <v>479</v>
      </c>
      <c r="B524" s="36" t="s">
        <v>480</v>
      </c>
      <c r="C524" s="209"/>
      <c r="D524" s="209"/>
      <c r="E524" s="209"/>
      <c r="F524" s="26">
        <v>8</v>
      </c>
      <c r="G524" s="26">
        <v>1</v>
      </c>
      <c r="H524" s="23" t="str">
        <f t="shared" si="52"/>
        <v>UREN -80 033001 8 1</v>
      </c>
      <c r="I524" s="23"/>
      <c r="J524" s="13"/>
      <c r="K524" s="327">
        <f>IFERROR(VLOOKUP(L524,Mapping!AW:BA,5,FALSE),"")</f>
        <v>2</v>
      </c>
      <c r="L524" s="216" t="s">
        <v>925</v>
      </c>
      <c r="M524" s="286" t="s">
        <v>2938</v>
      </c>
      <c r="N524" s="26" t="s">
        <v>2937</v>
      </c>
      <c r="O524" s="395">
        <v>44434</v>
      </c>
      <c r="P524" s="13" t="s">
        <v>912</v>
      </c>
      <c r="Q524" s="77"/>
      <c r="R524" s="26">
        <v>22</v>
      </c>
      <c r="S524" s="26"/>
      <c r="T524" s="13"/>
      <c r="U524" s="26">
        <v>7</v>
      </c>
      <c r="V524" s="26">
        <v>8</v>
      </c>
      <c r="W524" s="23" t="str">
        <f t="shared" si="54"/>
        <v>UREN -80 033001 7 8</v>
      </c>
      <c r="X524" s="23"/>
      <c r="Y524" s="13">
        <v>7</v>
      </c>
      <c r="Z524" s="13">
        <v>8</v>
      </c>
      <c r="AA524" s="26" t="s">
        <v>1209</v>
      </c>
      <c r="AB524" s="90"/>
      <c r="AC524" s="26"/>
      <c r="AD524" s="24">
        <f>IF(AE524="","",VLOOKUP(AE524,Mapping!AT:AU,2,FALSE))</f>
        <v>3</v>
      </c>
      <c r="AE524" s="13" t="s">
        <v>148</v>
      </c>
    </row>
    <row r="525" spans="1:31">
      <c r="A525" s="116" t="s">
        <v>500</v>
      </c>
      <c r="B525" s="36" t="s">
        <v>501</v>
      </c>
      <c r="C525" s="209"/>
      <c r="D525" s="209"/>
      <c r="E525" s="209"/>
      <c r="F525" s="26">
        <v>8</v>
      </c>
      <c r="G525" s="26">
        <v>1</v>
      </c>
      <c r="H525" s="23" t="str">
        <f t="shared" si="52"/>
        <v>UREN -80 033001 8 1</v>
      </c>
      <c r="I525" s="23"/>
      <c r="J525" s="13" t="s">
        <v>205</v>
      </c>
      <c r="K525" s="327">
        <f>IFERROR(VLOOKUP(L525,Mapping!AW:BA,5,FALSE),"")</f>
        <v>5</v>
      </c>
      <c r="L525" s="97" t="s">
        <v>975</v>
      </c>
      <c r="M525" s="286" t="s">
        <v>2938</v>
      </c>
      <c r="N525" s="393" t="s">
        <v>2937</v>
      </c>
      <c r="O525" s="395">
        <v>44434</v>
      </c>
      <c r="P525" s="13" t="s">
        <v>912</v>
      </c>
      <c r="Q525" s="77"/>
      <c r="R525" s="26">
        <v>33</v>
      </c>
      <c r="S525" s="26"/>
      <c r="T525" s="13"/>
      <c r="U525" s="26">
        <v>8</v>
      </c>
      <c r="V525" s="26">
        <v>1</v>
      </c>
      <c r="W525" s="23" t="str">
        <f t="shared" si="54"/>
        <v>UREN -80 033001 8 1</v>
      </c>
      <c r="X525" s="23"/>
      <c r="Y525" s="13"/>
      <c r="Z525" s="13"/>
      <c r="AA525" s="13"/>
      <c r="AB525" s="90"/>
      <c r="AC525" s="26"/>
      <c r="AD525" s="24">
        <f>IF(AE525="","",VLOOKUP(AE525,Mapping!AT:AU,2,FALSE))</f>
        <v>3</v>
      </c>
      <c r="AE525" s="13" t="s">
        <v>148</v>
      </c>
    </row>
    <row r="526" spans="1:31">
      <c r="A526" s="116" t="s">
        <v>500</v>
      </c>
      <c r="B526" s="36" t="s">
        <v>501</v>
      </c>
      <c r="C526" s="209"/>
      <c r="D526" s="209"/>
      <c r="E526" s="209"/>
      <c r="F526" s="26">
        <v>8</v>
      </c>
      <c r="G526" s="26">
        <v>1</v>
      </c>
      <c r="H526" s="23" t="str">
        <f t="shared" si="52"/>
        <v>UREN -80 033001 8 1</v>
      </c>
      <c r="I526" s="23"/>
      <c r="J526" s="13"/>
      <c r="K526" s="327">
        <f>IFERROR(VLOOKUP(L526,Mapping!AW:BA,5,FALSE),"")</f>
        <v>2</v>
      </c>
      <c r="L526" s="216" t="s">
        <v>925</v>
      </c>
      <c r="M526" s="286" t="s">
        <v>2938</v>
      </c>
      <c r="N526" s="393" t="s">
        <v>2937</v>
      </c>
      <c r="O526" s="395">
        <v>44434</v>
      </c>
      <c r="P526" s="13" t="s">
        <v>912</v>
      </c>
      <c r="Q526" s="77"/>
      <c r="R526" s="26">
        <v>18</v>
      </c>
      <c r="S526" s="26"/>
      <c r="T526" s="13"/>
      <c r="U526" s="26">
        <v>8</v>
      </c>
      <c r="V526" s="26">
        <v>1</v>
      </c>
      <c r="W526" s="23" t="str">
        <f t="shared" si="54"/>
        <v>UREN -80 033001 8 1</v>
      </c>
      <c r="X526" s="23"/>
      <c r="Y526" s="13"/>
      <c r="Z526" s="13"/>
      <c r="AA526" s="13"/>
      <c r="AB526" s="90"/>
      <c r="AC526" s="26"/>
      <c r="AD526" s="24">
        <f>IF(AE526="","",VLOOKUP(AE526,Mapping!AT:AU,2,FALSE))</f>
        <v>3</v>
      </c>
      <c r="AE526" s="13" t="s">
        <v>148</v>
      </c>
    </row>
    <row r="527" spans="1:31">
      <c r="A527" s="116">
        <v>1122</v>
      </c>
      <c r="B527" s="36" t="s">
        <v>164</v>
      </c>
      <c r="C527" s="209"/>
      <c r="D527" s="209"/>
      <c r="E527" s="209"/>
      <c r="F527" s="26">
        <v>8</v>
      </c>
      <c r="G527" s="26">
        <v>1</v>
      </c>
      <c r="H527" s="23" t="str">
        <f t="shared" si="52"/>
        <v>UREN -80 033001 8 1</v>
      </c>
      <c r="I527" s="23" t="str">
        <f t="shared" ref="I527:I535" si="56">IF(G527="","",F527&amp;" "&amp;G527)</f>
        <v>8 1</v>
      </c>
      <c r="J527" s="13"/>
      <c r="K527" s="327">
        <f>IFERROR(VLOOKUP(L527,Mapping!AW:BA,5,FALSE),"")</f>
        <v>2</v>
      </c>
      <c r="L527" s="216" t="s">
        <v>925</v>
      </c>
      <c r="M527" s="286" t="s">
        <v>2938</v>
      </c>
      <c r="N527" s="393" t="s">
        <v>2937</v>
      </c>
      <c r="O527" s="222">
        <v>44439</v>
      </c>
      <c r="P527" s="13" t="s">
        <v>912</v>
      </c>
      <c r="Q527" s="77"/>
      <c r="R527" s="26">
        <v>25</v>
      </c>
      <c r="S527" s="26"/>
      <c r="T527" s="13"/>
      <c r="U527" s="26">
        <v>8</v>
      </c>
      <c r="V527" s="26">
        <v>1</v>
      </c>
      <c r="W527" s="23" t="str">
        <f t="shared" si="54"/>
        <v>UREN -80 033001 8 1</v>
      </c>
      <c r="X527" s="23" t="str">
        <f t="shared" ref="X527:X535" si="57">IF(V527="","",U527&amp;" "&amp;V527)</f>
        <v>8 1</v>
      </c>
      <c r="Y527" s="13"/>
      <c r="Z527" s="13"/>
      <c r="AA527" s="13"/>
      <c r="AB527" s="90"/>
      <c r="AC527" s="26"/>
      <c r="AD527" s="24">
        <f>IF(AE527="","",VLOOKUP(AE527,Mapping!AT:AU,2,FALSE))</f>
        <v>3</v>
      </c>
      <c r="AE527" s="13" t="s">
        <v>148</v>
      </c>
    </row>
    <row r="528" spans="1:31">
      <c r="A528" s="116">
        <v>1122</v>
      </c>
      <c r="B528" s="36" t="s">
        <v>164</v>
      </c>
      <c r="C528" s="209"/>
      <c r="D528" s="209"/>
      <c r="E528" s="209"/>
      <c r="F528" s="26">
        <v>8</v>
      </c>
      <c r="G528" s="26">
        <v>1</v>
      </c>
      <c r="H528" s="23" t="str">
        <f t="shared" si="52"/>
        <v>UREN -80 033001 8 1</v>
      </c>
      <c r="I528" s="23" t="str">
        <f t="shared" si="56"/>
        <v>8 1</v>
      </c>
      <c r="J528" s="13"/>
      <c r="K528" s="327">
        <f>IFERROR(VLOOKUP(L528,Mapping!AW:BA,5,FALSE),"")</f>
        <v>1</v>
      </c>
      <c r="L528" s="97" t="s">
        <v>905</v>
      </c>
      <c r="M528" s="286" t="s">
        <v>2938</v>
      </c>
      <c r="N528" s="26" t="s">
        <v>2937</v>
      </c>
      <c r="O528" s="222" t="s">
        <v>3091</v>
      </c>
      <c r="P528" s="13" t="s">
        <v>912</v>
      </c>
      <c r="Q528" s="77"/>
      <c r="R528" s="26">
        <v>38</v>
      </c>
      <c r="S528" s="26"/>
      <c r="T528" s="13"/>
      <c r="U528" s="26">
        <v>7</v>
      </c>
      <c r="V528" s="26">
        <v>7</v>
      </c>
      <c r="W528" s="23" t="str">
        <f t="shared" si="54"/>
        <v>UREN -80 033001 7 7</v>
      </c>
      <c r="X528" s="23" t="str">
        <f t="shared" si="57"/>
        <v>7 7</v>
      </c>
      <c r="Y528" s="13">
        <v>7</v>
      </c>
      <c r="Z528" s="13">
        <v>7</v>
      </c>
      <c r="AA528" s="90" t="s">
        <v>1209</v>
      </c>
      <c r="AB528" s="90"/>
      <c r="AC528" s="26"/>
      <c r="AD528" s="24">
        <f>IF(AE528="","",VLOOKUP(AE528,Mapping!AT:AU,2,FALSE))</f>
        <v>3</v>
      </c>
      <c r="AE528" s="13" t="s">
        <v>148</v>
      </c>
    </row>
    <row r="529" spans="1:31">
      <c r="A529" s="116">
        <v>1160</v>
      </c>
      <c r="B529" s="36" t="s">
        <v>180</v>
      </c>
      <c r="C529" s="209"/>
      <c r="D529" s="209"/>
      <c r="E529" s="209"/>
      <c r="F529" s="26">
        <v>6</v>
      </c>
      <c r="G529" s="26">
        <v>1</v>
      </c>
      <c r="H529" s="23" t="str">
        <f t="shared" si="52"/>
        <v>UREN -80 033001 6 1</v>
      </c>
      <c r="I529" s="23" t="str">
        <f t="shared" si="56"/>
        <v>6 1</v>
      </c>
      <c r="J529" s="13"/>
      <c r="K529" s="327">
        <f>IFERROR(VLOOKUP(L529,Mapping!AW:BA,5,FALSE),"")</f>
        <v>1</v>
      </c>
      <c r="L529" s="97" t="s">
        <v>905</v>
      </c>
      <c r="M529" s="334"/>
      <c r="N529" s="26" t="s">
        <v>2879</v>
      </c>
      <c r="O529" s="253">
        <v>44446</v>
      </c>
      <c r="P529" s="13" t="s">
        <v>949</v>
      </c>
      <c r="Q529" s="77"/>
      <c r="R529" s="26">
        <v>40</v>
      </c>
      <c r="S529" s="26"/>
      <c r="T529" s="13">
        <v>1</v>
      </c>
      <c r="U529" s="26">
        <v>6</v>
      </c>
      <c r="V529" s="26">
        <v>1</v>
      </c>
      <c r="W529" s="23" t="str">
        <f t="shared" si="54"/>
        <v>UREN -80 033001 6 1</v>
      </c>
      <c r="X529" s="23" t="str">
        <f t="shared" si="57"/>
        <v>6 1</v>
      </c>
      <c r="Y529" s="13"/>
      <c r="Z529" s="13"/>
      <c r="AA529" s="13"/>
      <c r="AB529" s="90"/>
      <c r="AC529" s="26"/>
      <c r="AD529" s="24">
        <f>IF(AE529="","",VLOOKUP(AE529,Mapping!AT:AU,2,FALSE))</f>
        <v>2</v>
      </c>
      <c r="AE529" s="13" t="s">
        <v>1</v>
      </c>
    </row>
    <row r="530" spans="1:31">
      <c r="A530" s="116">
        <v>1160</v>
      </c>
      <c r="B530" s="36" t="s">
        <v>180</v>
      </c>
      <c r="C530" s="209"/>
      <c r="D530" s="209"/>
      <c r="E530" s="209"/>
      <c r="F530" s="26">
        <v>6</v>
      </c>
      <c r="G530" s="26">
        <v>1</v>
      </c>
      <c r="H530" s="23" t="str">
        <f t="shared" si="52"/>
        <v>UREN -80 033001 6 1</v>
      </c>
      <c r="I530" s="23" t="str">
        <f t="shared" si="56"/>
        <v>6 1</v>
      </c>
      <c r="J530" s="13"/>
      <c r="K530" s="327">
        <f>IFERROR(VLOOKUP(L530,Mapping!AW:BA,5,FALSE),"")</f>
        <v>5</v>
      </c>
      <c r="L530" s="16" t="s">
        <v>975</v>
      </c>
      <c r="M530" s="286"/>
      <c r="N530" s="26" t="s">
        <v>2879</v>
      </c>
      <c r="O530" s="253">
        <v>20210907</v>
      </c>
      <c r="P530" s="13" t="s">
        <v>949</v>
      </c>
      <c r="Q530" s="77"/>
      <c r="R530" s="26">
        <v>42</v>
      </c>
      <c r="S530" s="26"/>
      <c r="T530" s="13">
        <v>1</v>
      </c>
      <c r="U530" s="26">
        <v>6</v>
      </c>
      <c r="V530" s="26">
        <v>1</v>
      </c>
      <c r="W530" s="23" t="str">
        <f t="shared" si="54"/>
        <v>UREN -80 033001 6 1</v>
      </c>
      <c r="X530" s="23" t="str">
        <f t="shared" si="57"/>
        <v>6 1</v>
      </c>
      <c r="Y530" s="13"/>
      <c r="Z530" s="13"/>
      <c r="AA530" s="13"/>
      <c r="AB530" s="90"/>
      <c r="AC530" s="26"/>
      <c r="AD530" s="24">
        <f>IF(AE530="","",VLOOKUP(AE530,Mapping!AT:AU,2,FALSE))</f>
        <v>2</v>
      </c>
      <c r="AE530" s="13" t="s">
        <v>1</v>
      </c>
    </row>
    <row r="531" spans="1:31">
      <c r="A531" s="116">
        <v>1190</v>
      </c>
      <c r="B531" s="36" t="s">
        <v>189</v>
      </c>
      <c r="C531" s="209"/>
      <c r="D531" s="209"/>
      <c r="E531" s="209"/>
      <c r="F531" s="26">
        <v>6</v>
      </c>
      <c r="G531" s="26">
        <v>1</v>
      </c>
      <c r="H531" s="23" t="str">
        <f t="shared" si="52"/>
        <v>UREN -80 033001 6 1</v>
      </c>
      <c r="I531" s="23" t="str">
        <f t="shared" si="56"/>
        <v>6 1</v>
      </c>
      <c r="J531" s="13"/>
      <c r="K531" s="327">
        <f>IFERROR(VLOOKUP(L531,Mapping!AW:BA,5,FALSE),"")</f>
        <v>2</v>
      </c>
      <c r="L531" s="273" t="s">
        <v>925</v>
      </c>
      <c r="M531" s="334"/>
      <c r="N531" s="26" t="s">
        <v>2879</v>
      </c>
      <c r="O531" s="253">
        <v>20210907</v>
      </c>
      <c r="P531" s="13" t="s">
        <v>949</v>
      </c>
      <c r="Q531" s="77"/>
      <c r="R531" s="26">
        <v>31</v>
      </c>
      <c r="S531" s="26"/>
      <c r="T531" s="13">
        <v>1</v>
      </c>
      <c r="U531" s="26">
        <v>6</v>
      </c>
      <c r="V531" s="26">
        <v>1</v>
      </c>
      <c r="W531" s="23" t="str">
        <f t="shared" si="54"/>
        <v>UREN -80 033001 6 1</v>
      </c>
      <c r="X531" s="23" t="str">
        <f t="shared" si="57"/>
        <v>6 1</v>
      </c>
      <c r="Y531" s="13"/>
      <c r="Z531" s="13"/>
      <c r="AA531" s="13"/>
      <c r="AB531" s="90"/>
      <c r="AC531" s="26"/>
      <c r="AD531" s="24">
        <f>IF(AE531="","",VLOOKUP(AE531,Mapping!AT:AU,2,FALSE))</f>
        <v>2</v>
      </c>
      <c r="AE531" s="13" t="s">
        <v>1</v>
      </c>
    </row>
    <row r="532" spans="1:31">
      <c r="A532" s="116">
        <v>1191</v>
      </c>
      <c r="B532" s="36" t="s">
        <v>194</v>
      </c>
      <c r="C532" s="209"/>
      <c r="D532" s="209"/>
      <c r="E532" s="209"/>
      <c r="F532" s="26">
        <v>6</v>
      </c>
      <c r="G532" s="26">
        <v>1</v>
      </c>
      <c r="H532" s="23" t="str">
        <f t="shared" si="52"/>
        <v>UREN -80 033001 6 1</v>
      </c>
      <c r="I532" s="23" t="str">
        <f t="shared" si="56"/>
        <v>6 1</v>
      </c>
      <c r="J532" s="13"/>
      <c r="K532" s="327">
        <f>IFERROR(VLOOKUP(L532,Mapping!AW:BA,5,FALSE),"")</f>
        <v>5</v>
      </c>
      <c r="L532" s="16" t="s">
        <v>975</v>
      </c>
      <c r="M532" s="286"/>
      <c r="N532" s="26" t="s">
        <v>2879</v>
      </c>
      <c r="O532" s="253">
        <v>20210907</v>
      </c>
      <c r="P532" s="13" t="s">
        <v>949</v>
      </c>
      <c r="Q532" s="77"/>
      <c r="R532" s="26">
        <v>28</v>
      </c>
      <c r="S532" s="26"/>
      <c r="T532" s="13">
        <v>1</v>
      </c>
      <c r="U532" s="26">
        <v>6</v>
      </c>
      <c r="V532" s="26">
        <v>1</v>
      </c>
      <c r="W532" s="23" t="str">
        <f t="shared" si="54"/>
        <v>UREN -80 033001 6 1</v>
      </c>
      <c r="X532" s="23" t="str">
        <f t="shared" si="57"/>
        <v>6 1</v>
      </c>
      <c r="Y532" s="13"/>
      <c r="Z532" s="13"/>
      <c r="AA532" s="13"/>
      <c r="AB532" s="90"/>
      <c r="AC532" s="26"/>
      <c r="AD532" s="24">
        <f>IF(AE532="","",VLOOKUP(AE532,Mapping!AT:AU,2,FALSE))</f>
        <v>2</v>
      </c>
      <c r="AE532" s="13" t="s">
        <v>1</v>
      </c>
    </row>
    <row r="533" spans="1:31">
      <c r="A533" s="116">
        <v>20060099</v>
      </c>
      <c r="B533" s="36" t="s">
        <v>246</v>
      </c>
      <c r="C533" s="310"/>
      <c r="D533" s="310"/>
      <c r="E533" s="310"/>
      <c r="F533" s="62"/>
      <c r="G533" s="26">
        <v>3</v>
      </c>
      <c r="H533" s="23" t="str">
        <f t="shared" si="52"/>
        <v>UREN -80 033001  3</v>
      </c>
      <c r="I533" s="23" t="str">
        <f t="shared" si="56"/>
        <v xml:space="preserve"> 3</v>
      </c>
      <c r="J533" s="13" t="s">
        <v>205</v>
      </c>
      <c r="K533" s="327">
        <f>IFERROR(VLOOKUP(L533,Mapping!AW:BA,5,FALSE),"")</f>
        <v>1</v>
      </c>
      <c r="L533" s="97" t="s">
        <v>905</v>
      </c>
      <c r="M533" s="286" t="s">
        <v>3092</v>
      </c>
      <c r="N533" s="26" t="s">
        <v>3093</v>
      </c>
      <c r="O533" s="222">
        <v>20210923</v>
      </c>
      <c r="P533" s="36" t="s">
        <v>3094</v>
      </c>
      <c r="Q533" s="77"/>
      <c r="R533" s="26"/>
      <c r="S533" s="26">
        <v>11</v>
      </c>
      <c r="T533" s="36">
        <v>1</v>
      </c>
      <c r="U533" s="62"/>
      <c r="V533" s="26">
        <v>3</v>
      </c>
      <c r="W533" s="23" t="str">
        <f t="shared" si="54"/>
        <v>UREN -80 033001  3</v>
      </c>
      <c r="X533" s="23" t="str">
        <f t="shared" si="57"/>
        <v xml:space="preserve"> 3</v>
      </c>
      <c r="Y533" s="36"/>
      <c r="Z533" s="36"/>
      <c r="AA533" s="36"/>
      <c r="AB533" s="90" t="s">
        <v>3095</v>
      </c>
      <c r="AC533" s="26"/>
      <c r="AD533" s="24">
        <f>IF(AE533="","",VLOOKUP(AE533,Mapping!AT:AU,2,FALSE))</f>
        <v>2</v>
      </c>
      <c r="AE533" s="13" t="s">
        <v>1</v>
      </c>
    </row>
    <row r="534" spans="1:31">
      <c r="A534" s="116">
        <v>20060099</v>
      </c>
      <c r="B534" s="36" t="s">
        <v>246</v>
      </c>
      <c r="C534" s="209"/>
      <c r="D534" s="209"/>
      <c r="E534" s="209"/>
      <c r="F534" s="62"/>
      <c r="G534" s="26">
        <v>3</v>
      </c>
      <c r="H534" s="23" t="str">
        <f t="shared" si="52"/>
        <v>UREN -80 033001  3</v>
      </c>
      <c r="I534" s="23" t="str">
        <f t="shared" si="56"/>
        <v xml:space="preserve"> 3</v>
      </c>
      <c r="J534" s="13" t="s">
        <v>205</v>
      </c>
      <c r="K534" s="327">
        <f>IFERROR(VLOOKUP(L534,Mapping!AW:BA,5,FALSE),"")</f>
        <v>1</v>
      </c>
      <c r="L534" s="97" t="s">
        <v>905</v>
      </c>
      <c r="M534" s="286" t="s">
        <v>2938</v>
      </c>
      <c r="N534" s="26" t="s">
        <v>3093</v>
      </c>
      <c r="O534" s="222">
        <v>20210923</v>
      </c>
      <c r="P534" s="36" t="s">
        <v>3096</v>
      </c>
      <c r="Q534" s="77"/>
      <c r="R534" s="26">
        <v>162</v>
      </c>
      <c r="S534" s="26"/>
      <c r="T534" s="13"/>
      <c r="U534" s="62"/>
      <c r="V534" s="26">
        <v>3</v>
      </c>
      <c r="W534" s="23" t="str">
        <f t="shared" si="54"/>
        <v>UREN -80 033001  3</v>
      </c>
      <c r="X534" s="23" t="str">
        <f t="shared" si="57"/>
        <v xml:space="preserve"> 3</v>
      </c>
      <c r="Y534" s="13"/>
      <c r="Z534" s="13"/>
      <c r="AA534" s="13"/>
      <c r="AB534" s="90" t="s">
        <v>3095</v>
      </c>
      <c r="AC534" s="26"/>
      <c r="AD534" s="24">
        <f>IF(AE534="","",VLOOKUP(AE534,Mapping!AT:AU,2,FALSE))</f>
        <v>2</v>
      </c>
      <c r="AE534" s="13" t="s">
        <v>1</v>
      </c>
    </row>
    <row r="535" spans="1:31">
      <c r="A535" s="116">
        <v>20060099</v>
      </c>
      <c r="B535" s="36" t="s">
        <v>246</v>
      </c>
      <c r="C535" s="209"/>
      <c r="D535" s="209"/>
      <c r="E535" s="209"/>
      <c r="F535" s="62"/>
      <c r="G535" s="26">
        <v>3</v>
      </c>
      <c r="H535" s="23" t="str">
        <f t="shared" si="52"/>
        <v>UREN -80 033001  3</v>
      </c>
      <c r="I535" s="23" t="str">
        <f t="shared" si="56"/>
        <v xml:space="preserve"> 3</v>
      </c>
      <c r="J535" s="13"/>
      <c r="K535" s="327">
        <f>IFERROR(VLOOKUP(L535,Mapping!AW:BA,5,FALSE),"")</f>
        <v>1</v>
      </c>
      <c r="L535" s="97" t="s">
        <v>905</v>
      </c>
      <c r="M535" s="286" t="s">
        <v>3057</v>
      </c>
      <c r="N535" s="26" t="s">
        <v>3093</v>
      </c>
      <c r="O535" s="222">
        <v>20210923</v>
      </c>
      <c r="P535" s="254" t="s">
        <v>3051</v>
      </c>
      <c r="Q535" s="77"/>
      <c r="R535" s="26"/>
      <c r="S535" s="26"/>
      <c r="T535" s="13"/>
      <c r="U535" s="62"/>
      <c r="V535" s="26">
        <v>3</v>
      </c>
      <c r="W535" s="23" t="str">
        <f t="shared" si="54"/>
        <v>UREN -80 033001  3</v>
      </c>
      <c r="X535" s="23" t="str">
        <f t="shared" si="57"/>
        <v xml:space="preserve"> 3</v>
      </c>
      <c r="Y535" s="13"/>
      <c r="Z535" s="13"/>
      <c r="AA535" s="13"/>
      <c r="AB535" s="90" t="s">
        <v>3095</v>
      </c>
      <c r="AC535" s="26"/>
      <c r="AD535" s="24">
        <f>IF(AE535="","",VLOOKUP(AE535,Mapping!AT:AU,2,FALSE))</f>
        <v>2</v>
      </c>
      <c r="AE535" s="13" t="s">
        <v>1</v>
      </c>
    </row>
    <row r="536" spans="1:31">
      <c r="A536" s="116">
        <v>20150975</v>
      </c>
      <c r="B536" s="36"/>
      <c r="C536" s="310"/>
      <c r="D536" s="310"/>
      <c r="E536" s="310"/>
      <c r="F536" s="26"/>
      <c r="G536" s="26">
        <v>4</v>
      </c>
      <c r="H536" s="26"/>
      <c r="I536" s="26"/>
      <c r="J536" s="13" t="s">
        <v>205</v>
      </c>
      <c r="K536" s="327">
        <f>IFERROR(VLOOKUP(L536,Mapping!AW:BA,5,FALSE),"")</f>
        <v>1</v>
      </c>
      <c r="L536" s="97" t="s">
        <v>905</v>
      </c>
      <c r="M536" s="286" t="s">
        <v>3092</v>
      </c>
      <c r="N536" s="26" t="s">
        <v>2872</v>
      </c>
      <c r="O536" s="222">
        <v>20210924</v>
      </c>
      <c r="P536" s="36" t="s">
        <v>3094</v>
      </c>
      <c r="Q536" s="77"/>
      <c r="R536" s="26"/>
      <c r="S536" s="26">
        <v>6</v>
      </c>
      <c r="T536" s="36">
        <v>1</v>
      </c>
      <c r="U536" s="26"/>
      <c r="V536" s="26">
        <v>4</v>
      </c>
      <c r="W536" s="26"/>
      <c r="X536" s="26"/>
      <c r="Y536" s="36"/>
      <c r="Z536" s="36"/>
      <c r="AA536" s="36"/>
      <c r="AB536" s="90" t="s">
        <v>3095</v>
      </c>
      <c r="AC536" s="26"/>
      <c r="AD536" s="24">
        <f>IF(AE536="","",VLOOKUP(AE536,Mapping!AT:AU,2,FALSE))</f>
        <v>2</v>
      </c>
      <c r="AE536" s="13" t="s">
        <v>1</v>
      </c>
    </row>
    <row r="537" spans="1:31">
      <c r="A537" s="116">
        <v>20150975</v>
      </c>
      <c r="B537" s="36"/>
      <c r="C537" s="209"/>
      <c r="D537" s="209"/>
      <c r="E537" s="209"/>
      <c r="F537" s="26"/>
      <c r="G537" s="26">
        <v>4</v>
      </c>
      <c r="H537" s="26"/>
      <c r="I537" s="26"/>
      <c r="J537" s="13" t="s">
        <v>205</v>
      </c>
      <c r="K537" s="327">
        <f>IFERROR(VLOOKUP(L537,Mapping!AW:BA,5,FALSE),"")</f>
        <v>1</v>
      </c>
      <c r="L537" s="97" t="s">
        <v>905</v>
      </c>
      <c r="M537" s="286" t="s">
        <v>2938</v>
      </c>
      <c r="N537" s="26" t="s">
        <v>2872</v>
      </c>
      <c r="O537" s="222">
        <v>20210924</v>
      </c>
      <c r="P537" s="36" t="s">
        <v>3096</v>
      </c>
      <c r="Q537" s="77"/>
      <c r="R537" s="26">
        <v>170</v>
      </c>
      <c r="S537" s="26"/>
      <c r="T537" s="13"/>
      <c r="U537" s="26"/>
      <c r="V537" s="26">
        <v>4</v>
      </c>
      <c r="W537" s="26"/>
      <c r="X537" s="26"/>
      <c r="Y537" s="13"/>
      <c r="Z537" s="13"/>
      <c r="AA537" s="13"/>
      <c r="AB537" s="90" t="s">
        <v>3095</v>
      </c>
      <c r="AC537" s="26"/>
      <c r="AD537" s="24">
        <f>IF(AE537="","",VLOOKUP(AE537,Mapping!AT:AU,2,FALSE))</f>
        <v>2</v>
      </c>
      <c r="AE537" s="13" t="s">
        <v>1</v>
      </c>
    </row>
    <row r="538" spans="1:31">
      <c r="A538" s="116">
        <v>20152915</v>
      </c>
      <c r="B538" s="36" t="s">
        <v>262</v>
      </c>
      <c r="C538" s="310"/>
      <c r="D538" s="310"/>
      <c r="E538" s="310"/>
      <c r="F538" s="26"/>
      <c r="G538" s="26">
        <v>5</v>
      </c>
      <c r="H538" s="23" t="str">
        <f t="shared" ref="H538:H569" si="58">IF(G538="","","UREN -80 033001"&amp;" "&amp;F538&amp;" "&amp;G538)</f>
        <v>UREN -80 033001  5</v>
      </c>
      <c r="I538" s="23" t="str">
        <f t="shared" ref="I538:I564" si="59">IF(G538="","",F538&amp;" "&amp;G538)</f>
        <v xml:space="preserve"> 5</v>
      </c>
      <c r="J538" s="13" t="s">
        <v>205</v>
      </c>
      <c r="K538" s="327">
        <f>IFERROR(VLOOKUP(L538,Mapping!AW:BA,5,FALSE),"")</f>
        <v>1</v>
      </c>
      <c r="L538" s="97" t="s">
        <v>905</v>
      </c>
      <c r="M538" s="286" t="s">
        <v>3092</v>
      </c>
      <c r="N538" s="26" t="s">
        <v>2872</v>
      </c>
      <c r="O538" s="222">
        <v>20210924</v>
      </c>
      <c r="P538" s="36" t="s">
        <v>3094</v>
      </c>
      <c r="Q538" s="77"/>
      <c r="R538" s="26"/>
      <c r="S538" s="26">
        <v>6</v>
      </c>
      <c r="T538" s="36">
        <v>1</v>
      </c>
      <c r="U538" s="26"/>
      <c r="V538" s="26">
        <v>5</v>
      </c>
      <c r="W538" s="23" t="str">
        <f t="shared" ref="W538:W569" si="60">IF(V538="","","UREN -80 033001"&amp;" "&amp;U538&amp;" "&amp;V538)</f>
        <v>UREN -80 033001  5</v>
      </c>
      <c r="X538" s="23" t="str">
        <f t="shared" ref="X538:X564" si="61">IF(V538="","",U538&amp;" "&amp;V538)</f>
        <v xml:space="preserve"> 5</v>
      </c>
      <c r="Y538" s="36"/>
      <c r="Z538" s="36"/>
      <c r="AA538" s="36"/>
      <c r="AB538" s="90" t="s">
        <v>3095</v>
      </c>
      <c r="AC538" s="26"/>
      <c r="AD538" s="24">
        <f>IF(AE538="","",VLOOKUP(AE538,Mapping!AT:AU,2,FALSE))</f>
        <v>2</v>
      </c>
      <c r="AE538" s="13" t="s">
        <v>1</v>
      </c>
    </row>
    <row r="539" spans="1:31">
      <c r="A539" s="116">
        <v>20152915</v>
      </c>
      <c r="B539" s="36" t="s">
        <v>262</v>
      </c>
      <c r="C539" s="209"/>
      <c r="D539" s="209"/>
      <c r="E539" s="209"/>
      <c r="F539" s="26"/>
      <c r="G539" s="26">
        <v>5</v>
      </c>
      <c r="H539" s="23" t="str">
        <f t="shared" si="58"/>
        <v>UREN -80 033001  5</v>
      </c>
      <c r="I539" s="23" t="str">
        <f t="shared" si="59"/>
        <v xml:space="preserve"> 5</v>
      </c>
      <c r="J539" s="13" t="s">
        <v>205</v>
      </c>
      <c r="K539" s="327">
        <f>IFERROR(VLOOKUP(L539,Mapping!AW:BA,5,FALSE),"")</f>
        <v>1</v>
      </c>
      <c r="L539" s="97" t="s">
        <v>905</v>
      </c>
      <c r="M539" s="286" t="s">
        <v>2938</v>
      </c>
      <c r="N539" s="26" t="s">
        <v>2872</v>
      </c>
      <c r="O539" s="222">
        <v>20210924</v>
      </c>
      <c r="P539" s="36" t="s">
        <v>3096</v>
      </c>
      <c r="Q539" s="77"/>
      <c r="R539" s="26">
        <v>156</v>
      </c>
      <c r="S539" s="26"/>
      <c r="T539" s="13"/>
      <c r="U539" s="26"/>
      <c r="V539" s="26">
        <v>5</v>
      </c>
      <c r="W539" s="23" t="str">
        <f t="shared" si="60"/>
        <v>UREN -80 033001  5</v>
      </c>
      <c r="X539" s="23" t="str">
        <f t="shared" si="61"/>
        <v xml:space="preserve"> 5</v>
      </c>
      <c r="Y539" s="13"/>
      <c r="Z539" s="13"/>
      <c r="AA539" s="13"/>
      <c r="AB539" s="90" t="s">
        <v>3095</v>
      </c>
      <c r="AC539" s="26"/>
      <c r="AD539" s="24">
        <f>IF(AE539="","",VLOOKUP(AE539,Mapping!AT:AU,2,FALSE))</f>
        <v>2</v>
      </c>
      <c r="AE539" s="13" t="s">
        <v>1</v>
      </c>
    </row>
    <row r="540" spans="1:31">
      <c r="A540" s="116">
        <v>20152915</v>
      </c>
      <c r="B540" s="36" t="s">
        <v>262</v>
      </c>
      <c r="C540" s="209"/>
      <c r="D540" s="209"/>
      <c r="E540" s="209"/>
      <c r="F540" s="26"/>
      <c r="G540" s="26">
        <v>5</v>
      </c>
      <c r="H540" s="23" t="str">
        <f t="shared" si="58"/>
        <v>UREN -80 033001  5</v>
      </c>
      <c r="I540" s="23" t="str">
        <f t="shared" si="59"/>
        <v xml:space="preserve"> 5</v>
      </c>
      <c r="J540" s="13"/>
      <c r="K540" s="327" t="str">
        <f>IFERROR(VLOOKUP(L540,Mapping!AW:BA,5,FALSE),"")</f>
        <v/>
      </c>
      <c r="M540" s="286" t="s">
        <v>3057</v>
      </c>
      <c r="N540" s="26" t="s">
        <v>2872</v>
      </c>
      <c r="O540" s="222">
        <v>20210924</v>
      </c>
      <c r="P540" s="36"/>
      <c r="Q540" s="77"/>
      <c r="R540" s="26"/>
      <c r="S540" s="26"/>
      <c r="T540" s="13"/>
      <c r="U540" s="26"/>
      <c r="V540" s="26">
        <v>5</v>
      </c>
      <c r="W540" s="23" t="str">
        <f t="shared" si="60"/>
        <v>UREN -80 033001  5</v>
      </c>
      <c r="X540" s="23" t="str">
        <f t="shared" si="61"/>
        <v xml:space="preserve"> 5</v>
      </c>
      <c r="Y540" s="13"/>
      <c r="Z540" s="13"/>
      <c r="AA540" s="13"/>
      <c r="AB540" s="90" t="s">
        <v>3095</v>
      </c>
      <c r="AC540" s="26"/>
      <c r="AD540" s="24">
        <f>IF(AE540="","",VLOOKUP(AE540,Mapping!AT:AU,2,FALSE))</f>
        <v>2</v>
      </c>
      <c r="AE540" s="13" t="s">
        <v>1</v>
      </c>
    </row>
    <row r="541" spans="1:31">
      <c r="A541" s="116">
        <v>20185945</v>
      </c>
      <c r="B541" s="36" t="s">
        <v>266</v>
      </c>
      <c r="C541" s="310"/>
      <c r="D541" s="310"/>
      <c r="E541" s="310"/>
      <c r="F541" s="186">
        <v>9</v>
      </c>
      <c r="G541" s="23">
        <v>19</v>
      </c>
      <c r="H541" s="23" t="str">
        <f t="shared" si="58"/>
        <v>UREN -80 033001 9 19</v>
      </c>
      <c r="I541" s="23" t="str">
        <f t="shared" si="59"/>
        <v>9 19</v>
      </c>
      <c r="J541" s="13" t="s">
        <v>205</v>
      </c>
      <c r="K541" s="327">
        <f>IFERROR(VLOOKUP(L541,Mapping!AW:BA,5,FALSE),"")</f>
        <v>2</v>
      </c>
      <c r="L541" s="97" t="s">
        <v>925</v>
      </c>
      <c r="M541" s="286" t="s">
        <v>2938</v>
      </c>
      <c r="N541" s="26" t="s">
        <v>2879</v>
      </c>
      <c r="O541" s="253">
        <v>44467</v>
      </c>
      <c r="P541" s="13" t="s">
        <v>949</v>
      </c>
      <c r="Q541" s="77">
        <v>0.20599999999999999</v>
      </c>
      <c r="R541" s="26">
        <v>206</v>
      </c>
      <c r="S541" s="26"/>
      <c r="T541" s="36"/>
      <c r="U541" s="186">
        <v>9</v>
      </c>
      <c r="V541" s="23">
        <v>19</v>
      </c>
      <c r="W541" s="23" t="str">
        <f t="shared" si="60"/>
        <v>UREN -80 033001 9 19</v>
      </c>
      <c r="X541" s="23" t="str">
        <f t="shared" si="61"/>
        <v>9 19</v>
      </c>
      <c r="Y541" s="36"/>
      <c r="Z541" s="36"/>
      <c r="AA541" s="36"/>
      <c r="AB541" s="90" t="s">
        <v>3068</v>
      </c>
      <c r="AC541" s="26"/>
      <c r="AD541" s="24">
        <f>IF(AE541="","",VLOOKUP(AE541,Mapping!AT:AU,2,FALSE))</f>
        <v>2</v>
      </c>
      <c r="AE541" s="13" t="s">
        <v>1</v>
      </c>
    </row>
    <row r="542" spans="1:31">
      <c r="A542" s="116">
        <v>20185945</v>
      </c>
      <c r="B542" s="36" t="s">
        <v>266</v>
      </c>
      <c r="C542" s="310"/>
      <c r="D542" s="310"/>
      <c r="E542" s="310"/>
      <c r="F542" s="186">
        <v>9</v>
      </c>
      <c r="G542" s="23">
        <v>18</v>
      </c>
      <c r="H542" s="23" t="str">
        <f t="shared" si="58"/>
        <v>UREN -80 033001 9 18</v>
      </c>
      <c r="I542" s="23" t="str">
        <f t="shared" si="59"/>
        <v>9 18</v>
      </c>
      <c r="J542" s="13" t="s">
        <v>205</v>
      </c>
      <c r="K542" s="327">
        <f>IFERROR(VLOOKUP(L542,Mapping!AW:BA,5,FALSE),"")</f>
        <v>2</v>
      </c>
      <c r="L542" s="97" t="s">
        <v>925</v>
      </c>
      <c r="M542" s="286" t="s">
        <v>2938</v>
      </c>
      <c r="N542" s="26" t="s">
        <v>2879</v>
      </c>
      <c r="O542" s="222">
        <v>20210928</v>
      </c>
      <c r="P542" s="13" t="s">
        <v>912</v>
      </c>
      <c r="Q542" s="77">
        <v>2.7E-2</v>
      </c>
      <c r="R542" s="26">
        <v>27</v>
      </c>
      <c r="S542" s="26"/>
      <c r="T542" s="36"/>
      <c r="U542" s="186">
        <v>9</v>
      </c>
      <c r="V542" s="23">
        <v>18</v>
      </c>
      <c r="W542" s="23" t="str">
        <f t="shared" si="60"/>
        <v>UREN -80 033001 9 18</v>
      </c>
      <c r="X542" s="23" t="str">
        <f t="shared" si="61"/>
        <v>9 18</v>
      </c>
      <c r="Y542" s="36"/>
      <c r="Z542" s="36"/>
      <c r="AA542" s="36"/>
      <c r="AB542" s="90" t="s">
        <v>3068</v>
      </c>
      <c r="AC542" s="26"/>
      <c r="AD542" s="24">
        <f>IF(AE542="","",VLOOKUP(AE542,Mapping!AT:AU,2,FALSE))</f>
        <v>2</v>
      </c>
      <c r="AE542" s="13" t="s">
        <v>1</v>
      </c>
    </row>
    <row r="543" spans="1:31">
      <c r="A543" s="116">
        <v>20185945</v>
      </c>
      <c r="B543" s="36" t="s">
        <v>266</v>
      </c>
      <c r="C543" s="209"/>
      <c r="D543" s="209"/>
      <c r="E543" s="209"/>
      <c r="F543" s="186">
        <v>9</v>
      </c>
      <c r="G543" s="23">
        <v>17</v>
      </c>
      <c r="H543" s="23" t="str">
        <f t="shared" si="58"/>
        <v>UREN -80 033001 9 17</v>
      </c>
      <c r="I543" s="23" t="str">
        <f t="shared" si="59"/>
        <v>9 17</v>
      </c>
      <c r="J543" s="13"/>
      <c r="K543" s="327">
        <f>IFERROR(VLOOKUP(L543,Mapping!AW:BA,5,FALSE),"")</f>
        <v>2</v>
      </c>
      <c r="L543" s="97" t="s">
        <v>925</v>
      </c>
      <c r="M543" s="286" t="s">
        <v>2938</v>
      </c>
      <c r="N543" s="26" t="s">
        <v>2879</v>
      </c>
      <c r="O543" s="222">
        <v>20210928</v>
      </c>
      <c r="P543" s="13" t="s">
        <v>969</v>
      </c>
      <c r="Q543" s="77">
        <v>2.5000000000000001E-2</v>
      </c>
      <c r="R543" s="26">
        <v>25</v>
      </c>
      <c r="S543" s="26"/>
      <c r="T543" s="13"/>
      <c r="U543" s="186">
        <v>14</v>
      </c>
      <c r="V543" s="23">
        <v>18</v>
      </c>
      <c r="W543" s="23" t="str">
        <f t="shared" si="60"/>
        <v>UREN -80 033001 14 18</v>
      </c>
      <c r="X543" s="23" t="str">
        <f t="shared" si="61"/>
        <v>14 18</v>
      </c>
      <c r="Y543" s="186">
        <v>14</v>
      </c>
      <c r="Z543" s="23">
        <v>8</v>
      </c>
      <c r="AA543" s="23" t="s">
        <v>1209</v>
      </c>
      <c r="AB543" s="90" t="s">
        <v>3068</v>
      </c>
      <c r="AC543" s="26"/>
      <c r="AD543" s="24">
        <f>IF(AE543="","",VLOOKUP(AE543,Mapping!AT:AU,2,FALSE))</f>
        <v>2</v>
      </c>
      <c r="AE543" s="13" t="s">
        <v>1</v>
      </c>
    </row>
    <row r="544" spans="1:31">
      <c r="A544" s="116">
        <v>20185945</v>
      </c>
      <c r="B544" s="36" t="s">
        <v>266</v>
      </c>
      <c r="C544" s="209"/>
      <c r="D544" s="209"/>
      <c r="E544" s="209"/>
      <c r="F544" s="186">
        <v>9</v>
      </c>
      <c r="G544" s="23"/>
      <c r="H544" s="23" t="str">
        <f t="shared" si="58"/>
        <v/>
      </c>
      <c r="I544" s="23" t="str">
        <f t="shared" si="59"/>
        <v/>
      </c>
      <c r="J544" s="13"/>
      <c r="K544" s="327">
        <f>IFERROR(VLOOKUP(L544,Mapping!AW:BA,5,FALSE),"")</f>
        <v>2</v>
      </c>
      <c r="L544" s="97" t="s">
        <v>925</v>
      </c>
      <c r="M544" s="286" t="s">
        <v>3057</v>
      </c>
      <c r="N544" s="26" t="s">
        <v>2879</v>
      </c>
      <c r="O544" s="222">
        <v>20210928</v>
      </c>
      <c r="P544" s="36" t="s">
        <v>3047</v>
      </c>
      <c r="Q544" s="77"/>
      <c r="R544" s="26"/>
      <c r="S544" s="26"/>
      <c r="T544" s="13"/>
      <c r="U544" s="186">
        <v>9</v>
      </c>
      <c r="V544" s="23"/>
      <c r="W544" s="23" t="str">
        <f t="shared" si="60"/>
        <v/>
      </c>
      <c r="X544" s="23" t="str">
        <f t="shared" si="61"/>
        <v/>
      </c>
      <c r="Y544" s="13"/>
      <c r="Z544" s="13"/>
      <c r="AA544" s="13"/>
      <c r="AB544" s="90" t="s">
        <v>3068</v>
      </c>
      <c r="AC544" s="26"/>
      <c r="AD544" s="24">
        <f>IF(AE544="","",VLOOKUP(AE544,Mapping!AT:AU,2,FALSE))</f>
        <v>2</v>
      </c>
      <c r="AE544" s="13" t="s">
        <v>1</v>
      </c>
    </row>
    <row r="545" spans="1:31" ht="43.5">
      <c r="A545" s="116">
        <v>20152915</v>
      </c>
      <c r="B545" s="36" t="s">
        <v>262</v>
      </c>
      <c r="C545" s="310"/>
      <c r="D545" s="310"/>
      <c r="E545" s="310"/>
      <c r="F545" s="113">
        <v>9</v>
      </c>
      <c r="G545" s="26">
        <v>19</v>
      </c>
      <c r="H545" s="23" t="str">
        <f t="shared" si="58"/>
        <v>UREN -80 033001 9 19</v>
      </c>
      <c r="I545" s="23" t="str">
        <f t="shared" si="59"/>
        <v>9 19</v>
      </c>
      <c r="J545" s="13" t="s">
        <v>205</v>
      </c>
      <c r="K545" s="327">
        <f>IFERROR(VLOOKUP(L545,Mapping!AW:BA,5,FALSE),"")</f>
        <v>2</v>
      </c>
      <c r="L545" s="97" t="s">
        <v>925</v>
      </c>
      <c r="M545" s="286" t="s">
        <v>2938</v>
      </c>
      <c r="N545" s="26" t="s">
        <v>2879</v>
      </c>
      <c r="O545" s="253">
        <v>44490</v>
      </c>
      <c r="P545" s="13" t="s">
        <v>949</v>
      </c>
      <c r="Q545" s="77">
        <v>0.20499999999999999</v>
      </c>
      <c r="R545" s="26">
        <v>205</v>
      </c>
      <c r="S545" s="26"/>
      <c r="T545" s="36">
        <v>1</v>
      </c>
      <c r="U545" s="113">
        <v>9</v>
      </c>
      <c r="V545" s="26">
        <v>19</v>
      </c>
      <c r="W545" s="23" t="str">
        <f t="shared" si="60"/>
        <v>UREN -80 033001 9 19</v>
      </c>
      <c r="X545" s="23" t="str">
        <f t="shared" si="61"/>
        <v>9 19</v>
      </c>
      <c r="Y545" s="36"/>
      <c r="Z545" s="36"/>
      <c r="AA545" s="36"/>
      <c r="AB545" s="90" t="s">
        <v>3097</v>
      </c>
      <c r="AC545" s="26"/>
      <c r="AD545" s="24">
        <f>IF(AE545="","",VLOOKUP(AE545,Mapping!AT:AU,2,FALSE))</f>
        <v>2</v>
      </c>
      <c r="AE545" s="13" t="s">
        <v>1</v>
      </c>
    </row>
    <row r="546" spans="1:31">
      <c r="A546" s="116">
        <v>20152915</v>
      </c>
      <c r="B546" s="36" t="s">
        <v>262</v>
      </c>
      <c r="C546" s="310"/>
      <c r="D546" s="310"/>
      <c r="E546" s="310"/>
      <c r="F546" s="113">
        <v>9</v>
      </c>
      <c r="G546" s="26">
        <v>19</v>
      </c>
      <c r="H546" s="23" t="str">
        <f t="shared" si="58"/>
        <v>UREN -80 033001 9 19</v>
      </c>
      <c r="I546" s="23" t="str">
        <f t="shared" si="59"/>
        <v>9 19</v>
      </c>
      <c r="J546" s="13"/>
      <c r="K546" s="327">
        <f>IFERROR(VLOOKUP(L546,Mapping!AW:BA,5,FALSE),"")</f>
        <v>3</v>
      </c>
      <c r="L546" s="97" t="s">
        <v>943</v>
      </c>
      <c r="M546" s="286" t="s">
        <v>2938</v>
      </c>
      <c r="N546" s="26" t="s">
        <v>2879</v>
      </c>
      <c r="O546" s="253">
        <v>44490</v>
      </c>
      <c r="P546" s="13" t="s">
        <v>949</v>
      </c>
      <c r="Q546" s="77">
        <v>0.19900000000000001</v>
      </c>
      <c r="R546" s="77">
        <v>199</v>
      </c>
      <c r="S546" s="26"/>
      <c r="T546" s="36">
        <v>1</v>
      </c>
      <c r="U546" s="113">
        <v>9</v>
      </c>
      <c r="V546" s="26">
        <v>19</v>
      </c>
      <c r="W546" s="23" t="str">
        <f t="shared" si="60"/>
        <v>UREN -80 033001 9 19</v>
      </c>
      <c r="X546" s="23" t="str">
        <f t="shared" si="61"/>
        <v>9 19</v>
      </c>
      <c r="Y546" s="36"/>
      <c r="Z546" s="36"/>
      <c r="AA546" s="36"/>
      <c r="AB546" s="90" t="s">
        <v>3068</v>
      </c>
      <c r="AC546" s="26"/>
      <c r="AD546" s="24">
        <f>IF(AE546="","",VLOOKUP(AE546,Mapping!AT:AU,2,FALSE))</f>
        <v>2</v>
      </c>
      <c r="AE546" s="13" t="s">
        <v>1</v>
      </c>
    </row>
    <row r="547" spans="1:31">
      <c r="A547" s="116">
        <v>19980098</v>
      </c>
      <c r="B547" s="36" t="s">
        <v>237</v>
      </c>
      <c r="C547" s="310"/>
      <c r="D547" s="310"/>
      <c r="E547" s="310"/>
      <c r="F547" s="113">
        <v>9</v>
      </c>
      <c r="G547" s="26">
        <v>18</v>
      </c>
      <c r="H547" s="23" t="str">
        <f t="shared" si="58"/>
        <v>UREN -80 033001 9 18</v>
      </c>
      <c r="I547" s="23" t="str">
        <f t="shared" si="59"/>
        <v>9 18</v>
      </c>
      <c r="J547" s="13"/>
      <c r="K547" s="327">
        <f>IFERROR(VLOOKUP(L547,Mapping!AW:BA,5,FALSE),"")</f>
        <v>3</v>
      </c>
      <c r="L547" s="97" t="s">
        <v>943</v>
      </c>
      <c r="M547" s="286" t="s">
        <v>2938</v>
      </c>
      <c r="N547" s="26" t="s">
        <v>2872</v>
      </c>
      <c r="O547" s="222">
        <v>20211021</v>
      </c>
      <c r="P547" s="13" t="s">
        <v>912</v>
      </c>
      <c r="Q547" s="26">
        <v>2.5999999999999999E-2</v>
      </c>
      <c r="R547" s="26">
        <v>26</v>
      </c>
      <c r="S547" s="26"/>
      <c r="T547" s="36"/>
      <c r="U547" s="113">
        <v>9</v>
      </c>
      <c r="V547" s="26">
        <v>18</v>
      </c>
      <c r="W547" s="23" t="str">
        <f t="shared" si="60"/>
        <v>UREN -80 033001 9 18</v>
      </c>
      <c r="X547" s="23" t="str">
        <f t="shared" si="61"/>
        <v>9 18</v>
      </c>
      <c r="Y547" s="36"/>
      <c r="Z547" s="36"/>
      <c r="AA547" s="36"/>
      <c r="AB547" s="90" t="s">
        <v>3068</v>
      </c>
      <c r="AC547" s="26"/>
      <c r="AD547" s="24">
        <f>IF(AE547="","",VLOOKUP(AE547,Mapping!AT:AU,2,FALSE))</f>
        <v>2</v>
      </c>
      <c r="AE547" s="13" t="s">
        <v>1</v>
      </c>
    </row>
    <row r="548" spans="1:31" ht="43.5">
      <c r="A548" s="116">
        <v>20152915</v>
      </c>
      <c r="B548" s="36" t="s">
        <v>262</v>
      </c>
      <c r="C548" s="310"/>
      <c r="D548" s="310"/>
      <c r="E548" s="310"/>
      <c r="F548" s="113">
        <v>9</v>
      </c>
      <c r="G548" s="26">
        <v>18</v>
      </c>
      <c r="H548" s="23" t="str">
        <f t="shared" si="58"/>
        <v>UREN -80 033001 9 18</v>
      </c>
      <c r="I548" s="23" t="str">
        <f t="shared" si="59"/>
        <v>9 18</v>
      </c>
      <c r="J548" s="13" t="s">
        <v>205</v>
      </c>
      <c r="K548" s="327">
        <f>IFERROR(VLOOKUP(L548,Mapping!AW:BA,5,FALSE),"")</f>
        <v>2</v>
      </c>
      <c r="L548" s="97" t="s">
        <v>925</v>
      </c>
      <c r="M548" s="286" t="s">
        <v>2938</v>
      </c>
      <c r="N548" s="26" t="s">
        <v>2879</v>
      </c>
      <c r="O548" s="222">
        <v>20211021</v>
      </c>
      <c r="P548" s="13" t="s">
        <v>912</v>
      </c>
      <c r="Q548" s="77">
        <v>0.3</v>
      </c>
      <c r="R548" s="26">
        <v>30</v>
      </c>
      <c r="S548" s="26"/>
      <c r="T548" s="36">
        <v>1</v>
      </c>
      <c r="U548" s="113">
        <v>9</v>
      </c>
      <c r="V548" s="26">
        <v>18</v>
      </c>
      <c r="W548" s="23" t="str">
        <f t="shared" si="60"/>
        <v>UREN -80 033001 9 18</v>
      </c>
      <c r="X548" s="23" t="str">
        <f t="shared" si="61"/>
        <v>9 18</v>
      </c>
      <c r="Y548" s="36"/>
      <c r="Z548" s="36"/>
      <c r="AA548" s="36"/>
      <c r="AB548" s="90" t="s">
        <v>3097</v>
      </c>
      <c r="AC548" s="26"/>
      <c r="AD548" s="24">
        <f>IF(AE548="","",VLOOKUP(AE548,Mapping!AT:AU,2,FALSE))</f>
        <v>2</v>
      </c>
      <c r="AE548" s="13" t="s">
        <v>1</v>
      </c>
    </row>
    <row r="549" spans="1:31">
      <c r="A549" s="116">
        <v>20152915</v>
      </c>
      <c r="B549" s="36" t="s">
        <v>262</v>
      </c>
      <c r="C549" s="310"/>
      <c r="D549" s="310"/>
      <c r="E549" s="310"/>
      <c r="F549" s="113">
        <v>9</v>
      </c>
      <c r="G549" s="26">
        <v>18</v>
      </c>
      <c r="H549" s="23" t="str">
        <f t="shared" si="58"/>
        <v>UREN -80 033001 9 18</v>
      </c>
      <c r="I549" s="23" t="str">
        <f t="shared" si="59"/>
        <v>9 18</v>
      </c>
      <c r="J549" s="13" t="s">
        <v>205</v>
      </c>
      <c r="K549" s="327">
        <f>IFERROR(VLOOKUP(L549,Mapping!AW:BA,5,FALSE),"")</f>
        <v>3</v>
      </c>
      <c r="L549" s="97" t="s">
        <v>943</v>
      </c>
      <c r="M549" s="286" t="s">
        <v>2938</v>
      </c>
      <c r="N549" s="26" t="s">
        <v>2879</v>
      </c>
      <c r="O549" s="222">
        <v>20211021</v>
      </c>
      <c r="P549" s="13" t="s">
        <v>912</v>
      </c>
      <c r="Q549" s="77" t="s">
        <v>3098</v>
      </c>
      <c r="R549" s="77" t="s">
        <v>3098</v>
      </c>
      <c r="S549" s="26"/>
      <c r="T549" s="36">
        <v>1</v>
      </c>
      <c r="U549" s="113">
        <v>9</v>
      </c>
      <c r="V549" s="26">
        <v>18</v>
      </c>
      <c r="W549" s="23" t="str">
        <f t="shared" si="60"/>
        <v>UREN -80 033001 9 18</v>
      </c>
      <c r="X549" s="23" t="str">
        <f t="shared" si="61"/>
        <v>9 18</v>
      </c>
      <c r="Y549" s="36"/>
      <c r="Z549" s="36"/>
      <c r="AA549" s="36"/>
      <c r="AB549" s="90" t="s">
        <v>3068</v>
      </c>
      <c r="AC549" s="26"/>
      <c r="AD549" s="24">
        <f>IF(AE549="","",VLOOKUP(AE549,Mapping!AT:AU,2,FALSE))</f>
        <v>2</v>
      </c>
      <c r="AE549" s="13" t="s">
        <v>1</v>
      </c>
    </row>
    <row r="550" spans="1:31">
      <c r="A550" s="116">
        <v>20141901</v>
      </c>
      <c r="B550" s="36" t="s">
        <v>258</v>
      </c>
      <c r="C550" s="310"/>
      <c r="D550" s="310"/>
      <c r="E550" s="310"/>
      <c r="F550" s="113">
        <v>9</v>
      </c>
      <c r="G550" s="26">
        <v>18</v>
      </c>
      <c r="H550" s="23" t="str">
        <f t="shared" si="58"/>
        <v>UREN -80 033001 9 18</v>
      </c>
      <c r="I550" s="23" t="str">
        <f t="shared" si="59"/>
        <v>9 18</v>
      </c>
      <c r="J550" s="13" t="s">
        <v>205</v>
      </c>
      <c r="K550" s="327">
        <f>IFERROR(VLOOKUP(L550,Mapping!AW:BA,5,FALSE),"")</f>
        <v>2</v>
      </c>
      <c r="L550" s="97" t="s">
        <v>925</v>
      </c>
      <c r="M550" s="286" t="s">
        <v>2938</v>
      </c>
      <c r="N550" s="26" t="s">
        <v>2879</v>
      </c>
      <c r="O550" s="222">
        <v>20211021</v>
      </c>
      <c r="P550" s="13" t="s">
        <v>912</v>
      </c>
      <c r="Q550" s="77">
        <v>3.1E-2</v>
      </c>
      <c r="R550" s="26">
        <v>31</v>
      </c>
      <c r="S550" s="26"/>
      <c r="T550" s="36">
        <v>1</v>
      </c>
      <c r="U550" s="113">
        <v>9</v>
      </c>
      <c r="V550" s="26">
        <v>18</v>
      </c>
      <c r="W550" s="23" t="str">
        <f t="shared" si="60"/>
        <v>UREN -80 033001 9 18</v>
      </c>
      <c r="X550" s="23" t="str">
        <f t="shared" si="61"/>
        <v>9 18</v>
      </c>
      <c r="Y550" s="36"/>
      <c r="Z550" s="36"/>
      <c r="AA550" s="36"/>
      <c r="AB550" s="90" t="s">
        <v>3068</v>
      </c>
      <c r="AC550" s="26"/>
      <c r="AD550" s="24">
        <f>IF(AE550="","",VLOOKUP(AE550,Mapping!AT:AU,2,FALSE))</f>
        <v>2</v>
      </c>
      <c r="AE550" s="13" t="s">
        <v>1</v>
      </c>
    </row>
    <row r="551" spans="1:31">
      <c r="A551" s="116">
        <v>20141901</v>
      </c>
      <c r="B551" s="36" t="s">
        <v>258</v>
      </c>
      <c r="C551" s="310"/>
      <c r="D551" s="310"/>
      <c r="E551" s="310"/>
      <c r="F551" s="113">
        <v>9</v>
      </c>
      <c r="G551" s="26">
        <v>18</v>
      </c>
      <c r="H551" s="23" t="str">
        <f t="shared" si="58"/>
        <v>UREN -80 033001 9 18</v>
      </c>
      <c r="I551" s="23" t="str">
        <f t="shared" si="59"/>
        <v>9 18</v>
      </c>
      <c r="J551" s="13" t="s">
        <v>205</v>
      </c>
      <c r="K551" s="327">
        <f>IFERROR(VLOOKUP(L551,Mapping!AW:BA,5,FALSE),"")</f>
        <v>3</v>
      </c>
      <c r="L551" s="97" t="s">
        <v>943</v>
      </c>
      <c r="M551" s="286" t="s">
        <v>2938</v>
      </c>
      <c r="N551" s="26" t="s">
        <v>2879</v>
      </c>
      <c r="O551" s="222">
        <v>20211021</v>
      </c>
      <c r="P551" s="13" t="s">
        <v>912</v>
      </c>
      <c r="Q551" s="77">
        <v>2.8000000000000001E-2</v>
      </c>
      <c r="R551" s="26">
        <v>28</v>
      </c>
      <c r="S551" s="26"/>
      <c r="T551" s="36">
        <v>1</v>
      </c>
      <c r="U551" s="113">
        <v>9</v>
      </c>
      <c r="V551" s="26">
        <v>18</v>
      </c>
      <c r="W551" s="23" t="str">
        <f t="shared" si="60"/>
        <v>UREN -80 033001 9 18</v>
      </c>
      <c r="X551" s="23" t="str">
        <f t="shared" si="61"/>
        <v>9 18</v>
      </c>
      <c r="Y551" s="36"/>
      <c r="Z551" s="36"/>
      <c r="AA551" s="36"/>
      <c r="AB551" s="90" t="s">
        <v>3068</v>
      </c>
      <c r="AC551" s="26"/>
      <c r="AD551" s="24">
        <f>IF(AE551="","",VLOOKUP(AE551,Mapping!AT:AU,2,FALSE))</f>
        <v>2</v>
      </c>
      <c r="AE551" s="13" t="s">
        <v>1</v>
      </c>
    </row>
    <row r="552" spans="1:31">
      <c r="A552" s="116">
        <v>20141901</v>
      </c>
      <c r="B552" s="36" t="s">
        <v>258</v>
      </c>
      <c r="C552" s="310"/>
      <c r="D552" s="310"/>
      <c r="E552" s="310"/>
      <c r="F552" s="113">
        <v>9</v>
      </c>
      <c r="G552" s="26">
        <v>19</v>
      </c>
      <c r="H552" s="23" t="str">
        <f t="shared" si="58"/>
        <v>UREN -80 033001 9 19</v>
      </c>
      <c r="I552" s="23" t="str">
        <f t="shared" si="59"/>
        <v>9 19</v>
      </c>
      <c r="J552" s="13" t="s">
        <v>205</v>
      </c>
      <c r="K552" s="327">
        <f>IFERROR(VLOOKUP(L552,Mapping!AW:BA,5,FALSE),"")</f>
        <v>2</v>
      </c>
      <c r="L552" s="97" t="s">
        <v>925</v>
      </c>
      <c r="M552" s="286" t="s">
        <v>2938</v>
      </c>
      <c r="N552" s="26" t="s">
        <v>2879</v>
      </c>
      <c r="O552" s="253">
        <v>44490</v>
      </c>
      <c r="P552" s="13" t="s">
        <v>949</v>
      </c>
      <c r="Q552" s="77">
        <v>0.19800000000000001</v>
      </c>
      <c r="R552" s="26">
        <v>198</v>
      </c>
      <c r="S552" s="26"/>
      <c r="T552" s="36">
        <v>1</v>
      </c>
      <c r="U552" s="113">
        <v>9</v>
      </c>
      <c r="V552" s="26">
        <v>19</v>
      </c>
      <c r="W552" s="23" t="str">
        <f t="shared" si="60"/>
        <v>UREN -80 033001 9 19</v>
      </c>
      <c r="X552" s="23" t="str">
        <f t="shared" si="61"/>
        <v>9 19</v>
      </c>
      <c r="Y552" s="36"/>
      <c r="Z552" s="36"/>
      <c r="AA552" s="36"/>
      <c r="AB552" s="90" t="s">
        <v>3068</v>
      </c>
      <c r="AC552" s="26"/>
      <c r="AD552" s="24">
        <f>IF(AE552="","",VLOOKUP(AE552,Mapping!AT:AU,2,FALSE))</f>
        <v>2</v>
      </c>
      <c r="AE552" s="13" t="s">
        <v>1</v>
      </c>
    </row>
    <row r="553" spans="1:31">
      <c r="A553" s="116">
        <v>20141901</v>
      </c>
      <c r="B553" s="36" t="s">
        <v>258</v>
      </c>
      <c r="C553" s="310"/>
      <c r="D553" s="310"/>
      <c r="E553" s="310"/>
      <c r="F553" s="113">
        <v>9</v>
      </c>
      <c r="G553" s="26">
        <v>19</v>
      </c>
      <c r="H553" s="23" t="str">
        <f t="shared" si="58"/>
        <v>UREN -80 033001 9 19</v>
      </c>
      <c r="I553" s="23" t="str">
        <f t="shared" si="59"/>
        <v>9 19</v>
      </c>
      <c r="J553" s="13"/>
      <c r="K553" s="327">
        <f>IFERROR(VLOOKUP(L553,Mapping!AW:BA,5,FALSE),"")</f>
        <v>3</v>
      </c>
      <c r="L553" s="97" t="s">
        <v>943</v>
      </c>
      <c r="M553" s="286" t="s">
        <v>2938</v>
      </c>
      <c r="N553" s="26" t="s">
        <v>2879</v>
      </c>
      <c r="O553" s="253">
        <v>44490</v>
      </c>
      <c r="P553" s="13" t="s">
        <v>949</v>
      </c>
      <c r="Q553" s="77">
        <v>0.23400000000000001</v>
      </c>
      <c r="R553" s="26">
        <v>234</v>
      </c>
      <c r="S553" s="26"/>
      <c r="T553" s="36">
        <v>1</v>
      </c>
      <c r="U553" s="113">
        <v>9</v>
      </c>
      <c r="V553" s="26">
        <v>19</v>
      </c>
      <c r="W553" s="23" t="str">
        <f t="shared" si="60"/>
        <v>UREN -80 033001 9 19</v>
      </c>
      <c r="X553" s="23" t="str">
        <f t="shared" si="61"/>
        <v>9 19</v>
      </c>
      <c r="Y553" s="36"/>
      <c r="Z553" s="36"/>
      <c r="AA553" s="36"/>
      <c r="AB553" s="90" t="s">
        <v>3068</v>
      </c>
      <c r="AC553" s="26"/>
      <c r="AD553" s="24">
        <f>IF(AE553="","",VLOOKUP(AE553,Mapping!AT:AU,2,FALSE))</f>
        <v>2</v>
      </c>
      <c r="AE553" s="13" t="s">
        <v>1</v>
      </c>
    </row>
    <row r="554" spans="1:31">
      <c r="A554" s="116">
        <v>19980098</v>
      </c>
      <c r="B554" s="36" t="s">
        <v>237</v>
      </c>
      <c r="C554" s="209"/>
      <c r="D554" s="209"/>
      <c r="E554" s="209"/>
      <c r="F554" s="113">
        <v>9</v>
      </c>
      <c r="G554" s="26"/>
      <c r="H554" s="23" t="str">
        <f t="shared" si="58"/>
        <v/>
      </c>
      <c r="I554" s="23" t="str">
        <f t="shared" si="59"/>
        <v/>
      </c>
      <c r="J554" s="13" t="s">
        <v>205</v>
      </c>
      <c r="K554" s="327">
        <f>IFERROR(VLOOKUP(L554,Mapping!AW:BA,5,FALSE),"")</f>
        <v>3</v>
      </c>
      <c r="L554" s="97" t="s">
        <v>943</v>
      </c>
      <c r="M554" s="286" t="s">
        <v>2938</v>
      </c>
      <c r="N554" s="26" t="s">
        <v>2872</v>
      </c>
      <c r="O554" s="253">
        <v>44490</v>
      </c>
      <c r="P554" s="13" t="s">
        <v>949</v>
      </c>
      <c r="Q554" s="26">
        <v>0.20799999999999999</v>
      </c>
      <c r="R554" s="26">
        <v>208</v>
      </c>
      <c r="S554" s="26"/>
      <c r="T554" s="13"/>
      <c r="U554" s="113">
        <v>9</v>
      </c>
      <c r="V554" s="26"/>
      <c r="W554" s="23" t="str">
        <f t="shared" si="60"/>
        <v/>
      </c>
      <c r="X554" s="23" t="str">
        <f t="shared" si="61"/>
        <v/>
      </c>
      <c r="Y554" s="13"/>
      <c r="Z554" s="13"/>
      <c r="AA554" s="13"/>
      <c r="AB554" s="90" t="s">
        <v>3068</v>
      </c>
      <c r="AC554" s="26"/>
      <c r="AD554" s="24">
        <f>IF(AE554="","",VLOOKUP(AE554,Mapping!AT:AU,2,FALSE))</f>
        <v>2</v>
      </c>
      <c r="AE554" s="13" t="s">
        <v>1</v>
      </c>
    </row>
    <row r="555" spans="1:31">
      <c r="A555" s="116">
        <v>19980098</v>
      </c>
      <c r="B555" s="36" t="s">
        <v>237</v>
      </c>
      <c r="C555" s="209"/>
      <c r="D555" s="209"/>
      <c r="E555" s="209"/>
      <c r="F555" s="113">
        <v>9</v>
      </c>
      <c r="G555" s="26"/>
      <c r="H555" s="23" t="str">
        <f t="shared" si="58"/>
        <v/>
      </c>
      <c r="I555" s="23" t="str">
        <f t="shared" si="59"/>
        <v/>
      </c>
      <c r="J555" s="13"/>
      <c r="K555" s="327">
        <f>IFERROR(VLOOKUP(L555,Mapping!AW:BA,5,FALSE),"")</f>
        <v>3</v>
      </c>
      <c r="L555" s="97" t="s">
        <v>943</v>
      </c>
      <c r="M555" s="286" t="s">
        <v>2938</v>
      </c>
      <c r="N555" s="26" t="s">
        <v>2872</v>
      </c>
      <c r="O555" s="222">
        <v>20211021</v>
      </c>
      <c r="P555" s="36" t="s">
        <v>969</v>
      </c>
      <c r="Q555" s="26">
        <v>0.03</v>
      </c>
      <c r="R555" s="26">
        <v>30</v>
      </c>
      <c r="S555" s="26"/>
      <c r="T555" s="13"/>
      <c r="U555" s="113">
        <v>14</v>
      </c>
      <c r="V555" s="26">
        <v>18</v>
      </c>
      <c r="W555" s="23" t="str">
        <f t="shared" si="60"/>
        <v>UREN -80 033001 14 18</v>
      </c>
      <c r="X555" s="23" t="str">
        <f t="shared" si="61"/>
        <v>14 18</v>
      </c>
      <c r="Y555" s="113">
        <v>14</v>
      </c>
      <c r="Z555" s="26">
        <v>18</v>
      </c>
      <c r="AA555" s="26" t="s">
        <v>2440</v>
      </c>
      <c r="AB555" s="90" t="s">
        <v>3068</v>
      </c>
      <c r="AC555" s="26"/>
      <c r="AD555" s="24">
        <f>IF(AE555="","",VLOOKUP(AE555,Mapping!AT:AU,2,FALSE))</f>
        <v>2</v>
      </c>
      <c r="AE555" s="13" t="s">
        <v>1</v>
      </c>
    </row>
    <row r="556" spans="1:31">
      <c r="A556" s="116">
        <v>19980098</v>
      </c>
      <c r="B556" s="36" t="s">
        <v>237</v>
      </c>
      <c r="C556" s="209"/>
      <c r="D556" s="209"/>
      <c r="E556" s="209"/>
      <c r="F556" s="113">
        <v>9</v>
      </c>
      <c r="G556" s="26"/>
      <c r="H556" s="23" t="str">
        <f t="shared" si="58"/>
        <v/>
      </c>
      <c r="I556" s="23" t="str">
        <f t="shared" si="59"/>
        <v/>
      </c>
      <c r="J556" s="13"/>
      <c r="K556" s="327">
        <f>IFERROR(VLOOKUP(L556,Mapping!AW:BA,5,FALSE),"")</f>
        <v>3</v>
      </c>
      <c r="L556" s="97" t="s">
        <v>943</v>
      </c>
      <c r="M556" s="286" t="s">
        <v>3057</v>
      </c>
      <c r="N556" s="26" t="s">
        <v>2872</v>
      </c>
      <c r="O556" s="222">
        <v>20211021</v>
      </c>
      <c r="P556" s="36" t="s">
        <v>3047</v>
      </c>
      <c r="Q556" s="77"/>
      <c r="R556" s="26"/>
      <c r="S556" s="26"/>
      <c r="T556" s="13"/>
      <c r="U556" s="113">
        <v>9</v>
      </c>
      <c r="V556" s="26"/>
      <c r="W556" s="23" t="str">
        <f t="shared" si="60"/>
        <v/>
      </c>
      <c r="X556" s="23" t="str">
        <f t="shared" si="61"/>
        <v/>
      </c>
      <c r="Y556" s="13"/>
      <c r="Z556" s="13"/>
      <c r="AA556" s="13"/>
      <c r="AB556" s="90" t="s">
        <v>3068</v>
      </c>
      <c r="AC556" s="26"/>
      <c r="AD556" s="24">
        <f>IF(AE556="","",VLOOKUP(AE556,Mapping!AT:AU,2,FALSE))</f>
        <v>2</v>
      </c>
      <c r="AE556" s="13" t="s">
        <v>1</v>
      </c>
    </row>
    <row r="557" spans="1:31" ht="43.5">
      <c r="A557" s="116">
        <v>20152915</v>
      </c>
      <c r="B557" s="36" t="s">
        <v>262</v>
      </c>
      <c r="C557" s="310"/>
      <c r="D557" s="310"/>
      <c r="E557" s="310"/>
      <c r="F557" s="113">
        <v>9</v>
      </c>
      <c r="G557" s="26">
        <v>17</v>
      </c>
      <c r="H557" s="23" t="str">
        <f t="shared" si="58"/>
        <v>UREN -80 033001 9 17</v>
      </c>
      <c r="I557" s="23" t="str">
        <f t="shared" si="59"/>
        <v>9 17</v>
      </c>
      <c r="J557" s="13"/>
      <c r="K557" s="327">
        <f>IFERROR(VLOOKUP(L557,Mapping!AW:BA,5,FALSE),"")</f>
        <v>2</v>
      </c>
      <c r="L557" s="97" t="s">
        <v>925</v>
      </c>
      <c r="M557" s="286" t="s">
        <v>2938</v>
      </c>
      <c r="N557" s="26" t="s">
        <v>2879</v>
      </c>
      <c r="O557" s="222">
        <v>20211021</v>
      </c>
      <c r="P557" s="13" t="s">
        <v>969</v>
      </c>
      <c r="Q557" s="77">
        <v>2.4E-2</v>
      </c>
      <c r="R557" s="26">
        <v>24</v>
      </c>
      <c r="S557" s="26"/>
      <c r="T557" s="36">
        <v>1</v>
      </c>
      <c r="U557" s="113">
        <v>14</v>
      </c>
      <c r="V557" s="26">
        <v>18</v>
      </c>
      <c r="W557" s="23" t="str">
        <f t="shared" si="60"/>
        <v>UREN -80 033001 14 18</v>
      </c>
      <c r="X557" s="23" t="str">
        <f t="shared" si="61"/>
        <v>14 18</v>
      </c>
      <c r="Y557" s="113">
        <v>14</v>
      </c>
      <c r="Z557" s="26">
        <v>18</v>
      </c>
      <c r="AA557" s="23" t="s">
        <v>2323</v>
      </c>
      <c r="AB557" s="90" t="s">
        <v>3097</v>
      </c>
      <c r="AC557" s="26"/>
      <c r="AD557" s="24">
        <f>IF(AE557="","",VLOOKUP(AE557,Mapping!AT:AU,2,FALSE))</f>
        <v>2</v>
      </c>
      <c r="AE557" s="13" t="s">
        <v>1</v>
      </c>
    </row>
    <row r="558" spans="1:31" ht="43.5">
      <c r="A558" s="116">
        <v>20152915</v>
      </c>
      <c r="B558" s="36" t="s">
        <v>262</v>
      </c>
      <c r="C558" s="310"/>
      <c r="D558" s="310"/>
      <c r="E558" s="310"/>
      <c r="F558" s="113">
        <v>9</v>
      </c>
      <c r="G558" s="26">
        <v>16</v>
      </c>
      <c r="H558" s="23" t="str">
        <f t="shared" si="58"/>
        <v>UREN -80 033001 9 16</v>
      </c>
      <c r="I558" s="23" t="str">
        <f t="shared" si="59"/>
        <v>9 16</v>
      </c>
      <c r="J558" s="13"/>
      <c r="K558" s="327">
        <f>IFERROR(VLOOKUP(L558,Mapping!AW:BA,5,FALSE),"")</f>
        <v>2</v>
      </c>
      <c r="L558" s="97" t="s">
        <v>925</v>
      </c>
      <c r="M558" s="286" t="s">
        <v>3057</v>
      </c>
      <c r="N558" s="26" t="s">
        <v>2879</v>
      </c>
      <c r="O558" s="222">
        <v>20211021</v>
      </c>
      <c r="P558" s="36" t="s">
        <v>3047</v>
      </c>
      <c r="Q558" s="77">
        <v>0.03</v>
      </c>
      <c r="R558" s="26">
        <v>30</v>
      </c>
      <c r="S558" s="26"/>
      <c r="T558" s="36">
        <v>1</v>
      </c>
      <c r="U558" s="113">
        <v>9</v>
      </c>
      <c r="V558" s="26">
        <v>16</v>
      </c>
      <c r="W558" s="23" t="str">
        <f t="shared" si="60"/>
        <v>UREN -80 033001 9 16</v>
      </c>
      <c r="X558" s="23" t="str">
        <f t="shared" si="61"/>
        <v>9 16</v>
      </c>
      <c r="Y558" s="36"/>
      <c r="Z558" s="36"/>
      <c r="AA558" s="36"/>
      <c r="AB558" s="90" t="s">
        <v>3097</v>
      </c>
      <c r="AC558" s="26"/>
      <c r="AD558" s="24">
        <f>IF(AE558="","",VLOOKUP(AE558,Mapping!AT:AU,2,FALSE))</f>
        <v>2</v>
      </c>
      <c r="AE558" s="13" t="s">
        <v>1</v>
      </c>
    </row>
    <row r="559" spans="1:31">
      <c r="A559" s="116">
        <v>20152915</v>
      </c>
      <c r="B559" s="36" t="s">
        <v>262</v>
      </c>
      <c r="C559" s="310"/>
      <c r="D559" s="310"/>
      <c r="E559" s="310"/>
      <c r="F559" s="113">
        <v>9</v>
      </c>
      <c r="G559" s="26">
        <v>17</v>
      </c>
      <c r="H559" s="23" t="str">
        <f t="shared" si="58"/>
        <v>UREN -80 033001 9 17</v>
      </c>
      <c r="I559" s="23" t="str">
        <f t="shared" si="59"/>
        <v>9 17</v>
      </c>
      <c r="J559" s="13"/>
      <c r="K559" s="327">
        <f>IFERROR(VLOOKUP(L559,Mapping!AW:BA,5,FALSE),"")</f>
        <v>3</v>
      </c>
      <c r="L559" s="97" t="s">
        <v>943</v>
      </c>
      <c r="M559" s="286" t="s">
        <v>2938</v>
      </c>
      <c r="N559" s="26" t="s">
        <v>2879</v>
      </c>
      <c r="O559" s="222">
        <v>20211021</v>
      </c>
      <c r="P559" s="13" t="s">
        <v>969</v>
      </c>
      <c r="Q559" s="77">
        <v>3.1E-2</v>
      </c>
      <c r="R559" s="26">
        <v>31</v>
      </c>
      <c r="S559" s="26"/>
      <c r="T559" s="36">
        <v>1</v>
      </c>
      <c r="U559" s="113">
        <v>14</v>
      </c>
      <c r="V559" s="26">
        <v>18</v>
      </c>
      <c r="W559" s="23" t="str">
        <f t="shared" si="60"/>
        <v>UREN -80 033001 14 18</v>
      </c>
      <c r="X559" s="23" t="str">
        <f t="shared" si="61"/>
        <v>14 18</v>
      </c>
      <c r="Y559" s="113">
        <v>14</v>
      </c>
      <c r="Z559" s="26">
        <v>18</v>
      </c>
      <c r="AA559" s="23" t="s">
        <v>2322</v>
      </c>
      <c r="AB559" s="90" t="s">
        <v>3068</v>
      </c>
      <c r="AC559" s="26"/>
      <c r="AD559" s="24">
        <f>IF(AE559="","",VLOOKUP(AE559,Mapping!AT:AU,2,FALSE))</f>
        <v>2</v>
      </c>
      <c r="AE559" s="13" t="s">
        <v>1</v>
      </c>
    </row>
    <row r="560" spans="1:31">
      <c r="A560" s="116">
        <v>20152915</v>
      </c>
      <c r="B560" s="36" t="s">
        <v>262</v>
      </c>
      <c r="C560" s="310"/>
      <c r="D560" s="310"/>
      <c r="E560" s="310"/>
      <c r="F560" s="113">
        <v>9</v>
      </c>
      <c r="G560" s="26">
        <v>16</v>
      </c>
      <c r="H560" s="23" t="str">
        <f t="shared" si="58"/>
        <v>UREN -80 033001 9 16</v>
      </c>
      <c r="I560" s="23" t="str">
        <f t="shared" si="59"/>
        <v>9 16</v>
      </c>
      <c r="J560" s="13"/>
      <c r="K560" s="327">
        <f>IFERROR(VLOOKUP(L560,Mapping!AW:BA,5,FALSE),"")</f>
        <v>3</v>
      </c>
      <c r="L560" s="97" t="s">
        <v>943</v>
      </c>
      <c r="M560" s="286" t="s">
        <v>3057</v>
      </c>
      <c r="N560" s="26" t="s">
        <v>2879</v>
      </c>
      <c r="O560" s="222">
        <v>20211021</v>
      </c>
      <c r="P560" s="36" t="s">
        <v>3047</v>
      </c>
      <c r="Q560" s="77">
        <v>6.4000000000000001E-2</v>
      </c>
      <c r="R560" s="26">
        <v>64</v>
      </c>
      <c r="S560" s="26"/>
      <c r="T560" s="36">
        <v>1</v>
      </c>
      <c r="U560" s="113">
        <v>9</v>
      </c>
      <c r="V560" s="26">
        <v>16</v>
      </c>
      <c r="W560" s="23" t="str">
        <f t="shared" si="60"/>
        <v>UREN -80 033001 9 16</v>
      </c>
      <c r="X560" s="23" t="str">
        <f t="shared" si="61"/>
        <v>9 16</v>
      </c>
      <c r="Y560" s="36"/>
      <c r="Z560" s="36"/>
      <c r="AA560" s="23"/>
      <c r="AB560" s="90" t="s">
        <v>3068</v>
      </c>
      <c r="AC560" s="26"/>
      <c r="AD560" s="24">
        <f>IF(AE560="","",VLOOKUP(AE560,Mapping!AT:AU,2,FALSE))</f>
        <v>2</v>
      </c>
      <c r="AE560" s="13" t="s">
        <v>1</v>
      </c>
    </row>
    <row r="561" spans="1:31">
      <c r="A561" s="116">
        <v>20141901</v>
      </c>
      <c r="B561" s="36" t="s">
        <v>258</v>
      </c>
      <c r="C561" s="310"/>
      <c r="D561" s="310"/>
      <c r="E561" s="310"/>
      <c r="F561" s="113">
        <v>9</v>
      </c>
      <c r="G561" s="26">
        <v>17</v>
      </c>
      <c r="H561" s="23" t="str">
        <f t="shared" si="58"/>
        <v>UREN -80 033001 9 17</v>
      </c>
      <c r="I561" s="23" t="str">
        <f t="shared" si="59"/>
        <v>9 17</v>
      </c>
      <c r="J561" s="13"/>
      <c r="K561" s="327">
        <f>IFERROR(VLOOKUP(L561,Mapping!AW:BA,5,FALSE),"")</f>
        <v>2</v>
      </c>
      <c r="L561" s="97" t="s">
        <v>925</v>
      </c>
      <c r="M561" s="286" t="s">
        <v>2938</v>
      </c>
      <c r="N561" s="26" t="s">
        <v>2879</v>
      </c>
      <c r="O561" s="222">
        <v>20211021</v>
      </c>
      <c r="P561" s="13" t="s">
        <v>969</v>
      </c>
      <c r="Q561" s="77">
        <v>0.03</v>
      </c>
      <c r="R561" s="26">
        <v>30</v>
      </c>
      <c r="S561" s="26"/>
      <c r="T561" s="36">
        <v>1</v>
      </c>
      <c r="U561" s="113">
        <v>14</v>
      </c>
      <c r="V561" s="26">
        <v>18</v>
      </c>
      <c r="W561" s="23" t="str">
        <f t="shared" si="60"/>
        <v>UREN -80 033001 14 18</v>
      </c>
      <c r="X561" s="23" t="str">
        <f t="shared" si="61"/>
        <v>14 18</v>
      </c>
      <c r="Y561" s="113">
        <v>14</v>
      </c>
      <c r="Z561" s="26">
        <v>18</v>
      </c>
      <c r="AA561" s="23" t="s">
        <v>2320</v>
      </c>
      <c r="AB561" s="90" t="s">
        <v>3068</v>
      </c>
      <c r="AC561" s="26"/>
      <c r="AD561" s="24">
        <f>IF(AE561="","",VLOOKUP(AE561,Mapping!AT:AU,2,FALSE))</f>
        <v>2</v>
      </c>
      <c r="AE561" s="13" t="s">
        <v>1</v>
      </c>
    </row>
    <row r="562" spans="1:31">
      <c r="A562" s="116">
        <v>20141901</v>
      </c>
      <c r="B562" s="36" t="s">
        <v>258</v>
      </c>
      <c r="C562" s="310"/>
      <c r="D562" s="310"/>
      <c r="E562" s="310"/>
      <c r="F562" s="113">
        <v>9</v>
      </c>
      <c r="G562" s="26">
        <v>16</v>
      </c>
      <c r="H562" s="23" t="str">
        <f t="shared" si="58"/>
        <v>UREN -80 033001 9 16</v>
      </c>
      <c r="I562" s="23" t="str">
        <f t="shared" si="59"/>
        <v>9 16</v>
      </c>
      <c r="J562" s="13"/>
      <c r="K562" s="327">
        <f>IFERROR(VLOOKUP(L562,Mapping!AW:BA,5,FALSE),"")</f>
        <v>2</v>
      </c>
      <c r="L562" s="97" t="s">
        <v>925</v>
      </c>
      <c r="M562" s="286" t="s">
        <v>3057</v>
      </c>
      <c r="N562" s="26" t="s">
        <v>2879</v>
      </c>
      <c r="O562" s="222">
        <v>20211021</v>
      </c>
      <c r="P562" s="36" t="s">
        <v>3047</v>
      </c>
      <c r="Q562" s="77">
        <v>3.0000000000000001E-3</v>
      </c>
      <c r="R562" s="26">
        <v>3</v>
      </c>
      <c r="S562" s="26"/>
      <c r="T562" s="36">
        <v>1</v>
      </c>
      <c r="U562" s="113">
        <v>9</v>
      </c>
      <c r="V562" s="26">
        <v>16</v>
      </c>
      <c r="W562" s="23" t="str">
        <f t="shared" si="60"/>
        <v>UREN -80 033001 9 16</v>
      </c>
      <c r="X562" s="23" t="str">
        <f t="shared" si="61"/>
        <v>9 16</v>
      </c>
      <c r="Y562" s="36"/>
      <c r="Z562" s="36"/>
      <c r="AA562" s="36"/>
      <c r="AB562" s="90" t="s">
        <v>3068</v>
      </c>
      <c r="AC562" s="26"/>
      <c r="AD562" s="24">
        <f>IF(AE562="","",VLOOKUP(AE562,Mapping!AT:AU,2,FALSE))</f>
        <v>2</v>
      </c>
      <c r="AE562" s="13" t="s">
        <v>1</v>
      </c>
    </row>
    <row r="563" spans="1:31">
      <c r="A563" s="116">
        <v>20141901</v>
      </c>
      <c r="B563" s="36" t="s">
        <v>258</v>
      </c>
      <c r="C563" s="310"/>
      <c r="D563" s="310"/>
      <c r="E563" s="310"/>
      <c r="F563" s="113">
        <v>9</v>
      </c>
      <c r="G563" s="26">
        <v>17</v>
      </c>
      <c r="H563" s="23" t="str">
        <f t="shared" si="58"/>
        <v>UREN -80 033001 9 17</v>
      </c>
      <c r="I563" s="23" t="str">
        <f t="shared" si="59"/>
        <v>9 17</v>
      </c>
      <c r="J563" s="13"/>
      <c r="K563" s="327">
        <f>IFERROR(VLOOKUP(L563,Mapping!AW:BA,5,FALSE),"")</f>
        <v>3</v>
      </c>
      <c r="L563" s="97" t="s">
        <v>943</v>
      </c>
      <c r="M563" s="286" t="s">
        <v>2938</v>
      </c>
      <c r="N563" s="26" t="s">
        <v>2879</v>
      </c>
      <c r="O563" s="222">
        <v>20211021</v>
      </c>
      <c r="P563" s="13" t="s">
        <v>969</v>
      </c>
      <c r="Q563" s="77">
        <v>3.4000000000000002E-2</v>
      </c>
      <c r="R563" s="26">
        <v>34</v>
      </c>
      <c r="S563" s="26"/>
      <c r="T563" s="36">
        <v>1</v>
      </c>
      <c r="U563" s="113">
        <v>14</v>
      </c>
      <c r="V563" s="26">
        <v>18</v>
      </c>
      <c r="W563" s="23" t="str">
        <f t="shared" si="60"/>
        <v>UREN -80 033001 14 18</v>
      </c>
      <c r="X563" s="23" t="str">
        <f t="shared" si="61"/>
        <v>14 18</v>
      </c>
      <c r="Y563" s="113">
        <v>14</v>
      </c>
      <c r="Z563" s="26">
        <v>18</v>
      </c>
      <c r="AA563" s="23" t="s">
        <v>2441</v>
      </c>
      <c r="AB563" s="90" t="s">
        <v>3068</v>
      </c>
      <c r="AC563" s="26"/>
      <c r="AD563" s="24">
        <f>IF(AE563="","",VLOOKUP(AE563,Mapping!AT:AU,2,FALSE))</f>
        <v>2</v>
      </c>
      <c r="AE563" s="13" t="s">
        <v>1</v>
      </c>
    </row>
    <row r="564" spans="1:31">
      <c r="A564" s="116">
        <v>20141901</v>
      </c>
      <c r="B564" s="36" t="s">
        <v>258</v>
      </c>
      <c r="C564" s="310"/>
      <c r="D564" s="310"/>
      <c r="E564" s="310"/>
      <c r="F564" s="113">
        <v>9</v>
      </c>
      <c r="G564" s="26">
        <v>16</v>
      </c>
      <c r="H564" s="23" t="str">
        <f t="shared" si="58"/>
        <v>UREN -80 033001 9 16</v>
      </c>
      <c r="I564" s="23" t="str">
        <f t="shared" si="59"/>
        <v>9 16</v>
      </c>
      <c r="J564" s="13"/>
      <c r="K564" s="327">
        <f>IFERROR(VLOOKUP(L564,Mapping!AW:BA,5,FALSE),"")</f>
        <v>3</v>
      </c>
      <c r="L564" s="97" t="s">
        <v>943</v>
      </c>
      <c r="M564" s="286" t="s">
        <v>3057</v>
      </c>
      <c r="N564" s="26" t="s">
        <v>2879</v>
      </c>
      <c r="O564" s="222">
        <v>20211021</v>
      </c>
      <c r="P564" s="36" t="s">
        <v>3047</v>
      </c>
      <c r="Q564" s="77">
        <v>0.05</v>
      </c>
      <c r="R564" s="26">
        <v>50</v>
      </c>
      <c r="S564" s="26"/>
      <c r="T564" s="36">
        <v>1</v>
      </c>
      <c r="U564" s="113">
        <v>9</v>
      </c>
      <c r="V564" s="26">
        <v>16</v>
      </c>
      <c r="W564" s="23" t="str">
        <f t="shared" si="60"/>
        <v>UREN -80 033001 9 16</v>
      </c>
      <c r="X564" s="23" t="str">
        <f t="shared" si="61"/>
        <v>9 16</v>
      </c>
      <c r="Y564" s="36"/>
      <c r="Z564" s="36"/>
      <c r="AA564" s="36"/>
      <c r="AB564" s="90" t="s">
        <v>3068</v>
      </c>
      <c r="AC564" s="26"/>
      <c r="AD564" s="24">
        <f>IF(AE564="","",VLOOKUP(AE564,Mapping!AT:AU,2,FALSE))</f>
        <v>2</v>
      </c>
      <c r="AE564" s="13" t="s">
        <v>1</v>
      </c>
    </row>
    <row r="565" spans="1:31">
      <c r="A565" s="116">
        <v>19980098</v>
      </c>
      <c r="B565" s="36" t="s">
        <v>237</v>
      </c>
      <c r="C565" s="310"/>
      <c r="D565" s="310"/>
      <c r="E565" s="310"/>
      <c r="F565" s="113">
        <v>9</v>
      </c>
      <c r="G565" s="26">
        <v>18</v>
      </c>
      <c r="H565" s="23" t="str">
        <f t="shared" si="58"/>
        <v>UREN -80 033001 9 18</v>
      </c>
      <c r="I565" s="23"/>
      <c r="J565" s="13" t="s">
        <v>205</v>
      </c>
      <c r="K565" s="327">
        <f>IFERROR(VLOOKUP(L565,Mapping!AW:BA,5,FALSE),"")</f>
        <v>2</v>
      </c>
      <c r="L565" s="97" t="s">
        <v>925</v>
      </c>
      <c r="M565" s="286" t="s">
        <v>2938</v>
      </c>
      <c r="N565" s="26" t="s">
        <v>2872</v>
      </c>
      <c r="O565" s="222">
        <v>20211022</v>
      </c>
      <c r="P565" s="13" t="s">
        <v>912</v>
      </c>
      <c r="Q565" s="77">
        <f>R565/1000</f>
        <v>3.1E-2</v>
      </c>
      <c r="R565" s="26">
        <v>31</v>
      </c>
      <c r="S565" s="26"/>
      <c r="T565" s="36">
        <v>1</v>
      </c>
      <c r="U565" s="113">
        <v>9</v>
      </c>
      <c r="V565" s="26">
        <v>18</v>
      </c>
      <c r="W565" s="23" t="str">
        <f t="shared" si="60"/>
        <v>UREN -80 033001 9 18</v>
      </c>
      <c r="X565" s="23"/>
      <c r="Y565" s="36"/>
      <c r="Z565" s="36"/>
      <c r="AA565" s="36"/>
      <c r="AB565" s="90" t="s">
        <v>3068</v>
      </c>
      <c r="AC565" s="26"/>
      <c r="AD565" s="24">
        <f>IF(AE565="","",VLOOKUP(AE565,Mapping!AT:AU,2,FALSE))</f>
        <v>2</v>
      </c>
      <c r="AE565" s="13" t="s">
        <v>1</v>
      </c>
    </row>
    <row r="566" spans="1:31">
      <c r="A566" s="116">
        <v>19930222</v>
      </c>
      <c r="B566" s="36" t="s">
        <v>229</v>
      </c>
      <c r="C566" s="209"/>
      <c r="D566" s="209"/>
      <c r="E566" s="209"/>
      <c r="F566" s="62"/>
      <c r="G566" s="62">
        <v>5</v>
      </c>
      <c r="H566" s="23" t="str">
        <f t="shared" si="58"/>
        <v>UREN -80 033001  5</v>
      </c>
      <c r="I566" s="23" t="str">
        <f>IF(G566="","",F566&amp;" "&amp;G566)</f>
        <v xml:space="preserve"> 5</v>
      </c>
      <c r="J566" s="13"/>
      <c r="K566" s="327">
        <f>IFERROR(VLOOKUP(L566,Mapping!AW:BA,5,FALSE),"")</f>
        <v>1</v>
      </c>
      <c r="L566" s="97" t="s">
        <v>905</v>
      </c>
      <c r="M566" s="286" t="s">
        <v>2938</v>
      </c>
      <c r="N566" s="26" t="s">
        <v>2879</v>
      </c>
      <c r="O566" s="93">
        <v>44517</v>
      </c>
      <c r="P566" s="13" t="s">
        <v>912</v>
      </c>
      <c r="Q566" s="77" t="s">
        <v>3099</v>
      </c>
      <c r="R566" s="26"/>
      <c r="S566" s="26"/>
      <c r="T566" s="13">
        <v>1</v>
      </c>
      <c r="U566" s="62"/>
      <c r="V566" s="62">
        <v>5</v>
      </c>
      <c r="W566" s="23" t="str">
        <f t="shared" si="60"/>
        <v>UREN -80 033001  5</v>
      </c>
      <c r="X566" s="23" t="str">
        <f>IF(V566="","",U566&amp;" "&amp;V566)</f>
        <v xml:space="preserve"> 5</v>
      </c>
      <c r="Y566" s="13"/>
      <c r="Z566" s="13"/>
      <c r="AA566" s="13"/>
      <c r="AB566" s="90"/>
      <c r="AC566" s="26"/>
      <c r="AD566" s="24">
        <f>IF(AE566="","",VLOOKUP(AE566,Mapping!AT:AU,2,FALSE))</f>
        <v>2</v>
      </c>
      <c r="AE566" s="13" t="s">
        <v>1</v>
      </c>
    </row>
    <row r="567" spans="1:31">
      <c r="A567" s="116">
        <v>19930222</v>
      </c>
      <c r="B567" s="36" t="s">
        <v>229</v>
      </c>
      <c r="C567" s="209"/>
      <c r="D567" s="209"/>
      <c r="E567" s="209"/>
      <c r="F567" s="62"/>
      <c r="G567" s="62">
        <v>5</v>
      </c>
      <c r="H567" s="23" t="str">
        <f t="shared" si="58"/>
        <v>UREN -80 033001  5</v>
      </c>
      <c r="I567" s="23" t="str">
        <f>IF(G567="","",F567&amp;" "&amp;G567)</f>
        <v xml:space="preserve"> 5</v>
      </c>
      <c r="J567" s="13" t="s">
        <v>205</v>
      </c>
      <c r="K567" s="327">
        <f>IFERROR(VLOOKUP(L567,Mapping!AW:BA,5,FALSE),"")</f>
        <v>3</v>
      </c>
      <c r="L567" s="97" t="s">
        <v>943</v>
      </c>
      <c r="M567" s="286"/>
      <c r="N567" s="26" t="s">
        <v>2963</v>
      </c>
      <c r="O567" s="93" t="s">
        <v>2963</v>
      </c>
      <c r="P567" s="13" t="s">
        <v>912</v>
      </c>
      <c r="Q567" s="77" t="s">
        <v>2963</v>
      </c>
      <c r="R567" s="26"/>
      <c r="S567" s="26"/>
      <c r="T567" s="13"/>
      <c r="U567" s="62"/>
      <c r="V567" s="62">
        <v>5</v>
      </c>
      <c r="W567" s="23" t="str">
        <f t="shared" si="60"/>
        <v>UREN -80 033001  5</v>
      </c>
      <c r="X567" s="23" t="str">
        <f>IF(V567="","",U567&amp;" "&amp;V567)</f>
        <v xml:space="preserve"> 5</v>
      </c>
      <c r="Y567" s="13"/>
      <c r="Z567" s="13"/>
      <c r="AA567" s="13"/>
      <c r="AB567" s="90"/>
      <c r="AC567" s="26"/>
      <c r="AD567" s="24">
        <f>IF(AE567="","",VLOOKUP(AE567,Mapping!AT:AU,2,FALSE))</f>
        <v>2</v>
      </c>
      <c r="AE567" s="13" t="s">
        <v>1</v>
      </c>
    </row>
    <row r="568" spans="1:31">
      <c r="A568" s="185">
        <v>20060093</v>
      </c>
      <c r="B568" s="310" t="s">
        <v>245</v>
      </c>
      <c r="C568" s="310"/>
      <c r="D568" s="310"/>
      <c r="E568" s="310"/>
      <c r="F568" s="113">
        <v>9</v>
      </c>
      <c r="G568" s="26">
        <v>18</v>
      </c>
      <c r="H568" s="23" t="str">
        <f t="shared" si="58"/>
        <v>UREN -80 033001 9 18</v>
      </c>
      <c r="I568" s="23"/>
      <c r="J568" s="13" t="s">
        <v>205</v>
      </c>
      <c r="K568" s="327">
        <f>IFERROR(VLOOKUP(L568,Mapping!AW:BA,5,FALSE),"")</f>
        <v>3</v>
      </c>
      <c r="L568" s="97" t="s">
        <v>943</v>
      </c>
      <c r="M568" s="286" t="s">
        <v>2938</v>
      </c>
      <c r="N568" s="26" t="s">
        <v>2872</v>
      </c>
      <c r="O568" s="222">
        <v>20211022</v>
      </c>
      <c r="P568" s="13" t="s">
        <v>912</v>
      </c>
      <c r="Q568" s="77">
        <f>R568/1000</f>
        <v>2.9000000000000001E-2</v>
      </c>
      <c r="R568" s="26">
        <v>29</v>
      </c>
      <c r="S568" s="26"/>
      <c r="T568" s="36">
        <v>1</v>
      </c>
      <c r="U568" s="113">
        <v>9</v>
      </c>
      <c r="V568" s="26">
        <v>18</v>
      </c>
      <c r="W568" s="23" t="str">
        <f t="shared" si="60"/>
        <v>UREN -80 033001 9 18</v>
      </c>
      <c r="X568" s="23"/>
      <c r="Y568" s="36"/>
      <c r="Z568" s="36"/>
      <c r="AA568" s="36"/>
      <c r="AB568" s="90" t="s">
        <v>3068</v>
      </c>
      <c r="AC568" s="26"/>
      <c r="AD568" s="24">
        <f>IF(AE568="","",VLOOKUP(AE568,Mapping!AT:AU,2,FALSE))</f>
        <v>2</v>
      </c>
      <c r="AE568" s="13" t="s">
        <v>1</v>
      </c>
    </row>
    <row r="569" spans="1:31">
      <c r="A569" s="185">
        <v>20060093</v>
      </c>
      <c r="B569" s="310" t="s">
        <v>245</v>
      </c>
      <c r="C569" s="310"/>
      <c r="D569" s="310"/>
      <c r="E569" s="310"/>
      <c r="F569" s="113">
        <v>9</v>
      </c>
      <c r="G569" s="26">
        <v>18</v>
      </c>
      <c r="H569" s="23" t="str">
        <f t="shared" si="58"/>
        <v>UREN -80 033001 9 18</v>
      </c>
      <c r="I569" s="23"/>
      <c r="J569" s="13" t="s">
        <v>205</v>
      </c>
      <c r="K569" s="327">
        <f>IFERROR(VLOOKUP(L569,Mapping!AW:BA,5,FALSE),"")</f>
        <v>2</v>
      </c>
      <c r="L569" s="97" t="s">
        <v>925</v>
      </c>
      <c r="M569" s="286" t="s">
        <v>2938</v>
      </c>
      <c r="N569" s="26" t="s">
        <v>2872</v>
      </c>
      <c r="O569" s="222">
        <v>20211022</v>
      </c>
      <c r="P569" s="13" t="s">
        <v>912</v>
      </c>
      <c r="Q569" s="77">
        <f>R569/1000</f>
        <v>2.5999999999999999E-2</v>
      </c>
      <c r="R569" s="26">
        <v>26</v>
      </c>
      <c r="S569" s="26"/>
      <c r="T569" s="36">
        <v>1</v>
      </c>
      <c r="U569" s="113">
        <v>9</v>
      </c>
      <c r="V569" s="26">
        <v>18</v>
      </c>
      <c r="W569" s="23" t="str">
        <f t="shared" si="60"/>
        <v>UREN -80 033001 9 18</v>
      </c>
      <c r="X569" s="23"/>
      <c r="Y569" s="36"/>
      <c r="Z569" s="36"/>
      <c r="AA569" s="36"/>
      <c r="AB569" s="90" t="s">
        <v>3068</v>
      </c>
      <c r="AC569" s="26"/>
      <c r="AD569" s="24">
        <f>IF(AE569="","",VLOOKUP(AE569,Mapping!AT:AU,2,FALSE))</f>
        <v>2</v>
      </c>
      <c r="AE569" s="13" t="s">
        <v>1</v>
      </c>
    </row>
    <row r="570" spans="1:31">
      <c r="A570" s="116">
        <v>19980098</v>
      </c>
      <c r="B570" s="36" t="s">
        <v>237</v>
      </c>
      <c r="C570" s="310"/>
      <c r="D570" s="310"/>
      <c r="E570" s="310"/>
      <c r="F570" s="113">
        <v>9</v>
      </c>
      <c r="G570" s="26"/>
      <c r="H570" s="23"/>
      <c r="I570" s="23"/>
      <c r="J570" s="13"/>
      <c r="K570" s="327">
        <f>IFERROR(VLOOKUP(L570,Mapping!AW:BA,5,FALSE),"")</f>
        <v>2</v>
      </c>
      <c r="L570" s="97" t="s">
        <v>925</v>
      </c>
      <c r="M570" s="286" t="s">
        <v>2938</v>
      </c>
      <c r="N570" s="26" t="s">
        <v>2872</v>
      </c>
      <c r="O570" s="253">
        <v>44491</v>
      </c>
      <c r="P570" s="13" t="s">
        <v>949</v>
      </c>
      <c r="Q570" s="77">
        <f>R570/1000</f>
        <v>0.22700000000000001</v>
      </c>
      <c r="R570" s="26">
        <v>227</v>
      </c>
      <c r="S570" s="26"/>
      <c r="T570" s="36">
        <v>1</v>
      </c>
      <c r="U570" s="113">
        <v>9</v>
      </c>
      <c r="V570" s="26"/>
      <c r="W570" s="23"/>
      <c r="X570" s="23"/>
      <c r="Y570" s="36"/>
      <c r="Z570" s="36"/>
      <c r="AA570" s="36"/>
      <c r="AB570" s="90" t="s">
        <v>3068</v>
      </c>
      <c r="AC570" s="26"/>
      <c r="AD570" s="24">
        <f>IF(AE570="","",VLOOKUP(AE570,Mapping!AT:AU,2,FALSE))</f>
        <v>2</v>
      </c>
      <c r="AE570" s="13" t="s">
        <v>1</v>
      </c>
    </row>
    <row r="571" spans="1:31">
      <c r="A571" s="116">
        <v>19980098</v>
      </c>
      <c r="B571" s="36" t="s">
        <v>237</v>
      </c>
      <c r="C571" s="310"/>
      <c r="D571" s="310"/>
      <c r="E571" s="310"/>
      <c r="F571" s="113">
        <v>9</v>
      </c>
      <c r="G571" s="26"/>
      <c r="H571" s="23"/>
      <c r="I571" s="23"/>
      <c r="J571" s="13"/>
      <c r="K571" s="327">
        <f>IFERROR(VLOOKUP(L571,Mapping!AW:BA,5,FALSE),"")</f>
        <v>2</v>
      </c>
      <c r="L571" s="97" t="s">
        <v>925</v>
      </c>
      <c r="M571" s="286" t="s">
        <v>2938</v>
      </c>
      <c r="N571" s="26" t="s">
        <v>2872</v>
      </c>
      <c r="O571" s="222">
        <v>20211022</v>
      </c>
      <c r="P571" s="36" t="s">
        <v>969</v>
      </c>
      <c r="Q571" s="77">
        <f>R571/1000</f>
        <v>4.7E-2</v>
      </c>
      <c r="R571" s="26">
        <v>47</v>
      </c>
      <c r="S571" s="26"/>
      <c r="T571" s="36">
        <v>1</v>
      </c>
      <c r="U571" s="113">
        <v>14</v>
      </c>
      <c r="V571" s="26">
        <v>18</v>
      </c>
      <c r="W571" s="23"/>
      <c r="X571" s="23"/>
      <c r="Y571" s="113">
        <v>14</v>
      </c>
      <c r="Z571" s="26">
        <v>18</v>
      </c>
      <c r="AA571" s="26" t="s">
        <v>2441</v>
      </c>
      <c r="AB571" s="90" t="s">
        <v>3068</v>
      </c>
      <c r="AC571" s="26"/>
      <c r="AD571" s="24">
        <f>IF(AE571="","",VLOOKUP(AE571,Mapping!AT:AU,2,FALSE))</f>
        <v>2</v>
      </c>
      <c r="AE571" s="13" t="s">
        <v>1</v>
      </c>
    </row>
    <row r="572" spans="1:31">
      <c r="A572" s="116">
        <v>19980098</v>
      </c>
      <c r="B572" s="36" t="s">
        <v>237</v>
      </c>
      <c r="C572" s="310"/>
      <c r="D572" s="310"/>
      <c r="E572" s="310"/>
      <c r="F572" s="113">
        <v>9</v>
      </c>
      <c r="G572" s="26"/>
      <c r="H572" s="23"/>
      <c r="I572" s="23"/>
      <c r="J572" s="13"/>
      <c r="K572" s="327">
        <f>IFERROR(VLOOKUP(L572,Mapping!AW:BA,5,FALSE),"")</f>
        <v>2</v>
      </c>
      <c r="L572" s="97" t="s">
        <v>925</v>
      </c>
      <c r="M572" s="286" t="s">
        <v>3057</v>
      </c>
      <c r="N572" s="26" t="s">
        <v>2872</v>
      </c>
      <c r="O572" s="222">
        <v>20211022</v>
      </c>
      <c r="P572" s="36" t="s">
        <v>3047</v>
      </c>
      <c r="Q572" s="77">
        <f>R572/1000</f>
        <v>0</v>
      </c>
      <c r="R572" s="26">
        <v>0</v>
      </c>
      <c r="S572" s="26"/>
      <c r="T572" s="36">
        <v>1</v>
      </c>
      <c r="U572" s="113">
        <v>9</v>
      </c>
      <c r="V572" s="26"/>
      <c r="W572" s="23"/>
      <c r="X572" s="23"/>
      <c r="Y572" s="36"/>
      <c r="Z572" s="36"/>
      <c r="AA572" s="36"/>
      <c r="AB572" s="90" t="s">
        <v>3068</v>
      </c>
      <c r="AC572" s="26"/>
      <c r="AD572" s="24">
        <f>IF(AE572="","",VLOOKUP(AE572,Mapping!AT:AU,2,FALSE))</f>
        <v>2</v>
      </c>
      <c r="AE572" s="13" t="s">
        <v>1</v>
      </c>
    </row>
    <row r="573" spans="1:31">
      <c r="A573" s="116">
        <v>19930222</v>
      </c>
      <c r="B573" s="36" t="s">
        <v>229</v>
      </c>
      <c r="C573" s="209"/>
      <c r="D573" s="209"/>
      <c r="E573" s="209"/>
      <c r="F573" s="26"/>
      <c r="G573" s="26">
        <v>5</v>
      </c>
      <c r="H573" s="23" t="str">
        <f>IF(G573="","","UREN -80 033001"&amp;" "&amp;F573&amp;" "&amp;G573)</f>
        <v>UREN -80 033001  5</v>
      </c>
      <c r="I573" s="23" t="str">
        <f>IF(G573="","",F573&amp;" "&amp;G573)</f>
        <v xml:space="preserve"> 5</v>
      </c>
      <c r="J573" s="13"/>
      <c r="K573" s="327">
        <f>IFERROR(VLOOKUP(L573,Mapping!AW:BA,5,FALSE),"")</f>
        <v>3</v>
      </c>
      <c r="L573" s="97" t="s">
        <v>943</v>
      </c>
      <c r="M573" s="286" t="s">
        <v>2938</v>
      </c>
      <c r="N573" s="26" t="s">
        <v>2933</v>
      </c>
      <c r="O573" s="252">
        <v>44761</v>
      </c>
      <c r="P573" s="13" t="s">
        <v>949</v>
      </c>
      <c r="Q573" s="77">
        <v>0.20499999999999999</v>
      </c>
      <c r="R573" s="26">
        <v>205</v>
      </c>
      <c r="S573" s="26"/>
      <c r="T573" s="13">
        <v>1</v>
      </c>
      <c r="U573" s="26"/>
      <c r="V573" s="26">
        <v>5</v>
      </c>
      <c r="W573" s="23" t="str">
        <f>IF(V573="","","UREN -80 033001"&amp;" "&amp;U573&amp;" "&amp;V573)</f>
        <v>UREN -80 033001  5</v>
      </c>
      <c r="X573" s="23" t="str">
        <f>IF(V573="","",U573&amp;" "&amp;V573)</f>
        <v xml:space="preserve"> 5</v>
      </c>
      <c r="Y573" s="13"/>
      <c r="Z573" s="13"/>
      <c r="AA573" s="13"/>
      <c r="AB573" s="90" t="s">
        <v>3100</v>
      </c>
      <c r="AC573" s="26"/>
      <c r="AD573" s="24">
        <f>IF(AE573="","",VLOOKUP(AE573,Mapping!AT:AU,2,FALSE))</f>
        <v>2</v>
      </c>
      <c r="AE573" s="13" t="s">
        <v>1</v>
      </c>
    </row>
    <row r="574" spans="1:31" ht="72.5">
      <c r="A574" s="116">
        <v>19930222</v>
      </c>
      <c r="B574" s="36" t="s">
        <v>229</v>
      </c>
      <c r="C574" s="209"/>
      <c r="D574" s="209"/>
      <c r="E574" s="209"/>
      <c r="F574" s="26"/>
      <c r="G574" s="26">
        <v>5</v>
      </c>
      <c r="H574" s="23" t="str">
        <f>IF(G574="","","UREN -80 033001"&amp;" "&amp;F574&amp;" "&amp;G574)</f>
        <v>UREN -80 033001  5</v>
      </c>
      <c r="I574" s="23" t="str">
        <f>IF(G574="","",F574&amp;" "&amp;G574)</f>
        <v xml:space="preserve"> 5</v>
      </c>
      <c r="J574" s="13"/>
      <c r="K574" s="327">
        <f>IFERROR(VLOOKUP(L574,Mapping!AW:BA,5,FALSE),"")</f>
        <v>2</v>
      </c>
      <c r="L574" s="97" t="s">
        <v>925</v>
      </c>
      <c r="M574" s="286" t="s">
        <v>2938</v>
      </c>
      <c r="N574" s="236" t="s">
        <v>2933</v>
      </c>
      <c r="O574" s="252">
        <v>44563</v>
      </c>
      <c r="P574" s="13" t="s">
        <v>949</v>
      </c>
      <c r="Q574" s="77">
        <v>0.22</v>
      </c>
      <c r="R574" s="26">
        <v>220</v>
      </c>
      <c r="S574" s="26"/>
      <c r="T574" s="13">
        <v>2</v>
      </c>
      <c r="U574" s="26"/>
      <c r="V574" s="26">
        <v>5</v>
      </c>
      <c r="W574" s="23" t="str">
        <f>IF(V574="","","UREN -80 033001"&amp;" "&amp;U574&amp;" "&amp;V574)</f>
        <v>UREN -80 033001  5</v>
      </c>
      <c r="X574" s="23" t="str">
        <f>IF(V574="","",U574&amp;" "&amp;V574)</f>
        <v xml:space="preserve"> 5</v>
      </c>
      <c r="Y574" s="13"/>
      <c r="Z574" s="13"/>
      <c r="AA574" s="13"/>
      <c r="AB574" s="90" t="s">
        <v>3101</v>
      </c>
      <c r="AC574" s="26"/>
      <c r="AD574" s="24">
        <f>IF(AE574="","",VLOOKUP(AE574,Mapping!AT:AU,2,FALSE))</f>
        <v>2</v>
      </c>
      <c r="AE574" s="13" t="s">
        <v>1</v>
      </c>
    </row>
    <row r="575" spans="1:31">
      <c r="A575" s="116">
        <v>20050102</v>
      </c>
      <c r="B575" s="36" t="s">
        <v>244</v>
      </c>
      <c r="C575" s="209"/>
      <c r="D575" s="209"/>
      <c r="E575" s="209"/>
      <c r="F575" s="26"/>
      <c r="G575" s="26">
        <v>8</v>
      </c>
      <c r="H575" s="23" t="str">
        <f>IF(G575="","","UREN -80 033001"&amp;" "&amp;F575&amp;" "&amp;G575)</f>
        <v>UREN -80 033001  8</v>
      </c>
      <c r="I575" s="23" t="str">
        <f>IF(G575="","",F575&amp;" "&amp;G575)</f>
        <v xml:space="preserve"> 8</v>
      </c>
      <c r="J575" s="13"/>
      <c r="K575" s="327">
        <f>IFERROR(VLOOKUP(L575,Mapping!AW:BA,5,FALSE),"")</f>
        <v>2</v>
      </c>
      <c r="L575" s="97" t="s">
        <v>925</v>
      </c>
      <c r="M575" s="286"/>
      <c r="N575" s="26" t="s">
        <v>2937</v>
      </c>
      <c r="O575" s="93">
        <v>44109</v>
      </c>
      <c r="P575" s="13" t="s">
        <v>981</v>
      </c>
      <c r="Q575" s="77"/>
      <c r="R575" s="26"/>
      <c r="S575" s="26"/>
      <c r="T575" s="13"/>
      <c r="U575" s="26"/>
      <c r="V575" s="26">
        <v>8</v>
      </c>
      <c r="W575" s="23" t="str">
        <f>IF(V575="","","UREN -80 033001"&amp;" "&amp;U575&amp;" "&amp;V575)</f>
        <v>UREN -80 033001  8</v>
      </c>
      <c r="X575" s="23" t="str">
        <f>IF(V575="","",U575&amp;" "&amp;V575)</f>
        <v xml:space="preserve"> 8</v>
      </c>
      <c r="Y575" s="13"/>
      <c r="Z575" s="13"/>
      <c r="AA575" s="13"/>
      <c r="AB575" s="90"/>
      <c r="AC575" s="26"/>
      <c r="AD575" s="24">
        <f>IF(AE575="","",VLOOKUP(AE575,Mapping!AT:AU,2,FALSE))</f>
        <v>2</v>
      </c>
      <c r="AE575" s="13" t="s">
        <v>1</v>
      </c>
    </row>
    <row r="576" spans="1:31" ht="29">
      <c r="A576" s="116">
        <v>20050102</v>
      </c>
      <c r="B576" s="36" t="s">
        <v>244</v>
      </c>
      <c r="C576" s="209"/>
      <c r="D576" s="209"/>
      <c r="E576" s="209"/>
      <c r="F576" s="62"/>
      <c r="G576" s="26">
        <v>8</v>
      </c>
      <c r="H576" s="23" t="str">
        <f>IF(G576="","","UREN -80 033001"&amp;" "&amp;F576&amp;" "&amp;G576)</f>
        <v>UREN -80 033001  8</v>
      </c>
      <c r="I576" s="23" t="str">
        <f>IF(G576="","",F576&amp;" "&amp;G576)</f>
        <v xml:space="preserve"> 8</v>
      </c>
      <c r="J576" s="13"/>
      <c r="K576" s="327">
        <f>IFERROR(VLOOKUP(L576,Mapping!AW:BA,5,FALSE),"")</f>
        <v>1</v>
      </c>
      <c r="L576" s="97" t="s">
        <v>905</v>
      </c>
      <c r="M576" s="286" t="s">
        <v>2938</v>
      </c>
      <c r="N576" s="26" t="s">
        <v>2879</v>
      </c>
      <c r="O576" s="93">
        <v>44524</v>
      </c>
      <c r="P576" s="13" t="s">
        <v>912</v>
      </c>
      <c r="Q576" s="77">
        <v>1.7999999999999999E-2</v>
      </c>
      <c r="R576" s="26">
        <v>18</v>
      </c>
      <c r="S576" s="26"/>
      <c r="T576" s="13">
        <v>1</v>
      </c>
      <c r="U576" s="62"/>
      <c r="V576" s="26">
        <v>8</v>
      </c>
      <c r="W576" s="23" t="str">
        <f>IF(V576="","","UREN -80 033001"&amp;" "&amp;U576&amp;" "&amp;V576)</f>
        <v>UREN -80 033001  8</v>
      </c>
      <c r="X576" s="23" t="str">
        <f>IF(V576="","",U576&amp;" "&amp;V576)</f>
        <v xml:space="preserve"> 8</v>
      </c>
      <c r="Y576" s="13"/>
      <c r="Z576" s="13"/>
      <c r="AA576" s="13"/>
      <c r="AB576" s="90" t="s">
        <v>3075</v>
      </c>
      <c r="AC576" s="26"/>
      <c r="AD576" s="24">
        <f>IF(AE576="","",VLOOKUP(AE576,Mapping!AT:AU,2,FALSE))</f>
        <v>2</v>
      </c>
      <c r="AE576" s="13" t="s">
        <v>1</v>
      </c>
    </row>
    <row r="577" spans="1:31">
      <c r="A577" s="116">
        <v>20050102</v>
      </c>
      <c r="B577" s="36" t="s">
        <v>244</v>
      </c>
      <c r="C577" s="310"/>
      <c r="D577" s="310"/>
      <c r="E577" s="310"/>
      <c r="F577" s="113">
        <v>9</v>
      </c>
      <c r="G577" s="26">
        <v>18</v>
      </c>
      <c r="H577" s="23" t="str">
        <f>IF(G577="","","UREN -80 033001"&amp;" "&amp;F577&amp;" "&amp;G577)</f>
        <v>UREN -80 033001 9 18</v>
      </c>
      <c r="I577" s="23"/>
      <c r="J577" s="13" t="s">
        <v>205</v>
      </c>
      <c r="K577" s="327">
        <f>IFERROR(VLOOKUP(L577,Mapping!AW:BA,5,FALSE),"")</f>
        <v>3</v>
      </c>
      <c r="L577" s="97" t="s">
        <v>943</v>
      </c>
      <c r="M577" s="286" t="s">
        <v>2938</v>
      </c>
      <c r="N577" s="26" t="s">
        <v>2872</v>
      </c>
      <c r="O577" s="222">
        <v>20211022</v>
      </c>
      <c r="P577" s="13" t="s">
        <v>912</v>
      </c>
      <c r="Q577" s="77">
        <f t="shared" ref="Q577:Q583" si="62">R577/1000</f>
        <v>2.8000000000000001E-2</v>
      </c>
      <c r="R577" s="26">
        <v>28</v>
      </c>
      <c r="S577" s="26"/>
      <c r="T577" s="36">
        <v>1</v>
      </c>
      <c r="U577" s="113">
        <v>9</v>
      </c>
      <c r="V577" s="26">
        <v>18</v>
      </c>
      <c r="W577" s="23" t="str">
        <f>IF(V577="","","UREN -80 033001"&amp;" "&amp;U577&amp;" "&amp;V577)</f>
        <v>UREN -80 033001 9 18</v>
      </c>
      <c r="X577" s="23"/>
      <c r="Y577" s="36"/>
      <c r="Z577" s="36"/>
      <c r="AA577" s="36"/>
      <c r="AB577" s="90" t="s">
        <v>3068</v>
      </c>
      <c r="AC577" s="26"/>
      <c r="AD577" s="24">
        <f>IF(AE577="","",VLOOKUP(AE577,Mapping!AT:AU,2,FALSE))</f>
        <v>2</v>
      </c>
      <c r="AE577" s="13" t="s">
        <v>1</v>
      </c>
    </row>
    <row r="578" spans="1:31">
      <c r="A578" s="185">
        <v>20060093</v>
      </c>
      <c r="B578" s="310" t="s">
        <v>245</v>
      </c>
      <c r="C578" s="310"/>
      <c r="D578" s="310"/>
      <c r="E578" s="310"/>
      <c r="F578" s="113">
        <v>9</v>
      </c>
      <c r="G578" s="26"/>
      <c r="H578" s="23"/>
      <c r="I578" s="23"/>
      <c r="J578" s="13"/>
      <c r="K578" s="327">
        <f>IFERROR(VLOOKUP(L578,Mapping!AW:BA,5,FALSE),"")</f>
        <v>3</v>
      </c>
      <c r="L578" s="97" t="s">
        <v>943</v>
      </c>
      <c r="M578" s="286" t="s">
        <v>2938</v>
      </c>
      <c r="N578" s="26" t="s">
        <v>2872</v>
      </c>
      <c r="O578" s="253">
        <v>20211022</v>
      </c>
      <c r="P578" s="13" t="s">
        <v>949</v>
      </c>
      <c r="Q578" s="77">
        <f t="shared" si="62"/>
        <v>0.23200000000000001</v>
      </c>
      <c r="R578" s="26">
        <v>232</v>
      </c>
      <c r="S578" s="26"/>
      <c r="T578" s="36">
        <v>1</v>
      </c>
      <c r="U578" s="113">
        <v>9</v>
      </c>
      <c r="V578" s="26"/>
      <c r="W578" s="23"/>
      <c r="X578" s="23"/>
      <c r="Y578" s="36"/>
      <c r="Z578" s="36"/>
      <c r="AA578" s="36"/>
      <c r="AB578" s="90" t="s">
        <v>3068</v>
      </c>
      <c r="AC578" s="26"/>
      <c r="AD578" s="24">
        <f>IF(AE578="","",VLOOKUP(AE578,Mapping!AT:AU,2,FALSE))</f>
        <v>2</v>
      </c>
      <c r="AE578" s="13" t="s">
        <v>1</v>
      </c>
    </row>
    <row r="579" spans="1:31">
      <c r="A579" s="185">
        <v>20060093</v>
      </c>
      <c r="B579" s="310" t="s">
        <v>245</v>
      </c>
      <c r="C579" s="310"/>
      <c r="D579" s="310"/>
      <c r="E579" s="310"/>
      <c r="F579" s="113">
        <v>9</v>
      </c>
      <c r="G579" s="26"/>
      <c r="H579" s="23"/>
      <c r="I579" s="23"/>
      <c r="J579" s="13"/>
      <c r="K579" s="327">
        <f>IFERROR(VLOOKUP(L579,Mapping!AW:BA,5,FALSE),"")</f>
        <v>3</v>
      </c>
      <c r="L579" s="97" t="s">
        <v>943</v>
      </c>
      <c r="M579" s="286" t="s">
        <v>2938</v>
      </c>
      <c r="N579" s="26" t="s">
        <v>2872</v>
      </c>
      <c r="O579" s="222">
        <v>20211022</v>
      </c>
      <c r="P579" s="36" t="s">
        <v>969</v>
      </c>
      <c r="Q579" s="77">
        <f t="shared" si="62"/>
        <v>2.5999999999999999E-2</v>
      </c>
      <c r="R579" s="26">
        <v>26</v>
      </c>
      <c r="S579" s="26"/>
      <c r="T579" s="36">
        <v>1</v>
      </c>
      <c r="U579" s="113">
        <v>9</v>
      </c>
      <c r="V579" s="26"/>
      <c r="W579" s="23"/>
      <c r="X579" s="23"/>
      <c r="Y579" s="113">
        <v>14</v>
      </c>
      <c r="Z579" s="26">
        <v>18</v>
      </c>
      <c r="AA579" s="26" t="s">
        <v>1353</v>
      </c>
      <c r="AB579" s="90" t="s">
        <v>3068</v>
      </c>
      <c r="AC579" s="26"/>
      <c r="AD579" s="24">
        <f>IF(AE579="","",VLOOKUP(AE579,Mapping!AT:AU,2,FALSE))</f>
        <v>2</v>
      </c>
      <c r="AE579" s="13" t="s">
        <v>1</v>
      </c>
    </row>
    <row r="580" spans="1:31">
      <c r="A580" s="185">
        <v>20060093</v>
      </c>
      <c r="B580" s="310" t="s">
        <v>245</v>
      </c>
      <c r="C580" s="310"/>
      <c r="D580" s="310"/>
      <c r="E580" s="310"/>
      <c r="F580" s="113">
        <v>9</v>
      </c>
      <c r="G580" s="26"/>
      <c r="H580" s="23"/>
      <c r="I580" s="23"/>
      <c r="J580" s="13"/>
      <c r="K580" s="327">
        <f>IFERROR(VLOOKUP(L580,Mapping!AW:BA,5,FALSE),"")</f>
        <v>3</v>
      </c>
      <c r="L580" s="97" t="s">
        <v>943</v>
      </c>
      <c r="M580" s="286" t="s">
        <v>3057</v>
      </c>
      <c r="N580" s="26" t="s">
        <v>2872</v>
      </c>
      <c r="O580" s="222">
        <v>20211022</v>
      </c>
      <c r="P580" s="36" t="s">
        <v>3047</v>
      </c>
      <c r="Q580" s="77">
        <f t="shared" si="62"/>
        <v>0.114</v>
      </c>
      <c r="R580" s="26">
        <v>114</v>
      </c>
      <c r="S580" s="26"/>
      <c r="T580" s="36">
        <v>1</v>
      </c>
      <c r="U580" s="113">
        <v>9</v>
      </c>
      <c r="V580" s="26"/>
      <c r="W580" s="23"/>
      <c r="X580" s="23"/>
      <c r="Y580" s="36"/>
      <c r="Z580" s="36"/>
      <c r="AA580" s="36"/>
      <c r="AB580" s="90" t="s">
        <v>3068</v>
      </c>
      <c r="AC580" s="26"/>
      <c r="AD580" s="24">
        <f>IF(AE580="","",VLOOKUP(AE580,Mapping!AT:AU,2,FALSE))</f>
        <v>2</v>
      </c>
      <c r="AE580" s="13" t="s">
        <v>1</v>
      </c>
    </row>
    <row r="581" spans="1:31">
      <c r="A581" s="185">
        <v>20060093</v>
      </c>
      <c r="B581" s="310" t="s">
        <v>245</v>
      </c>
      <c r="C581" s="310"/>
      <c r="D581" s="310"/>
      <c r="E581" s="310"/>
      <c r="F581" s="113">
        <v>9</v>
      </c>
      <c r="G581" s="26"/>
      <c r="H581" s="23"/>
      <c r="I581" s="23"/>
      <c r="J581" s="13"/>
      <c r="K581" s="327">
        <f>IFERROR(VLOOKUP(L581,Mapping!AW:BA,5,FALSE),"")</f>
        <v>2</v>
      </c>
      <c r="L581" s="97" t="s">
        <v>925</v>
      </c>
      <c r="M581" s="286" t="s">
        <v>2938</v>
      </c>
      <c r="N581" s="26" t="s">
        <v>2872</v>
      </c>
      <c r="O581" s="253">
        <v>44491</v>
      </c>
      <c r="P581" s="13" t="s">
        <v>949</v>
      </c>
      <c r="Q581" s="77">
        <f t="shared" si="62"/>
        <v>0.20499999999999999</v>
      </c>
      <c r="R581" s="26">
        <v>205</v>
      </c>
      <c r="S581" s="26"/>
      <c r="T581" s="36">
        <v>1</v>
      </c>
      <c r="U581" s="113">
        <v>9</v>
      </c>
      <c r="V581" s="26"/>
      <c r="W581" s="23"/>
      <c r="X581" s="23"/>
      <c r="Y581" s="36"/>
      <c r="Z581" s="36"/>
      <c r="AA581" s="36"/>
      <c r="AB581" s="90" t="s">
        <v>3068</v>
      </c>
      <c r="AC581" s="26"/>
      <c r="AD581" s="24">
        <f>IF(AE581="","",VLOOKUP(AE581,Mapping!AT:AU,2,FALSE))</f>
        <v>2</v>
      </c>
      <c r="AE581" s="13" t="s">
        <v>1</v>
      </c>
    </row>
    <row r="582" spans="1:31">
      <c r="A582" s="185">
        <v>20060093</v>
      </c>
      <c r="B582" s="310" t="s">
        <v>245</v>
      </c>
      <c r="C582" s="310"/>
      <c r="D582" s="310"/>
      <c r="E582" s="310"/>
      <c r="F582" s="113">
        <v>9</v>
      </c>
      <c r="G582" s="26"/>
      <c r="H582" s="23"/>
      <c r="I582" s="23"/>
      <c r="J582" s="13"/>
      <c r="K582" s="327">
        <f>IFERROR(VLOOKUP(L582,Mapping!AW:BA,5,FALSE),"")</f>
        <v>2</v>
      </c>
      <c r="L582" s="97" t="s">
        <v>925</v>
      </c>
      <c r="M582" s="286" t="s">
        <v>2938</v>
      </c>
      <c r="N582" s="26" t="s">
        <v>2872</v>
      </c>
      <c r="O582" s="222">
        <v>20211022</v>
      </c>
      <c r="P582" s="36" t="s">
        <v>969</v>
      </c>
      <c r="Q582" s="77">
        <f t="shared" si="62"/>
        <v>4.3999999999999997E-2</v>
      </c>
      <c r="R582" s="26">
        <v>44</v>
      </c>
      <c r="S582" s="26"/>
      <c r="T582" s="36">
        <v>1</v>
      </c>
      <c r="U582" s="113">
        <v>9</v>
      </c>
      <c r="V582" s="26"/>
      <c r="W582" s="23"/>
      <c r="X582" s="23"/>
      <c r="Y582" s="113">
        <v>14</v>
      </c>
      <c r="Z582" s="26">
        <v>18</v>
      </c>
      <c r="AA582" s="26" t="s">
        <v>1391</v>
      </c>
      <c r="AB582" s="90" t="s">
        <v>3068</v>
      </c>
      <c r="AC582" s="26"/>
      <c r="AD582" s="24">
        <f>IF(AE582="","",VLOOKUP(AE582,Mapping!AT:AU,2,FALSE))</f>
        <v>2</v>
      </c>
      <c r="AE582" s="13" t="s">
        <v>1</v>
      </c>
    </row>
    <row r="583" spans="1:31">
      <c r="A583" s="185">
        <v>20060093</v>
      </c>
      <c r="B583" s="310" t="s">
        <v>245</v>
      </c>
      <c r="C583" s="310"/>
      <c r="D583" s="310"/>
      <c r="E583" s="310"/>
      <c r="F583" s="113">
        <v>9</v>
      </c>
      <c r="G583" s="26"/>
      <c r="H583" s="23"/>
      <c r="I583" s="23"/>
      <c r="J583" s="13"/>
      <c r="K583" s="327">
        <f>IFERROR(VLOOKUP(L583,Mapping!AW:BA,5,FALSE),"")</f>
        <v>2</v>
      </c>
      <c r="L583" s="97" t="s">
        <v>925</v>
      </c>
      <c r="M583" s="286" t="s">
        <v>3057</v>
      </c>
      <c r="N583" s="26" t="s">
        <v>2872</v>
      </c>
      <c r="O583" s="222">
        <v>20211022</v>
      </c>
      <c r="P583" s="36" t="s">
        <v>3047</v>
      </c>
      <c r="Q583" s="77">
        <f t="shared" si="62"/>
        <v>1.2E-2</v>
      </c>
      <c r="R583" s="26">
        <v>12</v>
      </c>
      <c r="S583" s="26"/>
      <c r="T583" s="36">
        <v>1</v>
      </c>
      <c r="U583" s="113">
        <v>9</v>
      </c>
      <c r="V583" s="26"/>
      <c r="W583" s="23"/>
      <c r="X583" s="23"/>
      <c r="Y583" s="36"/>
      <c r="Z583" s="36"/>
      <c r="AA583" s="36"/>
      <c r="AB583" s="90" t="s">
        <v>3068</v>
      </c>
      <c r="AC583" s="26"/>
      <c r="AD583" s="24">
        <f>IF(AE583="","",VLOOKUP(AE583,Mapping!AT:AU,2,FALSE))</f>
        <v>2</v>
      </c>
      <c r="AE583" s="13" t="s">
        <v>1</v>
      </c>
    </row>
    <row r="584" spans="1:31">
      <c r="A584" s="116">
        <v>20130400</v>
      </c>
      <c r="B584" s="36" t="s">
        <v>255</v>
      </c>
      <c r="C584" s="310"/>
      <c r="D584" s="310"/>
      <c r="E584" s="310"/>
      <c r="F584" s="62"/>
      <c r="G584" s="26">
        <v>7</v>
      </c>
      <c r="H584" s="23" t="str">
        <f t="shared" ref="H584:H627" si="63">IF(G584="","","UREN -80 033001"&amp;" "&amp;F584&amp;" "&amp;G584)</f>
        <v>UREN -80 033001  7</v>
      </c>
      <c r="I584" s="23" t="str">
        <f t="shared" ref="I584:I593" si="64">IF(G584="","",F584&amp;" "&amp;G584)</f>
        <v xml:space="preserve"> 7</v>
      </c>
      <c r="J584" s="13"/>
      <c r="K584" s="327">
        <f>IFERROR(VLOOKUP(L584,Mapping!AW:BA,5,FALSE),"")</f>
        <v>3</v>
      </c>
      <c r="L584" s="97" t="s">
        <v>943</v>
      </c>
      <c r="M584" s="286" t="s">
        <v>3057</v>
      </c>
      <c r="N584" s="26" t="s">
        <v>2933</v>
      </c>
      <c r="O584" s="222">
        <v>20211028</v>
      </c>
      <c r="P584" s="36" t="s">
        <v>3047</v>
      </c>
      <c r="Q584" s="77">
        <v>0.154</v>
      </c>
      <c r="R584" s="26">
        <v>154</v>
      </c>
      <c r="S584" s="26"/>
      <c r="T584" s="36">
        <v>1</v>
      </c>
      <c r="U584" s="62"/>
      <c r="V584" s="26">
        <v>7</v>
      </c>
      <c r="W584" s="23" t="str">
        <f t="shared" ref="W584:W627" si="65">IF(V584="","","UREN -80 033001"&amp;" "&amp;U584&amp;" "&amp;V584)</f>
        <v>UREN -80 033001  7</v>
      </c>
      <c r="X584" s="23" t="str">
        <f t="shared" ref="X584:X593" si="66">IF(V584="","",U584&amp;" "&amp;V584)</f>
        <v xml:space="preserve"> 7</v>
      </c>
      <c r="Y584" s="36"/>
      <c r="Z584" s="36"/>
      <c r="AA584" s="36"/>
      <c r="AB584" s="90" t="s">
        <v>3062</v>
      </c>
      <c r="AC584" s="26"/>
      <c r="AD584" s="24">
        <f>IF(AE584="","",VLOOKUP(AE584,Mapping!AT:AU,2,FALSE))</f>
        <v>2</v>
      </c>
      <c r="AE584" s="13" t="s">
        <v>1</v>
      </c>
    </row>
    <row r="585" spans="1:31">
      <c r="A585" s="116">
        <v>19960052</v>
      </c>
      <c r="B585" s="36" t="s">
        <v>234</v>
      </c>
      <c r="C585" s="209"/>
      <c r="D585" s="209"/>
      <c r="E585" s="209"/>
      <c r="F585" s="62"/>
      <c r="G585" s="26">
        <v>3</v>
      </c>
      <c r="H585" s="23" t="str">
        <f t="shared" si="63"/>
        <v>UREN -80 033001  3</v>
      </c>
      <c r="I585" s="23" t="str">
        <f t="shared" si="64"/>
        <v xml:space="preserve"> 3</v>
      </c>
      <c r="J585" s="13"/>
      <c r="K585" s="327">
        <f>IFERROR(VLOOKUP(L585,Mapping!AW:BA,5,FALSE),"")</f>
        <v>3</v>
      </c>
      <c r="L585" s="97" t="s">
        <v>943</v>
      </c>
      <c r="M585" s="286" t="s">
        <v>2938</v>
      </c>
      <c r="N585" s="26" t="s">
        <v>2879</v>
      </c>
      <c r="O585" s="93">
        <v>20211029</v>
      </c>
      <c r="P585" s="13" t="s">
        <v>969</v>
      </c>
      <c r="Q585" s="77">
        <v>3.2000000000000001E-2</v>
      </c>
      <c r="R585" s="26">
        <v>32</v>
      </c>
      <c r="S585" s="26"/>
      <c r="T585" s="13">
        <v>1</v>
      </c>
      <c r="U585" s="113">
        <v>14</v>
      </c>
      <c r="V585" s="26">
        <v>18</v>
      </c>
      <c r="W585" s="23" t="str">
        <f t="shared" si="65"/>
        <v>UREN -80 033001 14 18</v>
      </c>
      <c r="X585" s="23" t="str">
        <f t="shared" si="66"/>
        <v>14 18</v>
      </c>
      <c r="Y585" s="113">
        <v>14</v>
      </c>
      <c r="Z585" s="26">
        <v>18</v>
      </c>
      <c r="AA585" s="23" t="s">
        <v>1967</v>
      </c>
      <c r="AB585" s="90"/>
      <c r="AC585" s="26"/>
      <c r="AD585" s="24">
        <f>IF(AE585="","",VLOOKUP(AE585,Mapping!AT:AU,2,FALSE))</f>
        <v>2</v>
      </c>
      <c r="AE585" s="13" t="s">
        <v>1</v>
      </c>
    </row>
    <row r="586" spans="1:31">
      <c r="A586" s="116">
        <v>20110272</v>
      </c>
      <c r="B586" s="36" t="s">
        <v>249</v>
      </c>
      <c r="C586" s="310"/>
      <c r="D586" s="310"/>
      <c r="E586" s="310"/>
      <c r="F586" s="62">
        <v>9</v>
      </c>
      <c r="G586" s="26">
        <v>16</v>
      </c>
      <c r="H586" s="23" t="str">
        <f t="shared" si="63"/>
        <v>UREN -80 033001 9 16</v>
      </c>
      <c r="I586" s="23" t="str">
        <f t="shared" si="64"/>
        <v>9 16</v>
      </c>
      <c r="J586" s="13"/>
      <c r="K586" s="327">
        <f>IFERROR(VLOOKUP(L586,Mapping!AW:BA,5,FALSE),"")</f>
        <v>3</v>
      </c>
      <c r="L586" s="97" t="s">
        <v>943</v>
      </c>
      <c r="M586" s="286" t="s">
        <v>3057</v>
      </c>
      <c r="N586" s="26" t="s">
        <v>2879</v>
      </c>
      <c r="O586" s="222">
        <v>20211029</v>
      </c>
      <c r="P586" s="36" t="s">
        <v>3047</v>
      </c>
      <c r="Q586" s="77">
        <v>7.0000000000000001E-3</v>
      </c>
      <c r="R586" s="26">
        <v>7</v>
      </c>
      <c r="S586" s="26"/>
      <c r="T586" s="36">
        <v>1</v>
      </c>
      <c r="U586" s="62">
        <v>9</v>
      </c>
      <c r="V586" s="26">
        <v>16</v>
      </c>
      <c r="W586" s="23" t="str">
        <f t="shared" si="65"/>
        <v>UREN -80 033001 9 16</v>
      </c>
      <c r="X586" s="23" t="str">
        <f t="shared" si="66"/>
        <v>9 16</v>
      </c>
      <c r="Y586" s="36"/>
      <c r="Z586" s="36"/>
      <c r="AA586" s="23"/>
      <c r="AB586" s="90" t="s">
        <v>3102</v>
      </c>
      <c r="AC586" s="26"/>
      <c r="AD586" s="24">
        <f>IF(AE586="","",VLOOKUP(AE586,Mapping!AT:AU,2,FALSE))</f>
        <v>2</v>
      </c>
      <c r="AE586" s="13" t="s">
        <v>1</v>
      </c>
    </row>
    <row r="587" spans="1:31">
      <c r="A587" s="116">
        <v>20110272</v>
      </c>
      <c r="B587" s="36" t="s">
        <v>249</v>
      </c>
      <c r="C587" s="310"/>
      <c r="D587" s="310"/>
      <c r="E587" s="310"/>
      <c r="F587" s="62">
        <v>9</v>
      </c>
      <c r="G587" s="26">
        <v>16</v>
      </c>
      <c r="H587" s="23" t="str">
        <f t="shared" si="63"/>
        <v>UREN -80 033001 9 16</v>
      </c>
      <c r="I587" s="23" t="str">
        <f t="shared" si="64"/>
        <v>9 16</v>
      </c>
      <c r="J587" s="13"/>
      <c r="K587" s="327">
        <f>IFERROR(VLOOKUP(L587,Mapping!AW:BA,5,FALSE),"")</f>
        <v>2</v>
      </c>
      <c r="L587" s="97" t="s">
        <v>925</v>
      </c>
      <c r="M587" s="286" t="s">
        <v>3057</v>
      </c>
      <c r="N587" s="26" t="s">
        <v>2879</v>
      </c>
      <c r="O587" s="222">
        <v>20211029</v>
      </c>
      <c r="P587" s="36" t="s">
        <v>3047</v>
      </c>
      <c r="Q587" s="77">
        <v>0.24099999999999999</v>
      </c>
      <c r="R587" s="26">
        <v>241</v>
      </c>
      <c r="S587" s="26"/>
      <c r="T587" s="36">
        <v>1</v>
      </c>
      <c r="U587" s="62">
        <v>9</v>
      </c>
      <c r="V587" s="26">
        <v>16</v>
      </c>
      <c r="W587" s="23" t="str">
        <f t="shared" si="65"/>
        <v>UREN -80 033001 9 16</v>
      </c>
      <c r="X587" s="23" t="str">
        <f t="shared" si="66"/>
        <v>9 16</v>
      </c>
      <c r="Y587" s="36"/>
      <c r="Z587" s="36"/>
      <c r="AA587" s="23"/>
      <c r="AB587" s="90" t="s">
        <v>3102</v>
      </c>
      <c r="AC587" s="26"/>
      <c r="AD587" s="24">
        <f>IF(AE587="","",VLOOKUP(AE587,Mapping!AT:AU,2,FALSE))</f>
        <v>2</v>
      </c>
      <c r="AE587" s="13" t="s">
        <v>1</v>
      </c>
    </row>
    <row r="588" spans="1:31">
      <c r="A588" s="116">
        <v>19960052</v>
      </c>
      <c r="B588" s="36" t="s">
        <v>234</v>
      </c>
      <c r="C588" s="310"/>
      <c r="D588" s="310"/>
      <c r="E588" s="310"/>
      <c r="F588" s="113">
        <v>9</v>
      </c>
      <c r="G588" s="26">
        <v>16</v>
      </c>
      <c r="H588" s="23" t="str">
        <f t="shared" si="63"/>
        <v>UREN -80 033001 9 16</v>
      </c>
      <c r="I588" s="23" t="str">
        <f t="shared" si="64"/>
        <v>9 16</v>
      </c>
      <c r="J588" s="13"/>
      <c r="K588" s="327">
        <f>IFERROR(VLOOKUP(L588,Mapping!AW:BA,5,FALSE),"")</f>
        <v>3</v>
      </c>
      <c r="L588" s="97" t="s">
        <v>943</v>
      </c>
      <c r="M588" s="286" t="s">
        <v>3057</v>
      </c>
      <c r="N588" s="26" t="s">
        <v>2879</v>
      </c>
      <c r="O588" s="222">
        <v>20211029</v>
      </c>
      <c r="P588" s="36" t="s">
        <v>3047</v>
      </c>
      <c r="Q588" s="77">
        <v>3.1E-2</v>
      </c>
      <c r="R588" s="26">
        <v>31</v>
      </c>
      <c r="S588" s="26"/>
      <c r="T588" s="36">
        <v>1</v>
      </c>
      <c r="U588" s="113">
        <v>9</v>
      </c>
      <c r="V588" s="26">
        <v>16</v>
      </c>
      <c r="W588" s="23" t="str">
        <f t="shared" si="65"/>
        <v>UREN -80 033001 9 16</v>
      </c>
      <c r="X588" s="23" t="str">
        <f t="shared" si="66"/>
        <v>9 16</v>
      </c>
      <c r="Y588" s="36"/>
      <c r="Z588" s="36"/>
      <c r="AA588" s="36"/>
      <c r="AB588" s="90" t="s">
        <v>3062</v>
      </c>
      <c r="AC588" s="26"/>
      <c r="AD588" s="24">
        <f>IF(AE588="","",VLOOKUP(AE588,Mapping!AT:AU,2,FALSE))</f>
        <v>2</v>
      </c>
      <c r="AE588" s="13" t="s">
        <v>1</v>
      </c>
    </row>
    <row r="589" spans="1:31">
      <c r="A589" s="116">
        <v>20150975</v>
      </c>
      <c r="B589" s="36" t="s">
        <v>261</v>
      </c>
      <c r="C589" s="310"/>
      <c r="D589" s="310"/>
      <c r="E589" s="310"/>
      <c r="F589" s="62"/>
      <c r="G589" s="26">
        <v>4</v>
      </c>
      <c r="H589" s="23" t="str">
        <f t="shared" si="63"/>
        <v>UREN -80 033001  4</v>
      </c>
      <c r="I589" s="23" t="str">
        <f t="shared" si="64"/>
        <v xml:space="preserve"> 4</v>
      </c>
      <c r="J589" s="13" t="s">
        <v>205</v>
      </c>
      <c r="K589" s="327">
        <f>IFERROR(VLOOKUP(L589,Mapping!AW:BA,5,FALSE),"")</f>
        <v>3</v>
      </c>
      <c r="L589" s="97" t="s">
        <v>943</v>
      </c>
      <c r="M589" s="286" t="s">
        <v>2938</v>
      </c>
      <c r="N589" s="26" t="s">
        <v>2879</v>
      </c>
      <c r="O589" s="222">
        <v>20211110</v>
      </c>
      <c r="P589" s="13" t="s">
        <v>912</v>
      </c>
      <c r="Q589" s="77">
        <v>2.4E-2</v>
      </c>
      <c r="R589" s="26">
        <v>24</v>
      </c>
      <c r="S589" s="26"/>
      <c r="T589" s="36">
        <v>1</v>
      </c>
      <c r="U589" s="62"/>
      <c r="V589" s="26">
        <v>4</v>
      </c>
      <c r="W589" s="23" t="str">
        <f t="shared" si="65"/>
        <v>UREN -80 033001  4</v>
      </c>
      <c r="X589" s="23" t="str">
        <f t="shared" si="66"/>
        <v xml:space="preserve"> 4</v>
      </c>
      <c r="Y589" s="36"/>
      <c r="Z589" s="36"/>
      <c r="AA589" s="36"/>
      <c r="AB589" s="90"/>
      <c r="AC589" s="26"/>
      <c r="AD589" s="24">
        <f>IF(AE589="","",VLOOKUP(AE589,Mapping!AT:AU,2,FALSE))</f>
        <v>2</v>
      </c>
      <c r="AE589" s="13" t="s">
        <v>1</v>
      </c>
    </row>
    <row r="590" spans="1:31">
      <c r="A590" s="116">
        <v>20150975</v>
      </c>
      <c r="B590" s="36" t="s">
        <v>261</v>
      </c>
      <c r="C590" s="310"/>
      <c r="D590" s="310"/>
      <c r="E590" s="310"/>
      <c r="F590" s="62">
        <v>9</v>
      </c>
      <c r="G590" s="26">
        <v>16</v>
      </c>
      <c r="H590" s="23" t="str">
        <f t="shared" si="63"/>
        <v>UREN -80 033001 9 16</v>
      </c>
      <c r="I590" s="23" t="str">
        <f t="shared" si="64"/>
        <v>9 16</v>
      </c>
      <c r="J590" s="13"/>
      <c r="K590" s="328" t="s">
        <v>943</v>
      </c>
      <c r="L590" s="97" t="s">
        <v>943</v>
      </c>
      <c r="M590" s="286"/>
      <c r="N590" s="26" t="s">
        <v>2879</v>
      </c>
      <c r="O590" s="222">
        <v>20211110</v>
      </c>
      <c r="P590" s="36" t="s">
        <v>3047</v>
      </c>
      <c r="Q590" s="77" t="s">
        <v>3103</v>
      </c>
      <c r="R590" s="26"/>
      <c r="S590" s="26"/>
      <c r="T590" s="36">
        <v>1</v>
      </c>
      <c r="U590" s="62">
        <v>9</v>
      </c>
      <c r="V590" s="26">
        <v>16</v>
      </c>
      <c r="W590" s="23" t="str">
        <f t="shared" si="65"/>
        <v>UREN -80 033001 9 16</v>
      </c>
      <c r="X590" s="23" t="str">
        <f t="shared" si="66"/>
        <v>9 16</v>
      </c>
      <c r="Y590" s="36"/>
      <c r="Z590" s="36"/>
      <c r="AA590" s="36"/>
      <c r="AB590" s="90"/>
      <c r="AC590" s="26"/>
      <c r="AD590" s="24">
        <f>IF(AE590="","",VLOOKUP(AE590,Mapping!AT:AU,2,FALSE))</f>
        <v>2</v>
      </c>
      <c r="AE590" s="13" t="s">
        <v>1</v>
      </c>
    </row>
    <row r="591" spans="1:31">
      <c r="A591" s="116">
        <v>20150975</v>
      </c>
      <c r="B591" s="36" t="s">
        <v>261</v>
      </c>
      <c r="C591" s="310"/>
      <c r="D591" s="310"/>
      <c r="E591" s="310"/>
      <c r="F591" s="62">
        <v>9</v>
      </c>
      <c r="G591" s="26">
        <v>16</v>
      </c>
      <c r="H591" s="23" t="str">
        <f t="shared" si="63"/>
        <v>UREN -80 033001 9 16</v>
      </c>
      <c r="I591" s="23" t="str">
        <f t="shared" si="64"/>
        <v>9 16</v>
      </c>
      <c r="J591" s="13"/>
      <c r="K591" s="331">
        <f>IFERROR(VLOOKUP(L591,Mapping!AW:BA,5,FALSE),"")</f>
        <v>2</v>
      </c>
      <c r="L591" s="329" t="s">
        <v>925</v>
      </c>
      <c r="M591" s="286" t="s">
        <v>3057</v>
      </c>
      <c r="N591" s="26" t="s">
        <v>2879</v>
      </c>
      <c r="O591" s="222">
        <v>20211110</v>
      </c>
      <c r="P591" s="36" t="s">
        <v>3047</v>
      </c>
      <c r="Q591" s="77" t="s">
        <v>3103</v>
      </c>
      <c r="R591" s="26"/>
      <c r="S591" s="26"/>
      <c r="T591" s="36">
        <v>1</v>
      </c>
      <c r="U591" s="62">
        <v>9</v>
      </c>
      <c r="V591" s="26">
        <v>16</v>
      </c>
      <c r="W591" s="23" t="str">
        <f t="shared" si="65"/>
        <v>UREN -80 033001 9 16</v>
      </c>
      <c r="X591" s="23" t="str">
        <f t="shared" si="66"/>
        <v>9 16</v>
      </c>
      <c r="Y591" s="36"/>
      <c r="Z591" s="36"/>
      <c r="AA591" s="36"/>
      <c r="AB591" s="90" t="s">
        <v>3068</v>
      </c>
      <c r="AC591" s="26"/>
      <c r="AD591" s="24">
        <f>IF(AE591="","",VLOOKUP(AE591,Mapping!AT:AU,2,FALSE))</f>
        <v>2</v>
      </c>
      <c r="AE591" s="13" t="s">
        <v>1</v>
      </c>
    </row>
    <row r="592" spans="1:31">
      <c r="A592" s="116">
        <v>20131157</v>
      </c>
      <c r="B592" s="36" t="s">
        <v>257</v>
      </c>
      <c r="C592" s="310"/>
      <c r="D592" s="310"/>
      <c r="E592" s="310"/>
      <c r="F592" s="62">
        <v>9</v>
      </c>
      <c r="G592" s="26">
        <v>16</v>
      </c>
      <c r="H592" s="23" t="str">
        <f t="shared" si="63"/>
        <v>UREN -80 033001 9 16</v>
      </c>
      <c r="I592" s="23" t="str">
        <f t="shared" si="64"/>
        <v>9 16</v>
      </c>
      <c r="J592" s="36"/>
      <c r="K592" s="327">
        <f>IFERROR(VLOOKUP(L592,Mapping!AW:BA,5,FALSE),"")</f>
        <v>3</v>
      </c>
      <c r="L592" s="97" t="s">
        <v>943</v>
      </c>
      <c r="M592" s="286" t="s">
        <v>3057</v>
      </c>
      <c r="N592" s="26" t="s">
        <v>2879</v>
      </c>
      <c r="O592" s="222">
        <v>20211117</v>
      </c>
      <c r="P592" s="36" t="s">
        <v>3047</v>
      </c>
      <c r="Q592" s="77">
        <v>7.0000000000000001E-3</v>
      </c>
      <c r="R592" s="26"/>
      <c r="S592" s="26"/>
      <c r="T592" s="36">
        <v>1</v>
      </c>
      <c r="U592" s="62">
        <v>9</v>
      </c>
      <c r="V592" s="26">
        <v>16</v>
      </c>
      <c r="W592" s="23" t="str">
        <f t="shared" si="65"/>
        <v>UREN -80 033001 9 16</v>
      </c>
      <c r="X592" s="23" t="str">
        <f t="shared" si="66"/>
        <v>9 16</v>
      </c>
      <c r="Y592" s="36"/>
      <c r="Z592" s="36"/>
      <c r="AA592" s="36"/>
      <c r="AB592" s="90"/>
      <c r="AC592" s="26"/>
      <c r="AD592" s="24">
        <f>IF(AE592="","",VLOOKUP(AE592,Mapping!AT:AU,2,FALSE))</f>
        <v>2</v>
      </c>
      <c r="AE592" s="13" t="s">
        <v>1</v>
      </c>
    </row>
    <row r="593" spans="1:31">
      <c r="A593" s="116">
        <v>20131157</v>
      </c>
      <c r="B593" s="36" t="s">
        <v>257</v>
      </c>
      <c r="C593" s="310"/>
      <c r="D593" s="310"/>
      <c r="E593" s="310"/>
      <c r="F593" s="62">
        <v>9</v>
      </c>
      <c r="G593" s="26">
        <v>16</v>
      </c>
      <c r="H593" s="23" t="str">
        <f t="shared" si="63"/>
        <v>UREN -80 033001 9 16</v>
      </c>
      <c r="I593" s="23" t="str">
        <f t="shared" si="64"/>
        <v>9 16</v>
      </c>
      <c r="J593" s="36"/>
      <c r="K593" s="327">
        <f>IFERROR(VLOOKUP(L593,Mapping!AW:BA,5,FALSE),"")</f>
        <v>2</v>
      </c>
      <c r="L593" s="97" t="s">
        <v>925</v>
      </c>
      <c r="M593" s="286" t="s">
        <v>3057</v>
      </c>
      <c r="N593" s="26" t="s">
        <v>2879</v>
      </c>
      <c r="O593" s="222">
        <v>20211117</v>
      </c>
      <c r="P593" s="36" t="s">
        <v>3047</v>
      </c>
      <c r="Q593" s="77" t="s">
        <v>3103</v>
      </c>
      <c r="R593" s="26"/>
      <c r="S593" s="26"/>
      <c r="T593" s="36">
        <v>1</v>
      </c>
      <c r="U593" s="62">
        <v>9</v>
      </c>
      <c r="V593" s="26">
        <v>16</v>
      </c>
      <c r="W593" s="23" t="str">
        <f t="shared" si="65"/>
        <v>UREN -80 033001 9 16</v>
      </c>
      <c r="X593" s="23" t="str">
        <f t="shared" si="66"/>
        <v>9 16</v>
      </c>
      <c r="Y593" s="36"/>
      <c r="Z593" s="36"/>
      <c r="AA593" s="36"/>
      <c r="AB593" s="90"/>
      <c r="AC593" s="26"/>
      <c r="AD593" s="24">
        <f>IF(AE593="","",VLOOKUP(AE593,Mapping!AT:AU,2,FALSE))</f>
        <v>2</v>
      </c>
      <c r="AE593" s="13" t="s">
        <v>1</v>
      </c>
    </row>
    <row r="594" spans="1:31">
      <c r="A594" s="116">
        <v>20050102</v>
      </c>
      <c r="B594" s="36" t="s">
        <v>244</v>
      </c>
      <c r="C594" s="310"/>
      <c r="D594" s="310"/>
      <c r="E594" s="310"/>
      <c r="F594" s="113">
        <v>9</v>
      </c>
      <c r="G594" s="26">
        <v>18</v>
      </c>
      <c r="H594" s="23" t="str">
        <f t="shared" si="63"/>
        <v>UREN -80 033001 9 18</v>
      </c>
      <c r="I594" s="23"/>
      <c r="J594" s="13" t="s">
        <v>205</v>
      </c>
      <c r="K594" s="327">
        <f>IFERROR(VLOOKUP(L594,Mapping!AW:BA,5,FALSE),"")</f>
        <v>2</v>
      </c>
      <c r="L594" s="97" t="s">
        <v>925</v>
      </c>
      <c r="M594" s="286" t="s">
        <v>2938</v>
      </c>
      <c r="N594" s="26" t="s">
        <v>2872</v>
      </c>
      <c r="O594" s="222">
        <v>20211022</v>
      </c>
      <c r="P594" s="13" t="s">
        <v>912</v>
      </c>
      <c r="Q594" s="77">
        <f>R594/1000</f>
        <v>2.3E-2</v>
      </c>
      <c r="R594" s="26">
        <v>23</v>
      </c>
      <c r="S594" s="26"/>
      <c r="T594" s="36">
        <v>1</v>
      </c>
      <c r="U594" s="113">
        <v>9</v>
      </c>
      <c r="V594" s="26">
        <v>18</v>
      </c>
      <c r="W594" s="23" t="str">
        <f t="shared" si="65"/>
        <v>UREN -80 033001 9 18</v>
      </c>
      <c r="X594" s="23"/>
      <c r="Y594" s="36"/>
      <c r="Z594" s="36"/>
      <c r="AA594" s="36"/>
      <c r="AB594" s="90" t="s">
        <v>3068</v>
      </c>
      <c r="AC594" s="26"/>
      <c r="AD594" s="24">
        <f>IF(AE594="","",VLOOKUP(AE594,Mapping!AT:AU,2,FALSE))</f>
        <v>2</v>
      </c>
      <c r="AE594" s="13" t="s">
        <v>1</v>
      </c>
    </row>
    <row r="595" spans="1:31">
      <c r="A595" s="116">
        <v>20196909</v>
      </c>
      <c r="B595" s="36" t="s">
        <v>3104</v>
      </c>
      <c r="C595" s="209"/>
      <c r="D595" s="209"/>
      <c r="E595" s="209"/>
      <c r="F595" s="62">
        <v>12</v>
      </c>
      <c r="G595" s="26">
        <v>6</v>
      </c>
      <c r="H595" s="23" t="str">
        <f t="shared" si="63"/>
        <v>UREN -80 033001 12 6</v>
      </c>
      <c r="I595" s="23" t="str">
        <f t="shared" ref="I595:I627" si="67">IF(G595="","",F595&amp;" "&amp;G595)</f>
        <v>12 6</v>
      </c>
      <c r="J595" s="13"/>
      <c r="K595" s="328"/>
      <c r="L595" s="97" t="s">
        <v>943</v>
      </c>
      <c r="M595" s="286" t="s">
        <v>2938</v>
      </c>
      <c r="N595" s="26" t="s">
        <v>2879</v>
      </c>
      <c r="O595" s="222">
        <v>20211201</v>
      </c>
      <c r="P595" s="13" t="s">
        <v>912</v>
      </c>
      <c r="Q595" s="77" t="s">
        <v>2963</v>
      </c>
      <c r="R595" s="26"/>
      <c r="S595" s="26"/>
      <c r="T595" s="13">
        <v>1</v>
      </c>
      <c r="U595" s="62">
        <v>12</v>
      </c>
      <c r="V595" s="26">
        <v>6</v>
      </c>
      <c r="W595" s="23" t="str">
        <f t="shared" si="65"/>
        <v>UREN -80 033001 12 6</v>
      </c>
      <c r="X595" s="23" t="str">
        <f t="shared" ref="X595:X627" si="68">IF(V595="","",U595&amp;" "&amp;V595)</f>
        <v>12 6</v>
      </c>
      <c r="Y595" s="13"/>
      <c r="Z595" s="13"/>
      <c r="AA595" s="13"/>
      <c r="AB595" s="90" t="s">
        <v>3079</v>
      </c>
      <c r="AC595" s="26"/>
      <c r="AD595" s="24">
        <f>IF(AE595="","",VLOOKUP(AE595,Mapping!AT:AU,2,FALSE))</f>
        <v>2</v>
      </c>
      <c r="AE595" s="13" t="s">
        <v>1</v>
      </c>
    </row>
    <row r="596" spans="1:31">
      <c r="A596" s="116">
        <v>20196909</v>
      </c>
      <c r="B596" s="36" t="s">
        <v>3104</v>
      </c>
      <c r="C596" s="209"/>
      <c r="D596" s="209"/>
      <c r="E596" s="209"/>
      <c r="F596" s="62">
        <v>12</v>
      </c>
      <c r="G596" s="26">
        <v>6</v>
      </c>
      <c r="H596" s="23" t="str">
        <f t="shared" si="63"/>
        <v>UREN -80 033001 12 6</v>
      </c>
      <c r="I596" s="23" t="str">
        <f t="shared" si="67"/>
        <v>12 6</v>
      </c>
      <c r="J596" s="13"/>
      <c r="K596" s="328"/>
      <c r="L596" s="97" t="s">
        <v>905</v>
      </c>
      <c r="M596" s="286" t="s">
        <v>2938</v>
      </c>
      <c r="N596" s="26" t="s">
        <v>2879</v>
      </c>
      <c r="O596" s="222">
        <v>20211201</v>
      </c>
      <c r="P596" s="13" t="s">
        <v>912</v>
      </c>
      <c r="Q596" s="77" t="s">
        <v>2963</v>
      </c>
      <c r="R596" s="26"/>
      <c r="S596" s="26"/>
      <c r="T596" s="13">
        <v>1</v>
      </c>
      <c r="U596" s="62">
        <v>12</v>
      </c>
      <c r="V596" s="26">
        <v>6</v>
      </c>
      <c r="W596" s="23" t="str">
        <f t="shared" si="65"/>
        <v>UREN -80 033001 12 6</v>
      </c>
      <c r="X596" s="23" t="str">
        <f t="shared" si="68"/>
        <v>12 6</v>
      </c>
      <c r="Y596" s="13"/>
      <c r="Z596" s="13"/>
      <c r="AA596" s="13"/>
      <c r="AB596" s="90" t="s">
        <v>3079</v>
      </c>
      <c r="AC596" s="26"/>
      <c r="AD596" s="24">
        <f>IF(AE596="","",VLOOKUP(AE596,Mapping!AT:AU,2,FALSE))</f>
        <v>2</v>
      </c>
      <c r="AE596" s="13" t="s">
        <v>1</v>
      </c>
    </row>
    <row r="597" spans="1:31">
      <c r="A597" s="116">
        <v>19960052</v>
      </c>
      <c r="B597" s="36" t="s">
        <v>234</v>
      </c>
      <c r="C597" s="209"/>
      <c r="D597" s="209"/>
      <c r="E597" s="209"/>
      <c r="F597" s="62"/>
      <c r="G597" s="26"/>
      <c r="H597" s="23" t="str">
        <f t="shared" si="63"/>
        <v/>
      </c>
      <c r="I597" s="23" t="str">
        <f t="shared" si="67"/>
        <v/>
      </c>
      <c r="J597" s="13"/>
      <c r="K597" s="328"/>
      <c r="L597" s="97" t="s">
        <v>905</v>
      </c>
      <c r="M597" s="286" t="s">
        <v>3057</v>
      </c>
      <c r="N597" s="26" t="s">
        <v>2879</v>
      </c>
      <c r="O597" s="222">
        <v>20211202</v>
      </c>
      <c r="P597" s="36" t="s">
        <v>3047</v>
      </c>
      <c r="Q597" s="77" t="s">
        <v>2963</v>
      </c>
      <c r="R597" s="26"/>
      <c r="S597" s="26"/>
      <c r="T597" s="13"/>
      <c r="U597" s="62"/>
      <c r="V597" s="26"/>
      <c r="W597" s="23" t="str">
        <f t="shared" si="65"/>
        <v/>
      </c>
      <c r="X597" s="23" t="str">
        <f t="shared" si="68"/>
        <v/>
      </c>
      <c r="Y597" s="13"/>
      <c r="Z597" s="13"/>
      <c r="AA597" s="13"/>
      <c r="AB597" s="90" t="s">
        <v>3105</v>
      </c>
      <c r="AC597" s="26"/>
      <c r="AD597" s="24">
        <f>IF(AE597="","",VLOOKUP(AE597,Mapping!AT:AU,2,FALSE))</f>
        <v>2</v>
      </c>
      <c r="AE597" s="13" t="s">
        <v>1</v>
      </c>
    </row>
    <row r="598" spans="1:31">
      <c r="A598" s="116">
        <v>19960052</v>
      </c>
      <c r="B598" s="36" t="s">
        <v>234</v>
      </c>
      <c r="C598" s="209"/>
      <c r="D598" s="209"/>
      <c r="E598" s="209"/>
      <c r="F598" s="62">
        <v>12</v>
      </c>
      <c r="G598" s="26">
        <v>6</v>
      </c>
      <c r="H598" s="23" t="str">
        <f t="shared" si="63"/>
        <v>UREN -80 033001 12 6</v>
      </c>
      <c r="I598" s="23" t="str">
        <f t="shared" si="67"/>
        <v>12 6</v>
      </c>
      <c r="J598" s="13"/>
      <c r="K598" s="328"/>
      <c r="L598" s="97" t="s">
        <v>905</v>
      </c>
      <c r="M598" s="286" t="s">
        <v>2938</v>
      </c>
      <c r="N598" s="26" t="s">
        <v>2879</v>
      </c>
      <c r="O598" s="222">
        <v>20211202</v>
      </c>
      <c r="P598" s="13" t="s">
        <v>912</v>
      </c>
      <c r="Q598" s="77">
        <v>2.8000000000000001E-2</v>
      </c>
      <c r="R598" s="26">
        <v>28</v>
      </c>
      <c r="S598" s="26"/>
      <c r="T598" s="13"/>
      <c r="U598" s="62">
        <v>12</v>
      </c>
      <c r="V598" s="26">
        <v>6</v>
      </c>
      <c r="W598" s="23" t="str">
        <f t="shared" si="65"/>
        <v>UREN -80 033001 12 6</v>
      </c>
      <c r="X598" s="23" t="str">
        <f t="shared" si="68"/>
        <v>12 6</v>
      </c>
      <c r="Y598" s="13"/>
      <c r="Z598" s="13"/>
      <c r="AA598" s="13"/>
      <c r="AB598" s="90" t="s">
        <v>3105</v>
      </c>
      <c r="AC598" s="26"/>
      <c r="AD598" s="24">
        <f>IF(AE598="","",VLOOKUP(AE598,Mapping!AT:AU,2,FALSE))</f>
        <v>2</v>
      </c>
      <c r="AE598" s="13" t="s">
        <v>1</v>
      </c>
    </row>
    <row r="599" spans="1:31">
      <c r="A599" s="116" t="s">
        <v>364</v>
      </c>
      <c r="B599" s="36" t="s">
        <v>365</v>
      </c>
      <c r="C599" s="209"/>
      <c r="D599" s="209"/>
      <c r="E599" s="209"/>
      <c r="F599" s="62"/>
      <c r="G599" s="26">
        <v>17</v>
      </c>
      <c r="H599" s="23" t="str">
        <f t="shared" si="63"/>
        <v>UREN -80 033001  17</v>
      </c>
      <c r="I599" s="23" t="str">
        <f t="shared" si="67"/>
        <v xml:space="preserve"> 17</v>
      </c>
      <c r="J599" s="13"/>
      <c r="K599" s="328"/>
      <c r="L599" s="97" t="s">
        <v>905</v>
      </c>
      <c r="M599" s="286" t="s">
        <v>2938</v>
      </c>
      <c r="N599" s="26" t="s">
        <v>2933</v>
      </c>
      <c r="O599" s="222">
        <v>20211210</v>
      </c>
      <c r="P599" s="13" t="s">
        <v>912</v>
      </c>
      <c r="Q599" s="77">
        <v>2.8000000000000001E-2</v>
      </c>
      <c r="R599" s="26">
        <v>28</v>
      </c>
      <c r="S599" s="26"/>
      <c r="T599" s="13"/>
      <c r="U599" s="62"/>
      <c r="V599" s="26">
        <v>17</v>
      </c>
      <c r="W599" s="23" t="str">
        <f t="shared" si="65"/>
        <v>UREN -80 033001  17</v>
      </c>
      <c r="X599" s="23" t="str">
        <f t="shared" si="68"/>
        <v xml:space="preserve"> 17</v>
      </c>
      <c r="Y599" s="13"/>
      <c r="Z599" s="13"/>
      <c r="AA599" s="13"/>
      <c r="AB599" s="90"/>
      <c r="AC599" s="26"/>
      <c r="AD599" s="24">
        <f>IF(AE599="","",VLOOKUP(AE599,Mapping!AT:AU,2,FALSE))</f>
        <v>2</v>
      </c>
      <c r="AE599" s="13" t="s">
        <v>1</v>
      </c>
    </row>
    <row r="600" spans="1:31">
      <c r="A600" s="116" t="s">
        <v>364</v>
      </c>
      <c r="B600" s="36" t="s">
        <v>365</v>
      </c>
      <c r="C600" s="209"/>
      <c r="D600" s="209"/>
      <c r="E600" s="209"/>
      <c r="F600" s="62"/>
      <c r="G600" s="26">
        <v>17</v>
      </c>
      <c r="H600" s="23" t="str">
        <f t="shared" si="63"/>
        <v>UREN -80 033001  17</v>
      </c>
      <c r="I600" s="23" t="str">
        <f t="shared" si="67"/>
        <v xml:space="preserve"> 17</v>
      </c>
      <c r="J600" s="13"/>
      <c r="K600" s="328"/>
      <c r="L600" s="216" t="s">
        <v>925</v>
      </c>
      <c r="M600" s="286" t="s">
        <v>2938</v>
      </c>
      <c r="N600" s="26" t="s">
        <v>2933</v>
      </c>
      <c r="O600" s="222">
        <v>20211210</v>
      </c>
      <c r="P600" s="13" t="s">
        <v>912</v>
      </c>
      <c r="Q600" s="77">
        <v>3.5000000000000003E-2</v>
      </c>
      <c r="R600" s="26">
        <v>35</v>
      </c>
      <c r="S600" s="26"/>
      <c r="T600" s="13"/>
      <c r="U600" s="62"/>
      <c r="V600" s="26">
        <v>17</v>
      </c>
      <c r="W600" s="23" t="str">
        <f t="shared" si="65"/>
        <v>UREN -80 033001  17</v>
      </c>
      <c r="X600" s="23" t="str">
        <f t="shared" si="68"/>
        <v xml:space="preserve"> 17</v>
      </c>
      <c r="Y600" s="13"/>
      <c r="Z600" s="13"/>
      <c r="AA600" s="13"/>
      <c r="AB600" s="90"/>
      <c r="AC600" s="26"/>
      <c r="AD600" s="24">
        <f>IF(AE600="","",VLOOKUP(AE600,Mapping!AT:AU,2,FALSE))</f>
        <v>2</v>
      </c>
      <c r="AE600" s="13" t="s">
        <v>1</v>
      </c>
    </row>
    <row r="601" spans="1:31">
      <c r="A601" s="116" t="s">
        <v>364</v>
      </c>
      <c r="B601" s="36" t="s">
        <v>365</v>
      </c>
      <c r="C601" s="209"/>
      <c r="D601" s="209"/>
      <c r="E601" s="209"/>
      <c r="F601" s="62"/>
      <c r="G601" s="26">
        <v>17</v>
      </c>
      <c r="H601" s="23" t="str">
        <f t="shared" si="63"/>
        <v>UREN -80 033001  17</v>
      </c>
      <c r="I601" s="23" t="str">
        <f t="shared" si="67"/>
        <v xml:space="preserve"> 17</v>
      </c>
      <c r="J601" s="13"/>
      <c r="K601" s="328"/>
      <c r="L601" s="97" t="s">
        <v>943</v>
      </c>
      <c r="M601" s="286" t="s">
        <v>2938</v>
      </c>
      <c r="N601" s="26" t="s">
        <v>2933</v>
      </c>
      <c r="O601" s="222">
        <v>20211210</v>
      </c>
      <c r="P601" s="13" t="s">
        <v>912</v>
      </c>
      <c r="Q601" s="77">
        <v>3.1E-2</v>
      </c>
      <c r="R601" s="26">
        <v>31</v>
      </c>
      <c r="S601" s="26"/>
      <c r="T601" s="13"/>
      <c r="U601" s="62"/>
      <c r="V601" s="26">
        <v>17</v>
      </c>
      <c r="W601" s="23" t="str">
        <f t="shared" si="65"/>
        <v>UREN -80 033001  17</v>
      </c>
      <c r="X601" s="23" t="str">
        <f t="shared" si="68"/>
        <v xml:space="preserve"> 17</v>
      </c>
      <c r="Y601" s="13"/>
      <c r="Z601" s="13"/>
      <c r="AA601" s="13"/>
      <c r="AB601" s="90"/>
      <c r="AC601" s="26"/>
      <c r="AD601" s="24">
        <f>IF(AE601="","",VLOOKUP(AE601,Mapping!AT:AU,2,FALSE))</f>
        <v>2</v>
      </c>
      <c r="AE601" s="13" t="s">
        <v>1</v>
      </c>
    </row>
    <row r="602" spans="1:31">
      <c r="A602" s="116" t="s">
        <v>366</v>
      </c>
      <c r="B602" s="36" t="s">
        <v>367</v>
      </c>
      <c r="C602" s="209"/>
      <c r="D602" s="209"/>
      <c r="E602" s="209"/>
      <c r="F602" s="62"/>
      <c r="G602" s="26">
        <v>17</v>
      </c>
      <c r="H602" s="23" t="str">
        <f t="shared" si="63"/>
        <v>UREN -80 033001  17</v>
      </c>
      <c r="I602" s="23" t="str">
        <f t="shared" si="67"/>
        <v xml:space="preserve"> 17</v>
      </c>
      <c r="J602" s="13"/>
      <c r="K602" s="328"/>
      <c r="L602" s="97" t="s">
        <v>905</v>
      </c>
      <c r="M602" s="286" t="s">
        <v>2938</v>
      </c>
      <c r="N602" s="26" t="s">
        <v>2933</v>
      </c>
      <c r="O602" s="222">
        <v>20211210</v>
      </c>
      <c r="P602" s="13" t="s">
        <v>912</v>
      </c>
      <c r="Q602" s="77">
        <v>3.4000000000000002E-2</v>
      </c>
      <c r="R602" s="26">
        <v>34</v>
      </c>
      <c r="S602" s="26"/>
      <c r="T602" s="13"/>
      <c r="U602" s="62"/>
      <c r="V602" s="26">
        <v>17</v>
      </c>
      <c r="W602" s="23" t="str">
        <f t="shared" si="65"/>
        <v>UREN -80 033001  17</v>
      </c>
      <c r="X602" s="23" t="str">
        <f t="shared" si="68"/>
        <v xml:space="preserve"> 17</v>
      </c>
      <c r="Y602" s="13"/>
      <c r="Z602" s="13"/>
      <c r="AA602" s="13"/>
      <c r="AB602" s="90"/>
      <c r="AC602" s="26"/>
      <c r="AD602" s="24">
        <f>IF(AE602="","",VLOOKUP(AE602,Mapping!AT:AU,2,FALSE))</f>
        <v>2</v>
      </c>
      <c r="AE602" s="13" t="s">
        <v>1</v>
      </c>
    </row>
    <row r="603" spans="1:31">
      <c r="A603" s="116" t="s">
        <v>366</v>
      </c>
      <c r="B603" s="36" t="s">
        <v>367</v>
      </c>
      <c r="C603" s="209"/>
      <c r="D603" s="209"/>
      <c r="E603" s="209"/>
      <c r="F603" s="62"/>
      <c r="G603" s="26">
        <v>17</v>
      </c>
      <c r="H603" s="23" t="str">
        <f t="shared" si="63"/>
        <v>UREN -80 033001  17</v>
      </c>
      <c r="I603" s="23" t="str">
        <f t="shared" si="67"/>
        <v xml:space="preserve"> 17</v>
      </c>
      <c r="J603" s="13"/>
      <c r="K603" s="328"/>
      <c r="L603" s="216" t="s">
        <v>925</v>
      </c>
      <c r="M603" s="286" t="s">
        <v>2938</v>
      </c>
      <c r="N603" s="26" t="s">
        <v>2933</v>
      </c>
      <c r="O603" s="222">
        <v>20211210</v>
      </c>
      <c r="P603" s="13" t="s">
        <v>912</v>
      </c>
      <c r="Q603" s="77">
        <v>2.5000000000000001E-2</v>
      </c>
      <c r="R603" s="26">
        <v>25</v>
      </c>
      <c r="S603" s="26"/>
      <c r="T603" s="13"/>
      <c r="U603" s="62"/>
      <c r="V603" s="26">
        <v>17</v>
      </c>
      <c r="W603" s="23" t="str">
        <f t="shared" si="65"/>
        <v>UREN -80 033001  17</v>
      </c>
      <c r="X603" s="23" t="str">
        <f t="shared" si="68"/>
        <v xml:space="preserve"> 17</v>
      </c>
      <c r="Y603" s="13"/>
      <c r="Z603" s="13"/>
      <c r="AA603" s="13"/>
      <c r="AB603" s="90"/>
      <c r="AC603" s="26"/>
      <c r="AD603" s="24">
        <f>IF(AE603="","",VLOOKUP(AE603,Mapping!AT:AU,2,FALSE))</f>
        <v>2</v>
      </c>
      <c r="AE603" s="13" t="s">
        <v>1</v>
      </c>
    </row>
    <row r="604" spans="1:31">
      <c r="A604" s="116" t="s">
        <v>366</v>
      </c>
      <c r="B604" s="36" t="s">
        <v>367</v>
      </c>
      <c r="C604" s="209"/>
      <c r="D604" s="209"/>
      <c r="E604" s="209"/>
      <c r="F604" s="62"/>
      <c r="G604" s="26">
        <v>17</v>
      </c>
      <c r="H604" s="23" t="str">
        <f t="shared" si="63"/>
        <v>UREN -80 033001  17</v>
      </c>
      <c r="I604" s="23" t="str">
        <f t="shared" si="67"/>
        <v xml:space="preserve"> 17</v>
      </c>
      <c r="J604" s="13"/>
      <c r="K604" s="328"/>
      <c r="L604" s="97" t="s">
        <v>943</v>
      </c>
      <c r="M604" s="286" t="s">
        <v>2938</v>
      </c>
      <c r="N604" s="26" t="s">
        <v>2933</v>
      </c>
      <c r="O604" s="222">
        <v>20211210</v>
      </c>
      <c r="P604" s="13" t="s">
        <v>912</v>
      </c>
      <c r="Q604" s="77">
        <v>2.8000000000000001E-2</v>
      </c>
      <c r="R604" s="26">
        <v>28</v>
      </c>
      <c r="S604" s="26"/>
      <c r="T604" s="13"/>
      <c r="U604" s="62"/>
      <c r="V604" s="26">
        <v>17</v>
      </c>
      <c r="W604" s="23" t="str">
        <f t="shared" si="65"/>
        <v>UREN -80 033001  17</v>
      </c>
      <c r="X604" s="23" t="str">
        <f t="shared" si="68"/>
        <v xml:space="preserve"> 17</v>
      </c>
      <c r="Y604" s="13"/>
      <c r="Z604" s="13"/>
      <c r="AA604" s="13"/>
      <c r="AB604" s="90"/>
      <c r="AC604" s="26"/>
      <c r="AD604" s="24">
        <f>IF(AE604="","",VLOOKUP(AE604,Mapping!AT:AU,2,FALSE))</f>
        <v>2</v>
      </c>
      <c r="AE604" s="13" t="s">
        <v>1</v>
      </c>
    </row>
    <row r="605" spans="1:31">
      <c r="A605" s="116" t="s">
        <v>364</v>
      </c>
      <c r="B605" s="36" t="s">
        <v>365</v>
      </c>
      <c r="C605" s="209"/>
      <c r="D605" s="209"/>
      <c r="E605" s="209"/>
      <c r="F605" s="62"/>
      <c r="G605" s="26">
        <v>17</v>
      </c>
      <c r="H605" s="23" t="str">
        <f t="shared" si="63"/>
        <v>UREN -80 033001  17</v>
      </c>
      <c r="I605" s="23" t="str">
        <f t="shared" si="67"/>
        <v xml:space="preserve"> 17</v>
      </c>
      <c r="J605" s="13"/>
      <c r="K605" s="328"/>
      <c r="L605" s="216" t="s">
        <v>925</v>
      </c>
      <c r="M605" s="286" t="s">
        <v>3057</v>
      </c>
      <c r="N605" s="26" t="s">
        <v>2933</v>
      </c>
      <c r="O605" s="222">
        <v>20211210</v>
      </c>
      <c r="P605" s="36" t="s">
        <v>3051</v>
      </c>
      <c r="Q605" s="77" t="s">
        <v>3106</v>
      </c>
      <c r="R605" s="26"/>
      <c r="S605" s="26"/>
      <c r="T605" s="13"/>
      <c r="U605" s="62"/>
      <c r="V605" s="26">
        <v>17</v>
      </c>
      <c r="W605" s="23" t="str">
        <f t="shared" si="65"/>
        <v>UREN -80 033001  17</v>
      </c>
      <c r="X605" s="23" t="str">
        <f t="shared" si="68"/>
        <v xml:space="preserve"> 17</v>
      </c>
      <c r="Y605" s="13"/>
      <c r="Z605" s="13"/>
      <c r="AA605" s="13"/>
      <c r="AB605" s="90"/>
      <c r="AC605" s="26"/>
      <c r="AD605" s="24">
        <f>IF(AE605="","",VLOOKUP(AE605,Mapping!AT:AU,2,FALSE))</f>
        <v>2</v>
      </c>
      <c r="AE605" s="13" t="s">
        <v>1</v>
      </c>
    </row>
    <row r="606" spans="1:31">
      <c r="A606" s="116" t="s">
        <v>364</v>
      </c>
      <c r="B606" s="36" t="s">
        <v>365</v>
      </c>
      <c r="C606" s="209"/>
      <c r="D606" s="209"/>
      <c r="E606" s="209"/>
      <c r="F606" s="62"/>
      <c r="G606" s="26">
        <v>17</v>
      </c>
      <c r="H606" s="23" t="str">
        <f t="shared" si="63"/>
        <v>UREN -80 033001  17</v>
      </c>
      <c r="I606" s="23" t="str">
        <f t="shared" si="67"/>
        <v xml:space="preserve"> 17</v>
      </c>
      <c r="J606" s="13"/>
      <c r="K606" s="328"/>
      <c r="L606" s="97" t="s">
        <v>943</v>
      </c>
      <c r="M606" s="286" t="s">
        <v>3057</v>
      </c>
      <c r="N606" s="26" t="s">
        <v>2933</v>
      </c>
      <c r="O606" s="222">
        <v>20211210</v>
      </c>
      <c r="P606" s="36" t="s">
        <v>3051</v>
      </c>
      <c r="Q606" s="77">
        <v>1.7000000000000001E-2</v>
      </c>
      <c r="R606" s="26">
        <v>17</v>
      </c>
      <c r="S606" s="26"/>
      <c r="T606" s="13"/>
      <c r="U606" s="62"/>
      <c r="V606" s="26">
        <v>17</v>
      </c>
      <c r="W606" s="23" t="str">
        <f t="shared" si="65"/>
        <v>UREN -80 033001  17</v>
      </c>
      <c r="X606" s="23" t="str">
        <f t="shared" si="68"/>
        <v xml:space="preserve"> 17</v>
      </c>
      <c r="Y606" s="13"/>
      <c r="Z606" s="13"/>
      <c r="AA606" s="13"/>
      <c r="AB606" s="90"/>
      <c r="AC606" s="26"/>
      <c r="AD606" s="24">
        <f>IF(AE606="","",VLOOKUP(AE606,Mapping!AT:AU,2,FALSE))</f>
        <v>2</v>
      </c>
      <c r="AE606" s="13" t="s">
        <v>1</v>
      </c>
    </row>
    <row r="607" spans="1:31">
      <c r="A607" s="116" t="s">
        <v>366</v>
      </c>
      <c r="B607" s="36" t="s">
        <v>367</v>
      </c>
      <c r="C607" s="209"/>
      <c r="D607" s="209"/>
      <c r="E607" s="209"/>
      <c r="F607" s="62"/>
      <c r="G607" s="26">
        <v>17</v>
      </c>
      <c r="H607" s="23" t="str">
        <f t="shared" si="63"/>
        <v>UREN -80 033001  17</v>
      </c>
      <c r="I607" s="23" t="str">
        <f t="shared" si="67"/>
        <v xml:space="preserve"> 17</v>
      </c>
      <c r="J607" s="13"/>
      <c r="K607" s="328"/>
      <c r="L607" s="97" t="s">
        <v>943</v>
      </c>
      <c r="M607" s="286" t="s">
        <v>3057</v>
      </c>
      <c r="N607" s="26" t="s">
        <v>2933</v>
      </c>
      <c r="O607" s="222">
        <v>20211210</v>
      </c>
      <c r="P607" s="36" t="s">
        <v>3051</v>
      </c>
      <c r="Q607" s="77" t="s">
        <v>3106</v>
      </c>
      <c r="R607" s="26"/>
      <c r="S607" s="26"/>
      <c r="T607" s="13"/>
      <c r="U607" s="62"/>
      <c r="V607" s="26">
        <v>17</v>
      </c>
      <c r="W607" s="23" t="str">
        <f t="shared" si="65"/>
        <v>UREN -80 033001  17</v>
      </c>
      <c r="X607" s="23" t="str">
        <f t="shared" si="68"/>
        <v xml:space="preserve"> 17</v>
      </c>
      <c r="Y607" s="13"/>
      <c r="Z607" s="13"/>
      <c r="AA607" s="13"/>
      <c r="AB607" s="90"/>
      <c r="AC607" s="26"/>
      <c r="AD607" s="24">
        <f>IF(AE607="","",VLOOKUP(AE607,Mapping!AT:AU,2,FALSE))</f>
        <v>2</v>
      </c>
      <c r="AE607" s="13" t="s">
        <v>1</v>
      </c>
    </row>
    <row r="608" spans="1:31">
      <c r="A608" s="116" t="s">
        <v>343</v>
      </c>
      <c r="B608" s="36" t="s">
        <v>344</v>
      </c>
      <c r="C608" s="209"/>
      <c r="D608" s="209"/>
      <c r="E608" s="209"/>
      <c r="F608" s="26"/>
      <c r="G608" s="26">
        <v>12</v>
      </c>
      <c r="H608" s="23" t="str">
        <f t="shared" si="63"/>
        <v>UREN -80 033001  12</v>
      </c>
      <c r="I608" s="23" t="str">
        <f t="shared" si="67"/>
        <v xml:space="preserve"> 12</v>
      </c>
      <c r="J608" s="13"/>
      <c r="K608" s="328"/>
      <c r="L608" s="216" t="s">
        <v>925</v>
      </c>
      <c r="M608" s="286" t="s">
        <v>2938</v>
      </c>
      <c r="N608" s="26" t="s">
        <v>2879</v>
      </c>
      <c r="O608" s="222">
        <v>20211214</v>
      </c>
      <c r="P608" s="13" t="s">
        <v>912</v>
      </c>
      <c r="Q608" s="77" t="s">
        <v>3106</v>
      </c>
      <c r="R608" s="26"/>
      <c r="S608" s="26"/>
      <c r="T608" s="13"/>
      <c r="U608" s="26"/>
      <c r="V608" s="26">
        <v>12</v>
      </c>
      <c r="W608" s="23" t="str">
        <f t="shared" si="65"/>
        <v>UREN -80 033001  12</v>
      </c>
      <c r="X608" s="23" t="str">
        <f t="shared" si="68"/>
        <v xml:space="preserve"> 12</v>
      </c>
      <c r="Y608" s="13"/>
      <c r="Z608" s="13"/>
      <c r="AA608" s="13"/>
      <c r="AB608" s="90" t="s">
        <v>3107</v>
      </c>
      <c r="AC608" s="26"/>
      <c r="AD608" s="24">
        <f>IF(AE608="","",VLOOKUP(AE608,Mapping!AT:AU,2,FALSE))</f>
        <v>2</v>
      </c>
      <c r="AE608" s="13" t="s">
        <v>1</v>
      </c>
    </row>
    <row r="609" spans="1:31">
      <c r="A609" s="116" t="s">
        <v>322</v>
      </c>
      <c r="B609" s="36" t="s">
        <v>323</v>
      </c>
      <c r="C609" s="209"/>
      <c r="D609" s="209"/>
      <c r="E609" s="209"/>
      <c r="F609" s="26"/>
      <c r="G609" s="26">
        <v>12</v>
      </c>
      <c r="H609" s="23" t="str">
        <f t="shared" si="63"/>
        <v>UREN -80 033001  12</v>
      </c>
      <c r="I609" s="23" t="str">
        <f t="shared" si="67"/>
        <v xml:space="preserve"> 12</v>
      </c>
      <c r="J609" s="13"/>
      <c r="K609" s="328"/>
      <c r="L609" s="97" t="s">
        <v>943</v>
      </c>
      <c r="M609" s="286" t="s">
        <v>2938</v>
      </c>
      <c r="N609" s="26" t="s">
        <v>2879</v>
      </c>
      <c r="O609" s="222">
        <v>20211214</v>
      </c>
      <c r="P609" s="13" t="s">
        <v>912</v>
      </c>
      <c r="Q609" s="77" t="s">
        <v>3106</v>
      </c>
      <c r="R609" s="26"/>
      <c r="S609" s="26"/>
      <c r="T609" s="13"/>
      <c r="U609" s="26"/>
      <c r="V609" s="26">
        <v>12</v>
      </c>
      <c r="W609" s="23" t="str">
        <f t="shared" si="65"/>
        <v>UREN -80 033001  12</v>
      </c>
      <c r="X609" s="23" t="str">
        <f t="shared" si="68"/>
        <v xml:space="preserve"> 12</v>
      </c>
      <c r="Y609" s="13"/>
      <c r="Z609" s="13"/>
      <c r="AA609" s="13"/>
      <c r="AB609" s="90" t="s">
        <v>3107</v>
      </c>
      <c r="AC609" s="26"/>
      <c r="AD609" s="24">
        <f>IF(AE609="","",VLOOKUP(AE609,Mapping!AT:AU,2,FALSE))</f>
        <v>2</v>
      </c>
      <c r="AE609" s="13" t="s">
        <v>1</v>
      </c>
    </row>
    <row r="610" spans="1:31" ht="29">
      <c r="A610" s="116" t="s">
        <v>357</v>
      </c>
      <c r="B610" s="36" t="s">
        <v>358</v>
      </c>
      <c r="C610" s="209"/>
      <c r="D610" s="209"/>
      <c r="E610" s="209"/>
      <c r="F610" s="26"/>
      <c r="G610" s="26">
        <v>15</v>
      </c>
      <c r="H610" s="23" t="str">
        <f t="shared" si="63"/>
        <v>UREN -80 033001  15</v>
      </c>
      <c r="I610" s="23" t="str">
        <f t="shared" si="67"/>
        <v xml:space="preserve"> 15</v>
      </c>
      <c r="J610" s="13"/>
      <c r="K610" s="328"/>
      <c r="L610" s="216" t="s">
        <v>925</v>
      </c>
      <c r="M610" s="286" t="s">
        <v>2938</v>
      </c>
      <c r="N610" s="26" t="s">
        <v>2879</v>
      </c>
      <c r="O610" s="222">
        <v>20211214</v>
      </c>
      <c r="P610" s="13" t="s">
        <v>912</v>
      </c>
      <c r="Q610" s="77">
        <v>3.5999999999999997E-2</v>
      </c>
      <c r="R610" s="26">
        <v>36</v>
      </c>
      <c r="S610" s="26"/>
      <c r="T610" s="13"/>
      <c r="U610" s="26"/>
      <c r="V610" s="26">
        <v>15</v>
      </c>
      <c r="W610" s="23" t="str">
        <f t="shared" si="65"/>
        <v>UREN -80 033001  15</v>
      </c>
      <c r="X610" s="23" t="str">
        <f t="shared" si="68"/>
        <v xml:space="preserve"> 15</v>
      </c>
      <c r="Y610" s="13"/>
      <c r="Z610" s="13"/>
      <c r="AA610" s="13"/>
      <c r="AB610" s="90" t="s">
        <v>3108</v>
      </c>
      <c r="AC610" s="26"/>
      <c r="AD610" s="24">
        <f>IF(AE610="","",VLOOKUP(AE610,Mapping!AT:AU,2,FALSE))</f>
        <v>2</v>
      </c>
      <c r="AE610" s="13" t="s">
        <v>1</v>
      </c>
    </row>
    <row r="611" spans="1:31">
      <c r="A611" s="116" t="s">
        <v>411</v>
      </c>
      <c r="B611" s="36" t="s">
        <v>412</v>
      </c>
      <c r="C611" s="209"/>
      <c r="D611" s="209"/>
      <c r="E611" s="209"/>
      <c r="F611" s="26"/>
      <c r="G611" s="26">
        <v>15</v>
      </c>
      <c r="H611" s="23" t="str">
        <f t="shared" si="63"/>
        <v>UREN -80 033001  15</v>
      </c>
      <c r="I611" s="23" t="str">
        <f t="shared" si="67"/>
        <v xml:space="preserve"> 15</v>
      </c>
      <c r="J611" s="13"/>
      <c r="K611" s="328"/>
      <c r="L611" s="216" t="s">
        <v>925</v>
      </c>
      <c r="M611" s="286" t="s">
        <v>2938</v>
      </c>
      <c r="N611" s="26" t="s">
        <v>2879</v>
      </c>
      <c r="O611" s="222">
        <v>20211214</v>
      </c>
      <c r="P611" s="13" t="s">
        <v>912</v>
      </c>
      <c r="Q611" s="77">
        <v>0.02</v>
      </c>
      <c r="R611" s="26">
        <v>20</v>
      </c>
      <c r="S611" s="26"/>
      <c r="T611" s="13"/>
      <c r="U611" s="26"/>
      <c r="V611" s="26">
        <v>15</v>
      </c>
      <c r="W611" s="23" t="str">
        <f t="shared" si="65"/>
        <v>UREN -80 033001  15</v>
      </c>
      <c r="X611" s="23" t="str">
        <f t="shared" si="68"/>
        <v xml:space="preserve"> 15</v>
      </c>
      <c r="Y611" s="13"/>
      <c r="Z611" s="13"/>
      <c r="AA611" s="13"/>
      <c r="AB611" s="90" t="s">
        <v>3055</v>
      </c>
      <c r="AC611" s="26"/>
      <c r="AD611" s="24">
        <f>IF(AE611="","",VLOOKUP(AE611,Mapping!AT:AU,2,FALSE))</f>
        <v>2</v>
      </c>
      <c r="AE611" s="13" t="s">
        <v>1</v>
      </c>
    </row>
    <row r="612" spans="1:31">
      <c r="A612" s="116" t="s">
        <v>411</v>
      </c>
      <c r="B612" s="36" t="s">
        <v>412</v>
      </c>
      <c r="C612" s="209"/>
      <c r="D612" s="209"/>
      <c r="E612" s="209"/>
      <c r="F612" s="26"/>
      <c r="G612" s="26">
        <v>15</v>
      </c>
      <c r="H612" s="23" t="str">
        <f t="shared" si="63"/>
        <v>UREN -80 033001  15</v>
      </c>
      <c r="I612" s="23" t="str">
        <f t="shared" si="67"/>
        <v xml:space="preserve"> 15</v>
      </c>
      <c r="J612" s="13"/>
      <c r="K612" s="328"/>
      <c r="L612" s="216" t="s">
        <v>925</v>
      </c>
      <c r="M612" s="286" t="s">
        <v>3057</v>
      </c>
      <c r="N612" s="26" t="s">
        <v>2879</v>
      </c>
      <c r="O612" s="222">
        <v>20211214</v>
      </c>
      <c r="P612" s="13" t="s">
        <v>3051</v>
      </c>
      <c r="Q612" s="77">
        <v>1.2E-2</v>
      </c>
      <c r="R612" s="26">
        <v>12</v>
      </c>
      <c r="S612" s="26"/>
      <c r="T612" s="13"/>
      <c r="U612" s="26"/>
      <c r="V612" s="26">
        <v>15</v>
      </c>
      <c r="W612" s="23" t="str">
        <f t="shared" si="65"/>
        <v>UREN -80 033001  15</v>
      </c>
      <c r="X612" s="23" t="str">
        <f t="shared" si="68"/>
        <v xml:space="preserve"> 15</v>
      </c>
      <c r="Y612" s="13"/>
      <c r="Z612" s="13"/>
      <c r="AA612" s="13"/>
      <c r="AB612" s="90" t="s">
        <v>3055</v>
      </c>
      <c r="AC612" s="26"/>
      <c r="AD612" s="24">
        <f>IF(AE612="","",VLOOKUP(AE612,Mapping!AT:AU,2,FALSE))</f>
        <v>2</v>
      </c>
      <c r="AE612" s="13" t="s">
        <v>1</v>
      </c>
    </row>
    <row r="613" spans="1:31">
      <c r="A613" s="116" t="s">
        <v>271</v>
      </c>
      <c r="B613" s="36" t="s">
        <v>272</v>
      </c>
      <c r="C613" s="209"/>
      <c r="D613" s="209"/>
      <c r="E613" s="209"/>
      <c r="F613" s="26"/>
      <c r="G613" s="26">
        <v>12</v>
      </c>
      <c r="H613" s="23" t="str">
        <f t="shared" si="63"/>
        <v>UREN -80 033001  12</v>
      </c>
      <c r="I613" s="23" t="str">
        <f t="shared" si="67"/>
        <v xml:space="preserve"> 12</v>
      </c>
      <c r="J613" s="13"/>
      <c r="K613" s="328"/>
      <c r="L613" s="216" t="s">
        <v>925</v>
      </c>
      <c r="M613" s="286" t="s">
        <v>2938</v>
      </c>
      <c r="N613" s="26" t="s">
        <v>2879</v>
      </c>
      <c r="O613" s="222">
        <v>20211214</v>
      </c>
      <c r="P613" s="13" t="s">
        <v>912</v>
      </c>
      <c r="Q613" s="77">
        <v>2.7E-2</v>
      </c>
      <c r="R613" s="26">
        <v>27</v>
      </c>
      <c r="S613" s="26"/>
      <c r="T613" s="13"/>
      <c r="U613" s="26"/>
      <c r="V613" s="26">
        <v>12</v>
      </c>
      <c r="W613" s="23" t="str">
        <f t="shared" si="65"/>
        <v>UREN -80 033001  12</v>
      </c>
      <c r="X613" s="23" t="str">
        <f t="shared" si="68"/>
        <v xml:space="preserve"> 12</v>
      </c>
      <c r="Y613" s="13"/>
      <c r="Z613" s="13"/>
      <c r="AA613" s="13"/>
      <c r="AB613" s="90" t="s">
        <v>3055</v>
      </c>
      <c r="AC613" s="26"/>
      <c r="AD613" s="24">
        <f>IF(AE613="","",VLOOKUP(AE613,Mapping!AT:AU,2,FALSE))</f>
        <v>2</v>
      </c>
      <c r="AE613" s="13" t="s">
        <v>1</v>
      </c>
    </row>
    <row r="614" spans="1:31">
      <c r="A614" s="116" t="s">
        <v>271</v>
      </c>
      <c r="B614" s="36" t="s">
        <v>272</v>
      </c>
      <c r="C614" s="209"/>
      <c r="D614" s="209"/>
      <c r="E614" s="209"/>
      <c r="F614" s="26"/>
      <c r="G614" s="26">
        <v>12</v>
      </c>
      <c r="H614" s="23" t="str">
        <f t="shared" si="63"/>
        <v>UREN -80 033001  12</v>
      </c>
      <c r="I614" s="23" t="str">
        <f t="shared" si="67"/>
        <v xml:space="preserve"> 12</v>
      </c>
      <c r="J614" s="13"/>
      <c r="K614" s="328"/>
      <c r="L614" s="97" t="s">
        <v>943</v>
      </c>
      <c r="M614" s="286" t="s">
        <v>2938</v>
      </c>
      <c r="N614" s="26" t="s">
        <v>2879</v>
      </c>
      <c r="O614" s="222">
        <v>20211214</v>
      </c>
      <c r="P614" s="13" t="s">
        <v>912</v>
      </c>
      <c r="Q614" s="77">
        <v>2.9000000000000001E-2</v>
      </c>
      <c r="R614" s="26">
        <v>29</v>
      </c>
      <c r="S614" s="26"/>
      <c r="T614" s="13"/>
      <c r="U614" s="26"/>
      <c r="V614" s="26">
        <v>12</v>
      </c>
      <c r="W614" s="23" t="str">
        <f t="shared" si="65"/>
        <v>UREN -80 033001  12</v>
      </c>
      <c r="X614" s="23" t="str">
        <f t="shared" si="68"/>
        <v xml:space="preserve"> 12</v>
      </c>
      <c r="Y614" s="13"/>
      <c r="Z614" s="13"/>
      <c r="AA614" s="13"/>
      <c r="AB614" s="90" t="s">
        <v>3055</v>
      </c>
      <c r="AC614" s="26"/>
      <c r="AD614" s="24">
        <f>IF(AE614="","",VLOOKUP(AE614,Mapping!AT:AU,2,FALSE))</f>
        <v>2</v>
      </c>
      <c r="AE614" s="13" t="s">
        <v>1</v>
      </c>
    </row>
    <row r="615" spans="1:31">
      <c r="A615" s="116" t="s">
        <v>271</v>
      </c>
      <c r="B615" s="36" t="s">
        <v>272</v>
      </c>
      <c r="C615" s="209"/>
      <c r="D615" s="209"/>
      <c r="E615" s="209"/>
      <c r="F615" s="26"/>
      <c r="G615" s="26">
        <v>12</v>
      </c>
      <c r="H615" s="23" t="str">
        <f t="shared" si="63"/>
        <v>UREN -80 033001  12</v>
      </c>
      <c r="I615" s="23" t="str">
        <f t="shared" si="67"/>
        <v xml:space="preserve"> 12</v>
      </c>
      <c r="J615" s="13"/>
      <c r="K615" s="328"/>
      <c r="L615" s="97" t="s">
        <v>905</v>
      </c>
      <c r="M615" s="286" t="s">
        <v>2938</v>
      </c>
      <c r="N615" s="26" t="s">
        <v>2879</v>
      </c>
      <c r="O615" s="222">
        <v>20211214</v>
      </c>
      <c r="P615" s="13" t="s">
        <v>912</v>
      </c>
      <c r="Q615" s="77" t="s">
        <v>3106</v>
      </c>
      <c r="R615" s="26"/>
      <c r="S615" s="26"/>
      <c r="T615" s="13"/>
      <c r="U615" s="26"/>
      <c r="V615" s="26">
        <v>12</v>
      </c>
      <c r="W615" s="23" t="str">
        <f t="shared" si="65"/>
        <v>UREN -80 033001  12</v>
      </c>
      <c r="X615" s="23" t="str">
        <f t="shared" si="68"/>
        <v xml:space="preserve"> 12</v>
      </c>
      <c r="Y615" s="13"/>
      <c r="Z615" s="13"/>
      <c r="AA615" s="13"/>
      <c r="AB615" s="90" t="s">
        <v>3055</v>
      </c>
      <c r="AC615" s="26"/>
      <c r="AD615" s="24">
        <f>IF(AE615="","",VLOOKUP(AE615,Mapping!AT:AU,2,FALSE))</f>
        <v>2</v>
      </c>
      <c r="AE615" s="13" t="s">
        <v>1</v>
      </c>
    </row>
    <row r="616" spans="1:31" ht="43.5">
      <c r="A616" s="116" t="s">
        <v>416</v>
      </c>
      <c r="B616" s="36" t="s">
        <v>417</v>
      </c>
      <c r="C616" s="209"/>
      <c r="D616" s="209"/>
      <c r="E616" s="209"/>
      <c r="F616" s="26"/>
      <c r="G616" s="26">
        <v>15</v>
      </c>
      <c r="H616" s="23" t="str">
        <f t="shared" si="63"/>
        <v>UREN -80 033001  15</v>
      </c>
      <c r="I616" s="23" t="str">
        <f t="shared" si="67"/>
        <v xml:space="preserve"> 15</v>
      </c>
      <c r="J616" s="13"/>
      <c r="K616" s="328"/>
      <c r="L616" s="216" t="s">
        <v>925</v>
      </c>
      <c r="M616" s="286" t="s">
        <v>2938</v>
      </c>
      <c r="N616" s="26" t="s">
        <v>2879</v>
      </c>
      <c r="O616" s="222">
        <v>20211214</v>
      </c>
      <c r="P616" s="13" t="s">
        <v>912</v>
      </c>
      <c r="Q616" s="77">
        <v>0.03</v>
      </c>
      <c r="R616" s="26">
        <v>30</v>
      </c>
      <c r="S616" s="26"/>
      <c r="T616" s="13"/>
      <c r="U616" s="26"/>
      <c r="V616" s="26">
        <v>15</v>
      </c>
      <c r="W616" s="23" t="str">
        <f t="shared" si="65"/>
        <v>UREN -80 033001  15</v>
      </c>
      <c r="X616" s="23" t="str">
        <f t="shared" si="68"/>
        <v xml:space="preserve"> 15</v>
      </c>
      <c r="Y616" s="13"/>
      <c r="Z616" s="13"/>
      <c r="AA616" s="13"/>
      <c r="AB616" s="90" t="s">
        <v>3109</v>
      </c>
      <c r="AC616" s="26"/>
      <c r="AD616" s="24">
        <f>IF(AE616="","",VLOOKUP(AE616,Mapping!AT:AU,2,FALSE))</f>
        <v>2</v>
      </c>
      <c r="AE616" s="13" t="s">
        <v>1</v>
      </c>
    </row>
    <row r="617" spans="1:31">
      <c r="A617" s="116" t="s">
        <v>413</v>
      </c>
      <c r="B617" s="36" t="s">
        <v>414</v>
      </c>
      <c r="C617" s="209"/>
      <c r="D617" s="209"/>
      <c r="E617" s="209"/>
      <c r="F617" s="26"/>
      <c r="G617" s="26">
        <v>15</v>
      </c>
      <c r="H617" s="23" t="str">
        <f t="shared" si="63"/>
        <v>UREN -80 033001  15</v>
      </c>
      <c r="I617" s="23" t="str">
        <f t="shared" si="67"/>
        <v xml:space="preserve"> 15</v>
      </c>
      <c r="J617" s="13"/>
      <c r="K617" s="327">
        <f>IFERROR(VLOOKUP(L617,Mapping!AW:BA,5,FALSE),"")</f>
        <v>2</v>
      </c>
      <c r="L617" s="97" t="s">
        <v>925</v>
      </c>
      <c r="M617" s="286" t="s">
        <v>2938</v>
      </c>
      <c r="N617" s="26" t="s">
        <v>2879</v>
      </c>
      <c r="O617" s="222">
        <v>20211214</v>
      </c>
      <c r="P617" s="13" t="s">
        <v>912</v>
      </c>
      <c r="Q617" s="77">
        <v>3.3000000000000002E-2</v>
      </c>
      <c r="R617" s="26">
        <v>33</v>
      </c>
      <c r="S617" s="26"/>
      <c r="T617" s="13"/>
      <c r="U617" s="26"/>
      <c r="V617" s="26">
        <v>15</v>
      </c>
      <c r="W617" s="23" t="str">
        <f t="shared" si="65"/>
        <v>UREN -80 033001  15</v>
      </c>
      <c r="X617" s="23" t="str">
        <f t="shared" si="68"/>
        <v xml:space="preserve"> 15</v>
      </c>
      <c r="Y617" s="13"/>
      <c r="Z617" s="13"/>
      <c r="AA617" s="13"/>
      <c r="AB617" s="90" t="s">
        <v>3055</v>
      </c>
      <c r="AC617" s="26"/>
      <c r="AD617" s="24">
        <f>IF(AE617="","",VLOOKUP(AE617,Mapping!AT:AU,2,FALSE))</f>
        <v>2</v>
      </c>
      <c r="AE617" s="13" t="s">
        <v>1</v>
      </c>
    </row>
    <row r="618" spans="1:31">
      <c r="A618" s="116" t="s">
        <v>374</v>
      </c>
      <c r="B618" s="36" t="s">
        <v>375</v>
      </c>
      <c r="C618" s="209"/>
      <c r="D618" s="209"/>
      <c r="E618" s="209"/>
      <c r="F618" s="26"/>
      <c r="G618" s="26">
        <v>15</v>
      </c>
      <c r="H618" s="23" t="str">
        <f t="shared" si="63"/>
        <v>UREN -80 033001  15</v>
      </c>
      <c r="I618" s="23" t="str">
        <f t="shared" si="67"/>
        <v xml:space="preserve"> 15</v>
      </c>
      <c r="J618" s="13"/>
      <c r="K618" s="327">
        <f>IFERROR(VLOOKUP(L618,Mapping!AW:BA,5,FALSE),"")</f>
        <v>2</v>
      </c>
      <c r="L618" s="97" t="s">
        <v>925</v>
      </c>
      <c r="M618" s="286" t="s">
        <v>2938</v>
      </c>
      <c r="N618" s="26" t="s">
        <v>2879</v>
      </c>
      <c r="O618" s="222">
        <v>20211214</v>
      </c>
      <c r="P618" s="13" t="s">
        <v>912</v>
      </c>
      <c r="Q618" s="77">
        <v>2.5999999999999999E-2</v>
      </c>
      <c r="R618" s="26">
        <v>26</v>
      </c>
      <c r="S618" s="26"/>
      <c r="T618" s="13"/>
      <c r="U618" s="26"/>
      <c r="V618" s="26">
        <v>15</v>
      </c>
      <c r="W618" s="23" t="str">
        <f t="shared" si="65"/>
        <v>UREN -80 033001  15</v>
      </c>
      <c r="X618" s="23" t="str">
        <f t="shared" si="68"/>
        <v xml:space="preserve"> 15</v>
      </c>
      <c r="Y618" s="13"/>
      <c r="Z618" s="13"/>
      <c r="AA618" s="13"/>
      <c r="AB618" s="90" t="s">
        <v>3055</v>
      </c>
      <c r="AC618" s="26"/>
      <c r="AD618" s="24">
        <f>IF(AE618="","",VLOOKUP(AE618,Mapping!AT:AU,2,FALSE))</f>
        <v>2</v>
      </c>
      <c r="AE618" s="13" t="s">
        <v>1</v>
      </c>
    </row>
    <row r="619" spans="1:31">
      <c r="A619" s="116">
        <v>20000034</v>
      </c>
      <c r="B619" s="36" t="s">
        <v>240</v>
      </c>
      <c r="C619" s="209"/>
      <c r="D619" s="209"/>
      <c r="E619" s="209"/>
      <c r="F619" s="62"/>
      <c r="G619" s="26">
        <v>7</v>
      </c>
      <c r="H619" s="23" t="str">
        <f t="shared" si="63"/>
        <v>UREN -80 033001  7</v>
      </c>
      <c r="I619" s="23" t="str">
        <f t="shared" si="67"/>
        <v xml:space="preserve"> 7</v>
      </c>
      <c r="J619" s="13"/>
      <c r="K619" s="327">
        <f>IFERROR(VLOOKUP(L619,Mapping!AW:BA,5,FALSE),"")</f>
        <v>1</v>
      </c>
      <c r="L619" s="97" t="s">
        <v>905</v>
      </c>
      <c r="M619" s="286" t="s">
        <v>2938</v>
      </c>
      <c r="N619" s="26" t="s">
        <v>2879</v>
      </c>
      <c r="O619" s="222">
        <v>20211215</v>
      </c>
      <c r="P619" s="13" t="s">
        <v>912</v>
      </c>
      <c r="Q619" s="77">
        <v>2.7E-2</v>
      </c>
      <c r="R619" s="26">
        <v>27</v>
      </c>
      <c r="S619" s="26"/>
      <c r="T619" s="13"/>
      <c r="U619" s="62"/>
      <c r="V619" s="26">
        <v>7</v>
      </c>
      <c r="W619" s="23" t="str">
        <f t="shared" si="65"/>
        <v>UREN -80 033001  7</v>
      </c>
      <c r="X619" s="23" t="str">
        <f t="shared" si="68"/>
        <v xml:space="preserve"> 7</v>
      </c>
      <c r="Y619" s="13"/>
      <c r="Z619" s="13"/>
      <c r="AA619" s="13"/>
      <c r="AB619" s="90" t="s">
        <v>3055</v>
      </c>
      <c r="AC619" s="26"/>
      <c r="AD619" s="24">
        <f>IF(AE619="","",VLOOKUP(AE619,Mapping!AT:AU,2,FALSE))</f>
        <v>2</v>
      </c>
      <c r="AE619" s="13" t="s">
        <v>1</v>
      </c>
    </row>
    <row r="620" spans="1:31">
      <c r="A620" s="116" t="s">
        <v>307</v>
      </c>
      <c r="B620" s="36" t="s">
        <v>308</v>
      </c>
      <c r="C620" s="209"/>
      <c r="D620" s="209"/>
      <c r="E620" s="209"/>
      <c r="F620" s="26"/>
      <c r="G620" s="26">
        <v>11</v>
      </c>
      <c r="H620" s="23" t="str">
        <f t="shared" si="63"/>
        <v>UREN -80 033001  11</v>
      </c>
      <c r="I620" s="23" t="str">
        <f t="shared" si="67"/>
        <v xml:space="preserve"> 11</v>
      </c>
      <c r="J620" s="13"/>
      <c r="K620" s="327">
        <f>IFERROR(VLOOKUP(L620,Mapping!AW:BA,5,FALSE),"")</f>
        <v>2</v>
      </c>
      <c r="L620" s="216" t="s">
        <v>925</v>
      </c>
      <c r="M620" s="286" t="s">
        <v>2938</v>
      </c>
      <c r="N620" s="26" t="s">
        <v>2879</v>
      </c>
      <c r="O620" s="222">
        <v>20211215</v>
      </c>
      <c r="P620" s="13" t="s">
        <v>912</v>
      </c>
      <c r="Q620" s="77">
        <v>2.3E-2</v>
      </c>
      <c r="R620" s="26">
        <v>23</v>
      </c>
      <c r="S620" s="26"/>
      <c r="T620" s="13"/>
      <c r="U620" s="26"/>
      <c r="V620" s="26">
        <v>11</v>
      </c>
      <c r="W620" s="23" t="str">
        <f t="shared" si="65"/>
        <v>UREN -80 033001  11</v>
      </c>
      <c r="X620" s="23" t="str">
        <f t="shared" si="68"/>
        <v xml:space="preserve"> 11</v>
      </c>
      <c r="Y620" s="13"/>
      <c r="Z620" s="13"/>
      <c r="AA620" s="13"/>
      <c r="AB620" s="90" t="s">
        <v>3055</v>
      </c>
      <c r="AC620" s="26"/>
      <c r="AD620" s="24">
        <f>IF(AE620="","",VLOOKUP(AE620,Mapping!AT:AU,2,FALSE))</f>
        <v>2</v>
      </c>
      <c r="AE620" s="13" t="s">
        <v>1</v>
      </c>
    </row>
    <row r="621" spans="1:31">
      <c r="A621" s="116">
        <v>20130871</v>
      </c>
      <c r="B621" s="36" t="s">
        <v>256</v>
      </c>
      <c r="C621" s="209"/>
      <c r="D621" s="209"/>
      <c r="E621" s="209"/>
      <c r="F621" s="26"/>
      <c r="G621" s="26">
        <v>6</v>
      </c>
      <c r="H621" s="23" t="str">
        <f t="shared" si="63"/>
        <v>UREN -80 033001  6</v>
      </c>
      <c r="I621" s="23" t="str">
        <f t="shared" si="67"/>
        <v xml:space="preserve"> 6</v>
      </c>
      <c r="J621" s="13"/>
      <c r="K621" s="327">
        <f>IFERROR(VLOOKUP(L621,Mapping!AW:BA,5,FALSE),"")</f>
        <v>3</v>
      </c>
      <c r="L621" s="97" t="s">
        <v>943</v>
      </c>
      <c r="M621" s="286" t="s">
        <v>2938</v>
      </c>
      <c r="N621" s="26" t="s">
        <v>2879</v>
      </c>
      <c r="O621" s="222">
        <v>20211215</v>
      </c>
      <c r="P621" s="13" t="s">
        <v>912</v>
      </c>
      <c r="Q621" s="77"/>
      <c r="R621" s="26"/>
      <c r="S621" s="26"/>
      <c r="T621" s="13"/>
      <c r="U621" s="26"/>
      <c r="V621" s="26">
        <v>6</v>
      </c>
      <c r="W621" s="23" t="str">
        <f t="shared" si="65"/>
        <v>UREN -80 033001  6</v>
      </c>
      <c r="X621" s="23" t="str">
        <f t="shared" si="68"/>
        <v xml:space="preserve"> 6</v>
      </c>
      <c r="Y621" s="13"/>
      <c r="Z621" s="13"/>
      <c r="AA621" s="13"/>
      <c r="AB621" s="90" t="s">
        <v>3055</v>
      </c>
      <c r="AC621" s="26"/>
      <c r="AD621" s="24">
        <f>IF(AE621="","",VLOOKUP(AE621,Mapping!AT:AU,2,FALSE))</f>
        <v>2</v>
      </c>
      <c r="AE621" s="13" t="s">
        <v>1</v>
      </c>
    </row>
    <row r="622" spans="1:31" ht="29">
      <c r="A622" s="116" t="s">
        <v>271</v>
      </c>
      <c r="B622" s="36" t="s">
        <v>272</v>
      </c>
      <c r="C622" s="209"/>
      <c r="D622" s="209"/>
      <c r="E622" s="209"/>
      <c r="F622" s="62"/>
      <c r="G622" s="26"/>
      <c r="H622" s="23" t="str">
        <f t="shared" si="63"/>
        <v/>
      </c>
      <c r="I622" s="23" t="str">
        <f t="shared" si="67"/>
        <v/>
      </c>
      <c r="J622" s="13" t="s">
        <v>205</v>
      </c>
      <c r="K622" s="327">
        <f>IFERROR(VLOOKUP(L622,Mapping!AW:BA,5,FALSE),"")</f>
        <v>2</v>
      </c>
      <c r="L622" s="97" t="s">
        <v>925</v>
      </c>
      <c r="M622" s="286" t="s">
        <v>2938</v>
      </c>
      <c r="N622" s="26" t="s">
        <v>2879</v>
      </c>
      <c r="O622" s="253">
        <v>44568</v>
      </c>
      <c r="P622" s="13" t="s">
        <v>949</v>
      </c>
      <c r="Q622" s="77">
        <v>0.20599999999999999</v>
      </c>
      <c r="R622" s="26">
        <v>206</v>
      </c>
      <c r="S622" s="26"/>
      <c r="T622" s="13"/>
      <c r="U622" s="62"/>
      <c r="V622" s="26"/>
      <c r="W622" s="23" t="str">
        <f t="shared" si="65"/>
        <v/>
      </c>
      <c r="X622" s="23" t="str">
        <f t="shared" si="68"/>
        <v/>
      </c>
      <c r="Y622" s="13"/>
      <c r="Z622" s="13"/>
      <c r="AA622" s="13"/>
      <c r="AB622" s="90" t="s">
        <v>3110</v>
      </c>
      <c r="AC622" s="26"/>
      <c r="AD622" s="24">
        <f>IF(AE622="","",VLOOKUP(AE622,Mapping!AT:AU,2,FALSE))</f>
        <v>2</v>
      </c>
      <c r="AE622" s="13" t="s">
        <v>1</v>
      </c>
    </row>
    <row r="623" spans="1:31">
      <c r="A623" s="116">
        <v>19920200</v>
      </c>
      <c r="B623" s="36" t="s">
        <v>225</v>
      </c>
      <c r="C623" s="209"/>
      <c r="D623" s="209"/>
      <c r="E623" s="209"/>
      <c r="F623" s="62"/>
      <c r="G623" s="26"/>
      <c r="H623" s="23" t="str">
        <f t="shared" si="63"/>
        <v/>
      </c>
      <c r="I623" s="23" t="str">
        <f t="shared" si="67"/>
        <v/>
      </c>
      <c r="J623" s="13"/>
      <c r="K623" s="327">
        <f>IFERROR(VLOOKUP(L623,Mapping!AW:BA,5,FALSE),"")</f>
        <v>2</v>
      </c>
      <c r="L623" s="97" t="s">
        <v>925</v>
      </c>
      <c r="M623" s="286" t="s">
        <v>2938</v>
      </c>
      <c r="N623" s="26" t="s">
        <v>2879</v>
      </c>
      <c r="O623" s="253">
        <v>44568</v>
      </c>
      <c r="P623" s="13" t="s">
        <v>949</v>
      </c>
      <c r="Q623" s="77">
        <v>0.20200000000000001</v>
      </c>
      <c r="R623" s="26">
        <v>202</v>
      </c>
      <c r="S623" s="26"/>
      <c r="T623" s="13"/>
      <c r="U623" s="62"/>
      <c r="V623" s="26"/>
      <c r="W623" s="23" t="str">
        <f t="shared" si="65"/>
        <v/>
      </c>
      <c r="X623" s="23" t="str">
        <f t="shared" si="68"/>
        <v/>
      </c>
      <c r="Y623" s="13"/>
      <c r="Z623" s="13"/>
      <c r="AA623" s="13"/>
      <c r="AB623" s="90" t="s">
        <v>3111</v>
      </c>
      <c r="AC623" s="26"/>
      <c r="AD623" s="24">
        <f>IF(AE623="","",VLOOKUP(AE623,Mapping!AT:AU,2,FALSE))</f>
        <v>2</v>
      </c>
      <c r="AE623" s="13" t="s">
        <v>1</v>
      </c>
    </row>
    <row r="624" spans="1:31">
      <c r="A624" s="116">
        <v>19920200</v>
      </c>
      <c r="B624" s="36" t="s">
        <v>225</v>
      </c>
      <c r="C624" s="209"/>
      <c r="D624" s="209"/>
      <c r="E624" s="209"/>
      <c r="F624" s="62"/>
      <c r="G624" s="26"/>
      <c r="H624" s="23" t="str">
        <f t="shared" si="63"/>
        <v/>
      </c>
      <c r="I624" s="23" t="str">
        <f t="shared" si="67"/>
        <v/>
      </c>
      <c r="J624" s="13"/>
      <c r="K624" s="328"/>
      <c r="L624" s="97" t="s">
        <v>925</v>
      </c>
      <c r="M624" s="286" t="s">
        <v>3057</v>
      </c>
      <c r="N624" s="26" t="s">
        <v>2879</v>
      </c>
      <c r="O624" s="222">
        <v>20220107</v>
      </c>
      <c r="P624" s="36" t="s">
        <v>3051</v>
      </c>
      <c r="Q624" s="77"/>
      <c r="R624" s="26"/>
      <c r="S624" s="26"/>
      <c r="T624" s="13"/>
      <c r="U624" s="62"/>
      <c r="V624" s="26"/>
      <c r="W624" s="23" t="str">
        <f t="shared" si="65"/>
        <v/>
      </c>
      <c r="X624" s="23" t="str">
        <f t="shared" si="68"/>
        <v/>
      </c>
      <c r="Y624" s="13"/>
      <c r="Z624" s="13"/>
      <c r="AA624" s="13"/>
      <c r="AB624" s="90" t="s">
        <v>3112</v>
      </c>
      <c r="AC624" s="26"/>
      <c r="AD624" s="24">
        <f>IF(AE624="","",VLOOKUP(AE624,Mapping!AT:AU,2,FALSE))</f>
        <v>2</v>
      </c>
      <c r="AE624" s="13" t="s">
        <v>1</v>
      </c>
    </row>
    <row r="625" spans="1:31">
      <c r="A625" s="116" t="s">
        <v>360</v>
      </c>
      <c r="B625" s="36" t="s">
        <v>361</v>
      </c>
      <c r="C625" s="209"/>
      <c r="D625" s="209"/>
      <c r="E625" s="209"/>
      <c r="F625" s="62"/>
      <c r="G625" s="26"/>
      <c r="H625" s="23" t="str">
        <f t="shared" si="63"/>
        <v/>
      </c>
      <c r="I625" s="23" t="str">
        <f t="shared" si="67"/>
        <v/>
      </c>
      <c r="J625" s="13"/>
      <c r="K625" s="327">
        <f>IFERROR(VLOOKUP(L625,Mapping!AW:BA,5,FALSE),"")</f>
        <v>2</v>
      </c>
      <c r="L625" s="97" t="s">
        <v>925</v>
      </c>
      <c r="M625" s="286" t="s">
        <v>2938</v>
      </c>
      <c r="N625" s="26" t="s">
        <v>2879</v>
      </c>
      <c r="O625" s="253">
        <v>20220107</v>
      </c>
      <c r="P625" s="13" t="s">
        <v>949</v>
      </c>
      <c r="Q625" s="77">
        <v>7.0999999999999994E-2</v>
      </c>
      <c r="R625" s="26">
        <v>71</v>
      </c>
      <c r="S625" s="26"/>
      <c r="T625" s="13"/>
      <c r="U625" s="62"/>
      <c r="V625" s="26"/>
      <c r="W625" s="23" t="str">
        <f t="shared" si="65"/>
        <v/>
      </c>
      <c r="X625" s="23" t="str">
        <f t="shared" si="68"/>
        <v/>
      </c>
      <c r="Y625" s="13"/>
      <c r="Z625" s="13"/>
      <c r="AA625" s="13"/>
      <c r="AB625" s="90" t="s">
        <v>3056</v>
      </c>
      <c r="AC625" s="26"/>
      <c r="AD625" s="24">
        <f>IF(AE625="","",VLOOKUP(AE625,Mapping!AT:AU,2,FALSE))</f>
        <v>2</v>
      </c>
      <c r="AE625" s="13" t="s">
        <v>1</v>
      </c>
    </row>
    <row r="626" spans="1:31">
      <c r="A626" s="116" t="s">
        <v>355</v>
      </c>
      <c r="B626" s="36" t="s">
        <v>356</v>
      </c>
      <c r="C626" s="209"/>
      <c r="D626" s="209"/>
      <c r="E626" s="209"/>
      <c r="F626" s="62"/>
      <c r="G626" s="26"/>
      <c r="H626" s="23" t="str">
        <f t="shared" si="63"/>
        <v/>
      </c>
      <c r="I626" s="23" t="str">
        <f t="shared" si="67"/>
        <v/>
      </c>
      <c r="J626" s="13" t="s">
        <v>205</v>
      </c>
      <c r="K626" s="327">
        <f>IFERROR(VLOOKUP(L626,Mapping!AW:BA,5,FALSE),"")</f>
        <v>2</v>
      </c>
      <c r="L626" s="97" t="s">
        <v>925</v>
      </c>
      <c r="M626" s="286" t="s">
        <v>2938</v>
      </c>
      <c r="N626" s="26" t="s">
        <v>2879</v>
      </c>
      <c r="O626" s="253">
        <v>20220107</v>
      </c>
      <c r="P626" s="13" t="s">
        <v>949</v>
      </c>
      <c r="Q626" s="77">
        <v>0.188</v>
      </c>
      <c r="R626" s="26">
        <v>188</v>
      </c>
      <c r="S626" s="26"/>
      <c r="T626" s="13"/>
      <c r="U626" s="62"/>
      <c r="V626" s="26"/>
      <c r="W626" s="23" t="str">
        <f t="shared" si="65"/>
        <v/>
      </c>
      <c r="X626" s="23" t="str">
        <f t="shared" si="68"/>
        <v/>
      </c>
      <c r="Y626" s="13"/>
      <c r="Z626" s="13"/>
      <c r="AA626" s="13"/>
      <c r="AB626" s="90" t="s">
        <v>3056</v>
      </c>
      <c r="AC626" s="26"/>
      <c r="AD626" s="24">
        <f>IF(AE626="","",VLOOKUP(AE626,Mapping!AT:AU,2,FALSE))</f>
        <v>2</v>
      </c>
      <c r="AE626" s="13" t="s">
        <v>1</v>
      </c>
    </row>
    <row r="627" spans="1:31">
      <c r="A627" s="116" t="s">
        <v>295</v>
      </c>
      <c r="B627" s="36" t="s">
        <v>296</v>
      </c>
      <c r="C627" s="209"/>
      <c r="D627" s="209"/>
      <c r="E627" s="209"/>
      <c r="F627" s="62"/>
      <c r="G627" s="26"/>
      <c r="H627" s="23" t="str">
        <f t="shared" si="63"/>
        <v/>
      </c>
      <c r="I627" s="23" t="str">
        <f t="shared" si="67"/>
        <v/>
      </c>
      <c r="J627" s="13"/>
      <c r="K627" s="327">
        <f>IFERROR(VLOOKUP(L627,Mapping!AW:BA,5,FALSE),"")</f>
        <v>2</v>
      </c>
      <c r="L627" s="97" t="s">
        <v>925</v>
      </c>
      <c r="M627" s="286" t="s">
        <v>2938</v>
      </c>
      <c r="N627" s="26" t="s">
        <v>2879</v>
      </c>
      <c r="O627" s="253">
        <v>20220107</v>
      </c>
      <c r="P627" s="13" t="s">
        <v>949</v>
      </c>
      <c r="Q627" s="77">
        <v>0.20300000000000001</v>
      </c>
      <c r="R627" s="26">
        <v>203</v>
      </c>
      <c r="S627" s="26"/>
      <c r="T627" s="13"/>
      <c r="U627" s="62"/>
      <c r="V627" s="26"/>
      <c r="W627" s="23" t="str">
        <f t="shared" si="65"/>
        <v/>
      </c>
      <c r="X627" s="23" t="str">
        <f t="shared" si="68"/>
        <v/>
      </c>
      <c r="Y627" s="13"/>
      <c r="Z627" s="13"/>
      <c r="AA627" s="13"/>
      <c r="AB627" s="90" t="s">
        <v>3113</v>
      </c>
      <c r="AC627" s="26"/>
      <c r="AD627" s="24">
        <f>IF(AE627="","",VLOOKUP(AE627,Mapping!AT:AU,2,FALSE))</f>
        <v>2</v>
      </c>
      <c r="AE627" s="13" t="s">
        <v>1</v>
      </c>
    </row>
    <row r="628" spans="1:31">
      <c r="A628" s="116">
        <v>20050102</v>
      </c>
      <c r="B628" s="36" t="s">
        <v>244</v>
      </c>
      <c r="C628" s="310"/>
      <c r="D628" s="310"/>
      <c r="E628" s="310"/>
      <c r="F628" s="113">
        <v>9</v>
      </c>
      <c r="G628" s="26"/>
      <c r="H628" s="23"/>
      <c r="I628" s="23"/>
      <c r="J628" s="13" t="s">
        <v>205</v>
      </c>
      <c r="K628" s="327">
        <f>IFERROR(VLOOKUP(L628,Mapping!AW:BA,5,FALSE),"")</f>
        <v>3</v>
      </c>
      <c r="L628" s="97" t="s">
        <v>943</v>
      </c>
      <c r="M628" s="286" t="s">
        <v>2938</v>
      </c>
      <c r="N628" s="26" t="s">
        <v>2872</v>
      </c>
      <c r="O628" s="253">
        <v>44491</v>
      </c>
      <c r="P628" s="36" t="s">
        <v>949</v>
      </c>
      <c r="Q628" s="77">
        <f>R628/1000</f>
        <v>0.20200000000000001</v>
      </c>
      <c r="R628" s="26">
        <v>202</v>
      </c>
      <c r="S628" s="26"/>
      <c r="T628" s="36">
        <v>1</v>
      </c>
      <c r="U628" s="113">
        <v>9</v>
      </c>
      <c r="V628" s="26"/>
      <c r="W628" s="23"/>
      <c r="X628" s="23"/>
      <c r="Y628" s="36"/>
      <c r="Z628" s="36"/>
      <c r="AA628" s="36"/>
      <c r="AB628" s="90" t="s">
        <v>3068</v>
      </c>
      <c r="AC628" s="26"/>
      <c r="AD628" s="24">
        <f>IF(AE628="","",VLOOKUP(AE628,Mapping!AT:AU,2,FALSE))</f>
        <v>2</v>
      </c>
      <c r="AE628" s="13" t="s">
        <v>1</v>
      </c>
    </row>
    <row r="629" spans="1:31">
      <c r="A629" s="116">
        <v>20050102</v>
      </c>
      <c r="B629" s="36" t="s">
        <v>244</v>
      </c>
      <c r="C629" s="310"/>
      <c r="D629" s="310"/>
      <c r="E629" s="310"/>
      <c r="F629" s="113">
        <v>9</v>
      </c>
      <c r="G629" s="26"/>
      <c r="H629" s="23"/>
      <c r="I629" s="23"/>
      <c r="J629" s="13"/>
      <c r="K629" s="327">
        <f>IFERROR(VLOOKUP(L629,Mapping!AW:BA,5,FALSE),"")</f>
        <v>3</v>
      </c>
      <c r="L629" s="97" t="s">
        <v>943</v>
      </c>
      <c r="M629" s="286" t="s">
        <v>2938</v>
      </c>
      <c r="N629" s="26" t="s">
        <v>2872</v>
      </c>
      <c r="O629" s="222">
        <v>20211022</v>
      </c>
      <c r="P629" s="36" t="s">
        <v>969</v>
      </c>
      <c r="Q629" s="77">
        <f>R629/1000</f>
        <v>2.8000000000000001E-2</v>
      </c>
      <c r="R629" s="26">
        <v>28</v>
      </c>
      <c r="S629" s="26"/>
      <c r="T629" s="36">
        <v>1</v>
      </c>
      <c r="U629" s="113">
        <v>14</v>
      </c>
      <c r="V629" s="26">
        <v>18</v>
      </c>
      <c r="W629" s="23"/>
      <c r="X629" s="23"/>
      <c r="Y629" s="113">
        <v>14</v>
      </c>
      <c r="Z629" s="26">
        <v>18</v>
      </c>
      <c r="AA629" s="26" t="s">
        <v>2500</v>
      </c>
      <c r="AB629" s="90" t="s">
        <v>3068</v>
      </c>
      <c r="AC629" s="26"/>
      <c r="AD629" s="24">
        <f>IF(AE629="","",VLOOKUP(AE629,Mapping!AT:AU,2,FALSE))</f>
        <v>2</v>
      </c>
      <c r="AE629" s="13" t="s">
        <v>1</v>
      </c>
    </row>
    <row r="630" spans="1:31">
      <c r="A630" s="116" t="s">
        <v>400</v>
      </c>
      <c r="B630" s="36" t="s">
        <v>401</v>
      </c>
      <c r="C630" s="209"/>
      <c r="D630" s="209"/>
      <c r="E630" s="209"/>
      <c r="F630" s="62"/>
      <c r="G630" s="26"/>
      <c r="H630" s="23" t="str">
        <f>IF(G630="","","UREN -80 033001"&amp;" "&amp;F630&amp;" "&amp;G630)</f>
        <v/>
      </c>
      <c r="I630" s="23" t="str">
        <f>IF(G630="","",F630&amp;" "&amp;G630)</f>
        <v/>
      </c>
      <c r="J630" s="13"/>
      <c r="K630" s="327">
        <f>IFERROR(VLOOKUP(L630,Mapping!AW:BA,5,FALSE),"")</f>
        <v>2</v>
      </c>
      <c r="L630" s="273" t="s">
        <v>925</v>
      </c>
      <c r="M630" s="286" t="s">
        <v>2938</v>
      </c>
      <c r="N630" s="26" t="s">
        <v>2879</v>
      </c>
      <c r="O630" s="253">
        <v>44568</v>
      </c>
      <c r="P630" s="13" t="s">
        <v>949</v>
      </c>
      <c r="Q630" s="77">
        <v>0.23400000000000001</v>
      </c>
      <c r="R630" s="26">
        <v>234</v>
      </c>
      <c r="S630" s="26"/>
      <c r="T630" s="13"/>
      <c r="U630" s="62"/>
      <c r="V630" s="26"/>
      <c r="W630" s="23" t="str">
        <f>IF(V630="","","UREN -80 033001"&amp;" "&amp;U630&amp;" "&amp;V630)</f>
        <v/>
      </c>
      <c r="X630" s="23" t="str">
        <f>IF(V630="","",U630&amp;" "&amp;V630)</f>
        <v/>
      </c>
      <c r="Y630" s="13"/>
      <c r="Z630" s="13"/>
      <c r="AA630" s="13"/>
      <c r="AB630" s="90" t="s">
        <v>3111</v>
      </c>
      <c r="AC630" s="26"/>
      <c r="AD630" s="24">
        <f>IF(AE630="","",VLOOKUP(AE630,Mapping!AT:AU,2,FALSE))</f>
        <v>2</v>
      </c>
      <c r="AE630" s="13" t="s">
        <v>1</v>
      </c>
    </row>
    <row r="631" spans="1:31">
      <c r="A631" s="116" t="s">
        <v>400</v>
      </c>
      <c r="B631" s="36" t="s">
        <v>401</v>
      </c>
      <c r="C631" s="209"/>
      <c r="D631" s="209"/>
      <c r="E631" s="209"/>
      <c r="F631" s="62"/>
      <c r="G631" s="26"/>
      <c r="H631" s="23" t="str">
        <f>IF(G631="","","UREN -80 033001"&amp;" "&amp;F631&amp;" "&amp;G631)</f>
        <v/>
      </c>
      <c r="I631" s="23" t="str">
        <f>IF(G631="","",F631&amp;" "&amp;G631)</f>
        <v/>
      </c>
      <c r="J631" s="13"/>
      <c r="K631" s="327">
        <f>IFERROR(VLOOKUP(L631,Mapping!AW:BA,5,FALSE),"")</f>
        <v>2</v>
      </c>
      <c r="L631" s="273" t="s">
        <v>925</v>
      </c>
      <c r="M631" s="286" t="s">
        <v>3057</v>
      </c>
      <c r="N631" s="26" t="s">
        <v>2879</v>
      </c>
      <c r="O631" s="222">
        <v>20220107</v>
      </c>
      <c r="P631" s="36" t="s">
        <v>3051</v>
      </c>
      <c r="Q631" s="77"/>
      <c r="R631" s="26"/>
      <c r="S631" s="26"/>
      <c r="T631" s="13"/>
      <c r="U631" s="62"/>
      <c r="V631" s="26"/>
      <c r="W631" s="23" t="str">
        <f>IF(V631="","","UREN -80 033001"&amp;" "&amp;U631&amp;" "&amp;V631)</f>
        <v/>
      </c>
      <c r="X631" s="23" t="str">
        <f>IF(V631="","",U631&amp;" "&amp;V631)</f>
        <v/>
      </c>
      <c r="Y631" s="13"/>
      <c r="Z631" s="13"/>
      <c r="AA631" s="13"/>
      <c r="AB631" s="90" t="s">
        <v>3111</v>
      </c>
      <c r="AC631" s="26"/>
      <c r="AD631" s="24">
        <f>IF(AE631="","",VLOOKUP(AE631,Mapping!AT:AU,2,FALSE))</f>
        <v>2</v>
      </c>
      <c r="AE631" s="13" t="s">
        <v>1</v>
      </c>
    </row>
    <row r="632" spans="1:31">
      <c r="A632" s="116" t="s">
        <v>403</v>
      </c>
      <c r="B632" s="36" t="s">
        <v>404</v>
      </c>
      <c r="C632" s="209"/>
      <c r="D632" s="209"/>
      <c r="E632" s="209"/>
      <c r="F632" s="62"/>
      <c r="G632" s="26"/>
      <c r="H632" s="23" t="str">
        <f>IF(G632="","","UREN -80 033001"&amp;" "&amp;F632&amp;" "&amp;G632)</f>
        <v/>
      </c>
      <c r="I632" s="23" t="str">
        <f>IF(G632="","",F632&amp;" "&amp;G632)</f>
        <v/>
      </c>
      <c r="J632" s="13"/>
      <c r="K632" s="327">
        <f>IFERROR(VLOOKUP(L632,Mapping!AW:BA,5,FALSE),"")</f>
        <v>2</v>
      </c>
      <c r="L632" s="273" t="s">
        <v>925</v>
      </c>
      <c r="M632" s="286" t="s">
        <v>2938</v>
      </c>
      <c r="N632" s="26" t="s">
        <v>2879</v>
      </c>
      <c r="O632" s="253">
        <v>44568</v>
      </c>
      <c r="P632" s="13" t="s">
        <v>949</v>
      </c>
      <c r="Q632" s="77">
        <v>0.221</v>
      </c>
      <c r="R632" s="26">
        <v>221</v>
      </c>
      <c r="S632" s="26"/>
      <c r="T632" s="13"/>
      <c r="U632" s="62"/>
      <c r="V632" s="26"/>
      <c r="W632" s="23" t="str">
        <f>IF(V632="","","UREN -80 033001"&amp;" "&amp;U632&amp;" "&amp;V632)</f>
        <v/>
      </c>
      <c r="X632" s="23" t="str">
        <f>IF(V632="","",U632&amp;" "&amp;V632)</f>
        <v/>
      </c>
      <c r="Y632" s="13"/>
      <c r="Z632" s="13"/>
      <c r="AA632" s="13"/>
      <c r="AB632" s="90"/>
      <c r="AC632" s="26"/>
      <c r="AD632" s="24">
        <f>IF(AE632="","",VLOOKUP(AE632,Mapping!AT:AU,2,FALSE))</f>
        <v>2</v>
      </c>
      <c r="AE632" s="13" t="s">
        <v>1</v>
      </c>
    </row>
    <row r="633" spans="1:31" ht="29">
      <c r="A633" s="116" t="s">
        <v>324</v>
      </c>
      <c r="B633" s="36" t="s">
        <v>325</v>
      </c>
      <c r="C633" s="310"/>
      <c r="D633" s="310"/>
      <c r="E633" s="310"/>
      <c r="F633" s="113">
        <v>14</v>
      </c>
      <c r="G633" s="26"/>
      <c r="H633" s="26"/>
      <c r="I633" s="26"/>
      <c r="J633" s="13"/>
      <c r="K633" s="327">
        <f>IFERROR(VLOOKUP(L633,Mapping!AW:BA,5,FALSE),"")</f>
        <v>3</v>
      </c>
      <c r="L633" s="97" t="s">
        <v>943</v>
      </c>
      <c r="M633" s="286" t="s">
        <v>2938</v>
      </c>
      <c r="N633" s="26" t="s">
        <v>2879</v>
      </c>
      <c r="O633" s="253">
        <v>20220107</v>
      </c>
      <c r="P633" s="13" t="s">
        <v>949</v>
      </c>
      <c r="Q633" s="77"/>
      <c r="R633" s="26"/>
      <c r="S633" s="26"/>
      <c r="T633" s="36"/>
      <c r="U633" s="113">
        <v>14</v>
      </c>
      <c r="V633" s="26"/>
      <c r="W633" s="26"/>
      <c r="X633" s="26"/>
      <c r="Y633" s="36"/>
      <c r="Z633" s="36"/>
      <c r="AA633" s="36"/>
      <c r="AB633" s="90" t="s">
        <v>3114</v>
      </c>
      <c r="AC633" s="26"/>
      <c r="AD633" s="24">
        <f>IF(AE633="","",VLOOKUP(AE633,Mapping!AT:AU,2,FALSE))</f>
        <v>2</v>
      </c>
      <c r="AE633" s="13" t="s">
        <v>1</v>
      </c>
    </row>
    <row r="634" spans="1:31" ht="29">
      <c r="A634" s="116" t="s">
        <v>324</v>
      </c>
      <c r="B634" s="36" t="s">
        <v>325</v>
      </c>
      <c r="C634" s="310"/>
      <c r="D634" s="310"/>
      <c r="E634" s="310"/>
      <c r="F634" s="113">
        <v>14</v>
      </c>
      <c r="G634" s="26"/>
      <c r="H634" s="26"/>
      <c r="I634" s="26"/>
      <c r="J634" s="36"/>
      <c r="K634" s="328"/>
      <c r="L634" s="97" t="s">
        <v>943</v>
      </c>
      <c r="M634" s="286" t="s">
        <v>3057</v>
      </c>
      <c r="N634" s="26" t="s">
        <v>2879</v>
      </c>
      <c r="O634" s="222">
        <v>20220107</v>
      </c>
      <c r="P634" s="36" t="s">
        <v>3051</v>
      </c>
      <c r="Q634" s="77"/>
      <c r="R634" s="26"/>
      <c r="S634" s="26"/>
      <c r="T634" s="36"/>
      <c r="U634" s="113">
        <v>14</v>
      </c>
      <c r="V634" s="26"/>
      <c r="W634" s="26"/>
      <c r="X634" s="26"/>
      <c r="Y634" s="36"/>
      <c r="Z634" s="36"/>
      <c r="AA634" s="36"/>
      <c r="AB634" s="90" t="s">
        <v>3114</v>
      </c>
      <c r="AC634" s="26"/>
      <c r="AD634" s="24">
        <f>IF(AE634="","",VLOOKUP(AE634,Mapping!AT:AU,2,FALSE))</f>
        <v>2</v>
      </c>
      <c r="AE634" s="13" t="s">
        <v>1</v>
      </c>
    </row>
    <row r="635" spans="1:31">
      <c r="A635" s="116">
        <v>19920001</v>
      </c>
      <c r="B635" s="36" t="s">
        <v>217</v>
      </c>
      <c r="C635" s="209"/>
      <c r="D635" s="209"/>
      <c r="E635" s="209"/>
      <c r="F635" s="26"/>
      <c r="G635" s="26">
        <v>6</v>
      </c>
      <c r="H635" s="23" t="str">
        <f t="shared" ref="H635:H641" si="69">IF(G635="","","UREN -80 033001"&amp;" "&amp;F635&amp;" "&amp;G635)</f>
        <v>UREN -80 033001  6</v>
      </c>
      <c r="I635" s="23" t="str">
        <f t="shared" ref="I635:I641" si="70">IF(G635="","",F635&amp;" "&amp;G635)</f>
        <v xml:space="preserve"> 6</v>
      </c>
      <c r="J635" s="13"/>
      <c r="K635" s="327">
        <f>IFERROR(VLOOKUP(L635,Mapping!AW:BA,5,FALSE),"")</f>
        <v>3</v>
      </c>
      <c r="L635" s="97" t="s">
        <v>943</v>
      </c>
      <c r="M635" s="286"/>
      <c r="N635" s="26" t="s">
        <v>3115</v>
      </c>
      <c r="O635" s="252" t="s">
        <v>3116</v>
      </c>
      <c r="P635" s="13" t="s">
        <v>949</v>
      </c>
      <c r="Q635" s="77"/>
      <c r="R635" s="26"/>
      <c r="S635" s="26"/>
      <c r="T635" s="13"/>
      <c r="U635" s="26"/>
      <c r="V635" s="26">
        <v>6</v>
      </c>
      <c r="W635" s="23" t="str">
        <f t="shared" ref="W635:W641" si="71">IF(V635="","","UREN -80 033001"&amp;" "&amp;U635&amp;" "&amp;V635)</f>
        <v>UREN -80 033001  6</v>
      </c>
      <c r="X635" s="23" t="str">
        <f t="shared" ref="X635:X641" si="72">IF(V635="","",U635&amp;" "&amp;V635)</f>
        <v xml:space="preserve"> 6</v>
      </c>
      <c r="Y635" s="13"/>
      <c r="Z635" s="13"/>
      <c r="AA635" s="13"/>
      <c r="AB635" s="90"/>
      <c r="AC635" s="26"/>
      <c r="AD635" s="24">
        <f>IF(AE635="","",VLOOKUP(AE635,Mapping!AT:AU,2,FALSE))</f>
        <v>2</v>
      </c>
      <c r="AE635" s="13" t="s">
        <v>1</v>
      </c>
    </row>
    <row r="636" spans="1:31" ht="43.5">
      <c r="A636" s="116">
        <v>20030099</v>
      </c>
      <c r="B636" s="36" t="s">
        <v>242</v>
      </c>
      <c r="C636" s="209"/>
      <c r="D636" s="209"/>
      <c r="E636" s="209"/>
      <c r="F636" s="62"/>
      <c r="G636" s="26">
        <v>5</v>
      </c>
      <c r="H636" s="23" t="str">
        <f t="shared" si="69"/>
        <v>UREN -80 033001  5</v>
      </c>
      <c r="I636" s="23" t="str">
        <f t="shared" si="70"/>
        <v xml:space="preserve"> 5</v>
      </c>
      <c r="J636" s="13" t="s">
        <v>205</v>
      </c>
      <c r="K636" s="327">
        <f>IFERROR(VLOOKUP(L636,Mapping!AW:BA,5,FALSE),"")</f>
        <v>2</v>
      </c>
      <c r="L636" s="216" t="s">
        <v>925</v>
      </c>
      <c r="M636" s="286" t="s">
        <v>2938</v>
      </c>
      <c r="N636" s="26" t="s">
        <v>2933</v>
      </c>
      <c r="O636" s="93" t="s">
        <v>2952</v>
      </c>
      <c r="P636" s="13" t="s">
        <v>912</v>
      </c>
      <c r="Q636" s="77">
        <v>3.4000000000000002E-2</v>
      </c>
      <c r="R636" s="26">
        <v>34</v>
      </c>
      <c r="S636" s="26"/>
      <c r="T636" s="13">
        <v>2</v>
      </c>
      <c r="U636" s="62"/>
      <c r="V636" s="26">
        <v>5</v>
      </c>
      <c r="W636" s="23" t="str">
        <f t="shared" si="71"/>
        <v>UREN -80 033001  5</v>
      </c>
      <c r="X636" s="23" t="str">
        <f t="shared" si="72"/>
        <v xml:space="preserve"> 5</v>
      </c>
      <c r="Y636" s="13"/>
      <c r="Z636" s="13"/>
      <c r="AA636" s="13"/>
      <c r="AB636" s="90" t="s">
        <v>3117</v>
      </c>
      <c r="AC636" s="26"/>
      <c r="AD636" s="24">
        <f>IF(AE636="","",VLOOKUP(AE636,Mapping!AT:AU,2,FALSE))</f>
        <v>2</v>
      </c>
      <c r="AE636" s="13" t="s">
        <v>1</v>
      </c>
    </row>
    <row r="637" spans="1:31" ht="29">
      <c r="A637" s="116" t="s">
        <v>489</v>
      </c>
      <c r="B637" s="36" t="s">
        <v>490</v>
      </c>
      <c r="C637" s="209"/>
      <c r="D637" s="209"/>
      <c r="E637" s="209"/>
      <c r="F637" s="26"/>
      <c r="G637" s="26">
        <v>16</v>
      </c>
      <c r="H637" s="23" t="str">
        <f t="shared" si="69"/>
        <v>UREN -80 033001  16</v>
      </c>
      <c r="I637" s="23" t="str">
        <f t="shared" si="70"/>
        <v xml:space="preserve"> 16</v>
      </c>
      <c r="J637" s="13"/>
      <c r="K637" s="327">
        <f>IFERROR(VLOOKUP(L637,Mapping!AW:BA,5,FALSE),"")</f>
        <v>2</v>
      </c>
      <c r="L637" s="216" t="s">
        <v>925</v>
      </c>
      <c r="M637" s="286" t="s">
        <v>2938</v>
      </c>
      <c r="N637" s="26" t="s">
        <v>2933</v>
      </c>
      <c r="O637" s="93" t="s">
        <v>2952</v>
      </c>
      <c r="P637" s="13" t="s">
        <v>912</v>
      </c>
      <c r="Q637" s="77">
        <v>2.5999999999999999E-2</v>
      </c>
      <c r="R637" s="26">
        <v>26</v>
      </c>
      <c r="S637" s="26"/>
      <c r="T637" s="13">
        <v>2</v>
      </c>
      <c r="U637" s="26"/>
      <c r="V637" s="26">
        <v>16</v>
      </c>
      <c r="W637" s="23" t="str">
        <f t="shared" si="71"/>
        <v>UREN -80 033001  16</v>
      </c>
      <c r="X637" s="23" t="str">
        <f t="shared" si="72"/>
        <v xml:space="preserve"> 16</v>
      </c>
      <c r="Y637" s="13"/>
      <c r="Z637" s="13"/>
      <c r="AA637" s="13"/>
      <c r="AB637" s="90" t="s">
        <v>3118</v>
      </c>
      <c r="AC637" s="26"/>
      <c r="AD637" s="24">
        <f>IF(AE637="","",VLOOKUP(AE637,Mapping!AT:AU,2,FALSE))</f>
        <v>2</v>
      </c>
      <c r="AE637" s="13" t="s">
        <v>1</v>
      </c>
    </row>
    <row r="638" spans="1:31" ht="29">
      <c r="A638" s="116">
        <v>20050033</v>
      </c>
      <c r="B638" s="36" t="s">
        <v>243</v>
      </c>
      <c r="C638" s="209"/>
      <c r="D638" s="209"/>
      <c r="E638" s="209"/>
      <c r="F638" s="62"/>
      <c r="G638" s="26">
        <v>6</v>
      </c>
      <c r="H638" s="23" t="str">
        <f t="shared" si="69"/>
        <v>UREN -80 033001  6</v>
      </c>
      <c r="I638" s="23" t="str">
        <f t="shared" si="70"/>
        <v xml:space="preserve"> 6</v>
      </c>
      <c r="J638" s="13" t="s">
        <v>205</v>
      </c>
      <c r="K638" s="327">
        <f>IFERROR(VLOOKUP(L638,Mapping!AW:BA,5,FALSE),"")</f>
        <v>3</v>
      </c>
      <c r="L638" s="97" t="s">
        <v>943</v>
      </c>
      <c r="M638" s="286" t="s">
        <v>2938</v>
      </c>
      <c r="N638" s="26" t="s">
        <v>2933</v>
      </c>
      <c r="O638" s="93" t="s">
        <v>2952</v>
      </c>
      <c r="P638" s="13" t="s">
        <v>912</v>
      </c>
      <c r="Q638" s="77">
        <v>0.03</v>
      </c>
      <c r="R638" s="26">
        <v>30</v>
      </c>
      <c r="S638" s="26"/>
      <c r="T638" s="13">
        <v>2</v>
      </c>
      <c r="U638" s="62"/>
      <c r="V638" s="26">
        <v>6</v>
      </c>
      <c r="W638" s="23" t="str">
        <f t="shared" si="71"/>
        <v>UREN -80 033001  6</v>
      </c>
      <c r="X638" s="23" t="str">
        <f t="shared" si="72"/>
        <v xml:space="preserve"> 6</v>
      </c>
      <c r="Y638" s="13"/>
      <c r="Z638" s="13"/>
      <c r="AA638" s="13"/>
      <c r="AB638" s="90" t="s">
        <v>3119</v>
      </c>
      <c r="AC638" s="26"/>
      <c r="AD638" s="24">
        <f>IF(AE638="","",VLOOKUP(AE638,Mapping!AT:AU,2,FALSE))</f>
        <v>2</v>
      </c>
      <c r="AE638" s="13" t="s">
        <v>1</v>
      </c>
    </row>
    <row r="639" spans="1:31" ht="29">
      <c r="A639" s="116" t="s">
        <v>489</v>
      </c>
      <c r="B639" s="36" t="s">
        <v>490</v>
      </c>
      <c r="C639" s="209"/>
      <c r="D639" s="209"/>
      <c r="E639" s="209"/>
      <c r="F639" s="26"/>
      <c r="G639" s="26">
        <v>16</v>
      </c>
      <c r="H639" s="23" t="str">
        <f t="shared" si="69"/>
        <v>UREN -80 033001  16</v>
      </c>
      <c r="I639" s="23" t="str">
        <f t="shared" si="70"/>
        <v xml:space="preserve"> 16</v>
      </c>
      <c r="J639" s="13"/>
      <c r="K639" s="327">
        <f>IFERROR(VLOOKUP(L639,Mapping!AW:BA,5,FALSE),"")</f>
        <v>2</v>
      </c>
      <c r="L639" s="216" t="s">
        <v>925</v>
      </c>
      <c r="M639" s="286" t="s">
        <v>3057</v>
      </c>
      <c r="N639" s="26" t="s">
        <v>2933</v>
      </c>
      <c r="O639" s="93" t="s">
        <v>2952</v>
      </c>
      <c r="P639" s="36" t="s">
        <v>3051</v>
      </c>
      <c r="Q639" s="77">
        <v>1.2999999999999999E-2</v>
      </c>
      <c r="R639" s="26">
        <v>13</v>
      </c>
      <c r="S639" s="26"/>
      <c r="T639" s="13"/>
      <c r="U639" s="26"/>
      <c r="V639" s="26">
        <v>16</v>
      </c>
      <c r="W639" s="23" t="str">
        <f t="shared" si="71"/>
        <v>UREN -80 033001  16</v>
      </c>
      <c r="X639" s="23" t="str">
        <f t="shared" si="72"/>
        <v xml:space="preserve"> 16</v>
      </c>
      <c r="Y639" s="13"/>
      <c r="Z639" s="13"/>
      <c r="AA639" s="13"/>
      <c r="AB639" s="90" t="s">
        <v>3118</v>
      </c>
      <c r="AC639" s="26"/>
      <c r="AD639" s="24">
        <f>IF(AE639="","",VLOOKUP(AE639,Mapping!AT:AU,2,FALSE))</f>
        <v>2</v>
      </c>
      <c r="AE639" s="13" t="s">
        <v>1</v>
      </c>
    </row>
    <row r="640" spans="1:31" ht="29">
      <c r="A640" s="116">
        <v>20050033</v>
      </c>
      <c r="B640" s="36" t="s">
        <v>243</v>
      </c>
      <c r="C640" s="209"/>
      <c r="D640" s="209"/>
      <c r="E640" s="209"/>
      <c r="F640" s="62"/>
      <c r="G640" s="26">
        <v>6</v>
      </c>
      <c r="H640" s="23" t="str">
        <f t="shared" si="69"/>
        <v>UREN -80 033001  6</v>
      </c>
      <c r="I640" s="23" t="str">
        <f t="shared" si="70"/>
        <v xml:space="preserve"> 6</v>
      </c>
      <c r="J640" s="13" t="s">
        <v>205</v>
      </c>
      <c r="K640" s="327">
        <f>IFERROR(VLOOKUP(L640,Mapping!AW:BA,5,FALSE),"")</f>
        <v>3</v>
      </c>
      <c r="L640" s="97" t="s">
        <v>943</v>
      </c>
      <c r="M640" s="286" t="s">
        <v>3057</v>
      </c>
      <c r="N640" s="26" t="s">
        <v>2933</v>
      </c>
      <c r="O640" s="93" t="s">
        <v>2952</v>
      </c>
      <c r="P640" s="36" t="s">
        <v>3051</v>
      </c>
      <c r="Q640" s="77">
        <v>1.4E-2</v>
      </c>
      <c r="R640" s="26">
        <v>14</v>
      </c>
      <c r="S640" s="26"/>
      <c r="T640" s="13">
        <v>2</v>
      </c>
      <c r="U640" s="62"/>
      <c r="V640" s="26">
        <v>6</v>
      </c>
      <c r="W640" s="23" t="str">
        <f t="shared" si="71"/>
        <v>UREN -80 033001  6</v>
      </c>
      <c r="X640" s="23" t="str">
        <f t="shared" si="72"/>
        <v xml:space="preserve"> 6</v>
      </c>
      <c r="Y640" s="13"/>
      <c r="Z640" s="13"/>
      <c r="AA640" s="13"/>
      <c r="AB640" s="90" t="s">
        <v>3119</v>
      </c>
      <c r="AC640" s="26"/>
      <c r="AD640" s="24">
        <f>IF(AE640="","",VLOOKUP(AE640,Mapping!AT:AU,2,FALSE))</f>
        <v>2</v>
      </c>
      <c r="AE640" s="13" t="s">
        <v>1</v>
      </c>
    </row>
    <row r="641" spans="1:31">
      <c r="A641" s="116">
        <v>19910318</v>
      </c>
      <c r="B641" s="36" t="s">
        <v>213</v>
      </c>
      <c r="C641" s="209"/>
      <c r="D641" s="209"/>
      <c r="E641" s="209"/>
      <c r="F641" s="62"/>
      <c r="G641" s="62">
        <v>8</v>
      </c>
      <c r="H641" s="23" t="str">
        <f t="shared" si="69"/>
        <v>UREN -80 033001  8</v>
      </c>
      <c r="I641" s="23" t="str">
        <f t="shared" si="70"/>
        <v xml:space="preserve"> 8</v>
      </c>
      <c r="J641" s="13"/>
      <c r="K641" s="327">
        <f>IFERROR(VLOOKUP(L641,Mapping!AW:BA,5,FALSE),"")</f>
        <v>1</v>
      </c>
      <c r="L641" s="261" t="s">
        <v>905</v>
      </c>
      <c r="M641" s="286"/>
      <c r="N641" s="393" t="s">
        <v>2880</v>
      </c>
      <c r="O641" s="395" t="s">
        <v>3120</v>
      </c>
      <c r="P641" s="13" t="s">
        <v>969</v>
      </c>
      <c r="Q641" s="77"/>
      <c r="R641" s="26"/>
      <c r="S641" s="26"/>
      <c r="T641" s="13"/>
      <c r="U641" s="62"/>
      <c r="V641" s="62">
        <v>8</v>
      </c>
      <c r="W641" s="23" t="str">
        <f t="shared" si="71"/>
        <v>UREN -80 033001  8</v>
      </c>
      <c r="X641" s="23" t="str">
        <f t="shared" si="72"/>
        <v xml:space="preserve"> 8</v>
      </c>
      <c r="Y641" s="13"/>
      <c r="Z641" s="13"/>
      <c r="AA641" s="13"/>
      <c r="AB641" s="90"/>
      <c r="AC641" s="26"/>
      <c r="AD641" s="24">
        <f>IF(AE641="","",VLOOKUP(AE641,Mapping!AT:AU,2,FALSE))</f>
        <v>2</v>
      </c>
      <c r="AE641" s="13" t="s">
        <v>1</v>
      </c>
    </row>
    <row r="642" spans="1:31">
      <c r="A642" s="116">
        <v>20050102</v>
      </c>
      <c r="B642" s="36" t="s">
        <v>244</v>
      </c>
      <c r="C642" s="310"/>
      <c r="D642" s="310"/>
      <c r="E642" s="310"/>
      <c r="F642" s="113">
        <v>9</v>
      </c>
      <c r="G642" s="26"/>
      <c r="H642" s="23"/>
      <c r="I642" s="23"/>
      <c r="J642" s="13"/>
      <c r="K642" s="327">
        <f>IFERROR(VLOOKUP(L642,Mapping!AW:BA,5,FALSE),"")</f>
        <v>3</v>
      </c>
      <c r="L642" s="97" t="s">
        <v>943</v>
      </c>
      <c r="M642" s="286" t="s">
        <v>3057</v>
      </c>
      <c r="N642" s="26" t="s">
        <v>2872</v>
      </c>
      <c r="O642" s="222">
        <v>20211022</v>
      </c>
      <c r="P642" s="36" t="s">
        <v>3047</v>
      </c>
      <c r="Q642" s="77"/>
      <c r="R642" s="26"/>
      <c r="S642" s="26"/>
      <c r="T642" s="36">
        <v>1</v>
      </c>
      <c r="U642" s="113">
        <v>9</v>
      </c>
      <c r="V642" s="26"/>
      <c r="W642" s="23"/>
      <c r="X642" s="23"/>
      <c r="Y642" s="36"/>
      <c r="Z642" s="36"/>
      <c r="AA642" s="36"/>
      <c r="AB642" s="90" t="s">
        <v>3068</v>
      </c>
      <c r="AC642" s="26"/>
      <c r="AD642" s="24">
        <f>IF(AE642="","",VLOOKUP(AE642,Mapping!AT:AU,2,FALSE))</f>
        <v>2</v>
      </c>
      <c r="AE642" s="13" t="s">
        <v>1</v>
      </c>
    </row>
    <row r="643" spans="1:31">
      <c r="A643" s="116">
        <v>20050102</v>
      </c>
      <c r="B643" s="36" t="s">
        <v>244</v>
      </c>
      <c r="C643" s="310"/>
      <c r="D643" s="310"/>
      <c r="E643" s="310"/>
      <c r="F643" s="113">
        <v>9</v>
      </c>
      <c r="G643" s="26"/>
      <c r="H643" s="23"/>
      <c r="I643" s="23"/>
      <c r="J643" s="13"/>
      <c r="K643" s="327">
        <f>IFERROR(VLOOKUP(L643,Mapping!AW:BA,5,FALSE),"")</f>
        <v>2</v>
      </c>
      <c r="L643" s="97" t="s">
        <v>925</v>
      </c>
      <c r="M643" s="286" t="s">
        <v>2938</v>
      </c>
      <c r="N643" s="26" t="s">
        <v>2872</v>
      </c>
      <c r="O643" s="253">
        <v>20211022</v>
      </c>
      <c r="P643" s="36" t="s">
        <v>949</v>
      </c>
      <c r="Q643" s="77">
        <f>R643/1000</f>
        <v>0.20799999999999999</v>
      </c>
      <c r="R643" s="26">
        <v>208</v>
      </c>
      <c r="S643" s="26"/>
      <c r="T643" s="36">
        <v>1</v>
      </c>
      <c r="U643" s="113">
        <v>9</v>
      </c>
      <c r="V643" s="26"/>
      <c r="W643" s="23"/>
      <c r="X643" s="23"/>
      <c r="Y643" s="36"/>
      <c r="Z643" s="36"/>
      <c r="AA643" s="36"/>
      <c r="AB643" s="90" t="s">
        <v>3068</v>
      </c>
      <c r="AC643" s="26"/>
      <c r="AD643" s="24">
        <f>IF(AE643="","",VLOOKUP(AE643,Mapping!AT:AU,2,FALSE))</f>
        <v>2</v>
      </c>
      <c r="AE643" s="13" t="s">
        <v>1</v>
      </c>
    </row>
    <row r="644" spans="1:31">
      <c r="A644" s="116" t="s">
        <v>271</v>
      </c>
      <c r="B644" s="36" t="s">
        <v>272</v>
      </c>
      <c r="C644" s="209"/>
      <c r="D644" s="209"/>
      <c r="E644" s="209"/>
      <c r="F644" s="26"/>
      <c r="G644" s="26">
        <v>12</v>
      </c>
      <c r="H644" s="23" t="str">
        <f t="shared" ref="H644:H675" si="73">IF(G644="","","UREN -80 033001"&amp;" "&amp;F644&amp;" "&amp;G644)</f>
        <v>UREN -80 033001  12</v>
      </c>
      <c r="I644" s="23" t="str">
        <f t="shared" ref="I644:I675" si="74">IF(G644="","",F644&amp;" "&amp;G644)</f>
        <v xml:space="preserve"> 12</v>
      </c>
      <c r="J644" s="13"/>
      <c r="K644" s="327">
        <f>IFERROR(VLOOKUP(L644,Mapping!AW:BA,5,FALSE),"")</f>
        <v>2</v>
      </c>
      <c r="L644" s="97" t="s">
        <v>925</v>
      </c>
      <c r="M644" s="286"/>
      <c r="N644" s="26" t="s">
        <v>3121</v>
      </c>
      <c r="O644" s="252" t="s">
        <v>3122</v>
      </c>
      <c r="P644" s="13" t="s">
        <v>949</v>
      </c>
      <c r="Q644" s="77"/>
      <c r="R644" s="26"/>
      <c r="S644" s="26"/>
      <c r="T644" s="13"/>
      <c r="U644" s="26"/>
      <c r="V644" s="26">
        <v>12</v>
      </c>
      <c r="W644" s="23" t="str">
        <f t="shared" ref="W644:W675" si="75">IF(V644="","","UREN -80 033001"&amp;" "&amp;U644&amp;" "&amp;V644)</f>
        <v>UREN -80 033001  12</v>
      </c>
      <c r="X644" s="23" t="str">
        <f t="shared" ref="X644:X675" si="76">IF(V644="","",U644&amp;" "&amp;V644)</f>
        <v xml:space="preserve"> 12</v>
      </c>
      <c r="Y644" s="13"/>
      <c r="Z644" s="13"/>
      <c r="AA644" s="13"/>
      <c r="AB644" s="90"/>
      <c r="AC644" s="26"/>
      <c r="AD644" s="24">
        <f>IF(AE644="","",VLOOKUP(AE644,Mapping!AT:AU,2,FALSE))</f>
        <v>2</v>
      </c>
      <c r="AE644" s="13" t="s">
        <v>1</v>
      </c>
    </row>
    <row r="645" spans="1:31" ht="72.5">
      <c r="A645" s="116" t="s">
        <v>357</v>
      </c>
      <c r="B645" s="36" t="s">
        <v>358</v>
      </c>
      <c r="C645" s="209"/>
      <c r="D645" s="209"/>
      <c r="E645" s="209"/>
      <c r="F645" s="26"/>
      <c r="G645" s="26">
        <v>15</v>
      </c>
      <c r="H645" s="23" t="str">
        <f t="shared" si="73"/>
        <v>UREN -80 033001  15</v>
      </c>
      <c r="I645" s="23" t="str">
        <f t="shared" si="74"/>
        <v xml:space="preserve"> 15</v>
      </c>
      <c r="J645" s="13"/>
      <c r="K645" s="327">
        <f>IFERROR(VLOOKUP(L645,Mapping!AW:BA,5,FALSE),"")</f>
        <v>2</v>
      </c>
      <c r="L645" s="216" t="s">
        <v>925</v>
      </c>
      <c r="M645" s="286" t="s">
        <v>2938</v>
      </c>
      <c r="N645" s="26" t="s">
        <v>2933</v>
      </c>
      <c r="O645" s="93" t="s">
        <v>3123</v>
      </c>
      <c r="P645" s="13" t="s">
        <v>912</v>
      </c>
      <c r="Q645" s="77">
        <v>0.03</v>
      </c>
      <c r="R645" s="26">
        <v>30</v>
      </c>
      <c r="S645" s="26"/>
      <c r="T645" s="13">
        <v>2</v>
      </c>
      <c r="U645" s="26"/>
      <c r="V645" s="26">
        <v>15</v>
      </c>
      <c r="W645" s="23" t="str">
        <f t="shared" si="75"/>
        <v>UREN -80 033001  15</v>
      </c>
      <c r="X645" s="23" t="str">
        <f t="shared" si="76"/>
        <v xml:space="preserve"> 15</v>
      </c>
      <c r="Y645" s="13"/>
      <c r="Z645" s="13"/>
      <c r="AA645" s="13"/>
      <c r="AB645" s="90" t="s">
        <v>3124</v>
      </c>
      <c r="AC645" s="26"/>
      <c r="AD645" s="24">
        <f>IF(AE645="","",VLOOKUP(AE645,Mapping!AT:AU,2,FALSE))</f>
        <v>2</v>
      </c>
      <c r="AE645" s="13" t="s">
        <v>1</v>
      </c>
    </row>
    <row r="646" spans="1:31">
      <c r="A646" s="318" t="s">
        <v>3125</v>
      </c>
      <c r="B646" s="36" t="s">
        <v>245</v>
      </c>
      <c r="C646" s="209"/>
      <c r="D646" s="209"/>
      <c r="E646" s="209"/>
      <c r="F646" s="62"/>
      <c r="G646" s="26"/>
      <c r="H646" s="23" t="str">
        <f t="shared" si="73"/>
        <v/>
      </c>
      <c r="I646" s="23" t="str">
        <f t="shared" si="74"/>
        <v/>
      </c>
      <c r="J646" s="13" t="s">
        <v>205</v>
      </c>
      <c r="K646" s="327">
        <f>IFERROR(VLOOKUP(L646,Mapping!AW:BA,5,FALSE),"")</f>
        <v>1</v>
      </c>
      <c r="L646" s="97" t="s">
        <v>905</v>
      </c>
      <c r="M646" s="286" t="s">
        <v>2938</v>
      </c>
      <c r="N646" s="26" t="s">
        <v>3126</v>
      </c>
      <c r="O646" s="222" t="s">
        <v>3127</v>
      </c>
      <c r="P646" s="36" t="s">
        <v>3096</v>
      </c>
      <c r="Q646" s="77"/>
      <c r="R646" s="26" t="s">
        <v>3128</v>
      </c>
      <c r="S646" s="26"/>
      <c r="T646" s="13">
        <v>1</v>
      </c>
      <c r="U646" s="62"/>
      <c r="V646" s="26"/>
      <c r="W646" s="23" t="str">
        <f t="shared" si="75"/>
        <v/>
      </c>
      <c r="X646" s="23" t="str">
        <f t="shared" si="76"/>
        <v/>
      </c>
      <c r="Y646" s="13"/>
      <c r="Z646" s="13"/>
      <c r="AA646" s="13"/>
      <c r="AB646" s="90" t="s">
        <v>3095</v>
      </c>
      <c r="AC646" s="26"/>
      <c r="AD646" s="24">
        <f>IF(AE646="","",VLOOKUP(AE646,Mapping!AT:AU,2,FALSE))</f>
        <v>2</v>
      </c>
      <c r="AE646" s="13" t="s">
        <v>1</v>
      </c>
    </row>
    <row r="647" spans="1:31">
      <c r="A647" s="318" t="s">
        <v>3129</v>
      </c>
      <c r="B647" s="36" t="s">
        <v>255</v>
      </c>
      <c r="C647" s="209"/>
      <c r="D647" s="209"/>
      <c r="E647" s="209"/>
      <c r="F647" s="62"/>
      <c r="G647" s="26"/>
      <c r="H647" s="23" t="str">
        <f t="shared" si="73"/>
        <v/>
      </c>
      <c r="I647" s="23" t="str">
        <f t="shared" si="74"/>
        <v/>
      </c>
      <c r="J647" s="13" t="s">
        <v>205</v>
      </c>
      <c r="K647" s="327">
        <f>IFERROR(VLOOKUP(L647,Mapping!AW:BA,5,FALSE),"")</f>
        <v>1</v>
      </c>
      <c r="L647" s="97" t="s">
        <v>905</v>
      </c>
      <c r="M647" s="286" t="s">
        <v>2938</v>
      </c>
      <c r="N647" s="26" t="s">
        <v>3126</v>
      </c>
      <c r="O647" s="222" t="s">
        <v>3127</v>
      </c>
      <c r="P647" s="36" t="s">
        <v>3096</v>
      </c>
      <c r="Q647" s="77"/>
      <c r="R647" s="26" t="s">
        <v>3128</v>
      </c>
      <c r="S647" s="26"/>
      <c r="T647" s="13">
        <v>1</v>
      </c>
      <c r="U647" s="62"/>
      <c r="V647" s="26"/>
      <c r="W647" s="23" t="str">
        <f t="shared" si="75"/>
        <v/>
      </c>
      <c r="X647" s="23" t="str">
        <f t="shared" si="76"/>
        <v/>
      </c>
      <c r="Y647" s="13"/>
      <c r="Z647" s="13"/>
      <c r="AA647" s="13"/>
      <c r="AB647" s="90" t="s">
        <v>3095</v>
      </c>
      <c r="AC647" s="26"/>
      <c r="AD647" s="24">
        <f>IF(AE647="","",VLOOKUP(AE647,Mapping!AT:AU,2,FALSE))</f>
        <v>2</v>
      </c>
      <c r="AE647" s="13" t="s">
        <v>1</v>
      </c>
    </row>
    <row r="648" spans="1:31">
      <c r="A648" s="318" t="s">
        <v>3130</v>
      </c>
      <c r="B648" s="36" t="s">
        <v>233</v>
      </c>
      <c r="C648" s="209"/>
      <c r="D648" s="209"/>
      <c r="E648" s="209"/>
      <c r="F648" s="62"/>
      <c r="G648" s="26"/>
      <c r="H648" s="23" t="str">
        <f t="shared" si="73"/>
        <v/>
      </c>
      <c r="I648" s="23" t="str">
        <f t="shared" si="74"/>
        <v/>
      </c>
      <c r="J648" s="13" t="s">
        <v>205</v>
      </c>
      <c r="K648" s="327">
        <f>IFERROR(VLOOKUP(L648,Mapping!AW:BA,5,FALSE),"")</f>
        <v>1</v>
      </c>
      <c r="L648" s="97" t="s">
        <v>905</v>
      </c>
      <c r="M648" s="286" t="s">
        <v>2938</v>
      </c>
      <c r="N648" s="26" t="s">
        <v>3126</v>
      </c>
      <c r="O648" s="222" t="s">
        <v>3127</v>
      </c>
      <c r="P648" s="36" t="s">
        <v>3096</v>
      </c>
      <c r="Q648" s="77"/>
      <c r="R648" s="26" t="s">
        <v>3128</v>
      </c>
      <c r="S648" s="26"/>
      <c r="T648" s="13">
        <v>1</v>
      </c>
      <c r="U648" s="62"/>
      <c r="V648" s="26"/>
      <c r="W648" s="23" t="str">
        <f t="shared" si="75"/>
        <v/>
      </c>
      <c r="X648" s="23" t="str">
        <f t="shared" si="76"/>
        <v/>
      </c>
      <c r="Y648" s="13"/>
      <c r="Z648" s="13"/>
      <c r="AA648" s="13"/>
      <c r="AB648" s="90" t="s">
        <v>3095</v>
      </c>
      <c r="AC648" s="26"/>
      <c r="AD648" s="24">
        <f>IF(AE648="","",VLOOKUP(AE648,Mapping!AT:AU,2,FALSE))</f>
        <v>2</v>
      </c>
      <c r="AE648" s="13" t="s">
        <v>1</v>
      </c>
    </row>
    <row r="649" spans="1:31">
      <c r="A649" s="319" t="s">
        <v>3131</v>
      </c>
      <c r="B649" s="36" t="s">
        <v>257</v>
      </c>
      <c r="C649" s="209"/>
      <c r="D649" s="209"/>
      <c r="E649" s="209"/>
      <c r="F649" s="62"/>
      <c r="G649" s="26"/>
      <c r="H649" s="23" t="str">
        <f t="shared" si="73"/>
        <v/>
      </c>
      <c r="I649" s="23" t="str">
        <f t="shared" si="74"/>
        <v/>
      </c>
      <c r="J649" s="13" t="s">
        <v>205</v>
      </c>
      <c r="K649" s="327">
        <f>IFERROR(VLOOKUP(L649,Mapping!AW:BA,5,FALSE),"")</f>
        <v>1</v>
      </c>
      <c r="L649" s="97" t="s">
        <v>905</v>
      </c>
      <c r="M649" s="286" t="s">
        <v>2938</v>
      </c>
      <c r="N649" s="26" t="s">
        <v>3126</v>
      </c>
      <c r="O649" s="222" t="s">
        <v>3127</v>
      </c>
      <c r="P649" s="36" t="s">
        <v>3096</v>
      </c>
      <c r="Q649" s="77"/>
      <c r="R649" s="26" t="s">
        <v>3128</v>
      </c>
      <c r="S649" s="26"/>
      <c r="T649" s="13">
        <v>1</v>
      </c>
      <c r="U649" s="62"/>
      <c r="V649" s="26"/>
      <c r="W649" s="23" t="str">
        <f t="shared" si="75"/>
        <v/>
      </c>
      <c r="X649" s="23" t="str">
        <f t="shared" si="76"/>
        <v/>
      </c>
      <c r="Y649" s="13"/>
      <c r="Z649" s="13"/>
      <c r="AA649" s="13"/>
      <c r="AB649" s="90" t="s">
        <v>3095</v>
      </c>
      <c r="AC649" s="26"/>
      <c r="AD649" s="24">
        <f>IF(AE649="","",VLOOKUP(AE649,Mapping!AT:AU,2,FALSE))</f>
        <v>2</v>
      </c>
      <c r="AE649" s="13" t="s">
        <v>1</v>
      </c>
    </row>
    <row r="650" spans="1:31">
      <c r="A650" s="319" t="s">
        <v>3132</v>
      </c>
      <c r="B650" s="36" t="s">
        <v>269</v>
      </c>
      <c r="C650" s="209"/>
      <c r="D650" s="209"/>
      <c r="E650" s="209"/>
      <c r="F650" s="62"/>
      <c r="G650" s="26"/>
      <c r="H650" s="23" t="str">
        <f t="shared" si="73"/>
        <v/>
      </c>
      <c r="I650" s="23" t="str">
        <f t="shared" si="74"/>
        <v/>
      </c>
      <c r="J650" s="13" t="s">
        <v>205</v>
      </c>
      <c r="K650" s="327">
        <f>IFERROR(VLOOKUP(L650,Mapping!AW:BA,5,FALSE),"")</f>
        <v>1</v>
      </c>
      <c r="L650" s="97" t="s">
        <v>905</v>
      </c>
      <c r="M650" s="286" t="s">
        <v>2938</v>
      </c>
      <c r="N650" s="26" t="s">
        <v>3126</v>
      </c>
      <c r="O650" s="222" t="s">
        <v>3127</v>
      </c>
      <c r="P650" s="36" t="s">
        <v>3096</v>
      </c>
      <c r="Q650" s="77"/>
      <c r="R650" s="26" t="s">
        <v>3128</v>
      </c>
      <c r="S650" s="26"/>
      <c r="T650" s="13">
        <v>1</v>
      </c>
      <c r="U650" s="62"/>
      <c r="V650" s="26"/>
      <c r="W650" s="23" t="str">
        <f t="shared" si="75"/>
        <v/>
      </c>
      <c r="X650" s="23" t="str">
        <f t="shared" si="76"/>
        <v/>
      </c>
      <c r="Y650" s="13"/>
      <c r="Z650" s="13"/>
      <c r="AA650" s="13"/>
      <c r="AB650" s="90" t="s">
        <v>3095</v>
      </c>
      <c r="AC650" s="26"/>
      <c r="AD650" s="24">
        <f>IF(AE650="","",VLOOKUP(AE650,Mapping!AT:AU,2,FALSE))</f>
        <v>2</v>
      </c>
      <c r="AE650" s="13" t="s">
        <v>1</v>
      </c>
    </row>
    <row r="651" spans="1:31">
      <c r="A651" s="319" t="s">
        <v>3133</v>
      </c>
      <c r="B651" s="36" t="s">
        <v>218</v>
      </c>
      <c r="C651" s="209"/>
      <c r="D651" s="209"/>
      <c r="E651" s="209"/>
      <c r="F651" s="62"/>
      <c r="G651" s="26"/>
      <c r="H651" s="23" t="str">
        <f t="shared" si="73"/>
        <v/>
      </c>
      <c r="I651" s="23" t="str">
        <f t="shared" si="74"/>
        <v/>
      </c>
      <c r="J651" s="13" t="s">
        <v>205</v>
      </c>
      <c r="K651" s="327">
        <f>IFERROR(VLOOKUP(L651,Mapping!AW:BA,5,FALSE),"")</f>
        <v>1</v>
      </c>
      <c r="L651" s="97" t="s">
        <v>905</v>
      </c>
      <c r="M651" s="286" t="s">
        <v>2938</v>
      </c>
      <c r="N651" s="26" t="s">
        <v>3126</v>
      </c>
      <c r="O651" s="222" t="s">
        <v>3127</v>
      </c>
      <c r="P651" s="36" t="s">
        <v>3096</v>
      </c>
      <c r="Q651" s="77"/>
      <c r="R651" s="26" t="s">
        <v>3128</v>
      </c>
      <c r="S651" s="26"/>
      <c r="T651" s="13">
        <v>1</v>
      </c>
      <c r="U651" s="62"/>
      <c r="V651" s="26"/>
      <c r="W651" s="23" t="str">
        <f t="shared" si="75"/>
        <v/>
      </c>
      <c r="X651" s="23" t="str">
        <f t="shared" si="76"/>
        <v/>
      </c>
      <c r="Y651" s="13"/>
      <c r="Z651" s="13"/>
      <c r="AA651" s="13"/>
      <c r="AB651" s="90" t="s">
        <v>3095</v>
      </c>
      <c r="AC651" s="26"/>
      <c r="AD651" s="24">
        <f>IF(AE651="","",VLOOKUP(AE651,Mapping!AT:AU,2,FALSE))</f>
        <v>2</v>
      </c>
      <c r="AE651" s="13" t="s">
        <v>1</v>
      </c>
    </row>
    <row r="652" spans="1:31">
      <c r="A652" s="319" t="s">
        <v>3134</v>
      </c>
      <c r="B652" s="36" t="s">
        <v>225</v>
      </c>
      <c r="C652" s="209"/>
      <c r="D652" s="209"/>
      <c r="E652" s="209"/>
      <c r="F652" s="62"/>
      <c r="G652" s="26"/>
      <c r="H652" s="23" t="str">
        <f t="shared" si="73"/>
        <v/>
      </c>
      <c r="I652" s="23" t="str">
        <f t="shared" si="74"/>
        <v/>
      </c>
      <c r="J652" s="13" t="s">
        <v>205</v>
      </c>
      <c r="K652" s="327">
        <f>IFERROR(VLOOKUP(L652,Mapping!AW:BA,5,FALSE),"")</f>
        <v>1</v>
      </c>
      <c r="L652" s="97" t="s">
        <v>905</v>
      </c>
      <c r="M652" s="286" t="s">
        <v>2938</v>
      </c>
      <c r="N652" s="26" t="s">
        <v>3126</v>
      </c>
      <c r="O652" s="222" t="s">
        <v>3127</v>
      </c>
      <c r="P652" s="36" t="s">
        <v>3096</v>
      </c>
      <c r="Q652" s="77"/>
      <c r="R652" s="26" t="s">
        <v>3128</v>
      </c>
      <c r="S652" s="26"/>
      <c r="T652" s="13">
        <v>1</v>
      </c>
      <c r="U652" s="62"/>
      <c r="V652" s="26"/>
      <c r="W652" s="23" t="str">
        <f t="shared" si="75"/>
        <v/>
      </c>
      <c r="X652" s="23" t="str">
        <f t="shared" si="76"/>
        <v/>
      </c>
      <c r="Y652" s="13"/>
      <c r="Z652" s="13"/>
      <c r="AA652" s="13"/>
      <c r="AB652" s="90" t="s">
        <v>3095</v>
      </c>
      <c r="AC652" s="26"/>
      <c r="AD652" s="24">
        <f>IF(AE652="","",VLOOKUP(AE652,Mapping!AT:AU,2,FALSE))</f>
        <v>2</v>
      </c>
      <c r="AE652" s="13" t="s">
        <v>1</v>
      </c>
    </row>
    <row r="653" spans="1:31">
      <c r="A653" s="116" t="s">
        <v>403</v>
      </c>
      <c r="B653" s="36" t="s">
        <v>404</v>
      </c>
      <c r="C653" s="209"/>
      <c r="D653" s="209"/>
      <c r="E653" s="209"/>
      <c r="F653" s="26"/>
      <c r="G653" s="26">
        <v>15</v>
      </c>
      <c r="H653" s="23" t="str">
        <f t="shared" si="73"/>
        <v>UREN -80 033001  15</v>
      </c>
      <c r="I653" s="23" t="str">
        <f t="shared" si="74"/>
        <v xml:space="preserve"> 15</v>
      </c>
      <c r="J653" s="13"/>
      <c r="K653" s="327">
        <f>IFERROR(VLOOKUP(L653,Mapping!AW:BA,5,FALSE),"")</f>
        <v>2</v>
      </c>
      <c r="L653" s="97" t="s">
        <v>925</v>
      </c>
      <c r="M653" s="286"/>
      <c r="N653" s="26" t="s">
        <v>3135</v>
      </c>
      <c r="O653" s="252" t="s">
        <v>3136</v>
      </c>
      <c r="P653" s="13" t="s">
        <v>949</v>
      </c>
      <c r="Q653" s="77"/>
      <c r="R653" s="26"/>
      <c r="S653" s="26"/>
      <c r="T653" s="13"/>
      <c r="U653" s="26"/>
      <c r="V653" s="26">
        <v>15</v>
      </c>
      <c r="W653" s="23" t="str">
        <f t="shared" si="75"/>
        <v>UREN -80 033001  15</v>
      </c>
      <c r="X653" s="23" t="str">
        <f t="shared" si="76"/>
        <v xml:space="preserve"> 15</v>
      </c>
      <c r="Y653" s="13"/>
      <c r="Z653" s="13"/>
      <c r="AA653" s="13"/>
      <c r="AB653" s="90"/>
      <c r="AC653" s="26"/>
      <c r="AD653" s="24">
        <f>IF(AE653="","",VLOOKUP(AE653,Mapping!AT:AU,2,FALSE))</f>
        <v>2</v>
      </c>
      <c r="AE653" s="13" t="s">
        <v>1</v>
      </c>
    </row>
    <row r="654" spans="1:31">
      <c r="A654" s="116">
        <v>19891015</v>
      </c>
      <c r="B654" s="36" t="s">
        <v>201</v>
      </c>
      <c r="C654" s="209"/>
      <c r="D654" s="209"/>
      <c r="E654" s="209"/>
      <c r="F654" s="62"/>
      <c r="G654" s="62">
        <v>5</v>
      </c>
      <c r="H654" s="23" t="str">
        <f t="shared" si="73"/>
        <v>UREN -80 033001  5</v>
      </c>
      <c r="I654" s="23" t="str">
        <f t="shared" si="74"/>
        <v xml:space="preserve"> 5</v>
      </c>
      <c r="J654" s="13"/>
      <c r="K654" s="327">
        <f>IFERROR(VLOOKUP(L654,Mapping!AW:BA,5,FALSE),"")</f>
        <v>1</v>
      </c>
      <c r="L654" s="261" t="s">
        <v>905</v>
      </c>
      <c r="M654" s="286"/>
      <c r="N654" s="393" t="s">
        <v>147</v>
      </c>
      <c r="O654" s="395" t="s">
        <v>147</v>
      </c>
      <c r="P654" s="13" t="s">
        <v>969</v>
      </c>
      <c r="Q654" s="77"/>
      <c r="R654" s="26"/>
      <c r="S654" s="26"/>
      <c r="T654" s="13"/>
      <c r="U654" s="62"/>
      <c r="V654" s="62">
        <v>5</v>
      </c>
      <c r="W654" s="23" t="str">
        <f t="shared" si="75"/>
        <v>UREN -80 033001  5</v>
      </c>
      <c r="X654" s="23" t="str">
        <f t="shared" si="76"/>
        <v xml:space="preserve"> 5</v>
      </c>
      <c r="Y654" s="13"/>
      <c r="Z654" s="13"/>
      <c r="AA654" s="13"/>
      <c r="AB654" s="90"/>
      <c r="AC654" s="26"/>
      <c r="AD654" s="24">
        <f>IF(AE654="","",VLOOKUP(AE654,Mapping!AT:AU,2,FALSE))</f>
        <v>2</v>
      </c>
      <c r="AE654" s="13" t="s">
        <v>1</v>
      </c>
    </row>
    <row r="655" spans="1:31">
      <c r="A655" s="116">
        <v>19891053</v>
      </c>
      <c r="B655" s="36" t="s">
        <v>207</v>
      </c>
      <c r="C655" s="209"/>
      <c r="D655" s="209"/>
      <c r="E655" s="209"/>
      <c r="F655" s="62"/>
      <c r="G655" s="62">
        <v>6</v>
      </c>
      <c r="H655" s="23" t="str">
        <f t="shared" si="73"/>
        <v>UREN -80 033001  6</v>
      </c>
      <c r="I655" s="23" t="str">
        <f t="shared" si="74"/>
        <v xml:space="preserve"> 6</v>
      </c>
      <c r="J655" s="13"/>
      <c r="K655" s="327">
        <f>IFERROR(VLOOKUP(L655,Mapping!AW:BA,5,FALSE),"")</f>
        <v>1</v>
      </c>
      <c r="L655" s="261" t="s">
        <v>905</v>
      </c>
      <c r="M655" s="286"/>
      <c r="N655" s="393" t="s">
        <v>147</v>
      </c>
      <c r="O655" s="395" t="s">
        <v>147</v>
      </c>
      <c r="P655" s="13" t="s">
        <v>969</v>
      </c>
      <c r="Q655" s="77"/>
      <c r="R655" s="26"/>
      <c r="S655" s="26"/>
      <c r="T655" s="13"/>
      <c r="U655" s="62"/>
      <c r="V655" s="62">
        <v>6</v>
      </c>
      <c r="W655" s="23" t="str">
        <f t="shared" si="75"/>
        <v>UREN -80 033001  6</v>
      </c>
      <c r="X655" s="23" t="str">
        <f t="shared" si="76"/>
        <v xml:space="preserve"> 6</v>
      </c>
      <c r="Y655" s="13"/>
      <c r="Z655" s="13"/>
      <c r="AA655" s="13"/>
      <c r="AB655" s="90"/>
      <c r="AC655" s="26"/>
      <c r="AD655" s="24">
        <f>IF(AE655="","",VLOOKUP(AE655,Mapping!AT:AU,2,FALSE))</f>
        <v>2</v>
      </c>
      <c r="AE655" s="13" t="s">
        <v>1</v>
      </c>
    </row>
    <row r="656" spans="1:31">
      <c r="A656" s="116">
        <v>19920001</v>
      </c>
      <c r="B656" s="36" t="s">
        <v>217</v>
      </c>
      <c r="C656" s="209"/>
      <c r="D656" s="209"/>
      <c r="E656" s="209"/>
      <c r="F656" s="62"/>
      <c r="G656" s="62">
        <v>6</v>
      </c>
      <c r="H656" s="23" t="str">
        <f t="shared" si="73"/>
        <v>UREN -80 033001  6</v>
      </c>
      <c r="I656" s="23" t="str">
        <f t="shared" si="74"/>
        <v xml:space="preserve"> 6</v>
      </c>
      <c r="J656" s="13"/>
      <c r="K656" s="327">
        <f>IFERROR(VLOOKUP(L656,Mapping!AW:BA,5,FALSE),"")</f>
        <v>1</v>
      </c>
      <c r="L656" s="97" t="s">
        <v>905</v>
      </c>
      <c r="M656" s="286"/>
      <c r="N656" s="393" t="s">
        <v>147</v>
      </c>
      <c r="O656" s="395" t="s">
        <v>147</v>
      </c>
      <c r="P656" s="13" t="s">
        <v>969</v>
      </c>
      <c r="Q656" s="77"/>
      <c r="R656" s="26"/>
      <c r="S656" s="26"/>
      <c r="T656" s="13"/>
      <c r="U656" s="62"/>
      <c r="V656" s="62">
        <v>6</v>
      </c>
      <c r="W656" s="23" t="str">
        <f t="shared" si="75"/>
        <v>UREN -80 033001  6</v>
      </c>
      <c r="X656" s="23" t="str">
        <f t="shared" si="76"/>
        <v xml:space="preserve"> 6</v>
      </c>
      <c r="Y656" s="13"/>
      <c r="Z656" s="13"/>
      <c r="AA656" s="13"/>
      <c r="AB656" s="90"/>
      <c r="AC656" s="26"/>
      <c r="AD656" s="24">
        <f>IF(AE656="","",VLOOKUP(AE656,Mapping!AT:AU,2,FALSE))</f>
        <v>2</v>
      </c>
      <c r="AE656" s="13" t="s">
        <v>1</v>
      </c>
    </row>
    <row r="657" spans="1:31">
      <c r="A657" s="116">
        <v>19920179</v>
      </c>
      <c r="B657" s="36" t="s">
        <v>222</v>
      </c>
      <c r="C657" s="209"/>
      <c r="D657" s="209"/>
      <c r="E657" s="209"/>
      <c r="F657" s="62"/>
      <c r="G657" s="62" t="s">
        <v>147</v>
      </c>
      <c r="H657" s="23" t="str">
        <f t="shared" si="73"/>
        <v>UREN -80 033001  N/A</v>
      </c>
      <c r="I657" s="23" t="str">
        <f t="shared" si="74"/>
        <v xml:space="preserve"> N/A</v>
      </c>
      <c r="J657" s="13"/>
      <c r="K657" s="327">
        <f>IFERROR(VLOOKUP(L657,Mapping!AW:BA,5,FALSE),"")</f>
        <v>1</v>
      </c>
      <c r="L657" s="97" t="s">
        <v>905</v>
      </c>
      <c r="M657" s="286"/>
      <c r="N657" s="393" t="s">
        <v>147</v>
      </c>
      <c r="O657" s="395" t="s">
        <v>147</v>
      </c>
      <c r="P657" s="13" t="s">
        <v>969</v>
      </c>
      <c r="Q657" s="77"/>
      <c r="R657" s="26"/>
      <c r="S657" s="26"/>
      <c r="T657" s="13"/>
      <c r="U657" s="62"/>
      <c r="V657" s="62" t="s">
        <v>147</v>
      </c>
      <c r="W657" s="23" t="str">
        <f t="shared" si="75"/>
        <v>UREN -80 033001  N/A</v>
      </c>
      <c r="X657" s="23" t="str">
        <f t="shared" si="76"/>
        <v xml:space="preserve"> N/A</v>
      </c>
      <c r="Y657" s="13"/>
      <c r="Z657" s="13"/>
      <c r="AA657" s="13"/>
      <c r="AB657" s="90"/>
      <c r="AC657" s="26"/>
      <c r="AD657" s="24">
        <f>IF(AE657="","",VLOOKUP(AE657,Mapping!AT:AU,2,FALSE))</f>
        <v>2</v>
      </c>
      <c r="AE657" s="13" t="s">
        <v>1</v>
      </c>
    </row>
    <row r="658" spans="1:31">
      <c r="A658" s="116">
        <v>19920194</v>
      </c>
      <c r="B658" s="36" t="s">
        <v>223</v>
      </c>
      <c r="C658" s="209"/>
      <c r="D658" s="209"/>
      <c r="E658" s="209"/>
      <c r="F658" s="62"/>
      <c r="G658" s="62">
        <v>7</v>
      </c>
      <c r="H658" s="23" t="str">
        <f t="shared" si="73"/>
        <v>UREN -80 033001  7</v>
      </c>
      <c r="I658" s="23" t="str">
        <f t="shared" si="74"/>
        <v xml:space="preserve"> 7</v>
      </c>
      <c r="J658" s="13"/>
      <c r="K658" s="327">
        <f>IFERROR(VLOOKUP(L658,Mapping!AW:BA,5,FALSE),"")</f>
        <v>1</v>
      </c>
      <c r="L658" s="97" t="s">
        <v>905</v>
      </c>
      <c r="M658" s="286"/>
      <c r="N658" s="393" t="s">
        <v>147</v>
      </c>
      <c r="O658" s="395" t="s">
        <v>147</v>
      </c>
      <c r="P658" s="13" t="s">
        <v>969</v>
      </c>
      <c r="Q658" s="77"/>
      <c r="R658" s="26"/>
      <c r="S658" s="26"/>
      <c r="T658" s="13"/>
      <c r="U658" s="62"/>
      <c r="V658" s="62">
        <v>7</v>
      </c>
      <c r="W658" s="23" t="str">
        <f t="shared" si="75"/>
        <v>UREN -80 033001  7</v>
      </c>
      <c r="X658" s="23" t="str">
        <f t="shared" si="76"/>
        <v xml:space="preserve"> 7</v>
      </c>
      <c r="Y658" s="13"/>
      <c r="Z658" s="13"/>
      <c r="AA658" s="13"/>
      <c r="AB658" s="90"/>
      <c r="AC658" s="26"/>
      <c r="AD658" s="24">
        <f>IF(AE658="","",VLOOKUP(AE658,Mapping!AT:AU,2,FALSE))</f>
        <v>2</v>
      </c>
      <c r="AE658" s="13" t="s">
        <v>1</v>
      </c>
    </row>
    <row r="659" spans="1:31">
      <c r="A659" s="116">
        <v>19960064</v>
      </c>
      <c r="B659" s="36" t="s">
        <v>235</v>
      </c>
      <c r="C659" s="209"/>
      <c r="D659" s="209"/>
      <c r="E659" s="209"/>
      <c r="F659" s="26"/>
      <c r="G659" s="26">
        <v>8</v>
      </c>
      <c r="H659" s="23" t="str">
        <f t="shared" si="73"/>
        <v>UREN -80 033001  8</v>
      </c>
      <c r="I659" s="23" t="str">
        <f t="shared" si="74"/>
        <v xml:space="preserve"> 8</v>
      </c>
      <c r="J659" s="13"/>
      <c r="K659" s="327">
        <f>IFERROR(VLOOKUP(L659,Mapping!AW:BA,5,FALSE),"")</f>
        <v>3</v>
      </c>
      <c r="L659" s="97" t="s">
        <v>943</v>
      </c>
      <c r="M659" s="286"/>
      <c r="N659" s="26" t="s">
        <v>147</v>
      </c>
      <c r="O659" s="252" t="s">
        <v>147</v>
      </c>
      <c r="P659" s="13" t="s">
        <v>949</v>
      </c>
      <c r="Q659" s="77"/>
      <c r="R659" s="26"/>
      <c r="S659" s="26"/>
      <c r="T659" s="13"/>
      <c r="U659" s="26"/>
      <c r="V659" s="26">
        <v>8</v>
      </c>
      <c r="W659" s="23" t="str">
        <f t="shared" si="75"/>
        <v>UREN -80 033001  8</v>
      </c>
      <c r="X659" s="23" t="str">
        <f t="shared" si="76"/>
        <v xml:space="preserve"> 8</v>
      </c>
      <c r="Y659" s="13"/>
      <c r="Z659" s="13"/>
      <c r="AA659" s="13"/>
      <c r="AB659" s="90"/>
      <c r="AC659" s="26"/>
      <c r="AD659" s="24">
        <f>IF(AE659="","",VLOOKUP(AE659,Mapping!AT:AU,2,FALSE))</f>
        <v>2</v>
      </c>
      <c r="AE659" s="13" t="s">
        <v>1</v>
      </c>
    </row>
    <row r="660" spans="1:31">
      <c r="A660" s="116">
        <v>19960064</v>
      </c>
      <c r="B660" s="36" t="s">
        <v>235</v>
      </c>
      <c r="C660" s="209"/>
      <c r="D660" s="209"/>
      <c r="E660" s="209"/>
      <c r="F660" s="26"/>
      <c r="G660" s="26"/>
      <c r="H660" s="23" t="str">
        <f t="shared" si="73"/>
        <v/>
      </c>
      <c r="I660" s="23" t="str">
        <f t="shared" si="74"/>
        <v/>
      </c>
      <c r="J660" s="13"/>
      <c r="K660" s="327">
        <f>IFERROR(VLOOKUP(L660,Mapping!AW:BA,5,FALSE),"")</f>
        <v>1</v>
      </c>
      <c r="L660" s="97" t="s">
        <v>905</v>
      </c>
      <c r="M660" s="286"/>
      <c r="N660" s="26" t="s">
        <v>147</v>
      </c>
      <c r="O660" s="252" t="s">
        <v>147</v>
      </c>
      <c r="P660" s="13" t="s">
        <v>949</v>
      </c>
      <c r="Q660" s="77"/>
      <c r="R660" s="26"/>
      <c r="S660" s="26"/>
      <c r="T660" s="13"/>
      <c r="U660" s="26"/>
      <c r="V660" s="26"/>
      <c r="W660" s="23" t="str">
        <f t="shared" si="75"/>
        <v/>
      </c>
      <c r="X660" s="23" t="str">
        <f t="shared" si="76"/>
        <v/>
      </c>
      <c r="Y660" s="13"/>
      <c r="Z660" s="13"/>
      <c r="AA660" s="13"/>
      <c r="AB660" s="90"/>
      <c r="AC660" s="26"/>
      <c r="AD660" s="24">
        <f>IF(AE660="","",VLOOKUP(AE660,Mapping!AT:AU,2,FALSE))</f>
        <v>2</v>
      </c>
      <c r="AE660" s="13" t="s">
        <v>1</v>
      </c>
    </row>
    <row r="661" spans="1:31">
      <c r="A661" s="116">
        <v>20000034</v>
      </c>
      <c r="B661" s="36" t="s">
        <v>240</v>
      </c>
      <c r="C661" s="209"/>
      <c r="D661" s="209"/>
      <c r="E661" s="209"/>
      <c r="F661" s="26"/>
      <c r="G661" s="26"/>
      <c r="H661" s="23" t="str">
        <f t="shared" si="73"/>
        <v/>
      </c>
      <c r="I661" s="23" t="str">
        <f t="shared" si="74"/>
        <v/>
      </c>
      <c r="J661" s="13"/>
      <c r="K661" s="327">
        <f>IFERROR(VLOOKUP(L661,Mapping!AW:BA,5,FALSE),"")</f>
        <v>3</v>
      </c>
      <c r="L661" s="97" t="s">
        <v>943</v>
      </c>
      <c r="M661" s="286"/>
      <c r="N661" s="26" t="s">
        <v>147</v>
      </c>
      <c r="O661" s="252" t="s">
        <v>147</v>
      </c>
      <c r="P661" s="13" t="s">
        <v>949</v>
      </c>
      <c r="Q661" s="77"/>
      <c r="R661" s="26"/>
      <c r="S661" s="26"/>
      <c r="T661" s="13"/>
      <c r="U661" s="26"/>
      <c r="V661" s="26"/>
      <c r="W661" s="23" t="str">
        <f t="shared" si="75"/>
        <v/>
      </c>
      <c r="X661" s="23" t="str">
        <f t="shared" si="76"/>
        <v/>
      </c>
      <c r="Y661" s="13"/>
      <c r="Z661" s="13"/>
      <c r="AA661" s="13"/>
      <c r="AB661" s="90"/>
      <c r="AC661" s="26"/>
      <c r="AD661" s="24">
        <f>IF(AE661="","",VLOOKUP(AE661,Mapping!AT:AU,2,FALSE))</f>
        <v>2</v>
      </c>
      <c r="AE661" s="13" t="s">
        <v>1</v>
      </c>
    </row>
    <row r="662" spans="1:31">
      <c r="A662" s="116">
        <v>20110477</v>
      </c>
      <c r="B662" s="36" t="s">
        <v>251</v>
      </c>
      <c r="C662" s="209"/>
      <c r="D662" s="209"/>
      <c r="E662" s="209"/>
      <c r="F662" s="26"/>
      <c r="G662" s="26"/>
      <c r="H662" s="23" t="str">
        <f t="shared" si="73"/>
        <v/>
      </c>
      <c r="I662" s="23" t="str">
        <f t="shared" si="74"/>
        <v/>
      </c>
      <c r="J662" s="13"/>
      <c r="K662" s="327">
        <f>IFERROR(VLOOKUP(L662,Mapping!AW:BA,5,FALSE),"")</f>
        <v>1</v>
      </c>
      <c r="L662" s="97" t="s">
        <v>905</v>
      </c>
      <c r="M662" s="286"/>
      <c r="N662" s="26" t="s">
        <v>147</v>
      </c>
      <c r="O662" s="252" t="s">
        <v>147</v>
      </c>
      <c r="P662" s="13" t="s">
        <v>949</v>
      </c>
      <c r="Q662" s="77"/>
      <c r="R662" s="26"/>
      <c r="S662" s="26"/>
      <c r="T662" s="13"/>
      <c r="U662" s="26"/>
      <c r="V662" s="26"/>
      <c r="W662" s="23" t="str">
        <f t="shared" si="75"/>
        <v/>
      </c>
      <c r="X662" s="23" t="str">
        <f t="shared" si="76"/>
        <v/>
      </c>
      <c r="Y662" s="13"/>
      <c r="Z662" s="13"/>
      <c r="AA662" s="13"/>
      <c r="AB662" s="90"/>
      <c r="AC662" s="26"/>
      <c r="AD662" s="24">
        <f>IF(AE662="","",VLOOKUP(AE662,Mapping!AT:AU,2,FALSE))</f>
        <v>2</v>
      </c>
      <c r="AE662" s="13" t="s">
        <v>1</v>
      </c>
    </row>
    <row r="663" spans="1:31">
      <c r="A663" s="116">
        <v>20110477</v>
      </c>
      <c r="B663" s="36" t="s">
        <v>251</v>
      </c>
      <c r="C663" s="209"/>
      <c r="D663" s="209"/>
      <c r="E663" s="209"/>
      <c r="F663" s="26"/>
      <c r="G663" s="26">
        <v>7</v>
      </c>
      <c r="H663" s="23" t="str">
        <f t="shared" si="73"/>
        <v>UREN -80 033001  7</v>
      </c>
      <c r="I663" s="23" t="str">
        <f t="shared" si="74"/>
        <v xml:space="preserve"> 7</v>
      </c>
      <c r="J663" s="13"/>
      <c r="K663" s="327">
        <f>IFERROR(VLOOKUP(L663,Mapping!AW:BA,5,FALSE),"")</f>
        <v>2</v>
      </c>
      <c r="L663" s="97" t="s">
        <v>925</v>
      </c>
      <c r="M663" s="286"/>
      <c r="N663" s="26" t="s">
        <v>147</v>
      </c>
      <c r="O663" s="252" t="s">
        <v>147</v>
      </c>
      <c r="P663" s="13" t="s">
        <v>949</v>
      </c>
      <c r="Q663" s="77"/>
      <c r="R663" s="26"/>
      <c r="S663" s="26"/>
      <c r="T663" s="13"/>
      <c r="U663" s="26"/>
      <c r="V663" s="26">
        <v>7</v>
      </c>
      <c r="W663" s="23" t="str">
        <f t="shared" si="75"/>
        <v>UREN -80 033001  7</v>
      </c>
      <c r="X663" s="23" t="str">
        <f t="shared" si="76"/>
        <v xml:space="preserve"> 7</v>
      </c>
      <c r="Y663" s="13"/>
      <c r="Z663" s="13"/>
      <c r="AA663" s="13"/>
      <c r="AB663" s="90"/>
      <c r="AC663" s="26"/>
      <c r="AD663" s="24">
        <f>IF(AE663="","",VLOOKUP(AE663,Mapping!AT:AU,2,FALSE))</f>
        <v>2</v>
      </c>
      <c r="AE663" s="13" t="s">
        <v>1</v>
      </c>
    </row>
    <row r="664" spans="1:31">
      <c r="A664" s="116">
        <v>20130871</v>
      </c>
      <c r="B664" s="36" t="s">
        <v>256</v>
      </c>
      <c r="C664" s="209"/>
      <c r="D664" s="209"/>
      <c r="E664" s="209"/>
      <c r="F664" s="26"/>
      <c r="G664" s="26">
        <v>8</v>
      </c>
      <c r="H664" s="23" t="str">
        <f t="shared" si="73"/>
        <v>UREN -80 033001  8</v>
      </c>
      <c r="I664" s="23" t="str">
        <f t="shared" si="74"/>
        <v xml:space="preserve"> 8</v>
      </c>
      <c r="J664" s="13"/>
      <c r="K664" s="327">
        <f>IFERROR(VLOOKUP(L664,Mapping!AW:BA,5,FALSE),"")</f>
        <v>1</v>
      </c>
      <c r="L664" s="97" t="s">
        <v>905</v>
      </c>
      <c r="M664" s="286"/>
      <c r="N664" s="26" t="s">
        <v>147</v>
      </c>
      <c r="O664" s="252" t="s">
        <v>147</v>
      </c>
      <c r="P664" s="13" t="s">
        <v>949</v>
      </c>
      <c r="Q664" s="77"/>
      <c r="R664" s="26"/>
      <c r="S664" s="26"/>
      <c r="T664" s="13"/>
      <c r="U664" s="26"/>
      <c r="V664" s="26">
        <v>8</v>
      </c>
      <c r="W664" s="23" t="str">
        <f t="shared" si="75"/>
        <v>UREN -80 033001  8</v>
      </c>
      <c r="X664" s="23" t="str">
        <f t="shared" si="76"/>
        <v xml:space="preserve"> 8</v>
      </c>
      <c r="Y664" s="13"/>
      <c r="Z664" s="13"/>
      <c r="AA664" s="13"/>
      <c r="AB664" s="90"/>
      <c r="AC664" s="26"/>
      <c r="AD664" s="24">
        <f>IF(AE664="","",VLOOKUP(AE664,Mapping!AT:AU,2,FALSE))</f>
        <v>2</v>
      </c>
      <c r="AE664" s="13" t="s">
        <v>1</v>
      </c>
    </row>
    <row r="665" spans="1:31">
      <c r="A665" s="116">
        <v>19960064</v>
      </c>
      <c r="B665" s="36" t="s">
        <v>235</v>
      </c>
      <c r="C665" s="209"/>
      <c r="D665" s="209"/>
      <c r="E665" s="209"/>
      <c r="F665" s="62"/>
      <c r="G665" s="62">
        <v>8</v>
      </c>
      <c r="H665" s="23" t="str">
        <f t="shared" si="73"/>
        <v>UREN -80 033001  8</v>
      </c>
      <c r="I665" s="23" t="str">
        <f t="shared" si="74"/>
        <v xml:space="preserve"> 8</v>
      </c>
      <c r="J665" s="13" t="s">
        <v>205</v>
      </c>
      <c r="K665" s="327">
        <f>IFERROR(VLOOKUP(L665,Mapping!AW:BA,5,FALSE),"")</f>
        <v>3</v>
      </c>
      <c r="L665" s="97" t="s">
        <v>943</v>
      </c>
      <c r="M665" s="286" t="s">
        <v>2938</v>
      </c>
      <c r="N665" s="26" t="s">
        <v>147</v>
      </c>
      <c r="O665" s="93" t="s">
        <v>147</v>
      </c>
      <c r="P665" s="13" t="s">
        <v>912</v>
      </c>
      <c r="Q665" s="77"/>
      <c r="R665" s="26"/>
      <c r="S665" s="26"/>
      <c r="T665" s="13"/>
      <c r="U665" s="62"/>
      <c r="V665" s="62">
        <v>8</v>
      </c>
      <c r="W665" s="23" t="str">
        <f t="shared" si="75"/>
        <v>UREN -80 033001  8</v>
      </c>
      <c r="X665" s="23" t="str">
        <f t="shared" si="76"/>
        <v xml:space="preserve"> 8</v>
      </c>
      <c r="Y665" s="13"/>
      <c r="Z665" s="13"/>
      <c r="AA665" s="13"/>
      <c r="AB665" s="90"/>
      <c r="AC665" s="26"/>
      <c r="AD665" s="24">
        <f>IF(AE665="","",VLOOKUP(AE665,Mapping!AT:AU,2,FALSE))</f>
        <v>2</v>
      </c>
      <c r="AE665" s="13" t="s">
        <v>1</v>
      </c>
    </row>
    <row r="666" spans="1:31">
      <c r="A666" s="116">
        <v>19960064</v>
      </c>
      <c r="B666" s="36" t="s">
        <v>235</v>
      </c>
      <c r="C666" s="209"/>
      <c r="D666" s="209"/>
      <c r="E666" s="209"/>
      <c r="F666" s="26"/>
      <c r="G666" s="26"/>
      <c r="H666" s="23" t="str">
        <f t="shared" si="73"/>
        <v/>
      </c>
      <c r="I666" s="23" t="str">
        <f t="shared" si="74"/>
        <v/>
      </c>
      <c r="J666" s="13"/>
      <c r="K666" s="327">
        <f>IFERROR(VLOOKUP(L666,Mapping!AW:BA,5,FALSE),"")</f>
        <v>1</v>
      </c>
      <c r="L666" s="97" t="s">
        <v>905</v>
      </c>
      <c r="M666" s="286"/>
      <c r="N666" s="26" t="s">
        <v>147</v>
      </c>
      <c r="O666" s="93" t="s">
        <v>147</v>
      </c>
      <c r="P666" s="13" t="s">
        <v>912</v>
      </c>
      <c r="Q666" s="77"/>
      <c r="R666" s="26"/>
      <c r="S666" s="26"/>
      <c r="T666" s="13"/>
      <c r="U666" s="26"/>
      <c r="V666" s="26"/>
      <c r="W666" s="23" t="str">
        <f t="shared" si="75"/>
        <v/>
      </c>
      <c r="X666" s="23" t="str">
        <f t="shared" si="76"/>
        <v/>
      </c>
      <c r="Y666" s="13"/>
      <c r="Z666" s="13"/>
      <c r="AA666" s="13"/>
      <c r="AB666" s="90"/>
      <c r="AC666" s="26"/>
      <c r="AD666" s="24">
        <f>IF(AE666="","",VLOOKUP(AE666,Mapping!AT:AU,2,FALSE))</f>
        <v>2</v>
      </c>
      <c r="AE666" s="13" t="s">
        <v>1</v>
      </c>
    </row>
    <row r="667" spans="1:31">
      <c r="A667" s="116">
        <v>20110477</v>
      </c>
      <c r="B667" s="36" t="s">
        <v>251</v>
      </c>
      <c r="C667" s="209"/>
      <c r="D667" s="209"/>
      <c r="E667" s="209"/>
      <c r="F667" s="62"/>
      <c r="G667" s="62"/>
      <c r="H667" s="23" t="str">
        <f t="shared" si="73"/>
        <v/>
      </c>
      <c r="I667" s="23" t="str">
        <f t="shared" si="74"/>
        <v/>
      </c>
      <c r="J667" s="13"/>
      <c r="K667" s="327">
        <f>IFERROR(VLOOKUP(L667,Mapping!AW:BA,5,FALSE),"")</f>
        <v>1</v>
      </c>
      <c r="L667" s="97" t="s">
        <v>905</v>
      </c>
      <c r="M667" s="286"/>
      <c r="N667" s="26" t="s">
        <v>147</v>
      </c>
      <c r="O667" s="93" t="s">
        <v>147</v>
      </c>
      <c r="P667" s="13" t="s">
        <v>912</v>
      </c>
      <c r="Q667" s="77"/>
      <c r="R667" s="26"/>
      <c r="S667" s="26"/>
      <c r="T667" s="13"/>
      <c r="U667" s="62"/>
      <c r="V667" s="62"/>
      <c r="W667" s="23" t="str">
        <f t="shared" si="75"/>
        <v/>
      </c>
      <c r="X667" s="23" t="str">
        <f t="shared" si="76"/>
        <v/>
      </c>
      <c r="Y667" s="13"/>
      <c r="Z667" s="13"/>
      <c r="AA667" s="13"/>
      <c r="AB667" s="90"/>
      <c r="AC667" s="26"/>
      <c r="AD667" s="24">
        <f>IF(AE667="","",VLOOKUP(AE667,Mapping!AT:AU,2,FALSE))</f>
        <v>2</v>
      </c>
      <c r="AE667" s="13" t="s">
        <v>1</v>
      </c>
    </row>
    <row r="668" spans="1:31">
      <c r="A668" s="116">
        <v>20110477</v>
      </c>
      <c r="B668" s="36" t="s">
        <v>251</v>
      </c>
      <c r="C668" s="209"/>
      <c r="D668" s="209"/>
      <c r="E668" s="209"/>
      <c r="F668" s="62"/>
      <c r="G668" s="26">
        <v>7</v>
      </c>
      <c r="H668" s="23" t="str">
        <f t="shared" si="73"/>
        <v>UREN -80 033001  7</v>
      </c>
      <c r="I668" s="23" t="str">
        <f t="shared" si="74"/>
        <v xml:space="preserve"> 7</v>
      </c>
      <c r="J668" s="13"/>
      <c r="K668" s="327">
        <f>IFERROR(VLOOKUP(L668,Mapping!AW:BA,5,FALSE),"")</f>
        <v>2</v>
      </c>
      <c r="L668" s="216" t="s">
        <v>925</v>
      </c>
      <c r="M668" s="286"/>
      <c r="N668" s="26" t="s">
        <v>147</v>
      </c>
      <c r="O668" s="93" t="s">
        <v>147</v>
      </c>
      <c r="P668" s="13" t="s">
        <v>912</v>
      </c>
      <c r="Q668" s="77"/>
      <c r="R668" s="26"/>
      <c r="S668" s="26"/>
      <c r="T668" s="13"/>
      <c r="U668" s="62"/>
      <c r="V668" s="26">
        <v>7</v>
      </c>
      <c r="W668" s="23" t="str">
        <f t="shared" si="75"/>
        <v>UREN -80 033001  7</v>
      </c>
      <c r="X668" s="23" t="str">
        <f t="shared" si="76"/>
        <v xml:space="preserve"> 7</v>
      </c>
      <c r="Y668" s="13"/>
      <c r="Z668" s="13"/>
      <c r="AA668" s="13"/>
      <c r="AB668" s="90"/>
      <c r="AC668" s="26"/>
      <c r="AD668" s="24">
        <f>IF(AE668="","",VLOOKUP(AE668,Mapping!AT:AU,2,FALSE))</f>
        <v>2</v>
      </c>
      <c r="AE668" s="13" t="s">
        <v>1</v>
      </c>
    </row>
    <row r="669" spans="1:31">
      <c r="A669" s="116" t="s">
        <v>428</v>
      </c>
      <c r="B669" s="36" t="s">
        <v>429</v>
      </c>
      <c r="C669" s="209"/>
      <c r="D669" s="209"/>
      <c r="E669" s="209"/>
      <c r="F669" s="62"/>
      <c r="G669" s="62"/>
      <c r="H669" s="23" t="str">
        <f t="shared" si="73"/>
        <v/>
      </c>
      <c r="I669" s="23" t="str">
        <f t="shared" si="74"/>
        <v/>
      </c>
      <c r="J669" s="13"/>
      <c r="K669" s="327">
        <f>IFERROR(VLOOKUP(L669,Mapping!AW:BA,5,FALSE),"")</f>
        <v>1</v>
      </c>
      <c r="L669" s="97" t="s">
        <v>905</v>
      </c>
      <c r="M669" s="286"/>
      <c r="N669" s="26" t="s">
        <v>147</v>
      </c>
      <c r="O669" s="93" t="s">
        <v>147</v>
      </c>
      <c r="P669" s="13" t="s">
        <v>912</v>
      </c>
      <c r="Q669" s="77"/>
      <c r="R669" s="26"/>
      <c r="S669" s="26"/>
      <c r="T669" s="13"/>
      <c r="U669" s="62"/>
      <c r="V669" s="62"/>
      <c r="W669" s="23" t="str">
        <f t="shared" si="75"/>
        <v/>
      </c>
      <c r="X669" s="23" t="str">
        <f t="shared" si="76"/>
        <v/>
      </c>
      <c r="Y669" s="13"/>
      <c r="Z669" s="13"/>
      <c r="AA669" s="13"/>
      <c r="AB669" s="90"/>
      <c r="AC669" s="26"/>
      <c r="AD669" s="24">
        <f>IF(AE669="","",VLOOKUP(AE669,Mapping!AT:AU,2,FALSE))</f>
        <v>2</v>
      </c>
      <c r="AE669" s="13" t="s">
        <v>1</v>
      </c>
    </row>
    <row r="670" spans="1:31">
      <c r="A670" s="116" t="s">
        <v>428</v>
      </c>
      <c r="B670" s="36" t="s">
        <v>429</v>
      </c>
      <c r="C670" s="209"/>
      <c r="D670" s="209"/>
      <c r="E670" s="209"/>
      <c r="F670" s="62"/>
      <c r="G670" s="62"/>
      <c r="H670" s="23" t="str">
        <f t="shared" si="73"/>
        <v/>
      </c>
      <c r="I670" s="23" t="str">
        <f t="shared" si="74"/>
        <v/>
      </c>
      <c r="J670" s="13"/>
      <c r="K670" s="327">
        <f>IFERROR(VLOOKUP(L670,Mapping!AW:BA,5,FALSE),"")</f>
        <v>2</v>
      </c>
      <c r="L670" s="216" t="s">
        <v>925</v>
      </c>
      <c r="M670" s="286"/>
      <c r="N670" s="26" t="s">
        <v>147</v>
      </c>
      <c r="O670" s="93" t="s">
        <v>147</v>
      </c>
      <c r="P670" s="13" t="s">
        <v>912</v>
      </c>
      <c r="Q670" s="77"/>
      <c r="R670" s="26"/>
      <c r="S670" s="26"/>
      <c r="T670" s="13"/>
      <c r="U670" s="62"/>
      <c r="V670" s="62"/>
      <c r="W670" s="23" t="str">
        <f t="shared" si="75"/>
        <v/>
      </c>
      <c r="X670" s="23" t="str">
        <f t="shared" si="76"/>
        <v/>
      </c>
      <c r="Y670" s="13"/>
      <c r="Z670" s="13"/>
      <c r="AA670" s="13"/>
      <c r="AB670" s="90"/>
      <c r="AC670" s="26"/>
      <c r="AD670" s="24">
        <f>IF(AE670="","",VLOOKUP(AE670,Mapping!AT:AU,2,FALSE))</f>
        <v>2</v>
      </c>
      <c r="AE670" s="13" t="s">
        <v>1</v>
      </c>
    </row>
    <row r="671" spans="1:31">
      <c r="A671" s="116" t="s">
        <v>428</v>
      </c>
      <c r="B671" s="36" t="s">
        <v>429</v>
      </c>
      <c r="C671" s="209"/>
      <c r="D671" s="209"/>
      <c r="E671" s="209"/>
      <c r="F671" s="62"/>
      <c r="G671" s="62"/>
      <c r="H671" s="23" t="str">
        <f t="shared" si="73"/>
        <v/>
      </c>
      <c r="I671" s="23" t="str">
        <f t="shared" si="74"/>
        <v/>
      </c>
      <c r="J671" s="13"/>
      <c r="K671" s="327">
        <f>IFERROR(VLOOKUP(L671,Mapping!AW:BA,5,FALSE),"")</f>
        <v>3</v>
      </c>
      <c r="L671" s="97" t="s">
        <v>943</v>
      </c>
      <c r="M671" s="286"/>
      <c r="N671" s="26" t="s">
        <v>147</v>
      </c>
      <c r="O671" s="93" t="s">
        <v>147</v>
      </c>
      <c r="P671" s="13" t="s">
        <v>912</v>
      </c>
      <c r="Q671" s="77"/>
      <c r="R671" s="26"/>
      <c r="S671" s="26"/>
      <c r="T671" s="13"/>
      <c r="U671" s="62"/>
      <c r="V671" s="62"/>
      <c r="W671" s="23" t="str">
        <f t="shared" si="75"/>
        <v/>
      </c>
      <c r="X671" s="23" t="str">
        <f t="shared" si="76"/>
        <v/>
      </c>
      <c r="Y671" s="13"/>
      <c r="Z671" s="13"/>
      <c r="AA671" s="13"/>
      <c r="AB671" s="90"/>
      <c r="AC671" s="26"/>
      <c r="AD671" s="24">
        <f>IF(AE671="","",VLOOKUP(AE671,Mapping!AT:AU,2,FALSE))</f>
        <v>2</v>
      </c>
      <c r="AE671" s="13" t="s">
        <v>1</v>
      </c>
    </row>
    <row r="672" spans="1:31">
      <c r="A672" s="116" t="s">
        <v>431</v>
      </c>
      <c r="B672" s="36" t="s">
        <v>432</v>
      </c>
      <c r="C672" s="209"/>
      <c r="D672" s="209"/>
      <c r="E672" s="209"/>
      <c r="F672" s="62"/>
      <c r="G672" s="62"/>
      <c r="H672" s="23" t="str">
        <f t="shared" si="73"/>
        <v/>
      </c>
      <c r="I672" s="23" t="str">
        <f t="shared" si="74"/>
        <v/>
      </c>
      <c r="J672" s="13"/>
      <c r="K672" s="327">
        <f>IFERROR(VLOOKUP(L672,Mapping!AW:BA,5,FALSE),"")</f>
        <v>1</v>
      </c>
      <c r="L672" s="97" t="s">
        <v>905</v>
      </c>
      <c r="M672" s="286"/>
      <c r="N672" s="26" t="s">
        <v>147</v>
      </c>
      <c r="O672" s="93" t="s">
        <v>147</v>
      </c>
      <c r="P672" s="13" t="s">
        <v>912</v>
      </c>
      <c r="Q672" s="77"/>
      <c r="R672" s="26"/>
      <c r="S672" s="26"/>
      <c r="T672" s="13"/>
      <c r="U672" s="62"/>
      <c r="V672" s="62"/>
      <c r="W672" s="23" t="str">
        <f t="shared" si="75"/>
        <v/>
      </c>
      <c r="X672" s="23" t="str">
        <f t="shared" si="76"/>
        <v/>
      </c>
      <c r="Y672" s="13"/>
      <c r="Z672" s="13"/>
      <c r="AA672" s="13"/>
      <c r="AB672" s="90"/>
      <c r="AC672" s="26"/>
      <c r="AD672" s="24">
        <f>IF(AE672="","",VLOOKUP(AE672,Mapping!AT:AU,2,FALSE))</f>
        <v>2</v>
      </c>
      <c r="AE672" s="13" t="s">
        <v>1</v>
      </c>
    </row>
    <row r="673" spans="1:31">
      <c r="A673" s="116" t="s">
        <v>431</v>
      </c>
      <c r="B673" s="36" t="s">
        <v>432</v>
      </c>
      <c r="C673" s="209"/>
      <c r="D673" s="209"/>
      <c r="E673" s="209"/>
      <c r="F673" s="62"/>
      <c r="G673" s="62"/>
      <c r="H673" s="23" t="str">
        <f t="shared" si="73"/>
        <v/>
      </c>
      <c r="I673" s="23" t="str">
        <f t="shared" si="74"/>
        <v/>
      </c>
      <c r="J673" s="13"/>
      <c r="K673" s="327">
        <f>IFERROR(VLOOKUP(L673,Mapping!AW:BA,5,FALSE),"")</f>
        <v>2</v>
      </c>
      <c r="L673" s="216" t="s">
        <v>925</v>
      </c>
      <c r="M673" s="286"/>
      <c r="N673" s="26" t="s">
        <v>147</v>
      </c>
      <c r="O673" s="93" t="s">
        <v>147</v>
      </c>
      <c r="P673" s="13" t="s">
        <v>912</v>
      </c>
      <c r="Q673" s="77"/>
      <c r="R673" s="26"/>
      <c r="S673" s="26"/>
      <c r="T673" s="13"/>
      <c r="U673" s="62"/>
      <c r="V673" s="62"/>
      <c r="W673" s="23" t="str">
        <f t="shared" si="75"/>
        <v/>
      </c>
      <c r="X673" s="23" t="str">
        <f t="shared" si="76"/>
        <v/>
      </c>
      <c r="Y673" s="13"/>
      <c r="Z673" s="13"/>
      <c r="AA673" s="13"/>
      <c r="AB673" s="90"/>
      <c r="AC673" s="26"/>
      <c r="AD673" s="24">
        <f>IF(AE673="","",VLOOKUP(AE673,Mapping!AT:AU,2,FALSE))</f>
        <v>2</v>
      </c>
      <c r="AE673" s="13" t="s">
        <v>1</v>
      </c>
    </row>
    <row r="674" spans="1:31">
      <c r="A674" s="116" t="s">
        <v>431</v>
      </c>
      <c r="B674" s="36" t="s">
        <v>432</v>
      </c>
      <c r="C674" s="209"/>
      <c r="D674" s="209"/>
      <c r="E674" s="209"/>
      <c r="F674" s="62"/>
      <c r="G674" s="62"/>
      <c r="H674" s="23" t="str">
        <f t="shared" si="73"/>
        <v/>
      </c>
      <c r="I674" s="23" t="str">
        <f t="shared" si="74"/>
        <v/>
      </c>
      <c r="J674" s="13"/>
      <c r="K674" s="327">
        <f>IFERROR(VLOOKUP(L674,Mapping!AW:BA,5,FALSE),"")</f>
        <v>3</v>
      </c>
      <c r="L674" s="97" t="s">
        <v>943</v>
      </c>
      <c r="M674" s="286"/>
      <c r="N674" s="26" t="s">
        <v>147</v>
      </c>
      <c r="O674" s="93" t="s">
        <v>147</v>
      </c>
      <c r="P674" s="13" t="s">
        <v>912</v>
      </c>
      <c r="Q674" s="77"/>
      <c r="R674" s="26"/>
      <c r="S674" s="26"/>
      <c r="T674" s="13"/>
      <c r="U674" s="62"/>
      <c r="V674" s="62"/>
      <c r="W674" s="23" t="str">
        <f t="shared" si="75"/>
        <v/>
      </c>
      <c r="X674" s="23" t="str">
        <f t="shared" si="76"/>
        <v/>
      </c>
      <c r="Y674" s="13"/>
      <c r="Z674" s="13"/>
      <c r="AA674" s="13"/>
      <c r="AB674" s="90"/>
      <c r="AC674" s="26"/>
      <c r="AD674" s="24">
        <f>IF(AE674="","",VLOOKUP(AE674,Mapping!AT:AU,2,FALSE))</f>
        <v>2</v>
      </c>
      <c r="AE674" s="13" t="s">
        <v>1</v>
      </c>
    </row>
    <row r="675" spans="1:31">
      <c r="A675" s="116" t="s">
        <v>3137</v>
      </c>
      <c r="B675" s="36" t="s">
        <v>3138</v>
      </c>
      <c r="C675" s="209"/>
      <c r="D675" s="209"/>
      <c r="E675" s="209"/>
      <c r="F675" s="62"/>
      <c r="G675" s="62"/>
      <c r="H675" s="23" t="str">
        <f t="shared" si="73"/>
        <v/>
      </c>
      <c r="I675" s="23" t="str">
        <f t="shared" si="74"/>
        <v/>
      </c>
      <c r="J675" s="13"/>
      <c r="K675" s="327">
        <f>IFERROR(VLOOKUP(L675,Mapping!AW:BA,5,FALSE),"")</f>
        <v>1</v>
      </c>
      <c r="L675" s="97" t="s">
        <v>905</v>
      </c>
      <c r="M675" s="286"/>
      <c r="N675" s="26" t="s">
        <v>147</v>
      </c>
      <c r="O675" s="93" t="s">
        <v>147</v>
      </c>
      <c r="P675" s="13" t="s">
        <v>912</v>
      </c>
      <c r="Q675" s="77"/>
      <c r="R675" s="26"/>
      <c r="S675" s="26"/>
      <c r="T675" s="13"/>
      <c r="U675" s="62"/>
      <c r="V675" s="62"/>
      <c r="W675" s="23" t="str">
        <f t="shared" si="75"/>
        <v/>
      </c>
      <c r="X675" s="23" t="str">
        <f t="shared" si="76"/>
        <v/>
      </c>
      <c r="Y675" s="13"/>
      <c r="Z675" s="13"/>
      <c r="AA675" s="13"/>
      <c r="AB675" s="90"/>
      <c r="AC675" s="26"/>
      <c r="AD675" s="24">
        <f>IF(AE675="","",VLOOKUP(AE675,Mapping!AT:AU,2,FALSE))</f>
        <v>2</v>
      </c>
      <c r="AE675" s="13" t="s">
        <v>1</v>
      </c>
    </row>
    <row r="676" spans="1:31">
      <c r="A676" s="116" t="s">
        <v>3137</v>
      </c>
      <c r="B676" s="36" t="s">
        <v>3138</v>
      </c>
      <c r="C676" s="209"/>
      <c r="D676" s="209"/>
      <c r="E676" s="209"/>
      <c r="F676" s="62"/>
      <c r="G676" s="62"/>
      <c r="H676" s="23" t="str">
        <f t="shared" ref="H676:H707" si="77">IF(G676="","","UREN -80 033001"&amp;" "&amp;F676&amp;" "&amp;G676)</f>
        <v/>
      </c>
      <c r="I676" s="23" t="str">
        <f t="shared" ref="I676:I709" si="78">IF(G676="","",F676&amp;" "&amp;G676)</f>
        <v/>
      </c>
      <c r="J676" s="13"/>
      <c r="K676" s="327">
        <f>IFERROR(VLOOKUP(L676,Mapping!AW:BA,5,FALSE),"")</f>
        <v>2</v>
      </c>
      <c r="L676" s="216" t="s">
        <v>925</v>
      </c>
      <c r="M676" s="286"/>
      <c r="N676" s="26" t="s">
        <v>147</v>
      </c>
      <c r="O676" s="93" t="s">
        <v>147</v>
      </c>
      <c r="P676" s="13" t="s">
        <v>912</v>
      </c>
      <c r="Q676" s="77"/>
      <c r="R676" s="26"/>
      <c r="S676" s="26"/>
      <c r="T676" s="13"/>
      <c r="U676" s="62"/>
      <c r="V676" s="62"/>
      <c r="W676" s="23" t="str">
        <f t="shared" ref="W676:W707" si="79">IF(V676="","","UREN -80 033001"&amp;" "&amp;U676&amp;" "&amp;V676)</f>
        <v/>
      </c>
      <c r="X676" s="23" t="str">
        <f t="shared" ref="X676:X709" si="80">IF(V676="","",U676&amp;" "&amp;V676)</f>
        <v/>
      </c>
      <c r="Y676" s="13"/>
      <c r="Z676" s="13"/>
      <c r="AA676" s="13"/>
      <c r="AB676" s="90"/>
      <c r="AC676" s="26"/>
      <c r="AD676" s="24">
        <f>IF(AE676="","",VLOOKUP(AE676,Mapping!AT:AU,2,FALSE))</f>
        <v>2</v>
      </c>
      <c r="AE676" s="13" t="s">
        <v>1</v>
      </c>
    </row>
    <row r="677" spans="1:31">
      <c r="A677" s="116" t="s">
        <v>3137</v>
      </c>
      <c r="B677" s="36" t="s">
        <v>3138</v>
      </c>
      <c r="C677" s="209"/>
      <c r="D677" s="209"/>
      <c r="E677" s="209"/>
      <c r="F677" s="62"/>
      <c r="G677" s="62"/>
      <c r="H677" s="23" t="str">
        <f t="shared" si="77"/>
        <v/>
      </c>
      <c r="I677" s="23" t="str">
        <f t="shared" si="78"/>
        <v/>
      </c>
      <c r="J677" s="13"/>
      <c r="K677" s="327">
        <f>IFERROR(VLOOKUP(L677,Mapping!AW:BA,5,FALSE),"")</f>
        <v>3</v>
      </c>
      <c r="L677" s="97" t="s">
        <v>943</v>
      </c>
      <c r="M677" s="286"/>
      <c r="N677" s="26" t="s">
        <v>147</v>
      </c>
      <c r="O677" s="93" t="s">
        <v>147</v>
      </c>
      <c r="P677" s="13" t="s">
        <v>912</v>
      </c>
      <c r="Q677" s="77"/>
      <c r="R677" s="26"/>
      <c r="S677" s="26"/>
      <c r="T677" s="13"/>
      <c r="U677" s="62"/>
      <c r="V677" s="62"/>
      <c r="W677" s="23" t="str">
        <f t="shared" si="79"/>
        <v/>
      </c>
      <c r="X677" s="23" t="str">
        <f t="shared" si="80"/>
        <v/>
      </c>
      <c r="Y677" s="13"/>
      <c r="Z677" s="13"/>
      <c r="AA677" s="13"/>
      <c r="AB677" s="90"/>
      <c r="AC677" s="26"/>
      <c r="AD677" s="24">
        <f>IF(AE677="","",VLOOKUP(AE677,Mapping!AT:AU,2,FALSE))</f>
        <v>2</v>
      </c>
      <c r="AE677" s="13" t="s">
        <v>1</v>
      </c>
    </row>
    <row r="678" spans="1:31">
      <c r="A678" s="116" t="s">
        <v>476</v>
      </c>
      <c r="B678" s="36" t="s">
        <v>477</v>
      </c>
      <c r="C678" s="209"/>
      <c r="D678" s="209"/>
      <c r="E678" s="209"/>
      <c r="F678" s="62"/>
      <c r="G678" s="62"/>
      <c r="H678" s="23" t="str">
        <f t="shared" si="77"/>
        <v/>
      </c>
      <c r="I678" s="23" t="str">
        <f t="shared" si="78"/>
        <v/>
      </c>
      <c r="J678" s="13"/>
      <c r="K678" s="327">
        <f>IFERROR(VLOOKUP(L678,Mapping!AW:BA,5,FALSE),"")</f>
        <v>1</v>
      </c>
      <c r="L678" s="97" t="s">
        <v>905</v>
      </c>
      <c r="M678" s="286"/>
      <c r="N678" s="26" t="s">
        <v>147</v>
      </c>
      <c r="O678" s="93" t="s">
        <v>147</v>
      </c>
      <c r="P678" s="13" t="s">
        <v>912</v>
      </c>
      <c r="Q678" s="77"/>
      <c r="R678" s="26"/>
      <c r="S678" s="26"/>
      <c r="T678" s="13"/>
      <c r="U678" s="62"/>
      <c r="V678" s="62"/>
      <c r="W678" s="23" t="str">
        <f t="shared" si="79"/>
        <v/>
      </c>
      <c r="X678" s="23" t="str">
        <f t="shared" si="80"/>
        <v/>
      </c>
      <c r="Y678" s="13"/>
      <c r="Z678" s="13"/>
      <c r="AA678" s="13"/>
      <c r="AB678" s="90"/>
      <c r="AC678" s="26"/>
      <c r="AD678" s="24">
        <f>IF(AE678="","",VLOOKUP(AE678,Mapping!AT:AU,2,FALSE))</f>
        <v>2</v>
      </c>
      <c r="AE678" s="13" t="s">
        <v>1</v>
      </c>
    </row>
    <row r="679" spans="1:31">
      <c r="A679" s="116" t="s">
        <v>476</v>
      </c>
      <c r="B679" s="36" t="s">
        <v>477</v>
      </c>
      <c r="C679" s="209"/>
      <c r="D679" s="209"/>
      <c r="E679" s="209"/>
      <c r="F679" s="62"/>
      <c r="G679" s="62"/>
      <c r="H679" s="23" t="str">
        <f t="shared" si="77"/>
        <v/>
      </c>
      <c r="I679" s="23" t="str">
        <f t="shared" si="78"/>
        <v/>
      </c>
      <c r="J679" s="13"/>
      <c r="K679" s="327">
        <f>IFERROR(VLOOKUP(L679,Mapping!AW:BA,5,FALSE),"")</f>
        <v>3</v>
      </c>
      <c r="L679" s="97" t="s">
        <v>943</v>
      </c>
      <c r="M679" s="286"/>
      <c r="N679" s="26" t="s">
        <v>147</v>
      </c>
      <c r="O679" s="93" t="s">
        <v>147</v>
      </c>
      <c r="P679" s="13" t="s">
        <v>912</v>
      </c>
      <c r="Q679" s="77"/>
      <c r="R679" s="26"/>
      <c r="S679" s="26"/>
      <c r="T679" s="13"/>
      <c r="U679" s="62"/>
      <c r="V679" s="62"/>
      <c r="W679" s="23" t="str">
        <f t="shared" si="79"/>
        <v/>
      </c>
      <c r="X679" s="23" t="str">
        <f t="shared" si="80"/>
        <v/>
      </c>
      <c r="Y679" s="13"/>
      <c r="Z679" s="13"/>
      <c r="AA679" s="13"/>
      <c r="AB679" s="90"/>
      <c r="AC679" s="26"/>
      <c r="AD679" s="24">
        <f>IF(AE679="","",VLOOKUP(AE679,Mapping!AT:AU,2,FALSE))</f>
        <v>2</v>
      </c>
      <c r="AE679" s="13" t="s">
        <v>1</v>
      </c>
    </row>
    <row r="680" spans="1:31">
      <c r="A680" s="116" t="s">
        <v>489</v>
      </c>
      <c r="B680" s="36" t="s">
        <v>490</v>
      </c>
      <c r="C680" s="209"/>
      <c r="D680" s="209"/>
      <c r="E680" s="209"/>
      <c r="F680" s="62"/>
      <c r="G680" s="62"/>
      <c r="H680" s="23" t="str">
        <f t="shared" si="77"/>
        <v/>
      </c>
      <c r="I680" s="23" t="str">
        <f t="shared" si="78"/>
        <v/>
      </c>
      <c r="J680" s="13"/>
      <c r="K680" s="327">
        <f>IFERROR(VLOOKUP(L680,Mapping!AW:BA,5,FALSE),"")</f>
        <v>1</v>
      </c>
      <c r="L680" s="97" t="s">
        <v>905</v>
      </c>
      <c r="M680" s="286"/>
      <c r="N680" s="26" t="s">
        <v>147</v>
      </c>
      <c r="O680" s="93" t="s">
        <v>147</v>
      </c>
      <c r="P680" s="13" t="s">
        <v>912</v>
      </c>
      <c r="Q680" s="77"/>
      <c r="R680" s="26"/>
      <c r="S680" s="26"/>
      <c r="T680" s="13"/>
      <c r="U680" s="62"/>
      <c r="V680" s="62"/>
      <c r="W680" s="23" t="str">
        <f t="shared" si="79"/>
        <v/>
      </c>
      <c r="X680" s="23" t="str">
        <f t="shared" si="80"/>
        <v/>
      </c>
      <c r="Y680" s="13"/>
      <c r="Z680" s="13"/>
      <c r="AA680" s="13"/>
      <c r="AB680" s="90"/>
      <c r="AC680" s="26"/>
      <c r="AD680" s="24">
        <f>IF(AE680="","",VLOOKUP(AE680,Mapping!AT:AU,2,FALSE))</f>
        <v>2</v>
      </c>
      <c r="AE680" s="13" t="s">
        <v>1</v>
      </c>
    </row>
    <row r="681" spans="1:31">
      <c r="A681" s="116" t="s">
        <v>489</v>
      </c>
      <c r="B681" s="36" t="s">
        <v>490</v>
      </c>
      <c r="C681" s="209"/>
      <c r="D681" s="209"/>
      <c r="E681" s="209"/>
      <c r="F681" s="62"/>
      <c r="G681" s="62"/>
      <c r="H681" s="23" t="str">
        <f t="shared" si="77"/>
        <v/>
      </c>
      <c r="I681" s="23" t="str">
        <f t="shared" si="78"/>
        <v/>
      </c>
      <c r="J681" s="13"/>
      <c r="K681" s="327">
        <f>IFERROR(VLOOKUP(L681,Mapping!AW:BA,5,FALSE),"")</f>
        <v>3</v>
      </c>
      <c r="L681" s="97" t="s">
        <v>943</v>
      </c>
      <c r="M681" s="286"/>
      <c r="N681" s="26" t="s">
        <v>147</v>
      </c>
      <c r="O681" s="93" t="s">
        <v>147</v>
      </c>
      <c r="P681" s="13" t="s">
        <v>912</v>
      </c>
      <c r="Q681" s="77"/>
      <c r="R681" s="26"/>
      <c r="S681" s="26"/>
      <c r="T681" s="13"/>
      <c r="U681" s="62"/>
      <c r="V681" s="62"/>
      <c r="W681" s="23" t="str">
        <f t="shared" si="79"/>
        <v/>
      </c>
      <c r="X681" s="23" t="str">
        <f t="shared" si="80"/>
        <v/>
      </c>
      <c r="Y681" s="13"/>
      <c r="Z681" s="13"/>
      <c r="AA681" s="13"/>
      <c r="AB681" s="90"/>
      <c r="AC681" s="26"/>
      <c r="AD681" s="24">
        <f>IF(AE681="","",VLOOKUP(AE681,Mapping!AT:AU,2,FALSE))</f>
        <v>2</v>
      </c>
      <c r="AE681" s="13" t="s">
        <v>1</v>
      </c>
    </row>
    <row r="682" spans="1:31">
      <c r="A682" s="116" t="s">
        <v>491</v>
      </c>
      <c r="B682" s="36" t="s">
        <v>492</v>
      </c>
      <c r="C682" s="209"/>
      <c r="D682" s="209"/>
      <c r="E682" s="209"/>
      <c r="F682" s="62"/>
      <c r="G682" s="62"/>
      <c r="H682" s="23" t="str">
        <f t="shared" si="77"/>
        <v/>
      </c>
      <c r="I682" s="23" t="str">
        <f t="shared" si="78"/>
        <v/>
      </c>
      <c r="J682" s="13"/>
      <c r="K682" s="327">
        <f>IFERROR(VLOOKUP(L682,Mapping!AW:BA,5,FALSE),"")</f>
        <v>1</v>
      </c>
      <c r="L682" s="97" t="s">
        <v>905</v>
      </c>
      <c r="M682" s="286"/>
      <c r="N682" s="26" t="s">
        <v>147</v>
      </c>
      <c r="O682" s="93" t="s">
        <v>147</v>
      </c>
      <c r="P682" s="13" t="s">
        <v>912</v>
      </c>
      <c r="Q682" s="77"/>
      <c r="R682" s="26"/>
      <c r="S682" s="26"/>
      <c r="T682" s="13"/>
      <c r="U682" s="62"/>
      <c r="V682" s="62"/>
      <c r="W682" s="23" t="str">
        <f t="shared" si="79"/>
        <v/>
      </c>
      <c r="X682" s="23" t="str">
        <f t="shared" si="80"/>
        <v/>
      </c>
      <c r="Y682" s="13"/>
      <c r="Z682" s="13"/>
      <c r="AA682" s="13"/>
      <c r="AB682" s="90"/>
      <c r="AC682" s="26"/>
      <c r="AD682" s="24">
        <f>IF(AE682="","",VLOOKUP(AE682,Mapping!AT:AU,2,FALSE))</f>
        <v>2</v>
      </c>
      <c r="AE682" s="13" t="s">
        <v>1</v>
      </c>
    </row>
    <row r="683" spans="1:31" ht="58">
      <c r="A683" s="116" t="s">
        <v>491</v>
      </c>
      <c r="B683" s="36" t="s">
        <v>492</v>
      </c>
      <c r="C683" s="209"/>
      <c r="D683" s="209"/>
      <c r="E683" s="209"/>
      <c r="F683" s="62"/>
      <c r="G683" s="62"/>
      <c r="H683" s="23" t="str">
        <f t="shared" si="77"/>
        <v/>
      </c>
      <c r="I683" s="23" t="str">
        <f t="shared" si="78"/>
        <v/>
      </c>
      <c r="J683" s="13"/>
      <c r="K683" s="327">
        <f>IFERROR(VLOOKUP(L683,Mapping!AW:BA,5,FALSE),"")</f>
        <v>2</v>
      </c>
      <c r="L683" s="216" t="s">
        <v>925</v>
      </c>
      <c r="M683" s="286"/>
      <c r="N683" s="26" t="s">
        <v>147</v>
      </c>
      <c r="O683" s="93" t="s">
        <v>147</v>
      </c>
      <c r="P683" s="13" t="s">
        <v>912</v>
      </c>
      <c r="Q683" s="77"/>
      <c r="R683" s="26"/>
      <c r="S683" s="26"/>
      <c r="T683" s="13"/>
      <c r="U683" s="62"/>
      <c r="V683" s="62"/>
      <c r="W683" s="23" t="str">
        <f t="shared" si="79"/>
        <v/>
      </c>
      <c r="X683" s="23" t="str">
        <f t="shared" si="80"/>
        <v/>
      </c>
      <c r="Y683" s="13"/>
      <c r="Z683" s="13"/>
      <c r="AA683" s="13"/>
      <c r="AB683" s="90" t="s">
        <v>3139</v>
      </c>
      <c r="AC683" s="26"/>
      <c r="AD683" s="24">
        <f>IF(AE683="","",VLOOKUP(AE683,Mapping!AT:AU,2,FALSE))</f>
        <v>2</v>
      </c>
      <c r="AE683" s="13" t="s">
        <v>1</v>
      </c>
    </row>
    <row r="684" spans="1:31">
      <c r="A684" s="116" t="s">
        <v>491</v>
      </c>
      <c r="B684" s="36" t="s">
        <v>492</v>
      </c>
      <c r="C684" s="209"/>
      <c r="D684" s="209"/>
      <c r="E684" s="209"/>
      <c r="F684" s="62"/>
      <c r="G684" s="62"/>
      <c r="H684" s="23" t="str">
        <f t="shared" si="77"/>
        <v/>
      </c>
      <c r="I684" s="23" t="str">
        <f t="shared" si="78"/>
        <v/>
      </c>
      <c r="J684" s="13"/>
      <c r="K684" s="327">
        <f>IFERROR(VLOOKUP(L684,Mapping!AW:BA,5,FALSE),"")</f>
        <v>3</v>
      </c>
      <c r="L684" s="97" t="s">
        <v>943</v>
      </c>
      <c r="M684" s="286"/>
      <c r="N684" s="26" t="s">
        <v>147</v>
      </c>
      <c r="O684" s="93" t="s">
        <v>147</v>
      </c>
      <c r="P684" s="13" t="s">
        <v>912</v>
      </c>
      <c r="Q684" s="77"/>
      <c r="R684" s="26"/>
      <c r="S684" s="26"/>
      <c r="T684" s="13"/>
      <c r="U684" s="62"/>
      <c r="V684" s="62"/>
      <c r="W684" s="23" t="str">
        <f t="shared" si="79"/>
        <v/>
      </c>
      <c r="X684" s="23" t="str">
        <f t="shared" si="80"/>
        <v/>
      </c>
      <c r="Y684" s="13"/>
      <c r="Z684" s="13"/>
      <c r="AA684" s="13"/>
      <c r="AB684" s="90"/>
      <c r="AC684" s="26"/>
      <c r="AD684" s="24">
        <f>IF(AE684="","",VLOOKUP(AE684,Mapping!AT:AU,2,FALSE))</f>
        <v>2</v>
      </c>
      <c r="AE684" s="13" t="s">
        <v>1</v>
      </c>
    </row>
    <row r="685" spans="1:31">
      <c r="A685" s="116" t="s">
        <v>360</v>
      </c>
      <c r="B685" s="36" t="s">
        <v>361</v>
      </c>
      <c r="C685" s="209"/>
      <c r="D685" s="209"/>
      <c r="E685" s="209"/>
      <c r="F685" s="26"/>
      <c r="G685" s="26"/>
      <c r="H685" s="23" t="str">
        <f t="shared" si="77"/>
        <v/>
      </c>
      <c r="I685" s="23" t="str">
        <f t="shared" si="78"/>
        <v/>
      </c>
      <c r="J685" s="13"/>
      <c r="K685" s="327">
        <f>IFERROR(VLOOKUP(L685,Mapping!AW:BA,5,FALSE),"")</f>
        <v>1</v>
      </c>
      <c r="L685" s="97" t="s">
        <v>905</v>
      </c>
      <c r="M685" s="286"/>
      <c r="N685" s="26" t="s">
        <v>147</v>
      </c>
      <c r="O685" s="252" t="s">
        <v>147</v>
      </c>
      <c r="P685" s="13" t="s">
        <v>949</v>
      </c>
      <c r="Q685" s="77"/>
      <c r="R685" s="26"/>
      <c r="S685" s="26"/>
      <c r="T685" s="13"/>
      <c r="U685" s="26"/>
      <c r="V685" s="26"/>
      <c r="W685" s="23" t="str">
        <f t="shared" si="79"/>
        <v/>
      </c>
      <c r="X685" s="23" t="str">
        <f t="shared" si="80"/>
        <v/>
      </c>
      <c r="Y685" s="13"/>
      <c r="Z685" s="13"/>
      <c r="AA685" s="13"/>
      <c r="AB685" s="90"/>
      <c r="AC685" s="26"/>
      <c r="AD685" s="24">
        <f>IF(AE685="","",VLOOKUP(AE685,Mapping!AT:AU,2,FALSE))</f>
        <v>2</v>
      </c>
      <c r="AE685" s="13" t="s">
        <v>1</v>
      </c>
    </row>
    <row r="686" spans="1:31">
      <c r="A686" s="116" t="s">
        <v>360</v>
      </c>
      <c r="B686" s="36" t="s">
        <v>361</v>
      </c>
      <c r="C686" s="209"/>
      <c r="D686" s="209"/>
      <c r="E686" s="209"/>
      <c r="F686" s="26"/>
      <c r="G686" s="26"/>
      <c r="H686" s="23" t="str">
        <f t="shared" si="77"/>
        <v/>
      </c>
      <c r="I686" s="23" t="str">
        <f t="shared" si="78"/>
        <v/>
      </c>
      <c r="J686" s="13"/>
      <c r="K686" s="327">
        <f>IFERROR(VLOOKUP(L686,Mapping!AW:BA,5,FALSE),"")</f>
        <v>3</v>
      </c>
      <c r="L686" s="97" t="s">
        <v>943</v>
      </c>
      <c r="M686" s="286"/>
      <c r="N686" s="26" t="s">
        <v>147</v>
      </c>
      <c r="O686" s="252" t="s">
        <v>147</v>
      </c>
      <c r="P686" s="13" t="s">
        <v>949</v>
      </c>
      <c r="Q686" s="77"/>
      <c r="R686" s="26"/>
      <c r="S686" s="26"/>
      <c r="T686" s="13"/>
      <c r="U686" s="26"/>
      <c r="V686" s="26"/>
      <c r="W686" s="23" t="str">
        <f t="shared" si="79"/>
        <v/>
      </c>
      <c r="X686" s="23" t="str">
        <f t="shared" si="80"/>
        <v/>
      </c>
      <c r="Y686" s="13"/>
      <c r="Z686" s="13"/>
      <c r="AA686" s="13"/>
      <c r="AB686" s="90"/>
      <c r="AC686" s="26"/>
      <c r="AD686" s="24">
        <f>IF(AE686="","",VLOOKUP(AE686,Mapping!AT:AU,2,FALSE))</f>
        <v>2</v>
      </c>
      <c r="AE686" s="13" t="s">
        <v>1</v>
      </c>
    </row>
    <row r="687" spans="1:31">
      <c r="A687" s="116" t="s">
        <v>389</v>
      </c>
      <c r="B687" s="36" t="s">
        <v>390</v>
      </c>
      <c r="C687" s="209"/>
      <c r="D687" s="209"/>
      <c r="E687" s="209"/>
      <c r="F687" s="26"/>
      <c r="G687" s="26"/>
      <c r="H687" s="23" t="str">
        <f t="shared" si="77"/>
        <v/>
      </c>
      <c r="I687" s="23" t="str">
        <f t="shared" si="78"/>
        <v/>
      </c>
      <c r="J687" s="13"/>
      <c r="K687" s="327">
        <f>IFERROR(VLOOKUP(L687,Mapping!AW:BA,5,FALSE),"")</f>
        <v>2</v>
      </c>
      <c r="L687" s="97" t="s">
        <v>925</v>
      </c>
      <c r="M687" s="286"/>
      <c r="N687" s="26" t="s">
        <v>147</v>
      </c>
      <c r="O687" s="252" t="s">
        <v>147</v>
      </c>
      <c r="P687" s="13" t="s">
        <v>949</v>
      </c>
      <c r="Q687" s="77"/>
      <c r="R687" s="26"/>
      <c r="S687" s="26"/>
      <c r="T687" s="13"/>
      <c r="U687" s="26"/>
      <c r="V687" s="26"/>
      <c r="W687" s="23" t="str">
        <f t="shared" si="79"/>
        <v/>
      </c>
      <c r="X687" s="23" t="str">
        <f t="shared" si="80"/>
        <v/>
      </c>
      <c r="Y687" s="13"/>
      <c r="Z687" s="13"/>
      <c r="AA687" s="13"/>
      <c r="AB687" s="90"/>
      <c r="AC687" s="26"/>
      <c r="AD687" s="24">
        <f>IF(AE687="","",VLOOKUP(AE687,Mapping!AT:AU,2,FALSE))</f>
        <v>2</v>
      </c>
      <c r="AE687" s="13" t="s">
        <v>1</v>
      </c>
    </row>
    <row r="688" spans="1:31">
      <c r="A688" s="116" t="s">
        <v>405</v>
      </c>
      <c r="B688" s="36" t="s">
        <v>406</v>
      </c>
      <c r="C688" s="209"/>
      <c r="D688" s="209"/>
      <c r="E688" s="209"/>
      <c r="F688" s="26"/>
      <c r="G688" s="26"/>
      <c r="H688" s="23" t="str">
        <f t="shared" si="77"/>
        <v/>
      </c>
      <c r="I688" s="23" t="str">
        <f t="shared" si="78"/>
        <v/>
      </c>
      <c r="J688" s="13"/>
      <c r="K688" s="327">
        <f>IFERROR(VLOOKUP(L688,Mapping!AW:BA,5,FALSE),"")</f>
        <v>1</v>
      </c>
      <c r="L688" s="97" t="s">
        <v>905</v>
      </c>
      <c r="M688" s="286"/>
      <c r="N688" s="26" t="s">
        <v>147</v>
      </c>
      <c r="O688" s="252" t="s">
        <v>147</v>
      </c>
      <c r="P688" s="13" t="s">
        <v>949</v>
      </c>
      <c r="Q688" s="77"/>
      <c r="R688" s="26"/>
      <c r="S688" s="26"/>
      <c r="T688" s="13"/>
      <c r="U688" s="26"/>
      <c r="V688" s="26"/>
      <c r="W688" s="23" t="str">
        <f t="shared" si="79"/>
        <v/>
      </c>
      <c r="X688" s="23" t="str">
        <f t="shared" si="80"/>
        <v/>
      </c>
      <c r="Y688" s="13"/>
      <c r="Z688" s="13"/>
      <c r="AA688" s="13"/>
      <c r="AB688" s="90"/>
      <c r="AC688" s="26"/>
      <c r="AD688" s="24">
        <f>IF(AE688="","",VLOOKUP(AE688,Mapping!AT:AU,2,FALSE))</f>
        <v>2</v>
      </c>
      <c r="AE688" s="13" t="s">
        <v>1</v>
      </c>
    </row>
    <row r="689" spans="1:31">
      <c r="A689" s="116" t="s">
        <v>405</v>
      </c>
      <c r="B689" s="36" t="s">
        <v>406</v>
      </c>
      <c r="C689" s="209"/>
      <c r="D689" s="209"/>
      <c r="E689" s="209"/>
      <c r="F689" s="26"/>
      <c r="G689" s="26"/>
      <c r="H689" s="23" t="str">
        <f t="shared" si="77"/>
        <v/>
      </c>
      <c r="I689" s="23" t="str">
        <f t="shared" si="78"/>
        <v/>
      </c>
      <c r="J689" s="13"/>
      <c r="K689" s="327">
        <f>IFERROR(VLOOKUP(L689,Mapping!AW:BA,5,FALSE),"")</f>
        <v>3</v>
      </c>
      <c r="L689" s="97" t="s">
        <v>943</v>
      </c>
      <c r="M689" s="286"/>
      <c r="N689" s="26" t="s">
        <v>147</v>
      </c>
      <c r="O689" s="252" t="s">
        <v>147</v>
      </c>
      <c r="P689" s="13" t="s">
        <v>949</v>
      </c>
      <c r="Q689" s="77"/>
      <c r="R689" s="26"/>
      <c r="S689" s="26"/>
      <c r="T689" s="13"/>
      <c r="U689" s="26"/>
      <c r="V689" s="26"/>
      <c r="W689" s="23" t="str">
        <f t="shared" si="79"/>
        <v/>
      </c>
      <c r="X689" s="23" t="str">
        <f t="shared" si="80"/>
        <v/>
      </c>
      <c r="Y689" s="13"/>
      <c r="Z689" s="13"/>
      <c r="AA689" s="13"/>
      <c r="AB689" s="90"/>
      <c r="AC689" s="26"/>
      <c r="AD689" s="24">
        <f>IF(AE689="","",VLOOKUP(AE689,Mapping!AT:AU,2,FALSE))</f>
        <v>2</v>
      </c>
      <c r="AE689" s="13" t="s">
        <v>1</v>
      </c>
    </row>
    <row r="690" spans="1:31">
      <c r="A690" s="116" t="s">
        <v>408</v>
      </c>
      <c r="B690" s="36" t="s">
        <v>409</v>
      </c>
      <c r="C690" s="209"/>
      <c r="D690" s="209"/>
      <c r="E690" s="209"/>
      <c r="F690" s="26"/>
      <c r="G690" s="26"/>
      <c r="H690" s="23" t="str">
        <f t="shared" si="77"/>
        <v/>
      </c>
      <c r="I690" s="23" t="str">
        <f t="shared" si="78"/>
        <v/>
      </c>
      <c r="J690" s="13"/>
      <c r="K690" s="327">
        <f>IFERROR(VLOOKUP(L690,Mapping!AW:BA,5,FALSE),"")</f>
        <v>1</v>
      </c>
      <c r="L690" s="97" t="s">
        <v>905</v>
      </c>
      <c r="M690" s="286"/>
      <c r="N690" s="26" t="s">
        <v>147</v>
      </c>
      <c r="O690" s="252" t="s">
        <v>147</v>
      </c>
      <c r="P690" s="13" t="s">
        <v>949</v>
      </c>
      <c r="Q690" s="77"/>
      <c r="R690" s="26"/>
      <c r="S690" s="26"/>
      <c r="T690" s="13"/>
      <c r="U690" s="26"/>
      <c r="V690" s="26"/>
      <c r="W690" s="23" t="str">
        <f t="shared" si="79"/>
        <v/>
      </c>
      <c r="X690" s="23" t="str">
        <f t="shared" si="80"/>
        <v/>
      </c>
      <c r="Y690" s="13"/>
      <c r="Z690" s="13"/>
      <c r="AA690" s="13"/>
      <c r="AB690" s="90"/>
      <c r="AC690" s="26"/>
      <c r="AD690" s="24">
        <f>IF(AE690="","",VLOOKUP(AE690,Mapping!AT:AU,2,FALSE))</f>
        <v>2</v>
      </c>
      <c r="AE690" s="13" t="s">
        <v>1</v>
      </c>
    </row>
    <row r="691" spans="1:31">
      <c r="A691" s="116" t="s">
        <v>408</v>
      </c>
      <c r="B691" s="36" t="s">
        <v>409</v>
      </c>
      <c r="C691" s="209"/>
      <c r="D691" s="209"/>
      <c r="E691" s="209"/>
      <c r="F691" s="26"/>
      <c r="G691" s="26"/>
      <c r="H691" s="23" t="str">
        <f t="shared" si="77"/>
        <v/>
      </c>
      <c r="I691" s="23" t="str">
        <f t="shared" si="78"/>
        <v/>
      </c>
      <c r="J691" s="13"/>
      <c r="K691" s="327">
        <f>IFERROR(VLOOKUP(L691,Mapping!AW:BA,5,FALSE),"")</f>
        <v>3</v>
      </c>
      <c r="L691" s="97" t="s">
        <v>943</v>
      </c>
      <c r="M691" s="286"/>
      <c r="N691" s="26" t="s">
        <v>147</v>
      </c>
      <c r="O691" s="252" t="s">
        <v>147</v>
      </c>
      <c r="P691" s="13" t="s">
        <v>949</v>
      </c>
      <c r="Q691" s="77"/>
      <c r="R691" s="26"/>
      <c r="S691" s="26"/>
      <c r="T691" s="13"/>
      <c r="U691" s="26"/>
      <c r="V691" s="26"/>
      <c r="W691" s="23" t="str">
        <f t="shared" si="79"/>
        <v/>
      </c>
      <c r="X691" s="23" t="str">
        <f t="shared" si="80"/>
        <v/>
      </c>
      <c r="Y691" s="13"/>
      <c r="Z691" s="13"/>
      <c r="AA691" s="13"/>
      <c r="AB691" s="90"/>
      <c r="AC691" s="26"/>
      <c r="AD691" s="24">
        <f>IF(AE691="","",VLOOKUP(AE691,Mapping!AT:AU,2,FALSE))</f>
        <v>2</v>
      </c>
      <c r="AE691" s="13" t="s">
        <v>1</v>
      </c>
    </row>
    <row r="692" spans="1:31">
      <c r="A692" s="116" t="s">
        <v>411</v>
      </c>
      <c r="B692" s="36" t="s">
        <v>412</v>
      </c>
      <c r="C692" s="209"/>
      <c r="D692" s="209"/>
      <c r="E692" s="209"/>
      <c r="F692" s="26"/>
      <c r="G692" s="26"/>
      <c r="H692" s="23" t="str">
        <f t="shared" si="77"/>
        <v/>
      </c>
      <c r="I692" s="23" t="str">
        <f t="shared" si="78"/>
        <v/>
      </c>
      <c r="J692" s="13"/>
      <c r="K692" s="327">
        <f>IFERROR(VLOOKUP(L692,Mapping!AW:BA,5,FALSE),"")</f>
        <v>1</v>
      </c>
      <c r="L692" s="97" t="s">
        <v>905</v>
      </c>
      <c r="M692" s="286"/>
      <c r="N692" s="26" t="s">
        <v>147</v>
      </c>
      <c r="O692" s="252" t="s">
        <v>147</v>
      </c>
      <c r="P692" s="13" t="s">
        <v>949</v>
      </c>
      <c r="Q692" s="77"/>
      <c r="R692" s="26"/>
      <c r="S692" s="26"/>
      <c r="T692" s="13"/>
      <c r="U692" s="26"/>
      <c r="V692" s="26"/>
      <c r="W692" s="23" t="str">
        <f t="shared" si="79"/>
        <v/>
      </c>
      <c r="X692" s="23" t="str">
        <f t="shared" si="80"/>
        <v/>
      </c>
      <c r="Y692" s="13"/>
      <c r="Z692" s="13"/>
      <c r="AA692" s="13"/>
      <c r="AB692" s="90"/>
      <c r="AC692" s="26"/>
      <c r="AD692" s="24">
        <f>IF(AE692="","",VLOOKUP(AE692,Mapping!AT:AU,2,FALSE))</f>
        <v>2</v>
      </c>
      <c r="AE692" s="13" t="s">
        <v>1</v>
      </c>
    </row>
    <row r="693" spans="1:31">
      <c r="A693" s="116" t="s">
        <v>411</v>
      </c>
      <c r="B693" s="36" t="s">
        <v>412</v>
      </c>
      <c r="C693" s="209"/>
      <c r="D693" s="209"/>
      <c r="E693" s="209"/>
      <c r="F693" s="26"/>
      <c r="G693" s="26"/>
      <c r="H693" s="23" t="str">
        <f t="shared" si="77"/>
        <v/>
      </c>
      <c r="I693" s="23" t="str">
        <f t="shared" si="78"/>
        <v/>
      </c>
      <c r="J693" s="13"/>
      <c r="K693" s="327">
        <f>IFERROR(VLOOKUP(L693,Mapping!AW:BA,5,FALSE),"")</f>
        <v>3</v>
      </c>
      <c r="L693" s="97" t="s">
        <v>943</v>
      </c>
      <c r="M693" s="286"/>
      <c r="N693" s="26" t="s">
        <v>147</v>
      </c>
      <c r="O693" s="252" t="s">
        <v>147</v>
      </c>
      <c r="P693" s="13" t="s">
        <v>949</v>
      </c>
      <c r="Q693" s="77"/>
      <c r="R693" s="26"/>
      <c r="S693" s="26"/>
      <c r="T693" s="13"/>
      <c r="U693" s="26"/>
      <c r="V693" s="26"/>
      <c r="W693" s="23" t="str">
        <f t="shared" si="79"/>
        <v/>
      </c>
      <c r="X693" s="23" t="str">
        <f t="shared" si="80"/>
        <v/>
      </c>
      <c r="Y693" s="13"/>
      <c r="Z693" s="13"/>
      <c r="AA693" s="13"/>
      <c r="AB693" s="90"/>
      <c r="AC693" s="26"/>
      <c r="AD693" s="24">
        <f>IF(AE693="","",VLOOKUP(AE693,Mapping!AT:AU,2,FALSE))</f>
        <v>2</v>
      </c>
      <c r="AE693" s="13" t="s">
        <v>1</v>
      </c>
    </row>
    <row r="694" spans="1:31">
      <c r="A694" s="116" t="s">
        <v>416</v>
      </c>
      <c r="B694" s="36" t="s">
        <v>417</v>
      </c>
      <c r="C694" s="209"/>
      <c r="D694" s="209"/>
      <c r="E694" s="209"/>
      <c r="F694" s="26"/>
      <c r="G694" s="26"/>
      <c r="H694" s="23" t="str">
        <f t="shared" si="77"/>
        <v/>
      </c>
      <c r="I694" s="23" t="str">
        <f t="shared" si="78"/>
        <v/>
      </c>
      <c r="J694" s="13"/>
      <c r="K694" s="327">
        <f>IFERROR(VLOOKUP(L694,Mapping!AW:BA,5,FALSE),"")</f>
        <v>1</v>
      </c>
      <c r="L694" s="97" t="s">
        <v>905</v>
      </c>
      <c r="M694" s="286"/>
      <c r="N694" s="26" t="s">
        <v>147</v>
      </c>
      <c r="O694" s="252" t="s">
        <v>147</v>
      </c>
      <c r="P694" s="13" t="s">
        <v>949</v>
      </c>
      <c r="Q694" s="77"/>
      <c r="R694" s="26"/>
      <c r="S694" s="26"/>
      <c r="T694" s="13"/>
      <c r="U694" s="26"/>
      <c r="V694" s="26"/>
      <c r="W694" s="23" t="str">
        <f t="shared" si="79"/>
        <v/>
      </c>
      <c r="X694" s="23" t="str">
        <f t="shared" si="80"/>
        <v/>
      </c>
      <c r="Y694" s="13"/>
      <c r="Z694" s="13"/>
      <c r="AA694" s="13"/>
      <c r="AB694" s="90"/>
      <c r="AC694" s="26"/>
      <c r="AD694" s="24">
        <f>IF(AE694="","",VLOOKUP(AE694,Mapping!AT:AU,2,FALSE))</f>
        <v>2</v>
      </c>
      <c r="AE694" s="13" t="s">
        <v>1</v>
      </c>
    </row>
    <row r="695" spans="1:31">
      <c r="A695" s="116" t="s">
        <v>416</v>
      </c>
      <c r="B695" s="36" t="s">
        <v>417</v>
      </c>
      <c r="C695" s="209"/>
      <c r="D695" s="209"/>
      <c r="E695" s="209"/>
      <c r="F695" s="26"/>
      <c r="G695" s="26"/>
      <c r="H695" s="23" t="str">
        <f t="shared" si="77"/>
        <v/>
      </c>
      <c r="I695" s="23" t="str">
        <f t="shared" si="78"/>
        <v/>
      </c>
      <c r="J695" s="13"/>
      <c r="K695" s="327">
        <f>IFERROR(VLOOKUP(L695,Mapping!AW:BA,5,FALSE),"")</f>
        <v>3</v>
      </c>
      <c r="L695" s="97" t="s">
        <v>943</v>
      </c>
      <c r="M695" s="286"/>
      <c r="N695" s="26" t="s">
        <v>147</v>
      </c>
      <c r="O695" s="252" t="s">
        <v>147</v>
      </c>
      <c r="P695" s="13" t="s">
        <v>949</v>
      </c>
      <c r="Q695" s="77"/>
      <c r="R695" s="26"/>
      <c r="S695" s="26"/>
      <c r="T695" s="13"/>
      <c r="U695" s="26"/>
      <c r="V695" s="26"/>
      <c r="W695" s="23" t="str">
        <f t="shared" si="79"/>
        <v/>
      </c>
      <c r="X695" s="23" t="str">
        <f t="shared" si="80"/>
        <v/>
      </c>
      <c r="Y695" s="13"/>
      <c r="Z695" s="13"/>
      <c r="AA695" s="13"/>
      <c r="AB695" s="90"/>
      <c r="AC695" s="26"/>
      <c r="AD695" s="24">
        <f>IF(AE695="","",VLOOKUP(AE695,Mapping!AT:AU,2,FALSE))</f>
        <v>2</v>
      </c>
      <c r="AE695" s="13" t="s">
        <v>1</v>
      </c>
    </row>
    <row r="696" spans="1:31">
      <c r="A696" s="116" t="s">
        <v>428</v>
      </c>
      <c r="B696" s="36" t="s">
        <v>429</v>
      </c>
      <c r="C696" s="209"/>
      <c r="D696" s="209"/>
      <c r="E696" s="209"/>
      <c r="F696" s="26"/>
      <c r="G696" s="26"/>
      <c r="H696" s="23" t="str">
        <f t="shared" si="77"/>
        <v/>
      </c>
      <c r="I696" s="23" t="str">
        <f t="shared" si="78"/>
        <v/>
      </c>
      <c r="J696" s="13"/>
      <c r="K696" s="327">
        <f>IFERROR(VLOOKUP(L696,Mapping!AW:BA,5,FALSE),"")</f>
        <v>1</v>
      </c>
      <c r="L696" s="97" t="s">
        <v>905</v>
      </c>
      <c r="M696" s="286"/>
      <c r="N696" s="26" t="s">
        <v>147</v>
      </c>
      <c r="O696" s="252" t="s">
        <v>147</v>
      </c>
      <c r="P696" s="13" t="s">
        <v>949</v>
      </c>
      <c r="Q696" s="77"/>
      <c r="R696" s="26"/>
      <c r="S696" s="26"/>
      <c r="T696" s="13"/>
      <c r="U696" s="26"/>
      <c r="V696" s="26"/>
      <c r="W696" s="23" t="str">
        <f t="shared" si="79"/>
        <v/>
      </c>
      <c r="X696" s="23" t="str">
        <f t="shared" si="80"/>
        <v/>
      </c>
      <c r="Y696" s="13"/>
      <c r="Z696" s="13"/>
      <c r="AA696" s="13"/>
      <c r="AB696" s="90"/>
      <c r="AC696" s="26"/>
      <c r="AD696" s="24">
        <f>IF(AE696="","",VLOOKUP(AE696,Mapping!AT:AU,2,FALSE))</f>
        <v>2</v>
      </c>
      <c r="AE696" s="13" t="s">
        <v>1</v>
      </c>
    </row>
    <row r="697" spans="1:31">
      <c r="A697" s="116" t="s">
        <v>428</v>
      </c>
      <c r="B697" s="36" t="s">
        <v>429</v>
      </c>
      <c r="C697" s="209"/>
      <c r="D697" s="209"/>
      <c r="E697" s="209"/>
      <c r="F697" s="26"/>
      <c r="G697" s="26"/>
      <c r="H697" s="23" t="str">
        <f t="shared" si="77"/>
        <v/>
      </c>
      <c r="I697" s="23" t="str">
        <f t="shared" si="78"/>
        <v/>
      </c>
      <c r="J697" s="13"/>
      <c r="K697" s="327">
        <f>IFERROR(VLOOKUP(L697,Mapping!AW:BA,5,FALSE),"")</f>
        <v>2</v>
      </c>
      <c r="L697" s="97" t="s">
        <v>925</v>
      </c>
      <c r="M697" s="286"/>
      <c r="N697" s="26" t="s">
        <v>147</v>
      </c>
      <c r="O697" s="252" t="s">
        <v>147</v>
      </c>
      <c r="P697" s="13" t="s">
        <v>949</v>
      </c>
      <c r="Q697" s="77"/>
      <c r="R697" s="26"/>
      <c r="S697" s="26"/>
      <c r="T697" s="13"/>
      <c r="U697" s="26"/>
      <c r="V697" s="26"/>
      <c r="W697" s="23" t="str">
        <f t="shared" si="79"/>
        <v/>
      </c>
      <c r="X697" s="23" t="str">
        <f t="shared" si="80"/>
        <v/>
      </c>
      <c r="Y697" s="13"/>
      <c r="Z697" s="13"/>
      <c r="AA697" s="13"/>
      <c r="AB697" s="90"/>
      <c r="AC697" s="26"/>
      <c r="AD697" s="24">
        <f>IF(AE697="","",VLOOKUP(AE697,Mapping!AT:AU,2,FALSE))</f>
        <v>2</v>
      </c>
      <c r="AE697" s="13" t="s">
        <v>1</v>
      </c>
    </row>
    <row r="698" spans="1:31">
      <c r="A698" s="116" t="s">
        <v>428</v>
      </c>
      <c r="B698" s="36" t="s">
        <v>429</v>
      </c>
      <c r="C698" s="209"/>
      <c r="D698" s="209"/>
      <c r="E698" s="209"/>
      <c r="F698" s="26"/>
      <c r="G698" s="26"/>
      <c r="H698" s="23" t="str">
        <f t="shared" si="77"/>
        <v/>
      </c>
      <c r="I698" s="23" t="str">
        <f t="shared" si="78"/>
        <v/>
      </c>
      <c r="J698" s="13"/>
      <c r="K698" s="327">
        <f>IFERROR(VLOOKUP(L698,Mapping!AW:BA,5,FALSE),"")</f>
        <v>3</v>
      </c>
      <c r="L698" s="97" t="s">
        <v>943</v>
      </c>
      <c r="M698" s="286"/>
      <c r="N698" s="26" t="s">
        <v>147</v>
      </c>
      <c r="O698" s="252" t="s">
        <v>147</v>
      </c>
      <c r="P698" s="13" t="s">
        <v>949</v>
      </c>
      <c r="Q698" s="77"/>
      <c r="R698" s="26"/>
      <c r="S698" s="26"/>
      <c r="T698" s="13"/>
      <c r="U698" s="26"/>
      <c r="V698" s="26"/>
      <c r="W698" s="23" t="str">
        <f t="shared" si="79"/>
        <v/>
      </c>
      <c r="X698" s="23" t="str">
        <f t="shared" si="80"/>
        <v/>
      </c>
      <c r="Y698" s="13"/>
      <c r="Z698" s="13"/>
      <c r="AA698" s="13"/>
      <c r="AB698" s="90"/>
      <c r="AC698" s="26"/>
      <c r="AD698" s="24">
        <f>IF(AE698="","",VLOOKUP(AE698,Mapping!AT:AU,2,FALSE))</f>
        <v>2</v>
      </c>
      <c r="AE698" s="13" t="s">
        <v>1</v>
      </c>
    </row>
    <row r="699" spans="1:31">
      <c r="A699" s="116" t="s">
        <v>431</v>
      </c>
      <c r="B699" s="36" t="s">
        <v>432</v>
      </c>
      <c r="C699" s="209"/>
      <c r="D699" s="209"/>
      <c r="E699" s="209"/>
      <c r="F699" s="26"/>
      <c r="G699" s="26"/>
      <c r="H699" s="23" t="str">
        <f t="shared" si="77"/>
        <v/>
      </c>
      <c r="I699" s="23" t="str">
        <f t="shared" si="78"/>
        <v/>
      </c>
      <c r="J699" s="13"/>
      <c r="K699" s="327">
        <f>IFERROR(VLOOKUP(L699,Mapping!AW:BA,5,FALSE),"")</f>
        <v>1</v>
      </c>
      <c r="L699" s="97" t="s">
        <v>905</v>
      </c>
      <c r="M699" s="286"/>
      <c r="N699" s="26" t="s">
        <v>147</v>
      </c>
      <c r="O699" s="252" t="s">
        <v>147</v>
      </c>
      <c r="P699" s="13" t="s">
        <v>949</v>
      </c>
      <c r="Q699" s="77"/>
      <c r="R699" s="26"/>
      <c r="S699" s="26"/>
      <c r="T699" s="13"/>
      <c r="U699" s="26"/>
      <c r="V699" s="26"/>
      <c r="W699" s="23" t="str">
        <f t="shared" si="79"/>
        <v/>
      </c>
      <c r="X699" s="23" t="str">
        <f t="shared" si="80"/>
        <v/>
      </c>
      <c r="Y699" s="13"/>
      <c r="Z699" s="13"/>
      <c r="AA699" s="13"/>
      <c r="AB699" s="90"/>
      <c r="AC699" s="26"/>
      <c r="AD699" s="24">
        <f>IF(AE699="","",VLOOKUP(AE699,Mapping!AT:AU,2,FALSE))</f>
        <v>2</v>
      </c>
      <c r="AE699" s="13" t="s">
        <v>1</v>
      </c>
    </row>
    <row r="700" spans="1:31">
      <c r="A700" s="116" t="s">
        <v>431</v>
      </c>
      <c r="B700" s="36" t="s">
        <v>432</v>
      </c>
      <c r="C700" s="209"/>
      <c r="D700" s="209"/>
      <c r="E700" s="209"/>
      <c r="F700" s="26"/>
      <c r="G700" s="26"/>
      <c r="H700" s="23" t="str">
        <f t="shared" si="77"/>
        <v/>
      </c>
      <c r="I700" s="23" t="str">
        <f t="shared" si="78"/>
        <v/>
      </c>
      <c r="J700" s="13"/>
      <c r="K700" s="327">
        <f>IFERROR(VLOOKUP(L700,Mapping!AW:BA,5,FALSE),"")</f>
        <v>2</v>
      </c>
      <c r="L700" s="97" t="s">
        <v>925</v>
      </c>
      <c r="M700" s="286"/>
      <c r="N700" s="26" t="s">
        <v>147</v>
      </c>
      <c r="O700" s="252" t="s">
        <v>147</v>
      </c>
      <c r="P700" s="13" t="s">
        <v>949</v>
      </c>
      <c r="Q700" s="77"/>
      <c r="R700" s="26"/>
      <c r="S700" s="26"/>
      <c r="T700" s="13"/>
      <c r="U700" s="26"/>
      <c r="V700" s="26"/>
      <c r="W700" s="23" t="str">
        <f t="shared" si="79"/>
        <v/>
      </c>
      <c r="X700" s="23" t="str">
        <f t="shared" si="80"/>
        <v/>
      </c>
      <c r="Y700" s="13"/>
      <c r="Z700" s="13"/>
      <c r="AA700" s="13"/>
      <c r="AB700" s="90"/>
      <c r="AC700" s="26"/>
      <c r="AD700" s="24">
        <f>IF(AE700="","",VLOOKUP(AE700,Mapping!AT:AU,2,FALSE))</f>
        <v>2</v>
      </c>
      <c r="AE700" s="13" t="s">
        <v>1</v>
      </c>
    </row>
    <row r="701" spans="1:31">
      <c r="A701" s="116" t="s">
        <v>431</v>
      </c>
      <c r="B701" s="36" t="s">
        <v>432</v>
      </c>
      <c r="C701" s="209"/>
      <c r="D701" s="209"/>
      <c r="E701" s="209"/>
      <c r="F701" s="26"/>
      <c r="G701" s="26"/>
      <c r="H701" s="23" t="str">
        <f t="shared" si="77"/>
        <v/>
      </c>
      <c r="I701" s="23" t="str">
        <f t="shared" si="78"/>
        <v/>
      </c>
      <c r="J701" s="13"/>
      <c r="K701" s="327">
        <f>IFERROR(VLOOKUP(L701,Mapping!AW:BA,5,FALSE),"")</f>
        <v>3</v>
      </c>
      <c r="L701" s="97" t="s">
        <v>943</v>
      </c>
      <c r="M701" s="286"/>
      <c r="N701" s="26" t="s">
        <v>147</v>
      </c>
      <c r="O701" s="252" t="s">
        <v>147</v>
      </c>
      <c r="P701" s="13" t="s">
        <v>949</v>
      </c>
      <c r="Q701" s="77"/>
      <c r="R701" s="26"/>
      <c r="S701" s="26"/>
      <c r="T701" s="13"/>
      <c r="U701" s="26"/>
      <c r="V701" s="26"/>
      <c r="W701" s="23" t="str">
        <f t="shared" si="79"/>
        <v/>
      </c>
      <c r="X701" s="23" t="str">
        <f t="shared" si="80"/>
        <v/>
      </c>
      <c r="Y701" s="13"/>
      <c r="Z701" s="13"/>
      <c r="AA701" s="13"/>
      <c r="AB701" s="90"/>
      <c r="AC701" s="26"/>
      <c r="AD701" s="24">
        <f>IF(AE701="","",VLOOKUP(AE701,Mapping!AT:AU,2,FALSE))</f>
        <v>2</v>
      </c>
      <c r="AE701" s="13" t="s">
        <v>1</v>
      </c>
    </row>
    <row r="702" spans="1:31">
      <c r="A702" s="116" t="s">
        <v>3137</v>
      </c>
      <c r="B702" s="36" t="s">
        <v>3138</v>
      </c>
      <c r="C702" s="209"/>
      <c r="D702" s="209"/>
      <c r="E702" s="209"/>
      <c r="F702" s="62"/>
      <c r="G702" s="62"/>
      <c r="H702" s="23" t="str">
        <f t="shared" si="77"/>
        <v/>
      </c>
      <c r="I702" s="23" t="str">
        <f t="shared" si="78"/>
        <v/>
      </c>
      <c r="J702" s="13"/>
      <c r="K702" s="327">
        <f>IFERROR(VLOOKUP(L702,Mapping!AW:BA,5,FALSE),"")</f>
        <v>2</v>
      </c>
      <c r="L702" s="97" t="s">
        <v>925</v>
      </c>
      <c r="M702" s="286"/>
      <c r="N702" s="393" t="s">
        <v>147</v>
      </c>
      <c r="O702" s="395" t="s">
        <v>147</v>
      </c>
      <c r="P702" s="13" t="s">
        <v>969</v>
      </c>
      <c r="Q702" s="77"/>
      <c r="R702" s="26"/>
      <c r="S702" s="26"/>
      <c r="T702" s="13"/>
      <c r="U702" s="62"/>
      <c r="V702" s="62"/>
      <c r="W702" s="23" t="str">
        <f t="shared" si="79"/>
        <v/>
      </c>
      <c r="X702" s="23" t="str">
        <f t="shared" si="80"/>
        <v/>
      </c>
      <c r="Y702" s="13"/>
      <c r="Z702" s="13"/>
      <c r="AA702" s="13"/>
      <c r="AB702" s="90"/>
      <c r="AC702" s="26"/>
      <c r="AD702" s="24">
        <f>IF(AE702="","",VLOOKUP(AE702,Mapping!AT:AU,2,FALSE))</f>
        <v>2</v>
      </c>
      <c r="AE702" s="13" t="s">
        <v>1</v>
      </c>
    </row>
    <row r="703" spans="1:31">
      <c r="A703" s="116" t="s">
        <v>476</v>
      </c>
      <c r="B703" s="36" t="s">
        <v>477</v>
      </c>
      <c r="C703" s="209"/>
      <c r="D703" s="209"/>
      <c r="E703" s="209"/>
      <c r="F703" s="26"/>
      <c r="G703" s="26"/>
      <c r="H703" s="23" t="str">
        <f t="shared" si="77"/>
        <v/>
      </c>
      <c r="I703" s="23" t="str">
        <f t="shared" si="78"/>
        <v/>
      </c>
      <c r="J703" s="13"/>
      <c r="K703" s="327">
        <f>IFERROR(VLOOKUP(L703,Mapping!AW:BA,5,FALSE),"")</f>
        <v>1</v>
      </c>
      <c r="L703" s="97" t="s">
        <v>905</v>
      </c>
      <c r="M703" s="286"/>
      <c r="N703" s="26" t="s">
        <v>147</v>
      </c>
      <c r="O703" s="252" t="s">
        <v>147</v>
      </c>
      <c r="P703" s="13" t="s">
        <v>949</v>
      </c>
      <c r="Q703" s="77"/>
      <c r="R703" s="26"/>
      <c r="S703" s="26"/>
      <c r="T703" s="13"/>
      <c r="U703" s="26"/>
      <c r="V703" s="26"/>
      <c r="W703" s="23" t="str">
        <f t="shared" si="79"/>
        <v/>
      </c>
      <c r="X703" s="23" t="str">
        <f t="shared" si="80"/>
        <v/>
      </c>
      <c r="Y703" s="13"/>
      <c r="Z703" s="13"/>
      <c r="AA703" s="13"/>
      <c r="AB703" s="90"/>
      <c r="AC703" s="26"/>
      <c r="AD703" s="24">
        <f>IF(AE703="","",VLOOKUP(AE703,Mapping!AT:AU,2,FALSE))</f>
        <v>2</v>
      </c>
      <c r="AE703" s="13" t="s">
        <v>1</v>
      </c>
    </row>
    <row r="704" spans="1:31">
      <c r="A704" s="116" t="s">
        <v>476</v>
      </c>
      <c r="B704" s="36" t="s">
        <v>477</v>
      </c>
      <c r="C704" s="209"/>
      <c r="D704" s="209"/>
      <c r="E704" s="209"/>
      <c r="F704" s="26"/>
      <c r="G704" s="26"/>
      <c r="H704" s="23" t="str">
        <f t="shared" si="77"/>
        <v/>
      </c>
      <c r="I704" s="23" t="str">
        <f t="shared" si="78"/>
        <v/>
      </c>
      <c r="J704" s="13"/>
      <c r="K704" s="327">
        <f>IFERROR(VLOOKUP(L704,Mapping!AW:BA,5,FALSE),"")</f>
        <v>3</v>
      </c>
      <c r="L704" s="97" t="s">
        <v>943</v>
      </c>
      <c r="M704" s="286"/>
      <c r="N704" s="26" t="s">
        <v>147</v>
      </c>
      <c r="O704" s="252" t="s">
        <v>147</v>
      </c>
      <c r="P704" s="13" t="s">
        <v>949</v>
      </c>
      <c r="Q704" s="77"/>
      <c r="R704" s="26"/>
      <c r="S704" s="26"/>
      <c r="T704" s="13"/>
      <c r="U704" s="26"/>
      <c r="V704" s="26"/>
      <c r="W704" s="23" t="str">
        <f t="shared" si="79"/>
        <v/>
      </c>
      <c r="X704" s="23" t="str">
        <f t="shared" si="80"/>
        <v/>
      </c>
      <c r="Y704" s="13"/>
      <c r="Z704" s="13"/>
      <c r="AA704" s="13"/>
      <c r="AB704" s="90"/>
      <c r="AC704" s="26"/>
      <c r="AD704" s="24">
        <f>IF(AE704="","",VLOOKUP(AE704,Mapping!AT:AU,2,FALSE))</f>
        <v>2</v>
      </c>
      <c r="AE704" s="13" t="s">
        <v>1</v>
      </c>
    </row>
    <row r="705" spans="1:31">
      <c r="A705" s="116" t="s">
        <v>489</v>
      </c>
      <c r="B705" s="36" t="s">
        <v>490</v>
      </c>
      <c r="C705" s="209"/>
      <c r="D705" s="209"/>
      <c r="E705" s="209"/>
      <c r="F705" s="26"/>
      <c r="G705" s="26"/>
      <c r="H705" s="23" t="str">
        <f t="shared" si="77"/>
        <v/>
      </c>
      <c r="I705" s="23" t="str">
        <f t="shared" si="78"/>
        <v/>
      </c>
      <c r="J705" s="13"/>
      <c r="K705" s="327">
        <f>IFERROR(VLOOKUP(L705,Mapping!AW:BA,5,FALSE),"")</f>
        <v>1</v>
      </c>
      <c r="L705" s="97" t="s">
        <v>905</v>
      </c>
      <c r="M705" s="286"/>
      <c r="N705" s="26" t="s">
        <v>147</v>
      </c>
      <c r="O705" s="252" t="s">
        <v>147</v>
      </c>
      <c r="P705" s="13" t="s">
        <v>949</v>
      </c>
      <c r="Q705" s="77"/>
      <c r="R705" s="26"/>
      <c r="S705" s="26"/>
      <c r="T705" s="13"/>
      <c r="U705" s="26"/>
      <c r="V705" s="26"/>
      <c r="W705" s="23" t="str">
        <f t="shared" si="79"/>
        <v/>
      </c>
      <c r="X705" s="23" t="str">
        <f t="shared" si="80"/>
        <v/>
      </c>
      <c r="Y705" s="13"/>
      <c r="Z705" s="13"/>
      <c r="AA705" s="13"/>
      <c r="AB705" s="90"/>
      <c r="AC705" s="26"/>
      <c r="AD705" s="24">
        <f>IF(AE705="","",VLOOKUP(AE705,Mapping!AT:AU,2,FALSE))</f>
        <v>2</v>
      </c>
      <c r="AE705" s="13" t="s">
        <v>1</v>
      </c>
    </row>
    <row r="706" spans="1:31">
      <c r="A706" s="116" t="s">
        <v>489</v>
      </c>
      <c r="B706" s="36" t="s">
        <v>490</v>
      </c>
      <c r="C706" s="209"/>
      <c r="D706" s="209"/>
      <c r="E706" s="209"/>
      <c r="F706" s="26"/>
      <c r="G706" s="26"/>
      <c r="H706" s="23" t="str">
        <f t="shared" si="77"/>
        <v/>
      </c>
      <c r="I706" s="23" t="str">
        <f t="shared" si="78"/>
        <v/>
      </c>
      <c r="J706" s="13"/>
      <c r="K706" s="327">
        <f>IFERROR(VLOOKUP(L706,Mapping!AW:BA,5,FALSE),"")</f>
        <v>3</v>
      </c>
      <c r="L706" s="97" t="s">
        <v>943</v>
      </c>
      <c r="M706" s="286"/>
      <c r="N706" s="26" t="s">
        <v>147</v>
      </c>
      <c r="O706" s="252" t="s">
        <v>147</v>
      </c>
      <c r="P706" s="13" t="s">
        <v>949</v>
      </c>
      <c r="Q706" s="77"/>
      <c r="R706" s="26"/>
      <c r="S706" s="26"/>
      <c r="T706" s="13"/>
      <c r="U706" s="26"/>
      <c r="V706" s="26"/>
      <c r="W706" s="23" t="str">
        <f t="shared" si="79"/>
        <v/>
      </c>
      <c r="X706" s="23" t="str">
        <f t="shared" si="80"/>
        <v/>
      </c>
      <c r="Y706" s="13"/>
      <c r="Z706" s="13"/>
      <c r="AA706" s="13"/>
      <c r="AB706" s="90"/>
      <c r="AC706" s="26"/>
      <c r="AD706" s="24">
        <f>IF(AE706="","",VLOOKUP(AE706,Mapping!AT:AU,2,FALSE))</f>
        <v>2</v>
      </c>
      <c r="AE706" s="13" t="s">
        <v>1</v>
      </c>
    </row>
    <row r="707" spans="1:31">
      <c r="A707" s="116" t="s">
        <v>491</v>
      </c>
      <c r="B707" s="36" t="s">
        <v>492</v>
      </c>
      <c r="C707" s="209"/>
      <c r="D707" s="209"/>
      <c r="E707" s="209"/>
      <c r="F707" s="26"/>
      <c r="G707" s="26"/>
      <c r="H707" s="23" t="str">
        <f t="shared" si="77"/>
        <v/>
      </c>
      <c r="I707" s="23" t="str">
        <f t="shared" si="78"/>
        <v/>
      </c>
      <c r="J707" s="13"/>
      <c r="K707" s="327">
        <f>IFERROR(VLOOKUP(L707,Mapping!AW:BA,5,FALSE),"")</f>
        <v>1</v>
      </c>
      <c r="L707" s="97" t="s">
        <v>905</v>
      </c>
      <c r="M707" s="286"/>
      <c r="N707" s="26" t="s">
        <v>147</v>
      </c>
      <c r="O707" s="252" t="s">
        <v>147</v>
      </c>
      <c r="P707" s="13" t="s">
        <v>949</v>
      </c>
      <c r="Q707" s="77"/>
      <c r="R707" s="26"/>
      <c r="S707" s="26"/>
      <c r="T707" s="13"/>
      <c r="U707" s="26"/>
      <c r="V707" s="26"/>
      <c r="W707" s="23" t="str">
        <f t="shared" si="79"/>
        <v/>
      </c>
      <c r="X707" s="23" t="str">
        <f t="shared" si="80"/>
        <v/>
      </c>
      <c r="Y707" s="13"/>
      <c r="Z707" s="13"/>
      <c r="AA707" s="13"/>
      <c r="AB707" s="90"/>
      <c r="AC707" s="26"/>
      <c r="AD707" s="24">
        <f>IF(AE707="","",VLOOKUP(AE707,Mapping!AT:AU,2,FALSE))</f>
        <v>2</v>
      </c>
      <c r="AE707" s="13" t="s">
        <v>1</v>
      </c>
    </row>
    <row r="708" spans="1:31">
      <c r="A708" s="116" t="s">
        <v>491</v>
      </c>
      <c r="B708" s="36" t="s">
        <v>492</v>
      </c>
      <c r="C708" s="209"/>
      <c r="D708" s="209"/>
      <c r="E708" s="209"/>
      <c r="F708" s="26"/>
      <c r="G708" s="26"/>
      <c r="H708" s="23" t="str">
        <f t="shared" ref="H708:H709" si="81">IF(G708="","","UREN -80 033001"&amp;" "&amp;F708&amp;" "&amp;G708)</f>
        <v/>
      </c>
      <c r="I708" s="23" t="str">
        <f t="shared" si="78"/>
        <v/>
      </c>
      <c r="J708" s="13"/>
      <c r="K708" s="327">
        <f>IFERROR(VLOOKUP(L708,Mapping!AW:BA,5,FALSE),"")</f>
        <v>2</v>
      </c>
      <c r="L708" s="97" t="s">
        <v>925</v>
      </c>
      <c r="M708" s="286"/>
      <c r="N708" s="26" t="s">
        <v>147</v>
      </c>
      <c r="O708" s="252" t="s">
        <v>147</v>
      </c>
      <c r="P708" s="13" t="s">
        <v>949</v>
      </c>
      <c r="Q708" s="77"/>
      <c r="R708" s="26"/>
      <c r="S708" s="26"/>
      <c r="T708" s="13"/>
      <c r="U708" s="26"/>
      <c r="V708" s="26"/>
      <c r="W708" s="23" t="str">
        <f t="shared" ref="W708:W709" si="82">IF(V708="","","UREN -80 033001"&amp;" "&amp;U708&amp;" "&amp;V708)</f>
        <v/>
      </c>
      <c r="X708" s="23" t="str">
        <f t="shared" si="80"/>
        <v/>
      </c>
      <c r="Y708" s="13"/>
      <c r="Z708" s="13"/>
      <c r="AA708" s="13"/>
      <c r="AB708" s="90"/>
      <c r="AC708" s="26"/>
      <c r="AD708" s="24">
        <f>IF(AE708="","",VLOOKUP(AE708,Mapping!AT:AU,2,FALSE))</f>
        <v>2</v>
      </c>
      <c r="AE708" s="13" t="s">
        <v>1</v>
      </c>
    </row>
    <row r="709" spans="1:31">
      <c r="A709" s="116" t="s">
        <v>491</v>
      </c>
      <c r="B709" s="36" t="s">
        <v>492</v>
      </c>
      <c r="C709" s="209"/>
      <c r="D709" s="209"/>
      <c r="E709" s="209"/>
      <c r="F709" s="26"/>
      <c r="G709" s="26"/>
      <c r="H709" s="23" t="str">
        <f t="shared" si="81"/>
        <v/>
      </c>
      <c r="I709" s="23" t="str">
        <f t="shared" si="78"/>
        <v/>
      </c>
      <c r="J709" s="13"/>
      <c r="K709" s="327">
        <f>IFERROR(VLOOKUP(L709,Mapping!AW:BA,5,FALSE),"")</f>
        <v>3</v>
      </c>
      <c r="L709" s="97" t="s">
        <v>943</v>
      </c>
      <c r="M709" s="286"/>
      <c r="N709" s="26" t="s">
        <v>147</v>
      </c>
      <c r="O709" s="252" t="s">
        <v>147</v>
      </c>
      <c r="P709" s="13" t="s">
        <v>949</v>
      </c>
      <c r="Q709" s="77"/>
      <c r="R709" s="26"/>
      <c r="S709" s="26"/>
      <c r="T709" s="13"/>
      <c r="U709" s="26"/>
      <c r="V709" s="26"/>
      <c r="W709" s="23" t="str">
        <f t="shared" si="82"/>
        <v/>
      </c>
      <c r="X709" s="23" t="str">
        <f t="shared" si="80"/>
        <v/>
      </c>
      <c r="Y709" s="13"/>
      <c r="Z709" s="13"/>
      <c r="AA709" s="13"/>
      <c r="AB709" s="90"/>
      <c r="AC709" s="26"/>
      <c r="AD709" s="24">
        <f>IF(AE709="","",VLOOKUP(AE709,Mapping!AT:AU,2,FALSE))</f>
        <v>2</v>
      </c>
      <c r="AE709" s="13" t="s">
        <v>1</v>
      </c>
    </row>
    <row r="710" spans="1:31">
      <c r="A710" s="116">
        <v>20050102</v>
      </c>
      <c r="B710" s="36" t="s">
        <v>244</v>
      </c>
      <c r="C710" s="310"/>
      <c r="D710" s="310"/>
      <c r="E710" s="310"/>
      <c r="F710" s="113">
        <v>9</v>
      </c>
      <c r="G710" s="26"/>
      <c r="H710" s="23"/>
      <c r="I710" s="23"/>
      <c r="J710" s="13"/>
      <c r="K710" s="327">
        <f>IFERROR(VLOOKUP(L710,Mapping!AW:BA,5,FALSE),"")</f>
        <v>2</v>
      </c>
      <c r="L710" s="97" t="s">
        <v>925</v>
      </c>
      <c r="M710" s="286" t="s">
        <v>2938</v>
      </c>
      <c r="N710" s="26" t="s">
        <v>2872</v>
      </c>
      <c r="O710" s="222">
        <v>20211022</v>
      </c>
      <c r="P710" s="36" t="s">
        <v>969</v>
      </c>
      <c r="Q710" s="77">
        <f>R710/1000</f>
        <v>2.9000000000000001E-2</v>
      </c>
      <c r="R710" s="26">
        <v>29</v>
      </c>
      <c r="S710" s="26"/>
      <c r="T710" s="36">
        <v>1</v>
      </c>
      <c r="U710" s="113">
        <v>14</v>
      </c>
      <c r="V710" s="26">
        <v>18</v>
      </c>
      <c r="W710" s="23"/>
      <c r="X710" s="23"/>
      <c r="Y710" s="113">
        <v>14</v>
      </c>
      <c r="Z710" s="26">
        <v>18</v>
      </c>
      <c r="AA710" s="26" t="s">
        <v>2508</v>
      </c>
      <c r="AB710" s="90" t="s">
        <v>3068</v>
      </c>
      <c r="AC710" s="26"/>
      <c r="AD710" s="24">
        <f>IF(AE710="","",VLOOKUP(AE710,Mapping!AT:AU,2,FALSE))</f>
        <v>2</v>
      </c>
      <c r="AE710" s="13" t="s">
        <v>1</v>
      </c>
    </row>
    <row r="711" spans="1:31">
      <c r="A711" s="116">
        <v>20050102</v>
      </c>
      <c r="B711" s="36" t="s">
        <v>244</v>
      </c>
      <c r="C711" s="310"/>
      <c r="D711" s="310"/>
      <c r="E711" s="310"/>
      <c r="F711" s="113">
        <v>9</v>
      </c>
      <c r="G711" s="26"/>
      <c r="H711" s="23"/>
      <c r="I711" s="23"/>
      <c r="J711" s="13"/>
      <c r="K711" s="327">
        <f>IFERROR(VLOOKUP(L711,Mapping!AW:BA,5,FALSE),"")</f>
        <v>2</v>
      </c>
      <c r="L711" s="97" t="s">
        <v>925</v>
      </c>
      <c r="M711" s="286" t="s">
        <v>3057</v>
      </c>
      <c r="N711" s="26" t="s">
        <v>2872</v>
      </c>
      <c r="O711" s="222">
        <v>20211022</v>
      </c>
      <c r="P711" s="36" t="s">
        <v>3047</v>
      </c>
      <c r="Q711" s="77"/>
      <c r="R711" s="26"/>
      <c r="S711" s="26"/>
      <c r="T711" s="36">
        <v>1</v>
      </c>
      <c r="U711" s="113">
        <v>9</v>
      </c>
      <c r="V711" s="26"/>
      <c r="W711" s="23"/>
      <c r="X711" s="23"/>
      <c r="Y711" s="36"/>
      <c r="Z711" s="36"/>
      <c r="AA711" s="36"/>
      <c r="AB711" s="90" t="s">
        <v>3068</v>
      </c>
      <c r="AC711" s="26"/>
      <c r="AD711" s="24">
        <f>IF(AE711="","",VLOOKUP(AE711,Mapping!AT:AU,2,FALSE))</f>
        <v>2</v>
      </c>
      <c r="AE711" s="13" t="s">
        <v>1</v>
      </c>
    </row>
    <row r="712" spans="1:31">
      <c r="A712" s="116">
        <v>19920035</v>
      </c>
      <c r="B712" s="36" t="s">
        <v>218</v>
      </c>
      <c r="C712" s="209"/>
      <c r="D712" s="209"/>
      <c r="E712" s="209"/>
      <c r="F712" s="62"/>
      <c r="G712" s="62">
        <v>2</v>
      </c>
      <c r="H712" s="23" t="str">
        <f t="shared" ref="H712:H743" si="83">IF(G712="","","UREN -80 033001"&amp;" "&amp;F712&amp;" "&amp;G712)</f>
        <v>UREN -80 033001  2</v>
      </c>
      <c r="I712" s="23" t="str">
        <f t="shared" ref="I712:I743" si="84">IF(G712="","",F712&amp;" "&amp;G712)</f>
        <v xml:space="preserve"> 2</v>
      </c>
      <c r="J712" s="13" t="s">
        <v>205</v>
      </c>
      <c r="K712" s="327">
        <f>IFERROR(VLOOKUP(L712,Mapping!AW:BA,5,FALSE),"")</f>
        <v>3</v>
      </c>
      <c r="L712" s="97" t="s">
        <v>943</v>
      </c>
      <c r="M712" s="286" t="s">
        <v>2938</v>
      </c>
      <c r="N712" s="26" t="s">
        <v>2963</v>
      </c>
      <c r="O712" s="93" t="s">
        <v>2963</v>
      </c>
      <c r="P712" s="13" t="s">
        <v>912</v>
      </c>
      <c r="Q712" s="77" t="s">
        <v>2963</v>
      </c>
      <c r="R712" s="26"/>
      <c r="S712" s="26"/>
      <c r="T712" s="13"/>
      <c r="U712" s="62"/>
      <c r="V712" s="62">
        <v>2</v>
      </c>
      <c r="W712" s="23" t="str">
        <f t="shared" ref="W712:W737" si="85">IF(V712="","","UREN -80 033001"&amp;" "&amp;U712&amp;" "&amp;V712)</f>
        <v>UREN -80 033001  2</v>
      </c>
      <c r="X712" s="23" t="str">
        <f t="shared" ref="X712:X737" si="86">IF(V712="","",U712&amp;" "&amp;V712)</f>
        <v xml:space="preserve"> 2</v>
      </c>
      <c r="Y712" s="13"/>
      <c r="Z712" s="13"/>
      <c r="AA712" s="13"/>
      <c r="AB712" s="90"/>
      <c r="AC712" s="26"/>
      <c r="AD712" s="24">
        <f>IF(AE712="","",VLOOKUP(AE712,Mapping!AT:AU,2,FALSE))</f>
        <v>2</v>
      </c>
      <c r="AE712" s="13" t="s">
        <v>1</v>
      </c>
    </row>
    <row r="713" spans="1:31">
      <c r="A713" s="116">
        <v>20110137</v>
      </c>
      <c r="B713" s="36" t="s">
        <v>248</v>
      </c>
      <c r="C713" s="209"/>
      <c r="D713" s="209"/>
      <c r="E713" s="209"/>
      <c r="F713" s="26"/>
      <c r="G713" s="26">
        <v>4</v>
      </c>
      <c r="H713" s="23" t="str">
        <f t="shared" si="83"/>
        <v>UREN -80 033001  4</v>
      </c>
      <c r="I713" s="23" t="str">
        <f t="shared" si="84"/>
        <v xml:space="preserve"> 4</v>
      </c>
      <c r="J713" s="13"/>
      <c r="K713" s="327">
        <f>IFERROR(VLOOKUP(L713,Mapping!AW:BA,5,FALSE),"")</f>
        <v>3</v>
      </c>
      <c r="L713" s="97" t="s">
        <v>943</v>
      </c>
      <c r="M713" s="286"/>
      <c r="N713" s="26" t="s">
        <v>2937</v>
      </c>
      <c r="O713" s="252">
        <v>44106</v>
      </c>
      <c r="P713" s="13" t="s">
        <v>949</v>
      </c>
      <c r="Q713" s="77"/>
      <c r="R713" s="26"/>
      <c r="S713" s="26"/>
      <c r="T713" s="13"/>
      <c r="U713" s="26"/>
      <c r="V713" s="26">
        <v>4</v>
      </c>
      <c r="W713" s="23" t="str">
        <f t="shared" si="85"/>
        <v>UREN -80 033001  4</v>
      </c>
      <c r="X713" s="23" t="str">
        <f t="shared" si="86"/>
        <v xml:space="preserve"> 4</v>
      </c>
      <c r="Y713" s="13"/>
      <c r="Z713" s="13"/>
      <c r="AA713" s="13"/>
      <c r="AB713" s="90"/>
      <c r="AC713" s="26"/>
      <c r="AD713" s="24">
        <f>IF(AE713="","",VLOOKUP(AE713,Mapping!AT:AU,2,FALSE))</f>
        <v>2</v>
      </c>
      <c r="AE713" s="13" t="s">
        <v>1</v>
      </c>
    </row>
    <row r="714" spans="1:31">
      <c r="A714" s="116">
        <v>20110137</v>
      </c>
      <c r="B714" s="36" t="s">
        <v>248</v>
      </c>
      <c r="C714" s="209"/>
      <c r="D714" s="209"/>
      <c r="E714" s="209"/>
      <c r="F714" s="62"/>
      <c r="G714" s="26">
        <v>4</v>
      </c>
      <c r="H714" s="23" t="str">
        <f t="shared" si="83"/>
        <v>UREN -80 033001  4</v>
      </c>
      <c r="I714" s="23" t="str">
        <f t="shared" si="84"/>
        <v xml:space="preserve"> 4</v>
      </c>
      <c r="J714" s="13"/>
      <c r="K714" s="327">
        <f>IFERROR(VLOOKUP(L714,Mapping!AW:BA,5,FALSE),"")</f>
        <v>3</v>
      </c>
      <c r="L714" s="97" t="s">
        <v>943</v>
      </c>
      <c r="M714" s="286"/>
      <c r="N714" s="393" t="s">
        <v>2937</v>
      </c>
      <c r="O714" s="395">
        <v>44106</v>
      </c>
      <c r="P714" s="13" t="s">
        <v>969</v>
      </c>
      <c r="Q714" s="77"/>
      <c r="R714" s="26"/>
      <c r="S714" s="26"/>
      <c r="T714" s="13"/>
      <c r="U714" s="62"/>
      <c r="V714" s="26">
        <v>4</v>
      </c>
      <c r="W714" s="23" t="str">
        <f t="shared" si="85"/>
        <v>UREN -80 033001  4</v>
      </c>
      <c r="X714" s="23" t="str">
        <f t="shared" si="86"/>
        <v xml:space="preserve"> 4</v>
      </c>
      <c r="Y714" s="13"/>
      <c r="Z714" s="13"/>
      <c r="AA714" s="13"/>
      <c r="AB714" s="90"/>
      <c r="AC714" s="26"/>
      <c r="AD714" s="24">
        <f>IF(AE714="","",VLOOKUP(AE714,Mapping!AT:AU,2,FALSE))</f>
        <v>2</v>
      </c>
      <c r="AE714" s="13" t="s">
        <v>1</v>
      </c>
    </row>
    <row r="715" spans="1:31">
      <c r="A715" s="116" t="s">
        <v>275</v>
      </c>
      <c r="B715" s="36" t="s">
        <v>276</v>
      </c>
      <c r="C715" s="209"/>
      <c r="D715" s="209"/>
      <c r="E715" s="209"/>
      <c r="F715" s="26"/>
      <c r="G715" s="26">
        <v>13</v>
      </c>
      <c r="H715" s="23" t="str">
        <f t="shared" si="83"/>
        <v>UREN -80 033001  13</v>
      </c>
      <c r="I715" s="23" t="str">
        <f t="shared" si="84"/>
        <v xml:space="preserve"> 13</v>
      </c>
      <c r="J715" s="13" t="s">
        <v>205</v>
      </c>
      <c r="K715" s="327">
        <f>IFERROR(VLOOKUP(L715,Mapping!AW:BA,5,FALSE),"")</f>
        <v>3</v>
      </c>
      <c r="L715" s="97" t="s">
        <v>943</v>
      </c>
      <c r="M715" s="286" t="s">
        <v>2938</v>
      </c>
      <c r="N715" s="26" t="s">
        <v>2963</v>
      </c>
      <c r="O715" s="222" t="s">
        <v>2963</v>
      </c>
      <c r="P715" s="13" t="s">
        <v>912</v>
      </c>
      <c r="Q715" s="77"/>
      <c r="R715" s="26"/>
      <c r="S715" s="26"/>
      <c r="T715" s="13"/>
      <c r="U715" s="26"/>
      <c r="V715" s="26">
        <v>13</v>
      </c>
      <c r="W715" s="23" t="str">
        <f t="shared" si="85"/>
        <v>UREN -80 033001  13</v>
      </c>
      <c r="X715" s="23" t="str">
        <f t="shared" si="86"/>
        <v xml:space="preserve"> 13</v>
      </c>
      <c r="Y715" s="13"/>
      <c r="Z715" s="13"/>
      <c r="AA715" s="13"/>
      <c r="AB715" s="90"/>
      <c r="AC715" s="26"/>
      <c r="AD715" s="24">
        <f>IF(AE715="","",VLOOKUP(AE715,Mapping!AT:AU,2,FALSE))</f>
        <v>2</v>
      </c>
      <c r="AE715" s="13" t="s">
        <v>1</v>
      </c>
    </row>
    <row r="716" spans="1:31">
      <c r="A716" s="116" t="s">
        <v>275</v>
      </c>
      <c r="B716" s="36" t="s">
        <v>276</v>
      </c>
      <c r="C716" s="209"/>
      <c r="D716" s="209"/>
      <c r="E716" s="209"/>
      <c r="F716" s="26"/>
      <c r="G716" s="26">
        <v>13</v>
      </c>
      <c r="H716" s="23" t="str">
        <f t="shared" si="83"/>
        <v>UREN -80 033001  13</v>
      </c>
      <c r="I716" s="23" t="str">
        <f t="shared" si="84"/>
        <v xml:space="preserve"> 13</v>
      </c>
      <c r="J716" s="13" t="s">
        <v>205</v>
      </c>
      <c r="K716" s="327">
        <f>IFERROR(VLOOKUP(L716,Mapping!AW:BA,5,FALSE),"")</f>
        <v>2</v>
      </c>
      <c r="L716" s="216" t="s">
        <v>925</v>
      </c>
      <c r="M716" s="286" t="s">
        <v>2938</v>
      </c>
      <c r="N716" s="26" t="s">
        <v>2963</v>
      </c>
      <c r="O716" s="222" t="s">
        <v>2963</v>
      </c>
      <c r="P716" s="13" t="s">
        <v>912</v>
      </c>
      <c r="Q716" s="77"/>
      <c r="R716" s="26"/>
      <c r="S716" s="26"/>
      <c r="T716" s="13"/>
      <c r="U716" s="26"/>
      <c r="V716" s="26">
        <v>13</v>
      </c>
      <c r="W716" s="23" t="str">
        <f t="shared" si="85"/>
        <v>UREN -80 033001  13</v>
      </c>
      <c r="X716" s="23" t="str">
        <f t="shared" si="86"/>
        <v xml:space="preserve"> 13</v>
      </c>
      <c r="Y716" s="13"/>
      <c r="Z716" s="13"/>
      <c r="AA716" s="13"/>
      <c r="AB716" s="90"/>
      <c r="AC716" s="26"/>
      <c r="AD716" s="24">
        <f>IF(AE716="","",VLOOKUP(AE716,Mapping!AT:AU,2,FALSE))</f>
        <v>2</v>
      </c>
      <c r="AE716" s="13" t="s">
        <v>1</v>
      </c>
    </row>
    <row r="717" spans="1:31">
      <c r="A717" s="116" t="s">
        <v>275</v>
      </c>
      <c r="B717" s="36" t="s">
        <v>276</v>
      </c>
      <c r="C717" s="209"/>
      <c r="D717" s="209"/>
      <c r="E717" s="209"/>
      <c r="F717" s="26"/>
      <c r="G717" s="26">
        <v>13</v>
      </c>
      <c r="H717" s="23" t="str">
        <f t="shared" si="83"/>
        <v>UREN -80 033001  13</v>
      </c>
      <c r="I717" s="23" t="str">
        <f t="shared" si="84"/>
        <v xml:space="preserve"> 13</v>
      </c>
      <c r="J717" s="13" t="s">
        <v>205</v>
      </c>
      <c r="K717" s="327">
        <f>IFERROR(VLOOKUP(L717,Mapping!AW:BA,5,FALSE),"")</f>
        <v>1</v>
      </c>
      <c r="L717" s="97" t="s">
        <v>905</v>
      </c>
      <c r="M717" s="286" t="s">
        <v>2938</v>
      </c>
      <c r="N717" s="26" t="s">
        <v>2963</v>
      </c>
      <c r="O717" s="93" t="s">
        <v>2963</v>
      </c>
      <c r="P717" s="13" t="s">
        <v>912</v>
      </c>
      <c r="Q717" s="77"/>
      <c r="R717" s="26"/>
      <c r="S717" s="26"/>
      <c r="T717" s="13"/>
      <c r="U717" s="26"/>
      <c r="V717" s="26">
        <v>13</v>
      </c>
      <c r="W717" s="23" t="str">
        <f t="shared" si="85"/>
        <v>UREN -80 033001  13</v>
      </c>
      <c r="X717" s="23" t="str">
        <f t="shared" si="86"/>
        <v xml:space="preserve"> 13</v>
      </c>
      <c r="Y717" s="13"/>
      <c r="Z717" s="13"/>
      <c r="AA717" s="13"/>
      <c r="AB717" s="90" t="s">
        <v>3140</v>
      </c>
      <c r="AC717" s="26"/>
      <c r="AD717" s="24">
        <f>IF(AE717="","",VLOOKUP(AE717,Mapping!AT:AU,2,FALSE))</f>
        <v>2</v>
      </c>
      <c r="AE717" s="13" t="s">
        <v>1</v>
      </c>
    </row>
    <row r="718" spans="1:31">
      <c r="A718" s="116" t="s">
        <v>286</v>
      </c>
      <c r="B718" s="36" t="s">
        <v>3058</v>
      </c>
      <c r="C718" s="209"/>
      <c r="D718" s="209"/>
      <c r="E718" s="209"/>
      <c r="F718" s="26"/>
      <c r="G718" s="26">
        <v>13</v>
      </c>
      <c r="H718" s="23" t="str">
        <f t="shared" si="83"/>
        <v>UREN -80 033001  13</v>
      </c>
      <c r="I718" s="23" t="str">
        <f t="shared" si="84"/>
        <v xml:space="preserve"> 13</v>
      </c>
      <c r="J718" s="13" t="s">
        <v>205</v>
      </c>
      <c r="K718" s="327">
        <f>IFERROR(VLOOKUP(L718,Mapping!AW:BA,5,FALSE),"")</f>
        <v>2</v>
      </c>
      <c r="L718" s="216" t="s">
        <v>925</v>
      </c>
      <c r="M718" s="286" t="s">
        <v>2938</v>
      </c>
      <c r="N718" s="26" t="s">
        <v>2963</v>
      </c>
      <c r="O718" s="222" t="s">
        <v>2963</v>
      </c>
      <c r="P718" s="13" t="s">
        <v>912</v>
      </c>
      <c r="Q718" s="77"/>
      <c r="R718" s="26"/>
      <c r="S718" s="26"/>
      <c r="T718" s="13"/>
      <c r="U718" s="26"/>
      <c r="V718" s="26">
        <v>13</v>
      </c>
      <c r="W718" s="23" t="str">
        <f t="shared" si="85"/>
        <v>UREN -80 033001  13</v>
      </c>
      <c r="X718" s="23" t="str">
        <f t="shared" si="86"/>
        <v xml:space="preserve"> 13</v>
      </c>
      <c r="Y718" s="13"/>
      <c r="Z718" s="13"/>
      <c r="AA718" s="13"/>
      <c r="AB718" s="90"/>
      <c r="AC718" s="26"/>
      <c r="AD718" s="24">
        <f>IF(AE718="","",VLOOKUP(AE718,Mapping!AT:AU,2,FALSE))</f>
        <v>2</v>
      </c>
      <c r="AE718" s="13" t="s">
        <v>1</v>
      </c>
    </row>
    <row r="719" spans="1:31">
      <c r="A719" s="116" t="s">
        <v>286</v>
      </c>
      <c r="B719" s="36" t="s">
        <v>3059</v>
      </c>
      <c r="C719" s="209"/>
      <c r="D719" s="209"/>
      <c r="E719" s="209"/>
      <c r="F719" s="26"/>
      <c r="G719" s="26">
        <v>13</v>
      </c>
      <c r="H719" s="23" t="str">
        <f t="shared" si="83"/>
        <v>UREN -80 033001  13</v>
      </c>
      <c r="I719" s="23" t="str">
        <f t="shared" si="84"/>
        <v xml:space="preserve"> 13</v>
      </c>
      <c r="J719" s="13" t="s">
        <v>205</v>
      </c>
      <c r="K719" s="327">
        <f>IFERROR(VLOOKUP(L719,Mapping!AW:BA,5,FALSE),"")</f>
        <v>3</v>
      </c>
      <c r="L719" s="97" t="s">
        <v>943</v>
      </c>
      <c r="M719" s="286" t="s">
        <v>2938</v>
      </c>
      <c r="N719" s="26" t="s">
        <v>2963</v>
      </c>
      <c r="O719" s="222" t="s">
        <v>2963</v>
      </c>
      <c r="P719" s="13" t="s">
        <v>912</v>
      </c>
      <c r="Q719" s="77"/>
      <c r="R719" s="26"/>
      <c r="S719" s="26"/>
      <c r="T719" s="13"/>
      <c r="U719" s="26"/>
      <c r="V719" s="26">
        <v>13</v>
      </c>
      <c r="W719" s="23" t="str">
        <f t="shared" si="85"/>
        <v>UREN -80 033001  13</v>
      </c>
      <c r="X719" s="23" t="str">
        <f t="shared" si="86"/>
        <v xml:space="preserve"> 13</v>
      </c>
      <c r="Y719" s="13"/>
      <c r="Z719" s="13"/>
      <c r="AA719" s="13"/>
      <c r="AB719" s="90"/>
      <c r="AC719" s="26"/>
      <c r="AD719" s="24">
        <f>IF(AE719="","",VLOOKUP(AE719,Mapping!AT:AU,2,FALSE))</f>
        <v>2</v>
      </c>
      <c r="AE719" s="13" t="s">
        <v>1</v>
      </c>
    </row>
    <row r="720" spans="1:31">
      <c r="A720" s="116" t="s">
        <v>288</v>
      </c>
      <c r="B720" s="36" t="s">
        <v>289</v>
      </c>
      <c r="C720" s="209"/>
      <c r="D720" s="209"/>
      <c r="E720" s="209"/>
      <c r="F720" s="26"/>
      <c r="G720" s="26">
        <v>12</v>
      </c>
      <c r="H720" s="23" t="str">
        <f t="shared" si="83"/>
        <v>UREN -80 033001  12</v>
      </c>
      <c r="I720" s="23" t="str">
        <f t="shared" si="84"/>
        <v xml:space="preserve"> 12</v>
      </c>
      <c r="J720" s="13" t="s">
        <v>205</v>
      </c>
      <c r="K720" s="327">
        <f>IFERROR(VLOOKUP(L720,Mapping!AW:BA,5,FALSE),"")</f>
        <v>2</v>
      </c>
      <c r="L720" s="216" t="s">
        <v>925</v>
      </c>
      <c r="M720" s="286" t="s">
        <v>2938</v>
      </c>
      <c r="N720" s="26" t="s">
        <v>2963</v>
      </c>
      <c r="O720" s="93" t="s">
        <v>2963</v>
      </c>
      <c r="P720" s="13" t="s">
        <v>912</v>
      </c>
      <c r="Q720" s="77"/>
      <c r="R720" s="26"/>
      <c r="S720" s="26"/>
      <c r="T720" s="13"/>
      <c r="U720" s="26"/>
      <c r="V720" s="26">
        <v>12</v>
      </c>
      <c r="W720" s="23" t="str">
        <f t="shared" si="85"/>
        <v>UREN -80 033001  12</v>
      </c>
      <c r="X720" s="23" t="str">
        <f t="shared" si="86"/>
        <v xml:space="preserve"> 12</v>
      </c>
      <c r="Y720" s="13"/>
      <c r="Z720" s="13"/>
      <c r="AA720" s="13"/>
      <c r="AB720" s="90"/>
      <c r="AC720" s="26"/>
      <c r="AD720" s="24">
        <f>IF(AE720="","",VLOOKUP(AE720,Mapping!AT:AU,2,FALSE))</f>
        <v>2</v>
      </c>
      <c r="AE720" s="13" t="s">
        <v>1</v>
      </c>
    </row>
    <row r="721" spans="1:31">
      <c r="A721" s="116" t="s">
        <v>288</v>
      </c>
      <c r="B721" s="36" t="s">
        <v>289</v>
      </c>
      <c r="C721" s="209"/>
      <c r="D721" s="209"/>
      <c r="E721" s="209"/>
      <c r="F721" s="26"/>
      <c r="G721" s="26">
        <v>12</v>
      </c>
      <c r="H721" s="23" t="str">
        <f t="shared" si="83"/>
        <v>UREN -80 033001  12</v>
      </c>
      <c r="I721" s="23" t="str">
        <f t="shared" si="84"/>
        <v xml:space="preserve"> 12</v>
      </c>
      <c r="J721" s="13" t="s">
        <v>205</v>
      </c>
      <c r="K721" s="327">
        <f>IFERROR(VLOOKUP(L721,Mapping!AW:BA,5,FALSE),"")</f>
        <v>3</v>
      </c>
      <c r="L721" s="97" t="s">
        <v>943</v>
      </c>
      <c r="M721" s="286" t="s">
        <v>2938</v>
      </c>
      <c r="N721" s="26" t="s">
        <v>2963</v>
      </c>
      <c r="O721" s="93" t="s">
        <v>2963</v>
      </c>
      <c r="P721" s="13" t="s">
        <v>912</v>
      </c>
      <c r="Q721" s="77"/>
      <c r="R721" s="26"/>
      <c r="S721" s="26"/>
      <c r="T721" s="13"/>
      <c r="U721" s="26"/>
      <c r="V721" s="26">
        <v>12</v>
      </c>
      <c r="W721" s="23" t="str">
        <f t="shared" si="85"/>
        <v>UREN -80 033001  12</v>
      </c>
      <c r="X721" s="23" t="str">
        <f t="shared" si="86"/>
        <v xml:space="preserve"> 12</v>
      </c>
      <c r="Y721" s="13"/>
      <c r="Z721" s="13"/>
      <c r="AA721" s="13"/>
      <c r="AB721" s="90"/>
      <c r="AC721" s="26"/>
      <c r="AD721" s="24">
        <f>IF(AE721="","",VLOOKUP(AE721,Mapping!AT:AU,2,FALSE))</f>
        <v>2</v>
      </c>
      <c r="AE721" s="13" t="s">
        <v>1</v>
      </c>
    </row>
    <row r="722" spans="1:31">
      <c r="A722" s="116" t="s">
        <v>297</v>
      </c>
      <c r="B722" s="36" t="s">
        <v>298</v>
      </c>
      <c r="C722" s="209"/>
      <c r="D722" s="209"/>
      <c r="E722" s="209"/>
      <c r="F722" s="26"/>
      <c r="G722" s="26">
        <v>14</v>
      </c>
      <c r="H722" s="23" t="str">
        <f t="shared" si="83"/>
        <v>UREN -80 033001  14</v>
      </c>
      <c r="I722" s="23" t="str">
        <f t="shared" si="84"/>
        <v xml:space="preserve"> 14</v>
      </c>
      <c r="J722" s="13" t="s">
        <v>205</v>
      </c>
      <c r="K722" s="327">
        <f>IFERROR(VLOOKUP(L722,Mapping!AW:BA,5,FALSE),"")</f>
        <v>3</v>
      </c>
      <c r="L722" s="97" t="s">
        <v>943</v>
      </c>
      <c r="M722" s="286" t="s">
        <v>2938</v>
      </c>
      <c r="N722" s="26" t="s">
        <v>2963</v>
      </c>
      <c r="O722" s="93" t="s">
        <v>2963</v>
      </c>
      <c r="P722" s="13" t="s">
        <v>912</v>
      </c>
      <c r="Q722" s="77"/>
      <c r="R722" s="26"/>
      <c r="S722" s="26"/>
      <c r="T722" s="13"/>
      <c r="U722" s="26"/>
      <c r="V722" s="26">
        <v>14</v>
      </c>
      <c r="W722" s="23" t="str">
        <f t="shared" si="85"/>
        <v>UREN -80 033001  14</v>
      </c>
      <c r="X722" s="23" t="str">
        <f t="shared" si="86"/>
        <v xml:space="preserve"> 14</v>
      </c>
      <c r="Y722" s="13"/>
      <c r="Z722" s="13"/>
      <c r="AA722" s="13"/>
      <c r="AB722" s="90"/>
      <c r="AC722" s="26"/>
      <c r="AD722" s="24">
        <f>IF(AE722="","",VLOOKUP(AE722,Mapping!AT:AU,2,FALSE))</f>
        <v>2</v>
      </c>
      <c r="AE722" s="13" t="s">
        <v>1</v>
      </c>
    </row>
    <row r="723" spans="1:31">
      <c r="A723" s="116" t="s">
        <v>297</v>
      </c>
      <c r="B723" s="36" t="s">
        <v>298</v>
      </c>
      <c r="C723" s="209"/>
      <c r="D723" s="209"/>
      <c r="E723" s="209"/>
      <c r="F723" s="26"/>
      <c r="G723" s="26">
        <v>14</v>
      </c>
      <c r="H723" s="23" t="str">
        <f t="shared" si="83"/>
        <v>UREN -80 033001  14</v>
      </c>
      <c r="I723" s="23" t="str">
        <f t="shared" si="84"/>
        <v xml:space="preserve"> 14</v>
      </c>
      <c r="J723" s="13" t="s">
        <v>205</v>
      </c>
      <c r="K723" s="327">
        <f>IFERROR(VLOOKUP(L723,Mapping!AW:BA,5,FALSE),"")</f>
        <v>2</v>
      </c>
      <c r="L723" s="216" t="s">
        <v>925</v>
      </c>
      <c r="M723" s="286" t="s">
        <v>2938</v>
      </c>
      <c r="N723" s="26" t="s">
        <v>2963</v>
      </c>
      <c r="O723" s="93" t="s">
        <v>2963</v>
      </c>
      <c r="P723" s="13" t="s">
        <v>912</v>
      </c>
      <c r="Q723" s="77"/>
      <c r="R723" s="26"/>
      <c r="S723" s="26"/>
      <c r="T723" s="13"/>
      <c r="U723" s="26"/>
      <c r="V723" s="26">
        <v>14</v>
      </c>
      <c r="W723" s="23" t="str">
        <f t="shared" si="85"/>
        <v>UREN -80 033001  14</v>
      </c>
      <c r="X723" s="23" t="str">
        <f t="shared" si="86"/>
        <v xml:space="preserve"> 14</v>
      </c>
      <c r="Y723" s="13"/>
      <c r="Z723" s="13"/>
      <c r="AA723" s="13"/>
      <c r="AB723" s="90"/>
      <c r="AC723" s="26"/>
      <c r="AD723" s="24">
        <f>IF(AE723="","",VLOOKUP(AE723,Mapping!AT:AU,2,FALSE))</f>
        <v>2</v>
      </c>
      <c r="AE723" s="13" t="s">
        <v>1</v>
      </c>
    </row>
    <row r="724" spans="1:31">
      <c r="A724" s="116" t="s">
        <v>299</v>
      </c>
      <c r="B724" s="36" t="s">
        <v>300</v>
      </c>
      <c r="C724" s="209"/>
      <c r="D724" s="209"/>
      <c r="E724" s="209"/>
      <c r="F724" s="26"/>
      <c r="G724" s="26">
        <v>13</v>
      </c>
      <c r="H724" s="23" t="str">
        <f t="shared" si="83"/>
        <v>UREN -80 033001  13</v>
      </c>
      <c r="I724" s="23" t="str">
        <f t="shared" si="84"/>
        <v xml:space="preserve"> 13</v>
      </c>
      <c r="J724" s="13" t="s">
        <v>205</v>
      </c>
      <c r="K724" s="327">
        <f>IFERROR(VLOOKUP(L724,Mapping!AW:BA,5,FALSE),"")</f>
        <v>2</v>
      </c>
      <c r="L724" s="216" t="s">
        <v>925</v>
      </c>
      <c r="M724" s="286" t="s">
        <v>2938</v>
      </c>
      <c r="N724" s="26" t="s">
        <v>2963</v>
      </c>
      <c r="O724" s="93" t="s">
        <v>2963</v>
      </c>
      <c r="P724" s="13" t="s">
        <v>912</v>
      </c>
      <c r="Q724" s="77"/>
      <c r="R724" s="26"/>
      <c r="S724" s="26"/>
      <c r="T724" s="13"/>
      <c r="U724" s="26"/>
      <c r="V724" s="26">
        <v>13</v>
      </c>
      <c r="W724" s="23" t="str">
        <f t="shared" si="85"/>
        <v>UREN -80 033001  13</v>
      </c>
      <c r="X724" s="23" t="str">
        <f t="shared" si="86"/>
        <v xml:space="preserve"> 13</v>
      </c>
      <c r="Y724" s="13"/>
      <c r="Z724" s="13"/>
      <c r="AA724" s="13"/>
      <c r="AB724" s="90"/>
      <c r="AC724" s="26"/>
      <c r="AD724" s="24">
        <f>IF(AE724="","",VLOOKUP(AE724,Mapping!AT:AU,2,FALSE))</f>
        <v>2</v>
      </c>
      <c r="AE724" s="13" t="s">
        <v>1</v>
      </c>
    </row>
    <row r="725" spans="1:31">
      <c r="A725" s="116" t="s">
        <v>299</v>
      </c>
      <c r="B725" s="36" t="s">
        <v>300</v>
      </c>
      <c r="C725" s="209"/>
      <c r="D725" s="209"/>
      <c r="E725" s="209"/>
      <c r="F725" s="26"/>
      <c r="G725" s="26">
        <v>13</v>
      </c>
      <c r="H725" s="23" t="str">
        <f t="shared" si="83"/>
        <v>UREN -80 033001  13</v>
      </c>
      <c r="I725" s="23" t="str">
        <f t="shared" si="84"/>
        <v xml:space="preserve"> 13</v>
      </c>
      <c r="J725" s="13" t="s">
        <v>205</v>
      </c>
      <c r="K725" s="327">
        <f>IFERROR(VLOOKUP(L725,Mapping!AW:BA,5,FALSE),"")</f>
        <v>3</v>
      </c>
      <c r="L725" s="97" t="s">
        <v>943</v>
      </c>
      <c r="M725" s="286" t="s">
        <v>2938</v>
      </c>
      <c r="N725" s="26" t="s">
        <v>2963</v>
      </c>
      <c r="O725" s="93" t="s">
        <v>2963</v>
      </c>
      <c r="P725" s="13" t="s">
        <v>912</v>
      </c>
      <c r="Q725" s="77"/>
      <c r="R725" s="26"/>
      <c r="S725" s="26"/>
      <c r="T725" s="13"/>
      <c r="U725" s="26"/>
      <c r="V725" s="26">
        <v>13</v>
      </c>
      <c r="W725" s="23" t="str">
        <f t="shared" si="85"/>
        <v>UREN -80 033001  13</v>
      </c>
      <c r="X725" s="23" t="str">
        <f t="shared" si="86"/>
        <v xml:space="preserve"> 13</v>
      </c>
      <c r="Y725" s="13"/>
      <c r="Z725" s="13"/>
      <c r="AA725" s="13"/>
      <c r="AB725" s="90"/>
      <c r="AC725" s="26"/>
      <c r="AD725" s="24">
        <f>IF(AE725="","",VLOOKUP(AE725,Mapping!AT:AU,2,FALSE))</f>
        <v>2</v>
      </c>
      <c r="AE725" s="13" t="s">
        <v>1</v>
      </c>
    </row>
    <row r="726" spans="1:31">
      <c r="A726" s="116" t="s">
        <v>302</v>
      </c>
      <c r="B726" s="36" t="s">
        <v>303</v>
      </c>
      <c r="C726" s="209"/>
      <c r="D726" s="209"/>
      <c r="E726" s="209"/>
      <c r="F726" s="26"/>
      <c r="G726" s="26">
        <v>14</v>
      </c>
      <c r="H726" s="23" t="str">
        <f t="shared" si="83"/>
        <v>UREN -80 033001  14</v>
      </c>
      <c r="I726" s="23" t="str">
        <f t="shared" si="84"/>
        <v xml:space="preserve"> 14</v>
      </c>
      <c r="J726" s="13" t="s">
        <v>205</v>
      </c>
      <c r="K726" s="327">
        <f>IFERROR(VLOOKUP(L726,Mapping!AW:BA,5,FALSE),"")</f>
        <v>2</v>
      </c>
      <c r="L726" s="216" t="s">
        <v>925</v>
      </c>
      <c r="M726" s="286" t="s">
        <v>2938</v>
      </c>
      <c r="N726" s="26" t="s">
        <v>2963</v>
      </c>
      <c r="O726" s="93" t="s">
        <v>2963</v>
      </c>
      <c r="P726" s="13" t="s">
        <v>912</v>
      </c>
      <c r="Q726" s="77"/>
      <c r="R726" s="26"/>
      <c r="S726" s="26"/>
      <c r="T726" s="13"/>
      <c r="U726" s="26"/>
      <c r="V726" s="26">
        <v>14</v>
      </c>
      <c r="W726" s="23" t="str">
        <f t="shared" si="85"/>
        <v>UREN -80 033001  14</v>
      </c>
      <c r="X726" s="23" t="str">
        <f t="shared" si="86"/>
        <v xml:space="preserve"> 14</v>
      </c>
      <c r="Y726" s="13"/>
      <c r="Z726" s="13"/>
      <c r="AA726" s="13"/>
      <c r="AB726" s="90"/>
      <c r="AC726" s="26"/>
      <c r="AD726" s="24">
        <f>IF(AE726="","",VLOOKUP(AE726,Mapping!AT:AU,2,FALSE))</f>
        <v>2</v>
      </c>
      <c r="AE726" s="13" t="s">
        <v>1</v>
      </c>
    </row>
    <row r="727" spans="1:31">
      <c r="A727" s="116" t="s">
        <v>302</v>
      </c>
      <c r="B727" s="36" t="s">
        <v>303</v>
      </c>
      <c r="C727" s="209"/>
      <c r="D727" s="209"/>
      <c r="E727" s="209"/>
      <c r="F727" s="26"/>
      <c r="G727" s="26">
        <v>14</v>
      </c>
      <c r="H727" s="23" t="str">
        <f t="shared" si="83"/>
        <v>UREN -80 033001  14</v>
      </c>
      <c r="I727" s="23" t="str">
        <f t="shared" si="84"/>
        <v xml:space="preserve"> 14</v>
      </c>
      <c r="J727" s="13" t="s">
        <v>205</v>
      </c>
      <c r="K727" s="327">
        <f>IFERROR(VLOOKUP(L727,Mapping!AW:BA,5,FALSE),"")</f>
        <v>3</v>
      </c>
      <c r="L727" s="97" t="s">
        <v>943</v>
      </c>
      <c r="M727" s="286" t="s">
        <v>2938</v>
      </c>
      <c r="N727" s="26" t="s">
        <v>2963</v>
      </c>
      <c r="O727" s="93" t="s">
        <v>2963</v>
      </c>
      <c r="P727" s="13" t="s">
        <v>912</v>
      </c>
      <c r="Q727" s="77"/>
      <c r="R727" s="26"/>
      <c r="S727" s="26"/>
      <c r="T727" s="13"/>
      <c r="U727" s="26"/>
      <c r="V727" s="26">
        <v>14</v>
      </c>
      <c r="W727" s="23" t="str">
        <f t="shared" si="85"/>
        <v>UREN -80 033001  14</v>
      </c>
      <c r="X727" s="23" t="str">
        <f t="shared" si="86"/>
        <v xml:space="preserve"> 14</v>
      </c>
      <c r="Y727" s="13"/>
      <c r="Z727" s="13"/>
      <c r="AA727" s="13"/>
      <c r="AB727" s="90"/>
      <c r="AC727" s="26"/>
      <c r="AD727" s="24">
        <f>IF(AE727="","",VLOOKUP(AE727,Mapping!AT:AU,2,FALSE))</f>
        <v>2</v>
      </c>
      <c r="AE727" s="13" t="s">
        <v>1</v>
      </c>
    </row>
    <row r="728" spans="1:31">
      <c r="A728" s="116" t="s">
        <v>305</v>
      </c>
      <c r="B728" s="36" t="s">
        <v>306</v>
      </c>
      <c r="C728" s="209"/>
      <c r="D728" s="209"/>
      <c r="E728" s="209"/>
      <c r="F728" s="26"/>
      <c r="G728" s="26"/>
      <c r="H728" s="23" t="str">
        <f t="shared" si="83"/>
        <v/>
      </c>
      <c r="I728" s="23" t="str">
        <f t="shared" si="84"/>
        <v/>
      </c>
      <c r="J728" s="13" t="s">
        <v>205</v>
      </c>
      <c r="K728" s="327">
        <f>IFERROR(VLOOKUP(L728,Mapping!AW:BA,5,FALSE),"")</f>
        <v>2</v>
      </c>
      <c r="L728" s="216" t="s">
        <v>925</v>
      </c>
      <c r="M728" s="286" t="s">
        <v>2938</v>
      </c>
      <c r="N728" s="26" t="s">
        <v>2963</v>
      </c>
      <c r="O728" s="93" t="s">
        <v>2963</v>
      </c>
      <c r="P728" s="13" t="s">
        <v>912</v>
      </c>
      <c r="Q728" s="77"/>
      <c r="R728" s="26"/>
      <c r="S728" s="26"/>
      <c r="T728" s="13"/>
      <c r="U728" s="26"/>
      <c r="V728" s="26"/>
      <c r="W728" s="23" t="str">
        <f t="shared" si="85"/>
        <v/>
      </c>
      <c r="X728" s="23" t="str">
        <f t="shared" si="86"/>
        <v/>
      </c>
      <c r="Y728" s="13"/>
      <c r="Z728" s="13"/>
      <c r="AA728" s="13"/>
      <c r="AB728" s="90"/>
      <c r="AC728" s="26"/>
      <c r="AD728" s="24">
        <f>IF(AE728="","",VLOOKUP(AE728,Mapping!AT:AU,2,FALSE))</f>
        <v>2</v>
      </c>
      <c r="AE728" s="13" t="s">
        <v>1</v>
      </c>
    </row>
    <row r="729" spans="1:31">
      <c r="A729" s="116" t="s">
        <v>305</v>
      </c>
      <c r="B729" s="36" t="s">
        <v>306</v>
      </c>
      <c r="C729" s="209"/>
      <c r="D729" s="209"/>
      <c r="E729" s="209"/>
      <c r="F729" s="26"/>
      <c r="G729" s="26"/>
      <c r="H729" s="23" t="str">
        <f t="shared" si="83"/>
        <v/>
      </c>
      <c r="I729" s="23" t="str">
        <f t="shared" si="84"/>
        <v/>
      </c>
      <c r="J729" s="13" t="s">
        <v>205</v>
      </c>
      <c r="K729" s="327">
        <f>IFERROR(VLOOKUP(L729,Mapping!AW:BA,5,FALSE),"")</f>
        <v>3</v>
      </c>
      <c r="L729" s="97" t="s">
        <v>943</v>
      </c>
      <c r="M729" s="286" t="s">
        <v>2938</v>
      </c>
      <c r="N729" s="26" t="s">
        <v>2963</v>
      </c>
      <c r="O729" s="93" t="s">
        <v>2963</v>
      </c>
      <c r="P729" s="13" t="s">
        <v>912</v>
      </c>
      <c r="Q729" s="77"/>
      <c r="R729" s="26"/>
      <c r="S729" s="26"/>
      <c r="T729" s="13"/>
      <c r="U729" s="26"/>
      <c r="V729" s="26"/>
      <c r="W729" s="23" t="str">
        <f t="shared" si="85"/>
        <v/>
      </c>
      <c r="X729" s="23" t="str">
        <f t="shared" si="86"/>
        <v/>
      </c>
      <c r="Y729" s="13"/>
      <c r="Z729" s="13"/>
      <c r="AA729" s="13"/>
      <c r="AB729" s="90"/>
      <c r="AC729" s="26"/>
      <c r="AD729" s="24">
        <f>IF(AE729="","",VLOOKUP(AE729,Mapping!AT:AU,2,FALSE))</f>
        <v>2</v>
      </c>
      <c r="AE729" s="13" t="s">
        <v>1</v>
      </c>
    </row>
    <row r="730" spans="1:31">
      <c r="A730" s="116" t="s">
        <v>309</v>
      </c>
      <c r="B730" s="36" t="s">
        <v>310</v>
      </c>
      <c r="C730" s="209"/>
      <c r="D730" s="209"/>
      <c r="E730" s="209"/>
      <c r="F730" s="26"/>
      <c r="G730" s="26">
        <v>9</v>
      </c>
      <c r="H730" s="23" t="str">
        <f t="shared" si="83"/>
        <v>UREN -80 033001  9</v>
      </c>
      <c r="I730" s="23" t="str">
        <f t="shared" si="84"/>
        <v xml:space="preserve"> 9</v>
      </c>
      <c r="J730" s="13" t="s">
        <v>205</v>
      </c>
      <c r="K730" s="327">
        <f>IFERROR(VLOOKUP(L730,Mapping!AW:BA,5,FALSE),"")</f>
        <v>3</v>
      </c>
      <c r="L730" s="97" t="s">
        <v>943</v>
      </c>
      <c r="M730" s="286" t="s">
        <v>2938</v>
      </c>
      <c r="N730" s="26" t="s">
        <v>2963</v>
      </c>
      <c r="O730" s="93" t="s">
        <v>2963</v>
      </c>
      <c r="P730" s="13" t="s">
        <v>912</v>
      </c>
      <c r="Q730" s="77"/>
      <c r="R730" s="26"/>
      <c r="S730" s="26"/>
      <c r="T730" s="13"/>
      <c r="U730" s="26"/>
      <c r="V730" s="26">
        <v>9</v>
      </c>
      <c r="W730" s="23" t="str">
        <f t="shared" si="85"/>
        <v>UREN -80 033001  9</v>
      </c>
      <c r="X730" s="23" t="str">
        <f t="shared" si="86"/>
        <v xml:space="preserve"> 9</v>
      </c>
      <c r="Y730" s="13"/>
      <c r="Z730" s="13"/>
      <c r="AA730" s="13"/>
      <c r="AB730" s="90"/>
      <c r="AC730" s="26"/>
      <c r="AD730" s="24">
        <f>IF(AE730="","",VLOOKUP(AE730,Mapping!AT:AU,2,FALSE))</f>
        <v>2</v>
      </c>
      <c r="AE730" s="13" t="s">
        <v>1</v>
      </c>
    </row>
    <row r="731" spans="1:31">
      <c r="A731" s="116" t="s">
        <v>309</v>
      </c>
      <c r="B731" s="36" t="s">
        <v>310</v>
      </c>
      <c r="C731" s="209"/>
      <c r="D731" s="209"/>
      <c r="E731" s="209"/>
      <c r="F731" s="26"/>
      <c r="G731" s="26">
        <v>9</v>
      </c>
      <c r="H731" s="23" t="str">
        <f t="shared" si="83"/>
        <v>UREN -80 033001  9</v>
      </c>
      <c r="I731" s="23" t="str">
        <f t="shared" si="84"/>
        <v xml:space="preserve"> 9</v>
      </c>
      <c r="J731" s="13" t="s">
        <v>205</v>
      </c>
      <c r="K731" s="327">
        <f>IFERROR(VLOOKUP(L731,Mapping!AW:BA,5,FALSE),"")</f>
        <v>2</v>
      </c>
      <c r="L731" s="216" t="s">
        <v>925</v>
      </c>
      <c r="M731" s="286" t="s">
        <v>2938</v>
      </c>
      <c r="N731" s="26" t="s">
        <v>2963</v>
      </c>
      <c r="O731" s="93" t="s">
        <v>2963</v>
      </c>
      <c r="P731" s="13" t="s">
        <v>912</v>
      </c>
      <c r="Q731" s="77"/>
      <c r="R731" s="26"/>
      <c r="S731" s="26"/>
      <c r="T731" s="13"/>
      <c r="U731" s="26"/>
      <c r="V731" s="26">
        <v>9</v>
      </c>
      <c r="W731" s="23" t="str">
        <f t="shared" si="85"/>
        <v>UREN -80 033001  9</v>
      </c>
      <c r="X731" s="23" t="str">
        <f t="shared" si="86"/>
        <v xml:space="preserve"> 9</v>
      </c>
      <c r="Y731" s="13"/>
      <c r="Z731" s="13"/>
      <c r="AA731" s="13"/>
      <c r="AB731" s="90"/>
      <c r="AC731" s="26"/>
      <c r="AD731" s="24">
        <f>IF(AE731="","",VLOOKUP(AE731,Mapping!AT:AU,2,FALSE))</f>
        <v>2</v>
      </c>
      <c r="AE731" s="13" t="s">
        <v>1</v>
      </c>
    </row>
    <row r="732" spans="1:31">
      <c r="A732" s="116" t="s">
        <v>314</v>
      </c>
      <c r="B732" s="36" t="s">
        <v>315</v>
      </c>
      <c r="C732" s="209"/>
      <c r="D732" s="209"/>
      <c r="E732" s="209"/>
      <c r="F732" s="26"/>
      <c r="G732" s="26">
        <v>9</v>
      </c>
      <c r="H732" s="23" t="str">
        <f t="shared" si="83"/>
        <v>UREN -80 033001  9</v>
      </c>
      <c r="I732" s="23" t="str">
        <f t="shared" si="84"/>
        <v xml:space="preserve"> 9</v>
      </c>
      <c r="J732" s="13"/>
      <c r="K732" s="327">
        <f>IFERROR(VLOOKUP(L732,Mapping!AW:BA,5,FALSE),"")</f>
        <v>3</v>
      </c>
      <c r="L732" s="97" t="s">
        <v>943</v>
      </c>
      <c r="M732" s="286" t="s">
        <v>2938</v>
      </c>
      <c r="N732" s="26" t="s">
        <v>2963</v>
      </c>
      <c r="O732" s="93" t="s">
        <v>2963</v>
      </c>
      <c r="P732" s="13" t="s">
        <v>912</v>
      </c>
      <c r="Q732" s="77"/>
      <c r="R732" s="26"/>
      <c r="S732" s="26"/>
      <c r="T732" s="13"/>
      <c r="U732" s="26"/>
      <c r="V732" s="26">
        <v>9</v>
      </c>
      <c r="W732" s="23" t="str">
        <f t="shared" si="85"/>
        <v>UREN -80 033001  9</v>
      </c>
      <c r="X732" s="23" t="str">
        <f t="shared" si="86"/>
        <v xml:space="preserve"> 9</v>
      </c>
      <c r="Y732" s="13"/>
      <c r="Z732" s="13"/>
      <c r="AA732" s="13"/>
      <c r="AB732" s="90"/>
      <c r="AC732" s="26"/>
      <c r="AD732" s="24">
        <f>IF(AE732="","",VLOOKUP(AE732,Mapping!AT:AU,2,FALSE))</f>
        <v>2</v>
      </c>
      <c r="AE732" s="13" t="s">
        <v>1</v>
      </c>
    </row>
    <row r="733" spans="1:31">
      <c r="A733" s="116" t="s">
        <v>319</v>
      </c>
      <c r="B733" s="36" t="s">
        <v>320</v>
      </c>
      <c r="C733" s="209"/>
      <c r="D733" s="209"/>
      <c r="E733" s="209"/>
      <c r="F733" s="26"/>
      <c r="G733" s="26">
        <v>9</v>
      </c>
      <c r="H733" s="23" t="str">
        <f t="shared" si="83"/>
        <v>UREN -80 033001  9</v>
      </c>
      <c r="I733" s="23" t="str">
        <f t="shared" si="84"/>
        <v xml:space="preserve"> 9</v>
      </c>
      <c r="J733" s="13" t="s">
        <v>205</v>
      </c>
      <c r="K733" s="327">
        <f>IFERROR(VLOOKUP(L733,Mapping!AW:BA,5,FALSE),"")</f>
        <v>3</v>
      </c>
      <c r="L733" s="97" t="s">
        <v>943</v>
      </c>
      <c r="M733" s="286" t="s">
        <v>2938</v>
      </c>
      <c r="N733" s="26" t="s">
        <v>2963</v>
      </c>
      <c r="O733" s="93" t="s">
        <v>2963</v>
      </c>
      <c r="P733" s="13" t="s">
        <v>912</v>
      </c>
      <c r="Q733" s="77"/>
      <c r="R733" s="26"/>
      <c r="S733" s="26"/>
      <c r="T733" s="13"/>
      <c r="U733" s="26"/>
      <c r="V733" s="26">
        <v>9</v>
      </c>
      <c r="W733" s="23" t="str">
        <f t="shared" si="85"/>
        <v>UREN -80 033001  9</v>
      </c>
      <c r="X733" s="23" t="str">
        <f t="shared" si="86"/>
        <v xml:space="preserve"> 9</v>
      </c>
      <c r="Y733" s="13"/>
      <c r="Z733" s="13"/>
      <c r="AA733" s="13"/>
      <c r="AB733" s="90"/>
      <c r="AC733" s="26"/>
      <c r="AD733" s="24">
        <f>IF(AE733="","",VLOOKUP(AE733,Mapping!AT:AU,2,FALSE))</f>
        <v>2</v>
      </c>
      <c r="AE733" s="13" t="s">
        <v>1</v>
      </c>
    </row>
    <row r="734" spans="1:31">
      <c r="A734" s="116" t="s">
        <v>319</v>
      </c>
      <c r="B734" s="36" t="s">
        <v>320</v>
      </c>
      <c r="C734" s="209"/>
      <c r="D734" s="209"/>
      <c r="E734" s="209"/>
      <c r="F734" s="26"/>
      <c r="G734" s="26">
        <v>9</v>
      </c>
      <c r="H734" s="23" t="str">
        <f t="shared" si="83"/>
        <v>UREN -80 033001  9</v>
      </c>
      <c r="I734" s="23" t="str">
        <f t="shared" si="84"/>
        <v xml:space="preserve"> 9</v>
      </c>
      <c r="J734" s="13" t="s">
        <v>205</v>
      </c>
      <c r="K734" s="327">
        <f>IFERROR(VLOOKUP(L734,Mapping!AW:BA,5,FALSE),"")</f>
        <v>2</v>
      </c>
      <c r="L734" s="216" t="s">
        <v>925</v>
      </c>
      <c r="M734" s="286" t="s">
        <v>2938</v>
      </c>
      <c r="N734" s="26" t="s">
        <v>2963</v>
      </c>
      <c r="O734" s="93" t="s">
        <v>2963</v>
      </c>
      <c r="P734" s="13" t="s">
        <v>912</v>
      </c>
      <c r="Q734" s="77"/>
      <c r="R734" s="26"/>
      <c r="S734" s="26"/>
      <c r="T734" s="13"/>
      <c r="U734" s="26"/>
      <c r="V734" s="26">
        <v>9</v>
      </c>
      <c r="W734" s="23" t="str">
        <f t="shared" si="85"/>
        <v>UREN -80 033001  9</v>
      </c>
      <c r="X734" s="23" t="str">
        <f t="shared" si="86"/>
        <v xml:space="preserve"> 9</v>
      </c>
      <c r="Y734" s="13"/>
      <c r="Z734" s="13"/>
      <c r="AA734" s="13"/>
      <c r="AB734" s="90"/>
      <c r="AC734" s="26"/>
      <c r="AD734" s="24">
        <f>IF(AE734="","",VLOOKUP(AE734,Mapping!AT:AU,2,FALSE))</f>
        <v>2</v>
      </c>
      <c r="AE734" s="13" t="s">
        <v>1</v>
      </c>
    </row>
    <row r="735" spans="1:31">
      <c r="A735" s="116" t="s">
        <v>334</v>
      </c>
      <c r="B735" s="36" t="s">
        <v>335</v>
      </c>
      <c r="C735" s="209"/>
      <c r="D735" s="209"/>
      <c r="E735" s="209"/>
      <c r="F735" s="26"/>
      <c r="G735" s="26">
        <v>14</v>
      </c>
      <c r="H735" s="23" t="str">
        <f t="shared" si="83"/>
        <v>UREN -80 033001  14</v>
      </c>
      <c r="I735" s="23" t="str">
        <f t="shared" si="84"/>
        <v xml:space="preserve"> 14</v>
      </c>
      <c r="J735" s="13" t="s">
        <v>205</v>
      </c>
      <c r="K735" s="327">
        <f>IFERROR(VLOOKUP(L735,Mapping!AW:BA,5,FALSE),"")</f>
        <v>3</v>
      </c>
      <c r="L735" s="97" t="s">
        <v>943</v>
      </c>
      <c r="M735" s="286" t="s">
        <v>2938</v>
      </c>
      <c r="N735" s="26" t="s">
        <v>2963</v>
      </c>
      <c r="O735" s="93" t="s">
        <v>2963</v>
      </c>
      <c r="P735" s="13" t="s">
        <v>912</v>
      </c>
      <c r="Q735" s="77"/>
      <c r="R735" s="26"/>
      <c r="S735" s="26"/>
      <c r="T735" s="13"/>
      <c r="U735" s="26"/>
      <c r="V735" s="26">
        <v>14</v>
      </c>
      <c r="W735" s="23" t="str">
        <f t="shared" si="85"/>
        <v>UREN -80 033001  14</v>
      </c>
      <c r="X735" s="23" t="str">
        <f t="shared" si="86"/>
        <v xml:space="preserve"> 14</v>
      </c>
      <c r="Y735" s="13"/>
      <c r="Z735" s="13"/>
      <c r="AA735" s="13"/>
      <c r="AB735" s="90"/>
      <c r="AC735" s="26"/>
      <c r="AD735" s="24">
        <f>IF(AE735="","",VLOOKUP(AE735,Mapping!AT:AU,2,FALSE))</f>
        <v>2</v>
      </c>
      <c r="AE735" s="13" t="s">
        <v>1</v>
      </c>
    </row>
    <row r="736" spans="1:31">
      <c r="A736" s="116" t="s">
        <v>334</v>
      </c>
      <c r="B736" s="36" t="s">
        <v>335</v>
      </c>
      <c r="C736" s="209"/>
      <c r="D736" s="209"/>
      <c r="E736" s="209"/>
      <c r="F736" s="26"/>
      <c r="G736" s="26">
        <v>14</v>
      </c>
      <c r="H736" s="23" t="str">
        <f t="shared" si="83"/>
        <v>UREN -80 033001  14</v>
      </c>
      <c r="I736" s="23" t="str">
        <f t="shared" si="84"/>
        <v xml:space="preserve"> 14</v>
      </c>
      <c r="J736" s="13" t="s">
        <v>205</v>
      </c>
      <c r="K736" s="327">
        <f>IFERROR(VLOOKUP(L736,Mapping!AW:BA,5,FALSE),"")</f>
        <v>2</v>
      </c>
      <c r="L736" s="216" t="s">
        <v>925</v>
      </c>
      <c r="M736" s="286" t="s">
        <v>2938</v>
      </c>
      <c r="N736" s="26" t="s">
        <v>2963</v>
      </c>
      <c r="O736" s="93" t="s">
        <v>2963</v>
      </c>
      <c r="P736" s="13" t="s">
        <v>912</v>
      </c>
      <c r="Q736" s="77"/>
      <c r="R736" s="26"/>
      <c r="S736" s="26"/>
      <c r="T736" s="13"/>
      <c r="U736" s="26"/>
      <c r="V736" s="26">
        <v>14</v>
      </c>
      <c r="W736" s="23" t="str">
        <f t="shared" si="85"/>
        <v>UREN -80 033001  14</v>
      </c>
      <c r="X736" s="23" t="str">
        <f t="shared" si="86"/>
        <v xml:space="preserve"> 14</v>
      </c>
      <c r="Y736" s="13"/>
      <c r="Z736" s="13"/>
      <c r="AA736" s="13"/>
      <c r="AB736" s="90"/>
      <c r="AC736" s="26"/>
      <c r="AD736" s="24">
        <f>IF(AE736="","",VLOOKUP(AE736,Mapping!AT:AU,2,FALSE))</f>
        <v>2</v>
      </c>
      <c r="AE736" s="13" t="s">
        <v>1</v>
      </c>
    </row>
    <row r="737" spans="1:31">
      <c r="A737" s="116" t="s">
        <v>336</v>
      </c>
      <c r="B737" s="36" t="s">
        <v>337</v>
      </c>
      <c r="C737" s="310">
        <v>3</v>
      </c>
      <c r="D737" s="310">
        <v>10</v>
      </c>
      <c r="E737" s="310" t="s">
        <v>3141</v>
      </c>
      <c r="F737" s="113">
        <v>8</v>
      </c>
      <c r="G737" s="26">
        <v>1</v>
      </c>
      <c r="H737" s="23" t="str">
        <f t="shared" si="83"/>
        <v>UREN -80 033001 8 1</v>
      </c>
      <c r="I737" s="23" t="str">
        <f t="shared" si="84"/>
        <v>8 1</v>
      </c>
      <c r="J737" s="13" t="s">
        <v>205</v>
      </c>
      <c r="K737" s="327">
        <f>IFERROR(VLOOKUP(L737,Mapping!AW:BA,5,FALSE),"")</f>
        <v>5</v>
      </c>
      <c r="L737" s="216" t="s">
        <v>975</v>
      </c>
      <c r="M737" s="286" t="s">
        <v>2938</v>
      </c>
      <c r="N737" s="26" t="s">
        <v>2872</v>
      </c>
      <c r="O737" s="253">
        <v>44748</v>
      </c>
      <c r="P737" s="13" t="s">
        <v>912</v>
      </c>
      <c r="Q737" s="77"/>
      <c r="R737" s="26">
        <v>41</v>
      </c>
      <c r="S737" s="26"/>
      <c r="T737" s="13">
        <v>1</v>
      </c>
      <c r="U737" s="113"/>
      <c r="V737" s="26"/>
      <c r="W737" s="23" t="str">
        <f t="shared" si="85"/>
        <v/>
      </c>
      <c r="X737" s="23" t="str">
        <f t="shared" si="86"/>
        <v/>
      </c>
      <c r="Y737" s="13"/>
      <c r="Z737" s="13"/>
      <c r="AA737" s="453"/>
      <c r="AB737" s="90" t="s">
        <v>3090</v>
      </c>
      <c r="AC737" s="26"/>
      <c r="AD737" s="24">
        <f>IF(AE737="","",VLOOKUP(AE737,Mapping!AT:AU,2,FALSE))</f>
        <v>3</v>
      </c>
      <c r="AE737" s="13" t="s">
        <v>148</v>
      </c>
    </row>
    <row r="738" spans="1:31">
      <c r="A738" s="116" t="s">
        <v>336</v>
      </c>
      <c r="B738" s="36" t="s">
        <v>337</v>
      </c>
      <c r="C738" s="310">
        <v>16</v>
      </c>
      <c r="D738" s="310">
        <v>9</v>
      </c>
      <c r="E738" s="209" t="s">
        <v>2324</v>
      </c>
      <c r="F738" s="113">
        <v>8</v>
      </c>
      <c r="G738" s="26"/>
      <c r="H738" s="23" t="str">
        <f t="shared" si="83"/>
        <v/>
      </c>
      <c r="I738" s="23" t="str">
        <f t="shared" si="84"/>
        <v/>
      </c>
      <c r="J738" s="13" t="s">
        <v>205</v>
      </c>
      <c r="K738" s="327">
        <f>IFERROR(VLOOKUP(L738,Mapping!AW:BA,5,FALSE),"")</f>
        <v>2</v>
      </c>
      <c r="L738" s="367" t="s">
        <v>925</v>
      </c>
      <c r="M738" s="286" t="s">
        <v>2938</v>
      </c>
      <c r="N738" s="26" t="s">
        <v>2916</v>
      </c>
      <c r="O738" s="253">
        <v>44873</v>
      </c>
      <c r="P738" s="13" t="s">
        <v>912</v>
      </c>
      <c r="Q738" s="77">
        <v>3.5000000000000001E-3</v>
      </c>
      <c r="R738" s="26">
        <v>35</v>
      </c>
      <c r="S738" s="26"/>
      <c r="T738" s="13">
        <v>2</v>
      </c>
      <c r="U738" s="113"/>
      <c r="V738" s="26"/>
      <c r="W738" s="26"/>
      <c r="X738" s="26"/>
      <c r="Y738" s="36"/>
      <c r="Z738" s="36"/>
      <c r="AA738" s="36"/>
      <c r="AB738" s="90" t="s">
        <v>3142</v>
      </c>
      <c r="AC738" s="26"/>
      <c r="AD738" s="24">
        <f>IF(AE738="","",VLOOKUP(AE738,Mapping!AT:AU,2,FALSE))</f>
        <v>3</v>
      </c>
      <c r="AE738" s="13" t="s">
        <v>148</v>
      </c>
    </row>
    <row r="739" spans="1:31">
      <c r="A739" s="116" t="s">
        <v>339</v>
      </c>
      <c r="B739" s="36" t="s">
        <v>340</v>
      </c>
      <c r="C739" s="209"/>
      <c r="D739" s="209"/>
      <c r="E739" s="209"/>
      <c r="F739" s="26"/>
      <c r="G739" s="26">
        <v>13</v>
      </c>
      <c r="H739" s="23" t="str">
        <f t="shared" si="83"/>
        <v>UREN -80 033001  13</v>
      </c>
      <c r="I739" s="23" t="str">
        <f t="shared" si="84"/>
        <v xml:space="preserve"> 13</v>
      </c>
      <c r="J739" s="13" t="s">
        <v>205</v>
      </c>
      <c r="K739" s="327">
        <f>IFERROR(VLOOKUP(L739,Mapping!AW:BA,5,FALSE),"")</f>
        <v>3</v>
      </c>
      <c r="L739" s="97" t="s">
        <v>943</v>
      </c>
      <c r="M739" s="286" t="s">
        <v>2938</v>
      </c>
      <c r="N739" s="26" t="s">
        <v>2963</v>
      </c>
      <c r="O739" s="93" t="s">
        <v>2963</v>
      </c>
      <c r="P739" s="13" t="s">
        <v>912</v>
      </c>
      <c r="Q739" s="77"/>
      <c r="R739" s="26"/>
      <c r="S739" s="26"/>
      <c r="T739" s="13"/>
      <c r="U739" s="26"/>
      <c r="V739" s="26">
        <v>13</v>
      </c>
      <c r="W739" s="23" t="str">
        <f t="shared" ref="W739:W770" si="87">IF(V739="","","UREN -80 033001"&amp;" "&amp;U739&amp;" "&amp;V739)</f>
        <v>UREN -80 033001  13</v>
      </c>
      <c r="X739" s="23" t="str">
        <f t="shared" ref="X739:X770" si="88">IF(V739="","",U739&amp;" "&amp;V739)</f>
        <v xml:space="preserve"> 13</v>
      </c>
      <c r="Y739" s="13"/>
      <c r="Z739" s="13"/>
      <c r="AA739" s="13"/>
      <c r="AB739" s="90"/>
      <c r="AC739" s="26"/>
      <c r="AD739" s="24">
        <f>IF(AE739="","",VLOOKUP(AE739,Mapping!AT:AU,2,FALSE))</f>
        <v>2</v>
      </c>
      <c r="AE739" s="13" t="s">
        <v>1</v>
      </c>
    </row>
    <row r="740" spans="1:31">
      <c r="A740" s="116" t="s">
        <v>339</v>
      </c>
      <c r="B740" s="36" t="s">
        <v>340</v>
      </c>
      <c r="C740" s="209"/>
      <c r="D740" s="209"/>
      <c r="E740" s="209"/>
      <c r="F740" s="26"/>
      <c r="G740" s="26">
        <v>13</v>
      </c>
      <c r="H740" s="23" t="str">
        <f t="shared" si="83"/>
        <v>UREN -80 033001  13</v>
      </c>
      <c r="I740" s="23" t="str">
        <f t="shared" si="84"/>
        <v xml:space="preserve"> 13</v>
      </c>
      <c r="J740" s="13" t="s">
        <v>205</v>
      </c>
      <c r="K740" s="327">
        <f>IFERROR(VLOOKUP(L740,Mapping!AW:BA,5,FALSE),"")</f>
        <v>2</v>
      </c>
      <c r="L740" s="216" t="s">
        <v>925</v>
      </c>
      <c r="M740" s="286" t="s">
        <v>2938</v>
      </c>
      <c r="N740" s="26" t="s">
        <v>2963</v>
      </c>
      <c r="O740" s="93" t="s">
        <v>2963</v>
      </c>
      <c r="P740" s="13" t="s">
        <v>912</v>
      </c>
      <c r="Q740" s="77"/>
      <c r="R740" s="26"/>
      <c r="S740" s="26"/>
      <c r="T740" s="13"/>
      <c r="U740" s="26"/>
      <c r="V740" s="26">
        <v>13</v>
      </c>
      <c r="W740" s="23" t="str">
        <f t="shared" si="87"/>
        <v>UREN -80 033001  13</v>
      </c>
      <c r="X740" s="23" t="str">
        <f t="shared" si="88"/>
        <v xml:space="preserve"> 13</v>
      </c>
      <c r="Y740" s="13"/>
      <c r="Z740" s="13"/>
      <c r="AA740" s="13"/>
      <c r="AB740" s="90"/>
      <c r="AC740" s="26"/>
      <c r="AD740" s="24">
        <f>IF(AE740="","",VLOOKUP(AE740,Mapping!AT:AU,2,FALSE))</f>
        <v>2</v>
      </c>
      <c r="AE740" s="13" t="s">
        <v>1</v>
      </c>
    </row>
    <row r="741" spans="1:31">
      <c r="A741" s="116" t="s">
        <v>341</v>
      </c>
      <c r="B741" s="36" t="s">
        <v>342</v>
      </c>
      <c r="C741" s="209"/>
      <c r="D741" s="209"/>
      <c r="E741" s="209"/>
      <c r="F741" s="26"/>
      <c r="G741" s="26">
        <v>14</v>
      </c>
      <c r="H741" s="23" t="str">
        <f t="shared" si="83"/>
        <v>UREN -80 033001  14</v>
      </c>
      <c r="I741" s="23" t="str">
        <f t="shared" si="84"/>
        <v xml:space="preserve"> 14</v>
      </c>
      <c r="J741" s="13" t="s">
        <v>205</v>
      </c>
      <c r="K741" s="327">
        <f>IFERROR(VLOOKUP(L741,Mapping!AW:BA,5,FALSE),"")</f>
        <v>2</v>
      </c>
      <c r="L741" s="216" t="s">
        <v>925</v>
      </c>
      <c r="M741" s="286" t="s">
        <v>2938</v>
      </c>
      <c r="N741" s="26" t="s">
        <v>2963</v>
      </c>
      <c r="O741" s="93" t="s">
        <v>2963</v>
      </c>
      <c r="P741" s="13" t="s">
        <v>912</v>
      </c>
      <c r="Q741" s="77"/>
      <c r="R741" s="26"/>
      <c r="S741" s="26"/>
      <c r="T741" s="13"/>
      <c r="U741" s="26"/>
      <c r="V741" s="26">
        <v>14</v>
      </c>
      <c r="W741" s="23" t="str">
        <f t="shared" si="87"/>
        <v>UREN -80 033001  14</v>
      </c>
      <c r="X741" s="23" t="str">
        <f t="shared" si="88"/>
        <v xml:space="preserve"> 14</v>
      </c>
      <c r="Y741" s="13"/>
      <c r="Z741" s="13"/>
      <c r="AA741" s="13"/>
      <c r="AB741" s="90"/>
      <c r="AC741" s="26"/>
      <c r="AD741" s="24">
        <f>IF(AE741="","",VLOOKUP(AE741,Mapping!AT:AU,2,FALSE))</f>
        <v>2</v>
      </c>
      <c r="AE741" s="13" t="s">
        <v>1</v>
      </c>
    </row>
    <row r="742" spans="1:31">
      <c r="A742" s="320" t="s">
        <v>346</v>
      </c>
      <c r="B742" s="326" t="s">
        <v>347</v>
      </c>
      <c r="C742" s="311"/>
      <c r="D742" s="311"/>
      <c r="E742" s="311"/>
      <c r="F742" s="276"/>
      <c r="G742" s="276">
        <v>10</v>
      </c>
      <c r="H742" s="277" t="str">
        <f t="shared" si="83"/>
        <v>UREN -80 033001  10</v>
      </c>
      <c r="I742" s="277" t="str">
        <f t="shared" si="84"/>
        <v xml:space="preserve"> 10</v>
      </c>
      <c r="J742" s="258" t="s">
        <v>205</v>
      </c>
      <c r="K742" s="330">
        <f>IFERROR(VLOOKUP(L742,Mapping!AW:BA,5,FALSE),"")</f>
        <v>2</v>
      </c>
      <c r="L742" s="216" t="s">
        <v>925</v>
      </c>
      <c r="M742" s="335" t="s">
        <v>2938</v>
      </c>
      <c r="N742" s="276" t="s">
        <v>2963</v>
      </c>
      <c r="O742" s="278" t="s">
        <v>2963</v>
      </c>
      <c r="P742" s="258" t="s">
        <v>912</v>
      </c>
      <c r="Q742" s="279"/>
      <c r="R742" s="276"/>
      <c r="S742" s="276"/>
      <c r="T742" s="258"/>
      <c r="U742" s="276"/>
      <c r="V742" s="276">
        <v>10</v>
      </c>
      <c r="W742" s="277" t="str">
        <f t="shared" si="87"/>
        <v>UREN -80 033001  10</v>
      </c>
      <c r="X742" s="277" t="str">
        <f t="shared" si="88"/>
        <v xml:space="preserve"> 10</v>
      </c>
      <c r="Y742" s="258"/>
      <c r="Z742" s="258"/>
      <c r="AA742" s="258"/>
      <c r="AB742" s="280"/>
      <c r="AC742" s="276"/>
      <c r="AD742" s="281">
        <f>IF(AE742="","",VLOOKUP(AE742,Mapping!AT:AU,2,FALSE))</f>
        <v>2</v>
      </c>
      <c r="AE742" s="282" t="s">
        <v>1</v>
      </c>
    </row>
    <row r="743" spans="1:31">
      <c r="A743" s="321" t="s">
        <v>346</v>
      </c>
      <c r="B743" s="217" t="s">
        <v>347</v>
      </c>
      <c r="C743" s="312"/>
      <c r="D743" s="312"/>
      <c r="E743" s="312"/>
      <c r="F743" s="97"/>
      <c r="G743" s="97">
        <v>10</v>
      </c>
      <c r="H743" s="99" t="str">
        <f t="shared" si="83"/>
        <v>UREN -80 033001  10</v>
      </c>
      <c r="I743" s="99" t="str">
        <f t="shared" si="84"/>
        <v xml:space="preserve"> 10</v>
      </c>
      <c r="J743" s="101" t="s">
        <v>205</v>
      </c>
      <c r="K743" s="331">
        <f>IFERROR(VLOOKUP(L743,Mapping!AW:BA,5,FALSE),"")</f>
        <v>3</v>
      </c>
      <c r="L743" s="97" t="s">
        <v>943</v>
      </c>
      <c r="M743" s="336" t="s">
        <v>2938</v>
      </c>
      <c r="N743" s="97" t="s">
        <v>2963</v>
      </c>
      <c r="O743" s="259" t="s">
        <v>2963</v>
      </c>
      <c r="P743" s="101" t="s">
        <v>912</v>
      </c>
      <c r="Q743" s="246"/>
      <c r="R743" s="97"/>
      <c r="S743" s="97"/>
      <c r="T743" s="101"/>
      <c r="U743" s="97"/>
      <c r="V743" s="97">
        <v>10</v>
      </c>
      <c r="W743" s="99" t="str">
        <f t="shared" si="87"/>
        <v>UREN -80 033001  10</v>
      </c>
      <c r="X743" s="99" t="str">
        <f t="shared" si="88"/>
        <v xml:space="preserve"> 10</v>
      </c>
      <c r="Y743" s="101"/>
      <c r="Z743" s="101"/>
      <c r="AA743" s="101"/>
      <c r="AB743" s="247"/>
      <c r="AC743" s="97"/>
      <c r="AD743" s="100">
        <f>IF(AE743="","",VLOOKUP(AE743,Mapping!AT:AU,2,FALSE))</f>
        <v>2</v>
      </c>
      <c r="AE743" s="260" t="s">
        <v>1</v>
      </c>
    </row>
    <row r="744" spans="1:31">
      <c r="A744" s="321" t="s">
        <v>350</v>
      </c>
      <c r="B744" s="217" t="s">
        <v>351</v>
      </c>
      <c r="C744" s="312"/>
      <c r="D744" s="312"/>
      <c r="E744" s="312"/>
      <c r="F744" s="97"/>
      <c r="G744" s="97">
        <v>11</v>
      </c>
      <c r="H744" s="99" t="str">
        <f t="shared" ref="H744:H775" si="89">IF(G744="","","UREN -80 033001"&amp;" "&amp;F744&amp;" "&amp;G744)</f>
        <v>UREN -80 033001  11</v>
      </c>
      <c r="I744" s="99" t="str">
        <f t="shared" ref="I744:I775" si="90">IF(G744="","",F744&amp;" "&amp;G744)</f>
        <v xml:space="preserve"> 11</v>
      </c>
      <c r="J744" s="101" t="s">
        <v>205</v>
      </c>
      <c r="K744" s="331">
        <f>IFERROR(VLOOKUP(L744,Mapping!AW:BA,5,FALSE),"")</f>
        <v>2</v>
      </c>
      <c r="L744" s="216" t="s">
        <v>925</v>
      </c>
      <c r="M744" s="336" t="s">
        <v>2938</v>
      </c>
      <c r="N744" s="97" t="s">
        <v>2963</v>
      </c>
      <c r="O744" s="259" t="s">
        <v>2963</v>
      </c>
      <c r="P744" s="101" t="s">
        <v>912</v>
      </c>
      <c r="Q744" s="246"/>
      <c r="R744" s="97"/>
      <c r="S744" s="97"/>
      <c r="T744" s="101"/>
      <c r="U744" s="97"/>
      <c r="V744" s="97">
        <v>11</v>
      </c>
      <c r="W744" s="99" t="str">
        <f t="shared" si="87"/>
        <v>UREN -80 033001  11</v>
      </c>
      <c r="X744" s="99" t="str">
        <f t="shared" si="88"/>
        <v xml:space="preserve"> 11</v>
      </c>
      <c r="Y744" s="101"/>
      <c r="Z744" s="101"/>
      <c r="AA744" s="101"/>
      <c r="AB744" s="247"/>
      <c r="AC744" s="97"/>
      <c r="AD744" s="100">
        <f>IF(AE744="","",VLOOKUP(AE744,Mapping!AT:AU,2,FALSE))</f>
        <v>2</v>
      </c>
      <c r="AE744" s="260" t="s">
        <v>1</v>
      </c>
    </row>
    <row r="745" spans="1:31">
      <c r="A745" s="283">
        <v>1194</v>
      </c>
      <c r="B745" s="217" t="s">
        <v>197</v>
      </c>
      <c r="C745" s="312"/>
      <c r="D745" s="312"/>
      <c r="E745" s="312"/>
      <c r="F745" s="97">
        <v>6</v>
      </c>
      <c r="G745" s="97">
        <v>1</v>
      </c>
      <c r="H745" s="99" t="str">
        <f t="shared" si="89"/>
        <v>UREN -80 033001 6 1</v>
      </c>
      <c r="I745" s="99" t="str">
        <f t="shared" si="90"/>
        <v>6 1</v>
      </c>
      <c r="J745" s="101" t="s">
        <v>205</v>
      </c>
      <c r="K745" s="332"/>
      <c r="L745" s="16" t="s">
        <v>975</v>
      </c>
      <c r="M745" s="336"/>
      <c r="N745" s="97" t="s">
        <v>2963</v>
      </c>
      <c r="O745" s="263" t="s">
        <v>2963</v>
      </c>
      <c r="P745" s="101" t="s">
        <v>949</v>
      </c>
      <c r="Q745" s="246"/>
      <c r="R745" s="97">
        <v>37</v>
      </c>
      <c r="S745" s="97"/>
      <c r="T745" s="101">
        <v>1</v>
      </c>
      <c r="U745" s="97">
        <v>6</v>
      </c>
      <c r="V745" s="97">
        <v>1</v>
      </c>
      <c r="W745" s="99" t="str">
        <f t="shared" si="87"/>
        <v>UREN -80 033001 6 1</v>
      </c>
      <c r="X745" s="99" t="str">
        <f t="shared" si="88"/>
        <v>6 1</v>
      </c>
      <c r="Y745" s="101"/>
      <c r="Z745" s="101"/>
      <c r="AA745" s="101"/>
      <c r="AB745" s="247"/>
      <c r="AC745" s="97"/>
      <c r="AD745" s="100">
        <f>IF(AE745="","",VLOOKUP(AE745,Mapping!AT:AU,2,FALSE))</f>
        <v>2</v>
      </c>
      <c r="AE745" s="260" t="s">
        <v>1</v>
      </c>
    </row>
    <row r="746" spans="1:31">
      <c r="A746" s="321" t="s">
        <v>350</v>
      </c>
      <c r="B746" s="217" t="s">
        <v>351</v>
      </c>
      <c r="C746" s="312"/>
      <c r="D746" s="312"/>
      <c r="E746" s="312"/>
      <c r="F746" s="97"/>
      <c r="G746" s="97">
        <v>11</v>
      </c>
      <c r="H746" s="99" t="str">
        <f t="shared" si="89"/>
        <v>UREN -80 033001  11</v>
      </c>
      <c r="I746" s="99" t="str">
        <f t="shared" si="90"/>
        <v xml:space="preserve"> 11</v>
      </c>
      <c r="J746" s="101" t="s">
        <v>205</v>
      </c>
      <c r="K746" s="331">
        <f>IFERROR(VLOOKUP(L746,Mapping!AW:BA,5,FALSE),"")</f>
        <v>3</v>
      </c>
      <c r="L746" s="97" t="s">
        <v>943</v>
      </c>
      <c r="M746" s="336" t="s">
        <v>2938</v>
      </c>
      <c r="N746" s="97" t="s">
        <v>2963</v>
      </c>
      <c r="O746" s="259" t="s">
        <v>2963</v>
      </c>
      <c r="P746" s="101" t="s">
        <v>912</v>
      </c>
      <c r="Q746" s="246"/>
      <c r="R746" s="97"/>
      <c r="S746" s="97"/>
      <c r="T746" s="101"/>
      <c r="U746" s="97"/>
      <c r="V746" s="97">
        <v>11</v>
      </c>
      <c r="W746" s="99" t="str">
        <f t="shared" si="87"/>
        <v>UREN -80 033001  11</v>
      </c>
      <c r="X746" s="99" t="str">
        <f t="shared" si="88"/>
        <v xml:space="preserve"> 11</v>
      </c>
      <c r="Y746" s="101"/>
      <c r="Z746" s="101"/>
      <c r="AA746" s="101"/>
      <c r="AB746" s="247"/>
      <c r="AC746" s="97"/>
      <c r="AD746" s="100">
        <f>IF(AE746="","",VLOOKUP(AE746,Mapping!AT:AU,2,FALSE))</f>
        <v>2</v>
      </c>
      <c r="AE746" s="260" t="s">
        <v>1</v>
      </c>
    </row>
    <row r="747" spans="1:31">
      <c r="A747" s="321" t="s">
        <v>352</v>
      </c>
      <c r="B747" s="217" t="s">
        <v>353</v>
      </c>
      <c r="C747" s="312"/>
      <c r="D747" s="312"/>
      <c r="E747" s="312"/>
      <c r="F747" s="97"/>
      <c r="G747" s="97">
        <v>14</v>
      </c>
      <c r="H747" s="99" t="str">
        <f t="shared" si="89"/>
        <v>UREN -80 033001  14</v>
      </c>
      <c r="I747" s="99" t="str">
        <f t="shared" si="90"/>
        <v xml:space="preserve"> 14</v>
      </c>
      <c r="J747" s="101" t="s">
        <v>205</v>
      </c>
      <c r="K747" s="331">
        <f>IFERROR(VLOOKUP(L747,Mapping!AW:BA,5,FALSE),"")</f>
        <v>3</v>
      </c>
      <c r="L747" s="97" t="s">
        <v>943</v>
      </c>
      <c r="M747" s="336" t="s">
        <v>2938</v>
      </c>
      <c r="N747" s="97" t="s">
        <v>2963</v>
      </c>
      <c r="O747" s="259" t="s">
        <v>2963</v>
      </c>
      <c r="P747" s="101" t="s">
        <v>912</v>
      </c>
      <c r="Q747" s="246"/>
      <c r="R747" s="97"/>
      <c r="S747" s="97"/>
      <c r="T747" s="101"/>
      <c r="U747" s="97"/>
      <c r="V747" s="97">
        <v>14</v>
      </c>
      <c r="W747" s="99" t="str">
        <f t="shared" si="87"/>
        <v>UREN -80 033001  14</v>
      </c>
      <c r="X747" s="99" t="str">
        <f t="shared" si="88"/>
        <v xml:space="preserve"> 14</v>
      </c>
      <c r="Y747" s="101"/>
      <c r="Z747" s="101"/>
      <c r="AA747" s="101"/>
      <c r="AB747" s="247"/>
      <c r="AC747" s="97"/>
      <c r="AD747" s="100">
        <f>IF(AE747="","",VLOOKUP(AE747,Mapping!AT:AU,2,FALSE))</f>
        <v>2</v>
      </c>
      <c r="AE747" s="260" t="s">
        <v>1</v>
      </c>
    </row>
    <row r="748" spans="1:31">
      <c r="A748" s="321" t="s">
        <v>352</v>
      </c>
      <c r="B748" s="217" t="s">
        <v>353</v>
      </c>
      <c r="C748" s="312"/>
      <c r="D748" s="312"/>
      <c r="E748" s="312"/>
      <c r="F748" s="97"/>
      <c r="G748" s="97">
        <v>14</v>
      </c>
      <c r="H748" s="99" t="str">
        <f t="shared" si="89"/>
        <v>UREN -80 033001  14</v>
      </c>
      <c r="I748" s="99" t="str">
        <f t="shared" si="90"/>
        <v xml:space="preserve"> 14</v>
      </c>
      <c r="J748" s="101" t="s">
        <v>205</v>
      </c>
      <c r="K748" s="331">
        <f>IFERROR(VLOOKUP(L748,Mapping!AW:BA,5,FALSE),"")</f>
        <v>2</v>
      </c>
      <c r="L748" s="216" t="s">
        <v>925</v>
      </c>
      <c r="M748" s="336" t="s">
        <v>2938</v>
      </c>
      <c r="N748" s="97" t="s">
        <v>2963</v>
      </c>
      <c r="O748" s="259" t="s">
        <v>2963</v>
      </c>
      <c r="P748" s="101" t="s">
        <v>912</v>
      </c>
      <c r="Q748" s="246"/>
      <c r="R748" s="97"/>
      <c r="S748" s="97"/>
      <c r="T748" s="101"/>
      <c r="U748" s="97"/>
      <c r="V748" s="97">
        <v>14</v>
      </c>
      <c r="W748" s="99" t="str">
        <f t="shared" si="87"/>
        <v>UREN -80 033001  14</v>
      </c>
      <c r="X748" s="99" t="str">
        <f t="shared" si="88"/>
        <v xml:space="preserve"> 14</v>
      </c>
      <c r="Y748" s="101"/>
      <c r="Z748" s="101"/>
      <c r="AA748" s="101"/>
      <c r="AB748" s="247"/>
      <c r="AC748" s="97"/>
      <c r="AD748" s="100">
        <f>IF(AE748="","",VLOOKUP(AE748,Mapping!AT:AU,2,FALSE))</f>
        <v>2</v>
      </c>
      <c r="AE748" s="260" t="s">
        <v>1</v>
      </c>
    </row>
    <row r="749" spans="1:31">
      <c r="A749" s="321">
        <v>20000034</v>
      </c>
      <c r="B749" s="217" t="s">
        <v>240</v>
      </c>
      <c r="C749" s="312"/>
      <c r="D749" s="312"/>
      <c r="E749" s="312"/>
      <c r="F749" s="97"/>
      <c r="G749" s="97">
        <v>7</v>
      </c>
      <c r="H749" s="99" t="str">
        <f t="shared" si="89"/>
        <v>UREN -80 033001  7</v>
      </c>
      <c r="I749" s="99" t="str">
        <f t="shared" si="90"/>
        <v xml:space="preserve"> 7</v>
      </c>
      <c r="J749" s="101"/>
      <c r="K749" s="331">
        <f>IFERROR(VLOOKUP(L749,Mapping!AW:BA,5,FALSE),"")</f>
        <v>1</v>
      </c>
      <c r="L749" s="97" t="s">
        <v>905</v>
      </c>
      <c r="M749" s="336"/>
      <c r="N749" s="97" t="s">
        <v>3143</v>
      </c>
      <c r="O749" s="263" t="s">
        <v>3143</v>
      </c>
      <c r="P749" s="101" t="s">
        <v>949</v>
      </c>
      <c r="Q749" s="246"/>
      <c r="R749" s="97"/>
      <c r="S749" s="97"/>
      <c r="T749" s="101"/>
      <c r="U749" s="97"/>
      <c r="V749" s="97">
        <v>7</v>
      </c>
      <c r="W749" s="99" t="str">
        <f t="shared" si="87"/>
        <v>UREN -80 033001  7</v>
      </c>
      <c r="X749" s="99" t="str">
        <f t="shared" si="88"/>
        <v xml:space="preserve"> 7</v>
      </c>
      <c r="Y749" s="101"/>
      <c r="Z749" s="101"/>
      <c r="AA749" s="101"/>
      <c r="AB749" s="247"/>
      <c r="AC749" s="97"/>
      <c r="AD749" s="100">
        <f>IF(AE749="","",VLOOKUP(AE749,Mapping!AT:AU,2,FALSE))</f>
        <v>2</v>
      </c>
      <c r="AE749" s="260" t="s">
        <v>1</v>
      </c>
    </row>
    <row r="750" spans="1:31">
      <c r="A750" s="321">
        <v>20030099</v>
      </c>
      <c r="B750" s="217" t="s">
        <v>242</v>
      </c>
      <c r="C750" s="312"/>
      <c r="D750" s="312"/>
      <c r="E750" s="312"/>
      <c r="F750" s="97"/>
      <c r="G750" s="97">
        <v>5</v>
      </c>
      <c r="H750" s="99" t="str">
        <f t="shared" si="89"/>
        <v>UREN -80 033001  5</v>
      </c>
      <c r="I750" s="99" t="str">
        <f t="shared" si="90"/>
        <v xml:space="preserve"> 5</v>
      </c>
      <c r="J750" s="101"/>
      <c r="K750" s="331">
        <f>IFERROR(VLOOKUP(L750,Mapping!AW:BA,5,FALSE),"")</f>
        <v>1</v>
      </c>
      <c r="L750" s="97" t="s">
        <v>905</v>
      </c>
      <c r="M750" s="336"/>
      <c r="N750" s="97" t="s">
        <v>3143</v>
      </c>
      <c r="O750" s="263" t="s">
        <v>3143</v>
      </c>
      <c r="P750" s="101" t="s">
        <v>949</v>
      </c>
      <c r="Q750" s="246"/>
      <c r="R750" s="97"/>
      <c r="S750" s="97"/>
      <c r="T750" s="101"/>
      <c r="U750" s="97"/>
      <c r="V750" s="97">
        <v>5</v>
      </c>
      <c r="W750" s="99" t="str">
        <f t="shared" si="87"/>
        <v>UREN -80 033001  5</v>
      </c>
      <c r="X750" s="99" t="str">
        <f t="shared" si="88"/>
        <v xml:space="preserve"> 5</v>
      </c>
      <c r="Y750" s="101"/>
      <c r="Z750" s="101"/>
      <c r="AA750" s="101"/>
      <c r="AB750" s="247"/>
      <c r="AC750" s="97"/>
      <c r="AD750" s="100">
        <f>IF(AE750="","",VLOOKUP(AE750,Mapping!AT:AU,2,FALSE))</f>
        <v>2</v>
      </c>
      <c r="AE750" s="260" t="s">
        <v>1</v>
      </c>
    </row>
    <row r="751" spans="1:31">
      <c r="A751" s="321">
        <v>20030099</v>
      </c>
      <c r="B751" s="217" t="s">
        <v>242</v>
      </c>
      <c r="C751" s="312"/>
      <c r="D751" s="312"/>
      <c r="E751" s="312"/>
      <c r="F751" s="97"/>
      <c r="G751" s="97">
        <v>5</v>
      </c>
      <c r="H751" s="99" t="str">
        <f t="shared" si="89"/>
        <v>UREN -80 033001  5</v>
      </c>
      <c r="I751" s="99" t="str">
        <f t="shared" si="90"/>
        <v xml:space="preserve"> 5</v>
      </c>
      <c r="J751" s="101"/>
      <c r="K751" s="331">
        <f>IFERROR(VLOOKUP(L751,Mapping!AW:BA,5,FALSE),"")</f>
        <v>3</v>
      </c>
      <c r="L751" s="97" t="s">
        <v>943</v>
      </c>
      <c r="M751" s="336"/>
      <c r="N751" s="97" t="s">
        <v>3143</v>
      </c>
      <c r="O751" s="263" t="s">
        <v>3143</v>
      </c>
      <c r="P751" s="101" t="s">
        <v>949</v>
      </c>
      <c r="Q751" s="246"/>
      <c r="R751" s="97"/>
      <c r="S751" s="97"/>
      <c r="T751" s="101"/>
      <c r="U751" s="97"/>
      <c r="V751" s="97">
        <v>5</v>
      </c>
      <c r="W751" s="99" t="str">
        <f t="shared" si="87"/>
        <v>UREN -80 033001  5</v>
      </c>
      <c r="X751" s="99" t="str">
        <f t="shared" si="88"/>
        <v xml:space="preserve"> 5</v>
      </c>
      <c r="Y751" s="101"/>
      <c r="Z751" s="101"/>
      <c r="AA751" s="101"/>
      <c r="AB751" s="247"/>
      <c r="AC751" s="97"/>
      <c r="AD751" s="100">
        <f>IF(AE751="","",VLOOKUP(AE751,Mapping!AT:AU,2,FALSE))</f>
        <v>2</v>
      </c>
      <c r="AE751" s="260" t="s">
        <v>1</v>
      </c>
    </row>
    <row r="752" spans="1:31">
      <c r="A752" s="321">
        <v>20130871</v>
      </c>
      <c r="B752" s="217" t="s">
        <v>256</v>
      </c>
      <c r="C752" s="312"/>
      <c r="D752" s="312"/>
      <c r="E752" s="312"/>
      <c r="F752" s="97"/>
      <c r="G752" s="97">
        <v>6</v>
      </c>
      <c r="H752" s="99" t="str">
        <f t="shared" si="89"/>
        <v>UREN -80 033001  6</v>
      </c>
      <c r="I752" s="99" t="str">
        <f t="shared" si="90"/>
        <v xml:space="preserve"> 6</v>
      </c>
      <c r="J752" s="101"/>
      <c r="K752" s="331">
        <f>IFERROR(VLOOKUP(L752,Mapping!AW:BA,5,FALSE),"")</f>
        <v>2</v>
      </c>
      <c r="L752" s="97" t="s">
        <v>925</v>
      </c>
      <c r="M752" s="336"/>
      <c r="N752" s="97" t="s">
        <v>3144</v>
      </c>
      <c r="O752" s="263" t="s">
        <v>3144</v>
      </c>
      <c r="P752" s="101" t="s">
        <v>949</v>
      </c>
      <c r="Q752" s="246"/>
      <c r="R752" s="97"/>
      <c r="S752" s="97"/>
      <c r="T752" s="101"/>
      <c r="U752" s="97"/>
      <c r="V752" s="97">
        <v>6</v>
      </c>
      <c r="W752" s="99" t="str">
        <f t="shared" si="87"/>
        <v>UREN -80 033001  6</v>
      </c>
      <c r="X752" s="99" t="str">
        <f t="shared" si="88"/>
        <v xml:space="preserve"> 6</v>
      </c>
      <c r="Y752" s="101"/>
      <c r="Z752" s="101"/>
      <c r="AA752" s="101"/>
      <c r="AB752" s="247"/>
      <c r="AC752" s="97"/>
      <c r="AD752" s="100">
        <f>IF(AE752="","",VLOOKUP(AE752,Mapping!AT:AU,2,FALSE))</f>
        <v>2</v>
      </c>
      <c r="AE752" s="260" t="s">
        <v>1</v>
      </c>
    </row>
    <row r="753" spans="1:31">
      <c r="A753" s="321">
        <v>19980098</v>
      </c>
      <c r="B753" s="217" t="s">
        <v>237</v>
      </c>
      <c r="C753" s="312"/>
      <c r="D753" s="312"/>
      <c r="E753" s="312"/>
      <c r="F753" s="262"/>
      <c r="G753" s="97">
        <v>5</v>
      </c>
      <c r="H753" s="99" t="str">
        <f t="shared" si="89"/>
        <v>UREN -80 033001  5</v>
      </c>
      <c r="I753" s="99" t="str">
        <f t="shared" si="90"/>
        <v xml:space="preserve"> 5</v>
      </c>
      <c r="J753" s="101"/>
      <c r="K753" s="331">
        <f>IFERROR(VLOOKUP(L753,Mapping!AW:BA,5,FALSE),"")</f>
        <v>3</v>
      </c>
      <c r="L753" s="97" t="s">
        <v>943</v>
      </c>
      <c r="M753" s="336"/>
      <c r="N753" s="97" t="s">
        <v>3145</v>
      </c>
      <c r="O753" s="259" t="s">
        <v>3145</v>
      </c>
      <c r="P753" s="101" t="s">
        <v>912</v>
      </c>
      <c r="Q753" s="246"/>
      <c r="R753" s="97"/>
      <c r="S753" s="97"/>
      <c r="T753" s="101"/>
      <c r="U753" s="262"/>
      <c r="V753" s="97">
        <v>5</v>
      </c>
      <c r="W753" s="99" t="str">
        <f t="shared" si="87"/>
        <v>UREN -80 033001  5</v>
      </c>
      <c r="X753" s="99" t="str">
        <f t="shared" si="88"/>
        <v xml:space="preserve"> 5</v>
      </c>
      <c r="Y753" s="101"/>
      <c r="Z753" s="101"/>
      <c r="AA753" s="101"/>
      <c r="AB753" s="247"/>
      <c r="AC753" s="97"/>
      <c r="AD753" s="100">
        <f>IF(AE753="","",VLOOKUP(AE753,Mapping!AT:AU,2,FALSE))</f>
        <v>2</v>
      </c>
      <c r="AE753" s="260" t="s">
        <v>1</v>
      </c>
    </row>
    <row r="754" spans="1:31">
      <c r="A754" s="321">
        <v>20110137</v>
      </c>
      <c r="B754" s="217" t="s">
        <v>248</v>
      </c>
      <c r="C754" s="312"/>
      <c r="D754" s="312"/>
      <c r="E754" s="312"/>
      <c r="F754" s="262"/>
      <c r="G754" s="97">
        <v>4</v>
      </c>
      <c r="H754" s="99" t="str">
        <f t="shared" si="89"/>
        <v>UREN -80 033001  4</v>
      </c>
      <c r="I754" s="99" t="str">
        <f t="shared" si="90"/>
        <v xml:space="preserve"> 4</v>
      </c>
      <c r="J754" s="101" t="s">
        <v>205</v>
      </c>
      <c r="K754" s="331">
        <f>IFERROR(VLOOKUP(L754,Mapping!AW:BA,5,FALSE),"")</f>
        <v>3</v>
      </c>
      <c r="L754" s="97" t="s">
        <v>943</v>
      </c>
      <c r="M754" s="336" t="s">
        <v>2938</v>
      </c>
      <c r="N754" s="97" t="s">
        <v>2937</v>
      </c>
      <c r="O754" s="259">
        <v>44106</v>
      </c>
      <c r="P754" s="101" t="s">
        <v>912</v>
      </c>
      <c r="Q754" s="246"/>
      <c r="R754" s="97"/>
      <c r="S754" s="97"/>
      <c r="T754" s="101"/>
      <c r="U754" s="262"/>
      <c r="V754" s="97">
        <v>4</v>
      </c>
      <c r="W754" s="99" t="str">
        <f t="shared" si="87"/>
        <v>UREN -80 033001  4</v>
      </c>
      <c r="X754" s="99" t="str">
        <f t="shared" si="88"/>
        <v xml:space="preserve"> 4</v>
      </c>
      <c r="Y754" s="101"/>
      <c r="Z754" s="101"/>
      <c r="AA754" s="101"/>
      <c r="AB754" s="247"/>
      <c r="AC754" s="97"/>
      <c r="AD754" s="100">
        <f>IF(AE754="","",VLOOKUP(AE754,Mapping!AT:AU,2,FALSE))</f>
        <v>2</v>
      </c>
      <c r="AE754" s="260" t="s">
        <v>1</v>
      </c>
    </row>
    <row r="755" spans="1:31">
      <c r="A755" s="321">
        <v>20110137</v>
      </c>
      <c r="B755" s="217" t="s">
        <v>248</v>
      </c>
      <c r="C755" s="312"/>
      <c r="D755" s="312"/>
      <c r="E755" s="312"/>
      <c r="F755" s="97"/>
      <c r="G755" s="97">
        <v>4</v>
      </c>
      <c r="H755" s="99" t="str">
        <f t="shared" si="89"/>
        <v>UREN -80 033001  4</v>
      </c>
      <c r="I755" s="99" t="str">
        <f t="shared" si="90"/>
        <v xml:space="preserve"> 4</v>
      </c>
      <c r="J755" s="101"/>
      <c r="K755" s="331">
        <f>IFERROR(VLOOKUP(L755,Mapping!AW:BA,5,FALSE),"")</f>
        <v>2</v>
      </c>
      <c r="L755" s="97" t="s">
        <v>925</v>
      </c>
      <c r="M755" s="336"/>
      <c r="N755" s="97" t="s">
        <v>2879</v>
      </c>
      <c r="O755" s="263">
        <v>44111</v>
      </c>
      <c r="P755" s="101" t="s">
        <v>949</v>
      </c>
      <c r="Q755" s="246"/>
      <c r="R755" s="97"/>
      <c r="S755" s="97"/>
      <c r="T755" s="101"/>
      <c r="U755" s="97"/>
      <c r="V755" s="97">
        <v>4</v>
      </c>
      <c r="W755" s="99" t="str">
        <f t="shared" si="87"/>
        <v>UREN -80 033001  4</v>
      </c>
      <c r="X755" s="99" t="str">
        <f t="shared" si="88"/>
        <v xml:space="preserve"> 4</v>
      </c>
      <c r="Y755" s="101"/>
      <c r="Z755" s="101"/>
      <c r="AA755" s="101"/>
      <c r="AB755" s="247"/>
      <c r="AC755" s="97"/>
      <c r="AD755" s="100">
        <f>IF(AE755="","",VLOOKUP(AE755,Mapping!AT:AU,2,FALSE))</f>
        <v>2</v>
      </c>
      <c r="AE755" s="260" t="s">
        <v>1</v>
      </c>
    </row>
    <row r="756" spans="1:31">
      <c r="A756" s="321">
        <v>20110137</v>
      </c>
      <c r="B756" s="217" t="s">
        <v>248</v>
      </c>
      <c r="C756" s="312"/>
      <c r="D756" s="312"/>
      <c r="E756" s="312"/>
      <c r="F756" s="262"/>
      <c r="G756" s="97">
        <v>4</v>
      </c>
      <c r="H756" s="99" t="str">
        <f t="shared" si="89"/>
        <v>UREN -80 033001  4</v>
      </c>
      <c r="I756" s="99" t="str">
        <f t="shared" si="90"/>
        <v xml:space="preserve"> 4</v>
      </c>
      <c r="J756" s="101"/>
      <c r="K756" s="331">
        <f>IFERROR(VLOOKUP(L756,Mapping!AW:BA,5,FALSE),"")</f>
        <v>2</v>
      </c>
      <c r="L756" s="97" t="s">
        <v>925</v>
      </c>
      <c r="M756" s="336"/>
      <c r="N756" s="394" t="s">
        <v>2879</v>
      </c>
      <c r="O756" s="397">
        <v>44111</v>
      </c>
      <c r="P756" s="101" t="s">
        <v>969</v>
      </c>
      <c r="Q756" s="246"/>
      <c r="R756" s="97"/>
      <c r="S756" s="97"/>
      <c r="T756" s="101"/>
      <c r="U756" s="262"/>
      <c r="V756" s="97">
        <v>4</v>
      </c>
      <c r="W756" s="99" t="str">
        <f t="shared" si="87"/>
        <v>UREN -80 033001  4</v>
      </c>
      <c r="X756" s="99" t="str">
        <f t="shared" si="88"/>
        <v xml:space="preserve"> 4</v>
      </c>
      <c r="Y756" s="101"/>
      <c r="Z756" s="101"/>
      <c r="AA756" s="23"/>
      <c r="AB756" s="247"/>
      <c r="AC756" s="97"/>
      <c r="AD756" s="100">
        <f>IF(AE756="","",VLOOKUP(AE756,Mapping!AT:AU,2,FALSE))</f>
        <v>2</v>
      </c>
      <c r="AE756" s="260" t="s">
        <v>1</v>
      </c>
    </row>
    <row r="757" spans="1:31">
      <c r="A757" s="321">
        <v>19920035</v>
      </c>
      <c r="B757" s="217" t="s">
        <v>218</v>
      </c>
      <c r="C757" s="312"/>
      <c r="D757" s="312"/>
      <c r="E757" s="312"/>
      <c r="F757" s="97"/>
      <c r="G757" s="97">
        <v>2</v>
      </c>
      <c r="H757" s="99" t="str">
        <f t="shared" si="89"/>
        <v>UREN -80 033001  2</v>
      </c>
      <c r="I757" s="99" t="str">
        <f t="shared" si="90"/>
        <v xml:space="preserve"> 2</v>
      </c>
      <c r="J757" s="101"/>
      <c r="K757" s="331">
        <f>IFERROR(VLOOKUP(L757,Mapping!AW:BA,5,FALSE),"")</f>
        <v>3</v>
      </c>
      <c r="L757" s="97" t="s">
        <v>943</v>
      </c>
      <c r="M757" s="336" t="s">
        <v>2938</v>
      </c>
      <c r="N757" s="97" t="s">
        <v>2933</v>
      </c>
      <c r="O757" s="263">
        <v>44750</v>
      </c>
      <c r="P757" s="101" t="s">
        <v>949</v>
      </c>
      <c r="Q757" s="246">
        <v>0.20300000000000001</v>
      </c>
      <c r="R757" s="97">
        <v>203</v>
      </c>
      <c r="S757" s="97"/>
      <c r="T757" s="101">
        <v>1</v>
      </c>
      <c r="U757" s="97"/>
      <c r="V757" s="97">
        <v>2</v>
      </c>
      <c r="W757" s="99" t="str">
        <f t="shared" si="87"/>
        <v>UREN -80 033001  2</v>
      </c>
      <c r="X757" s="99" t="str">
        <f t="shared" si="88"/>
        <v xml:space="preserve"> 2</v>
      </c>
      <c r="Y757" s="101"/>
      <c r="Z757" s="101"/>
      <c r="AA757" s="23"/>
      <c r="AB757" s="247" t="s">
        <v>3146</v>
      </c>
      <c r="AC757" s="97"/>
      <c r="AD757" s="100">
        <f>IF(AE757="","",VLOOKUP(AE757,Mapping!AT:AU,2,FALSE))</f>
        <v>2</v>
      </c>
      <c r="AE757" s="260" t="s">
        <v>1</v>
      </c>
    </row>
    <row r="758" spans="1:31">
      <c r="A758" s="321">
        <v>20110137</v>
      </c>
      <c r="B758" s="217" t="s">
        <v>248</v>
      </c>
      <c r="C758" s="312"/>
      <c r="D758" s="312"/>
      <c r="E758" s="312"/>
      <c r="F758" s="262"/>
      <c r="G758" s="97">
        <v>4</v>
      </c>
      <c r="H758" s="99" t="str">
        <f t="shared" si="89"/>
        <v>UREN -80 033001  4</v>
      </c>
      <c r="I758" s="99" t="str">
        <f t="shared" si="90"/>
        <v xml:space="preserve"> 4</v>
      </c>
      <c r="J758" s="101" t="s">
        <v>205</v>
      </c>
      <c r="K758" s="331">
        <f>IFERROR(VLOOKUP(L758,Mapping!AW:BA,5,FALSE),"")</f>
        <v>2</v>
      </c>
      <c r="L758" s="216" t="s">
        <v>925</v>
      </c>
      <c r="M758" s="336" t="s">
        <v>2938</v>
      </c>
      <c r="N758" s="97" t="s">
        <v>2879</v>
      </c>
      <c r="O758" s="259">
        <v>44111</v>
      </c>
      <c r="P758" s="101" t="s">
        <v>912</v>
      </c>
      <c r="Q758" s="246"/>
      <c r="R758" s="97"/>
      <c r="S758" s="97"/>
      <c r="T758" s="101"/>
      <c r="U758" s="262"/>
      <c r="V758" s="97">
        <v>4</v>
      </c>
      <c r="W758" s="99" t="str">
        <f t="shared" si="87"/>
        <v>UREN -80 033001  4</v>
      </c>
      <c r="X758" s="99" t="str">
        <f t="shared" si="88"/>
        <v xml:space="preserve"> 4</v>
      </c>
      <c r="Y758" s="101"/>
      <c r="Z758" s="101"/>
      <c r="AA758" s="23"/>
      <c r="AB758" s="247"/>
      <c r="AC758" s="97"/>
      <c r="AD758" s="100">
        <f>IF(AE758="","",VLOOKUP(AE758,Mapping!AT:AU,2,FALSE))</f>
        <v>2</v>
      </c>
      <c r="AE758" s="260" t="s">
        <v>1</v>
      </c>
    </row>
    <row r="759" spans="1:31">
      <c r="A759" s="321">
        <v>20110137</v>
      </c>
      <c r="B759" s="217" t="s">
        <v>248</v>
      </c>
      <c r="C759" s="312"/>
      <c r="D759" s="312"/>
      <c r="E759" s="312"/>
      <c r="F759" s="262"/>
      <c r="G759" s="97">
        <v>4</v>
      </c>
      <c r="H759" s="99" t="str">
        <f t="shared" si="89"/>
        <v>UREN -80 033001  4</v>
      </c>
      <c r="I759" s="99" t="str">
        <f t="shared" si="90"/>
        <v xml:space="preserve"> 4</v>
      </c>
      <c r="J759" s="101"/>
      <c r="K759" s="331">
        <f>IFERROR(VLOOKUP(L759,Mapping!AW:BA,5,FALSE),"")</f>
        <v>1</v>
      </c>
      <c r="L759" s="97" t="s">
        <v>905</v>
      </c>
      <c r="M759" s="336"/>
      <c r="N759" s="394" t="s">
        <v>2937</v>
      </c>
      <c r="O759" s="397">
        <v>44169</v>
      </c>
      <c r="P759" s="101" t="s">
        <v>969</v>
      </c>
      <c r="Q759" s="246"/>
      <c r="R759" s="97"/>
      <c r="S759" s="97"/>
      <c r="T759" s="101"/>
      <c r="U759" s="262"/>
      <c r="V759" s="97">
        <v>4</v>
      </c>
      <c r="W759" s="99" t="str">
        <f t="shared" si="87"/>
        <v>UREN -80 033001  4</v>
      </c>
      <c r="X759" s="99" t="str">
        <f t="shared" si="88"/>
        <v xml:space="preserve"> 4</v>
      </c>
      <c r="Y759" s="101"/>
      <c r="Z759" s="101"/>
      <c r="AA759" s="101"/>
      <c r="AB759" s="247"/>
      <c r="AC759" s="97"/>
      <c r="AD759" s="100">
        <f>IF(AE759="","",VLOOKUP(AE759,Mapping!AT:AU,2,FALSE))</f>
        <v>2</v>
      </c>
      <c r="AE759" s="260" t="s">
        <v>1</v>
      </c>
    </row>
    <row r="760" spans="1:31">
      <c r="A760" s="321">
        <v>20129990</v>
      </c>
      <c r="B760" s="217" t="s">
        <v>253</v>
      </c>
      <c r="C760" s="312"/>
      <c r="D760" s="312"/>
      <c r="E760" s="312"/>
      <c r="F760" s="262"/>
      <c r="G760" s="97">
        <v>4</v>
      </c>
      <c r="H760" s="99" t="str">
        <f t="shared" si="89"/>
        <v>UREN -80 033001  4</v>
      </c>
      <c r="I760" s="99" t="str">
        <f t="shared" si="90"/>
        <v xml:space="preserve"> 4</v>
      </c>
      <c r="J760" s="101" t="s">
        <v>205</v>
      </c>
      <c r="K760" s="331">
        <f>IFERROR(VLOOKUP(L760,Mapping!AW:BA,5,FALSE),"")</f>
        <v>2</v>
      </c>
      <c r="L760" s="216" t="s">
        <v>925</v>
      </c>
      <c r="M760" s="336" t="s">
        <v>2938</v>
      </c>
      <c r="N760" s="97" t="s">
        <v>2937</v>
      </c>
      <c r="O760" s="259">
        <v>44104</v>
      </c>
      <c r="P760" s="101" t="s">
        <v>912</v>
      </c>
      <c r="Q760" s="246"/>
      <c r="R760" s="97"/>
      <c r="S760" s="97"/>
      <c r="T760" s="101"/>
      <c r="U760" s="262"/>
      <c r="V760" s="97">
        <v>4</v>
      </c>
      <c r="W760" s="99" t="str">
        <f t="shared" si="87"/>
        <v>UREN -80 033001  4</v>
      </c>
      <c r="X760" s="99" t="str">
        <f t="shared" si="88"/>
        <v xml:space="preserve"> 4</v>
      </c>
      <c r="Y760" s="101"/>
      <c r="Z760" s="101"/>
      <c r="AA760" s="101"/>
      <c r="AB760" s="247"/>
      <c r="AC760" s="97"/>
      <c r="AD760" s="100">
        <f>IF(AE760="","",VLOOKUP(AE760,Mapping!AT:AU,2,FALSE))</f>
        <v>2</v>
      </c>
      <c r="AE760" s="260" t="s">
        <v>1</v>
      </c>
    </row>
    <row r="761" spans="1:31">
      <c r="A761" s="321">
        <v>20129990</v>
      </c>
      <c r="B761" s="217" t="s">
        <v>253</v>
      </c>
      <c r="C761" s="312"/>
      <c r="D761" s="312"/>
      <c r="E761" s="312"/>
      <c r="F761" s="97"/>
      <c r="G761" s="97">
        <v>4</v>
      </c>
      <c r="H761" s="99" t="str">
        <f t="shared" si="89"/>
        <v>UREN -80 033001  4</v>
      </c>
      <c r="I761" s="99" t="str">
        <f t="shared" si="90"/>
        <v xml:space="preserve"> 4</v>
      </c>
      <c r="J761" s="101"/>
      <c r="K761" s="331">
        <f>IFERROR(VLOOKUP(L761,Mapping!AW:BA,5,FALSE),"")</f>
        <v>2</v>
      </c>
      <c r="L761" s="97" t="s">
        <v>925</v>
      </c>
      <c r="M761" s="336"/>
      <c r="N761" s="97" t="s">
        <v>2937</v>
      </c>
      <c r="O761" s="263">
        <v>44104</v>
      </c>
      <c r="P761" s="101" t="s">
        <v>949</v>
      </c>
      <c r="Q761" s="246"/>
      <c r="R761" s="97"/>
      <c r="S761" s="97"/>
      <c r="T761" s="101"/>
      <c r="U761" s="97"/>
      <c r="V761" s="97">
        <v>4</v>
      </c>
      <c r="W761" s="99" t="str">
        <f t="shared" si="87"/>
        <v>UREN -80 033001  4</v>
      </c>
      <c r="X761" s="99" t="str">
        <f t="shared" si="88"/>
        <v xml:space="preserve"> 4</v>
      </c>
      <c r="Y761" s="101"/>
      <c r="Z761" s="101"/>
      <c r="AA761" s="101"/>
      <c r="AB761" s="247"/>
      <c r="AC761" s="97"/>
      <c r="AD761" s="100">
        <f>IF(AE761="","",VLOOKUP(AE761,Mapping!AT:AU,2,FALSE))</f>
        <v>2</v>
      </c>
      <c r="AE761" s="260" t="s">
        <v>1</v>
      </c>
    </row>
    <row r="762" spans="1:31">
      <c r="A762" s="321">
        <v>20129990</v>
      </c>
      <c r="B762" s="217" t="s">
        <v>253</v>
      </c>
      <c r="C762" s="312"/>
      <c r="D762" s="312"/>
      <c r="E762" s="312"/>
      <c r="F762" s="262"/>
      <c r="G762" s="97">
        <v>4</v>
      </c>
      <c r="H762" s="99" t="str">
        <f t="shared" si="89"/>
        <v>UREN -80 033001  4</v>
      </c>
      <c r="I762" s="99" t="str">
        <f t="shared" si="90"/>
        <v xml:space="preserve"> 4</v>
      </c>
      <c r="J762" s="101"/>
      <c r="K762" s="331">
        <f>IFERROR(VLOOKUP(L762,Mapping!AW:BA,5,FALSE),"")</f>
        <v>2</v>
      </c>
      <c r="L762" s="97" t="s">
        <v>925</v>
      </c>
      <c r="M762" s="336"/>
      <c r="N762" s="394" t="s">
        <v>2937</v>
      </c>
      <c r="O762" s="397">
        <v>44104</v>
      </c>
      <c r="P762" s="101" t="s">
        <v>969</v>
      </c>
      <c r="Q762" s="246"/>
      <c r="R762" s="97"/>
      <c r="S762" s="97"/>
      <c r="T762" s="101"/>
      <c r="U762" s="262"/>
      <c r="V762" s="97">
        <v>4</v>
      </c>
      <c r="W762" s="99" t="str">
        <f t="shared" si="87"/>
        <v>UREN -80 033001  4</v>
      </c>
      <c r="X762" s="99" t="str">
        <f t="shared" si="88"/>
        <v xml:space="preserve"> 4</v>
      </c>
      <c r="Y762" s="101"/>
      <c r="Z762" s="101"/>
      <c r="AA762" s="101"/>
      <c r="AB762" s="247"/>
      <c r="AC762" s="97"/>
      <c r="AD762" s="100">
        <f>IF(AE762="","",VLOOKUP(AE762,Mapping!AT:AU,2,FALSE))</f>
        <v>2</v>
      </c>
      <c r="AE762" s="260" t="s">
        <v>1</v>
      </c>
    </row>
    <row r="763" spans="1:31">
      <c r="A763" s="321">
        <v>20129990</v>
      </c>
      <c r="B763" s="217" t="s">
        <v>253</v>
      </c>
      <c r="C763" s="312"/>
      <c r="D763" s="312"/>
      <c r="E763" s="312"/>
      <c r="F763" s="262"/>
      <c r="G763" s="97">
        <v>4</v>
      </c>
      <c r="H763" s="99" t="str">
        <f t="shared" si="89"/>
        <v>UREN -80 033001  4</v>
      </c>
      <c r="I763" s="99" t="str">
        <f t="shared" si="90"/>
        <v xml:space="preserve"> 4</v>
      </c>
      <c r="J763" s="101"/>
      <c r="K763" s="331">
        <f>IFERROR(VLOOKUP(L763,Mapping!AW:BA,5,FALSE),"")</f>
        <v>1</v>
      </c>
      <c r="L763" s="97" t="s">
        <v>905</v>
      </c>
      <c r="M763" s="336"/>
      <c r="N763" s="394" t="s">
        <v>2937</v>
      </c>
      <c r="O763" s="397">
        <v>44169</v>
      </c>
      <c r="P763" s="101" t="s">
        <v>969</v>
      </c>
      <c r="Q763" s="246"/>
      <c r="R763" s="97"/>
      <c r="S763" s="97"/>
      <c r="T763" s="101"/>
      <c r="U763" s="262"/>
      <c r="V763" s="97">
        <v>4</v>
      </c>
      <c r="W763" s="99" t="str">
        <f t="shared" si="87"/>
        <v>UREN -80 033001  4</v>
      </c>
      <c r="X763" s="99" t="str">
        <f t="shared" si="88"/>
        <v xml:space="preserve"> 4</v>
      </c>
      <c r="Y763" s="101"/>
      <c r="Z763" s="101"/>
      <c r="AA763" s="101"/>
      <c r="AB763" s="247"/>
      <c r="AC763" s="97"/>
      <c r="AD763" s="100">
        <f>IF(AE763="","",VLOOKUP(AE763,Mapping!AT:AU,2,FALSE))</f>
        <v>2</v>
      </c>
      <c r="AE763" s="260" t="s">
        <v>1</v>
      </c>
    </row>
    <row r="764" spans="1:31">
      <c r="A764" s="321">
        <v>20129990</v>
      </c>
      <c r="B764" s="217" t="s">
        <v>253</v>
      </c>
      <c r="C764" s="312"/>
      <c r="D764" s="312"/>
      <c r="E764" s="312"/>
      <c r="F764" s="262">
        <v>12</v>
      </c>
      <c r="G764" s="97">
        <v>6</v>
      </c>
      <c r="H764" s="99" t="str">
        <f t="shared" si="89"/>
        <v>UREN -80 033001 12 6</v>
      </c>
      <c r="I764" s="99" t="str">
        <f t="shared" si="90"/>
        <v>12 6</v>
      </c>
      <c r="J764" s="101"/>
      <c r="K764" s="331">
        <f>IFERROR(VLOOKUP(L764,Mapping!AW:BA,5,FALSE),"")</f>
        <v>1</v>
      </c>
      <c r="L764" s="97" t="s">
        <v>905</v>
      </c>
      <c r="M764" s="336" t="s">
        <v>2938</v>
      </c>
      <c r="N764" s="97" t="s">
        <v>2879</v>
      </c>
      <c r="O764" s="259">
        <v>44525</v>
      </c>
      <c r="P764" s="101" t="s">
        <v>912</v>
      </c>
      <c r="Q764" s="246">
        <v>1.9E-2</v>
      </c>
      <c r="R764" s="97">
        <v>19</v>
      </c>
      <c r="S764" s="97"/>
      <c r="T764" s="101"/>
      <c r="U764" s="262">
        <v>12</v>
      </c>
      <c r="V764" s="97">
        <v>6</v>
      </c>
      <c r="W764" s="99" t="str">
        <f t="shared" si="87"/>
        <v>UREN -80 033001 12 6</v>
      </c>
      <c r="X764" s="99" t="str">
        <f t="shared" si="88"/>
        <v>12 6</v>
      </c>
      <c r="Y764" s="101"/>
      <c r="Z764" s="101"/>
      <c r="AA764" s="101"/>
      <c r="AB764" s="247"/>
      <c r="AC764" s="97"/>
      <c r="AD764" s="100">
        <f>IF(AE764="","",VLOOKUP(AE764,Mapping!AT:AU,2,FALSE))</f>
        <v>2</v>
      </c>
      <c r="AE764" s="260" t="s">
        <v>1</v>
      </c>
    </row>
    <row r="765" spans="1:31">
      <c r="A765" s="321">
        <v>20129990</v>
      </c>
      <c r="B765" s="217" t="s">
        <v>253</v>
      </c>
      <c r="C765" s="312"/>
      <c r="D765" s="312"/>
      <c r="E765" s="312"/>
      <c r="F765" s="262"/>
      <c r="G765" s="97"/>
      <c r="H765" s="99" t="str">
        <f t="shared" si="89"/>
        <v/>
      </c>
      <c r="I765" s="99" t="str">
        <f t="shared" si="90"/>
        <v/>
      </c>
      <c r="J765" s="217"/>
      <c r="K765" s="332"/>
      <c r="L765" s="97" t="s">
        <v>905</v>
      </c>
      <c r="M765" s="336" t="s">
        <v>2938</v>
      </c>
      <c r="N765" s="97" t="s">
        <v>2879</v>
      </c>
      <c r="O765" s="245">
        <v>20211125</v>
      </c>
      <c r="P765" s="217" t="s">
        <v>3047</v>
      </c>
      <c r="Q765" s="246">
        <v>1.4999999999999999E-2</v>
      </c>
      <c r="R765" s="97">
        <v>15</v>
      </c>
      <c r="S765" s="97"/>
      <c r="T765" s="101"/>
      <c r="U765" s="262"/>
      <c r="V765" s="97"/>
      <c r="W765" s="99" t="str">
        <f t="shared" si="87"/>
        <v/>
      </c>
      <c r="X765" s="99" t="str">
        <f t="shared" si="88"/>
        <v/>
      </c>
      <c r="Y765" s="101"/>
      <c r="Z765" s="101"/>
      <c r="AA765" s="101"/>
      <c r="AB765" s="247" t="s">
        <v>3147</v>
      </c>
      <c r="AC765" s="97"/>
      <c r="AD765" s="100">
        <f>IF(AE765="","",VLOOKUP(AE765,Mapping!AT:AU,2,FALSE))</f>
        <v>2</v>
      </c>
      <c r="AE765" s="260" t="s">
        <v>1</v>
      </c>
    </row>
    <row r="766" spans="1:31">
      <c r="A766" s="321">
        <v>20129990</v>
      </c>
      <c r="B766" s="217" t="s">
        <v>253</v>
      </c>
      <c r="C766" s="312"/>
      <c r="D766" s="312"/>
      <c r="E766" s="312"/>
      <c r="F766" s="97"/>
      <c r="G766" s="97">
        <v>4</v>
      </c>
      <c r="H766" s="99" t="str">
        <f t="shared" si="89"/>
        <v>UREN -80 033001  4</v>
      </c>
      <c r="I766" s="99" t="str">
        <f t="shared" si="90"/>
        <v xml:space="preserve"> 4</v>
      </c>
      <c r="J766" s="101"/>
      <c r="K766" s="331">
        <f>IFERROR(VLOOKUP(L766,Mapping!AW:BA,5,FALSE),"")</f>
        <v>3</v>
      </c>
      <c r="L766" s="97" t="s">
        <v>943</v>
      </c>
      <c r="M766" s="336" t="s">
        <v>2938</v>
      </c>
      <c r="N766" s="97" t="s">
        <v>2933</v>
      </c>
      <c r="O766" s="263">
        <v>44764</v>
      </c>
      <c r="P766" s="101" t="s">
        <v>949</v>
      </c>
      <c r="Q766" s="246">
        <v>0.20200000000000001</v>
      </c>
      <c r="R766" s="97">
        <v>202</v>
      </c>
      <c r="S766" s="97"/>
      <c r="T766" s="101">
        <v>1</v>
      </c>
      <c r="U766" s="97"/>
      <c r="V766" s="97">
        <v>4</v>
      </c>
      <c r="W766" s="99" t="str">
        <f t="shared" si="87"/>
        <v>UREN -80 033001  4</v>
      </c>
      <c r="X766" s="99" t="str">
        <f t="shared" si="88"/>
        <v xml:space="preserve"> 4</v>
      </c>
      <c r="Y766" s="101"/>
      <c r="Z766" s="101"/>
      <c r="AA766" s="101"/>
      <c r="AB766" s="247" t="s">
        <v>3148</v>
      </c>
      <c r="AC766" s="97"/>
      <c r="AD766" s="100">
        <f>IF(AE766="","",VLOOKUP(AE766,Mapping!AT:AU,2,FALSE))</f>
        <v>2</v>
      </c>
      <c r="AE766" s="260" t="s">
        <v>1</v>
      </c>
    </row>
    <row r="767" spans="1:31">
      <c r="A767" s="321">
        <v>20150712</v>
      </c>
      <c r="B767" s="217" t="s">
        <v>259</v>
      </c>
      <c r="C767" s="312"/>
      <c r="D767" s="312"/>
      <c r="E767" s="312"/>
      <c r="F767" s="97"/>
      <c r="G767" s="97">
        <v>3</v>
      </c>
      <c r="H767" s="99" t="str">
        <f t="shared" si="89"/>
        <v>UREN -80 033001  3</v>
      </c>
      <c r="I767" s="99" t="str">
        <f t="shared" si="90"/>
        <v xml:space="preserve"> 3</v>
      </c>
      <c r="J767" s="101"/>
      <c r="K767" s="331">
        <f>IFERROR(VLOOKUP(L767,Mapping!AW:BA,5,FALSE),"")</f>
        <v>2</v>
      </c>
      <c r="L767" s="97" t="s">
        <v>925</v>
      </c>
      <c r="M767" s="336"/>
      <c r="N767" s="97" t="s">
        <v>2879</v>
      </c>
      <c r="O767" s="263">
        <v>44110</v>
      </c>
      <c r="P767" s="101" t="s">
        <v>949</v>
      </c>
      <c r="Q767" s="246"/>
      <c r="R767" s="97"/>
      <c r="S767" s="97"/>
      <c r="T767" s="101"/>
      <c r="U767" s="97"/>
      <c r="V767" s="97">
        <v>3</v>
      </c>
      <c r="W767" s="99" t="str">
        <f t="shared" si="87"/>
        <v>UREN -80 033001  3</v>
      </c>
      <c r="X767" s="99" t="str">
        <f t="shared" si="88"/>
        <v xml:space="preserve"> 3</v>
      </c>
      <c r="Y767" s="101"/>
      <c r="Z767" s="101"/>
      <c r="AA767" s="101"/>
      <c r="AB767" s="247"/>
      <c r="AC767" s="97"/>
      <c r="AD767" s="100"/>
      <c r="AE767" s="260"/>
    </row>
    <row r="768" spans="1:31">
      <c r="A768" s="321">
        <v>20150712</v>
      </c>
      <c r="B768" s="217" t="s">
        <v>259</v>
      </c>
      <c r="C768" s="312"/>
      <c r="D768" s="312"/>
      <c r="E768" s="312"/>
      <c r="F768" s="262"/>
      <c r="G768" s="97">
        <v>3</v>
      </c>
      <c r="H768" s="99" t="str">
        <f t="shared" si="89"/>
        <v>UREN -80 033001  3</v>
      </c>
      <c r="I768" s="99" t="str">
        <f t="shared" si="90"/>
        <v xml:space="preserve"> 3</v>
      </c>
      <c r="J768" s="101" t="s">
        <v>205</v>
      </c>
      <c r="K768" s="331">
        <f>IFERROR(VLOOKUP(L768,Mapping!AW:BA,5,FALSE),"")</f>
        <v>2</v>
      </c>
      <c r="L768" s="216" t="s">
        <v>925</v>
      </c>
      <c r="M768" s="336" t="s">
        <v>2938</v>
      </c>
      <c r="N768" s="97" t="s">
        <v>2879</v>
      </c>
      <c r="O768" s="259">
        <v>44110</v>
      </c>
      <c r="P768" s="101" t="s">
        <v>912</v>
      </c>
      <c r="Q768" s="246"/>
      <c r="R768" s="97"/>
      <c r="S768" s="97"/>
      <c r="T768" s="101"/>
      <c r="U768" s="262"/>
      <c r="V768" s="97">
        <v>3</v>
      </c>
      <c r="W768" s="99" t="str">
        <f t="shared" si="87"/>
        <v>UREN -80 033001  3</v>
      </c>
      <c r="X768" s="99" t="str">
        <f t="shared" si="88"/>
        <v xml:space="preserve"> 3</v>
      </c>
      <c r="Y768" s="101"/>
      <c r="Z768" s="101"/>
      <c r="AA768" s="101"/>
      <c r="AB768" s="247"/>
      <c r="AC768" s="97"/>
      <c r="AD768" s="100"/>
      <c r="AE768" s="260"/>
    </row>
    <row r="769" spans="1:31">
      <c r="A769" s="321">
        <v>20150712</v>
      </c>
      <c r="B769" s="217" t="s">
        <v>259</v>
      </c>
      <c r="C769" s="312"/>
      <c r="D769" s="312"/>
      <c r="E769" s="312"/>
      <c r="F769" s="262"/>
      <c r="G769" s="97">
        <v>3</v>
      </c>
      <c r="H769" s="99" t="str">
        <f t="shared" si="89"/>
        <v>UREN -80 033001  3</v>
      </c>
      <c r="I769" s="99" t="str">
        <f t="shared" si="90"/>
        <v xml:space="preserve"> 3</v>
      </c>
      <c r="J769" s="101"/>
      <c r="K769" s="331">
        <f>IFERROR(VLOOKUP(L769,Mapping!AW:BA,5,FALSE),"")</f>
        <v>2</v>
      </c>
      <c r="L769" s="97" t="s">
        <v>925</v>
      </c>
      <c r="M769" s="336"/>
      <c r="N769" s="97" t="s">
        <v>2879</v>
      </c>
      <c r="O769" s="245">
        <v>44110</v>
      </c>
      <c r="P769" s="101" t="s">
        <v>969</v>
      </c>
      <c r="Q769" s="246"/>
      <c r="R769" s="97"/>
      <c r="S769" s="97"/>
      <c r="T769" s="101"/>
      <c r="U769" s="262"/>
      <c r="V769" s="97">
        <v>3</v>
      </c>
      <c r="W769" s="99" t="str">
        <f t="shared" si="87"/>
        <v>UREN -80 033001  3</v>
      </c>
      <c r="X769" s="99" t="str">
        <f t="shared" si="88"/>
        <v xml:space="preserve"> 3</v>
      </c>
      <c r="Y769" s="101"/>
      <c r="Z769" s="101"/>
      <c r="AA769" s="23"/>
      <c r="AB769" s="247"/>
      <c r="AC769" s="97"/>
      <c r="AD769" s="217"/>
      <c r="AE769" s="284"/>
    </row>
    <row r="770" spans="1:31">
      <c r="A770" s="272">
        <v>1066</v>
      </c>
      <c r="B770" s="217" t="s">
        <v>129</v>
      </c>
      <c r="C770" s="312"/>
      <c r="D770" s="312"/>
      <c r="E770" s="312"/>
      <c r="F770" s="97">
        <v>6</v>
      </c>
      <c r="G770" s="97">
        <v>1</v>
      </c>
      <c r="H770" s="99" t="str">
        <f t="shared" si="89"/>
        <v>UREN -80 033001 6 1</v>
      </c>
      <c r="I770" s="99" t="str">
        <f t="shared" si="90"/>
        <v>6 1</v>
      </c>
      <c r="J770" s="101" t="s">
        <v>3149</v>
      </c>
      <c r="K770" s="331">
        <f>IFERROR(VLOOKUP(L770,Mapping!AW:BA,5,FALSE),"")</f>
        <v>1</v>
      </c>
      <c r="L770" s="273" t="s">
        <v>905</v>
      </c>
      <c r="M770" s="337"/>
      <c r="N770" s="97" t="s">
        <v>2879</v>
      </c>
      <c r="O770" s="255"/>
      <c r="P770" s="101" t="s">
        <v>949</v>
      </c>
      <c r="Q770" s="246"/>
      <c r="R770" s="97">
        <v>34</v>
      </c>
      <c r="S770" s="97"/>
      <c r="T770" s="101">
        <v>1</v>
      </c>
      <c r="U770" s="97">
        <v>6</v>
      </c>
      <c r="V770" s="97">
        <v>1</v>
      </c>
      <c r="W770" s="99" t="str">
        <f t="shared" si="87"/>
        <v>UREN -80 033001 6 1</v>
      </c>
      <c r="X770" s="99" t="str">
        <f t="shared" si="88"/>
        <v>6 1</v>
      </c>
      <c r="Y770" s="101"/>
      <c r="Z770" s="101"/>
      <c r="AA770" s="101"/>
      <c r="AB770" s="247"/>
      <c r="AC770" s="97"/>
      <c r="AD770" s="217"/>
      <c r="AE770" s="260" t="s">
        <v>1</v>
      </c>
    </row>
    <row r="771" spans="1:31">
      <c r="A771" s="272">
        <v>1066</v>
      </c>
      <c r="B771" s="217" t="s">
        <v>129</v>
      </c>
      <c r="C771" s="312"/>
      <c r="D771" s="312"/>
      <c r="E771" s="312"/>
      <c r="F771" s="97">
        <v>6</v>
      </c>
      <c r="G771" s="97">
        <v>1</v>
      </c>
      <c r="H771" s="99" t="str">
        <f t="shared" si="89"/>
        <v>UREN -80 033001 6 1</v>
      </c>
      <c r="I771" s="99" t="str">
        <f t="shared" si="90"/>
        <v>6 1</v>
      </c>
      <c r="J771" s="101" t="s">
        <v>3149</v>
      </c>
      <c r="K771" s="331">
        <f>IFERROR(VLOOKUP(L771,Mapping!AW:BA,5,FALSE),"")</f>
        <v>2</v>
      </c>
      <c r="L771" s="273" t="s">
        <v>925</v>
      </c>
      <c r="M771" s="337"/>
      <c r="N771" s="97" t="s">
        <v>2879</v>
      </c>
      <c r="O771" s="255"/>
      <c r="P771" s="101" t="s">
        <v>949</v>
      </c>
      <c r="Q771" s="246"/>
      <c r="R771" s="97">
        <v>27</v>
      </c>
      <c r="S771" s="97"/>
      <c r="T771" s="101">
        <v>1</v>
      </c>
      <c r="U771" s="97">
        <v>6</v>
      </c>
      <c r="V771" s="97">
        <v>1</v>
      </c>
      <c r="W771" s="99" t="str">
        <f t="shared" ref="W771:W802" si="91">IF(V771="","","UREN -80 033001"&amp;" "&amp;U771&amp;" "&amp;V771)</f>
        <v>UREN -80 033001 6 1</v>
      </c>
      <c r="X771" s="99" t="str">
        <f t="shared" ref="X771:X802" si="92">IF(V771="","",U771&amp;" "&amp;V771)</f>
        <v>6 1</v>
      </c>
      <c r="Y771" s="101"/>
      <c r="Z771" s="101"/>
      <c r="AA771" s="101"/>
      <c r="AB771" s="247"/>
      <c r="AC771" s="97"/>
      <c r="AD771" s="217"/>
      <c r="AE771" s="260" t="s">
        <v>1</v>
      </c>
    </row>
    <row r="772" spans="1:31">
      <c r="A772" s="272">
        <v>1066</v>
      </c>
      <c r="B772" s="217" t="s">
        <v>129</v>
      </c>
      <c r="C772" s="312"/>
      <c r="D772" s="312"/>
      <c r="E772" s="312"/>
      <c r="F772" s="97">
        <v>6</v>
      </c>
      <c r="G772" s="97">
        <v>1</v>
      </c>
      <c r="H772" s="99" t="str">
        <f t="shared" si="89"/>
        <v>UREN -80 033001 6 1</v>
      </c>
      <c r="I772" s="99" t="str">
        <f t="shared" si="90"/>
        <v>6 1</v>
      </c>
      <c r="J772" s="101" t="s">
        <v>3149</v>
      </c>
      <c r="K772" s="331">
        <f>IFERROR(VLOOKUP(L772,Mapping!AW:BA,5,FALSE),"")</f>
        <v>5</v>
      </c>
      <c r="L772" s="16" t="s">
        <v>975</v>
      </c>
      <c r="M772" s="336"/>
      <c r="N772" s="97" t="s">
        <v>2879</v>
      </c>
      <c r="O772" s="255"/>
      <c r="P772" s="101" t="s">
        <v>949</v>
      </c>
      <c r="Q772" s="246"/>
      <c r="R772" s="97">
        <v>33</v>
      </c>
      <c r="S772" s="97"/>
      <c r="T772" s="101">
        <v>1</v>
      </c>
      <c r="U772" s="97">
        <v>6</v>
      </c>
      <c r="V772" s="97">
        <v>1</v>
      </c>
      <c r="W772" s="99" t="str">
        <f t="shared" si="91"/>
        <v>UREN -80 033001 6 1</v>
      </c>
      <c r="X772" s="99" t="str">
        <f t="shared" si="92"/>
        <v>6 1</v>
      </c>
      <c r="Y772" s="101"/>
      <c r="Z772" s="101"/>
      <c r="AA772" s="101"/>
      <c r="AB772" s="247"/>
      <c r="AC772" s="97"/>
      <c r="AD772" s="217"/>
      <c r="AE772" s="260" t="s">
        <v>1</v>
      </c>
    </row>
    <row r="773" spans="1:31">
      <c r="A773" s="322">
        <v>20150712</v>
      </c>
      <c r="B773" s="217" t="s">
        <v>259</v>
      </c>
      <c r="C773" s="312"/>
      <c r="D773" s="312"/>
      <c r="E773" s="312"/>
      <c r="F773" s="262"/>
      <c r="G773" s="97">
        <v>3</v>
      </c>
      <c r="H773" s="99" t="str">
        <f t="shared" si="89"/>
        <v>UREN -80 033001  3</v>
      </c>
      <c r="I773" s="99" t="str">
        <f t="shared" si="90"/>
        <v xml:space="preserve"> 3</v>
      </c>
      <c r="J773" s="101"/>
      <c r="K773" s="331">
        <f>IFERROR(VLOOKUP(L773,Mapping!AW:BA,5,FALSE),"")</f>
        <v>1</v>
      </c>
      <c r="L773" s="97" t="s">
        <v>905</v>
      </c>
      <c r="M773" s="336"/>
      <c r="N773" s="394" t="s">
        <v>2937</v>
      </c>
      <c r="O773" s="397">
        <v>44169</v>
      </c>
      <c r="P773" s="101" t="s">
        <v>969</v>
      </c>
      <c r="Q773" s="246"/>
      <c r="R773" s="97"/>
      <c r="S773" s="97"/>
      <c r="T773" s="101"/>
      <c r="U773" s="262"/>
      <c r="V773" s="97">
        <v>3</v>
      </c>
      <c r="W773" s="99" t="str">
        <f t="shared" si="91"/>
        <v>UREN -80 033001  3</v>
      </c>
      <c r="X773" s="99" t="str">
        <f t="shared" si="92"/>
        <v xml:space="preserve"> 3</v>
      </c>
      <c r="Y773" s="101"/>
      <c r="Z773" s="101"/>
      <c r="AA773" s="101"/>
      <c r="AB773" s="247"/>
      <c r="AC773" s="97"/>
      <c r="AD773" s="217"/>
      <c r="AE773" s="260" t="s">
        <v>1</v>
      </c>
    </row>
    <row r="774" spans="1:31">
      <c r="A774" s="272">
        <v>1072</v>
      </c>
      <c r="B774" s="217" t="s">
        <v>149</v>
      </c>
      <c r="C774" s="312"/>
      <c r="D774" s="312"/>
      <c r="E774" s="312"/>
      <c r="F774" s="97">
        <v>6</v>
      </c>
      <c r="G774" s="97">
        <v>1</v>
      </c>
      <c r="H774" s="99" t="str">
        <f t="shared" si="89"/>
        <v>UREN -80 033001 6 1</v>
      </c>
      <c r="I774" s="99" t="str">
        <f t="shared" si="90"/>
        <v>6 1</v>
      </c>
      <c r="J774" s="101" t="s">
        <v>3149</v>
      </c>
      <c r="K774" s="331">
        <f>IFERROR(VLOOKUP(L774,Mapping!AW:BA,5,FALSE),"")</f>
        <v>1</v>
      </c>
      <c r="L774" s="273" t="s">
        <v>905</v>
      </c>
      <c r="M774" s="337"/>
      <c r="N774" s="97" t="s">
        <v>2879</v>
      </c>
      <c r="O774" s="255"/>
      <c r="P774" s="101" t="s">
        <v>949</v>
      </c>
      <c r="Q774" s="246"/>
      <c r="R774" s="97">
        <v>32</v>
      </c>
      <c r="S774" s="97"/>
      <c r="T774" s="101">
        <v>1</v>
      </c>
      <c r="U774" s="97">
        <v>6</v>
      </c>
      <c r="V774" s="97">
        <v>1</v>
      </c>
      <c r="W774" s="99" t="str">
        <f t="shared" si="91"/>
        <v>UREN -80 033001 6 1</v>
      </c>
      <c r="X774" s="99" t="str">
        <f t="shared" si="92"/>
        <v>6 1</v>
      </c>
      <c r="Y774" s="101"/>
      <c r="Z774" s="101"/>
      <c r="AA774" s="101"/>
      <c r="AB774" s="247"/>
      <c r="AC774" s="97"/>
      <c r="AD774" s="217"/>
      <c r="AE774" s="260" t="s">
        <v>1</v>
      </c>
    </row>
    <row r="775" spans="1:31">
      <c r="A775" s="272">
        <v>1122</v>
      </c>
      <c r="B775" s="217" t="s">
        <v>164</v>
      </c>
      <c r="C775" s="312"/>
      <c r="D775" s="312"/>
      <c r="E775" s="312"/>
      <c r="F775" s="97">
        <v>6</v>
      </c>
      <c r="G775" s="97">
        <v>1</v>
      </c>
      <c r="H775" s="99" t="str">
        <f t="shared" si="89"/>
        <v>UREN -80 033001 6 1</v>
      </c>
      <c r="I775" s="99" t="str">
        <f t="shared" si="90"/>
        <v>6 1</v>
      </c>
      <c r="J775" s="101" t="s">
        <v>3149</v>
      </c>
      <c r="K775" s="331">
        <f>IFERROR(VLOOKUP(L775,Mapping!AW:BA,5,FALSE),"")</f>
        <v>1</v>
      </c>
      <c r="L775" s="273" t="s">
        <v>905</v>
      </c>
      <c r="M775" s="337"/>
      <c r="N775" s="97" t="s">
        <v>2879</v>
      </c>
      <c r="O775" s="255"/>
      <c r="P775" s="101" t="s">
        <v>949</v>
      </c>
      <c r="Q775" s="246"/>
      <c r="R775" s="97">
        <v>30</v>
      </c>
      <c r="S775" s="97"/>
      <c r="T775" s="101">
        <v>1</v>
      </c>
      <c r="U775" s="97">
        <v>6</v>
      </c>
      <c r="V775" s="97">
        <v>1</v>
      </c>
      <c r="W775" s="99" t="str">
        <f t="shared" si="91"/>
        <v>UREN -80 033001 6 1</v>
      </c>
      <c r="X775" s="99" t="str">
        <f t="shared" si="92"/>
        <v>6 1</v>
      </c>
      <c r="Y775" s="101"/>
      <c r="Z775" s="101"/>
      <c r="AA775" s="101"/>
      <c r="AB775" s="247"/>
      <c r="AC775" s="97"/>
      <c r="AD775" s="217"/>
      <c r="AE775" s="260" t="s">
        <v>1</v>
      </c>
    </row>
    <row r="776" spans="1:31">
      <c r="A776" s="322">
        <v>19920035</v>
      </c>
      <c r="B776" s="217" t="s">
        <v>218</v>
      </c>
      <c r="C776" s="312"/>
      <c r="D776" s="312"/>
      <c r="E776" s="312"/>
      <c r="F776" s="262"/>
      <c r="G776" s="262">
        <v>2</v>
      </c>
      <c r="H776" s="99" t="str">
        <f t="shared" ref="H776:H807" si="93">IF(G776="","","UREN -80 033001"&amp;" "&amp;F776&amp;" "&amp;G776)</f>
        <v>UREN -80 033001  2</v>
      </c>
      <c r="I776" s="99" t="str">
        <f t="shared" ref="I776:I810" si="94">IF(G776="","",F776&amp;" "&amp;G776)</f>
        <v xml:space="preserve"> 2</v>
      </c>
      <c r="J776" s="101"/>
      <c r="K776" s="331">
        <f>IFERROR(VLOOKUP(L776,Mapping!AW:BA,5,FALSE),"")</f>
        <v>1</v>
      </c>
      <c r="L776" s="97" t="s">
        <v>905</v>
      </c>
      <c r="M776" s="336" t="s">
        <v>2938</v>
      </c>
      <c r="N776" s="97" t="s">
        <v>2933</v>
      </c>
      <c r="O776" s="259"/>
      <c r="P776" s="101" t="s">
        <v>912</v>
      </c>
      <c r="Q776" s="246"/>
      <c r="R776" s="97"/>
      <c r="S776" s="97"/>
      <c r="T776" s="101"/>
      <c r="U776" s="262"/>
      <c r="V776" s="262">
        <v>2</v>
      </c>
      <c r="W776" s="99" t="str">
        <f t="shared" si="91"/>
        <v>UREN -80 033001  2</v>
      </c>
      <c r="X776" s="99" t="str">
        <f t="shared" si="92"/>
        <v xml:space="preserve"> 2</v>
      </c>
      <c r="Y776" s="101"/>
      <c r="Z776" s="101"/>
      <c r="AA776" s="101"/>
      <c r="AB776" s="247"/>
      <c r="AC776" s="97"/>
      <c r="AD776" s="217"/>
      <c r="AE776" s="260" t="s">
        <v>1</v>
      </c>
    </row>
    <row r="777" spans="1:31" ht="15" customHeight="1">
      <c r="A777" s="322">
        <v>20150712</v>
      </c>
      <c r="B777" s="217" t="s">
        <v>259</v>
      </c>
      <c r="C777" s="312"/>
      <c r="D777" s="312"/>
      <c r="E777" s="312"/>
      <c r="F777" s="262"/>
      <c r="G777" s="97">
        <v>3</v>
      </c>
      <c r="H777" s="99" t="str">
        <f t="shared" si="93"/>
        <v>UREN -80 033001  3</v>
      </c>
      <c r="I777" s="99" t="str">
        <f t="shared" si="94"/>
        <v xml:space="preserve"> 3</v>
      </c>
      <c r="J777" s="101" t="s">
        <v>205</v>
      </c>
      <c r="K777" s="331">
        <f>IFERROR(VLOOKUP(L777,Mapping!AW:BA,5,FALSE),"")</f>
        <v>1</v>
      </c>
      <c r="L777" s="97" t="s">
        <v>905</v>
      </c>
      <c r="M777" s="336" t="s">
        <v>2938</v>
      </c>
      <c r="N777" s="97" t="s">
        <v>2963</v>
      </c>
      <c r="O777" s="259" t="s">
        <v>2963</v>
      </c>
      <c r="P777" s="101" t="s">
        <v>912</v>
      </c>
      <c r="Q777" s="246" t="s">
        <v>2963</v>
      </c>
      <c r="R777" s="97"/>
      <c r="S777" s="97"/>
      <c r="T777" s="101"/>
      <c r="U777" s="262"/>
      <c r="V777" s="97">
        <v>3</v>
      </c>
      <c r="W777" s="99" t="str">
        <f t="shared" si="91"/>
        <v>UREN -80 033001  3</v>
      </c>
      <c r="X777" s="99" t="str">
        <f t="shared" si="92"/>
        <v xml:space="preserve"> 3</v>
      </c>
      <c r="Y777" s="101"/>
      <c r="Z777" s="101"/>
      <c r="AA777" s="101"/>
      <c r="AB777" s="247"/>
      <c r="AC777" s="97"/>
      <c r="AD777" s="217"/>
      <c r="AE777" s="260" t="s">
        <v>1</v>
      </c>
    </row>
    <row r="778" spans="1:31">
      <c r="A778" s="322">
        <v>19920200</v>
      </c>
      <c r="B778" s="217" t="s">
        <v>225</v>
      </c>
      <c r="C778" s="312"/>
      <c r="D778" s="312"/>
      <c r="E778" s="312"/>
      <c r="F778" s="262"/>
      <c r="G778" s="262">
        <v>2</v>
      </c>
      <c r="H778" s="99" t="str">
        <f t="shared" si="93"/>
        <v>UREN -80 033001  2</v>
      </c>
      <c r="I778" s="99" t="str">
        <f t="shared" si="94"/>
        <v xml:space="preserve"> 2</v>
      </c>
      <c r="J778" s="101" t="s">
        <v>205</v>
      </c>
      <c r="K778" s="331">
        <f>IFERROR(VLOOKUP(L778,Mapping!AW:BA,5,FALSE),"")</f>
        <v>1</v>
      </c>
      <c r="L778" s="97" t="s">
        <v>905</v>
      </c>
      <c r="M778" s="336"/>
      <c r="N778" s="97" t="s">
        <v>2933</v>
      </c>
      <c r="O778" s="259"/>
      <c r="P778" s="101" t="s">
        <v>912</v>
      </c>
      <c r="Q778" s="246"/>
      <c r="R778" s="97"/>
      <c r="S778" s="97"/>
      <c r="T778" s="101"/>
      <c r="U778" s="262"/>
      <c r="V778" s="262">
        <v>2</v>
      </c>
      <c r="W778" s="99" t="str">
        <f t="shared" si="91"/>
        <v>UREN -80 033001  2</v>
      </c>
      <c r="X778" s="99" t="str">
        <f t="shared" si="92"/>
        <v xml:space="preserve"> 2</v>
      </c>
      <c r="Y778" s="101"/>
      <c r="Z778" s="101"/>
      <c r="AA778" s="101"/>
      <c r="AB778" s="247"/>
      <c r="AC778" s="97"/>
      <c r="AD778" s="217"/>
      <c r="AE778" s="260" t="s">
        <v>1</v>
      </c>
    </row>
    <row r="779" spans="1:31">
      <c r="A779" s="321">
        <v>19960052</v>
      </c>
      <c r="B779" s="217" t="s">
        <v>234</v>
      </c>
      <c r="C779" s="312"/>
      <c r="D779" s="312"/>
      <c r="E779" s="312"/>
      <c r="F779" s="262"/>
      <c r="G779" s="97">
        <v>3</v>
      </c>
      <c r="H779" s="99" t="str">
        <f t="shared" si="93"/>
        <v>UREN -80 033001  3</v>
      </c>
      <c r="I779" s="99" t="str">
        <f t="shared" si="94"/>
        <v xml:space="preserve"> 3</v>
      </c>
      <c r="J779" s="101"/>
      <c r="K779" s="331">
        <f>IFERROR(VLOOKUP(L779,Mapping!AW:BA,5,FALSE),"")</f>
        <v>1</v>
      </c>
      <c r="L779" s="97" t="s">
        <v>905</v>
      </c>
      <c r="M779" s="336"/>
      <c r="N779" s="244" t="s">
        <v>2933</v>
      </c>
      <c r="O779" s="259"/>
      <c r="P779" s="101" t="s">
        <v>912</v>
      </c>
      <c r="Q779" s="246"/>
      <c r="R779" s="97"/>
      <c r="S779" s="97"/>
      <c r="T779" s="101"/>
      <c r="U779" s="262"/>
      <c r="V779" s="97">
        <v>3</v>
      </c>
      <c r="W779" s="99" t="str">
        <f t="shared" si="91"/>
        <v>UREN -80 033001  3</v>
      </c>
      <c r="X779" s="99" t="str">
        <f t="shared" si="92"/>
        <v xml:space="preserve"> 3</v>
      </c>
      <c r="Y779" s="101"/>
      <c r="Z779" s="101"/>
      <c r="AA779" s="101"/>
      <c r="AB779" s="247"/>
      <c r="AC779" s="97"/>
      <c r="AD779" s="217"/>
      <c r="AE779" s="284"/>
    </row>
    <row r="780" spans="1:31">
      <c r="A780" s="322">
        <v>20150712</v>
      </c>
      <c r="B780" s="217" t="s">
        <v>259</v>
      </c>
      <c r="C780" s="312"/>
      <c r="D780" s="312"/>
      <c r="E780" s="312"/>
      <c r="F780" s="262"/>
      <c r="G780" s="97">
        <v>3</v>
      </c>
      <c r="H780" s="99" t="str">
        <f t="shared" si="93"/>
        <v>UREN -80 033001  3</v>
      </c>
      <c r="I780" s="99" t="str">
        <f t="shared" si="94"/>
        <v xml:space="preserve"> 3</v>
      </c>
      <c r="J780" s="101" t="s">
        <v>205</v>
      </c>
      <c r="K780" s="331">
        <f>IFERROR(VLOOKUP(L780,Mapping!AW:BA,5,FALSE),"")</f>
        <v>3</v>
      </c>
      <c r="L780" s="97" t="s">
        <v>943</v>
      </c>
      <c r="M780" s="336" t="s">
        <v>2938</v>
      </c>
      <c r="N780" s="97" t="s">
        <v>2963</v>
      </c>
      <c r="O780" s="259" t="s">
        <v>2963</v>
      </c>
      <c r="P780" s="101" t="s">
        <v>912</v>
      </c>
      <c r="Q780" s="246" t="s">
        <v>2963</v>
      </c>
      <c r="R780" s="97"/>
      <c r="S780" s="97"/>
      <c r="T780" s="101"/>
      <c r="U780" s="262"/>
      <c r="V780" s="97">
        <v>3</v>
      </c>
      <c r="W780" s="99" t="str">
        <f t="shared" si="91"/>
        <v>UREN -80 033001  3</v>
      </c>
      <c r="X780" s="99" t="str">
        <f t="shared" si="92"/>
        <v xml:space="preserve"> 3</v>
      </c>
      <c r="Y780" s="101"/>
      <c r="Z780" s="101"/>
      <c r="AA780" s="101"/>
      <c r="AB780" s="247"/>
      <c r="AC780" s="97"/>
      <c r="AD780" s="217"/>
      <c r="AE780" s="284"/>
    </row>
    <row r="781" spans="1:31">
      <c r="A781" s="275">
        <v>1149</v>
      </c>
      <c r="B781" s="217" t="s">
        <v>170</v>
      </c>
      <c r="C781" s="312"/>
      <c r="D781" s="312"/>
      <c r="E781" s="312"/>
      <c r="F781" s="97">
        <v>6</v>
      </c>
      <c r="G781" s="97">
        <v>1</v>
      </c>
      <c r="H781" s="99" t="str">
        <f t="shared" si="93"/>
        <v>UREN -80 033001 6 1</v>
      </c>
      <c r="I781" s="99" t="str">
        <f t="shared" si="94"/>
        <v>6 1</v>
      </c>
      <c r="J781" s="101" t="s">
        <v>205</v>
      </c>
      <c r="K781" s="331">
        <f>IFERROR(VLOOKUP(L781,Mapping!AW:BA,5,FALSE),"")</f>
        <v>1</v>
      </c>
      <c r="L781" s="273" t="s">
        <v>905</v>
      </c>
      <c r="M781" s="337"/>
      <c r="N781" s="97" t="s">
        <v>2879</v>
      </c>
      <c r="O781" s="255"/>
      <c r="P781" s="101" t="s">
        <v>949</v>
      </c>
      <c r="Q781" s="246"/>
      <c r="R781" s="97">
        <v>29</v>
      </c>
      <c r="S781" s="97"/>
      <c r="T781" s="101">
        <v>1</v>
      </c>
      <c r="U781" s="97">
        <v>6</v>
      </c>
      <c r="V781" s="97">
        <v>1</v>
      </c>
      <c r="W781" s="99" t="str">
        <f t="shared" si="91"/>
        <v>UREN -80 033001 6 1</v>
      </c>
      <c r="X781" s="99" t="str">
        <f t="shared" si="92"/>
        <v>6 1</v>
      </c>
      <c r="Y781" s="101"/>
      <c r="Z781" s="101"/>
      <c r="AA781" s="101"/>
      <c r="AB781" s="247"/>
      <c r="AC781" s="97"/>
      <c r="AD781" s="217"/>
      <c r="AE781" s="284"/>
    </row>
    <row r="782" spans="1:31">
      <c r="A782" s="275">
        <v>1152</v>
      </c>
      <c r="B782" s="217" t="s">
        <v>176</v>
      </c>
      <c r="C782" s="312"/>
      <c r="D782" s="312"/>
      <c r="E782" s="312"/>
      <c r="F782" s="97">
        <v>6</v>
      </c>
      <c r="G782" s="97">
        <v>1</v>
      </c>
      <c r="H782" s="99" t="str">
        <f t="shared" si="93"/>
        <v>UREN -80 033001 6 1</v>
      </c>
      <c r="I782" s="99" t="str">
        <f t="shared" si="94"/>
        <v>6 1</v>
      </c>
      <c r="J782" s="101" t="s">
        <v>205</v>
      </c>
      <c r="K782" s="331">
        <f>IFERROR(VLOOKUP(L782,Mapping!AW:BA,5,FALSE),"")</f>
        <v>5</v>
      </c>
      <c r="L782" s="16" t="s">
        <v>975</v>
      </c>
      <c r="M782" s="336"/>
      <c r="N782" s="97" t="s">
        <v>2879</v>
      </c>
      <c r="O782" s="255"/>
      <c r="P782" s="101" t="s">
        <v>949</v>
      </c>
      <c r="Q782" s="246"/>
      <c r="R782" s="97">
        <v>30</v>
      </c>
      <c r="S782" s="97"/>
      <c r="T782" s="101">
        <v>1</v>
      </c>
      <c r="U782" s="97">
        <v>6</v>
      </c>
      <c r="V782" s="97">
        <v>1</v>
      </c>
      <c r="W782" s="99" t="str">
        <f t="shared" si="91"/>
        <v>UREN -80 033001 6 1</v>
      </c>
      <c r="X782" s="99" t="str">
        <f t="shared" si="92"/>
        <v>6 1</v>
      </c>
      <c r="Y782" s="101"/>
      <c r="Z782" s="101"/>
      <c r="AA782" s="101"/>
      <c r="AB782" s="247"/>
      <c r="AC782" s="97"/>
      <c r="AD782" s="217"/>
      <c r="AE782" s="284"/>
    </row>
    <row r="783" spans="1:31">
      <c r="A783" s="275">
        <v>1152</v>
      </c>
      <c r="B783" s="217" t="s">
        <v>176</v>
      </c>
      <c r="C783" s="312"/>
      <c r="D783" s="312"/>
      <c r="E783" s="312"/>
      <c r="F783" s="97">
        <v>6</v>
      </c>
      <c r="G783" s="97">
        <v>1</v>
      </c>
      <c r="H783" s="99" t="str">
        <f t="shared" si="93"/>
        <v>UREN -80 033001 6 1</v>
      </c>
      <c r="I783" s="99" t="str">
        <f t="shared" si="94"/>
        <v>6 1</v>
      </c>
      <c r="J783" s="101" t="s">
        <v>205</v>
      </c>
      <c r="K783" s="331">
        <f>IFERROR(VLOOKUP(L783,Mapping!AW:BA,5,FALSE),"")</f>
        <v>2</v>
      </c>
      <c r="L783" s="273" t="s">
        <v>925</v>
      </c>
      <c r="M783" s="337"/>
      <c r="N783" s="97" t="s">
        <v>2879</v>
      </c>
      <c r="O783" s="255"/>
      <c r="P783" s="101" t="s">
        <v>949</v>
      </c>
      <c r="Q783" s="246"/>
      <c r="R783" s="97">
        <v>34</v>
      </c>
      <c r="S783" s="97"/>
      <c r="T783" s="101">
        <v>1</v>
      </c>
      <c r="U783" s="97">
        <v>6</v>
      </c>
      <c r="V783" s="97">
        <v>1</v>
      </c>
      <c r="W783" s="99" t="str">
        <f t="shared" si="91"/>
        <v>UREN -80 033001 6 1</v>
      </c>
      <c r="X783" s="99" t="str">
        <f t="shared" si="92"/>
        <v>6 1</v>
      </c>
      <c r="Y783" s="101"/>
      <c r="Z783" s="101"/>
      <c r="AA783" s="101"/>
      <c r="AB783" s="247"/>
      <c r="AC783" s="97"/>
      <c r="AD783" s="217"/>
      <c r="AE783" s="284"/>
    </row>
    <row r="784" spans="1:31">
      <c r="A784" s="272">
        <v>1152</v>
      </c>
      <c r="B784" s="217" t="s">
        <v>176</v>
      </c>
      <c r="C784" s="312"/>
      <c r="D784" s="312"/>
      <c r="E784" s="312"/>
      <c r="F784" s="97">
        <v>6</v>
      </c>
      <c r="G784" s="97">
        <v>1</v>
      </c>
      <c r="H784" s="99" t="str">
        <f t="shared" si="93"/>
        <v>UREN -80 033001 6 1</v>
      </c>
      <c r="I784" s="99" t="str">
        <f t="shared" si="94"/>
        <v>6 1</v>
      </c>
      <c r="J784" s="101" t="s">
        <v>205</v>
      </c>
      <c r="K784" s="331">
        <f>IFERROR(VLOOKUP(L784,Mapping!AW:BA,5,FALSE),"")</f>
        <v>1</v>
      </c>
      <c r="L784" s="273" t="s">
        <v>905</v>
      </c>
      <c r="M784" s="337"/>
      <c r="N784" s="97" t="s">
        <v>2879</v>
      </c>
      <c r="O784" s="255"/>
      <c r="P784" s="101" t="s">
        <v>949</v>
      </c>
      <c r="Q784" s="246"/>
      <c r="R784" s="97">
        <v>40</v>
      </c>
      <c r="S784" s="97"/>
      <c r="T784" s="101">
        <v>1</v>
      </c>
      <c r="U784" s="97">
        <v>6</v>
      </c>
      <c r="V784" s="97">
        <v>1</v>
      </c>
      <c r="W784" s="99" t="str">
        <f t="shared" si="91"/>
        <v>UREN -80 033001 6 1</v>
      </c>
      <c r="X784" s="99" t="str">
        <f t="shared" si="92"/>
        <v>6 1</v>
      </c>
      <c r="Y784" s="101"/>
      <c r="Z784" s="101"/>
      <c r="AA784" s="101"/>
      <c r="AB784" s="247"/>
      <c r="AC784" s="97"/>
      <c r="AD784" s="100">
        <f>IF(AE784="","",VLOOKUP(AE784,Mapping!AT:AU,2,FALSE))</f>
        <v>2</v>
      </c>
      <c r="AE784" s="260" t="s">
        <v>1</v>
      </c>
    </row>
    <row r="785" spans="1:31">
      <c r="A785" s="272">
        <v>1160</v>
      </c>
      <c r="B785" s="217" t="s">
        <v>180</v>
      </c>
      <c r="C785" s="312"/>
      <c r="D785" s="312"/>
      <c r="E785" s="312"/>
      <c r="F785" s="97">
        <v>6</v>
      </c>
      <c r="G785" s="97">
        <v>1</v>
      </c>
      <c r="H785" s="99" t="str">
        <f t="shared" si="93"/>
        <v>UREN -80 033001 6 1</v>
      </c>
      <c r="I785" s="99" t="str">
        <f t="shared" si="94"/>
        <v>6 1</v>
      </c>
      <c r="J785" s="101" t="s">
        <v>205</v>
      </c>
      <c r="K785" s="331">
        <f>IFERROR(VLOOKUP(L785,Mapping!AW:BA,5,FALSE),"")</f>
        <v>2</v>
      </c>
      <c r="L785" s="273" t="s">
        <v>925</v>
      </c>
      <c r="M785" s="337"/>
      <c r="N785" s="97" t="s">
        <v>2879</v>
      </c>
      <c r="O785" s="255"/>
      <c r="P785" s="101" t="s">
        <v>949</v>
      </c>
      <c r="Q785" s="246"/>
      <c r="R785" s="97">
        <v>27</v>
      </c>
      <c r="S785" s="97"/>
      <c r="T785" s="101">
        <v>1</v>
      </c>
      <c r="U785" s="97">
        <v>6</v>
      </c>
      <c r="V785" s="97">
        <v>1</v>
      </c>
      <c r="W785" s="99" t="str">
        <f t="shared" si="91"/>
        <v>UREN -80 033001 6 1</v>
      </c>
      <c r="X785" s="99" t="str">
        <f t="shared" si="92"/>
        <v>6 1</v>
      </c>
      <c r="Y785" s="101"/>
      <c r="Z785" s="101"/>
      <c r="AA785" s="101"/>
      <c r="AB785" s="247"/>
      <c r="AC785" s="97"/>
      <c r="AD785" s="100">
        <f>IF(AE785="","",VLOOKUP(AE785,Mapping!AT:AU,2,FALSE))</f>
        <v>2</v>
      </c>
      <c r="AE785" s="260" t="s">
        <v>1</v>
      </c>
    </row>
    <row r="786" spans="1:31">
      <c r="A786" s="272">
        <v>1165</v>
      </c>
      <c r="B786" s="217" t="s">
        <v>184</v>
      </c>
      <c r="C786" s="312"/>
      <c r="D786" s="312"/>
      <c r="E786" s="312"/>
      <c r="F786" s="97">
        <v>6</v>
      </c>
      <c r="G786" s="97">
        <v>1</v>
      </c>
      <c r="H786" s="99" t="str">
        <f t="shared" si="93"/>
        <v>UREN -80 033001 6 1</v>
      </c>
      <c r="I786" s="99" t="str">
        <f t="shared" si="94"/>
        <v>6 1</v>
      </c>
      <c r="J786" s="101" t="s">
        <v>205</v>
      </c>
      <c r="K786" s="331">
        <f>IFERROR(VLOOKUP(L786,Mapping!AW:BA,5,FALSE),"")</f>
        <v>1</v>
      </c>
      <c r="L786" s="273" t="s">
        <v>905</v>
      </c>
      <c r="M786" s="337"/>
      <c r="N786" s="97" t="s">
        <v>2879</v>
      </c>
      <c r="O786" s="255"/>
      <c r="P786" s="101" t="s">
        <v>949</v>
      </c>
      <c r="Q786" s="246"/>
      <c r="R786" s="97">
        <v>28</v>
      </c>
      <c r="S786" s="97"/>
      <c r="T786" s="101">
        <v>1</v>
      </c>
      <c r="U786" s="97">
        <v>6</v>
      </c>
      <c r="V786" s="97">
        <v>1</v>
      </c>
      <c r="W786" s="99" t="str">
        <f t="shared" si="91"/>
        <v>UREN -80 033001 6 1</v>
      </c>
      <c r="X786" s="99" t="str">
        <f t="shared" si="92"/>
        <v>6 1</v>
      </c>
      <c r="Y786" s="101"/>
      <c r="Z786" s="101"/>
      <c r="AA786" s="101"/>
      <c r="AB786" s="247"/>
      <c r="AC786" s="97"/>
      <c r="AD786" s="100">
        <f>IF(AE786="","",VLOOKUP(AE786,Mapping!AT:AU,2,FALSE))</f>
        <v>2</v>
      </c>
      <c r="AE786" s="260" t="s">
        <v>1</v>
      </c>
    </row>
    <row r="787" spans="1:31">
      <c r="A787" s="272">
        <v>1190</v>
      </c>
      <c r="B787" s="217" t="s">
        <v>189</v>
      </c>
      <c r="C787" s="312"/>
      <c r="D787" s="312"/>
      <c r="E787" s="312"/>
      <c r="F787" s="97">
        <v>6</v>
      </c>
      <c r="G787" s="97">
        <v>1</v>
      </c>
      <c r="H787" s="99" t="str">
        <f t="shared" si="93"/>
        <v>UREN -80 033001 6 1</v>
      </c>
      <c r="I787" s="99" t="str">
        <f t="shared" si="94"/>
        <v>6 1</v>
      </c>
      <c r="J787" s="101" t="s">
        <v>205</v>
      </c>
      <c r="K787" s="331">
        <f>IFERROR(VLOOKUP(L787,Mapping!AW:BA,5,FALSE),"")</f>
        <v>1</v>
      </c>
      <c r="L787" s="273" t="s">
        <v>905</v>
      </c>
      <c r="M787" s="337"/>
      <c r="N787" s="97" t="s">
        <v>2879</v>
      </c>
      <c r="O787" s="255"/>
      <c r="P787" s="101" t="s">
        <v>949</v>
      </c>
      <c r="Q787" s="246"/>
      <c r="R787" s="97">
        <v>23</v>
      </c>
      <c r="S787" s="97"/>
      <c r="T787" s="101">
        <v>1</v>
      </c>
      <c r="U787" s="97">
        <v>6</v>
      </c>
      <c r="V787" s="97">
        <v>1</v>
      </c>
      <c r="W787" s="99" t="str">
        <f t="shared" si="91"/>
        <v>UREN -80 033001 6 1</v>
      </c>
      <c r="X787" s="99" t="str">
        <f t="shared" si="92"/>
        <v>6 1</v>
      </c>
      <c r="Y787" s="101"/>
      <c r="Z787" s="101"/>
      <c r="AA787" s="101"/>
      <c r="AB787" s="247"/>
      <c r="AC787" s="97"/>
      <c r="AD787" s="100">
        <f>IF(AE787="","",VLOOKUP(AE787,Mapping!AT:AU,2,FALSE))</f>
        <v>2</v>
      </c>
      <c r="AE787" s="260" t="s">
        <v>1</v>
      </c>
    </row>
    <row r="788" spans="1:31">
      <c r="A788" s="321">
        <v>20150712</v>
      </c>
      <c r="B788" s="217" t="s">
        <v>259</v>
      </c>
      <c r="C788" s="312"/>
      <c r="D788" s="312"/>
      <c r="E788" s="312"/>
      <c r="F788" s="97"/>
      <c r="G788" s="97">
        <v>3</v>
      </c>
      <c r="H788" s="99" t="str">
        <f t="shared" si="93"/>
        <v>UREN -80 033001  3</v>
      </c>
      <c r="I788" s="99" t="str">
        <f t="shared" si="94"/>
        <v xml:space="preserve"> 3</v>
      </c>
      <c r="J788" s="101"/>
      <c r="K788" s="331">
        <f>IFERROR(VLOOKUP(L788,Mapping!AW:BA,5,FALSE),"")</f>
        <v>3</v>
      </c>
      <c r="L788" s="97" t="s">
        <v>943</v>
      </c>
      <c r="M788" s="336" t="s">
        <v>2938</v>
      </c>
      <c r="N788" s="97" t="s">
        <v>2933</v>
      </c>
      <c r="O788" s="263">
        <v>44750</v>
      </c>
      <c r="P788" s="101" t="s">
        <v>949</v>
      </c>
      <c r="Q788" s="246">
        <v>0.20799999999999999</v>
      </c>
      <c r="R788" s="97">
        <v>208</v>
      </c>
      <c r="S788" s="97"/>
      <c r="T788" s="101">
        <v>1</v>
      </c>
      <c r="U788" s="97"/>
      <c r="V788" s="97">
        <v>3</v>
      </c>
      <c r="W788" s="99" t="str">
        <f t="shared" si="91"/>
        <v>UREN -80 033001  3</v>
      </c>
      <c r="X788" s="99" t="str">
        <f t="shared" si="92"/>
        <v xml:space="preserve"> 3</v>
      </c>
      <c r="Y788" s="101"/>
      <c r="Z788" s="101"/>
      <c r="AA788" s="101"/>
      <c r="AB788" s="247" t="s">
        <v>3150</v>
      </c>
      <c r="AC788" s="97"/>
      <c r="AD788" s="100">
        <f>IF(AE788="","",VLOOKUP(AE788,Mapping!AT:AU,2,FALSE))</f>
        <v>2</v>
      </c>
      <c r="AE788" s="260" t="s">
        <v>1</v>
      </c>
    </row>
    <row r="789" spans="1:31">
      <c r="A789" s="283">
        <v>1190</v>
      </c>
      <c r="B789" s="217" t="s">
        <v>189</v>
      </c>
      <c r="C789" s="312"/>
      <c r="D789" s="312"/>
      <c r="E789" s="312"/>
      <c r="F789" s="97">
        <v>6</v>
      </c>
      <c r="G789" s="97">
        <v>1</v>
      </c>
      <c r="H789" s="99" t="str">
        <f t="shared" si="93"/>
        <v>UREN -80 033001 6 1</v>
      </c>
      <c r="I789" s="99" t="str">
        <f t="shared" si="94"/>
        <v>6 1</v>
      </c>
      <c r="J789" s="101" t="s">
        <v>205</v>
      </c>
      <c r="K789" s="331">
        <f>IFERROR(VLOOKUP(L789,Mapping!AW:BA,5,FALSE),"")</f>
        <v>5</v>
      </c>
      <c r="L789" s="16" t="s">
        <v>975</v>
      </c>
      <c r="M789" s="336"/>
      <c r="N789" s="97" t="s">
        <v>2879</v>
      </c>
      <c r="O789" s="255"/>
      <c r="P789" s="101" t="s">
        <v>949</v>
      </c>
      <c r="Q789" s="246"/>
      <c r="R789" s="97">
        <v>31</v>
      </c>
      <c r="S789" s="97"/>
      <c r="T789" s="101">
        <v>1</v>
      </c>
      <c r="U789" s="97">
        <v>6</v>
      </c>
      <c r="V789" s="97">
        <v>1</v>
      </c>
      <c r="W789" s="99" t="str">
        <f t="shared" si="91"/>
        <v>UREN -80 033001 6 1</v>
      </c>
      <c r="X789" s="99" t="str">
        <f t="shared" si="92"/>
        <v>6 1</v>
      </c>
      <c r="Y789" s="101"/>
      <c r="Z789" s="101"/>
      <c r="AA789" s="101"/>
      <c r="AB789" s="247"/>
      <c r="AC789" s="97"/>
      <c r="AD789" s="100">
        <f>IF(AE789="","",VLOOKUP(AE789,Mapping!AT:AU,2,FALSE))</f>
        <v>2</v>
      </c>
      <c r="AE789" s="260" t="s">
        <v>1</v>
      </c>
    </row>
    <row r="790" spans="1:31">
      <c r="A790" s="272">
        <v>1191</v>
      </c>
      <c r="B790" s="217" t="s">
        <v>194</v>
      </c>
      <c r="C790" s="312"/>
      <c r="D790" s="312"/>
      <c r="E790" s="312"/>
      <c r="F790" s="97">
        <v>6</v>
      </c>
      <c r="G790" s="97">
        <v>1</v>
      </c>
      <c r="H790" s="99" t="str">
        <f t="shared" si="93"/>
        <v>UREN -80 033001 6 1</v>
      </c>
      <c r="I790" s="99" t="str">
        <f t="shared" si="94"/>
        <v>6 1</v>
      </c>
      <c r="J790" s="101" t="s">
        <v>205</v>
      </c>
      <c r="K790" s="331">
        <f>IFERROR(VLOOKUP(L790,Mapping!AW:BA,5,FALSE),"")</f>
        <v>1</v>
      </c>
      <c r="L790" s="273" t="s">
        <v>905</v>
      </c>
      <c r="M790" s="337"/>
      <c r="N790" s="97" t="s">
        <v>2879</v>
      </c>
      <c r="O790" s="255"/>
      <c r="P790" s="101" t="s">
        <v>949</v>
      </c>
      <c r="Q790" s="246"/>
      <c r="R790" s="97">
        <v>31</v>
      </c>
      <c r="S790" s="97"/>
      <c r="T790" s="101">
        <v>1</v>
      </c>
      <c r="U790" s="97">
        <v>6</v>
      </c>
      <c r="V790" s="97">
        <v>1</v>
      </c>
      <c r="W790" s="99" t="str">
        <f t="shared" si="91"/>
        <v>UREN -80 033001 6 1</v>
      </c>
      <c r="X790" s="99" t="str">
        <f t="shared" si="92"/>
        <v>6 1</v>
      </c>
      <c r="Y790" s="101"/>
      <c r="Z790" s="101"/>
      <c r="AA790" s="101"/>
      <c r="AB790" s="247"/>
      <c r="AC790" s="97"/>
      <c r="AD790" s="100">
        <f>IF(AE790="","",VLOOKUP(AE790,Mapping!AT:AU,2,FALSE))</f>
        <v>2</v>
      </c>
      <c r="AE790" s="260" t="s">
        <v>1</v>
      </c>
    </row>
    <row r="791" spans="1:31">
      <c r="A791" s="283">
        <v>1191</v>
      </c>
      <c r="B791" s="217" t="s">
        <v>194</v>
      </c>
      <c r="C791" s="312"/>
      <c r="D791" s="312"/>
      <c r="E791" s="312"/>
      <c r="F791" s="97">
        <v>6</v>
      </c>
      <c r="G791" s="97">
        <v>1</v>
      </c>
      <c r="H791" s="99" t="str">
        <f t="shared" si="93"/>
        <v>UREN -80 033001 6 1</v>
      </c>
      <c r="I791" s="99" t="str">
        <f t="shared" si="94"/>
        <v>6 1</v>
      </c>
      <c r="J791" s="101" t="s">
        <v>205</v>
      </c>
      <c r="K791" s="331">
        <f>IFERROR(VLOOKUP(L791,Mapping!AW:BA,5,FALSE),"")</f>
        <v>2</v>
      </c>
      <c r="L791" s="273" t="s">
        <v>925</v>
      </c>
      <c r="M791" s="337"/>
      <c r="N791" s="97" t="s">
        <v>2879</v>
      </c>
      <c r="O791" s="255"/>
      <c r="P791" s="101" t="s">
        <v>949</v>
      </c>
      <c r="Q791" s="246"/>
      <c r="R791" s="97">
        <v>29</v>
      </c>
      <c r="S791" s="97"/>
      <c r="T791" s="101">
        <v>1</v>
      </c>
      <c r="U791" s="97">
        <v>6</v>
      </c>
      <c r="V791" s="97">
        <v>1</v>
      </c>
      <c r="W791" s="99" t="str">
        <f t="shared" si="91"/>
        <v>UREN -80 033001 6 1</v>
      </c>
      <c r="X791" s="99" t="str">
        <f t="shared" si="92"/>
        <v>6 1</v>
      </c>
      <c r="Y791" s="101"/>
      <c r="Z791" s="101"/>
      <c r="AA791" s="101"/>
      <c r="AB791" s="247"/>
      <c r="AC791" s="97"/>
      <c r="AD791" s="100">
        <f>IF(AE791="","",VLOOKUP(AE791,Mapping!AT:AU,2,FALSE))</f>
        <v>2</v>
      </c>
      <c r="AE791" s="260" t="s">
        <v>1</v>
      </c>
    </row>
    <row r="792" spans="1:31">
      <c r="A792" s="283">
        <v>1194</v>
      </c>
      <c r="B792" s="217" t="s">
        <v>197</v>
      </c>
      <c r="C792" s="312"/>
      <c r="D792" s="312"/>
      <c r="E792" s="312"/>
      <c r="F792" s="97">
        <v>6</v>
      </c>
      <c r="G792" s="97">
        <v>1</v>
      </c>
      <c r="H792" s="99" t="str">
        <f t="shared" si="93"/>
        <v>UREN -80 033001 6 1</v>
      </c>
      <c r="I792" s="99" t="str">
        <f t="shared" si="94"/>
        <v>6 1</v>
      </c>
      <c r="J792" s="101" t="s">
        <v>205</v>
      </c>
      <c r="K792" s="331">
        <f>IFERROR(VLOOKUP(L792,Mapping!AW:BA,5,FALSE),"")</f>
        <v>2</v>
      </c>
      <c r="L792" s="273" t="s">
        <v>925</v>
      </c>
      <c r="M792" s="337"/>
      <c r="N792" s="97" t="s">
        <v>2879</v>
      </c>
      <c r="O792" s="255"/>
      <c r="P792" s="101" t="s">
        <v>949</v>
      </c>
      <c r="Q792" s="246"/>
      <c r="R792" s="97">
        <v>29</v>
      </c>
      <c r="S792" s="97"/>
      <c r="T792" s="101">
        <v>1</v>
      </c>
      <c r="U792" s="97">
        <v>6</v>
      </c>
      <c r="V792" s="97">
        <v>1</v>
      </c>
      <c r="W792" s="99" t="str">
        <f t="shared" si="91"/>
        <v>UREN -80 033001 6 1</v>
      </c>
      <c r="X792" s="99" t="str">
        <f t="shared" si="92"/>
        <v>6 1</v>
      </c>
      <c r="Y792" s="101"/>
      <c r="Z792" s="101"/>
      <c r="AA792" s="101"/>
      <c r="AB792" s="247"/>
      <c r="AC792" s="97"/>
      <c r="AD792" s="100">
        <f>IF(AE792="","",VLOOKUP(AE792,Mapping!AT:AU,2,FALSE))</f>
        <v>2</v>
      </c>
      <c r="AE792" s="260" t="s">
        <v>1</v>
      </c>
    </row>
    <row r="793" spans="1:31">
      <c r="A793" s="283">
        <v>1194</v>
      </c>
      <c r="B793" s="217" t="s">
        <v>197</v>
      </c>
      <c r="C793" s="312"/>
      <c r="D793" s="312"/>
      <c r="E793" s="312"/>
      <c r="F793" s="97">
        <v>6</v>
      </c>
      <c r="G793" s="97">
        <v>1</v>
      </c>
      <c r="H793" s="99" t="str">
        <f t="shared" si="93"/>
        <v>UREN -80 033001 6 1</v>
      </c>
      <c r="I793" s="99" t="str">
        <f t="shared" si="94"/>
        <v>6 1</v>
      </c>
      <c r="J793" s="101" t="s">
        <v>205</v>
      </c>
      <c r="K793" s="331">
        <f>IFERROR(VLOOKUP(L793,Mapping!AW:BA,5,FALSE),"")</f>
        <v>1</v>
      </c>
      <c r="L793" s="273" t="s">
        <v>905</v>
      </c>
      <c r="M793" s="337"/>
      <c r="N793" s="97" t="s">
        <v>2879</v>
      </c>
      <c r="O793" s="255"/>
      <c r="P793" s="101" t="s">
        <v>949</v>
      </c>
      <c r="Q793" s="246"/>
      <c r="R793" s="97">
        <v>28</v>
      </c>
      <c r="S793" s="97"/>
      <c r="T793" s="101">
        <v>1</v>
      </c>
      <c r="U793" s="97">
        <v>6</v>
      </c>
      <c r="V793" s="97">
        <v>1</v>
      </c>
      <c r="W793" s="99" t="str">
        <f t="shared" si="91"/>
        <v>UREN -80 033001 6 1</v>
      </c>
      <c r="X793" s="99" t="str">
        <f t="shared" si="92"/>
        <v>6 1</v>
      </c>
      <c r="Y793" s="101"/>
      <c r="Z793" s="101"/>
      <c r="AA793" s="101"/>
      <c r="AB793" s="247"/>
      <c r="AC793" s="97"/>
      <c r="AD793" s="100">
        <f>IF(AE793="","",VLOOKUP(AE793,Mapping!AT:AU,2,FALSE))</f>
        <v>2</v>
      </c>
      <c r="AE793" s="260" t="s">
        <v>1</v>
      </c>
    </row>
    <row r="794" spans="1:31">
      <c r="A794" s="283">
        <v>1201</v>
      </c>
      <c r="B794" s="217" t="s">
        <v>2509</v>
      </c>
      <c r="C794" s="312"/>
      <c r="D794" s="312"/>
      <c r="E794" s="312"/>
      <c r="F794" s="97">
        <v>6</v>
      </c>
      <c r="G794" s="97">
        <v>1</v>
      </c>
      <c r="H794" s="99" t="str">
        <f t="shared" si="93"/>
        <v>UREN -80 033001 6 1</v>
      </c>
      <c r="I794" s="99" t="str">
        <f t="shared" si="94"/>
        <v>6 1</v>
      </c>
      <c r="J794" s="101" t="s">
        <v>205</v>
      </c>
      <c r="K794" s="331">
        <f>IFERROR(VLOOKUP(L794,Mapping!AW:BA,5,FALSE),"")</f>
        <v>5</v>
      </c>
      <c r="L794" s="16" t="s">
        <v>975</v>
      </c>
      <c r="M794" s="336"/>
      <c r="N794" s="97" t="s">
        <v>2879</v>
      </c>
      <c r="O794" s="255"/>
      <c r="P794" s="101" t="s">
        <v>949</v>
      </c>
      <c r="Q794" s="246"/>
      <c r="R794" s="97">
        <v>31</v>
      </c>
      <c r="S794" s="97"/>
      <c r="T794" s="101">
        <v>1</v>
      </c>
      <c r="U794" s="97">
        <v>6</v>
      </c>
      <c r="V794" s="97">
        <v>1</v>
      </c>
      <c r="W794" s="99" t="str">
        <f t="shared" si="91"/>
        <v>UREN -80 033001 6 1</v>
      </c>
      <c r="X794" s="99" t="str">
        <f t="shared" si="92"/>
        <v>6 1</v>
      </c>
      <c r="Y794" s="101"/>
      <c r="Z794" s="101"/>
      <c r="AA794" s="101"/>
      <c r="AB794" s="247"/>
      <c r="AC794" s="97"/>
      <c r="AD794" s="100">
        <f>IF(AE794="","",VLOOKUP(AE794,Mapping!AT:AU,2,FALSE))</f>
        <v>2</v>
      </c>
      <c r="AE794" s="260" t="s">
        <v>1</v>
      </c>
    </row>
    <row r="795" spans="1:31">
      <c r="A795" s="283">
        <v>1201</v>
      </c>
      <c r="B795" s="217" t="s">
        <v>2509</v>
      </c>
      <c r="C795" s="312"/>
      <c r="D795" s="312"/>
      <c r="E795" s="312"/>
      <c r="F795" s="97">
        <v>6</v>
      </c>
      <c r="G795" s="97">
        <v>1</v>
      </c>
      <c r="H795" s="99" t="str">
        <f t="shared" si="93"/>
        <v>UREN -80 033001 6 1</v>
      </c>
      <c r="I795" s="99" t="str">
        <f t="shared" si="94"/>
        <v>6 1</v>
      </c>
      <c r="J795" s="101" t="s">
        <v>205</v>
      </c>
      <c r="K795" s="331">
        <f>IFERROR(VLOOKUP(L795,Mapping!AW:BA,5,FALSE),"")</f>
        <v>2</v>
      </c>
      <c r="L795" s="273" t="s">
        <v>925</v>
      </c>
      <c r="M795" s="337"/>
      <c r="N795" s="97" t="s">
        <v>2879</v>
      </c>
      <c r="O795" s="255"/>
      <c r="P795" s="101" t="s">
        <v>949</v>
      </c>
      <c r="Q795" s="246"/>
      <c r="R795" s="97"/>
      <c r="S795" s="97"/>
      <c r="T795" s="101">
        <v>1</v>
      </c>
      <c r="U795" s="97">
        <v>6</v>
      </c>
      <c r="V795" s="97">
        <v>1</v>
      </c>
      <c r="W795" s="99" t="str">
        <f t="shared" si="91"/>
        <v>UREN -80 033001 6 1</v>
      </c>
      <c r="X795" s="99" t="str">
        <f t="shared" si="92"/>
        <v>6 1</v>
      </c>
      <c r="Y795" s="101"/>
      <c r="Z795" s="101"/>
      <c r="AA795" s="101"/>
      <c r="AB795" s="247"/>
      <c r="AC795" s="97"/>
      <c r="AD795" s="100">
        <f>IF(AE795="","",VLOOKUP(AE795,Mapping!AT:AU,2,FALSE))</f>
        <v>2</v>
      </c>
      <c r="AE795" s="260" t="s">
        <v>1</v>
      </c>
    </row>
    <row r="796" spans="1:31">
      <c r="A796" s="283">
        <v>1201</v>
      </c>
      <c r="B796" s="217" t="s">
        <v>2509</v>
      </c>
      <c r="C796" s="312"/>
      <c r="D796" s="312"/>
      <c r="E796" s="312"/>
      <c r="F796" s="97">
        <v>6</v>
      </c>
      <c r="G796" s="97">
        <v>1</v>
      </c>
      <c r="H796" s="99" t="str">
        <f t="shared" si="93"/>
        <v>UREN -80 033001 6 1</v>
      </c>
      <c r="I796" s="99" t="str">
        <f t="shared" si="94"/>
        <v>6 1</v>
      </c>
      <c r="J796" s="101" t="s">
        <v>205</v>
      </c>
      <c r="K796" s="331">
        <f>IFERROR(VLOOKUP(L796,Mapping!AW:BA,5,FALSE),"")</f>
        <v>1</v>
      </c>
      <c r="L796" s="273" t="s">
        <v>905</v>
      </c>
      <c r="M796" s="337"/>
      <c r="N796" s="97" t="s">
        <v>2879</v>
      </c>
      <c r="O796" s="255"/>
      <c r="P796" s="101" t="s">
        <v>949</v>
      </c>
      <c r="Q796" s="246"/>
      <c r="R796" s="97">
        <v>37</v>
      </c>
      <c r="S796" s="97"/>
      <c r="T796" s="101">
        <v>1</v>
      </c>
      <c r="U796" s="97">
        <v>6</v>
      </c>
      <c r="V796" s="97">
        <v>1</v>
      </c>
      <c r="W796" s="99" t="str">
        <f t="shared" si="91"/>
        <v>UREN -80 033001 6 1</v>
      </c>
      <c r="X796" s="99" t="str">
        <f t="shared" si="92"/>
        <v>6 1</v>
      </c>
      <c r="Y796" s="101"/>
      <c r="Z796" s="101"/>
      <c r="AA796" s="101"/>
      <c r="AB796" s="247"/>
      <c r="AC796" s="97"/>
      <c r="AD796" s="100">
        <f>IF(AE796="","",VLOOKUP(AE796,Mapping!AT:AU,2,FALSE))</f>
        <v>2</v>
      </c>
      <c r="AE796" s="260" t="s">
        <v>1</v>
      </c>
    </row>
    <row r="797" spans="1:31">
      <c r="A797" s="321">
        <v>20150712</v>
      </c>
      <c r="B797" s="217" t="s">
        <v>259</v>
      </c>
      <c r="C797" s="312"/>
      <c r="D797" s="312"/>
      <c r="E797" s="312"/>
      <c r="F797" s="97"/>
      <c r="G797" s="97">
        <v>3</v>
      </c>
      <c r="H797" s="99" t="str">
        <f t="shared" si="93"/>
        <v>UREN -80 033001  3</v>
      </c>
      <c r="I797" s="99" t="str">
        <f t="shared" si="94"/>
        <v xml:space="preserve"> 3</v>
      </c>
      <c r="J797" s="101"/>
      <c r="K797" s="331">
        <f>IFERROR(VLOOKUP(L797,Mapping!AW:BA,5,FALSE),"")</f>
        <v>2</v>
      </c>
      <c r="L797" s="97" t="s">
        <v>925</v>
      </c>
      <c r="M797" s="336" t="s">
        <v>2938</v>
      </c>
      <c r="N797" s="97" t="s">
        <v>2933</v>
      </c>
      <c r="O797" s="263" t="s">
        <v>3151</v>
      </c>
      <c r="P797" s="101" t="s">
        <v>949</v>
      </c>
      <c r="Q797" s="246">
        <v>0.20599999999999999</v>
      </c>
      <c r="R797" s="97">
        <v>206</v>
      </c>
      <c r="S797" s="97"/>
      <c r="T797" s="101">
        <v>2</v>
      </c>
      <c r="U797" s="97"/>
      <c r="V797" s="97">
        <v>3</v>
      </c>
      <c r="W797" s="99" t="str">
        <f t="shared" si="91"/>
        <v>UREN -80 033001  3</v>
      </c>
      <c r="X797" s="99" t="str">
        <f t="shared" si="92"/>
        <v xml:space="preserve"> 3</v>
      </c>
      <c r="Y797" s="101"/>
      <c r="Z797" s="101"/>
      <c r="AA797" s="101"/>
      <c r="AB797" s="247" t="s">
        <v>1322</v>
      </c>
      <c r="AC797" s="97"/>
      <c r="AD797" s="100">
        <f>IF(AE797="","",VLOOKUP(AE797,Mapping!AT:AU,2,FALSE))</f>
        <v>2</v>
      </c>
      <c r="AE797" s="260" t="s">
        <v>1</v>
      </c>
    </row>
    <row r="798" spans="1:31">
      <c r="A798" s="321">
        <v>20150712</v>
      </c>
      <c r="B798" s="217" t="s">
        <v>259</v>
      </c>
      <c r="C798" s="312"/>
      <c r="D798" s="312"/>
      <c r="E798" s="312"/>
      <c r="F798" s="97"/>
      <c r="G798" s="97">
        <v>3</v>
      </c>
      <c r="H798" s="99" t="str">
        <f t="shared" si="93"/>
        <v>UREN -80 033001  3</v>
      </c>
      <c r="I798" s="99" t="str">
        <f t="shared" si="94"/>
        <v xml:space="preserve"> 3</v>
      </c>
      <c r="J798" s="101"/>
      <c r="K798" s="331">
        <f>IFERROR(VLOOKUP(L798,Mapping!AW:BA,5,FALSE),"")</f>
        <v>2</v>
      </c>
      <c r="L798" s="97" t="s">
        <v>925</v>
      </c>
      <c r="M798" s="336" t="s">
        <v>3051</v>
      </c>
      <c r="N798" s="97" t="s">
        <v>2933</v>
      </c>
      <c r="O798" s="259" t="s">
        <v>3151</v>
      </c>
      <c r="P798" s="101"/>
      <c r="Q798" s="246">
        <v>3.3000000000000002E-2</v>
      </c>
      <c r="R798" s="97">
        <v>33</v>
      </c>
      <c r="S798" s="97"/>
      <c r="T798" s="101">
        <v>2</v>
      </c>
      <c r="U798" s="97"/>
      <c r="V798" s="97">
        <v>3</v>
      </c>
      <c r="W798" s="99" t="str">
        <f t="shared" si="91"/>
        <v>UREN -80 033001  3</v>
      </c>
      <c r="X798" s="99" t="str">
        <f t="shared" si="92"/>
        <v xml:space="preserve"> 3</v>
      </c>
      <c r="Y798" s="101"/>
      <c r="Z798" s="101"/>
      <c r="AA798" s="101"/>
      <c r="AB798" s="247" t="s">
        <v>1322</v>
      </c>
      <c r="AC798" s="97"/>
      <c r="AD798" s="100">
        <f>IF(AE798="","",VLOOKUP(AE798,Mapping!AT:AU,2,FALSE))</f>
        <v>2</v>
      </c>
      <c r="AE798" s="260" t="s">
        <v>1</v>
      </c>
    </row>
    <row r="799" spans="1:31">
      <c r="A799" s="321">
        <v>20185935</v>
      </c>
      <c r="B799" s="217" t="s">
        <v>265</v>
      </c>
      <c r="C799" s="312"/>
      <c r="D799" s="312"/>
      <c r="E799" s="312"/>
      <c r="F799" s="97"/>
      <c r="G799" s="97">
        <v>3</v>
      </c>
      <c r="H799" s="99" t="str">
        <f t="shared" si="93"/>
        <v>UREN -80 033001  3</v>
      </c>
      <c r="I799" s="99" t="str">
        <f t="shared" si="94"/>
        <v xml:space="preserve"> 3</v>
      </c>
      <c r="J799" s="101" t="s">
        <v>205</v>
      </c>
      <c r="K799" s="331">
        <f>IFERROR(VLOOKUP(L799,Mapping!AW:BA,5,FALSE),"")</f>
        <v>2</v>
      </c>
      <c r="L799" s="216" t="s">
        <v>925</v>
      </c>
      <c r="M799" s="336" t="s">
        <v>2938</v>
      </c>
      <c r="N799" s="97" t="s">
        <v>2937</v>
      </c>
      <c r="O799" s="259">
        <v>44126</v>
      </c>
      <c r="P799" s="101" t="s">
        <v>912</v>
      </c>
      <c r="Q799" s="246"/>
      <c r="R799" s="97"/>
      <c r="S799" s="97"/>
      <c r="T799" s="101"/>
      <c r="U799" s="97"/>
      <c r="V799" s="97">
        <v>3</v>
      </c>
      <c r="W799" s="99" t="str">
        <f t="shared" si="91"/>
        <v>UREN -80 033001  3</v>
      </c>
      <c r="X799" s="99" t="str">
        <f t="shared" si="92"/>
        <v xml:space="preserve"> 3</v>
      </c>
      <c r="Y799" s="101"/>
      <c r="Z799" s="101"/>
      <c r="AA799" s="101"/>
      <c r="AB799" s="247"/>
      <c r="AC799" s="97"/>
      <c r="AD799" s="100">
        <f>IF(AE799="","",VLOOKUP(AE799,Mapping!AT:AU,2,FALSE))</f>
        <v>2</v>
      </c>
      <c r="AE799" s="260" t="s">
        <v>1</v>
      </c>
    </row>
    <row r="800" spans="1:31">
      <c r="A800" s="321">
        <v>20185935</v>
      </c>
      <c r="B800" s="217" t="s">
        <v>265</v>
      </c>
      <c r="C800" s="312"/>
      <c r="D800" s="312"/>
      <c r="E800" s="312"/>
      <c r="F800" s="97"/>
      <c r="G800" s="97">
        <v>3</v>
      </c>
      <c r="H800" s="99" t="str">
        <f t="shared" si="93"/>
        <v>UREN -80 033001  3</v>
      </c>
      <c r="I800" s="99" t="str">
        <f t="shared" si="94"/>
        <v xml:space="preserve"> 3</v>
      </c>
      <c r="J800" s="101" t="s">
        <v>205</v>
      </c>
      <c r="K800" s="331">
        <f>IFERROR(VLOOKUP(L800,Mapping!AW:BA,5,FALSE),"")</f>
        <v>3</v>
      </c>
      <c r="L800" s="97" t="s">
        <v>943</v>
      </c>
      <c r="M800" s="336" t="s">
        <v>2938</v>
      </c>
      <c r="N800" s="97" t="s">
        <v>2937</v>
      </c>
      <c r="O800" s="259">
        <v>44126</v>
      </c>
      <c r="P800" s="101" t="s">
        <v>912</v>
      </c>
      <c r="Q800" s="246"/>
      <c r="R800" s="97"/>
      <c r="S800" s="97"/>
      <c r="T800" s="101"/>
      <c r="U800" s="97"/>
      <c r="V800" s="97">
        <v>3</v>
      </c>
      <c r="W800" s="99" t="str">
        <f t="shared" si="91"/>
        <v>UREN -80 033001  3</v>
      </c>
      <c r="X800" s="99" t="str">
        <f t="shared" si="92"/>
        <v xml:space="preserve"> 3</v>
      </c>
      <c r="Y800" s="101"/>
      <c r="Z800" s="101"/>
      <c r="AA800" s="101"/>
      <c r="AB800" s="247"/>
      <c r="AC800" s="97"/>
      <c r="AD800" s="100">
        <f>IF(AE800="","",VLOOKUP(AE800,Mapping!AT:AU,2,FALSE))</f>
        <v>2</v>
      </c>
      <c r="AE800" s="260" t="s">
        <v>1</v>
      </c>
    </row>
    <row r="801" spans="1:31" ht="29">
      <c r="A801" s="321">
        <v>19920200</v>
      </c>
      <c r="B801" s="217" t="s">
        <v>225</v>
      </c>
      <c r="C801" s="312"/>
      <c r="D801" s="312"/>
      <c r="E801" s="312"/>
      <c r="F801" s="97"/>
      <c r="G801" s="97">
        <v>2</v>
      </c>
      <c r="H801" s="99" t="str">
        <f t="shared" si="93"/>
        <v>UREN -80 033001  2</v>
      </c>
      <c r="I801" s="99" t="str">
        <f t="shared" si="94"/>
        <v xml:space="preserve"> 2</v>
      </c>
      <c r="J801" s="101" t="s">
        <v>205</v>
      </c>
      <c r="K801" s="331">
        <f>IFERROR(VLOOKUP(L801,Mapping!AW:BA,5,FALSE),"")</f>
        <v>3</v>
      </c>
      <c r="L801" s="97" t="s">
        <v>943</v>
      </c>
      <c r="M801" s="336" t="s">
        <v>2938</v>
      </c>
      <c r="N801" s="97" t="s">
        <v>2933</v>
      </c>
      <c r="O801" s="263" t="s">
        <v>3073</v>
      </c>
      <c r="P801" s="101" t="s">
        <v>949</v>
      </c>
      <c r="Q801" s="246">
        <v>0.20499999999999999</v>
      </c>
      <c r="R801" s="97">
        <v>205</v>
      </c>
      <c r="S801" s="97"/>
      <c r="T801" s="101">
        <v>2</v>
      </c>
      <c r="U801" s="97"/>
      <c r="V801" s="97">
        <v>2</v>
      </c>
      <c r="W801" s="99" t="str">
        <f t="shared" si="91"/>
        <v>UREN -80 033001  2</v>
      </c>
      <c r="X801" s="99" t="str">
        <f t="shared" si="92"/>
        <v xml:space="preserve"> 2</v>
      </c>
      <c r="Y801" s="101"/>
      <c r="Z801" s="101"/>
      <c r="AA801" s="101"/>
      <c r="AB801" s="247" t="s">
        <v>3053</v>
      </c>
      <c r="AC801" s="97"/>
      <c r="AD801" s="100">
        <f>IF(AE801="","",VLOOKUP(AE801,Mapping!AT:AU,2,FALSE))</f>
        <v>2</v>
      </c>
      <c r="AE801" s="260" t="s">
        <v>1</v>
      </c>
    </row>
    <row r="802" spans="1:31" ht="29">
      <c r="A802" s="321">
        <v>19920200</v>
      </c>
      <c r="B802" s="217" t="s">
        <v>225</v>
      </c>
      <c r="C802" s="312"/>
      <c r="D802" s="312"/>
      <c r="E802" s="312"/>
      <c r="F802" s="97"/>
      <c r="G802" s="97">
        <v>2</v>
      </c>
      <c r="H802" s="99" t="str">
        <f t="shared" si="93"/>
        <v>UREN -80 033001  2</v>
      </c>
      <c r="I802" s="99" t="str">
        <f t="shared" si="94"/>
        <v xml:space="preserve"> 2</v>
      </c>
      <c r="J802" s="101"/>
      <c r="K802" s="331">
        <f>IFERROR(VLOOKUP(L802,Mapping!AW:BA,5,FALSE),"")</f>
        <v>3</v>
      </c>
      <c r="L802" s="97" t="s">
        <v>943</v>
      </c>
      <c r="M802" s="336" t="s">
        <v>3050</v>
      </c>
      <c r="N802" s="97" t="s">
        <v>2933</v>
      </c>
      <c r="O802" s="259" t="s">
        <v>3073</v>
      </c>
      <c r="P802" s="101"/>
      <c r="Q802" s="246">
        <v>4.8000000000000001E-2</v>
      </c>
      <c r="R802" s="97">
        <v>48</v>
      </c>
      <c r="S802" s="97"/>
      <c r="T802" s="101">
        <v>2</v>
      </c>
      <c r="U802" s="97"/>
      <c r="V802" s="97">
        <v>2</v>
      </c>
      <c r="W802" s="99" t="str">
        <f t="shared" si="91"/>
        <v>UREN -80 033001  2</v>
      </c>
      <c r="X802" s="99" t="str">
        <f t="shared" si="92"/>
        <v xml:space="preserve"> 2</v>
      </c>
      <c r="Y802" s="101"/>
      <c r="Z802" s="101"/>
      <c r="AA802" s="101"/>
      <c r="AB802" s="247" t="s">
        <v>3053</v>
      </c>
      <c r="AC802" s="97"/>
      <c r="AD802" s="100">
        <f>IF(AE802="","",VLOOKUP(AE802,Mapping!AT:AU,2,FALSE))</f>
        <v>2</v>
      </c>
      <c r="AE802" s="260" t="s">
        <v>1</v>
      </c>
    </row>
    <row r="803" spans="1:31">
      <c r="A803" s="321">
        <v>20185935</v>
      </c>
      <c r="B803" s="217" t="s">
        <v>265</v>
      </c>
      <c r="C803" s="312"/>
      <c r="D803" s="312"/>
      <c r="E803" s="312"/>
      <c r="F803" s="97"/>
      <c r="G803" s="97">
        <v>3</v>
      </c>
      <c r="H803" s="99" t="str">
        <f t="shared" si="93"/>
        <v>UREN -80 033001  3</v>
      </c>
      <c r="I803" s="99" t="str">
        <f t="shared" si="94"/>
        <v xml:space="preserve"> 3</v>
      </c>
      <c r="J803" s="101"/>
      <c r="K803" s="331">
        <f>IFERROR(VLOOKUP(L803,Mapping!AW:BA,5,FALSE),"")</f>
        <v>2</v>
      </c>
      <c r="L803" s="97" t="s">
        <v>925</v>
      </c>
      <c r="M803" s="336"/>
      <c r="N803" s="97" t="s">
        <v>2937</v>
      </c>
      <c r="O803" s="263">
        <v>44126</v>
      </c>
      <c r="P803" s="101" t="s">
        <v>949</v>
      </c>
      <c r="Q803" s="246"/>
      <c r="R803" s="97"/>
      <c r="S803" s="97"/>
      <c r="T803" s="101"/>
      <c r="U803" s="97"/>
      <c r="V803" s="97">
        <v>3</v>
      </c>
      <c r="W803" s="99" t="str">
        <f t="shared" ref="W803:W810" si="95">IF(V803="","","UREN -80 033001"&amp;" "&amp;U803&amp;" "&amp;V803)</f>
        <v>UREN -80 033001  3</v>
      </c>
      <c r="X803" s="99" t="str">
        <f t="shared" ref="X803:X810" si="96">IF(V803="","",U803&amp;" "&amp;V803)</f>
        <v xml:space="preserve"> 3</v>
      </c>
      <c r="Y803" s="101"/>
      <c r="Z803" s="101"/>
      <c r="AA803" s="101"/>
      <c r="AB803" s="247"/>
      <c r="AC803" s="97"/>
      <c r="AD803" s="100">
        <f>IF(AE803="","",VLOOKUP(AE803,Mapping!AT:AU,2,FALSE))</f>
        <v>2</v>
      </c>
      <c r="AE803" s="260" t="s">
        <v>1</v>
      </c>
    </row>
    <row r="804" spans="1:31">
      <c r="A804" s="321">
        <v>20185935</v>
      </c>
      <c r="B804" s="217" t="s">
        <v>265</v>
      </c>
      <c r="C804" s="312"/>
      <c r="D804" s="312"/>
      <c r="E804" s="312"/>
      <c r="F804" s="97"/>
      <c r="G804" s="97">
        <v>3</v>
      </c>
      <c r="H804" s="99" t="str">
        <f t="shared" si="93"/>
        <v>UREN -80 033001  3</v>
      </c>
      <c r="I804" s="99" t="str">
        <f t="shared" si="94"/>
        <v xml:space="preserve"> 3</v>
      </c>
      <c r="J804" s="101"/>
      <c r="K804" s="331">
        <f>IFERROR(VLOOKUP(L804,Mapping!AW:BA,5,FALSE),"")</f>
        <v>3</v>
      </c>
      <c r="L804" s="97" t="s">
        <v>943</v>
      </c>
      <c r="M804" s="336"/>
      <c r="N804" s="97" t="s">
        <v>2937</v>
      </c>
      <c r="O804" s="263">
        <v>44126</v>
      </c>
      <c r="P804" s="101" t="s">
        <v>949</v>
      </c>
      <c r="Q804" s="246"/>
      <c r="R804" s="97"/>
      <c r="S804" s="97"/>
      <c r="T804" s="101"/>
      <c r="U804" s="97"/>
      <c r="V804" s="97">
        <v>3</v>
      </c>
      <c r="W804" s="99" t="str">
        <f t="shared" si="95"/>
        <v>UREN -80 033001  3</v>
      </c>
      <c r="X804" s="99" t="str">
        <f t="shared" si="96"/>
        <v xml:space="preserve"> 3</v>
      </c>
      <c r="Y804" s="101"/>
      <c r="Z804" s="101"/>
      <c r="AA804" s="101"/>
      <c r="AB804" s="247"/>
      <c r="AC804" s="97"/>
      <c r="AD804" s="100">
        <f>IF(AE804="","",VLOOKUP(AE804,Mapping!AT:AU,2,FALSE))</f>
        <v>2</v>
      </c>
      <c r="AE804" s="260" t="s">
        <v>1</v>
      </c>
    </row>
    <row r="805" spans="1:31" ht="43.5">
      <c r="A805" s="321">
        <v>20100742</v>
      </c>
      <c r="B805" s="217" t="s">
        <v>247</v>
      </c>
      <c r="C805" s="312"/>
      <c r="D805" s="312"/>
      <c r="E805" s="312"/>
      <c r="F805" s="97"/>
      <c r="G805" s="97">
        <v>9</v>
      </c>
      <c r="H805" s="99" t="str">
        <f t="shared" si="93"/>
        <v>UREN -80 033001  9</v>
      </c>
      <c r="I805" s="99" t="str">
        <f t="shared" si="94"/>
        <v xml:space="preserve"> 9</v>
      </c>
      <c r="J805" s="101"/>
      <c r="K805" s="331">
        <f>IFERROR(VLOOKUP(L805,Mapping!AW:BA,5,FALSE),"")</f>
        <v>3</v>
      </c>
      <c r="L805" s="97" t="s">
        <v>943</v>
      </c>
      <c r="M805" s="336" t="s">
        <v>2938</v>
      </c>
      <c r="N805" s="97" t="s">
        <v>2933</v>
      </c>
      <c r="O805" s="263" t="s">
        <v>3048</v>
      </c>
      <c r="P805" s="101" t="s">
        <v>949</v>
      </c>
      <c r="Q805" s="246">
        <v>0.2</v>
      </c>
      <c r="R805" s="97">
        <v>200</v>
      </c>
      <c r="S805" s="97"/>
      <c r="T805" s="101">
        <v>2</v>
      </c>
      <c r="U805" s="97">
        <v>14</v>
      </c>
      <c r="V805" s="97">
        <v>19</v>
      </c>
      <c r="W805" s="99" t="str">
        <f t="shared" si="95"/>
        <v>UREN -80 033001 14 19</v>
      </c>
      <c r="X805" s="99" t="str">
        <f t="shared" si="96"/>
        <v>14 19</v>
      </c>
      <c r="Y805" s="97">
        <v>14</v>
      </c>
      <c r="Z805" s="97">
        <v>19</v>
      </c>
      <c r="AA805" s="97" t="s">
        <v>2440</v>
      </c>
      <c r="AB805" s="247" t="s">
        <v>3049</v>
      </c>
      <c r="AC805" s="97"/>
      <c r="AD805" s="100">
        <f>IF(AE805="","",VLOOKUP(AE805,Mapping!AT:AU,2,FALSE))</f>
        <v>2</v>
      </c>
      <c r="AE805" s="260" t="s">
        <v>1</v>
      </c>
    </row>
    <row r="806" spans="1:31" ht="43.5">
      <c r="A806" s="321">
        <v>20100742</v>
      </c>
      <c r="B806" s="217" t="s">
        <v>247</v>
      </c>
      <c r="C806" s="312"/>
      <c r="D806" s="312"/>
      <c r="E806" s="312"/>
      <c r="F806" s="97"/>
      <c r="G806" s="97">
        <v>9</v>
      </c>
      <c r="H806" s="99" t="str">
        <f t="shared" si="93"/>
        <v>UREN -80 033001  9</v>
      </c>
      <c r="I806" s="99" t="str">
        <f t="shared" si="94"/>
        <v xml:space="preserve"> 9</v>
      </c>
      <c r="J806" s="101"/>
      <c r="K806" s="331">
        <f>IFERROR(VLOOKUP(L806,Mapping!AW:BA,5,FALSE),"")</f>
        <v>3</v>
      </c>
      <c r="L806" s="97" t="s">
        <v>943</v>
      </c>
      <c r="M806" s="336" t="s">
        <v>3051</v>
      </c>
      <c r="N806" s="97" t="s">
        <v>2933</v>
      </c>
      <c r="O806" s="259" t="s">
        <v>3048</v>
      </c>
      <c r="P806" s="101"/>
      <c r="Q806" s="246" t="s">
        <v>3152</v>
      </c>
      <c r="R806" s="97"/>
      <c r="S806" s="97"/>
      <c r="T806" s="101">
        <v>2</v>
      </c>
      <c r="U806" s="97"/>
      <c r="V806" s="97">
        <v>9</v>
      </c>
      <c r="W806" s="99" t="str">
        <f t="shared" si="95"/>
        <v>UREN -80 033001  9</v>
      </c>
      <c r="X806" s="99" t="str">
        <f t="shared" si="96"/>
        <v xml:space="preserve"> 9</v>
      </c>
      <c r="Y806" s="101"/>
      <c r="Z806" s="101"/>
      <c r="AA806" s="101"/>
      <c r="AB806" s="247" t="s">
        <v>3049</v>
      </c>
      <c r="AC806" s="97"/>
      <c r="AD806" s="100">
        <f>IF(AE806="","",VLOOKUP(AE806,Mapping!AT:AU,2,FALSE))</f>
        <v>2</v>
      </c>
      <c r="AE806" s="260" t="s">
        <v>1</v>
      </c>
    </row>
    <row r="807" spans="1:31">
      <c r="A807" s="321">
        <v>20185935</v>
      </c>
      <c r="B807" s="217" t="s">
        <v>265</v>
      </c>
      <c r="C807" s="312"/>
      <c r="D807" s="312"/>
      <c r="E807" s="312"/>
      <c r="F807" s="97"/>
      <c r="G807" s="97">
        <v>3</v>
      </c>
      <c r="H807" s="99" t="str">
        <f t="shared" si="93"/>
        <v>UREN -80 033001  3</v>
      </c>
      <c r="I807" s="99" t="str">
        <f t="shared" si="94"/>
        <v xml:space="preserve"> 3</v>
      </c>
      <c r="J807" s="101"/>
      <c r="K807" s="331">
        <f>IFERROR(VLOOKUP(L807,Mapping!AW:BA,5,FALSE),"")</f>
        <v>2</v>
      </c>
      <c r="L807" s="97" t="s">
        <v>925</v>
      </c>
      <c r="M807" s="336"/>
      <c r="N807" s="394" t="s">
        <v>2937</v>
      </c>
      <c r="O807" s="397">
        <v>44126</v>
      </c>
      <c r="P807" s="101" t="s">
        <v>969</v>
      </c>
      <c r="Q807" s="246"/>
      <c r="R807" s="97"/>
      <c r="S807" s="97"/>
      <c r="T807" s="101"/>
      <c r="U807" s="97"/>
      <c r="V807" s="97">
        <v>3</v>
      </c>
      <c r="W807" s="99" t="str">
        <f t="shared" si="95"/>
        <v>UREN -80 033001  3</v>
      </c>
      <c r="X807" s="99" t="str">
        <f t="shared" si="96"/>
        <v xml:space="preserve"> 3</v>
      </c>
      <c r="Y807" s="101"/>
      <c r="Z807" s="101"/>
      <c r="AA807" s="101"/>
      <c r="AB807" s="247"/>
      <c r="AC807" s="97"/>
      <c r="AD807" s="100">
        <f>IF(AE807="","",VLOOKUP(AE807,Mapping!AT:AU,2,FALSE))</f>
        <v>2</v>
      </c>
      <c r="AE807" s="260" t="s">
        <v>1</v>
      </c>
    </row>
    <row r="808" spans="1:31">
      <c r="A808" s="321">
        <v>20185935</v>
      </c>
      <c r="B808" s="217" t="s">
        <v>265</v>
      </c>
      <c r="C808" s="312"/>
      <c r="D808" s="312"/>
      <c r="E808" s="312"/>
      <c r="F808" s="97"/>
      <c r="G808" s="97">
        <v>3</v>
      </c>
      <c r="H808" s="99" t="str">
        <f t="shared" ref="H808:H810" si="97">IF(G808="","","UREN -80 033001"&amp;" "&amp;F808&amp;" "&amp;G808)</f>
        <v>UREN -80 033001  3</v>
      </c>
      <c r="I808" s="99" t="str">
        <f t="shared" si="94"/>
        <v xml:space="preserve"> 3</v>
      </c>
      <c r="J808" s="101"/>
      <c r="K808" s="331">
        <f>IFERROR(VLOOKUP(L808,Mapping!AW:BA,5,FALSE),"")</f>
        <v>3</v>
      </c>
      <c r="L808" s="97" t="s">
        <v>943</v>
      </c>
      <c r="M808" s="336"/>
      <c r="N808" s="394" t="s">
        <v>2937</v>
      </c>
      <c r="O808" s="397">
        <v>44126</v>
      </c>
      <c r="P808" s="101" t="s">
        <v>969</v>
      </c>
      <c r="Q808" s="246"/>
      <c r="R808" s="97"/>
      <c r="S808" s="97"/>
      <c r="T808" s="101"/>
      <c r="U808" s="97"/>
      <c r="V808" s="97">
        <v>3</v>
      </c>
      <c r="W808" s="99" t="str">
        <f t="shared" si="95"/>
        <v>UREN -80 033001  3</v>
      </c>
      <c r="X808" s="99" t="str">
        <f t="shared" si="96"/>
        <v xml:space="preserve"> 3</v>
      </c>
      <c r="Y808" s="101"/>
      <c r="Z808" s="101"/>
      <c r="AA808" s="101"/>
      <c r="AB808" s="247"/>
      <c r="AC808" s="97"/>
      <c r="AD808" s="100">
        <f>IF(AE808="","",VLOOKUP(AE808,Mapping!AT:AU,2,FALSE))</f>
        <v>2</v>
      </c>
      <c r="AE808" s="260" t="s">
        <v>1</v>
      </c>
    </row>
    <row r="809" spans="1:31">
      <c r="A809" s="321">
        <v>20185935</v>
      </c>
      <c r="B809" s="217" t="s">
        <v>265</v>
      </c>
      <c r="C809" s="312"/>
      <c r="D809" s="312"/>
      <c r="E809" s="312"/>
      <c r="F809" s="97"/>
      <c r="G809" s="97">
        <v>3</v>
      </c>
      <c r="H809" s="99" t="str">
        <f t="shared" si="97"/>
        <v>UREN -80 033001  3</v>
      </c>
      <c r="I809" s="99" t="str">
        <f t="shared" si="94"/>
        <v xml:space="preserve"> 3</v>
      </c>
      <c r="J809" s="101"/>
      <c r="K809" s="331">
        <f>IFERROR(VLOOKUP(L809,Mapping!AW:BA,5,FALSE),"")</f>
        <v>1</v>
      </c>
      <c r="L809" s="97" t="s">
        <v>905</v>
      </c>
      <c r="M809" s="336"/>
      <c r="N809" s="394" t="s">
        <v>2937</v>
      </c>
      <c r="O809" s="397">
        <v>44169</v>
      </c>
      <c r="P809" s="101" t="s">
        <v>969</v>
      </c>
      <c r="Q809" s="246"/>
      <c r="R809" s="97"/>
      <c r="S809" s="97"/>
      <c r="T809" s="101"/>
      <c r="U809" s="97"/>
      <c r="V809" s="97">
        <v>3</v>
      </c>
      <c r="W809" s="99" t="str">
        <f t="shared" si="95"/>
        <v>UREN -80 033001  3</v>
      </c>
      <c r="X809" s="99" t="str">
        <f t="shared" si="96"/>
        <v xml:space="preserve"> 3</v>
      </c>
      <c r="Y809" s="101"/>
      <c r="Z809" s="101"/>
      <c r="AA809" s="101"/>
      <c r="AB809" s="247"/>
      <c r="AC809" s="97"/>
      <c r="AD809" s="100">
        <f>IF(AE809="","",VLOOKUP(AE809,Mapping!AT:AU,2,FALSE))</f>
        <v>2</v>
      </c>
      <c r="AE809" s="260" t="s">
        <v>1</v>
      </c>
    </row>
    <row r="810" spans="1:31" ht="81" customHeight="1">
      <c r="A810" s="321" t="s">
        <v>324</v>
      </c>
      <c r="B810" s="217" t="s">
        <v>325</v>
      </c>
      <c r="C810" s="312"/>
      <c r="D810" s="312"/>
      <c r="E810" s="312"/>
      <c r="F810" s="97"/>
      <c r="G810" s="97">
        <v>13</v>
      </c>
      <c r="H810" s="99" t="str">
        <f t="shared" si="97"/>
        <v>UREN -80 033001  13</v>
      </c>
      <c r="I810" s="99" t="str">
        <f t="shared" si="94"/>
        <v xml:space="preserve"> 13</v>
      </c>
      <c r="J810" s="101"/>
      <c r="K810" s="331">
        <f>IFERROR(VLOOKUP(L810,Mapping!AW:BA,5,FALSE),"")</f>
        <v>2</v>
      </c>
      <c r="L810" s="97" t="s">
        <v>925</v>
      </c>
      <c r="M810" s="336" t="s">
        <v>2938</v>
      </c>
      <c r="N810" s="97" t="s">
        <v>2933</v>
      </c>
      <c r="O810" s="263">
        <v>44653</v>
      </c>
      <c r="P810" s="101" t="s">
        <v>949</v>
      </c>
      <c r="Q810" s="246">
        <v>0.21299999999999999</v>
      </c>
      <c r="R810" s="97">
        <v>213</v>
      </c>
      <c r="S810" s="97"/>
      <c r="T810" s="101">
        <v>2</v>
      </c>
      <c r="U810" s="97"/>
      <c r="V810" s="97">
        <v>13</v>
      </c>
      <c r="W810" s="99" t="str">
        <f t="shared" si="95"/>
        <v>UREN -80 033001  13</v>
      </c>
      <c r="X810" s="99" t="str">
        <f t="shared" si="96"/>
        <v xml:space="preserve"> 13</v>
      </c>
      <c r="Y810" s="101"/>
      <c r="Z810" s="101"/>
      <c r="AA810" s="101"/>
      <c r="AB810" s="247" t="s">
        <v>3153</v>
      </c>
      <c r="AC810" s="97"/>
      <c r="AD810" s="100">
        <f>IF(AE810="","",VLOOKUP(AE810,Mapping!AT:AU,2,FALSE))</f>
        <v>2</v>
      </c>
      <c r="AE810" s="260" t="s">
        <v>1</v>
      </c>
    </row>
    <row r="811" spans="1:31">
      <c r="A811" s="322">
        <v>19960052</v>
      </c>
      <c r="B811" s="217" t="s">
        <v>234</v>
      </c>
      <c r="C811" s="312"/>
      <c r="D811" s="312"/>
      <c r="E811" s="312"/>
      <c r="F811" s="243">
        <v>6</v>
      </c>
      <c r="G811" s="97"/>
      <c r="H811" s="99"/>
      <c r="I811" s="99"/>
      <c r="J811" s="101"/>
      <c r="K811" s="331">
        <f>IFERROR(VLOOKUP(L811,Mapping!AW:BA,5,FALSE),"")</f>
        <v>1</v>
      </c>
      <c r="L811" s="97" t="s">
        <v>905</v>
      </c>
      <c r="M811" s="336" t="s">
        <v>2938</v>
      </c>
      <c r="N811" s="97" t="s">
        <v>2872</v>
      </c>
      <c r="O811" s="255">
        <v>44596</v>
      </c>
      <c r="P811" s="101" t="s">
        <v>949</v>
      </c>
      <c r="Q811" s="246">
        <v>0.21</v>
      </c>
      <c r="R811" s="97">
        <v>210</v>
      </c>
      <c r="S811" s="97"/>
      <c r="T811" s="101">
        <v>1</v>
      </c>
      <c r="U811" s="243">
        <v>6</v>
      </c>
      <c r="V811" s="97"/>
      <c r="W811" s="99"/>
      <c r="X811" s="99"/>
      <c r="Y811" s="101"/>
      <c r="Z811" s="101"/>
      <c r="AA811" s="101"/>
      <c r="AB811" s="247" t="s">
        <v>3095</v>
      </c>
      <c r="AC811" s="97"/>
      <c r="AD811" s="217"/>
      <c r="AE811" s="260" t="s">
        <v>1</v>
      </c>
    </row>
    <row r="812" spans="1:31">
      <c r="A812" s="322">
        <v>19980098</v>
      </c>
      <c r="B812" s="217" t="s">
        <v>237</v>
      </c>
      <c r="C812" s="312"/>
      <c r="D812" s="312"/>
      <c r="E812" s="312"/>
      <c r="F812" s="243">
        <v>6</v>
      </c>
      <c r="G812" s="97"/>
      <c r="H812" s="99"/>
      <c r="I812" s="99"/>
      <c r="J812" s="101"/>
      <c r="K812" s="331">
        <f>IFERROR(VLOOKUP(L812,Mapping!AW:BA,5,FALSE),"")</f>
        <v>1</v>
      </c>
      <c r="L812" s="97" t="s">
        <v>905</v>
      </c>
      <c r="M812" s="336" t="s">
        <v>2938</v>
      </c>
      <c r="N812" s="97" t="s">
        <v>2872</v>
      </c>
      <c r="O812" s="255">
        <v>44596</v>
      </c>
      <c r="P812" s="101" t="s">
        <v>949</v>
      </c>
      <c r="Q812" s="246">
        <v>0.2</v>
      </c>
      <c r="R812" s="97">
        <v>200</v>
      </c>
      <c r="S812" s="97"/>
      <c r="T812" s="101">
        <v>1</v>
      </c>
      <c r="U812" s="243">
        <v>6</v>
      </c>
      <c r="V812" s="97"/>
      <c r="W812" s="99"/>
      <c r="X812" s="99"/>
      <c r="Y812" s="101"/>
      <c r="Z812" s="101"/>
      <c r="AA812" s="101"/>
      <c r="AB812" s="247" t="s">
        <v>3095</v>
      </c>
      <c r="AC812" s="97"/>
      <c r="AD812" s="217"/>
      <c r="AE812" s="260" t="s">
        <v>1</v>
      </c>
    </row>
    <row r="813" spans="1:31">
      <c r="A813" s="322">
        <v>20110272</v>
      </c>
      <c r="B813" s="217" t="s">
        <v>249</v>
      </c>
      <c r="C813" s="312"/>
      <c r="D813" s="312"/>
      <c r="E813" s="312"/>
      <c r="F813" s="243">
        <v>6</v>
      </c>
      <c r="G813" s="97"/>
      <c r="H813" s="99"/>
      <c r="I813" s="99"/>
      <c r="J813" s="101"/>
      <c r="K813" s="331">
        <f>IFERROR(VLOOKUP(L813,Mapping!AW:BA,5,FALSE),"")</f>
        <v>1</v>
      </c>
      <c r="L813" s="97" t="s">
        <v>905</v>
      </c>
      <c r="M813" s="336" t="s">
        <v>2938</v>
      </c>
      <c r="N813" s="97" t="s">
        <v>2872</v>
      </c>
      <c r="O813" s="255">
        <v>44596</v>
      </c>
      <c r="P813" s="101" t="s">
        <v>949</v>
      </c>
      <c r="Q813" s="246">
        <v>0.20899999999999999</v>
      </c>
      <c r="R813" s="97">
        <v>209</v>
      </c>
      <c r="S813" s="97"/>
      <c r="T813" s="101">
        <v>1</v>
      </c>
      <c r="U813" s="243">
        <v>6</v>
      </c>
      <c r="V813" s="97"/>
      <c r="W813" s="99"/>
      <c r="X813" s="99"/>
      <c r="Y813" s="101"/>
      <c r="Z813" s="101"/>
      <c r="AA813" s="101"/>
      <c r="AB813" s="247" t="s">
        <v>3095</v>
      </c>
      <c r="AC813" s="97"/>
      <c r="AD813" s="217"/>
      <c r="AE813" s="260" t="s">
        <v>1</v>
      </c>
    </row>
    <row r="814" spans="1:31">
      <c r="A814" s="322">
        <v>20141901</v>
      </c>
      <c r="B814" s="217" t="s">
        <v>258</v>
      </c>
      <c r="C814" s="312"/>
      <c r="D814" s="312"/>
      <c r="E814" s="312"/>
      <c r="F814" s="243">
        <v>6</v>
      </c>
      <c r="G814" s="97"/>
      <c r="H814" s="99"/>
      <c r="I814" s="99"/>
      <c r="J814" s="101"/>
      <c r="K814" s="331">
        <f>IFERROR(VLOOKUP(L814,Mapping!AW:BA,5,FALSE),"")</f>
        <v>1</v>
      </c>
      <c r="L814" s="97" t="s">
        <v>905</v>
      </c>
      <c r="M814" s="336" t="s">
        <v>2938</v>
      </c>
      <c r="N814" s="97" t="s">
        <v>2872</v>
      </c>
      <c r="O814" s="255">
        <v>44596</v>
      </c>
      <c r="P814" s="101" t="s">
        <v>949</v>
      </c>
      <c r="Q814" s="246">
        <v>0.20799999999999999</v>
      </c>
      <c r="R814" s="97">
        <v>208</v>
      </c>
      <c r="S814" s="97"/>
      <c r="T814" s="101">
        <v>1</v>
      </c>
      <c r="U814" s="243">
        <v>6</v>
      </c>
      <c r="V814" s="97"/>
      <c r="W814" s="99"/>
      <c r="X814" s="99"/>
      <c r="Y814" s="101"/>
      <c r="Z814" s="101"/>
      <c r="AA814" s="101"/>
      <c r="AB814" s="247" t="s">
        <v>3095</v>
      </c>
      <c r="AC814" s="97"/>
      <c r="AD814" s="217"/>
      <c r="AE814" s="260" t="s">
        <v>1</v>
      </c>
    </row>
    <row r="815" spans="1:31">
      <c r="A815" s="322">
        <v>20196909</v>
      </c>
      <c r="B815" s="217" t="s">
        <v>267</v>
      </c>
      <c r="C815" s="312"/>
      <c r="D815" s="312"/>
      <c r="E815" s="312"/>
      <c r="F815" s="243">
        <v>6</v>
      </c>
      <c r="G815" s="97"/>
      <c r="H815" s="99"/>
      <c r="I815" s="99"/>
      <c r="J815" s="101"/>
      <c r="K815" s="331">
        <f>IFERROR(VLOOKUP(L815,Mapping!AW:BA,5,FALSE),"")</f>
        <v>1</v>
      </c>
      <c r="L815" s="97" t="s">
        <v>905</v>
      </c>
      <c r="M815" s="336" t="s">
        <v>2938</v>
      </c>
      <c r="N815" s="97" t="s">
        <v>2872</v>
      </c>
      <c r="O815" s="255">
        <v>44596</v>
      </c>
      <c r="P815" s="101" t="s">
        <v>949</v>
      </c>
      <c r="Q815" s="246">
        <v>0.20300000000000001</v>
      </c>
      <c r="R815" s="97">
        <v>203</v>
      </c>
      <c r="S815" s="97"/>
      <c r="T815" s="101">
        <v>1</v>
      </c>
      <c r="U815" s="243">
        <v>6</v>
      </c>
      <c r="V815" s="97"/>
      <c r="W815" s="99"/>
      <c r="X815" s="99"/>
      <c r="Y815" s="101"/>
      <c r="Z815" s="101"/>
      <c r="AA815" s="101"/>
      <c r="AB815" s="247" t="s">
        <v>3095</v>
      </c>
      <c r="AC815" s="97"/>
      <c r="AD815" s="217"/>
      <c r="AE815" s="260" t="s">
        <v>1</v>
      </c>
    </row>
    <row r="816" spans="1:31">
      <c r="A816" s="322">
        <v>19960052</v>
      </c>
      <c r="B816" s="217" t="s">
        <v>234</v>
      </c>
      <c r="C816" s="312"/>
      <c r="D816" s="312"/>
      <c r="E816" s="312"/>
      <c r="F816" s="243">
        <v>6</v>
      </c>
      <c r="G816" s="97"/>
      <c r="H816" s="99"/>
      <c r="I816" s="99"/>
      <c r="J816" s="101"/>
      <c r="K816" s="331">
        <f>IFERROR(VLOOKUP(L816,Mapping!AW:BA,5,FALSE),"")</f>
        <v>1</v>
      </c>
      <c r="L816" s="97" t="s">
        <v>905</v>
      </c>
      <c r="M816" s="336" t="s">
        <v>3057</v>
      </c>
      <c r="N816" s="97" t="s">
        <v>2872</v>
      </c>
      <c r="O816" s="245">
        <v>44596</v>
      </c>
      <c r="P816" s="101" t="s">
        <v>3047</v>
      </c>
      <c r="Q816" s="246">
        <v>6.5000000000000002E-2</v>
      </c>
      <c r="R816" s="97">
        <v>65</v>
      </c>
      <c r="S816" s="97"/>
      <c r="T816" s="101">
        <v>1</v>
      </c>
      <c r="U816" s="243">
        <v>6</v>
      </c>
      <c r="V816" s="97"/>
      <c r="W816" s="99"/>
      <c r="X816" s="99"/>
      <c r="Y816" s="101"/>
      <c r="Z816" s="101"/>
      <c r="AA816" s="101"/>
      <c r="AB816" s="247" t="s">
        <v>3095</v>
      </c>
      <c r="AC816" s="97"/>
      <c r="AD816" s="217"/>
      <c r="AE816" s="260" t="s">
        <v>1</v>
      </c>
    </row>
    <row r="817" spans="1:31">
      <c r="A817" s="322">
        <v>19980098</v>
      </c>
      <c r="B817" s="217" t="s">
        <v>237</v>
      </c>
      <c r="C817" s="312"/>
      <c r="D817" s="312"/>
      <c r="E817" s="312"/>
      <c r="F817" s="243">
        <v>6</v>
      </c>
      <c r="G817" s="97"/>
      <c r="H817" s="99"/>
      <c r="I817" s="99"/>
      <c r="J817" s="101"/>
      <c r="K817" s="331">
        <f>IFERROR(VLOOKUP(L817,Mapping!AW:BA,5,FALSE),"")</f>
        <v>1</v>
      </c>
      <c r="L817" s="97" t="s">
        <v>905</v>
      </c>
      <c r="M817" s="336" t="s">
        <v>3057</v>
      </c>
      <c r="N817" s="97" t="s">
        <v>2872</v>
      </c>
      <c r="O817" s="245">
        <v>44596</v>
      </c>
      <c r="P817" s="101" t="s">
        <v>3047</v>
      </c>
      <c r="Q817" s="246">
        <v>0.16200000000000001</v>
      </c>
      <c r="R817" s="97">
        <v>162</v>
      </c>
      <c r="S817" s="97"/>
      <c r="T817" s="101">
        <v>1</v>
      </c>
      <c r="U817" s="243">
        <v>6</v>
      </c>
      <c r="V817" s="97"/>
      <c r="W817" s="99"/>
      <c r="X817" s="99"/>
      <c r="Y817" s="101"/>
      <c r="Z817" s="101"/>
      <c r="AA817" s="101"/>
      <c r="AB817" s="247" t="s">
        <v>3095</v>
      </c>
      <c r="AC817" s="97"/>
      <c r="AD817" s="217"/>
      <c r="AE817" s="260" t="s">
        <v>1</v>
      </c>
    </row>
    <row r="818" spans="1:31">
      <c r="A818" s="322">
        <v>20110272</v>
      </c>
      <c r="B818" s="217" t="s">
        <v>249</v>
      </c>
      <c r="C818" s="312"/>
      <c r="D818" s="312"/>
      <c r="E818" s="312"/>
      <c r="F818" s="243">
        <v>6</v>
      </c>
      <c r="G818" s="97"/>
      <c r="H818" s="99"/>
      <c r="I818" s="99"/>
      <c r="J818" s="101"/>
      <c r="K818" s="331">
        <f>IFERROR(VLOOKUP(L818,Mapping!AW:BA,5,FALSE),"")</f>
        <v>1</v>
      </c>
      <c r="L818" s="97" t="s">
        <v>905</v>
      </c>
      <c r="M818" s="336" t="s">
        <v>3057</v>
      </c>
      <c r="N818" s="97" t="s">
        <v>2872</v>
      </c>
      <c r="O818" s="245">
        <v>44596</v>
      </c>
      <c r="P818" s="101" t="s">
        <v>3047</v>
      </c>
      <c r="Q818" s="246">
        <v>0.10299999999999999</v>
      </c>
      <c r="R818" s="97">
        <v>103</v>
      </c>
      <c r="S818" s="97"/>
      <c r="T818" s="101">
        <v>1</v>
      </c>
      <c r="U818" s="243">
        <v>6</v>
      </c>
      <c r="V818" s="97"/>
      <c r="W818" s="99"/>
      <c r="X818" s="99"/>
      <c r="Y818" s="101"/>
      <c r="Z818" s="101"/>
      <c r="AA818" s="101"/>
      <c r="AB818" s="247" t="s">
        <v>3095</v>
      </c>
      <c r="AC818" s="97"/>
      <c r="AD818" s="217"/>
      <c r="AE818" s="260" t="s">
        <v>1</v>
      </c>
    </row>
    <row r="819" spans="1:31">
      <c r="A819" s="322">
        <v>20141901</v>
      </c>
      <c r="B819" s="217" t="s">
        <v>258</v>
      </c>
      <c r="C819" s="312"/>
      <c r="D819" s="312"/>
      <c r="E819" s="312"/>
      <c r="F819" s="243">
        <v>6</v>
      </c>
      <c r="G819" s="97"/>
      <c r="H819" s="99"/>
      <c r="I819" s="99"/>
      <c r="J819" s="101"/>
      <c r="K819" s="331">
        <f>IFERROR(VLOOKUP(L819,Mapping!AW:BA,5,FALSE),"")</f>
        <v>1</v>
      </c>
      <c r="L819" s="97" t="s">
        <v>905</v>
      </c>
      <c r="M819" s="336" t="s">
        <v>3057</v>
      </c>
      <c r="N819" s="97" t="s">
        <v>2872</v>
      </c>
      <c r="O819" s="245">
        <v>44596</v>
      </c>
      <c r="P819" s="101" t="s">
        <v>3047</v>
      </c>
      <c r="Q819" s="246">
        <v>7.9000000000000001E-2</v>
      </c>
      <c r="R819" s="97">
        <v>79</v>
      </c>
      <c r="S819" s="97"/>
      <c r="T819" s="101">
        <v>1</v>
      </c>
      <c r="U819" s="243">
        <v>6</v>
      </c>
      <c r="V819" s="97"/>
      <c r="W819" s="99"/>
      <c r="X819" s="99"/>
      <c r="Y819" s="101"/>
      <c r="Z819" s="101"/>
      <c r="AA819" s="101"/>
      <c r="AB819" s="247" t="s">
        <v>3095</v>
      </c>
      <c r="AC819" s="97"/>
      <c r="AD819" s="217"/>
      <c r="AE819" s="260" t="s">
        <v>1</v>
      </c>
    </row>
    <row r="820" spans="1:31">
      <c r="A820" s="322">
        <v>20196909</v>
      </c>
      <c r="B820" s="217" t="s">
        <v>267</v>
      </c>
      <c r="C820" s="312"/>
      <c r="D820" s="312"/>
      <c r="E820" s="312"/>
      <c r="F820" s="243">
        <v>6</v>
      </c>
      <c r="G820" s="97"/>
      <c r="H820" s="99"/>
      <c r="I820" s="99"/>
      <c r="J820" s="101"/>
      <c r="K820" s="331">
        <f>IFERROR(VLOOKUP(L820,Mapping!AW:BA,5,FALSE),"")</f>
        <v>1</v>
      </c>
      <c r="L820" s="97" t="s">
        <v>905</v>
      </c>
      <c r="M820" s="336" t="s">
        <v>3057</v>
      </c>
      <c r="N820" s="97" t="s">
        <v>2872</v>
      </c>
      <c r="O820" s="245">
        <v>44596</v>
      </c>
      <c r="P820" s="101" t="s">
        <v>3047</v>
      </c>
      <c r="Q820" s="246">
        <v>2.5000000000000001E-2</v>
      </c>
      <c r="R820" s="97">
        <v>25</v>
      </c>
      <c r="S820" s="97"/>
      <c r="T820" s="101">
        <v>1</v>
      </c>
      <c r="U820" s="243">
        <v>6</v>
      </c>
      <c r="V820" s="97"/>
      <c r="W820" s="99"/>
      <c r="X820" s="99"/>
      <c r="Y820" s="101"/>
      <c r="Z820" s="101"/>
      <c r="AA820" s="101"/>
      <c r="AB820" s="247" t="s">
        <v>3095</v>
      </c>
      <c r="AC820" s="97"/>
      <c r="AD820" s="217"/>
      <c r="AE820" s="260" t="s">
        <v>1</v>
      </c>
    </row>
    <row r="821" spans="1:31">
      <c r="A821" s="322">
        <v>19960052</v>
      </c>
      <c r="B821" s="217" t="s">
        <v>234</v>
      </c>
      <c r="C821" s="312"/>
      <c r="D821" s="312"/>
      <c r="E821" s="312"/>
      <c r="F821" s="243">
        <v>6</v>
      </c>
      <c r="G821" s="97"/>
      <c r="H821" s="99" t="str">
        <f t="shared" ref="H821:H832" si="98">IF(G821="","","UREN -80 033001"&amp;" "&amp;F821&amp;" "&amp;G821)</f>
        <v/>
      </c>
      <c r="I821" s="99"/>
      <c r="J821" s="101" t="s">
        <v>205</v>
      </c>
      <c r="K821" s="331">
        <f>IFERROR(VLOOKUP(L821,Mapping!AW:BA,5,FALSE),"")</f>
        <v>1</v>
      </c>
      <c r="L821" s="97" t="s">
        <v>905</v>
      </c>
      <c r="M821" s="336" t="s">
        <v>2938</v>
      </c>
      <c r="N821" s="97" t="s">
        <v>2872</v>
      </c>
      <c r="O821" s="245">
        <v>44596</v>
      </c>
      <c r="P821" s="101" t="s">
        <v>3154</v>
      </c>
      <c r="Q821" s="246">
        <v>7.0000000000000007E-2</v>
      </c>
      <c r="R821" s="97">
        <v>70</v>
      </c>
      <c r="S821" s="97"/>
      <c r="T821" s="101">
        <v>1</v>
      </c>
      <c r="U821" s="243">
        <v>6</v>
      </c>
      <c r="V821" s="97"/>
      <c r="W821" s="99" t="str">
        <f t="shared" ref="W821:W832" si="99">IF(V821="","","UREN -80 033001"&amp;" "&amp;U821&amp;" "&amp;V821)</f>
        <v/>
      </c>
      <c r="X821" s="99"/>
      <c r="Y821" s="101"/>
      <c r="Z821" s="101"/>
      <c r="AA821" s="101"/>
      <c r="AB821" s="247" t="s">
        <v>3095</v>
      </c>
      <c r="AC821" s="97"/>
      <c r="AD821" s="217"/>
      <c r="AE821" s="260" t="s">
        <v>1</v>
      </c>
    </row>
    <row r="822" spans="1:31">
      <c r="A822" s="322">
        <v>19980098</v>
      </c>
      <c r="B822" s="217" t="s">
        <v>237</v>
      </c>
      <c r="C822" s="312"/>
      <c r="D822" s="312"/>
      <c r="E822" s="312"/>
      <c r="F822" s="243">
        <v>6</v>
      </c>
      <c r="G822" s="97"/>
      <c r="H822" s="99" t="str">
        <f t="shared" si="98"/>
        <v/>
      </c>
      <c r="I822" s="99"/>
      <c r="J822" s="101" t="s">
        <v>205</v>
      </c>
      <c r="K822" s="331">
        <f>IFERROR(VLOOKUP(L822,Mapping!AW:BA,5,FALSE),"")</f>
        <v>1</v>
      </c>
      <c r="L822" s="97" t="s">
        <v>905</v>
      </c>
      <c r="M822" s="336" t="s">
        <v>2938</v>
      </c>
      <c r="N822" s="97" t="s">
        <v>2872</v>
      </c>
      <c r="O822" s="245">
        <v>44596</v>
      </c>
      <c r="P822" s="101" t="s">
        <v>3154</v>
      </c>
      <c r="Q822" s="246">
        <v>6.0999999999999999E-2</v>
      </c>
      <c r="R822" s="97">
        <v>61</v>
      </c>
      <c r="S822" s="97"/>
      <c r="T822" s="101">
        <v>1</v>
      </c>
      <c r="U822" s="243">
        <v>6</v>
      </c>
      <c r="V822" s="97"/>
      <c r="W822" s="99" t="str">
        <f t="shared" si="99"/>
        <v/>
      </c>
      <c r="X822" s="99"/>
      <c r="Y822" s="101"/>
      <c r="Z822" s="101"/>
      <c r="AA822" s="101"/>
      <c r="AB822" s="247" t="s">
        <v>3095</v>
      </c>
      <c r="AC822" s="97"/>
      <c r="AD822" s="217"/>
      <c r="AE822" s="260" t="s">
        <v>1</v>
      </c>
    </row>
    <row r="823" spans="1:31">
      <c r="A823" s="322">
        <v>20110272</v>
      </c>
      <c r="B823" s="217" t="s">
        <v>249</v>
      </c>
      <c r="C823" s="312"/>
      <c r="D823" s="312"/>
      <c r="E823" s="312"/>
      <c r="F823" s="243">
        <v>6</v>
      </c>
      <c r="G823" s="97"/>
      <c r="H823" s="99" t="str">
        <f t="shared" si="98"/>
        <v/>
      </c>
      <c r="I823" s="99"/>
      <c r="J823" s="101" t="s">
        <v>205</v>
      </c>
      <c r="K823" s="331">
        <f>IFERROR(VLOOKUP(L823,Mapping!AW:BA,5,FALSE),"")</f>
        <v>1</v>
      </c>
      <c r="L823" s="97" t="s">
        <v>905</v>
      </c>
      <c r="M823" s="336" t="s">
        <v>2938</v>
      </c>
      <c r="N823" s="97" t="s">
        <v>2872</v>
      </c>
      <c r="O823" s="245">
        <v>44596</v>
      </c>
      <c r="P823" s="101" t="s">
        <v>3154</v>
      </c>
      <c r="Q823" s="246">
        <v>6.9000000000000006E-2</v>
      </c>
      <c r="R823" s="97">
        <v>69</v>
      </c>
      <c r="S823" s="97"/>
      <c r="T823" s="101">
        <v>1</v>
      </c>
      <c r="U823" s="243">
        <v>6</v>
      </c>
      <c r="V823" s="97"/>
      <c r="W823" s="99" t="str">
        <f t="shared" si="99"/>
        <v/>
      </c>
      <c r="X823" s="99"/>
      <c r="Y823" s="101"/>
      <c r="Z823" s="101"/>
      <c r="AA823" s="101"/>
      <c r="AB823" s="247" t="s">
        <v>3095</v>
      </c>
      <c r="AC823" s="97"/>
      <c r="AD823" s="217"/>
      <c r="AE823" s="260" t="s">
        <v>1</v>
      </c>
    </row>
    <row r="824" spans="1:31">
      <c r="A824" s="322">
        <v>20141901</v>
      </c>
      <c r="B824" s="217" t="s">
        <v>258</v>
      </c>
      <c r="C824" s="312"/>
      <c r="D824" s="312"/>
      <c r="E824" s="312"/>
      <c r="F824" s="243">
        <v>6</v>
      </c>
      <c r="G824" s="97"/>
      <c r="H824" s="99" t="str">
        <f t="shared" si="98"/>
        <v/>
      </c>
      <c r="I824" s="99"/>
      <c r="J824" s="101" t="s">
        <v>205</v>
      </c>
      <c r="K824" s="331">
        <f>IFERROR(VLOOKUP(L824,Mapping!AW:BA,5,FALSE),"")</f>
        <v>1</v>
      </c>
      <c r="L824" s="97" t="s">
        <v>905</v>
      </c>
      <c r="M824" s="336" t="s">
        <v>2938</v>
      </c>
      <c r="N824" s="97" t="s">
        <v>2872</v>
      </c>
      <c r="O824" s="245">
        <v>44596</v>
      </c>
      <c r="P824" s="101" t="s">
        <v>3154</v>
      </c>
      <c r="Q824" s="246">
        <v>7.2999999999999995E-2</v>
      </c>
      <c r="R824" s="97">
        <v>73</v>
      </c>
      <c r="S824" s="97"/>
      <c r="T824" s="101">
        <v>1</v>
      </c>
      <c r="U824" s="243">
        <v>6</v>
      </c>
      <c r="V824" s="97"/>
      <c r="W824" s="99" t="str">
        <f t="shared" si="99"/>
        <v/>
      </c>
      <c r="X824" s="99"/>
      <c r="Y824" s="101"/>
      <c r="Z824" s="101"/>
      <c r="AA824" s="101"/>
      <c r="AB824" s="247" t="s">
        <v>3095</v>
      </c>
      <c r="AC824" s="97"/>
      <c r="AD824" s="217"/>
      <c r="AE824" s="260" t="s">
        <v>1</v>
      </c>
    </row>
    <row r="825" spans="1:31">
      <c r="A825" s="322">
        <v>20196909</v>
      </c>
      <c r="B825" s="217" t="s">
        <v>267</v>
      </c>
      <c r="C825" s="312"/>
      <c r="D825" s="312"/>
      <c r="E825" s="312"/>
      <c r="F825" s="243">
        <v>6</v>
      </c>
      <c r="G825" s="97"/>
      <c r="H825" s="99" t="str">
        <f t="shared" si="98"/>
        <v/>
      </c>
      <c r="I825" s="99"/>
      <c r="J825" s="101" t="s">
        <v>205</v>
      </c>
      <c r="K825" s="331">
        <f>IFERROR(VLOOKUP(L825,Mapping!AW:BA,5,FALSE),"")</f>
        <v>1</v>
      </c>
      <c r="L825" s="97" t="s">
        <v>905</v>
      </c>
      <c r="M825" s="336" t="s">
        <v>2938</v>
      </c>
      <c r="N825" s="97" t="s">
        <v>2872</v>
      </c>
      <c r="O825" s="245">
        <v>44596</v>
      </c>
      <c r="P825" s="101" t="s">
        <v>3154</v>
      </c>
      <c r="Q825" s="246">
        <v>6.7000000000000004E-2</v>
      </c>
      <c r="R825" s="97">
        <v>67</v>
      </c>
      <c r="S825" s="97"/>
      <c r="T825" s="101">
        <v>1</v>
      </c>
      <c r="U825" s="243">
        <v>6</v>
      </c>
      <c r="V825" s="97"/>
      <c r="W825" s="99" t="str">
        <f t="shared" si="99"/>
        <v/>
      </c>
      <c r="X825" s="99"/>
      <c r="Y825" s="101"/>
      <c r="Z825" s="101"/>
      <c r="AA825" s="101"/>
      <c r="AB825" s="247" t="s">
        <v>3095</v>
      </c>
      <c r="AC825" s="97"/>
      <c r="AD825" s="217"/>
      <c r="AE825" s="260" t="s">
        <v>1</v>
      </c>
    </row>
    <row r="826" spans="1:31">
      <c r="A826" s="322">
        <v>19960052</v>
      </c>
      <c r="B826" s="217" t="s">
        <v>234</v>
      </c>
      <c r="C826" s="312"/>
      <c r="D826" s="312"/>
      <c r="E826" s="312"/>
      <c r="F826" s="243"/>
      <c r="G826" s="97"/>
      <c r="H826" s="99" t="str">
        <f t="shared" si="98"/>
        <v/>
      </c>
      <c r="I826" s="99"/>
      <c r="J826" s="101" t="s">
        <v>205</v>
      </c>
      <c r="K826" s="331">
        <f>IFERROR(VLOOKUP(L826,Mapping!AW:BA,5,FALSE),"")</f>
        <v>1</v>
      </c>
      <c r="L826" s="97" t="s">
        <v>905</v>
      </c>
      <c r="M826" s="336" t="s">
        <v>3092</v>
      </c>
      <c r="N826" s="97" t="s">
        <v>2872</v>
      </c>
      <c r="O826" s="245">
        <v>44596</v>
      </c>
      <c r="P826" s="101" t="s">
        <v>3094</v>
      </c>
      <c r="Q826" s="246"/>
      <c r="R826" s="97"/>
      <c r="S826" s="97">
        <v>13</v>
      </c>
      <c r="T826" s="101">
        <v>1</v>
      </c>
      <c r="U826" s="243"/>
      <c r="V826" s="97"/>
      <c r="W826" s="99" t="str">
        <f t="shared" si="99"/>
        <v/>
      </c>
      <c r="X826" s="99"/>
      <c r="Y826" s="101"/>
      <c r="Z826" s="101"/>
      <c r="AA826" s="101"/>
      <c r="AB826" s="247" t="s">
        <v>3095</v>
      </c>
      <c r="AC826" s="97"/>
      <c r="AD826" s="217"/>
      <c r="AE826" s="260" t="s">
        <v>1</v>
      </c>
    </row>
    <row r="827" spans="1:31">
      <c r="A827" s="322">
        <v>19980098</v>
      </c>
      <c r="B827" s="217" t="s">
        <v>237</v>
      </c>
      <c r="C827" s="312"/>
      <c r="D827" s="312"/>
      <c r="E827" s="312"/>
      <c r="F827" s="243"/>
      <c r="G827" s="97"/>
      <c r="H827" s="99" t="str">
        <f t="shared" si="98"/>
        <v/>
      </c>
      <c r="I827" s="99"/>
      <c r="J827" s="101" t="s">
        <v>205</v>
      </c>
      <c r="K827" s="331">
        <f>IFERROR(VLOOKUP(L827,Mapping!AW:BA,5,FALSE),"")</f>
        <v>1</v>
      </c>
      <c r="L827" s="97" t="s">
        <v>905</v>
      </c>
      <c r="M827" s="336" t="s">
        <v>3092</v>
      </c>
      <c r="N827" s="97" t="s">
        <v>2872</v>
      </c>
      <c r="O827" s="245">
        <v>44596</v>
      </c>
      <c r="P827" s="101" t="s">
        <v>3094</v>
      </c>
      <c r="Q827" s="246"/>
      <c r="R827" s="97"/>
      <c r="S827" s="97">
        <v>13</v>
      </c>
      <c r="T827" s="101">
        <v>1</v>
      </c>
      <c r="U827" s="243"/>
      <c r="V827" s="97"/>
      <c r="W827" s="99" t="str">
        <f t="shared" si="99"/>
        <v/>
      </c>
      <c r="X827" s="99"/>
      <c r="Y827" s="101"/>
      <c r="Z827" s="101"/>
      <c r="AA827" s="101"/>
      <c r="AB827" s="247" t="s">
        <v>3095</v>
      </c>
      <c r="AC827" s="97"/>
      <c r="AD827" s="217"/>
      <c r="AE827" s="260" t="s">
        <v>1</v>
      </c>
    </row>
    <row r="828" spans="1:31">
      <c r="A828" s="322">
        <v>20110272</v>
      </c>
      <c r="B828" s="217" t="s">
        <v>249</v>
      </c>
      <c r="C828" s="312"/>
      <c r="D828" s="312"/>
      <c r="E828" s="312"/>
      <c r="F828" s="243"/>
      <c r="G828" s="97"/>
      <c r="H828" s="99" t="str">
        <f t="shared" si="98"/>
        <v/>
      </c>
      <c r="I828" s="99"/>
      <c r="J828" s="101" t="s">
        <v>205</v>
      </c>
      <c r="K828" s="331">
        <f>IFERROR(VLOOKUP(L828,Mapping!AW:BA,5,FALSE),"")</f>
        <v>1</v>
      </c>
      <c r="L828" s="97" t="s">
        <v>905</v>
      </c>
      <c r="M828" s="336" t="s">
        <v>3092</v>
      </c>
      <c r="N828" s="97" t="s">
        <v>2872</v>
      </c>
      <c r="O828" s="245">
        <v>44596</v>
      </c>
      <c r="P828" s="101" t="s">
        <v>3094</v>
      </c>
      <c r="Q828" s="246"/>
      <c r="R828" s="97"/>
      <c r="S828" s="97">
        <v>13</v>
      </c>
      <c r="T828" s="101">
        <v>1</v>
      </c>
      <c r="U828" s="243"/>
      <c r="V828" s="97"/>
      <c r="W828" s="99" t="str">
        <f t="shared" si="99"/>
        <v/>
      </c>
      <c r="X828" s="99"/>
      <c r="Y828" s="101"/>
      <c r="Z828" s="101"/>
      <c r="AA828" s="101"/>
      <c r="AB828" s="247" t="s">
        <v>3095</v>
      </c>
      <c r="AC828" s="97"/>
      <c r="AD828" s="217"/>
      <c r="AE828" s="260" t="s">
        <v>1</v>
      </c>
    </row>
    <row r="829" spans="1:31">
      <c r="A829" s="322">
        <v>20141901</v>
      </c>
      <c r="B829" s="217" t="s">
        <v>258</v>
      </c>
      <c r="C829" s="312"/>
      <c r="D829" s="312"/>
      <c r="E829" s="312"/>
      <c r="F829" s="243"/>
      <c r="G829" s="97"/>
      <c r="H829" s="99" t="str">
        <f t="shared" si="98"/>
        <v/>
      </c>
      <c r="I829" s="99"/>
      <c r="J829" s="101" t="s">
        <v>205</v>
      </c>
      <c r="K829" s="331">
        <f>IFERROR(VLOOKUP(L829,Mapping!AW:BA,5,FALSE),"")</f>
        <v>1</v>
      </c>
      <c r="L829" s="97" t="s">
        <v>905</v>
      </c>
      <c r="M829" s="336" t="s">
        <v>3092</v>
      </c>
      <c r="N829" s="97" t="s">
        <v>2872</v>
      </c>
      <c r="O829" s="245">
        <v>44596</v>
      </c>
      <c r="P829" s="101" t="s">
        <v>3094</v>
      </c>
      <c r="Q829" s="246"/>
      <c r="R829" s="97"/>
      <c r="S829" s="97">
        <v>13</v>
      </c>
      <c r="T829" s="101">
        <v>1</v>
      </c>
      <c r="U829" s="243"/>
      <c r="V829" s="97"/>
      <c r="W829" s="99" t="str">
        <f t="shared" si="99"/>
        <v/>
      </c>
      <c r="X829" s="99"/>
      <c r="Y829" s="101"/>
      <c r="Z829" s="101"/>
      <c r="AA829" s="101"/>
      <c r="AB829" s="247" t="s">
        <v>3095</v>
      </c>
      <c r="AC829" s="97"/>
      <c r="AD829" s="217"/>
      <c r="AE829" s="260" t="s">
        <v>1</v>
      </c>
    </row>
    <row r="830" spans="1:31">
      <c r="A830" s="322">
        <v>20196909</v>
      </c>
      <c r="B830" s="217" t="s">
        <v>267</v>
      </c>
      <c r="C830" s="312"/>
      <c r="D830" s="312"/>
      <c r="E830" s="312"/>
      <c r="F830" s="243"/>
      <c r="G830" s="97"/>
      <c r="H830" s="99" t="str">
        <f t="shared" si="98"/>
        <v/>
      </c>
      <c r="I830" s="99"/>
      <c r="J830" s="101" t="s">
        <v>205</v>
      </c>
      <c r="K830" s="331">
        <f>IFERROR(VLOOKUP(L830,Mapping!AW:BA,5,FALSE),"")</f>
        <v>1</v>
      </c>
      <c r="L830" s="97" t="s">
        <v>905</v>
      </c>
      <c r="M830" s="336" t="s">
        <v>3092</v>
      </c>
      <c r="N830" s="97" t="s">
        <v>2872</v>
      </c>
      <c r="O830" s="245">
        <v>44596</v>
      </c>
      <c r="P830" s="101" t="s">
        <v>3094</v>
      </c>
      <c r="Q830" s="246"/>
      <c r="R830" s="97"/>
      <c r="S830" s="97">
        <v>13</v>
      </c>
      <c r="T830" s="101">
        <v>1</v>
      </c>
      <c r="U830" s="243"/>
      <c r="V830" s="97"/>
      <c r="W830" s="99" t="str">
        <f t="shared" si="99"/>
        <v/>
      </c>
      <c r="X830" s="99"/>
      <c r="Y830" s="101"/>
      <c r="Z830" s="101"/>
      <c r="AA830" s="101"/>
      <c r="AB830" s="247" t="s">
        <v>3095</v>
      </c>
      <c r="AC830" s="97"/>
      <c r="AD830" s="217"/>
      <c r="AE830" s="260" t="s">
        <v>1</v>
      </c>
    </row>
    <row r="831" spans="1:31" ht="43.5">
      <c r="A831" s="321" t="s">
        <v>396</v>
      </c>
      <c r="B831" s="217" t="s">
        <v>397</v>
      </c>
      <c r="C831" s="312"/>
      <c r="D831" s="312"/>
      <c r="E831" s="312"/>
      <c r="F831" s="97"/>
      <c r="G831" s="97">
        <v>15</v>
      </c>
      <c r="H831" s="99" t="str">
        <f t="shared" si="98"/>
        <v>UREN -80 033001  15</v>
      </c>
      <c r="I831" s="99" t="str">
        <f>IF(G831="","",F831&amp;" "&amp;G831)</f>
        <v xml:space="preserve"> 15</v>
      </c>
      <c r="J831" s="101"/>
      <c r="K831" s="331">
        <f>IFERROR(VLOOKUP(L831,Mapping!AW:BA,5,FALSE),"")</f>
        <v>2</v>
      </c>
      <c r="L831" s="97" t="s">
        <v>925</v>
      </c>
      <c r="M831" s="336" t="s">
        <v>2938</v>
      </c>
      <c r="N831" s="97" t="s">
        <v>2933</v>
      </c>
      <c r="O831" s="263">
        <v>44653</v>
      </c>
      <c r="P831" s="101" t="s">
        <v>949</v>
      </c>
      <c r="Q831" s="246">
        <v>0.214</v>
      </c>
      <c r="R831" s="97">
        <v>214</v>
      </c>
      <c r="S831" s="97"/>
      <c r="T831" s="101">
        <v>2</v>
      </c>
      <c r="U831" s="97"/>
      <c r="V831" s="97">
        <v>15</v>
      </c>
      <c r="W831" s="99" t="str">
        <f t="shared" si="99"/>
        <v>UREN -80 033001  15</v>
      </c>
      <c r="X831" s="99" t="str">
        <f>IF(V831="","",U831&amp;" "&amp;V831)</f>
        <v xml:space="preserve"> 15</v>
      </c>
      <c r="Y831" s="101"/>
      <c r="Z831" s="101"/>
      <c r="AA831" s="101"/>
      <c r="AB831" s="247" t="s">
        <v>3155</v>
      </c>
      <c r="AC831" s="97"/>
      <c r="AD831" s="100">
        <f>IF(AE831="","",VLOOKUP(AE831,Mapping!AT:AU,2,FALSE))</f>
        <v>2</v>
      </c>
      <c r="AE831" s="260" t="s">
        <v>1</v>
      </c>
    </row>
    <row r="832" spans="1:31" ht="43.5">
      <c r="A832" s="321" t="s">
        <v>396</v>
      </c>
      <c r="B832" s="217" t="s">
        <v>397</v>
      </c>
      <c r="C832" s="312"/>
      <c r="D832" s="312"/>
      <c r="E832" s="312"/>
      <c r="F832" s="97"/>
      <c r="G832" s="97">
        <v>15</v>
      </c>
      <c r="H832" s="99" t="str">
        <f t="shared" si="98"/>
        <v>UREN -80 033001  15</v>
      </c>
      <c r="I832" s="99" t="str">
        <f>IF(G832="","",F832&amp;" "&amp;G832)</f>
        <v xml:space="preserve"> 15</v>
      </c>
      <c r="J832" s="101"/>
      <c r="K832" s="331">
        <f>IFERROR(VLOOKUP(L832,Mapping!AW:BA,5,FALSE),"")</f>
        <v>2</v>
      </c>
      <c r="L832" s="97" t="s">
        <v>925</v>
      </c>
      <c r="M832" s="336" t="s">
        <v>3057</v>
      </c>
      <c r="N832" s="97" t="s">
        <v>2933</v>
      </c>
      <c r="O832" s="259">
        <v>44653</v>
      </c>
      <c r="P832" s="101"/>
      <c r="Q832" s="246">
        <v>9.7000000000000003E-2</v>
      </c>
      <c r="R832" s="97">
        <v>97</v>
      </c>
      <c r="S832" s="97"/>
      <c r="T832" s="101">
        <v>2</v>
      </c>
      <c r="U832" s="97"/>
      <c r="V832" s="97">
        <v>15</v>
      </c>
      <c r="W832" s="99" t="str">
        <f t="shared" si="99"/>
        <v>UREN -80 033001  15</v>
      </c>
      <c r="X832" s="99" t="str">
        <f>IF(V832="","",U832&amp;" "&amp;V832)</f>
        <v xml:space="preserve"> 15</v>
      </c>
      <c r="Y832" s="101"/>
      <c r="Z832" s="101"/>
      <c r="AA832" s="101"/>
      <c r="AB832" s="247" t="s">
        <v>3155</v>
      </c>
      <c r="AC832" s="97"/>
      <c r="AD832" s="100">
        <f>IF(AE832="","",VLOOKUP(AE832,Mapping!AT:AU,2,FALSE))</f>
        <v>2</v>
      </c>
      <c r="AE832" s="260" t="s">
        <v>1</v>
      </c>
    </row>
    <row r="833" spans="1:31">
      <c r="A833" s="322">
        <v>20050102</v>
      </c>
      <c r="B833" s="217" t="s">
        <v>244</v>
      </c>
      <c r="C833" s="312"/>
      <c r="D833" s="312"/>
      <c r="E833" s="312"/>
      <c r="F833" s="243">
        <v>6</v>
      </c>
      <c r="G833" s="97"/>
      <c r="H833" s="99"/>
      <c r="I833" s="99"/>
      <c r="J833" s="101"/>
      <c r="K833" s="331">
        <f>IFERROR(VLOOKUP(L833,Mapping!AW:BA,5,FALSE),"")</f>
        <v>1</v>
      </c>
      <c r="L833" s="97" t="s">
        <v>905</v>
      </c>
      <c r="M833" s="336" t="s">
        <v>2938</v>
      </c>
      <c r="N833" s="97" t="s">
        <v>2872</v>
      </c>
      <c r="O833" s="255">
        <v>44600</v>
      </c>
      <c r="P833" s="101" t="s">
        <v>949</v>
      </c>
      <c r="Q833" s="246">
        <v>0.19700000000000001</v>
      </c>
      <c r="R833" s="97">
        <v>197</v>
      </c>
      <c r="S833" s="97"/>
      <c r="T833" s="101">
        <v>1</v>
      </c>
      <c r="U833" s="243">
        <v>6</v>
      </c>
      <c r="V833" s="97"/>
      <c r="W833" s="99"/>
      <c r="X833" s="99"/>
      <c r="Y833" s="101"/>
      <c r="Z833" s="101"/>
      <c r="AA833" s="101"/>
      <c r="AB833" s="247" t="s">
        <v>3095</v>
      </c>
      <c r="AC833" s="97"/>
      <c r="AD833" s="217"/>
      <c r="AE833" s="260" t="s">
        <v>1</v>
      </c>
    </row>
    <row r="834" spans="1:31">
      <c r="A834" s="322">
        <v>19910334</v>
      </c>
      <c r="B834" s="217" t="s">
        <v>216</v>
      </c>
      <c r="C834" s="312"/>
      <c r="D834" s="312"/>
      <c r="E834" s="312"/>
      <c r="F834" s="243">
        <v>6</v>
      </c>
      <c r="G834" s="97"/>
      <c r="H834" s="99"/>
      <c r="I834" s="99"/>
      <c r="J834" s="101"/>
      <c r="K834" s="331">
        <f>IFERROR(VLOOKUP(L834,Mapping!AW:BA,5,FALSE),"")</f>
        <v>1</v>
      </c>
      <c r="L834" s="97" t="s">
        <v>905</v>
      </c>
      <c r="M834" s="336" t="s">
        <v>2938</v>
      </c>
      <c r="N834" s="97" t="s">
        <v>2872</v>
      </c>
      <c r="O834" s="255">
        <v>44600</v>
      </c>
      <c r="P834" s="101" t="s">
        <v>949</v>
      </c>
      <c r="Q834" s="246">
        <v>0.20100000000000001</v>
      </c>
      <c r="R834" s="97">
        <v>201</v>
      </c>
      <c r="S834" s="97"/>
      <c r="T834" s="101">
        <v>1</v>
      </c>
      <c r="U834" s="243">
        <v>6</v>
      </c>
      <c r="V834" s="97"/>
      <c r="W834" s="99"/>
      <c r="X834" s="99"/>
      <c r="Y834" s="101"/>
      <c r="Z834" s="101"/>
      <c r="AA834" s="101"/>
      <c r="AB834" s="247" t="s">
        <v>3095</v>
      </c>
      <c r="AC834" s="97"/>
      <c r="AD834" s="217"/>
      <c r="AE834" s="260" t="s">
        <v>1</v>
      </c>
    </row>
    <row r="835" spans="1:31">
      <c r="A835" s="322">
        <v>19930154</v>
      </c>
      <c r="B835" s="217" t="s">
        <v>228</v>
      </c>
      <c r="C835" s="312"/>
      <c r="D835" s="312"/>
      <c r="E835" s="312"/>
      <c r="F835" s="243">
        <v>6</v>
      </c>
      <c r="G835" s="97"/>
      <c r="H835" s="99"/>
      <c r="I835" s="99"/>
      <c r="J835" s="101"/>
      <c r="K835" s="331">
        <f>IFERROR(VLOOKUP(L835,Mapping!AW:BA,5,FALSE),"")</f>
        <v>1</v>
      </c>
      <c r="L835" s="97" t="s">
        <v>905</v>
      </c>
      <c r="M835" s="336" t="s">
        <v>2938</v>
      </c>
      <c r="N835" s="97" t="s">
        <v>2872</v>
      </c>
      <c r="O835" s="255">
        <v>44600</v>
      </c>
      <c r="P835" s="101" t="s">
        <v>949</v>
      </c>
      <c r="Q835" s="246">
        <v>0.19400000000000001</v>
      </c>
      <c r="R835" s="97">
        <v>194</v>
      </c>
      <c r="S835" s="97"/>
      <c r="T835" s="101">
        <v>1</v>
      </c>
      <c r="U835" s="243">
        <v>6</v>
      </c>
      <c r="V835" s="97"/>
      <c r="W835" s="99"/>
      <c r="X835" s="99"/>
      <c r="Y835" s="101"/>
      <c r="Z835" s="101"/>
      <c r="AA835" s="101"/>
      <c r="AB835" s="247" t="s">
        <v>3095</v>
      </c>
      <c r="AC835" s="97"/>
      <c r="AD835" s="217"/>
      <c r="AE835" s="260" t="s">
        <v>1</v>
      </c>
    </row>
    <row r="836" spans="1:31">
      <c r="A836" s="322">
        <v>20050102</v>
      </c>
      <c r="B836" s="217" t="s">
        <v>244</v>
      </c>
      <c r="C836" s="312"/>
      <c r="D836" s="312"/>
      <c r="E836" s="312"/>
      <c r="F836" s="243">
        <v>6</v>
      </c>
      <c r="G836" s="97"/>
      <c r="H836" s="99"/>
      <c r="I836" s="99"/>
      <c r="J836" s="101"/>
      <c r="K836" s="331">
        <f>IFERROR(VLOOKUP(L836,Mapping!AW:BA,5,FALSE),"")</f>
        <v>1</v>
      </c>
      <c r="L836" s="97" t="s">
        <v>905</v>
      </c>
      <c r="M836" s="336" t="s">
        <v>3057</v>
      </c>
      <c r="N836" s="97" t="s">
        <v>2872</v>
      </c>
      <c r="O836" s="245">
        <v>44600</v>
      </c>
      <c r="P836" s="101" t="s">
        <v>3047</v>
      </c>
      <c r="Q836" s="246">
        <v>6.0999999999999999E-2</v>
      </c>
      <c r="R836" s="97">
        <v>61</v>
      </c>
      <c r="S836" s="97"/>
      <c r="T836" s="101">
        <v>1</v>
      </c>
      <c r="U836" s="243">
        <v>6</v>
      </c>
      <c r="V836" s="97"/>
      <c r="W836" s="99"/>
      <c r="X836" s="99"/>
      <c r="Y836" s="101"/>
      <c r="Z836" s="101"/>
      <c r="AA836" s="101"/>
      <c r="AB836" s="247" t="s">
        <v>3095</v>
      </c>
      <c r="AC836" s="97"/>
      <c r="AD836" s="217"/>
      <c r="AE836" s="260" t="s">
        <v>1</v>
      </c>
    </row>
    <row r="837" spans="1:31">
      <c r="A837" s="322">
        <v>19910334</v>
      </c>
      <c r="B837" s="217" t="s">
        <v>216</v>
      </c>
      <c r="C837" s="312"/>
      <c r="D837" s="312"/>
      <c r="E837" s="312"/>
      <c r="F837" s="243">
        <v>6</v>
      </c>
      <c r="G837" s="97"/>
      <c r="H837" s="99"/>
      <c r="I837" s="99"/>
      <c r="J837" s="101"/>
      <c r="K837" s="331">
        <f>IFERROR(VLOOKUP(L837,Mapping!AW:BA,5,FALSE),"")</f>
        <v>1</v>
      </c>
      <c r="L837" s="97" t="s">
        <v>905</v>
      </c>
      <c r="M837" s="336" t="s">
        <v>3057</v>
      </c>
      <c r="N837" s="97" t="s">
        <v>2872</v>
      </c>
      <c r="O837" s="245">
        <v>44600</v>
      </c>
      <c r="P837" s="101" t="s">
        <v>3047</v>
      </c>
      <c r="Q837" s="246">
        <v>4.5999999999999999E-2</v>
      </c>
      <c r="R837" s="97">
        <v>46</v>
      </c>
      <c r="S837" s="97"/>
      <c r="T837" s="101">
        <v>1</v>
      </c>
      <c r="U837" s="243">
        <v>6</v>
      </c>
      <c r="V837" s="97"/>
      <c r="W837" s="99"/>
      <c r="X837" s="99"/>
      <c r="Y837" s="101"/>
      <c r="Z837" s="101"/>
      <c r="AA837" s="101"/>
      <c r="AB837" s="247" t="s">
        <v>3095</v>
      </c>
      <c r="AC837" s="97"/>
      <c r="AD837" s="217"/>
      <c r="AE837" s="260" t="s">
        <v>1</v>
      </c>
    </row>
    <row r="838" spans="1:31">
      <c r="A838" s="322">
        <v>19930154</v>
      </c>
      <c r="B838" s="217" t="s">
        <v>228</v>
      </c>
      <c r="C838" s="312"/>
      <c r="D838" s="312"/>
      <c r="E838" s="312"/>
      <c r="F838" s="243">
        <v>6</v>
      </c>
      <c r="G838" s="97"/>
      <c r="H838" s="99"/>
      <c r="I838" s="99"/>
      <c r="J838" s="101"/>
      <c r="K838" s="331">
        <f>IFERROR(VLOOKUP(L838,Mapping!AW:BA,5,FALSE),"")</f>
        <v>1</v>
      </c>
      <c r="L838" s="97" t="s">
        <v>905</v>
      </c>
      <c r="M838" s="336" t="s">
        <v>3057</v>
      </c>
      <c r="N838" s="97" t="s">
        <v>2872</v>
      </c>
      <c r="O838" s="245">
        <v>44600</v>
      </c>
      <c r="P838" s="101" t="s">
        <v>3047</v>
      </c>
      <c r="Q838" s="246">
        <v>0.04</v>
      </c>
      <c r="R838" s="97" t="s">
        <v>3156</v>
      </c>
      <c r="S838" s="97"/>
      <c r="T838" s="101">
        <v>1</v>
      </c>
      <c r="U838" s="243">
        <v>6</v>
      </c>
      <c r="V838" s="97"/>
      <c r="W838" s="99"/>
      <c r="X838" s="99"/>
      <c r="Y838" s="101"/>
      <c r="Z838" s="101"/>
      <c r="AA838" s="101"/>
      <c r="AB838" s="247" t="s">
        <v>3095</v>
      </c>
      <c r="AC838" s="97"/>
      <c r="AD838" s="217"/>
      <c r="AE838" s="260" t="s">
        <v>1</v>
      </c>
    </row>
    <row r="839" spans="1:31">
      <c r="A839" s="322">
        <v>20050102</v>
      </c>
      <c r="B839" s="217" t="s">
        <v>244</v>
      </c>
      <c r="C839" s="312"/>
      <c r="D839" s="312"/>
      <c r="E839" s="312"/>
      <c r="F839" s="243">
        <v>6</v>
      </c>
      <c r="G839" s="97"/>
      <c r="H839" s="99" t="str">
        <f t="shared" ref="H839:H870" si="100">IF(G839="","","UREN -80 033001"&amp;" "&amp;F839&amp;" "&amp;G839)</f>
        <v/>
      </c>
      <c r="I839" s="99"/>
      <c r="J839" s="101" t="s">
        <v>205</v>
      </c>
      <c r="K839" s="331">
        <f>IFERROR(VLOOKUP(L839,Mapping!AW:BA,5,FALSE),"")</f>
        <v>1</v>
      </c>
      <c r="L839" s="97" t="s">
        <v>905</v>
      </c>
      <c r="M839" s="336" t="s">
        <v>2938</v>
      </c>
      <c r="N839" s="97" t="s">
        <v>2872</v>
      </c>
      <c r="O839" s="245">
        <v>44600</v>
      </c>
      <c r="P839" s="101" t="s">
        <v>3154</v>
      </c>
      <c r="Q839" s="246">
        <v>6.9000000000000006E-2</v>
      </c>
      <c r="R839" s="97">
        <v>69</v>
      </c>
      <c r="S839" s="97"/>
      <c r="T839" s="101">
        <v>1</v>
      </c>
      <c r="U839" s="243">
        <v>6</v>
      </c>
      <c r="V839" s="97"/>
      <c r="W839" s="99" t="str">
        <f t="shared" ref="W839:W870" si="101">IF(V839="","","UREN -80 033001"&amp;" "&amp;U839&amp;" "&amp;V839)</f>
        <v/>
      </c>
      <c r="X839" s="99"/>
      <c r="Y839" s="101"/>
      <c r="Z839" s="101"/>
      <c r="AA839" s="101"/>
      <c r="AB839" s="247" t="s">
        <v>3095</v>
      </c>
      <c r="AC839" s="97"/>
      <c r="AD839" s="217"/>
      <c r="AE839" s="260" t="s">
        <v>1</v>
      </c>
    </row>
    <row r="840" spans="1:31">
      <c r="A840" s="322">
        <v>19910334</v>
      </c>
      <c r="B840" s="217" t="s">
        <v>216</v>
      </c>
      <c r="C840" s="312"/>
      <c r="D840" s="312"/>
      <c r="E840" s="312"/>
      <c r="F840" s="243">
        <v>6</v>
      </c>
      <c r="G840" s="97"/>
      <c r="H840" s="99" t="str">
        <f t="shared" si="100"/>
        <v/>
      </c>
      <c r="I840" s="99"/>
      <c r="J840" s="101" t="s">
        <v>205</v>
      </c>
      <c r="K840" s="331">
        <f>IFERROR(VLOOKUP(L840,Mapping!AW:BA,5,FALSE),"")</f>
        <v>1</v>
      </c>
      <c r="L840" s="97" t="s">
        <v>905</v>
      </c>
      <c r="M840" s="336" t="s">
        <v>2938</v>
      </c>
      <c r="N840" s="97" t="s">
        <v>2872</v>
      </c>
      <c r="O840" s="245">
        <v>44600</v>
      </c>
      <c r="P840" s="101" t="s">
        <v>3154</v>
      </c>
      <c r="Q840" s="246">
        <v>6.4000000000000001E-2</v>
      </c>
      <c r="R840" s="97">
        <v>64</v>
      </c>
      <c r="S840" s="97"/>
      <c r="T840" s="101">
        <v>1</v>
      </c>
      <c r="U840" s="243">
        <v>6</v>
      </c>
      <c r="V840" s="97"/>
      <c r="W840" s="99" t="str">
        <f t="shared" si="101"/>
        <v/>
      </c>
      <c r="X840" s="99"/>
      <c r="Y840" s="101"/>
      <c r="Z840" s="101"/>
      <c r="AA840" s="101"/>
      <c r="AB840" s="247" t="s">
        <v>3095</v>
      </c>
      <c r="AC840" s="97"/>
      <c r="AD840" s="217"/>
      <c r="AE840" s="260" t="s">
        <v>1</v>
      </c>
    </row>
    <row r="841" spans="1:31">
      <c r="A841" s="322">
        <v>19930154</v>
      </c>
      <c r="B841" s="217" t="s">
        <v>228</v>
      </c>
      <c r="C841" s="312"/>
      <c r="D841" s="312"/>
      <c r="E841" s="312"/>
      <c r="F841" s="243">
        <v>6</v>
      </c>
      <c r="G841" s="97"/>
      <c r="H841" s="99" t="str">
        <f t="shared" si="100"/>
        <v/>
      </c>
      <c r="I841" s="99"/>
      <c r="J841" s="101" t="s">
        <v>205</v>
      </c>
      <c r="K841" s="331">
        <f>IFERROR(VLOOKUP(L841,Mapping!AW:BA,5,FALSE),"")</f>
        <v>1</v>
      </c>
      <c r="L841" s="97" t="s">
        <v>905</v>
      </c>
      <c r="M841" s="336" t="s">
        <v>2938</v>
      </c>
      <c r="N841" s="97" t="s">
        <v>2872</v>
      </c>
      <c r="O841" s="245">
        <v>44600</v>
      </c>
      <c r="P841" s="101" t="s">
        <v>3154</v>
      </c>
      <c r="Q841" s="246">
        <v>6.5000000000000002E-2</v>
      </c>
      <c r="R841" s="97">
        <v>65</v>
      </c>
      <c r="S841" s="97"/>
      <c r="T841" s="101">
        <v>1</v>
      </c>
      <c r="U841" s="243">
        <v>6</v>
      </c>
      <c r="V841" s="97"/>
      <c r="W841" s="99" t="str">
        <f t="shared" si="101"/>
        <v/>
      </c>
      <c r="X841" s="99"/>
      <c r="Y841" s="101"/>
      <c r="Z841" s="101"/>
      <c r="AA841" s="101"/>
      <c r="AB841" s="247" t="s">
        <v>3095</v>
      </c>
      <c r="AC841" s="97"/>
      <c r="AD841" s="217"/>
      <c r="AE841" s="260" t="s">
        <v>1</v>
      </c>
    </row>
    <row r="842" spans="1:31">
      <c r="A842" s="322">
        <v>20050102</v>
      </c>
      <c r="B842" s="217" t="s">
        <v>244</v>
      </c>
      <c r="C842" s="312"/>
      <c r="D842" s="312"/>
      <c r="E842" s="312"/>
      <c r="F842" s="243">
        <v>6</v>
      </c>
      <c r="G842" s="97"/>
      <c r="H842" s="99" t="str">
        <f t="shared" si="100"/>
        <v/>
      </c>
      <c r="I842" s="99"/>
      <c r="J842" s="101" t="s">
        <v>205</v>
      </c>
      <c r="K842" s="331">
        <f>IFERROR(VLOOKUP(L842,Mapping!AW:BA,5,FALSE),"")</f>
        <v>1</v>
      </c>
      <c r="L842" s="97" t="s">
        <v>905</v>
      </c>
      <c r="M842" s="336" t="s">
        <v>3092</v>
      </c>
      <c r="N842" s="97" t="s">
        <v>2872</v>
      </c>
      <c r="O842" s="245">
        <v>44600</v>
      </c>
      <c r="P842" s="101" t="s">
        <v>3094</v>
      </c>
      <c r="Q842" s="246"/>
      <c r="R842" s="97"/>
      <c r="S842" s="97">
        <v>13</v>
      </c>
      <c r="T842" s="101">
        <v>1</v>
      </c>
      <c r="U842" s="243">
        <v>6</v>
      </c>
      <c r="V842" s="97"/>
      <c r="W842" s="99" t="str">
        <f t="shared" si="101"/>
        <v/>
      </c>
      <c r="X842" s="99"/>
      <c r="Y842" s="101"/>
      <c r="Z842" s="101"/>
      <c r="AA842" s="101"/>
      <c r="AB842" s="247" t="s">
        <v>3095</v>
      </c>
      <c r="AC842" s="97"/>
      <c r="AD842" s="217"/>
      <c r="AE842" s="260" t="s">
        <v>1</v>
      </c>
    </row>
    <row r="843" spans="1:31">
      <c r="A843" s="322">
        <v>19910334</v>
      </c>
      <c r="B843" s="217" t="s">
        <v>216</v>
      </c>
      <c r="C843" s="312"/>
      <c r="D843" s="312"/>
      <c r="E843" s="312"/>
      <c r="F843" s="243">
        <v>6</v>
      </c>
      <c r="G843" s="97"/>
      <c r="H843" s="99" t="str">
        <f t="shared" si="100"/>
        <v/>
      </c>
      <c r="I843" s="99"/>
      <c r="J843" s="101" t="s">
        <v>205</v>
      </c>
      <c r="K843" s="331">
        <f>IFERROR(VLOOKUP(L843,Mapping!AW:BA,5,FALSE),"")</f>
        <v>1</v>
      </c>
      <c r="L843" s="97" t="s">
        <v>905</v>
      </c>
      <c r="M843" s="336" t="s">
        <v>3092</v>
      </c>
      <c r="N843" s="97" t="s">
        <v>2872</v>
      </c>
      <c r="O843" s="245">
        <v>44600</v>
      </c>
      <c r="P843" s="101" t="s">
        <v>3094</v>
      </c>
      <c r="Q843" s="246"/>
      <c r="R843" s="97"/>
      <c r="S843" s="97">
        <v>13</v>
      </c>
      <c r="T843" s="101">
        <v>1</v>
      </c>
      <c r="U843" s="243">
        <v>6</v>
      </c>
      <c r="V843" s="97"/>
      <c r="W843" s="99" t="str">
        <f t="shared" si="101"/>
        <v/>
      </c>
      <c r="X843" s="99"/>
      <c r="Y843" s="101"/>
      <c r="Z843" s="101"/>
      <c r="AA843" s="101"/>
      <c r="AB843" s="247" t="s">
        <v>3095</v>
      </c>
      <c r="AC843" s="97"/>
      <c r="AD843" s="217"/>
      <c r="AE843" s="260" t="s">
        <v>1</v>
      </c>
    </row>
    <row r="844" spans="1:31">
      <c r="A844" s="322">
        <v>19930154</v>
      </c>
      <c r="B844" s="217" t="s">
        <v>228</v>
      </c>
      <c r="C844" s="312"/>
      <c r="D844" s="312"/>
      <c r="E844" s="312"/>
      <c r="F844" s="243">
        <v>6</v>
      </c>
      <c r="G844" s="97"/>
      <c r="H844" s="99" t="str">
        <f t="shared" si="100"/>
        <v/>
      </c>
      <c r="I844" s="99"/>
      <c r="J844" s="101" t="s">
        <v>205</v>
      </c>
      <c r="K844" s="331">
        <f>IFERROR(VLOOKUP(L844,Mapping!AW:BA,5,FALSE),"")</f>
        <v>1</v>
      </c>
      <c r="L844" s="97" t="s">
        <v>905</v>
      </c>
      <c r="M844" s="336" t="s">
        <v>3092</v>
      </c>
      <c r="N844" s="97" t="s">
        <v>2872</v>
      </c>
      <c r="O844" s="245">
        <v>44600</v>
      </c>
      <c r="P844" s="101" t="s">
        <v>3094</v>
      </c>
      <c r="Q844" s="246"/>
      <c r="R844" s="97"/>
      <c r="S844" s="97">
        <v>13</v>
      </c>
      <c r="T844" s="101">
        <v>1</v>
      </c>
      <c r="U844" s="243">
        <v>6</v>
      </c>
      <c r="V844" s="97"/>
      <c r="W844" s="99" t="str">
        <f t="shared" si="101"/>
        <v/>
      </c>
      <c r="X844" s="99"/>
      <c r="Y844" s="101"/>
      <c r="Z844" s="101"/>
      <c r="AA844" s="101"/>
      <c r="AB844" s="247" t="s">
        <v>3095</v>
      </c>
      <c r="AC844" s="97"/>
      <c r="AD844" s="217"/>
      <c r="AE844" s="260" t="s">
        <v>1</v>
      </c>
    </row>
    <row r="845" spans="1:31" ht="43.5">
      <c r="A845" s="321">
        <v>19920035</v>
      </c>
      <c r="B845" s="217" t="s">
        <v>218</v>
      </c>
      <c r="C845" s="312"/>
      <c r="D845" s="312"/>
      <c r="E845" s="312"/>
      <c r="F845" s="97"/>
      <c r="G845" s="97">
        <v>2</v>
      </c>
      <c r="H845" s="99" t="str">
        <f t="shared" si="100"/>
        <v>UREN -80 033001  2</v>
      </c>
      <c r="I845" s="99" t="str">
        <f t="shared" ref="I845:I876" si="102">IF(G845="","",F845&amp;" "&amp;G845)</f>
        <v xml:space="preserve"> 2</v>
      </c>
      <c r="J845" s="101" t="s">
        <v>205</v>
      </c>
      <c r="K845" s="331">
        <f>IFERROR(VLOOKUP(L845,Mapping!AW:BA,5,FALSE),"")</f>
        <v>2</v>
      </c>
      <c r="L845" s="97" t="s">
        <v>925</v>
      </c>
      <c r="M845" s="336" t="s">
        <v>2938</v>
      </c>
      <c r="N845" s="97" t="s">
        <v>2933</v>
      </c>
      <c r="O845" s="263">
        <v>44806</v>
      </c>
      <c r="P845" s="101" t="s">
        <v>949</v>
      </c>
      <c r="Q845" s="246">
        <v>0.214</v>
      </c>
      <c r="R845" s="97">
        <v>214</v>
      </c>
      <c r="S845" s="97"/>
      <c r="T845" s="101">
        <v>2</v>
      </c>
      <c r="U845" s="97"/>
      <c r="V845" s="97">
        <v>2</v>
      </c>
      <c r="W845" s="99" t="str">
        <f t="shared" si="101"/>
        <v>UREN -80 033001  2</v>
      </c>
      <c r="X845" s="99" t="str">
        <f t="shared" ref="X845:X876" si="103">IF(V845="","",U845&amp;" "&amp;V845)</f>
        <v xml:space="preserve"> 2</v>
      </c>
      <c r="Y845" s="101"/>
      <c r="Z845" s="101"/>
      <c r="AA845" s="101"/>
      <c r="AB845" s="247" t="s">
        <v>3157</v>
      </c>
      <c r="AC845" s="97"/>
      <c r="AD845" s="100">
        <f>IF(AE845="","",VLOOKUP(AE845,Mapping!AT:AU,2,FALSE))</f>
        <v>2</v>
      </c>
      <c r="AE845" s="260" t="s">
        <v>1</v>
      </c>
    </row>
    <row r="846" spans="1:31">
      <c r="A846" s="321">
        <v>19920035</v>
      </c>
      <c r="B846" s="217" t="s">
        <v>218</v>
      </c>
      <c r="C846" s="312"/>
      <c r="D846" s="312"/>
      <c r="E846" s="312"/>
      <c r="F846" s="97"/>
      <c r="G846" s="97">
        <v>2</v>
      </c>
      <c r="H846" s="99" t="str">
        <f t="shared" si="100"/>
        <v>UREN -80 033001  2</v>
      </c>
      <c r="I846" s="99" t="str">
        <f t="shared" si="102"/>
        <v xml:space="preserve"> 2</v>
      </c>
      <c r="J846" s="101"/>
      <c r="K846" s="331">
        <f>IFERROR(VLOOKUP(L846,Mapping!AW:BA,5,FALSE),"")</f>
        <v>2</v>
      </c>
      <c r="L846" s="97" t="s">
        <v>925</v>
      </c>
      <c r="M846" s="336" t="s">
        <v>3057</v>
      </c>
      <c r="N846" s="97" t="s">
        <v>2933</v>
      </c>
      <c r="O846" s="259">
        <v>44806</v>
      </c>
      <c r="P846" s="101"/>
      <c r="Q846" s="246">
        <v>3.3000000000000002E-2</v>
      </c>
      <c r="R846" s="97">
        <v>33</v>
      </c>
      <c r="S846" s="97"/>
      <c r="T846" s="101">
        <v>2</v>
      </c>
      <c r="U846" s="97"/>
      <c r="V846" s="97">
        <v>2</v>
      </c>
      <c r="W846" s="99" t="str">
        <f t="shared" si="101"/>
        <v>UREN -80 033001  2</v>
      </c>
      <c r="X846" s="99" t="str">
        <f t="shared" si="103"/>
        <v xml:space="preserve"> 2</v>
      </c>
      <c r="Y846" s="101"/>
      <c r="Z846" s="101"/>
      <c r="AA846" s="101"/>
      <c r="AB846" s="247" t="s">
        <v>3158</v>
      </c>
      <c r="AC846" s="97"/>
      <c r="AD846" s="100">
        <f>IF(AE846="","",VLOOKUP(AE846,Mapping!AT:AU,2,FALSE))</f>
        <v>2</v>
      </c>
      <c r="AE846" s="260" t="s">
        <v>1</v>
      </c>
    </row>
    <row r="847" spans="1:31">
      <c r="A847" s="321">
        <v>20185935</v>
      </c>
      <c r="B847" s="217" t="s">
        <v>265</v>
      </c>
      <c r="C847" s="312"/>
      <c r="D847" s="312"/>
      <c r="E847" s="312"/>
      <c r="F847" s="97"/>
      <c r="G847" s="97">
        <v>3</v>
      </c>
      <c r="H847" s="99" t="str">
        <f t="shared" si="100"/>
        <v>UREN -80 033001  3</v>
      </c>
      <c r="I847" s="99" t="str">
        <f t="shared" si="102"/>
        <v xml:space="preserve"> 3</v>
      </c>
      <c r="J847" s="101" t="s">
        <v>205</v>
      </c>
      <c r="K847" s="331">
        <f>IFERROR(VLOOKUP(L847,Mapping!AW:BA,5,FALSE),"")</f>
        <v>2</v>
      </c>
      <c r="L847" s="97" t="s">
        <v>925</v>
      </c>
      <c r="M847" s="336" t="s">
        <v>2938</v>
      </c>
      <c r="N847" s="97" t="s">
        <v>2933</v>
      </c>
      <c r="O847" s="263">
        <v>44806</v>
      </c>
      <c r="P847" s="101" t="s">
        <v>949</v>
      </c>
      <c r="Q847" s="246">
        <v>0.20300000000000001</v>
      </c>
      <c r="R847" s="97">
        <v>203</v>
      </c>
      <c r="S847" s="97"/>
      <c r="T847" s="101">
        <v>2</v>
      </c>
      <c r="U847" s="97"/>
      <c r="V847" s="97">
        <v>3</v>
      </c>
      <c r="W847" s="99" t="str">
        <f t="shared" si="101"/>
        <v>UREN -80 033001  3</v>
      </c>
      <c r="X847" s="99" t="str">
        <f t="shared" si="103"/>
        <v xml:space="preserve"> 3</v>
      </c>
      <c r="Y847" s="101"/>
      <c r="Z847" s="101"/>
      <c r="AA847" s="101"/>
      <c r="AB847" s="247" t="s">
        <v>3159</v>
      </c>
      <c r="AC847" s="97"/>
      <c r="AD847" s="100">
        <f>IF(AE847="","",VLOOKUP(AE847,Mapping!AT:AU,2,FALSE))</f>
        <v>2</v>
      </c>
      <c r="AE847" s="260" t="s">
        <v>1</v>
      </c>
    </row>
    <row r="848" spans="1:31">
      <c r="A848" s="321">
        <v>20185935</v>
      </c>
      <c r="B848" s="217" t="s">
        <v>265</v>
      </c>
      <c r="C848" s="312"/>
      <c r="D848" s="312"/>
      <c r="E848" s="312"/>
      <c r="F848" s="97"/>
      <c r="G848" s="97">
        <v>3</v>
      </c>
      <c r="H848" s="99" t="str">
        <f t="shared" si="100"/>
        <v>UREN -80 033001  3</v>
      </c>
      <c r="I848" s="99" t="str">
        <f t="shared" si="102"/>
        <v xml:space="preserve"> 3</v>
      </c>
      <c r="J848" s="101"/>
      <c r="K848" s="331">
        <f>IFERROR(VLOOKUP(L848,Mapping!AW:BA,5,FALSE),"")</f>
        <v>2</v>
      </c>
      <c r="L848" s="97" t="s">
        <v>925</v>
      </c>
      <c r="M848" s="336" t="s">
        <v>3057</v>
      </c>
      <c r="N848" s="97" t="s">
        <v>2933</v>
      </c>
      <c r="O848" s="259">
        <v>44806</v>
      </c>
      <c r="P848" s="101"/>
      <c r="Q848" s="246">
        <v>5.6000000000000001E-2</v>
      </c>
      <c r="R848" s="97">
        <v>56</v>
      </c>
      <c r="S848" s="97"/>
      <c r="T848" s="101">
        <v>2</v>
      </c>
      <c r="U848" s="97"/>
      <c r="V848" s="97">
        <v>3</v>
      </c>
      <c r="W848" s="99" t="str">
        <f t="shared" si="101"/>
        <v>UREN -80 033001  3</v>
      </c>
      <c r="X848" s="99" t="str">
        <f t="shared" si="103"/>
        <v xml:space="preserve"> 3</v>
      </c>
      <c r="Y848" s="101"/>
      <c r="Z848" s="101"/>
      <c r="AA848" s="101"/>
      <c r="AB848" s="247" t="s">
        <v>3159</v>
      </c>
      <c r="AC848" s="97"/>
      <c r="AD848" s="100">
        <f>IF(AE848="","",VLOOKUP(AE848,Mapping!AT:AU,2,FALSE))</f>
        <v>2</v>
      </c>
      <c r="AE848" s="260" t="s">
        <v>1</v>
      </c>
    </row>
    <row r="849" spans="1:31">
      <c r="A849" s="321">
        <v>20110137</v>
      </c>
      <c r="B849" s="217" t="s">
        <v>248</v>
      </c>
      <c r="C849" s="312"/>
      <c r="D849" s="312"/>
      <c r="E849" s="312"/>
      <c r="F849" s="97"/>
      <c r="G849" s="97">
        <v>4</v>
      </c>
      <c r="H849" s="99" t="str">
        <f t="shared" si="100"/>
        <v>UREN -80 033001  4</v>
      </c>
      <c r="I849" s="99" t="str">
        <f t="shared" si="102"/>
        <v xml:space="preserve"> 4</v>
      </c>
      <c r="J849" s="101" t="s">
        <v>205</v>
      </c>
      <c r="K849" s="331">
        <f>IFERROR(VLOOKUP(L849,Mapping!AW:BA,5,FALSE),"")</f>
        <v>3</v>
      </c>
      <c r="L849" s="97" t="s">
        <v>943</v>
      </c>
      <c r="M849" s="336" t="s">
        <v>2938</v>
      </c>
      <c r="N849" s="97" t="s">
        <v>2933</v>
      </c>
      <c r="O849" s="263">
        <v>44607</v>
      </c>
      <c r="P849" s="101" t="s">
        <v>949</v>
      </c>
      <c r="Q849" s="246">
        <v>0.20499999999999999</v>
      </c>
      <c r="R849" s="97">
        <v>205</v>
      </c>
      <c r="S849" s="97"/>
      <c r="T849" s="101">
        <v>2</v>
      </c>
      <c r="U849" s="97"/>
      <c r="V849" s="97">
        <v>4</v>
      </c>
      <c r="W849" s="99" t="str">
        <f t="shared" si="101"/>
        <v>UREN -80 033001  4</v>
      </c>
      <c r="X849" s="99" t="str">
        <f t="shared" si="103"/>
        <v xml:space="preserve"> 4</v>
      </c>
      <c r="Y849" s="101"/>
      <c r="Z849" s="101"/>
      <c r="AA849" s="101"/>
      <c r="AB849" s="247" t="s">
        <v>3159</v>
      </c>
      <c r="AC849" s="97"/>
      <c r="AD849" s="100">
        <f>IF(AE849="","",VLOOKUP(AE849,Mapping!AT:AU,2,FALSE))</f>
        <v>2</v>
      </c>
      <c r="AE849" s="260" t="s">
        <v>1</v>
      </c>
    </row>
    <row r="850" spans="1:31" ht="72.5">
      <c r="A850" s="321">
        <v>20110137</v>
      </c>
      <c r="B850" s="217" t="s">
        <v>248</v>
      </c>
      <c r="C850" s="312"/>
      <c r="D850" s="312"/>
      <c r="E850" s="312"/>
      <c r="F850" s="97"/>
      <c r="G850" s="97">
        <v>4</v>
      </c>
      <c r="H850" s="99" t="str">
        <f t="shared" si="100"/>
        <v>UREN -80 033001  4</v>
      </c>
      <c r="I850" s="99" t="str">
        <f t="shared" si="102"/>
        <v xml:space="preserve"> 4</v>
      </c>
      <c r="J850" s="101"/>
      <c r="K850" s="331">
        <f>IFERROR(VLOOKUP(L850,Mapping!AW:BA,5,FALSE),"")</f>
        <v>3</v>
      </c>
      <c r="L850" s="97" t="s">
        <v>943</v>
      </c>
      <c r="M850" s="336" t="s">
        <v>3057</v>
      </c>
      <c r="N850" s="97" t="s">
        <v>2933</v>
      </c>
      <c r="O850" s="259">
        <v>44607</v>
      </c>
      <c r="P850" s="101"/>
      <c r="Q850" s="246">
        <v>0.78</v>
      </c>
      <c r="R850" s="97">
        <v>78</v>
      </c>
      <c r="S850" s="97"/>
      <c r="T850" s="101">
        <v>2</v>
      </c>
      <c r="U850" s="97">
        <v>12</v>
      </c>
      <c r="V850" s="97">
        <v>10</v>
      </c>
      <c r="W850" s="99" t="str">
        <f t="shared" si="101"/>
        <v>UREN -80 033001 12 10</v>
      </c>
      <c r="X850" s="99" t="str">
        <f t="shared" si="103"/>
        <v>12 10</v>
      </c>
      <c r="Y850" s="97">
        <v>12</v>
      </c>
      <c r="Z850" s="97">
        <v>10</v>
      </c>
      <c r="AA850" s="97" t="s">
        <v>2508</v>
      </c>
      <c r="AB850" s="247" t="s">
        <v>3160</v>
      </c>
      <c r="AC850" s="97"/>
      <c r="AD850" s="100">
        <f>IF(AE850="","",VLOOKUP(AE850,Mapping!AT:AU,2,FALSE))</f>
        <v>2</v>
      </c>
      <c r="AE850" s="260" t="s">
        <v>1</v>
      </c>
    </row>
    <row r="851" spans="1:31">
      <c r="A851" s="321">
        <v>20129990</v>
      </c>
      <c r="B851" s="217" t="s">
        <v>253</v>
      </c>
      <c r="C851" s="312"/>
      <c r="D851" s="312"/>
      <c r="E851" s="312"/>
      <c r="F851" s="97"/>
      <c r="G851" s="97">
        <v>4</v>
      </c>
      <c r="H851" s="99" t="str">
        <f t="shared" si="100"/>
        <v>UREN -80 033001  4</v>
      </c>
      <c r="I851" s="99" t="str">
        <f t="shared" si="102"/>
        <v xml:space="preserve"> 4</v>
      </c>
      <c r="J851" s="101" t="s">
        <v>205</v>
      </c>
      <c r="K851" s="331">
        <f>IFERROR(VLOOKUP(L851,Mapping!AW:BA,5,FALSE),"")</f>
        <v>2</v>
      </c>
      <c r="L851" s="97" t="s">
        <v>925</v>
      </c>
      <c r="M851" s="336" t="s">
        <v>2938</v>
      </c>
      <c r="N851" s="97" t="s">
        <v>2933</v>
      </c>
      <c r="O851" s="263">
        <v>44607</v>
      </c>
      <c r="P851" s="101" t="s">
        <v>949</v>
      </c>
      <c r="Q851" s="246">
        <v>0.20799999999999999</v>
      </c>
      <c r="R851" s="97">
        <v>208</v>
      </c>
      <c r="S851" s="97"/>
      <c r="T851" s="101">
        <v>2</v>
      </c>
      <c r="U851" s="97"/>
      <c r="V851" s="97">
        <v>4</v>
      </c>
      <c r="W851" s="99" t="str">
        <f t="shared" si="101"/>
        <v>UREN -80 033001  4</v>
      </c>
      <c r="X851" s="99" t="str">
        <f t="shared" si="103"/>
        <v xml:space="preserve"> 4</v>
      </c>
      <c r="Y851" s="101"/>
      <c r="Z851" s="101"/>
      <c r="AA851" s="101"/>
      <c r="AB851" s="247" t="s">
        <v>1322</v>
      </c>
      <c r="AC851" s="97"/>
      <c r="AD851" s="100">
        <f>IF(AE851="","",VLOOKUP(AE851,Mapping!AT:AU,2,FALSE))</f>
        <v>2</v>
      </c>
      <c r="AE851" s="260" t="s">
        <v>1</v>
      </c>
    </row>
    <row r="852" spans="1:31">
      <c r="A852" s="321">
        <v>20129990</v>
      </c>
      <c r="B852" s="217" t="s">
        <v>253</v>
      </c>
      <c r="C852" s="312"/>
      <c r="D852" s="312"/>
      <c r="E852" s="312"/>
      <c r="F852" s="97"/>
      <c r="G852" s="97">
        <v>4</v>
      </c>
      <c r="H852" s="99" t="str">
        <f t="shared" si="100"/>
        <v>UREN -80 033001  4</v>
      </c>
      <c r="I852" s="99" t="str">
        <f t="shared" si="102"/>
        <v xml:space="preserve"> 4</v>
      </c>
      <c r="J852" s="101"/>
      <c r="K852" s="331">
        <f>IFERROR(VLOOKUP(L852,Mapping!AW:BA,5,FALSE),"")</f>
        <v>2</v>
      </c>
      <c r="L852" s="97" t="s">
        <v>925</v>
      </c>
      <c r="M852" s="336" t="s">
        <v>3057</v>
      </c>
      <c r="N852" s="97" t="s">
        <v>2933</v>
      </c>
      <c r="O852" s="259">
        <v>44607</v>
      </c>
      <c r="P852" s="101"/>
      <c r="Q852" s="246">
        <v>4.2999999999999997E-2</v>
      </c>
      <c r="R852" s="97">
        <v>43</v>
      </c>
      <c r="S852" s="97"/>
      <c r="T852" s="101">
        <v>2</v>
      </c>
      <c r="U852" s="97"/>
      <c r="V852" s="97">
        <v>4</v>
      </c>
      <c r="W852" s="99" t="str">
        <f t="shared" si="101"/>
        <v>UREN -80 033001  4</v>
      </c>
      <c r="X852" s="99" t="str">
        <f t="shared" si="103"/>
        <v xml:space="preserve"> 4</v>
      </c>
      <c r="Y852" s="101"/>
      <c r="Z852" s="101"/>
      <c r="AA852" s="101"/>
      <c r="AB852" s="247" t="s">
        <v>1322</v>
      </c>
      <c r="AC852" s="97"/>
      <c r="AD852" s="100">
        <f>IF(AE852="","",VLOOKUP(AE852,Mapping!AT:AU,2,FALSE))</f>
        <v>2</v>
      </c>
      <c r="AE852" s="260" t="s">
        <v>1</v>
      </c>
    </row>
    <row r="853" spans="1:31" ht="43.5">
      <c r="A853" s="321">
        <v>20100742</v>
      </c>
      <c r="B853" s="217" t="s">
        <v>247</v>
      </c>
      <c r="C853" s="312"/>
      <c r="D853" s="312"/>
      <c r="E853" s="312"/>
      <c r="F853" s="97"/>
      <c r="G853" s="97">
        <v>9</v>
      </c>
      <c r="H853" s="99" t="str">
        <f t="shared" si="100"/>
        <v>UREN -80 033001  9</v>
      </c>
      <c r="I853" s="99" t="str">
        <f t="shared" si="102"/>
        <v xml:space="preserve"> 9</v>
      </c>
      <c r="J853" s="101"/>
      <c r="K853" s="331">
        <f>IFERROR(VLOOKUP(L853,Mapping!AW:BA,5,FALSE),"")</f>
        <v>2</v>
      </c>
      <c r="L853" s="97" t="s">
        <v>925</v>
      </c>
      <c r="M853" s="336" t="s">
        <v>2938</v>
      </c>
      <c r="N853" s="97" t="s">
        <v>2933</v>
      </c>
      <c r="O853" s="263">
        <v>44609</v>
      </c>
      <c r="P853" s="101" t="s">
        <v>949</v>
      </c>
      <c r="Q853" s="246">
        <v>0.20300000000000001</v>
      </c>
      <c r="R853" s="97">
        <v>203</v>
      </c>
      <c r="S853" s="97"/>
      <c r="T853" s="101">
        <v>2</v>
      </c>
      <c r="U853" s="97"/>
      <c r="V853" s="97">
        <v>9</v>
      </c>
      <c r="W853" s="99" t="str">
        <f t="shared" si="101"/>
        <v>UREN -80 033001  9</v>
      </c>
      <c r="X853" s="99" t="str">
        <f t="shared" si="103"/>
        <v xml:space="preserve"> 9</v>
      </c>
      <c r="Y853" s="101"/>
      <c r="Z853" s="101"/>
      <c r="AA853" s="101"/>
      <c r="AB853" s="247" t="s">
        <v>3161</v>
      </c>
      <c r="AC853" s="97"/>
      <c r="AD853" s="100">
        <f>IF(AE853="","",VLOOKUP(AE853,Mapping!AT:AU,2,FALSE))</f>
        <v>2</v>
      </c>
      <c r="AE853" s="260" t="s">
        <v>1</v>
      </c>
    </row>
    <row r="854" spans="1:31" ht="43.5">
      <c r="A854" s="321">
        <v>20100742</v>
      </c>
      <c r="B854" s="217" t="s">
        <v>247</v>
      </c>
      <c r="C854" s="312"/>
      <c r="D854" s="312"/>
      <c r="E854" s="312"/>
      <c r="F854" s="97"/>
      <c r="G854" s="97">
        <v>9</v>
      </c>
      <c r="H854" s="99" t="str">
        <f t="shared" si="100"/>
        <v>UREN -80 033001  9</v>
      </c>
      <c r="I854" s="99" t="str">
        <f t="shared" si="102"/>
        <v xml:space="preserve"> 9</v>
      </c>
      <c r="J854" s="101"/>
      <c r="K854" s="331">
        <f>IFERROR(VLOOKUP(L854,Mapping!AW:BA,5,FALSE),"")</f>
        <v>2</v>
      </c>
      <c r="L854" s="97" t="s">
        <v>925</v>
      </c>
      <c r="M854" s="336" t="s">
        <v>3057</v>
      </c>
      <c r="N854" s="97" t="s">
        <v>2933</v>
      </c>
      <c r="O854" s="259">
        <v>44609</v>
      </c>
      <c r="P854" s="101"/>
      <c r="Q854" s="246">
        <v>0.08</v>
      </c>
      <c r="R854" s="97">
        <v>80</v>
      </c>
      <c r="S854" s="97"/>
      <c r="T854" s="101">
        <v>2</v>
      </c>
      <c r="U854" s="97"/>
      <c r="V854" s="97">
        <v>9</v>
      </c>
      <c r="W854" s="99" t="str">
        <f t="shared" si="101"/>
        <v>UREN -80 033001  9</v>
      </c>
      <c r="X854" s="99" t="str">
        <f t="shared" si="103"/>
        <v xml:space="preserve"> 9</v>
      </c>
      <c r="Y854" s="101"/>
      <c r="Z854" s="101"/>
      <c r="AA854" s="101"/>
      <c r="AB854" s="247" t="s">
        <v>3161</v>
      </c>
      <c r="AC854" s="97"/>
      <c r="AD854" s="100">
        <f>IF(AE854="","",VLOOKUP(AE854,Mapping!AT:AU,2,FALSE))</f>
        <v>2</v>
      </c>
      <c r="AE854" s="260" t="s">
        <v>1</v>
      </c>
    </row>
    <row r="855" spans="1:31">
      <c r="A855" s="215">
        <v>20141901</v>
      </c>
      <c r="B855" s="217" t="s">
        <v>258</v>
      </c>
      <c r="C855" s="312"/>
      <c r="D855" s="312"/>
      <c r="E855" s="312"/>
      <c r="F855" s="243">
        <v>16</v>
      </c>
      <c r="G855" s="97"/>
      <c r="H855" s="99" t="str">
        <f t="shared" si="100"/>
        <v/>
      </c>
      <c r="I855" s="99" t="str">
        <f t="shared" si="102"/>
        <v/>
      </c>
      <c r="J855" s="101" t="s">
        <v>205</v>
      </c>
      <c r="K855" s="331">
        <f>IFERROR(VLOOKUP(L855,Mapping!AW:BA,5,FALSE),"")</f>
        <v>1</v>
      </c>
      <c r="L855" s="97" t="s">
        <v>905</v>
      </c>
      <c r="M855" s="336" t="s">
        <v>2938</v>
      </c>
      <c r="N855" s="97" t="s">
        <v>2880</v>
      </c>
      <c r="O855" s="245">
        <v>20220304</v>
      </c>
      <c r="P855" s="217" t="s">
        <v>30</v>
      </c>
      <c r="Q855" s="246"/>
      <c r="R855" s="97"/>
      <c r="S855" s="97"/>
      <c r="T855" s="101">
        <v>1</v>
      </c>
      <c r="U855" s="243">
        <v>16</v>
      </c>
      <c r="V855" s="97"/>
      <c r="W855" s="99" t="str">
        <f t="shared" si="101"/>
        <v/>
      </c>
      <c r="X855" s="99" t="str">
        <f t="shared" si="103"/>
        <v/>
      </c>
      <c r="Y855" s="101"/>
      <c r="Z855" s="101"/>
      <c r="AA855" s="101"/>
      <c r="AB855" s="247" t="s">
        <v>3095</v>
      </c>
      <c r="AC855" s="97"/>
      <c r="AD855" s="100">
        <f>IF(AE855="","",VLOOKUP(AE855,Mapping!AT:AU,2,FALSE))</f>
        <v>2</v>
      </c>
      <c r="AE855" s="101" t="s">
        <v>1</v>
      </c>
    </row>
    <row r="856" spans="1:31">
      <c r="A856" s="215">
        <v>20141901</v>
      </c>
      <c r="B856" s="217" t="s">
        <v>258</v>
      </c>
      <c r="C856" s="312"/>
      <c r="D856" s="312"/>
      <c r="E856" s="312"/>
      <c r="F856" s="243">
        <v>16</v>
      </c>
      <c r="G856" s="97"/>
      <c r="H856" s="99" t="str">
        <f t="shared" si="100"/>
        <v/>
      </c>
      <c r="I856" s="99" t="str">
        <f t="shared" si="102"/>
        <v/>
      </c>
      <c r="J856" s="101" t="s">
        <v>205</v>
      </c>
      <c r="K856" s="331">
        <f>IFERROR(VLOOKUP(L856,Mapping!AW:BA,5,FALSE),"")</f>
        <v>2</v>
      </c>
      <c r="L856" s="97" t="s">
        <v>925</v>
      </c>
      <c r="M856" s="336" t="s">
        <v>2938</v>
      </c>
      <c r="N856" s="97" t="s">
        <v>2880</v>
      </c>
      <c r="O856" s="245">
        <v>20220304</v>
      </c>
      <c r="P856" s="217" t="s">
        <v>30</v>
      </c>
      <c r="Q856" s="246"/>
      <c r="R856" s="97"/>
      <c r="S856" s="97"/>
      <c r="T856" s="101">
        <v>1</v>
      </c>
      <c r="U856" s="243">
        <v>16</v>
      </c>
      <c r="V856" s="97"/>
      <c r="W856" s="99" t="str">
        <f t="shared" si="101"/>
        <v/>
      </c>
      <c r="X856" s="99" t="str">
        <f t="shared" si="103"/>
        <v/>
      </c>
      <c r="Y856" s="101"/>
      <c r="Z856" s="101"/>
      <c r="AA856" s="101"/>
      <c r="AB856" s="247" t="s">
        <v>3095</v>
      </c>
      <c r="AC856" s="97"/>
      <c r="AD856" s="100">
        <f>IF(AE856="","",VLOOKUP(AE856,Mapping!AT:AU,2,FALSE))</f>
        <v>2</v>
      </c>
      <c r="AE856" s="101" t="s">
        <v>1</v>
      </c>
    </row>
    <row r="857" spans="1:31">
      <c r="A857" s="215">
        <v>20141901</v>
      </c>
      <c r="B857" s="217" t="s">
        <v>258</v>
      </c>
      <c r="C857" s="312"/>
      <c r="D857" s="312"/>
      <c r="E857" s="312"/>
      <c r="F857" s="243">
        <v>16</v>
      </c>
      <c r="G857" s="97"/>
      <c r="H857" s="99" t="str">
        <f t="shared" si="100"/>
        <v/>
      </c>
      <c r="I857" s="99" t="str">
        <f t="shared" si="102"/>
        <v/>
      </c>
      <c r="J857" s="101" t="s">
        <v>205</v>
      </c>
      <c r="K857" s="331">
        <f>IFERROR(VLOOKUP(L857,Mapping!AW:BA,5,FALSE),"")</f>
        <v>3</v>
      </c>
      <c r="L857" s="97" t="s">
        <v>943</v>
      </c>
      <c r="M857" s="336" t="s">
        <v>2938</v>
      </c>
      <c r="N857" s="97" t="s">
        <v>2880</v>
      </c>
      <c r="O857" s="245">
        <v>20220304</v>
      </c>
      <c r="P857" s="217" t="s">
        <v>30</v>
      </c>
      <c r="Q857" s="246"/>
      <c r="R857" s="97"/>
      <c r="S857" s="97"/>
      <c r="T857" s="101">
        <v>1</v>
      </c>
      <c r="U857" s="243">
        <v>16</v>
      </c>
      <c r="V857" s="97"/>
      <c r="W857" s="99" t="str">
        <f t="shared" si="101"/>
        <v/>
      </c>
      <c r="X857" s="99" t="str">
        <f t="shared" si="103"/>
        <v/>
      </c>
      <c r="Y857" s="101"/>
      <c r="Z857" s="101"/>
      <c r="AA857" s="101"/>
      <c r="AB857" s="247" t="s">
        <v>3095</v>
      </c>
      <c r="AC857" s="97"/>
      <c r="AD857" s="100">
        <f>IF(AE857="","",VLOOKUP(AE857,Mapping!AT:AU,2,FALSE))</f>
        <v>2</v>
      </c>
      <c r="AE857" s="101" t="s">
        <v>1</v>
      </c>
    </row>
    <row r="858" spans="1:31">
      <c r="A858" s="215">
        <v>19920035</v>
      </c>
      <c r="B858" s="217" t="s">
        <v>218</v>
      </c>
      <c r="C858" s="312"/>
      <c r="D858" s="312"/>
      <c r="E858" s="312"/>
      <c r="F858" s="243">
        <v>16</v>
      </c>
      <c r="G858" s="97"/>
      <c r="H858" s="99" t="str">
        <f t="shared" si="100"/>
        <v/>
      </c>
      <c r="I858" s="99" t="str">
        <f t="shared" si="102"/>
        <v/>
      </c>
      <c r="J858" s="101" t="s">
        <v>205</v>
      </c>
      <c r="K858" s="331">
        <f>IFERROR(VLOOKUP(L858,Mapping!AW:BA,5,FALSE),"")</f>
        <v>1</v>
      </c>
      <c r="L858" s="97" t="s">
        <v>905</v>
      </c>
      <c r="M858" s="336" t="s">
        <v>2938</v>
      </c>
      <c r="N858" s="97" t="s">
        <v>2880</v>
      </c>
      <c r="O858" s="245">
        <v>20220301</v>
      </c>
      <c r="P858" s="217" t="s">
        <v>30</v>
      </c>
      <c r="Q858" s="246"/>
      <c r="R858" s="97"/>
      <c r="S858" s="97"/>
      <c r="T858" s="101">
        <v>1</v>
      </c>
      <c r="U858" s="243">
        <v>16</v>
      </c>
      <c r="V858" s="97"/>
      <c r="W858" s="99" t="str">
        <f t="shared" si="101"/>
        <v/>
      </c>
      <c r="X858" s="99" t="str">
        <f t="shared" si="103"/>
        <v/>
      </c>
      <c r="Y858" s="101"/>
      <c r="Z858" s="101"/>
      <c r="AA858" s="101"/>
      <c r="AB858" s="247" t="s">
        <v>3095</v>
      </c>
      <c r="AC858" s="97"/>
      <c r="AD858" s="100">
        <f>IF(AE858="","",VLOOKUP(AE858,Mapping!AT:AU,2,FALSE))</f>
        <v>2</v>
      </c>
      <c r="AE858" s="101" t="s">
        <v>1</v>
      </c>
    </row>
    <row r="859" spans="1:31">
      <c r="A859" s="215">
        <v>19920035</v>
      </c>
      <c r="B859" s="217" t="s">
        <v>218</v>
      </c>
      <c r="C859" s="312"/>
      <c r="D859" s="312"/>
      <c r="E859" s="312"/>
      <c r="F859" s="243">
        <v>16</v>
      </c>
      <c r="G859" s="97"/>
      <c r="H859" s="99" t="str">
        <f t="shared" si="100"/>
        <v/>
      </c>
      <c r="I859" s="99" t="str">
        <f t="shared" si="102"/>
        <v/>
      </c>
      <c r="J859" s="101"/>
      <c r="K859" s="331">
        <f>IFERROR(VLOOKUP(L859,Mapping!AW:BA,5,FALSE),"")</f>
        <v>1</v>
      </c>
      <c r="L859" s="97" t="s">
        <v>905</v>
      </c>
      <c r="M859" s="336" t="s">
        <v>3057</v>
      </c>
      <c r="N859" s="97" t="s">
        <v>2880</v>
      </c>
      <c r="O859" s="245">
        <v>20220301</v>
      </c>
      <c r="P859" s="101" t="s">
        <v>3047</v>
      </c>
      <c r="Q859" s="246"/>
      <c r="R859" s="97"/>
      <c r="S859" s="97"/>
      <c r="T859" s="101">
        <v>1</v>
      </c>
      <c r="U859" s="243">
        <v>16</v>
      </c>
      <c r="V859" s="97"/>
      <c r="W859" s="99" t="str">
        <f t="shared" si="101"/>
        <v/>
      </c>
      <c r="X859" s="99" t="str">
        <f t="shared" si="103"/>
        <v/>
      </c>
      <c r="Y859" s="101"/>
      <c r="Z859" s="101"/>
      <c r="AA859" s="101"/>
      <c r="AB859" s="247" t="s">
        <v>3095</v>
      </c>
      <c r="AC859" s="97"/>
      <c r="AD859" s="100">
        <f>IF(AE859="","",VLOOKUP(AE859,Mapping!AT:AU,2,FALSE))</f>
        <v>2</v>
      </c>
      <c r="AE859" s="101" t="s">
        <v>1</v>
      </c>
    </row>
    <row r="860" spans="1:31">
      <c r="A860" s="215">
        <v>19920035</v>
      </c>
      <c r="B860" s="217" t="s">
        <v>218</v>
      </c>
      <c r="C860" s="312"/>
      <c r="D860" s="312"/>
      <c r="E860" s="312"/>
      <c r="F860" s="243">
        <v>16</v>
      </c>
      <c r="G860" s="97"/>
      <c r="H860" s="99" t="str">
        <f t="shared" si="100"/>
        <v/>
      </c>
      <c r="I860" s="99" t="str">
        <f t="shared" si="102"/>
        <v/>
      </c>
      <c r="J860" s="101" t="s">
        <v>205</v>
      </c>
      <c r="K860" s="331">
        <f>IFERROR(VLOOKUP(L860,Mapping!AW:BA,5,FALSE),"")</f>
        <v>2</v>
      </c>
      <c r="L860" s="97" t="s">
        <v>925</v>
      </c>
      <c r="M860" s="336" t="s">
        <v>147</v>
      </c>
      <c r="N860" s="97" t="s">
        <v>2880</v>
      </c>
      <c r="O860" s="245">
        <v>20220301</v>
      </c>
      <c r="P860" s="217" t="s">
        <v>30</v>
      </c>
      <c r="Q860" s="246"/>
      <c r="R860" s="97"/>
      <c r="S860" s="97"/>
      <c r="T860" s="101">
        <v>1</v>
      </c>
      <c r="U860" s="243">
        <v>16</v>
      </c>
      <c r="V860" s="97"/>
      <c r="W860" s="99" t="str">
        <f t="shared" si="101"/>
        <v/>
      </c>
      <c r="X860" s="99" t="str">
        <f t="shared" si="103"/>
        <v/>
      </c>
      <c r="Y860" s="101"/>
      <c r="Z860" s="101"/>
      <c r="AA860" s="101"/>
      <c r="AB860" s="247" t="s">
        <v>3162</v>
      </c>
      <c r="AC860" s="97"/>
      <c r="AD860" s="100" t="str">
        <f>IF(AE860="","",VLOOKUP(AE860,Mapping!AT:AU,2,FALSE))</f>
        <v/>
      </c>
      <c r="AE860" s="101"/>
    </row>
    <row r="861" spans="1:31">
      <c r="A861" s="215">
        <v>19920035</v>
      </c>
      <c r="B861" s="217" t="s">
        <v>218</v>
      </c>
      <c r="C861" s="312"/>
      <c r="D861" s="312"/>
      <c r="E861" s="312"/>
      <c r="F861" s="243">
        <v>16</v>
      </c>
      <c r="G861" s="97"/>
      <c r="H861" s="99" t="str">
        <f t="shared" si="100"/>
        <v/>
      </c>
      <c r="I861" s="99" t="str">
        <f t="shared" si="102"/>
        <v/>
      </c>
      <c r="J861" s="101" t="s">
        <v>205</v>
      </c>
      <c r="K861" s="331">
        <f>IFERROR(VLOOKUP(L861,Mapping!AW:BA,5,FALSE),"")</f>
        <v>3</v>
      </c>
      <c r="L861" s="97" t="s">
        <v>943</v>
      </c>
      <c r="M861" s="336" t="s">
        <v>2938</v>
      </c>
      <c r="N861" s="97" t="s">
        <v>2880</v>
      </c>
      <c r="O861" s="245">
        <v>20220301</v>
      </c>
      <c r="P861" s="217" t="s">
        <v>30</v>
      </c>
      <c r="Q861" s="246"/>
      <c r="R861" s="97"/>
      <c r="S861" s="97"/>
      <c r="T861" s="101">
        <v>1</v>
      </c>
      <c r="U861" s="243">
        <v>16</v>
      </c>
      <c r="V861" s="97"/>
      <c r="W861" s="99" t="str">
        <f t="shared" si="101"/>
        <v/>
      </c>
      <c r="X861" s="99" t="str">
        <f t="shared" si="103"/>
        <v/>
      </c>
      <c r="Y861" s="101"/>
      <c r="Z861" s="101"/>
      <c r="AA861" s="101"/>
      <c r="AB861" s="247" t="s">
        <v>3095</v>
      </c>
      <c r="AC861" s="97"/>
      <c r="AD861" s="100">
        <f>IF(AE861="","",VLOOKUP(AE861,Mapping!AT:AU,2,FALSE))</f>
        <v>2</v>
      </c>
      <c r="AE861" s="101" t="s">
        <v>1</v>
      </c>
    </row>
    <row r="862" spans="1:31">
      <c r="A862" s="215">
        <v>19920035</v>
      </c>
      <c r="B862" s="217" t="s">
        <v>218</v>
      </c>
      <c r="C862" s="312"/>
      <c r="D862" s="312"/>
      <c r="E862" s="312"/>
      <c r="F862" s="243">
        <v>16</v>
      </c>
      <c r="G862" s="97"/>
      <c r="H862" s="99" t="str">
        <f t="shared" si="100"/>
        <v/>
      </c>
      <c r="I862" s="99" t="str">
        <f t="shared" si="102"/>
        <v/>
      </c>
      <c r="J862" s="101"/>
      <c r="K862" s="331">
        <f>IFERROR(VLOOKUP(L862,Mapping!AW:BA,5,FALSE),"")</f>
        <v>3</v>
      </c>
      <c r="L862" s="97" t="s">
        <v>943</v>
      </c>
      <c r="M862" s="336" t="s">
        <v>3057</v>
      </c>
      <c r="N862" s="97" t="s">
        <v>2880</v>
      </c>
      <c r="O862" s="245">
        <v>20220301</v>
      </c>
      <c r="P862" s="101" t="s">
        <v>3047</v>
      </c>
      <c r="Q862" s="246"/>
      <c r="R862" s="97"/>
      <c r="S862" s="97"/>
      <c r="T862" s="101">
        <v>1</v>
      </c>
      <c r="U862" s="243">
        <v>16</v>
      </c>
      <c r="V862" s="97"/>
      <c r="W862" s="99" t="str">
        <f t="shared" si="101"/>
        <v/>
      </c>
      <c r="X862" s="99" t="str">
        <f t="shared" si="103"/>
        <v/>
      </c>
      <c r="Y862" s="101"/>
      <c r="Z862" s="101"/>
      <c r="AA862" s="101"/>
      <c r="AB862" s="247" t="s">
        <v>3095</v>
      </c>
      <c r="AC862" s="97"/>
      <c r="AD862" s="100">
        <f>IF(AE862="","",VLOOKUP(AE862,Mapping!AT:AU,2,FALSE))</f>
        <v>2</v>
      </c>
      <c r="AE862" s="101" t="s">
        <v>1</v>
      </c>
    </row>
    <row r="863" spans="1:31">
      <c r="A863" s="215">
        <v>19920077</v>
      </c>
      <c r="B863" s="217" t="s">
        <v>220</v>
      </c>
      <c r="C863" s="312"/>
      <c r="D863" s="312"/>
      <c r="E863" s="312"/>
      <c r="F863" s="243">
        <v>16</v>
      </c>
      <c r="G863" s="97"/>
      <c r="H863" s="99" t="str">
        <f t="shared" si="100"/>
        <v/>
      </c>
      <c r="I863" s="99" t="str">
        <f t="shared" si="102"/>
        <v/>
      </c>
      <c r="J863" s="101" t="s">
        <v>205</v>
      </c>
      <c r="K863" s="331">
        <f>IFERROR(VLOOKUP(L863,Mapping!AW:BA,5,FALSE),"")</f>
        <v>1</v>
      </c>
      <c r="L863" s="97" t="s">
        <v>905</v>
      </c>
      <c r="M863" s="336" t="s">
        <v>2938</v>
      </c>
      <c r="N863" s="97" t="s">
        <v>2880</v>
      </c>
      <c r="O863" s="245">
        <v>20220301</v>
      </c>
      <c r="P863" s="217" t="s">
        <v>30</v>
      </c>
      <c r="Q863" s="246"/>
      <c r="R863" s="97"/>
      <c r="S863" s="97"/>
      <c r="T863" s="101">
        <v>1</v>
      </c>
      <c r="U863" s="243">
        <v>16</v>
      </c>
      <c r="V863" s="97"/>
      <c r="W863" s="99" t="str">
        <f t="shared" si="101"/>
        <v/>
      </c>
      <c r="X863" s="99" t="str">
        <f t="shared" si="103"/>
        <v/>
      </c>
      <c r="Y863" s="101"/>
      <c r="Z863" s="101"/>
      <c r="AA863" s="101"/>
      <c r="AB863" s="247" t="s">
        <v>3095</v>
      </c>
      <c r="AC863" s="97"/>
      <c r="AD863" s="100">
        <f>IF(AE863="","",VLOOKUP(AE863,Mapping!AT:AU,2,FALSE))</f>
        <v>2</v>
      </c>
      <c r="AE863" s="101" t="s">
        <v>1</v>
      </c>
    </row>
    <row r="864" spans="1:31">
      <c r="A864" s="215">
        <v>19920077</v>
      </c>
      <c r="B864" s="217" t="s">
        <v>220</v>
      </c>
      <c r="C864" s="312"/>
      <c r="D864" s="312"/>
      <c r="E864" s="312"/>
      <c r="F864" s="243">
        <v>16</v>
      </c>
      <c r="G864" s="97"/>
      <c r="H864" s="99" t="str">
        <f t="shared" si="100"/>
        <v/>
      </c>
      <c r="I864" s="99" t="str">
        <f t="shared" si="102"/>
        <v/>
      </c>
      <c r="J864" s="101"/>
      <c r="K864" s="331">
        <f>IFERROR(VLOOKUP(L864,Mapping!AW:BA,5,FALSE),"")</f>
        <v>1</v>
      </c>
      <c r="L864" s="97" t="s">
        <v>905</v>
      </c>
      <c r="M864" s="336" t="s">
        <v>3057</v>
      </c>
      <c r="N864" s="97" t="s">
        <v>2880</v>
      </c>
      <c r="O864" s="245">
        <v>20220301</v>
      </c>
      <c r="P864" s="101" t="s">
        <v>3047</v>
      </c>
      <c r="Q864" s="246"/>
      <c r="R864" s="97"/>
      <c r="S864" s="97"/>
      <c r="T864" s="101">
        <v>1</v>
      </c>
      <c r="U864" s="243">
        <v>16</v>
      </c>
      <c r="V864" s="97"/>
      <c r="W864" s="99" t="str">
        <f t="shared" si="101"/>
        <v/>
      </c>
      <c r="X864" s="99" t="str">
        <f t="shared" si="103"/>
        <v/>
      </c>
      <c r="Y864" s="101"/>
      <c r="Z864" s="101"/>
      <c r="AA864" s="101"/>
      <c r="AB864" s="247" t="s">
        <v>3095</v>
      </c>
      <c r="AC864" s="97"/>
      <c r="AD864" s="100">
        <f>IF(AE864="","",VLOOKUP(AE864,Mapping!AT:AU,2,FALSE))</f>
        <v>2</v>
      </c>
      <c r="AE864" s="101" t="s">
        <v>1</v>
      </c>
    </row>
    <row r="865" spans="1:31">
      <c r="A865" s="215">
        <v>19920077</v>
      </c>
      <c r="B865" s="217" t="s">
        <v>220</v>
      </c>
      <c r="C865" s="312"/>
      <c r="D865" s="312"/>
      <c r="E865" s="312"/>
      <c r="F865" s="243">
        <v>16</v>
      </c>
      <c r="G865" s="97"/>
      <c r="H865" s="99" t="str">
        <f t="shared" si="100"/>
        <v/>
      </c>
      <c r="I865" s="99" t="str">
        <f t="shared" si="102"/>
        <v/>
      </c>
      <c r="J865" s="101" t="s">
        <v>205</v>
      </c>
      <c r="K865" s="331">
        <f>IFERROR(VLOOKUP(L865,Mapping!AW:BA,5,FALSE),"")</f>
        <v>2</v>
      </c>
      <c r="L865" s="97" t="s">
        <v>925</v>
      </c>
      <c r="M865" s="336" t="s">
        <v>2938</v>
      </c>
      <c r="N865" s="97" t="s">
        <v>2880</v>
      </c>
      <c r="O865" s="245">
        <v>20220301</v>
      </c>
      <c r="P865" s="217" t="s">
        <v>30</v>
      </c>
      <c r="Q865" s="246"/>
      <c r="R865" s="97"/>
      <c r="S865" s="97"/>
      <c r="T865" s="101">
        <v>1</v>
      </c>
      <c r="U865" s="243">
        <v>16</v>
      </c>
      <c r="V865" s="97"/>
      <c r="W865" s="99" t="str">
        <f t="shared" si="101"/>
        <v/>
      </c>
      <c r="X865" s="99" t="str">
        <f t="shared" si="103"/>
        <v/>
      </c>
      <c r="Y865" s="101"/>
      <c r="Z865" s="101"/>
      <c r="AA865" s="101"/>
      <c r="AB865" s="247" t="s">
        <v>3095</v>
      </c>
      <c r="AC865" s="97"/>
      <c r="AD865" s="100">
        <f>IF(AE865="","",VLOOKUP(AE865,Mapping!AT:AU,2,FALSE))</f>
        <v>2</v>
      </c>
      <c r="AE865" s="101" t="s">
        <v>1</v>
      </c>
    </row>
    <row r="866" spans="1:31">
      <c r="A866" s="215">
        <v>19920077</v>
      </c>
      <c r="B866" s="217" t="s">
        <v>220</v>
      </c>
      <c r="C866" s="312"/>
      <c r="D866" s="312"/>
      <c r="E866" s="312"/>
      <c r="F866" s="243">
        <v>16</v>
      </c>
      <c r="G866" s="97"/>
      <c r="H866" s="99" t="str">
        <f t="shared" si="100"/>
        <v/>
      </c>
      <c r="I866" s="99" t="str">
        <f t="shared" si="102"/>
        <v/>
      </c>
      <c r="J866" s="101" t="s">
        <v>205</v>
      </c>
      <c r="K866" s="331">
        <f>IFERROR(VLOOKUP(L866,Mapping!AW:BA,5,FALSE),"")</f>
        <v>3</v>
      </c>
      <c r="L866" s="97" t="s">
        <v>943</v>
      </c>
      <c r="M866" s="336" t="s">
        <v>2938</v>
      </c>
      <c r="N866" s="97" t="s">
        <v>2880</v>
      </c>
      <c r="O866" s="245">
        <v>20220301</v>
      </c>
      <c r="P866" s="217" t="s">
        <v>30</v>
      </c>
      <c r="Q866" s="246"/>
      <c r="R866" s="97"/>
      <c r="S866" s="97"/>
      <c r="T866" s="101">
        <v>1</v>
      </c>
      <c r="U866" s="243">
        <v>16</v>
      </c>
      <c r="V866" s="97"/>
      <c r="W866" s="99" t="str">
        <f t="shared" si="101"/>
        <v/>
      </c>
      <c r="X866" s="99" t="str">
        <f t="shared" si="103"/>
        <v/>
      </c>
      <c r="Y866" s="101"/>
      <c r="Z866" s="101"/>
      <c r="AA866" s="101"/>
      <c r="AB866" s="247" t="s">
        <v>3095</v>
      </c>
      <c r="AC866" s="97"/>
      <c r="AD866" s="100">
        <f>IF(AE866="","",VLOOKUP(AE866,Mapping!AT:AU,2,FALSE))</f>
        <v>2</v>
      </c>
      <c r="AE866" s="101" t="s">
        <v>1</v>
      </c>
    </row>
    <row r="867" spans="1:31">
      <c r="A867" s="215">
        <v>19920077</v>
      </c>
      <c r="B867" s="217" t="s">
        <v>220</v>
      </c>
      <c r="C867" s="312"/>
      <c r="D867" s="312"/>
      <c r="E867" s="312"/>
      <c r="F867" s="243">
        <v>16</v>
      </c>
      <c r="G867" s="97"/>
      <c r="H867" s="99" t="str">
        <f t="shared" si="100"/>
        <v/>
      </c>
      <c r="I867" s="99" t="str">
        <f t="shared" si="102"/>
        <v/>
      </c>
      <c r="J867" s="101"/>
      <c r="K867" s="331">
        <f>IFERROR(VLOOKUP(L867,Mapping!AW:BA,5,FALSE),"")</f>
        <v>3</v>
      </c>
      <c r="L867" s="97" t="s">
        <v>943</v>
      </c>
      <c r="M867" s="336" t="s">
        <v>3057</v>
      </c>
      <c r="N867" s="97" t="s">
        <v>2880</v>
      </c>
      <c r="O867" s="245">
        <v>20220301</v>
      </c>
      <c r="P867" s="101" t="s">
        <v>3047</v>
      </c>
      <c r="Q867" s="246"/>
      <c r="R867" s="97"/>
      <c r="S867" s="97"/>
      <c r="T867" s="101">
        <v>1</v>
      </c>
      <c r="U867" s="243">
        <v>16</v>
      </c>
      <c r="V867" s="97"/>
      <c r="W867" s="99" t="str">
        <f t="shared" si="101"/>
        <v/>
      </c>
      <c r="X867" s="99" t="str">
        <f t="shared" si="103"/>
        <v/>
      </c>
      <c r="Y867" s="101"/>
      <c r="Z867" s="101"/>
      <c r="AA867" s="101"/>
      <c r="AB867" s="247" t="s">
        <v>3095</v>
      </c>
      <c r="AC867" s="97"/>
      <c r="AD867" s="100">
        <f>IF(AE867="","",VLOOKUP(AE867,Mapping!AT:AU,2,FALSE))</f>
        <v>2</v>
      </c>
      <c r="AE867" s="101" t="s">
        <v>1</v>
      </c>
    </row>
    <row r="868" spans="1:31">
      <c r="A868" s="215">
        <v>19930154</v>
      </c>
      <c r="B868" s="217" t="s">
        <v>228</v>
      </c>
      <c r="C868" s="312"/>
      <c r="D868" s="312"/>
      <c r="E868" s="312"/>
      <c r="F868" s="243">
        <v>16</v>
      </c>
      <c r="G868" s="97"/>
      <c r="H868" s="99" t="str">
        <f t="shared" si="100"/>
        <v/>
      </c>
      <c r="I868" s="99" t="str">
        <f t="shared" si="102"/>
        <v/>
      </c>
      <c r="J868" s="101" t="s">
        <v>205</v>
      </c>
      <c r="K868" s="331">
        <f>IFERROR(VLOOKUP(L868,Mapping!AW:BA,5,FALSE),"")</f>
        <v>1</v>
      </c>
      <c r="L868" s="97" t="s">
        <v>905</v>
      </c>
      <c r="M868" s="336" t="s">
        <v>2938</v>
      </c>
      <c r="N868" s="97" t="s">
        <v>2880</v>
      </c>
      <c r="O868" s="245">
        <v>20220301</v>
      </c>
      <c r="P868" s="217" t="s">
        <v>30</v>
      </c>
      <c r="Q868" s="246"/>
      <c r="R868" s="97"/>
      <c r="S868" s="97"/>
      <c r="T868" s="101">
        <v>1</v>
      </c>
      <c r="U868" s="243">
        <v>16</v>
      </c>
      <c r="V868" s="97"/>
      <c r="W868" s="99" t="str">
        <f t="shared" si="101"/>
        <v/>
      </c>
      <c r="X868" s="99" t="str">
        <f t="shared" si="103"/>
        <v/>
      </c>
      <c r="Y868" s="101"/>
      <c r="Z868" s="101"/>
      <c r="AA868" s="101"/>
      <c r="AB868" s="247" t="s">
        <v>3095</v>
      </c>
      <c r="AC868" s="97"/>
      <c r="AD868" s="100">
        <f>IF(AE868="","",VLOOKUP(AE868,Mapping!AT:AU,2,FALSE))</f>
        <v>2</v>
      </c>
      <c r="AE868" s="101" t="s">
        <v>1</v>
      </c>
    </row>
    <row r="869" spans="1:31">
      <c r="A869" s="215">
        <v>19930154</v>
      </c>
      <c r="B869" s="217" t="s">
        <v>228</v>
      </c>
      <c r="C869" s="312"/>
      <c r="D869" s="312"/>
      <c r="E869" s="312"/>
      <c r="F869" s="243">
        <v>16</v>
      </c>
      <c r="G869" s="97"/>
      <c r="H869" s="99" t="str">
        <f t="shared" si="100"/>
        <v/>
      </c>
      <c r="I869" s="99" t="str">
        <f t="shared" si="102"/>
        <v/>
      </c>
      <c r="J869" s="101" t="s">
        <v>205</v>
      </c>
      <c r="K869" s="331">
        <f>IFERROR(VLOOKUP(L869,Mapping!AW:BA,5,FALSE),"")</f>
        <v>2</v>
      </c>
      <c r="L869" s="97" t="s">
        <v>925</v>
      </c>
      <c r="M869" s="336" t="s">
        <v>2938</v>
      </c>
      <c r="N869" s="97" t="s">
        <v>2880</v>
      </c>
      <c r="O869" s="245">
        <v>20220301</v>
      </c>
      <c r="P869" s="217" t="s">
        <v>30</v>
      </c>
      <c r="Q869" s="246"/>
      <c r="R869" s="97"/>
      <c r="S869" s="97"/>
      <c r="T869" s="101">
        <v>1</v>
      </c>
      <c r="U869" s="243">
        <v>16</v>
      </c>
      <c r="V869" s="97"/>
      <c r="W869" s="99" t="str">
        <f t="shared" si="101"/>
        <v/>
      </c>
      <c r="X869" s="99" t="str">
        <f t="shared" si="103"/>
        <v/>
      </c>
      <c r="Y869" s="101"/>
      <c r="Z869" s="101"/>
      <c r="AA869" s="101"/>
      <c r="AB869" s="247" t="s">
        <v>3095</v>
      </c>
      <c r="AC869" s="97"/>
      <c r="AD869" s="100">
        <f>IF(AE869="","",VLOOKUP(AE869,Mapping!AT:AU,2,FALSE))</f>
        <v>2</v>
      </c>
      <c r="AE869" s="101" t="s">
        <v>1</v>
      </c>
    </row>
    <row r="870" spans="1:31">
      <c r="A870" s="215">
        <v>19930154</v>
      </c>
      <c r="B870" s="217" t="s">
        <v>228</v>
      </c>
      <c r="C870" s="312"/>
      <c r="D870" s="312"/>
      <c r="E870" s="312"/>
      <c r="F870" s="243">
        <v>16</v>
      </c>
      <c r="G870" s="97"/>
      <c r="H870" s="99" t="str">
        <f t="shared" si="100"/>
        <v/>
      </c>
      <c r="I870" s="99" t="str">
        <f t="shared" si="102"/>
        <v/>
      </c>
      <c r="J870" s="101" t="s">
        <v>205</v>
      </c>
      <c r="K870" s="331">
        <f>IFERROR(VLOOKUP(L870,Mapping!AW:BA,5,FALSE),"")</f>
        <v>3</v>
      </c>
      <c r="L870" s="97" t="s">
        <v>943</v>
      </c>
      <c r="M870" s="336" t="s">
        <v>2938</v>
      </c>
      <c r="N870" s="97" t="s">
        <v>2880</v>
      </c>
      <c r="O870" s="245">
        <v>20220301</v>
      </c>
      <c r="P870" s="217" t="s">
        <v>30</v>
      </c>
      <c r="Q870" s="246"/>
      <c r="R870" s="97"/>
      <c r="S870" s="97"/>
      <c r="T870" s="101">
        <v>1</v>
      </c>
      <c r="U870" s="243">
        <v>16</v>
      </c>
      <c r="V870" s="97"/>
      <c r="W870" s="99" t="str">
        <f t="shared" si="101"/>
        <v/>
      </c>
      <c r="X870" s="99" t="str">
        <f t="shared" si="103"/>
        <v/>
      </c>
      <c r="Y870" s="101"/>
      <c r="Z870" s="101"/>
      <c r="AA870" s="101"/>
      <c r="AB870" s="247" t="s">
        <v>3095</v>
      </c>
      <c r="AC870" s="97"/>
      <c r="AD870" s="100">
        <f>IF(AE870="","",VLOOKUP(AE870,Mapping!AT:AU,2,FALSE))</f>
        <v>2</v>
      </c>
      <c r="AE870" s="101" t="s">
        <v>1</v>
      </c>
    </row>
    <row r="871" spans="1:31">
      <c r="A871" s="215">
        <v>19930154</v>
      </c>
      <c r="B871" s="217" t="s">
        <v>228</v>
      </c>
      <c r="C871" s="312"/>
      <c r="D871" s="312"/>
      <c r="E871" s="312"/>
      <c r="F871" s="243">
        <v>16</v>
      </c>
      <c r="G871" s="97"/>
      <c r="H871" s="99" t="str">
        <f t="shared" ref="H871:H902" si="104">IF(G871="","","UREN -80 033001"&amp;" "&amp;F871&amp;" "&amp;G871)</f>
        <v/>
      </c>
      <c r="I871" s="99" t="str">
        <f t="shared" si="102"/>
        <v/>
      </c>
      <c r="J871" s="101"/>
      <c r="K871" s="331">
        <f>IFERROR(VLOOKUP(L871,Mapping!AW:BA,5,FALSE),"")</f>
        <v>3</v>
      </c>
      <c r="L871" s="97" t="s">
        <v>943</v>
      </c>
      <c r="M871" s="336" t="s">
        <v>3057</v>
      </c>
      <c r="N871" s="97" t="s">
        <v>2880</v>
      </c>
      <c r="O871" s="245">
        <v>20220301</v>
      </c>
      <c r="P871" s="101" t="s">
        <v>3047</v>
      </c>
      <c r="Q871" s="246"/>
      <c r="R871" s="97"/>
      <c r="S871" s="97"/>
      <c r="T871" s="101">
        <v>1</v>
      </c>
      <c r="U871" s="243">
        <v>16</v>
      </c>
      <c r="V871" s="97"/>
      <c r="W871" s="99" t="str">
        <f t="shared" ref="W871:W902" si="105">IF(V871="","","UREN -80 033001"&amp;" "&amp;U871&amp;" "&amp;V871)</f>
        <v/>
      </c>
      <c r="X871" s="99" t="str">
        <f t="shared" si="103"/>
        <v/>
      </c>
      <c r="Y871" s="101"/>
      <c r="Z871" s="101"/>
      <c r="AA871" s="101"/>
      <c r="AB871" s="247" t="s">
        <v>3095</v>
      </c>
      <c r="AC871" s="97"/>
      <c r="AD871" s="100">
        <f>IF(AE871="","",VLOOKUP(AE871,Mapping!AT:AU,2,FALSE))</f>
        <v>2</v>
      </c>
      <c r="AE871" s="101" t="s">
        <v>1</v>
      </c>
    </row>
    <row r="872" spans="1:31">
      <c r="A872" s="215">
        <v>19920200</v>
      </c>
      <c r="B872" s="217" t="s">
        <v>225</v>
      </c>
      <c r="C872" s="312"/>
      <c r="D872" s="312"/>
      <c r="E872" s="312"/>
      <c r="F872" s="243">
        <v>16</v>
      </c>
      <c r="G872" s="97"/>
      <c r="H872" s="99" t="str">
        <f t="shared" si="104"/>
        <v/>
      </c>
      <c r="I872" s="99" t="str">
        <f t="shared" si="102"/>
        <v/>
      </c>
      <c r="J872" s="101" t="s">
        <v>205</v>
      </c>
      <c r="K872" s="331">
        <f>IFERROR(VLOOKUP(L872,Mapping!AW:BA,5,FALSE),"")</f>
        <v>1</v>
      </c>
      <c r="L872" s="97" t="s">
        <v>905</v>
      </c>
      <c r="M872" s="336" t="s">
        <v>2938</v>
      </c>
      <c r="N872" s="97" t="s">
        <v>2880</v>
      </c>
      <c r="O872" s="245" t="s">
        <v>3163</v>
      </c>
      <c r="P872" s="217" t="s">
        <v>30</v>
      </c>
      <c r="Q872" s="246"/>
      <c r="R872" s="97"/>
      <c r="S872" s="97"/>
      <c r="T872" s="101">
        <v>1</v>
      </c>
      <c r="U872" s="243">
        <v>16</v>
      </c>
      <c r="V872" s="97"/>
      <c r="W872" s="99" t="str">
        <f t="shared" si="105"/>
        <v/>
      </c>
      <c r="X872" s="99" t="str">
        <f t="shared" si="103"/>
        <v/>
      </c>
      <c r="Y872" s="101"/>
      <c r="Z872" s="101"/>
      <c r="AA872" s="101"/>
      <c r="AB872" s="247" t="s">
        <v>3095</v>
      </c>
      <c r="AC872" s="97"/>
      <c r="AD872" s="100">
        <f>IF(AE872="","",VLOOKUP(AE872,Mapping!AT:AU,2,FALSE))</f>
        <v>2</v>
      </c>
      <c r="AE872" s="101" t="s">
        <v>1</v>
      </c>
    </row>
    <row r="873" spans="1:31">
      <c r="A873" s="215">
        <v>19920200</v>
      </c>
      <c r="B873" s="217" t="s">
        <v>225</v>
      </c>
      <c r="C873" s="312"/>
      <c r="D873" s="312"/>
      <c r="E873" s="312"/>
      <c r="F873" s="243">
        <v>16</v>
      </c>
      <c r="G873" s="97"/>
      <c r="H873" s="99" t="str">
        <f t="shared" si="104"/>
        <v/>
      </c>
      <c r="I873" s="99" t="str">
        <f t="shared" si="102"/>
        <v/>
      </c>
      <c r="J873" s="101"/>
      <c r="K873" s="331">
        <f>IFERROR(VLOOKUP(L873,Mapping!AW:BA,5,FALSE),"")</f>
        <v>1</v>
      </c>
      <c r="L873" s="97" t="s">
        <v>905</v>
      </c>
      <c r="M873" s="336" t="s">
        <v>3057</v>
      </c>
      <c r="N873" s="97" t="s">
        <v>2880</v>
      </c>
      <c r="O873" s="245" t="s">
        <v>3163</v>
      </c>
      <c r="P873" s="101" t="s">
        <v>3047</v>
      </c>
      <c r="Q873" s="246"/>
      <c r="R873" s="97"/>
      <c r="S873" s="97"/>
      <c r="T873" s="101">
        <v>1</v>
      </c>
      <c r="U873" s="243">
        <v>16</v>
      </c>
      <c r="V873" s="97"/>
      <c r="W873" s="99" t="str">
        <f t="shared" si="105"/>
        <v/>
      </c>
      <c r="X873" s="99" t="str">
        <f t="shared" si="103"/>
        <v/>
      </c>
      <c r="Y873" s="101"/>
      <c r="Z873" s="101"/>
      <c r="AA873" s="101"/>
      <c r="AB873" s="247" t="s">
        <v>3095</v>
      </c>
      <c r="AC873" s="97"/>
      <c r="AD873" s="100">
        <f>IF(AE873="","",VLOOKUP(AE873,Mapping!AT:AU,2,FALSE))</f>
        <v>2</v>
      </c>
      <c r="AE873" s="101" t="s">
        <v>1</v>
      </c>
    </row>
    <row r="874" spans="1:31">
      <c r="A874" s="215">
        <v>19920200</v>
      </c>
      <c r="B874" s="217" t="s">
        <v>225</v>
      </c>
      <c r="C874" s="312"/>
      <c r="D874" s="312"/>
      <c r="E874" s="312"/>
      <c r="F874" s="243">
        <v>16</v>
      </c>
      <c r="G874" s="97"/>
      <c r="H874" s="99" t="str">
        <f t="shared" si="104"/>
        <v/>
      </c>
      <c r="I874" s="99" t="str">
        <f t="shared" si="102"/>
        <v/>
      </c>
      <c r="J874" s="101" t="s">
        <v>205</v>
      </c>
      <c r="K874" s="331">
        <f>IFERROR(VLOOKUP(L874,Mapping!AW:BA,5,FALSE),"")</f>
        <v>2</v>
      </c>
      <c r="L874" s="97" t="s">
        <v>925</v>
      </c>
      <c r="M874" s="336" t="s">
        <v>2938</v>
      </c>
      <c r="N874" s="97" t="s">
        <v>2880</v>
      </c>
      <c r="O874" s="245" t="s">
        <v>3163</v>
      </c>
      <c r="P874" s="217" t="s">
        <v>30</v>
      </c>
      <c r="Q874" s="246"/>
      <c r="R874" s="97"/>
      <c r="S874" s="97"/>
      <c r="T874" s="101">
        <v>1</v>
      </c>
      <c r="U874" s="243">
        <v>16</v>
      </c>
      <c r="V874" s="97"/>
      <c r="W874" s="99" t="str">
        <f t="shared" si="105"/>
        <v/>
      </c>
      <c r="X874" s="99" t="str">
        <f t="shared" si="103"/>
        <v/>
      </c>
      <c r="Y874" s="101"/>
      <c r="Z874" s="101"/>
      <c r="AA874" s="101"/>
      <c r="AB874" s="247" t="s">
        <v>3095</v>
      </c>
      <c r="AC874" s="97"/>
      <c r="AD874" s="100">
        <f>IF(AE874="","",VLOOKUP(AE874,Mapping!AT:AU,2,FALSE))</f>
        <v>2</v>
      </c>
      <c r="AE874" s="101" t="s">
        <v>1</v>
      </c>
    </row>
    <row r="875" spans="1:31">
      <c r="A875" s="215">
        <v>19920200</v>
      </c>
      <c r="B875" s="217" t="s">
        <v>225</v>
      </c>
      <c r="C875" s="312"/>
      <c r="D875" s="312"/>
      <c r="E875" s="312"/>
      <c r="F875" s="243">
        <v>16</v>
      </c>
      <c r="G875" s="97"/>
      <c r="H875" s="99" t="str">
        <f t="shared" si="104"/>
        <v/>
      </c>
      <c r="I875" s="99" t="str">
        <f t="shared" si="102"/>
        <v/>
      </c>
      <c r="J875" s="101" t="s">
        <v>205</v>
      </c>
      <c r="K875" s="331">
        <f>IFERROR(VLOOKUP(L875,Mapping!AW:BA,5,FALSE),"")</f>
        <v>3</v>
      </c>
      <c r="L875" s="97" t="s">
        <v>943</v>
      </c>
      <c r="M875" s="336" t="s">
        <v>2938</v>
      </c>
      <c r="N875" s="97" t="s">
        <v>2880</v>
      </c>
      <c r="O875" s="245" t="s">
        <v>3163</v>
      </c>
      <c r="P875" s="217" t="s">
        <v>30</v>
      </c>
      <c r="Q875" s="246"/>
      <c r="R875" s="97"/>
      <c r="S875" s="97"/>
      <c r="T875" s="101">
        <v>1</v>
      </c>
      <c r="U875" s="243">
        <v>16</v>
      </c>
      <c r="V875" s="97"/>
      <c r="W875" s="99" t="str">
        <f t="shared" si="105"/>
        <v/>
      </c>
      <c r="X875" s="99" t="str">
        <f t="shared" si="103"/>
        <v/>
      </c>
      <c r="Y875" s="101"/>
      <c r="Z875" s="101"/>
      <c r="AA875" s="101"/>
      <c r="AB875" s="247" t="s">
        <v>3095</v>
      </c>
      <c r="AC875" s="97"/>
      <c r="AD875" s="100">
        <f>IF(AE875="","",VLOOKUP(AE875,Mapping!AT:AU,2,FALSE))</f>
        <v>2</v>
      </c>
      <c r="AE875" s="101" t="s">
        <v>1</v>
      </c>
    </row>
    <row r="876" spans="1:31">
      <c r="A876" s="215">
        <v>19920200</v>
      </c>
      <c r="B876" s="217" t="s">
        <v>225</v>
      </c>
      <c r="C876" s="312"/>
      <c r="D876" s="312"/>
      <c r="E876" s="312"/>
      <c r="F876" s="243">
        <v>16</v>
      </c>
      <c r="G876" s="97"/>
      <c r="H876" s="99" t="str">
        <f t="shared" si="104"/>
        <v/>
      </c>
      <c r="I876" s="99" t="str">
        <f t="shared" si="102"/>
        <v/>
      </c>
      <c r="J876" s="101"/>
      <c r="K876" s="331">
        <f>IFERROR(VLOOKUP(L876,Mapping!AW:BA,5,FALSE),"")</f>
        <v>3</v>
      </c>
      <c r="L876" s="97" t="s">
        <v>943</v>
      </c>
      <c r="M876" s="336" t="s">
        <v>3057</v>
      </c>
      <c r="N876" s="97" t="s">
        <v>2880</v>
      </c>
      <c r="O876" s="245" t="s">
        <v>3163</v>
      </c>
      <c r="P876" s="101" t="s">
        <v>3047</v>
      </c>
      <c r="Q876" s="246"/>
      <c r="R876" s="97"/>
      <c r="S876" s="97"/>
      <c r="T876" s="101">
        <v>1</v>
      </c>
      <c r="U876" s="243">
        <v>16</v>
      </c>
      <c r="V876" s="97"/>
      <c r="W876" s="99" t="str">
        <f t="shared" si="105"/>
        <v/>
      </c>
      <c r="X876" s="99" t="str">
        <f t="shared" si="103"/>
        <v/>
      </c>
      <c r="Y876" s="101"/>
      <c r="Z876" s="101"/>
      <c r="AA876" s="101"/>
      <c r="AB876" s="247" t="s">
        <v>3095</v>
      </c>
      <c r="AC876" s="97"/>
      <c r="AD876" s="100">
        <f>IF(AE876="","",VLOOKUP(AE876,Mapping!AT:AU,2,FALSE))</f>
        <v>2</v>
      </c>
      <c r="AE876" s="101" t="s">
        <v>1</v>
      </c>
    </row>
    <row r="877" spans="1:31">
      <c r="A877" s="215">
        <v>20110272</v>
      </c>
      <c r="B877" s="217" t="s">
        <v>249</v>
      </c>
      <c r="C877" s="312"/>
      <c r="D877" s="312"/>
      <c r="E877" s="312"/>
      <c r="F877" s="243">
        <v>16</v>
      </c>
      <c r="G877" s="97"/>
      <c r="H877" s="99" t="str">
        <f t="shared" si="104"/>
        <v/>
      </c>
      <c r="I877" s="99" t="str">
        <f t="shared" ref="I877:I908" si="106">IF(G877="","",F877&amp;" "&amp;G877)</f>
        <v/>
      </c>
      <c r="J877" s="101" t="s">
        <v>205</v>
      </c>
      <c r="K877" s="331">
        <f>IFERROR(VLOOKUP(L877,Mapping!AW:BA,5,FALSE),"")</f>
        <v>1</v>
      </c>
      <c r="L877" s="97" t="s">
        <v>905</v>
      </c>
      <c r="M877" s="336" t="s">
        <v>2938</v>
      </c>
      <c r="N877" s="97" t="s">
        <v>2880</v>
      </c>
      <c r="O877" s="245" t="s">
        <v>3163</v>
      </c>
      <c r="P877" s="217" t="s">
        <v>30</v>
      </c>
      <c r="Q877" s="246"/>
      <c r="R877" s="97"/>
      <c r="S877" s="97"/>
      <c r="T877" s="101">
        <v>1</v>
      </c>
      <c r="U877" s="243">
        <v>16</v>
      </c>
      <c r="V877" s="97"/>
      <c r="W877" s="99" t="str">
        <f t="shared" si="105"/>
        <v/>
      </c>
      <c r="X877" s="99" t="str">
        <f t="shared" ref="X877:X908" si="107">IF(V877="","",U877&amp;" "&amp;V877)</f>
        <v/>
      </c>
      <c r="Y877" s="101"/>
      <c r="Z877" s="101"/>
      <c r="AA877" s="101"/>
      <c r="AB877" s="247" t="s">
        <v>3095</v>
      </c>
      <c r="AC877" s="97"/>
      <c r="AD877" s="100">
        <f>IF(AE877="","",VLOOKUP(AE877,Mapping!AT:AU,2,FALSE))</f>
        <v>2</v>
      </c>
      <c r="AE877" s="101" t="s">
        <v>1</v>
      </c>
    </row>
    <row r="878" spans="1:31">
      <c r="A878" s="215">
        <v>20110272</v>
      </c>
      <c r="B878" s="217" t="s">
        <v>249</v>
      </c>
      <c r="C878" s="312"/>
      <c r="D878" s="312"/>
      <c r="E878" s="312"/>
      <c r="F878" s="243">
        <v>16</v>
      </c>
      <c r="G878" s="97"/>
      <c r="H878" s="99" t="str">
        <f t="shared" si="104"/>
        <v/>
      </c>
      <c r="I878" s="99" t="str">
        <f t="shared" si="106"/>
        <v/>
      </c>
      <c r="J878" s="101"/>
      <c r="K878" s="331">
        <f>IFERROR(VLOOKUP(L878,Mapping!AW:BA,5,FALSE),"")</f>
        <v>1</v>
      </c>
      <c r="L878" s="97" t="s">
        <v>905</v>
      </c>
      <c r="M878" s="336" t="s">
        <v>3057</v>
      </c>
      <c r="N878" s="97" t="s">
        <v>2880</v>
      </c>
      <c r="O878" s="245" t="s">
        <v>3163</v>
      </c>
      <c r="P878" s="101" t="s">
        <v>3047</v>
      </c>
      <c r="Q878" s="246"/>
      <c r="R878" s="97"/>
      <c r="S878" s="97"/>
      <c r="T878" s="101">
        <v>1</v>
      </c>
      <c r="U878" s="243">
        <v>16</v>
      </c>
      <c r="V878" s="97"/>
      <c r="W878" s="99" t="str">
        <f t="shared" si="105"/>
        <v/>
      </c>
      <c r="X878" s="99" t="str">
        <f t="shared" si="107"/>
        <v/>
      </c>
      <c r="Y878" s="101"/>
      <c r="Z878" s="101"/>
      <c r="AA878" s="101"/>
      <c r="AB878" s="247" t="s">
        <v>3095</v>
      </c>
      <c r="AC878" s="97"/>
      <c r="AD878" s="100">
        <f>IF(AE878="","",VLOOKUP(AE878,Mapping!AT:AU,2,FALSE))</f>
        <v>2</v>
      </c>
      <c r="AE878" s="101" t="s">
        <v>1</v>
      </c>
    </row>
    <row r="879" spans="1:31">
      <c r="A879" s="215">
        <v>20110272</v>
      </c>
      <c r="B879" s="217" t="s">
        <v>249</v>
      </c>
      <c r="C879" s="312"/>
      <c r="D879" s="312"/>
      <c r="E879" s="312"/>
      <c r="F879" s="243">
        <v>16</v>
      </c>
      <c r="G879" s="97"/>
      <c r="H879" s="99" t="str">
        <f t="shared" si="104"/>
        <v/>
      </c>
      <c r="I879" s="99" t="str">
        <f t="shared" si="106"/>
        <v/>
      </c>
      <c r="J879" s="101" t="s">
        <v>205</v>
      </c>
      <c r="K879" s="331">
        <f>IFERROR(VLOOKUP(L879,Mapping!AW:BA,5,FALSE),"")</f>
        <v>2</v>
      </c>
      <c r="L879" s="97" t="s">
        <v>925</v>
      </c>
      <c r="M879" s="336" t="s">
        <v>2938</v>
      </c>
      <c r="N879" s="97" t="s">
        <v>2880</v>
      </c>
      <c r="O879" s="245" t="s">
        <v>3163</v>
      </c>
      <c r="P879" s="217" t="s">
        <v>30</v>
      </c>
      <c r="Q879" s="246"/>
      <c r="R879" s="97"/>
      <c r="S879" s="97"/>
      <c r="T879" s="101">
        <v>1</v>
      </c>
      <c r="U879" s="243">
        <v>16</v>
      </c>
      <c r="V879" s="97"/>
      <c r="W879" s="99" t="str">
        <f t="shared" si="105"/>
        <v/>
      </c>
      <c r="X879" s="99" t="str">
        <f t="shared" si="107"/>
        <v/>
      </c>
      <c r="Y879" s="101"/>
      <c r="Z879" s="101"/>
      <c r="AA879" s="101"/>
      <c r="AB879" s="247" t="s">
        <v>3095</v>
      </c>
      <c r="AC879" s="97"/>
      <c r="AD879" s="100">
        <f>IF(AE879="","",VLOOKUP(AE879,Mapping!AT:AU,2,FALSE))</f>
        <v>2</v>
      </c>
      <c r="AE879" s="101" t="s">
        <v>1</v>
      </c>
    </row>
    <row r="880" spans="1:31">
      <c r="A880" s="215">
        <v>20110272</v>
      </c>
      <c r="B880" s="217" t="s">
        <v>249</v>
      </c>
      <c r="C880" s="312"/>
      <c r="D880" s="312"/>
      <c r="E880" s="312"/>
      <c r="F880" s="243">
        <v>16</v>
      </c>
      <c r="G880" s="97"/>
      <c r="H880" s="99" t="str">
        <f t="shared" si="104"/>
        <v/>
      </c>
      <c r="I880" s="99" t="str">
        <f t="shared" si="106"/>
        <v/>
      </c>
      <c r="J880" s="101" t="s">
        <v>205</v>
      </c>
      <c r="K880" s="331">
        <f>IFERROR(VLOOKUP(L880,Mapping!AW:BA,5,FALSE),"")</f>
        <v>3</v>
      </c>
      <c r="L880" s="97" t="s">
        <v>943</v>
      </c>
      <c r="M880" s="336" t="s">
        <v>2938</v>
      </c>
      <c r="N880" s="97" t="s">
        <v>2880</v>
      </c>
      <c r="O880" s="245" t="s">
        <v>3163</v>
      </c>
      <c r="P880" s="217" t="s">
        <v>30</v>
      </c>
      <c r="Q880" s="246"/>
      <c r="R880" s="97"/>
      <c r="S880" s="97"/>
      <c r="T880" s="101">
        <v>1</v>
      </c>
      <c r="U880" s="243">
        <v>16</v>
      </c>
      <c r="V880" s="97"/>
      <c r="W880" s="99" t="str">
        <f t="shared" si="105"/>
        <v/>
      </c>
      <c r="X880" s="99" t="str">
        <f t="shared" si="107"/>
        <v/>
      </c>
      <c r="Y880" s="101"/>
      <c r="Z880" s="101"/>
      <c r="AA880" s="101"/>
      <c r="AB880" s="247" t="s">
        <v>3095</v>
      </c>
      <c r="AC880" s="97"/>
      <c r="AD880" s="100">
        <f>IF(AE880="","",VLOOKUP(AE880,Mapping!AT:AU,2,FALSE))</f>
        <v>2</v>
      </c>
      <c r="AE880" s="101" t="s">
        <v>1</v>
      </c>
    </row>
    <row r="881" spans="1:31">
      <c r="A881" s="215">
        <v>20110272</v>
      </c>
      <c r="B881" s="217" t="s">
        <v>249</v>
      </c>
      <c r="C881" s="312"/>
      <c r="D881" s="312"/>
      <c r="E881" s="312"/>
      <c r="F881" s="243">
        <v>16</v>
      </c>
      <c r="G881" s="97"/>
      <c r="H881" s="99" t="str">
        <f t="shared" si="104"/>
        <v/>
      </c>
      <c r="I881" s="99" t="str">
        <f t="shared" si="106"/>
        <v/>
      </c>
      <c r="J881" s="101"/>
      <c r="K881" s="331">
        <f>IFERROR(VLOOKUP(L881,Mapping!AW:BA,5,FALSE),"")</f>
        <v>3</v>
      </c>
      <c r="L881" s="97" t="s">
        <v>943</v>
      </c>
      <c r="M881" s="336" t="s">
        <v>3057</v>
      </c>
      <c r="N881" s="97" t="s">
        <v>2880</v>
      </c>
      <c r="O881" s="245" t="s">
        <v>3163</v>
      </c>
      <c r="P881" s="101" t="s">
        <v>3047</v>
      </c>
      <c r="Q881" s="246"/>
      <c r="R881" s="97"/>
      <c r="S881" s="97"/>
      <c r="T881" s="101">
        <v>1</v>
      </c>
      <c r="U881" s="243">
        <v>16</v>
      </c>
      <c r="V881" s="97"/>
      <c r="W881" s="99" t="str">
        <f t="shared" si="105"/>
        <v/>
      </c>
      <c r="X881" s="99" t="str">
        <f t="shared" si="107"/>
        <v/>
      </c>
      <c r="Y881" s="101"/>
      <c r="Z881" s="101"/>
      <c r="AA881" s="101"/>
      <c r="AB881" s="247" t="s">
        <v>3095</v>
      </c>
      <c r="AC881" s="97"/>
      <c r="AD881" s="100">
        <f>IF(AE881="","",VLOOKUP(AE881,Mapping!AT:AU,2,FALSE))</f>
        <v>2</v>
      </c>
      <c r="AE881" s="101" t="s">
        <v>1</v>
      </c>
    </row>
    <row r="882" spans="1:31">
      <c r="A882" s="215">
        <v>19950136</v>
      </c>
      <c r="B882" s="217" t="s">
        <v>233</v>
      </c>
      <c r="C882" s="312"/>
      <c r="D882" s="312"/>
      <c r="E882" s="312"/>
      <c r="F882" s="243">
        <v>16</v>
      </c>
      <c r="G882" s="97"/>
      <c r="H882" s="99" t="str">
        <f t="shared" si="104"/>
        <v/>
      </c>
      <c r="I882" s="99" t="str">
        <f t="shared" si="106"/>
        <v/>
      </c>
      <c r="J882" s="101" t="s">
        <v>205</v>
      </c>
      <c r="K882" s="331">
        <f>IFERROR(VLOOKUP(L882,Mapping!AW:BA,5,FALSE),"")</f>
        <v>1</v>
      </c>
      <c r="L882" s="97" t="s">
        <v>905</v>
      </c>
      <c r="M882" s="336" t="s">
        <v>2938</v>
      </c>
      <c r="N882" s="97" t="s">
        <v>2880</v>
      </c>
      <c r="O882" s="245" t="s">
        <v>3163</v>
      </c>
      <c r="P882" s="217" t="s">
        <v>30</v>
      </c>
      <c r="Q882" s="246"/>
      <c r="R882" s="97"/>
      <c r="S882" s="97"/>
      <c r="T882" s="101">
        <v>1</v>
      </c>
      <c r="U882" s="243">
        <v>16</v>
      </c>
      <c r="V882" s="97"/>
      <c r="W882" s="99" t="str">
        <f t="shared" si="105"/>
        <v/>
      </c>
      <c r="X882" s="99" t="str">
        <f t="shared" si="107"/>
        <v/>
      </c>
      <c r="Y882" s="101"/>
      <c r="Z882" s="101"/>
      <c r="AA882" s="101"/>
      <c r="AB882" s="247" t="s">
        <v>3095</v>
      </c>
      <c r="AC882" s="97"/>
      <c r="AD882" s="100">
        <f>IF(AE882="","",VLOOKUP(AE882,Mapping!AT:AU,2,FALSE))</f>
        <v>2</v>
      </c>
      <c r="AE882" s="101" t="s">
        <v>1</v>
      </c>
    </row>
    <row r="883" spans="1:31">
      <c r="A883" s="215">
        <v>19950136</v>
      </c>
      <c r="B883" s="217" t="s">
        <v>233</v>
      </c>
      <c r="C883" s="312"/>
      <c r="D883" s="312"/>
      <c r="E883" s="312"/>
      <c r="F883" s="243">
        <v>16</v>
      </c>
      <c r="G883" s="97"/>
      <c r="H883" s="99" t="str">
        <f t="shared" si="104"/>
        <v/>
      </c>
      <c r="I883" s="99" t="str">
        <f t="shared" si="106"/>
        <v/>
      </c>
      <c r="J883" s="101"/>
      <c r="K883" s="331">
        <f>IFERROR(VLOOKUP(L883,Mapping!AW:BA,5,FALSE),"")</f>
        <v>1</v>
      </c>
      <c r="L883" s="97" t="s">
        <v>905</v>
      </c>
      <c r="M883" s="336" t="s">
        <v>3057</v>
      </c>
      <c r="N883" s="97" t="s">
        <v>2880</v>
      </c>
      <c r="O883" s="245" t="s">
        <v>3163</v>
      </c>
      <c r="P883" s="101" t="s">
        <v>3047</v>
      </c>
      <c r="Q883" s="246"/>
      <c r="R883" s="97"/>
      <c r="S883" s="97"/>
      <c r="T883" s="101">
        <v>1</v>
      </c>
      <c r="U883" s="243">
        <v>16</v>
      </c>
      <c r="V883" s="97"/>
      <c r="W883" s="99" t="str">
        <f t="shared" si="105"/>
        <v/>
      </c>
      <c r="X883" s="99" t="str">
        <f t="shared" si="107"/>
        <v/>
      </c>
      <c r="Y883" s="101"/>
      <c r="Z883" s="101"/>
      <c r="AA883" s="101"/>
      <c r="AB883" s="247" t="s">
        <v>3095</v>
      </c>
      <c r="AC883" s="97"/>
      <c r="AD883" s="100">
        <f>IF(AE883="","",VLOOKUP(AE883,Mapping!AT:AU,2,FALSE))</f>
        <v>2</v>
      </c>
      <c r="AE883" s="101" t="s">
        <v>1</v>
      </c>
    </row>
    <row r="884" spans="1:31">
      <c r="A884" s="215">
        <v>19950136</v>
      </c>
      <c r="B884" s="217" t="s">
        <v>233</v>
      </c>
      <c r="C884" s="312"/>
      <c r="D884" s="312"/>
      <c r="E884" s="312"/>
      <c r="F884" s="243">
        <v>16</v>
      </c>
      <c r="G884" s="97"/>
      <c r="H884" s="99" t="str">
        <f t="shared" si="104"/>
        <v/>
      </c>
      <c r="I884" s="99" t="str">
        <f t="shared" si="106"/>
        <v/>
      </c>
      <c r="J884" s="101" t="s">
        <v>205</v>
      </c>
      <c r="K884" s="331">
        <f>IFERROR(VLOOKUP(L884,Mapping!AW:BA,5,FALSE),"")</f>
        <v>2</v>
      </c>
      <c r="L884" s="97" t="s">
        <v>925</v>
      </c>
      <c r="M884" s="336" t="s">
        <v>2938</v>
      </c>
      <c r="N884" s="97" t="s">
        <v>2880</v>
      </c>
      <c r="O884" s="245" t="s">
        <v>3163</v>
      </c>
      <c r="P884" s="217" t="s">
        <v>30</v>
      </c>
      <c r="Q884" s="246"/>
      <c r="R884" s="97"/>
      <c r="S884" s="97"/>
      <c r="T884" s="101">
        <v>1</v>
      </c>
      <c r="U884" s="243">
        <v>16</v>
      </c>
      <c r="V884" s="97"/>
      <c r="W884" s="99" t="str">
        <f t="shared" si="105"/>
        <v/>
      </c>
      <c r="X884" s="99" t="str">
        <f t="shared" si="107"/>
        <v/>
      </c>
      <c r="Y884" s="101"/>
      <c r="Z884" s="101"/>
      <c r="AA884" s="101"/>
      <c r="AB884" s="247" t="s">
        <v>3095</v>
      </c>
      <c r="AC884" s="97"/>
      <c r="AD884" s="100">
        <f>IF(AE884="","",VLOOKUP(AE884,Mapping!AT:AU,2,FALSE))</f>
        <v>2</v>
      </c>
      <c r="AE884" s="101" t="s">
        <v>1</v>
      </c>
    </row>
    <row r="885" spans="1:31">
      <c r="A885" s="215">
        <v>19950136</v>
      </c>
      <c r="B885" s="217" t="s">
        <v>233</v>
      </c>
      <c r="C885" s="312"/>
      <c r="D885" s="312"/>
      <c r="E885" s="312"/>
      <c r="F885" s="243">
        <v>16</v>
      </c>
      <c r="G885" s="97"/>
      <c r="H885" s="99" t="str">
        <f t="shared" si="104"/>
        <v/>
      </c>
      <c r="I885" s="99" t="str">
        <f t="shared" si="106"/>
        <v/>
      </c>
      <c r="J885" s="101"/>
      <c r="K885" s="331">
        <f>IFERROR(VLOOKUP(L885,Mapping!AW:BA,5,FALSE),"")</f>
        <v>2</v>
      </c>
      <c r="L885" s="97" t="s">
        <v>925</v>
      </c>
      <c r="M885" s="336" t="s">
        <v>3057</v>
      </c>
      <c r="N885" s="97" t="s">
        <v>2880</v>
      </c>
      <c r="O885" s="245" t="s">
        <v>3163</v>
      </c>
      <c r="P885" s="101" t="s">
        <v>3047</v>
      </c>
      <c r="Q885" s="246"/>
      <c r="R885" s="97"/>
      <c r="S885" s="97"/>
      <c r="T885" s="101">
        <v>1</v>
      </c>
      <c r="U885" s="243">
        <v>16</v>
      </c>
      <c r="V885" s="97"/>
      <c r="W885" s="99" t="str">
        <f t="shared" si="105"/>
        <v/>
      </c>
      <c r="X885" s="99" t="str">
        <f t="shared" si="107"/>
        <v/>
      </c>
      <c r="Y885" s="101"/>
      <c r="Z885" s="101"/>
      <c r="AA885" s="101"/>
      <c r="AB885" s="247" t="s">
        <v>3095</v>
      </c>
      <c r="AC885" s="97"/>
      <c r="AD885" s="100">
        <f>IF(AE885="","",VLOOKUP(AE885,Mapping!AT:AU,2,FALSE))</f>
        <v>2</v>
      </c>
      <c r="AE885" s="101" t="s">
        <v>1</v>
      </c>
    </row>
    <row r="886" spans="1:31">
      <c r="A886" s="215">
        <v>19950136</v>
      </c>
      <c r="B886" s="217" t="s">
        <v>233</v>
      </c>
      <c r="C886" s="312"/>
      <c r="D886" s="312"/>
      <c r="E886" s="312"/>
      <c r="F886" s="243">
        <v>16</v>
      </c>
      <c r="G886" s="97"/>
      <c r="H886" s="99" t="str">
        <f t="shared" si="104"/>
        <v/>
      </c>
      <c r="I886" s="99" t="str">
        <f t="shared" si="106"/>
        <v/>
      </c>
      <c r="J886" s="101" t="s">
        <v>205</v>
      </c>
      <c r="K886" s="331">
        <f>IFERROR(VLOOKUP(L886,Mapping!AW:BA,5,FALSE),"")</f>
        <v>3</v>
      </c>
      <c r="L886" s="97" t="s">
        <v>943</v>
      </c>
      <c r="M886" s="336" t="s">
        <v>2938</v>
      </c>
      <c r="N886" s="97" t="s">
        <v>2880</v>
      </c>
      <c r="O886" s="245" t="s">
        <v>3163</v>
      </c>
      <c r="P886" s="217" t="s">
        <v>30</v>
      </c>
      <c r="Q886" s="246"/>
      <c r="R886" s="97"/>
      <c r="S886" s="97"/>
      <c r="T886" s="101">
        <v>1</v>
      </c>
      <c r="U886" s="243">
        <v>16</v>
      </c>
      <c r="V886" s="97"/>
      <c r="W886" s="99" t="str">
        <f t="shared" si="105"/>
        <v/>
      </c>
      <c r="X886" s="99" t="str">
        <f t="shared" si="107"/>
        <v/>
      </c>
      <c r="Y886" s="101"/>
      <c r="Z886" s="101"/>
      <c r="AA886" s="101"/>
      <c r="AB886" s="247" t="s">
        <v>3095</v>
      </c>
      <c r="AC886" s="97"/>
      <c r="AD886" s="100">
        <f>IF(AE886="","",VLOOKUP(AE886,Mapping!AT:AU,2,FALSE))</f>
        <v>2</v>
      </c>
      <c r="AE886" s="101" t="s">
        <v>1</v>
      </c>
    </row>
    <row r="887" spans="1:31">
      <c r="A887" s="215">
        <v>19950136</v>
      </c>
      <c r="B887" s="217" t="s">
        <v>233</v>
      </c>
      <c r="C887" s="312"/>
      <c r="D887" s="312"/>
      <c r="E887" s="312"/>
      <c r="F887" s="243">
        <v>16</v>
      </c>
      <c r="G887" s="97"/>
      <c r="H887" s="99" t="str">
        <f t="shared" si="104"/>
        <v/>
      </c>
      <c r="I887" s="99" t="str">
        <f t="shared" si="106"/>
        <v/>
      </c>
      <c r="J887" s="101"/>
      <c r="K887" s="331">
        <f>IFERROR(VLOOKUP(L887,Mapping!AW:BA,5,FALSE),"")</f>
        <v>3</v>
      </c>
      <c r="L887" s="97" t="s">
        <v>943</v>
      </c>
      <c r="M887" s="336" t="s">
        <v>3057</v>
      </c>
      <c r="N887" s="97" t="s">
        <v>2880</v>
      </c>
      <c r="O887" s="245" t="s">
        <v>3163</v>
      </c>
      <c r="P887" s="101" t="s">
        <v>3047</v>
      </c>
      <c r="Q887" s="246"/>
      <c r="R887" s="97"/>
      <c r="S887" s="97"/>
      <c r="T887" s="101">
        <v>1</v>
      </c>
      <c r="U887" s="243">
        <v>16</v>
      </c>
      <c r="V887" s="97"/>
      <c r="W887" s="99" t="str">
        <f t="shared" si="105"/>
        <v/>
      </c>
      <c r="X887" s="99" t="str">
        <f t="shared" si="107"/>
        <v/>
      </c>
      <c r="Y887" s="101"/>
      <c r="Z887" s="101"/>
      <c r="AA887" s="101"/>
      <c r="AB887" s="247" t="s">
        <v>3095</v>
      </c>
      <c r="AC887" s="97"/>
      <c r="AD887" s="100">
        <f>IF(AE887="","",VLOOKUP(AE887,Mapping!AT:AU,2,FALSE))</f>
        <v>2</v>
      </c>
      <c r="AE887" s="101" t="s">
        <v>1</v>
      </c>
    </row>
    <row r="888" spans="1:31">
      <c r="A888" s="215">
        <v>20185935</v>
      </c>
      <c r="B888" s="217" t="s">
        <v>265</v>
      </c>
      <c r="C888" s="312"/>
      <c r="D888" s="312"/>
      <c r="E888" s="312"/>
      <c r="F888" s="243">
        <v>16</v>
      </c>
      <c r="G888" s="97"/>
      <c r="H888" s="99" t="str">
        <f t="shared" si="104"/>
        <v/>
      </c>
      <c r="I888" s="99" t="str">
        <f t="shared" si="106"/>
        <v/>
      </c>
      <c r="J888" s="101" t="s">
        <v>205</v>
      </c>
      <c r="K888" s="331">
        <f>IFERROR(VLOOKUP(L888,Mapping!AW:BA,5,FALSE),"")</f>
        <v>1</v>
      </c>
      <c r="L888" s="97" t="s">
        <v>905</v>
      </c>
      <c r="M888" s="336" t="s">
        <v>2938</v>
      </c>
      <c r="N888" s="97" t="s">
        <v>2880</v>
      </c>
      <c r="O888" s="245" t="s">
        <v>3163</v>
      </c>
      <c r="P888" s="217" t="s">
        <v>30</v>
      </c>
      <c r="Q888" s="246"/>
      <c r="R888" s="97"/>
      <c r="S888" s="97"/>
      <c r="T888" s="101">
        <v>1</v>
      </c>
      <c r="U888" s="243">
        <v>16</v>
      </c>
      <c r="V888" s="97"/>
      <c r="W888" s="99" t="str">
        <f t="shared" si="105"/>
        <v/>
      </c>
      <c r="X888" s="99" t="str">
        <f t="shared" si="107"/>
        <v/>
      </c>
      <c r="Y888" s="101"/>
      <c r="Z888" s="101"/>
      <c r="AA888" s="101"/>
      <c r="AB888" s="247" t="s">
        <v>3095</v>
      </c>
      <c r="AC888" s="97"/>
      <c r="AD888" s="100">
        <f>IF(AE888="","",VLOOKUP(AE888,Mapping!AT:AU,2,FALSE))</f>
        <v>2</v>
      </c>
      <c r="AE888" s="101" t="s">
        <v>1</v>
      </c>
    </row>
    <row r="889" spans="1:31">
      <c r="A889" s="215">
        <v>20185935</v>
      </c>
      <c r="B889" s="217" t="s">
        <v>265</v>
      </c>
      <c r="C889" s="312"/>
      <c r="D889" s="312"/>
      <c r="E889" s="312"/>
      <c r="F889" s="243">
        <v>16</v>
      </c>
      <c r="G889" s="97"/>
      <c r="H889" s="99" t="str">
        <f t="shared" si="104"/>
        <v/>
      </c>
      <c r="I889" s="99" t="str">
        <f t="shared" si="106"/>
        <v/>
      </c>
      <c r="J889" s="101" t="s">
        <v>205</v>
      </c>
      <c r="K889" s="331">
        <f>IFERROR(VLOOKUP(L889,Mapping!AW:BA,5,FALSE),"")</f>
        <v>2</v>
      </c>
      <c r="L889" s="97" t="s">
        <v>925</v>
      </c>
      <c r="M889" s="336" t="s">
        <v>2938</v>
      </c>
      <c r="N889" s="97" t="s">
        <v>2880</v>
      </c>
      <c r="O889" s="245" t="s">
        <v>3163</v>
      </c>
      <c r="P889" s="217" t="s">
        <v>30</v>
      </c>
      <c r="Q889" s="246"/>
      <c r="R889" s="97"/>
      <c r="S889" s="97"/>
      <c r="T889" s="101">
        <v>1</v>
      </c>
      <c r="U889" s="243">
        <v>16</v>
      </c>
      <c r="V889" s="97"/>
      <c r="W889" s="99" t="str">
        <f t="shared" si="105"/>
        <v/>
      </c>
      <c r="X889" s="99" t="str">
        <f t="shared" si="107"/>
        <v/>
      </c>
      <c r="Y889" s="101"/>
      <c r="Z889" s="101"/>
      <c r="AA889" s="101"/>
      <c r="AB889" s="247" t="s">
        <v>3095</v>
      </c>
      <c r="AC889" s="97"/>
      <c r="AD889" s="100">
        <f>IF(AE889="","",VLOOKUP(AE889,Mapping!AT:AU,2,FALSE))</f>
        <v>2</v>
      </c>
      <c r="AE889" s="101" t="s">
        <v>1</v>
      </c>
    </row>
    <row r="890" spans="1:31">
      <c r="A890" s="215">
        <v>20185935</v>
      </c>
      <c r="B890" s="217" t="s">
        <v>265</v>
      </c>
      <c r="C890" s="312"/>
      <c r="D890" s="312"/>
      <c r="E890" s="312"/>
      <c r="F890" s="243">
        <v>16</v>
      </c>
      <c r="G890" s="97"/>
      <c r="H890" s="99" t="str">
        <f t="shared" si="104"/>
        <v/>
      </c>
      <c r="I890" s="99" t="str">
        <f t="shared" si="106"/>
        <v/>
      </c>
      <c r="J890" s="101" t="s">
        <v>205</v>
      </c>
      <c r="K890" s="331">
        <f>IFERROR(VLOOKUP(L890,Mapping!AW:BA,5,FALSE),"")</f>
        <v>3</v>
      </c>
      <c r="L890" s="97" t="s">
        <v>943</v>
      </c>
      <c r="M890" s="336" t="s">
        <v>2938</v>
      </c>
      <c r="N890" s="97" t="s">
        <v>2880</v>
      </c>
      <c r="O890" s="245" t="s">
        <v>3163</v>
      </c>
      <c r="P890" s="217" t="s">
        <v>30</v>
      </c>
      <c r="Q890" s="246"/>
      <c r="R890" s="97"/>
      <c r="S890" s="97"/>
      <c r="T890" s="101">
        <v>1</v>
      </c>
      <c r="U890" s="243">
        <v>16</v>
      </c>
      <c r="V890" s="97"/>
      <c r="W890" s="99" t="str">
        <f t="shared" si="105"/>
        <v/>
      </c>
      <c r="X890" s="99" t="str">
        <f t="shared" si="107"/>
        <v/>
      </c>
      <c r="Y890" s="101"/>
      <c r="Z890" s="101"/>
      <c r="AA890" s="101"/>
      <c r="AB890" s="247" t="s">
        <v>3095</v>
      </c>
      <c r="AC890" s="97"/>
      <c r="AD890" s="100">
        <f>IF(AE890="","",VLOOKUP(AE890,Mapping!AT:AU,2,FALSE))</f>
        <v>2</v>
      </c>
      <c r="AE890" s="101" t="s">
        <v>1</v>
      </c>
    </row>
    <row r="891" spans="1:31">
      <c r="A891" s="215">
        <v>20185935</v>
      </c>
      <c r="B891" s="217" t="s">
        <v>265</v>
      </c>
      <c r="C891" s="312"/>
      <c r="D891" s="312"/>
      <c r="E891" s="312"/>
      <c r="F891" s="243">
        <v>16</v>
      </c>
      <c r="G891" s="97"/>
      <c r="H891" s="99" t="str">
        <f t="shared" si="104"/>
        <v/>
      </c>
      <c r="I891" s="99" t="str">
        <f t="shared" si="106"/>
        <v/>
      </c>
      <c r="J891" s="101"/>
      <c r="K891" s="331">
        <f>IFERROR(VLOOKUP(L891,Mapping!AW:BA,5,FALSE),"")</f>
        <v>3</v>
      </c>
      <c r="L891" s="97" t="s">
        <v>943</v>
      </c>
      <c r="M891" s="336" t="s">
        <v>3057</v>
      </c>
      <c r="N891" s="97" t="s">
        <v>2880</v>
      </c>
      <c r="O891" s="245" t="s">
        <v>3163</v>
      </c>
      <c r="P891" s="101" t="s">
        <v>3047</v>
      </c>
      <c r="Q891" s="246"/>
      <c r="R891" s="97"/>
      <c r="S891" s="97"/>
      <c r="T891" s="101">
        <v>1</v>
      </c>
      <c r="U891" s="243">
        <v>16</v>
      </c>
      <c r="V891" s="97"/>
      <c r="W891" s="99" t="str">
        <f t="shared" si="105"/>
        <v/>
      </c>
      <c r="X891" s="99" t="str">
        <f t="shared" si="107"/>
        <v/>
      </c>
      <c r="Y891" s="101"/>
      <c r="Z891" s="101"/>
      <c r="AA891" s="101"/>
      <c r="AB891" s="247" t="s">
        <v>3095</v>
      </c>
      <c r="AC891" s="97"/>
      <c r="AD891" s="100">
        <f>IF(AE891="","",VLOOKUP(AE891,Mapping!AT:AU,2,FALSE))</f>
        <v>2</v>
      </c>
      <c r="AE891" s="101" t="s">
        <v>1</v>
      </c>
    </row>
    <row r="892" spans="1:31">
      <c r="A892" s="215">
        <v>20131157</v>
      </c>
      <c r="B892" s="217" t="s">
        <v>257</v>
      </c>
      <c r="C892" s="312"/>
      <c r="D892" s="312"/>
      <c r="E892" s="312"/>
      <c r="F892" s="243">
        <v>16</v>
      </c>
      <c r="G892" s="97"/>
      <c r="H892" s="99" t="str">
        <f t="shared" si="104"/>
        <v/>
      </c>
      <c r="I892" s="99" t="str">
        <f t="shared" si="106"/>
        <v/>
      </c>
      <c r="J892" s="101" t="s">
        <v>205</v>
      </c>
      <c r="K892" s="331">
        <f>IFERROR(VLOOKUP(L892,Mapping!AW:BA,5,FALSE),"")</f>
        <v>1</v>
      </c>
      <c r="L892" s="97" t="s">
        <v>905</v>
      </c>
      <c r="M892" s="336" t="s">
        <v>2938</v>
      </c>
      <c r="N892" s="97" t="s">
        <v>2880</v>
      </c>
      <c r="O892" s="245" t="s">
        <v>3163</v>
      </c>
      <c r="P892" s="217" t="s">
        <v>30</v>
      </c>
      <c r="Q892" s="246"/>
      <c r="R892" s="97"/>
      <c r="S892" s="97"/>
      <c r="T892" s="101">
        <v>1</v>
      </c>
      <c r="U892" s="243">
        <v>16</v>
      </c>
      <c r="V892" s="97"/>
      <c r="W892" s="99" t="str">
        <f t="shared" si="105"/>
        <v/>
      </c>
      <c r="X892" s="99" t="str">
        <f t="shared" si="107"/>
        <v/>
      </c>
      <c r="Y892" s="101"/>
      <c r="Z892" s="101"/>
      <c r="AA892" s="101"/>
      <c r="AB892" s="247" t="s">
        <v>3095</v>
      </c>
      <c r="AC892" s="97"/>
      <c r="AD892" s="100">
        <f>IF(AE892="","",VLOOKUP(AE892,Mapping!AT:AU,2,FALSE))</f>
        <v>2</v>
      </c>
      <c r="AE892" s="101" t="s">
        <v>1</v>
      </c>
    </row>
    <row r="893" spans="1:31">
      <c r="A893" s="215">
        <v>20131157</v>
      </c>
      <c r="B893" s="217" t="s">
        <v>257</v>
      </c>
      <c r="C893" s="312"/>
      <c r="D893" s="312"/>
      <c r="E893" s="312"/>
      <c r="F893" s="243">
        <v>16</v>
      </c>
      <c r="G893" s="97"/>
      <c r="H893" s="99" t="str">
        <f t="shared" si="104"/>
        <v/>
      </c>
      <c r="I893" s="99" t="str">
        <f t="shared" si="106"/>
        <v/>
      </c>
      <c r="J893" s="101" t="s">
        <v>205</v>
      </c>
      <c r="K893" s="331">
        <f>IFERROR(VLOOKUP(L893,Mapping!AW:BA,5,FALSE),"")</f>
        <v>2</v>
      </c>
      <c r="L893" s="97" t="s">
        <v>925</v>
      </c>
      <c r="M893" s="336" t="s">
        <v>2938</v>
      </c>
      <c r="N893" s="97" t="s">
        <v>2880</v>
      </c>
      <c r="O893" s="245" t="s">
        <v>3163</v>
      </c>
      <c r="P893" s="217" t="s">
        <v>30</v>
      </c>
      <c r="Q893" s="246"/>
      <c r="R893" s="97"/>
      <c r="S893" s="97"/>
      <c r="T893" s="101">
        <v>1</v>
      </c>
      <c r="U893" s="243">
        <v>16</v>
      </c>
      <c r="V893" s="97"/>
      <c r="W893" s="99" t="str">
        <f t="shared" si="105"/>
        <v/>
      </c>
      <c r="X893" s="99" t="str">
        <f t="shared" si="107"/>
        <v/>
      </c>
      <c r="Y893" s="101"/>
      <c r="Z893" s="101"/>
      <c r="AA893" s="101"/>
      <c r="AB893" s="247" t="s">
        <v>3095</v>
      </c>
      <c r="AC893" s="97"/>
      <c r="AD893" s="100">
        <f>IF(AE893="","",VLOOKUP(AE893,Mapping!AT:AU,2,FALSE))</f>
        <v>2</v>
      </c>
      <c r="AE893" s="101" t="s">
        <v>1</v>
      </c>
    </row>
    <row r="894" spans="1:31">
      <c r="A894" s="215">
        <v>20131157</v>
      </c>
      <c r="B894" s="217" t="s">
        <v>257</v>
      </c>
      <c r="C894" s="312"/>
      <c r="D894" s="312"/>
      <c r="E894" s="312"/>
      <c r="F894" s="243">
        <v>16</v>
      </c>
      <c r="G894" s="97"/>
      <c r="H894" s="99" t="str">
        <f t="shared" si="104"/>
        <v/>
      </c>
      <c r="I894" s="99" t="str">
        <f t="shared" si="106"/>
        <v/>
      </c>
      <c r="J894" s="101" t="s">
        <v>205</v>
      </c>
      <c r="K894" s="331">
        <f>IFERROR(VLOOKUP(L894,Mapping!AW:BA,5,FALSE),"")</f>
        <v>3</v>
      </c>
      <c r="L894" s="97" t="s">
        <v>943</v>
      </c>
      <c r="M894" s="336" t="s">
        <v>2938</v>
      </c>
      <c r="N894" s="97" t="s">
        <v>2880</v>
      </c>
      <c r="O894" s="245" t="s">
        <v>3163</v>
      </c>
      <c r="P894" s="217" t="s">
        <v>30</v>
      </c>
      <c r="Q894" s="246"/>
      <c r="R894" s="97"/>
      <c r="S894" s="97"/>
      <c r="T894" s="101">
        <v>1</v>
      </c>
      <c r="U894" s="243">
        <v>16</v>
      </c>
      <c r="V894" s="97"/>
      <c r="W894" s="99" t="str">
        <f t="shared" si="105"/>
        <v/>
      </c>
      <c r="X894" s="99" t="str">
        <f t="shared" si="107"/>
        <v/>
      </c>
      <c r="Y894" s="101"/>
      <c r="Z894" s="101"/>
      <c r="AA894" s="101"/>
      <c r="AB894" s="247" t="s">
        <v>3095</v>
      </c>
      <c r="AC894" s="97"/>
      <c r="AD894" s="100">
        <f>IF(AE894="","",VLOOKUP(AE894,Mapping!AT:AU,2,FALSE))</f>
        <v>2</v>
      </c>
      <c r="AE894" s="101" t="s">
        <v>1</v>
      </c>
    </row>
    <row r="895" spans="1:31">
      <c r="A895" s="215">
        <v>20150712</v>
      </c>
      <c r="B895" s="217" t="s">
        <v>259</v>
      </c>
      <c r="C895" s="312"/>
      <c r="D895" s="312"/>
      <c r="E895" s="312"/>
      <c r="F895" s="243">
        <v>16</v>
      </c>
      <c r="G895" s="97"/>
      <c r="H895" s="99" t="str">
        <f t="shared" si="104"/>
        <v/>
      </c>
      <c r="I895" s="99" t="str">
        <f t="shared" si="106"/>
        <v/>
      </c>
      <c r="J895" s="101" t="s">
        <v>205</v>
      </c>
      <c r="K895" s="331">
        <f>IFERROR(VLOOKUP(L895,Mapping!AW:BA,5,FALSE),"")</f>
        <v>1</v>
      </c>
      <c r="L895" s="97" t="s">
        <v>905</v>
      </c>
      <c r="M895" s="336" t="s">
        <v>2938</v>
      </c>
      <c r="N895" s="97" t="s">
        <v>2880</v>
      </c>
      <c r="O895" s="245">
        <v>20220308</v>
      </c>
      <c r="P895" s="217" t="s">
        <v>30</v>
      </c>
      <c r="Q895" s="246"/>
      <c r="R895" s="97"/>
      <c r="S895" s="97"/>
      <c r="T895" s="101">
        <v>1</v>
      </c>
      <c r="U895" s="243">
        <v>16</v>
      </c>
      <c r="V895" s="97"/>
      <c r="W895" s="99" t="str">
        <f t="shared" si="105"/>
        <v/>
      </c>
      <c r="X895" s="99" t="str">
        <f t="shared" si="107"/>
        <v/>
      </c>
      <c r="Y895" s="101"/>
      <c r="Z895" s="101"/>
      <c r="AA895" s="101"/>
      <c r="AB895" s="247" t="s">
        <v>3095</v>
      </c>
      <c r="AC895" s="97"/>
      <c r="AD895" s="100">
        <f>IF(AE895="","",VLOOKUP(AE895,Mapping!AT:AU,2,FALSE))</f>
        <v>2</v>
      </c>
      <c r="AE895" s="101" t="s">
        <v>1</v>
      </c>
    </row>
    <row r="896" spans="1:31">
      <c r="A896" s="215">
        <v>20150712</v>
      </c>
      <c r="B896" s="217" t="s">
        <v>259</v>
      </c>
      <c r="C896" s="312"/>
      <c r="D896" s="312"/>
      <c r="E896" s="312"/>
      <c r="F896" s="243">
        <v>16</v>
      </c>
      <c r="G896" s="97"/>
      <c r="H896" s="99" t="str">
        <f t="shared" si="104"/>
        <v/>
      </c>
      <c r="I896" s="99" t="str">
        <f t="shared" si="106"/>
        <v/>
      </c>
      <c r="J896" s="101"/>
      <c r="K896" s="331">
        <f>IFERROR(VLOOKUP(L896,Mapping!AW:BA,5,FALSE),"")</f>
        <v>1</v>
      </c>
      <c r="L896" s="97" t="s">
        <v>905</v>
      </c>
      <c r="M896" s="336" t="s">
        <v>3057</v>
      </c>
      <c r="N896" s="97" t="s">
        <v>2880</v>
      </c>
      <c r="O896" s="245">
        <v>20220308</v>
      </c>
      <c r="P896" s="101" t="s">
        <v>3047</v>
      </c>
      <c r="Q896" s="246"/>
      <c r="R896" s="97"/>
      <c r="S896" s="97"/>
      <c r="T896" s="101">
        <v>1</v>
      </c>
      <c r="U896" s="243">
        <v>16</v>
      </c>
      <c r="V896" s="97"/>
      <c r="W896" s="99" t="str">
        <f t="shared" si="105"/>
        <v/>
      </c>
      <c r="X896" s="99" t="str">
        <f t="shared" si="107"/>
        <v/>
      </c>
      <c r="Y896" s="101"/>
      <c r="Z896" s="101"/>
      <c r="AA896" s="101"/>
      <c r="AB896" s="247" t="s">
        <v>3095</v>
      </c>
      <c r="AC896" s="97"/>
      <c r="AD896" s="100">
        <f>IF(AE896="","",VLOOKUP(AE896,Mapping!AT:AU,2,FALSE))</f>
        <v>2</v>
      </c>
      <c r="AE896" s="101" t="s">
        <v>1</v>
      </c>
    </row>
    <row r="897" spans="1:31">
      <c r="A897" s="215">
        <v>20150712</v>
      </c>
      <c r="B897" s="217" t="s">
        <v>259</v>
      </c>
      <c r="C897" s="312"/>
      <c r="D897" s="312"/>
      <c r="E897" s="312"/>
      <c r="F897" s="243">
        <v>16</v>
      </c>
      <c r="G897" s="97"/>
      <c r="H897" s="99" t="str">
        <f t="shared" si="104"/>
        <v/>
      </c>
      <c r="I897" s="99" t="str">
        <f t="shared" si="106"/>
        <v/>
      </c>
      <c r="J897" s="101" t="s">
        <v>205</v>
      </c>
      <c r="K897" s="331">
        <f>IFERROR(VLOOKUP(L897,Mapping!AW:BA,5,FALSE),"")</f>
        <v>2</v>
      </c>
      <c r="L897" s="97" t="s">
        <v>925</v>
      </c>
      <c r="M897" s="336" t="s">
        <v>2938</v>
      </c>
      <c r="N897" s="97" t="s">
        <v>2880</v>
      </c>
      <c r="O897" s="245">
        <v>20220308</v>
      </c>
      <c r="P897" s="217" t="s">
        <v>30</v>
      </c>
      <c r="Q897" s="246"/>
      <c r="R897" s="97"/>
      <c r="S897" s="97"/>
      <c r="T897" s="101">
        <v>1</v>
      </c>
      <c r="U897" s="243">
        <v>16</v>
      </c>
      <c r="V897" s="97"/>
      <c r="W897" s="99" t="str">
        <f t="shared" si="105"/>
        <v/>
      </c>
      <c r="X897" s="99" t="str">
        <f t="shared" si="107"/>
        <v/>
      </c>
      <c r="Y897" s="101"/>
      <c r="Z897" s="101"/>
      <c r="AA897" s="101"/>
      <c r="AB897" s="247" t="s">
        <v>3095</v>
      </c>
      <c r="AC897" s="97"/>
      <c r="AD897" s="100">
        <f>IF(AE897="","",VLOOKUP(AE897,Mapping!AT:AU,2,FALSE))</f>
        <v>2</v>
      </c>
      <c r="AE897" s="101" t="s">
        <v>1</v>
      </c>
    </row>
    <row r="898" spans="1:31">
      <c r="A898" s="215">
        <v>20150712</v>
      </c>
      <c r="B898" s="217" t="s">
        <v>259</v>
      </c>
      <c r="C898" s="312"/>
      <c r="D898" s="312"/>
      <c r="E898" s="312"/>
      <c r="F898" s="243">
        <v>16</v>
      </c>
      <c r="G898" s="97"/>
      <c r="H898" s="99" t="str">
        <f t="shared" si="104"/>
        <v/>
      </c>
      <c r="I898" s="99" t="str">
        <f t="shared" si="106"/>
        <v/>
      </c>
      <c r="J898" s="101" t="s">
        <v>205</v>
      </c>
      <c r="K898" s="331">
        <f>IFERROR(VLOOKUP(L898,Mapping!AW:BA,5,FALSE),"")</f>
        <v>3</v>
      </c>
      <c r="L898" s="97" t="s">
        <v>943</v>
      </c>
      <c r="M898" s="336" t="s">
        <v>2938</v>
      </c>
      <c r="N898" s="97" t="s">
        <v>2880</v>
      </c>
      <c r="O898" s="245">
        <v>20220308</v>
      </c>
      <c r="P898" s="217" t="s">
        <v>30</v>
      </c>
      <c r="Q898" s="246"/>
      <c r="R898" s="97"/>
      <c r="S898" s="97"/>
      <c r="T898" s="101">
        <v>1</v>
      </c>
      <c r="U898" s="243">
        <v>16</v>
      </c>
      <c r="V898" s="97"/>
      <c r="W898" s="99" t="str">
        <f t="shared" si="105"/>
        <v/>
      </c>
      <c r="X898" s="99" t="str">
        <f t="shared" si="107"/>
        <v/>
      </c>
      <c r="Y898" s="101"/>
      <c r="Z898" s="101"/>
      <c r="AA898" s="101"/>
      <c r="AB898" s="247" t="s">
        <v>3095</v>
      </c>
      <c r="AC898" s="97"/>
      <c r="AD898" s="100">
        <f>IF(AE898="","",VLOOKUP(AE898,Mapping!AT:AU,2,FALSE))</f>
        <v>2</v>
      </c>
      <c r="AE898" s="101" t="s">
        <v>1</v>
      </c>
    </row>
    <row r="899" spans="1:31">
      <c r="A899" s="215">
        <v>20150712</v>
      </c>
      <c r="B899" s="217" t="s">
        <v>259</v>
      </c>
      <c r="C899" s="312"/>
      <c r="D899" s="312"/>
      <c r="E899" s="312"/>
      <c r="F899" s="243">
        <v>16</v>
      </c>
      <c r="G899" s="97"/>
      <c r="H899" s="99" t="str">
        <f t="shared" si="104"/>
        <v/>
      </c>
      <c r="I899" s="99" t="str">
        <f t="shared" si="106"/>
        <v/>
      </c>
      <c r="J899" s="101"/>
      <c r="K899" s="331">
        <f>IFERROR(VLOOKUP(L899,Mapping!AW:BA,5,FALSE),"")</f>
        <v>3</v>
      </c>
      <c r="L899" s="97" t="s">
        <v>943</v>
      </c>
      <c r="M899" s="336" t="s">
        <v>3057</v>
      </c>
      <c r="N899" s="97" t="s">
        <v>2880</v>
      </c>
      <c r="O899" s="245">
        <v>20220308</v>
      </c>
      <c r="P899" s="101" t="s">
        <v>3047</v>
      </c>
      <c r="Q899" s="246"/>
      <c r="R899" s="97"/>
      <c r="S899" s="97"/>
      <c r="T899" s="101">
        <v>1</v>
      </c>
      <c r="U899" s="243">
        <v>16</v>
      </c>
      <c r="V899" s="97"/>
      <c r="W899" s="99" t="str">
        <f t="shared" si="105"/>
        <v/>
      </c>
      <c r="X899" s="99" t="str">
        <f t="shared" si="107"/>
        <v/>
      </c>
      <c r="Y899" s="101"/>
      <c r="Z899" s="101"/>
      <c r="AA899" s="101"/>
      <c r="AB899" s="247" t="s">
        <v>3095</v>
      </c>
      <c r="AC899" s="97"/>
      <c r="AD899" s="100">
        <f>IF(AE899="","",VLOOKUP(AE899,Mapping!AT:AU,2,FALSE))</f>
        <v>2</v>
      </c>
      <c r="AE899" s="101" t="s">
        <v>1</v>
      </c>
    </row>
    <row r="900" spans="1:31">
      <c r="A900" s="321">
        <v>20060099</v>
      </c>
      <c r="B900" s="217" t="s">
        <v>246</v>
      </c>
      <c r="C900" s="312"/>
      <c r="D900" s="312"/>
      <c r="E900" s="312"/>
      <c r="F900" s="243">
        <v>16</v>
      </c>
      <c r="G900" s="97"/>
      <c r="H900" s="99" t="str">
        <f t="shared" si="104"/>
        <v/>
      </c>
      <c r="I900" s="99" t="str">
        <f t="shared" si="106"/>
        <v/>
      </c>
      <c r="J900" s="101" t="s">
        <v>205</v>
      </c>
      <c r="K900" s="331">
        <f>IFERROR(VLOOKUP(L900,Mapping!AW:BA,5,FALSE),"")</f>
        <v>1</v>
      </c>
      <c r="L900" s="97" t="s">
        <v>905</v>
      </c>
      <c r="M900" s="336" t="s">
        <v>2938</v>
      </c>
      <c r="N900" s="97" t="s">
        <v>2880</v>
      </c>
      <c r="O900" s="245">
        <v>20220308</v>
      </c>
      <c r="P900" s="217" t="s">
        <v>30</v>
      </c>
      <c r="Q900" s="246"/>
      <c r="R900" s="97"/>
      <c r="S900" s="97"/>
      <c r="T900" s="101">
        <v>1</v>
      </c>
      <c r="U900" s="243">
        <v>16</v>
      </c>
      <c r="V900" s="97"/>
      <c r="W900" s="99" t="str">
        <f t="shared" si="105"/>
        <v/>
      </c>
      <c r="X900" s="99" t="str">
        <f t="shared" si="107"/>
        <v/>
      </c>
      <c r="Y900" s="101"/>
      <c r="Z900" s="101"/>
      <c r="AA900" s="101"/>
      <c r="AB900" s="247" t="s">
        <v>3095</v>
      </c>
      <c r="AC900" s="97"/>
      <c r="AD900" s="100">
        <f>IF(AE900="","",VLOOKUP(AE900,Mapping!AT:AU,2,FALSE))</f>
        <v>2</v>
      </c>
      <c r="AE900" s="101" t="s">
        <v>1</v>
      </c>
    </row>
    <row r="901" spans="1:31">
      <c r="A901" s="321">
        <v>20060099</v>
      </c>
      <c r="B901" s="217" t="s">
        <v>246</v>
      </c>
      <c r="C901" s="312"/>
      <c r="D901" s="312"/>
      <c r="E901" s="312"/>
      <c r="F901" s="243">
        <v>16</v>
      </c>
      <c r="G901" s="97"/>
      <c r="H901" s="99" t="str">
        <f t="shared" si="104"/>
        <v/>
      </c>
      <c r="I901" s="99" t="str">
        <f t="shared" si="106"/>
        <v/>
      </c>
      <c r="J901" s="101" t="s">
        <v>205</v>
      </c>
      <c r="K901" s="331">
        <f>IFERROR(VLOOKUP(L901,Mapping!AW:BA,5,FALSE),"")</f>
        <v>2</v>
      </c>
      <c r="L901" s="97" t="s">
        <v>925</v>
      </c>
      <c r="M901" s="336" t="s">
        <v>2938</v>
      </c>
      <c r="N901" s="97" t="s">
        <v>2880</v>
      </c>
      <c r="O901" s="245">
        <v>20220308</v>
      </c>
      <c r="P901" s="217" t="s">
        <v>30</v>
      </c>
      <c r="Q901" s="246"/>
      <c r="R901" s="97"/>
      <c r="S901" s="97"/>
      <c r="T901" s="101">
        <v>1</v>
      </c>
      <c r="U901" s="243">
        <v>16</v>
      </c>
      <c r="V901" s="97"/>
      <c r="W901" s="99" t="str">
        <f t="shared" si="105"/>
        <v/>
      </c>
      <c r="X901" s="99" t="str">
        <f t="shared" si="107"/>
        <v/>
      </c>
      <c r="Y901" s="101"/>
      <c r="Z901" s="101"/>
      <c r="AA901" s="101"/>
      <c r="AB901" s="247" t="s">
        <v>3095</v>
      </c>
      <c r="AC901" s="97"/>
      <c r="AD901" s="100">
        <f>IF(AE901="","",VLOOKUP(AE901,Mapping!AT:AU,2,FALSE))</f>
        <v>2</v>
      </c>
      <c r="AE901" s="101" t="s">
        <v>1</v>
      </c>
    </row>
    <row r="902" spans="1:31">
      <c r="A902" s="321">
        <v>20060099</v>
      </c>
      <c r="B902" s="217" t="s">
        <v>246</v>
      </c>
      <c r="C902" s="312"/>
      <c r="D902" s="312"/>
      <c r="E902" s="312"/>
      <c r="F902" s="243">
        <v>16</v>
      </c>
      <c r="G902" s="97"/>
      <c r="H902" s="99" t="str">
        <f t="shared" si="104"/>
        <v/>
      </c>
      <c r="I902" s="99" t="str">
        <f t="shared" si="106"/>
        <v/>
      </c>
      <c r="J902" s="101" t="s">
        <v>205</v>
      </c>
      <c r="K902" s="331">
        <f>IFERROR(VLOOKUP(L902,Mapping!AW:BA,5,FALSE),"")</f>
        <v>3</v>
      </c>
      <c r="L902" s="97" t="s">
        <v>943</v>
      </c>
      <c r="M902" s="336" t="s">
        <v>2938</v>
      </c>
      <c r="N902" s="97" t="s">
        <v>2880</v>
      </c>
      <c r="O902" s="245">
        <v>20220308</v>
      </c>
      <c r="P902" s="217" t="s">
        <v>30</v>
      </c>
      <c r="Q902" s="246"/>
      <c r="R902" s="97"/>
      <c r="S902" s="97"/>
      <c r="T902" s="101">
        <v>1</v>
      </c>
      <c r="U902" s="243">
        <v>16</v>
      </c>
      <c r="V902" s="97"/>
      <c r="W902" s="99" t="str">
        <f t="shared" si="105"/>
        <v/>
      </c>
      <c r="X902" s="99" t="str">
        <f t="shared" si="107"/>
        <v/>
      </c>
      <c r="Y902" s="101"/>
      <c r="Z902" s="101"/>
      <c r="AA902" s="101"/>
      <c r="AB902" s="247" t="s">
        <v>3095</v>
      </c>
      <c r="AC902" s="97"/>
      <c r="AD902" s="100">
        <f>IF(AE902="","",VLOOKUP(AE902,Mapping!AT:AU,2,FALSE))</f>
        <v>2</v>
      </c>
      <c r="AE902" s="101" t="s">
        <v>1</v>
      </c>
    </row>
    <row r="903" spans="1:31">
      <c r="A903" s="321">
        <v>19960052</v>
      </c>
      <c r="B903" s="217" t="s">
        <v>234</v>
      </c>
      <c r="C903" s="312"/>
      <c r="D903" s="312"/>
      <c r="E903" s="312"/>
      <c r="F903" s="243">
        <v>16</v>
      </c>
      <c r="G903" s="97"/>
      <c r="H903" s="99" t="str">
        <f t="shared" ref="H903:H934" si="108">IF(G903="","","UREN -80 033001"&amp;" "&amp;F903&amp;" "&amp;G903)</f>
        <v/>
      </c>
      <c r="I903" s="99" t="str">
        <f t="shared" si="106"/>
        <v/>
      </c>
      <c r="J903" s="101" t="s">
        <v>205</v>
      </c>
      <c r="K903" s="331">
        <f>IFERROR(VLOOKUP(L903,Mapping!AW:BA,5,FALSE),"")</f>
        <v>1</v>
      </c>
      <c r="L903" s="97" t="s">
        <v>905</v>
      </c>
      <c r="M903" s="336" t="s">
        <v>2938</v>
      </c>
      <c r="N903" s="97" t="s">
        <v>2880</v>
      </c>
      <c r="O903" s="245">
        <v>20220308</v>
      </c>
      <c r="P903" s="217" t="s">
        <v>30</v>
      </c>
      <c r="Q903" s="246"/>
      <c r="R903" s="97"/>
      <c r="S903" s="97"/>
      <c r="T903" s="101">
        <v>1</v>
      </c>
      <c r="U903" s="243">
        <v>16</v>
      </c>
      <c r="V903" s="97"/>
      <c r="W903" s="99" t="str">
        <f t="shared" ref="W903:W934" si="109">IF(V903="","","UREN -80 033001"&amp;" "&amp;U903&amp;" "&amp;V903)</f>
        <v/>
      </c>
      <c r="X903" s="99" t="str">
        <f t="shared" si="107"/>
        <v/>
      </c>
      <c r="Y903" s="101"/>
      <c r="Z903" s="101"/>
      <c r="AA903" s="101"/>
      <c r="AB903" s="247" t="s">
        <v>3095</v>
      </c>
      <c r="AC903" s="97"/>
      <c r="AD903" s="100">
        <f>IF(AE903="","",VLOOKUP(AE903,Mapping!AT:AU,2,FALSE))</f>
        <v>2</v>
      </c>
      <c r="AE903" s="101" t="s">
        <v>1</v>
      </c>
    </row>
    <row r="904" spans="1:31">
      <c r="A904" s="321">
        <v>19960052</v>
      </c>
      <c r="B904" s="217" t="s">
        <v>234</v>
      </c>
      <c r="C904" s="312"/>
      <c r="D904" s="312"/>
      <c r="E904" s="312"/>
      <c r="F904" s="243">
        <v>16</v>
      </c>
      <c r="G904" s="97"/>
      <c r="H904" s="99" t="str">
        <f t="shared" si="108"/>
        <v/>
      </c>
      <c r="I904" s="99" t="str">
        <f t="shared" si="106"/>
        <v/>
      </c>
      <c r="J904" s="101" t="s">
        <v>205</v>
      </c>
      <c r="K904" s="331">
        <f>IFERROR(VLOOKUP(L904,Mapping!AW:BA,5,FALSE),"")</f>
        <v>2</v>
      </c>
      <c r="L904" s="97" t="s">
        <v>925</v>
      </c>
      <c r="M904" s="336" t="s">
        <v>2938</v>
      </c>
      <c r="N904" s="97" t="s">
        <v>2880</v>
      </c>
      <c r="O904" s="245">
        <v>20220308</v>
      </c>
      <c r="P904" s="217" t="s">
        <v>30</v>
      </c>
      <c r="Q904" s="246"/>
      <c r="R904" s="97"/>
      <c r="S904" s="97"/>
      <c r="T904" s="101">
        <v>1</v>
      </c>
      <c r="U904" s="243">
        <v>16</v>
      </c>
      <c r="V904" s="97"/>
      <c r="W904" s="99" t="str">
        <f t="shared" si="109"/>
        <v/>
      </c>
      <c r="X904" s="99" t="str">
        <f t="shared" si="107"/>
        <v/>
      </c>
      <c r="Y904" s="101"/>
      <c r="Z904" s="101"/>
      <c r="AA904" s="101"/>
      <c r="AB904" s="247" t="s">
        <v>3095</v>
      </c>
      <c r="AC904" s="97"/>
      <c r="AD904" s="100">
        <f>IF(AE904="","",VLOOKUP(AE904,Mapping!AT:AU,2,FALSE))</f>
        <v>2</v>
      </c>
      <c r="AE904" s="101" t="s">
        <v>1</v>
      </c>
    </row>
    <row r="905" spans="1:31">
      <c r="A905" s="321">
        <v>19960052</v>
      </c>
      <c r="B905" s="217" t="s">
        <v>234</v>
      </c>
      <c r="C905" s="312"/>
      <c r="D905" s="312"/>
      <c r="E905" s="312"/>
      <c r="F905" s="243">
        <v>16</v>
      </c>
      <c r="G905" s="97"/>
      <c r="H905" s="99" t="str">
        <f t="shared" si="108"/>
        <v/>
      </c>
      <c r="I905" s="99" t="str">
        <f t="shared" si="106"/>
        <v/>
      </c>
      <c r="J905" s="101" t="s">
        <v>205</v>
      </c>
      <c r="K905" s="331">
        <f>IFERROR(VLOOKUP(L905,Mapping!AW:BA,5,FALSE),"")</f>
        <v>3</v>
      </c>
      <c r="L905" s="97" t="s">
        <v>943</v>
      </c>
      <c r="M905" s="336" t="s">
        <v>2938</v>
      </c>
      <c r="N905" s="97" t="s">
        <v>2880</v>
      </c>
      <c r="O905" s="245">
        <v>20220308</v>
      </c>
      <c r="P905" s="217" t="s">
        <v>30</v>
      </c>
      <c r="Q905" s="246"/>
      <c r="R905" s="97"/>
      <c r="S905" s="97"/>
      <c r="T905" s="101">
        <v>1</v>
      </c>
      <c r="U905" s="243">
        <v>16</v>
      </c>
      <c r="V905" s="97"/>
      <c r="W905" s="99" t="str">
        <f t="shared" si="109"/>
        <v/>
      </c>
      <c r="X905" s="99" t="str">
        <f t="shared" si="107"/>
        <v/>
      </c>
      <c r="Y905" s="101"/>
      <c r="Z905" s="101"/>
      <c r="AA905" s="101"/>
      <c r="AB905" s="247" t="s">
        <v>3095</v>
      </c>
      <c r="AC905" s="97"/>
      <c r="AD905" s="100">
        <f>IF(AE905="","",VLOOKUP(AE905,Mapping!AT:AU,2,FALSE))</f>
        <v>2</v>
      </c>
      <c r="AE905" s="101" t="s">
        <v>1</v>
      </c>
    </row>
    <row r="906" spans="1:31">
      <c r="A906" s="321">
        <v>19960052</v>
      </c>
      <c r="B906" s="217" t="s">
        <v>234</v>
      </c>
      <c r="C906" s="312"/>
      <c r="D906" s="312"/>
      <c r="E906" s="312"/>
      <c r="F906" s="243">
        <v>16</v>
      </c>
      <c r="G906" s="97"/>
      <c r="H906" s="99" t="str">
        <f t="shared" si="108"/>
        <v/>
      </c>
      <c r="I906" s="99" t="str">
        <f t="shared" si="106"/>
        <v/>
      </c>
      <c r="J906" s="101"/>
      <c r="K906" s="331">
        <f>IFERROR(VLOOKUP(L906,Mapping!AW:BA,5,FALSE),"")</f>
        <v>3</v>
      </c>
      <c r="L906" s="97" t="s">
        <v>943</v>
      </c>
      <c r="M906" s="336" t="s">
        <v>3057</v>
      </c>
      <c r="N906" s="97" t="s">
        <v>2880</v>
      </c>
      <c r="O906" s="245">
        <v>20220308</v>
      </c>
      <c r="P906" s="101" t="s">
        <v>3047</v>
      </c>
      <c r="Q906" s="246"/>
      <c r="R906" s="97"/>
      <c r="S906" s="97"/>
      <c r="T906" s="101">
        <v>1</v>
      </c>
      <c r="U906" s="243">
        <v>16</v>
      </c>
      <c r="V906" s="97"/>
      <c r="W906" s="99" t="str">
        <f t="shared" si="109"/>
        <v/>
      </c>
      <c r="X906" s="99" t="str">
        <f t="shared" si="107"/>
        <v/>
      </c>
      <c r="Y906" s="101"/>
      <c r="Z906" s="101"/>
      <c r="AA906" s="101"/>
      <c r="AB906" s="247" t="s">
        <v>3095</v>
      </c>
      <c r="AC906" s="97"/>
      <c r="AD906" s="100">
        <f>IF(AE906="","",VLOOKUP(AE906,Mapping!AT:AU,2,FALSE))</f>
        <v>2</v>
      </c>
      <c r="AE906" s="101" t="s">
        <v>1</v>
      </c>
    </row>
    <row r="907" spans="1:31">
      <c r="A907" s="215">
        <v>20110137</v>
      </c>
      <c r="B907" s="217" t="s">
        <v>248</v>
      </c>
      <c r="C907" s="312"/>
      <c r="D907" s="312"/>
      <c r="E907" s="312"/>
      <c r="F907" s="243">
        <v>16</v>
      </c>
      <c r="G907" s="97"/>
      <c r="H907" s="99" t="str">
        <f t="shared" si="108"/>
        <v/>
      </c>
      <c r="I907" s="99" t="str">
        <f t="shared" si="106"/>
        <v/>
      </c>
      <c r="J907" s="101" t="s">
        <v>205</v>
      </c>
      <c r="K907" s="331">
        <f>IFERROR(VLOOKUP(L907,Mapping!AW:BA,5,FALSE),"")</f>
        <v>1</v>
      </c>
      <c r="L907" s="97" t="s">
        <v>905</v>
      </c>
      <c r="M907" s="336" t="s">
        <v>2938</v>
      </c>
      <c r="N907" s="97" t="s">
        <v>2880</v>
      </c>
      <c r="O907" s="245" t="s">
        <v>3164</v>
      </c>
      <c r="P907" s="217" t="s">
        <v>30</v>
      </c>
      <c r="Q907" s="246"/>
      <c r="R907" s="97"/>
      <c r="S907" s="97"/>
      <c r="T907" s="101">
        <v>1</v>
      </c>
      <c r="U907" s="243">
        <v>16</v>
      </c>
      <c r="V907" s="97"/>
      <c r="W907" s="99" t="str">
        <f t="shared" si="109"/>
        <v/>
      </c>
      <c r="X907" s="99" t="str">
        <f t="shared" si="107"/>
        <v/>
      </c>
      <c r="Y907" s="101"/>
      <c r="Z907" s="101"/>
      <c r="AA907" s="101"/>
      <c r="AB907" s="247" t="s">
        <v>3095</v>
      </c>
      <c r="AC907" s="97"/>
      <c r="AD907" s="100">
        <f>IF(AE907="","",VLOOKUP(AE907,Mapping!AT:AU,2,FALSE))</f>
        <v>2</v>
      </c>
      <c r="AE907" s="101" t="s">
        <v>1</v>
      </c>
    </row>
    <row r="908" spans="1:31">
      <c r="A908" s="215">
        <v>20110137</v>
      </c>
      <c r="B908" s="217" t="s">
        <v>248</v>
      </c>
      <c r="C908" s="312"/>
      <c r="D908" s="312"/>
      <c r="E908" s="312"/>
      <c r="F908" s="243">
        <v>16</v>
      </c>
      <c r="G908" s="97"/>
      <c r="H908" s="99" t="str">
        <f t="shared" si="108"/>
        <v/>
      </c>
      <c r="I908" s="99" t="str">
        <f t="shared" si="106"/>
        <v/>
      </c>
      <c r="J908" s="101" t="s">
        <v>205</v>
      </c>
      <c r="K908" s="331">
        <f>IFERROR(VLOOKUP(L908,Mapping!AW:BA,5,FALSE),"")</f>
        <v>2</v>
      </c>
      <c r="L908" s="97" t="s">
        <v>925</v>
      </c>
      <c r="M908" s="336" t="s">
        <v>2938</v>
      </c>
      <c r="N908" s="97" t="s">
        <v>2880</v>
      </c>
      <c r="O908" s="245" t="s">
        <v>3164</v>
      </c>
      <c r="P908" s="217" t="s">
        <v>30</v>
      </c>
      <c r="Q908" s="246"/>
      <c r="R908" s="97"/>
      <c r="S908" s="97"/>
      <c r="T908" s="101">
        <v>1</v>
      </c>
      <c r="U908" s="243">
        <v>16</v>
      </c>
      <c r="V908" s="97"/>
      <c r="W908" s="99" t="str">
        <f t="shared" si="109"/>
        <v/>
      </c>
      <c r="X908" s="99" t="str">
        <f t="shared" si="107"/>
        <v/>
      </c>
      <c r="Y908" s="101"/>
      <c r="Z908" s="101"/>
      <c r="AA908" s="101"/>
      <c r="AB908" s="247" t="s">
        <v>3095</v>
      </c>
      <c r="AC908" s="97"/>
      <c r="AD908" s="100">
        <f>IF(AE908="","",VLOOKUP(AE908,Mapping!AT:AU,2,FALSE))</f>
        <v>2</v>
      </c>
      <c r="AE908" s="101" t="s">
        <v>1</v>
      </c>
    </row>
    <row r="909" spans="1:31">
      <c r="A909" s="215">
        <v>20110137</v>
      </c>
      <c r="B909" s="217" t="s">
        <v>248</v>
      </c>
      <c r="C909" s="312"/>
      <c r="D909" s="312"/>
      <c r="E909" s="312"/>
      <c r="F909" s="243">
        <v>16</v>
      </c>
      <c r="G909" s="97"/>
      <c r="H909" s="99" t="str">
        <f t="shared" si="108"/>
        <v/>
      </c>
      <c r="I909" s="99" t="str">
        <f t="shared" ref="I909:I940" si="110">IF(G909="","",F909&amp;" "&amp;G909)</f>
        <v/>
      </c>
      <c r="J909" s="101" t="s">
        <v>205</v>
      </c>
      <c r="K909" s="331">
        <f>IFERROR(VLOOKUP(L909,Mapping!AW:BA,5,FALSE),"")</f>
        <v>3</v>
      </c>
      <c r="L909" s="97" t="s">
        <v>943</v>
      </c>
      <c r="M909" s="336" t="s">
        <v>2938</v>
      </c>
      <c r="N909" s="97" t="s">
        <v>2880</v>
      </c>
      <c r="O909" s="245" t="s">
        <v>3164</v>
      </c>
      <c r="P909" s="217" t="s">
        <v>30</v>
      </c>
      <c r="Q909" s="246"/>
      <c r="R909" s="97"/>
      <c r="S909" s="97"/>
      <c r="T909" s="101">
        <v>1</v>
      </c>
      <c r="U909" s="243">
        <v>16</v>
      </c>
      <c r="V909" s="97"/>
      <c r="W909" s="99" t="str">
        <f t="shared" si="109"/>
        <v/>
      </c>
      <c r="X909" s="99" t="str">
        <f t="shared" ref="X909:X940" si="111">IF(V909="","",U909&amp;" "&amp;V909)</f>
        <v/>
      </c>
      <c r="Y909" s="101"/>
      <c r="Z909" s="101"/>
      <c r="AA909" s="101"/>
      <c r="AB909" s="247" t="s">
        <v>3095</v>
      </c>
      <c r="AC909" s="97"/>
      <c r="AD909" s="100">
        <f>IF(AE909="","",VLOOKUP(AE909,Mapping!AT:AU,2,FALSE))</f>
        <v>2</v>
      </c>
      <c r="AE909" s="101" t="s">
        <v>1</v>
      </c>
    </row>
    <row r="910" spans="1:31">
      <c r="A910" s="215">
        <v>20185945</v>
      </c>
      <c r="B910" s="217" t="s">
        <v>266</v>
      </c>
      <c r="C910" s="312"/>
      <c r="D910" s="312"/>
      <c r="E910" s="312"/>
      <c r="F910" s="243">
        <v>16</v>
      </c>
      <c r="G910" s="97"/>
      <c r="H910" s="99" t="str">
        <f t="shared" si="108"/>
        <v/>
      </c>
      <c r="I910" s="99" t="str">
        <f t="shared" si="110"/>
        <v/>
      </c>
      <c r="J910" s="101" t="s">
        <v>205</v>
      </c>
      <c r="K910" s="331">
        <f>IFERROR(VLOOKUP(L910,Mapping!AW:BA,5,FALSE),"")</f>
        <v>1</v>
      </c>
      <c r="L910" s="97" t="s">
        <v>905</v>
      </c>
      <c r="M910" s="336" t="s">
        <v>2938</v>
      </c>
      <c r="N910" s="97" t="s">
        <v>2880</v>
      </c>
      <c r="O910" s="245" t="s">
        <v>3164</v>
      </c>
      <c r="P910" s="217" t="s">
        <v>30</v>
      </c>
      <c r="Q910" s="246"/>
      <c r="R910" s="97"/>
      <c r="S910" s="97"/>
      <c r="T910" s="101">
        <v>1</v>
      </c>
      <c r="U910" s="243">
        <v>16</v>
      </c>
      <c r="V910" s="97"/>
      <c r="W910" s="99" t="str">
        <f t="shared" si="109"/>
        <v/>
      </c>
      <c r="X910" s="99" t="str">
        <f t="shared" si="111"/>
        <v/>
      </c>
      <c r="Y910" s="101"/>
      <c r="Z910" s="101"/>
      <c r="AA910" s="101"/>
      <c r="AB910" s="247" t="s">
        <v>3095</v>
      </c>
      <c r="AC910" s="97"/>
      <c r="AD910" s="100">
        <f>IF(AE910="","",VLOOKUP(AE910,Mapping!AT:AU,2,FALSE))</f>
        <v>2</v>
      </c>
      <c r="AE910" s="101" t="s">
        <v>1</v>
      </c>
    </row>
    <row r="911" spans="1:31">
      <c r="A911" s="215">
        <v>20185945</v>
      </c>
      <c r="B911" s="217" t="s">
        <v>266</v>
      </c>
      <c r="C911" s="312"/>
      <c r="D911" s="312"/>
      <c r="E911" s="312"/>
      <c r="F911" s="243">
        <v>16</v>
      </c>
      <c r="G911" s="97"/>
      <c r="H911" s="99" t="str">
        <f t="shared" si="108"/>
        <v/>
      </c>
      <c r="I911" s="99" t="str">
        <f t="shared" si="110"/>
        <v/>
      </c>
      <c r="J911" s="101" t="s">
        <v>205</v>
      </c>
      <c r="K911" s="331">
        <f>IFERROR(VLOOKUP(L911,Mapping!AW:BA,5,FALSE),"")</f>
        <v>2</v>
      </c>
      <c r="L911" s="97" t="s">
        <v>925</v>
      </c>
      <c r="M911" s="336" t="s">
        <v>2938</v>
      </c>
      <c r="N911" s="97" t="s">
        <v>2880</v>
      </c>
      <c r="O911" s="245" t="s">
        <v>3164</v>
      </c>
      <c r="P911" s="217" t="s">
        <v>30</v>
      </c>
      <c r="Q911" s="246"/>
      <c r="R911" s="97"/>
      <c r="S911" s="97"/>
      <c r="T911" s="101">
        <v>1</v>
      </c>
      <c r="U911" s="243">
        <v>16</v>
      </c>
      <c r="V911" s="97"/>
      <c r="W911" s="99" t="str">
        <f t="shared" si="109"/>
        <v/>
      </c>
      <c r="X911" s="99" t="str">
        <f t="shared" si="111"/>
        <v/>
      </c>
      <c r="Y911" s="101"/>
      <c r="Z911" s="101"/>
      <c r="AA911" s="101"/>
      <c r="AB911" s="247" t="s">
        <v>3095</v>
      </c>
      <c r="AC911" s="97"/>
      <c r="AD911" s="100">
        <f>IF(AE911="","",VLOOKUP(AE911,Mapping!AT:AU,2,FALSE))</f>
        <v>2</v>
      </c>
      <c r="AE911" s="101" t="s">
        <v>1</v>
      </c>
    </row>
    <row r="912" spans="1:31">
      <c r="A912" s="215">
        <v>20185945</v>
      </c>
      <c r="B912" s="217" t="s">
        <v>266</v>
      </c>
      <c r="C912" s="312"/>
      <c r="D912" s="312"/>
      <c r="E912" s="312"/>
      <c r="F912" s="243">
        <v>16</v>
      </c>
      <c r="G912" s="97"/>
      <c r="H912" s="99" t="str">
        <f t="shared" si="108"/>
        <v/>
      </c>
      <c r="I912" s="99" t="str">
        <f t="shared" si="110"/>
        <v/>
      </c>
      <c r="J912" s="101" t="s">
        <v>205</v>
      </c>
      <c r="K912" s="331">
        <f>IFERROR(VLOOKUP(L912,Mapping!AW:BA,5,FALSE),"")</f>
        <v>3</v>
      </c>
      <c r="L912" s="97" t="s">
        <v>943</v>
      </c>
      <c r="M912" s="336" t="s">
        <v>2938</v>
      </c>
      <c r="N912" s="97" t="s">
        <v>2880</v>
      </c>
      <c r="O912" s="245" t="s">
        <v>3164</v>
      </c>
      <c r="P912" s="217" t="s">
        <v>30</v>
      </c>
      <c r="Q912" s="246"/>
      <c r="R912" s="97"/>
      <c r="S912" s="97"/>
      <c r="T912" s="101">
        <v>1</v>
      </c>
      <c r="U912" s="243">
        <v>16</v>
      </c>
      <c r="V912" s="97"/>
      <c r="W912" s="99" t="str">
        <f t="shared" si="109"/>
        <v/>
      </c>
      <c r="X912" s="99" t="str">
        <f t="shared" si="111"/>
        <v/>
      </c>
      <c r="Y912" s="101"/>
      <c r="Z912" s="101"/>
      <c r="AA912" s="101"/>
      <c r="AB912" s="247" t="s">
        <v>3095</v>
      </c>
      <c r="AC912" s="97"/>
      <c r="AD912" s="100">
        <f>IF(AE912="","",VLOOKUP(AE912,Mapping!AT:AU,2,FALSE))</f>
        <v>2</v>
      </c>
      <c r="AE912" s="101" t="s">
        <v>1</v>
      </c>
    </row>
    <row r="913" spans="1:31">
      <c r="A913" s="215">
        <v>20129990</v>
      </c>
      <c r="B913" s="217" t="s">
        <v>253</v>
      </c>
      <c r="C913" s="312"/>
      <c r="D913" s="312"/>
      <c r="E913" s="312"/>
      <c r="F913" s="243">
        <v>16</v>
      </c>
      <c r="G913" s="97"/>
      <c r="H913" s="99" t="str">
        <f t="shared" si="108"/>
        <v/>
      </c>
      <c r="I913" s="99" t="str">
        <f t="shared" si="110"/>
        <v/>
      </c>
      <c r="J913" s="101" t="s">
        <v>205</v>
      </c>
      <c r="K913" s="331">
        <f>IFERROR(VLOOKUP(L913,Mapping!AW:BA,5,FALSE),"")</f>
        <v>1</v>
      </c>
      <c r="L913" s="97" t="s">
        <v>905</v>
      </c>
      <c r="M913" s="336" t="s">
        <v>2938</v>
      </c>
      <c r="N913" s="97" t="s">
        <v>2880</v>
      </c>
      <c r="O913" s="245" t="s">
        <v>3164</v>
      </c>
      <c r="P913" s="217" t="s">
        <v>30</v>
      </c>
      <c r="Q913" s="246"/>
      <c r="R913" s="97"/>
      <c r="S913" s="97"/>
      <c r="T913" s="101">
        <v>1</v>
      </c>
      <c r="U913" s="243">
        <v>16</v>
      </c>
      <c r="V913" s="97"/>
      <c r="W913" s="99" t="str">
        <f t="shared" si="109"/>
        <v/>
      </c>
      <c r="X913" s="99" t="str">
        <f t="shared" si="111"/>
        <v/>
      </c>
      <c r="Y913" s="101"/>
      <c r="Z913" s="101"/>
      <c r="AA913" s="101"/>
      <c r="AB913" s="247" t="s">
        <v>3095</v>
      </c>
      <c r="AC913" s="97"/>
      <c r="AD913" s="100">
        <f>IF(AE913="","",VLOOKUP(AE913,Mapping!AT:AU,2,FALSE))</f>
        <v>2</v>
      </c>
      <c r="AE913" s="101" t="s">
        <v>1</v>
      </c>
    </row>
    <row r="914" spans="1:31">
      <c r="A914" s="215">
        <v>20129990</v>
      </c>
      <c r="B914" s="217" t="s">
        <v>253</v>
      </c>
      <c r="C914" s="312"/>
      <c r="D914" s="312"/>
      <c r="E914" s="312"/>
      <c r="F914" s="243">
        <v>16</v>
      </c>
      <c r="G914" s="97"/>
      <c r="H914" s="99" t="str">
        <f t="shared" si="108"/>
        <v/>
      </c>
      <c r="I914" s="99" t="str">
        <f t="shared" si="110"/>
        <v/>
      </c>
      <c r="J914" s="101" t="s">
        <v>205</v>
      </c>
      <c r="K914" s="331">
        <f>IFERROR(VLOOKUP(L914,Mapping!AW:BA,5,FALSE),"")</f>
        <v>2</v>
      </c>
      <c r="L914" s="97" t="s">
        <v>925</v>
      </c>
      <c r="M914" s="336" t="s">
        <v>2938</v>
      </c>
      <c r="N914" s="97" t="s">
        <v>2880</v>
      </c>
      <c r="O914" s="245" t="s">
        <v>3164</v>
      </c>
      <c r="P914" s="217" t="s">
        <v>30</v>
      </c>
      <c r="Q914" s="246"/>
      <c r="R914" s="97"/>
      <c r="S914" s="97"/>
      <c r="T914" s="101">
        <v>1</v>
      </c>
      <c r="U914" s="243">
        <v>16</v>
      </c>
      <c r="V914" s="97"/>
      <c r="W914" s="99" t="str">
        <f t="shared" si="109"/>
        <v/>
      </c>
      <c r="X914" s="99" t="str">
        <f t="shared" si="111"/>
        <v/>
      </c>
      <c r="Y914" s="101"/>
      <c r="Z914" s="101"/>
      <c r="AA914" s="101"/>
      <c r="AB914" s="247" t="s">
        <v>3095</v>
      </c>
      <c r="AC914" s="97"/>
      <c r="AD914" s="100">
        <f>IF(AE914="","",VLOOKUP(AE914,Mapping!AT:AU,2,FALSE))</f>
        <v>2</v>
      </c>
      <c r="AE914" s="101" t="s">
        <v>1</v>
      </c>
    </row>
    <row r="915" spans="1:31">
      <c r="A915" s="215">
        <v>20129990</v>
      </c>
      <c r="B915" s="217" t="s">
        <v>253</v>
      </c>
      <c r="C915" s="312"/>
      <c r="D915" s="312"/>
      <c r="E915" s="312"/>
      <c r="F915" s="243">
        <v>16</v>
      </c>
      <c r="G915" s="97"/>
      <c r="H915" s="99" t="str">
        <f t="shared" si="108"/>
        <v/>
      </c>
      <c r="I915" s="99" t="str">
        <f t="shared" si="110"/>
        <v/>
      </c>
      <c r="J915" s="101" t="s">
        <v>205</v>
      </c>
      <c r="K915" s="331">
        <f>IFERROR(VLOOKUP(L915,Mapping!AW:BA,5,FALSE),"")</f>
        <v>3</v>
      </c>
      <c r="L915" s="97" t="s">
        <v>943</v>
      </c>
      <c r="M915" s="336" t="s">
        <v>2938</v>
      </c>
      <c r="N915" s="97" t="s">
        <v>2880</v>
      </c>
      <c r="O915" s="245" t="s">
        <v>3164</v>
      </c>
      <c r="P915" s="217" t="s">
        <v>30</v>
      </c>
      <c r="Q915" s="246"/>
      <c r="R915" s="97"/>
      <c r="S915" s="97"/>
      <c r="T915" s="101">
        <v>1</v>
      </c>
      <c r="U915" s="243">
        <v>16</v>
      </c>
      <c r="V915" s="97"/>
      <c r="W915" s="99" t="str">
        <f t="shared" si="109"/>
        <v/>
      </c>
      <c r="X915" s="99" t="str">
        <f t="shared" si="111"/>
        <v/>
      </c>
      <c r="Y915" s="101"/>
      <c r="Z915" s="101"/>
      <c r="AA915" s="101"/>
      <c r="AB915" s="247" t="s">
        <v>3095</v>
      </c>
      <c r="AC915" s="97"/>
      <c r="AD915" s="100">
        <f>IF(AE915="","",VLOOKUP(AE915,Mapping!AT:AU,2,FALSE))</f>
        <v>2</v>
      </c>
      <c r="AE915" s="101" t="s">
        <v>1</v>
      </c>
    </row>
    <row r="916" spans="1:31">
      <c r="A916" s="215" t="s">
        <v>305</v>
      </c>
      <c r="B916" s="217" t="s">
        <v>306</v>
      </c>
      <c r="C916" s="312"/>
      <c r="D916" s="312"/>
      <c r="E916" s="312"/>
      <c r="F916" s="243">
        <v>6</v>
      </c>
      <c r="G916" s="97"/>
      <c r="H916" s="99" t="str">
        <f t="shared" si="108"/>
        <v/>
      </c>
      <c r="I916" s="99" t="str">
        <f t="shared" si="110"/>
        <v/>
      </c>
      <c r="J916" s="101" t="s">
        <v>205</v>
      </c>
      <c r="K916" s="331">
        <f>IFERROR(VLOOKUP(L916,Mapping!AW:BA,5,FALSE),"")</f>
        <v>1</v>
      </c>
      <c r="L916" s="97" t="s">
        <v>905</v>
      </c>
      <c r="M916" s="336" t="s">
        <v>2938</v>
      </c>
      <c r="N916" s="97" t="s">
        <v>2872</v>
      </c>
      <c r="O916" s="245">
        <v>20220302</v>
      </c>
      <c r="P916" s="217" t="s">
        <v>30</v>
      </c>
      <c r="Q916" s="246"/>
      <c r="R916" s="97"/>
      <c r="S916" s="97"/>
      <c r="T916" s="101">
        <v>1</v>
      </c>
      <c r="U916" s="243">
        <v>6</v>
      </c>
      <c r="V916" s="97"/>
      <c r="W916" s="99" t="str">
        <f t="shared" si="109"/>
        <v/>
      </c>
      <c r="X916" s="99" t="str">
        <f t="shared" si="111"/>
        <v/>
      </c>
      <c r="Y916" s="101"/>
      <c r="Z916" s="101"/>
      <c r="AA916" s="101"/>
      <c r="AB916" s="247" t="s">
        <v>3159</v>
      </c>
      <c r="AC916" s="97"/>
      <c r="AD916" s="100">
        <f>IF(AE916="","",VLOOKUP(AE916,Mapping!AT:AU,2,FALSE))</f>
        <v>2</v>
      </c>
      <c r="AE916" s="101" t="s">
        <v>1</v>
      </c>
    </row>
    <row r="917" spans="1:31">
      <c r="A917" s="215" t="s">
        <v>305</v>
      </c>
      <c r="B917" s="217" t="s">
        <v>306</v>
      </c>
      <c r="C917" s="312"/>
      <c r="D917" s="312"/>
      <c r="E917" s="312"/>
      <c r="F917" s="243">
        <v>6</v>
      </c>
      <c r="G917" s="97"/>
      <c r="H917" s="99" t="str">
        <f t="shared" si="108"/>
        <v/>
      </c>
      <c r="I917" s="99" t="str">
        <f t="shared" si="110"/>
        <v/>
      </c>
      <c r="J917" s="101" t="s">
        <v>205</v>
      </c>
      <c r="K917" s="331">
        <f>IFERROR(VLOOKUP(L917,Mapping!AW:BA,5,FALSE),"")</f>
        <v>2</v>
      </c>
      <c r="L917" s="97" t="s">
        <v>925</v>
      </c>
      <c r="M917" s="336" t="s">
        <v>2938</v>
      </c>
      <c r="N917" s="97" t="s">
        <v>2872</v>
      </c>
      <c r="O917" s="245">
        <v>20220302</v>
      </c>
      <c r="P917" s="217" t="s">
        <v>30</v>
      </c>
      <c r="Q917" s="246"/>
      <c r="R917" s="97"/>
      <c r="S917" s="97"/>
      <c r="T917" s="101">
        <v>1</v>
      </c>
      <c r="U917" s="243">
        <v>6</v>
      </c>
      <c r="V917" s="97"/>
      <c r="W917" s="99" t="str">
        <f t="shared" si="109"/>
        <v/>
      </c>
      <c r="X917" s="99" t="str">
        <f t="shared" si="111"/>
        <v/>
      </c>
      <c r="Y917" s="101"/>
      <c r="Z917" s="101"/>
      <c r="AA917" s="101"/>
      <c r="AB917" s="247" t="s">
        <v>3159</v>
      </c>
      <c r="AC917" s="97"/>
      <c r="AD917" s="100">
        <f>IF(AE917="","",VLOOKUP(AE917,Mapping!AT:AU,2,FALSE))</f>
        <v>2</v>
      </c>
      <c r="AE917" s="101" t="s">
        <v>1</v>
      </c>
    </row>
    <row r="918" spans="1:31">
      <c r="A918" s="215" t="s">
        <v>2961</v>
      </c>
      <c r="B918" s="217" t="s">
        <v>283</v>
      </c>
      <c r="C918" s="312"/>
      <c r="D918" s="312"/>
      <c r="E918" s="312"/>
      <c r="F918" s="243">
        <v>6</v>
      </c>
      <c r="G918" s="97"/>
      <c r="H918" s="99" t="str">
        <f t="shared" si="108"/>
        <v/>
      </c>
      <c r="I918" s="99" t="str">
        <f t="shared" si="110"/>
        <v/>
      </c>
      <c r="J918" s="101" t="s">
        <v>205</v>
      </c>
      <c r="K918" s="331">
        <f>IFERROR(VLOOKUP(L918,Mapping!AW:BA,5,FALSE),"")</f>
        <v>1</v>
      </c>
      <c r="L918" s="97" t="s">
        <v>905</v>
      </c>
      <c r="M918" s="336" t="s">
        <v>2938</v>
      </c>
      <c r="N918" s="97" t="s">
        <v>2872</v>
      </c>
      <c r="O918" s="245">
        <v>20220302</v>
      </c>
      <c r="P918" s="217" t="s">
        <v>30</v>
      </c>
      <c r="Q918" s="246"/>
      <c r="R918" s="97"/>
      <c r="S918" s="97"/>
      <c r="T918" s="101">
        <v>1</v>
      </c>
      <c r="U918" s="243">
        <v>6</v>
      </c>
      <c r="V918" s="97"/>
      <c r="W918" s="99" t="str">
        <f t="shared" si="109"/>
        <v/>
      </c>
      <c r="X918" s="99" t="str">
        <f t="shared" si="111"/>
        <v/>
      </c>
      <c r="Y918" s="101"/>
      <c r="Z918" s="101"/>
      <c r="AA918" s="101"/>
      <c r="AB918" s="247" t="s">
        <v>3159</v>
      </c>
      <c r="AC918" s="97"/>
      <c r="AD918" s="100">
        <f>IF(AE918="","",VLOOKUP(AE918,Mapping!AT:AU,2,FALSE))</f>
        <v>2</v>
      </c>
      <c r="AE918" s="101" t="s">
        <v>1</v>
      </c>
    </row>
    <row r="919" spans="1:31">
      <c r="A919" s="215" t="s">
        <v>2961</v>
      </c>
      <c r="B919" s="217" t="s">
        <v>283</v>
      </c>
      <c r="C919" s="312"/>
      <c r="D919" s="312"/>
      <c r="E919" s="312"/>
      <c r="F919" s="243">
        <v>6</v>
      </c>
      <c r="G919" s="97"/>
      <c r="H919" s="99" t="str">
        <f t="shared" si="108"/>
        <v/>
      </c>
      <c r="I919" s="99" t="str">
        <f t="shared" si="110"/>
        <v/>
      </c>
      <c r="J919" s="101" t="s">
        <v>205</v>
      </c>
      <c r="K919" s="331">
        <f>IFERROR(VLOOKUP(L919,Mapping!AW:BA,5,FALSE),"")</f>
        <v>2</v>
      </c>
      <c r="L919" s="97" t="s">
        <v>925</v>
      </c>
      <c r="M919" s="336" t="s">
        <v>2938</v>
      </c>
      <c r="N919" s="97" t="s">
        <v>2872</v>
      </c>
      <c r="O919" s="245">
        <v>20220302</v>
      </c>
      <c r="P919" s="217" t="s">
        <v>30</v>
      </c>
      <c r="Q919" s="246"/>
      <c r="R919" s="97"/>
      <c r="S919" s="97"/>
      <c r="T919" s="101">
        <v>1</v>
      </c>
      <c r="U919" s="243">
        <v>6</v>
      </c>
      <c r="V919" s="97"/>
      <c r="W919" s="99" t="str">
        <f t="shared" si="109"/>
        <v/>
      </c>
      <c r="X919" s="99" t="str">
        <f t="shared" si="111"/>
        <v/>
      </c>
      <c r="Y919" s="101"/>
      <c r="Z919" s="101"/>
      <c r="AA919" s="101"/>
      <c r="AB919" s="247" t="s">
        <v>3159</v>
      </c>
      <c r="AC919" s="97"/>
      <c r="AD919" s="100">
        <f>IF(AE919="","",VLOOKUP(AE919,Mapping!AT:AU,2,FALSE))</f>
        <v>2</v>
      </c>
      <c r="AE919" s="101" t="s">
        <v>1</v>
      </c>
    </row>
    <row r="920" spans="1:31">
      <c r="A920" s="215" t="s">
        <v>2961</v>
      </c>
      <c r="B920" s="217" t="s">
        <v>283</v>
      </c>
      <c r="C920" s="312"/>
      <c r="D920" s="312"/>
      <c r="E920" s="312"/>
      <c r="F920" s="243">
        <v>6</v>
      </c>
      <c r="G920" s="97"/>
      <c r="H920" s="99" t="str">
        <f t="shared" si="108"/>
        <v/>
      </c>
      <c r="I920" s="99" t="str">
        <f t="shared" si="110"/>
        <v/>
      </c>
      <c r="J920" s="101" t="s">
        <v>205</v>
      </c>
      <c r="K920" s="331">
        <f>IFERROR(VLOOKUP(L920,Mapping!AW:BA,5,FALSE),"")</f>
        <v>3</v>
      </c>
      <c r="L920" s="97" t="s">
        <v>943</v>
      </c>
      <c r="M920" s="336" t="s">
        <v>2938</v>
      </c>
      <c r="N920" s="97" t="s">
        <v>2872</v>
      </c>
      <c r="O920" s="245">
        <v>20220302</v>
      </c>
      <c r="P920" s="217" t="s">
        <v>30</v>
      </c>
      <c r="Q920" s="246"/>
      <c r="R920" s="97"/>
      <c r="S920" s="97"/>
      <c r="T920" s="101">
        <v>1</v>
      </c>
      <c r="U920" s="243">
        <v>6</v>
      </c>
      <c r="V920" s="97"/>
      <c r="W920" s="99" t="str">
        <f t="shared" si="109"/>
        <v/>
      </c>
      <c r="X920" s="99" t="str">
        <f t="shared" si="111"/>
        <v/>
      </c>
      <c r="Y920" s="101"/>
      <c r="Z920" s="101"/>
      <c r="AA920" s="101"/>
      <c r="AB920" s="247" t="s">
        <v>3159</v>
      </c>
      <c r="AC920" s="97"/>
      <c r="AD920" s="100">
        <f>IF(AE920="","",VLOOKUP(AE920,Mapping!AT:AU,2,FALSE))</f>
        <v>2</v>
      </c>
      <c r="AE920" s="101" t="s">
        <v>1</v>
      </c>
    </row>
    <row r="921" spans="1:31">
      <c r="A921" s="215" t="s">
        <v>312</v>
      </c>
      <c r="B921" s="217" t="s">
        <v>313</v>
      </c>
      <c r="C921" s="312"/>
      <c r="D921" s="312"/>
      <c r="E921" s="312"/>
      <c r="F921" s="243">
        <v>6</v>
      </c>
      <c r="G921" s="97"/>
      <c r="H921" s="99" t="str">
        <f t="shared" si="108"/>
        <v/>
      </c>
      <c r="I921" s="99" t="str">
        <f t="shared" si="110"/>
        <v/>
      </c>
      <c r="J921" s="101" t="s">
        <v>205</v>
      </c>
      <c r="K921" s="331">
        <f>IFERROR(VLOOKUP(L921,Mapping!AW:BA,5,FALSE),"")</f>
        <v>1</v>
      </c>
      <c r="L921" s="97" t="s">
        <v>905</v>
      </c>
      <c r="M921" s="336" t="s">
        <v>2938</v>
      </c>
      <c r="N921" s="97" t="s">
        <v>2872</v>
      </c>
      <c r="O921" s="245" t="s">
        <v>3165</v>
      </c>
      <c r="P921" s="217" t="s">
        <v>30</v>
      </c>
      <c r="Q921" s="246"/>
      <c r="R921" s="97"/>
      <c r="S921" s="97"/>
      <c r="T921" s="101">
        <v>1</v>
      </c>
      <c r="U921" s="243">
        <v>6</v>
      </c>
      <c r="V921" s="97"/>
      <c r="W921" s="99" t="str">
        <f t="shared" si="109"/>
        <v/>
      </c>
      <c r="X921" s="99" t="str">
        <f t="shared" si="111"/>
        <v/>
      </c>
      <c r="Y921" s="101"/>
      <c r="Z921" s="101"/>
      <c r="AA921" s="101"/>
      <c r="AB921" s="247" t="s">
        <v>3159</v>
      </c>
      <c r="AC921" s="97"/>
      <c r="AD921" s="100">
        <f>IF(AE921="","",VLOOKUP(AE921,Mapping!AT:AU,2,FALSE))</f>
        <v>2</v>
      </c>
      <c r="AE921" s="101" t="s">
        <v>1</v>
      </c>
    </row>
    <row r="922" spans="1:31">
      <c r="A922" s="215" t="s">
        <v>312</v>
      </c>
      <c r="B922" s="217" t="s">
        <v>313</v>
      </c>
      <c r="C922" s="312"/>
      <c r="D922" s="312"/>
      <c r="E922" s="312"/>
      <c r="F922" s="243">
        <v>6</v>
      </c>
      <c r="G922" s="97"/>
      <c r="H922" s="99" t="str">
        <f t="shared" si="108"/>
        <v/>
      </c>
      <c r="I922" s="99" t="str">
        <f t="shared" si="110"/>
        <v/>
      </c>
      <c r="J922" s="101" t="s">
        <v>205</v>
      </c>
      <c r="K922" s="331">
        <f>IFERROR(VLOOKUP(L922,Mapping!AW:BA,5,FALSE),"")</f>
        <v>2</v>
      </c>
      <c r="L922" s="97" t="s">
        <v>925</v>
      </c>
      <c r="M922" s="336" t="s">
        <v>2938</v>
      </c>
      <c r="N922" s="97" t="s">
        <v>2872</v>
      </c>
      <c r="O922" s="245" t="s">
        <v>3165</v>
      </c>
      <c r="P922" s="217" t="s">
        <v>30</v>
      </c>
      <c r="Q922" s="246"/>
      <c r="R922" s="97"/>
      <c r="S922" s="97"/>
      <c r="T922" s="101">
        <v>1</v>
      </c>
      <c r="U922" s="243">
        <v>6</v>
      </c>
      <c r="V922" s="97"/>
      <c r="W922" s="99" t="str">
        <f t="shared" si="109"/>
        <v/>
      </c>
      <c r="X922" s="99" t="str">
        <f t="shared" si="111"/>
        <v/>
      </c>
      <c r="Y922" s="101"/>
      <c r="Z922" s="101"/>
      <c r="AA922" s="101"/>
      <c r="AB922" s="247" t="s">
        <v>3159</v>
      </c>
      <c r="AC922" s="97"/>
      <c r="AD922" s="100">
        <f>IF(AE922="","",VLOOKUP(AE922,Mapping!AT:AU,2,FALSE))</f>
        <v>2</v>
      </c>
      <c r="AE922" s="101" t="s">
        <v>1</v>
      </c>
    </row>
    <row r="923" spans="1:31">
      <c r="A923" s="215" t="s">
        <v>312</v>
      </c>
      <c r="B923" s="217" t="s">
        <v>313</v>
      </c>
      <c r="C923" s="312"/>
      <c r="D923" s="312"/>
      <c r="E923" s="312"/>
      <c r="F923" s="243">
        <v>6</v>
      </c>
      <c r="G923" s="97"/>
      <c r="H923" s="99" t="str">
        <f t="shared" si="108"/>
        <v/>
      </c>
      <c r="I923" s="99" t="str">
        <f t="shared" si="110"/>
        <v/>
      </c>
      <c r="J923" s="101" t="s">
        <v>205</v>
      </c>
      <c r="K923" s="331">
        <f>IFERROR(VLOOKUP(L923,Mapping!AW:BA,5,FALSE),"")</f>
        <v>3</v>
      </c>
      <c r="L923" s="97" t="s">
        <v>943</v>
      </c>
      <c r="M923" s="336" t="s">
        <v>2938</v>
      </c>
      <c r="N923" s="97" t="s">
        <v>2872</v>
      </c>
      <c r="O923" s="245" t="s">
        <v>3165</v>
      </c>
      <c r="P923" s="217" t="s">
        <v>30</v>
      </c>
      <c r="Q923" s="246"/>
      <c r="R923" s="97"/>
      <c r="S923" s="97"/>
      <c r="T923" s="101">
        <v>1</v>
      </c>
      <c r="U923" s="243">
        <v>6</v>
      </c>
      <c r="V923" s="97"/>
      <c r="W923" s="99" t="str">
        <f t="shared" si="109"/>
        <v/>
      </c>
      <c r="X923" s="99" t="str">
        <f t="shared" si="111"/>
        <v/>
      </c>
      <c r="Y923" s="101"/>
      <c r="Z923" s="101"/>
      <c r="AA923" s="101"/>
      <c r="AB923" s="247" t="s">
        <v>3159</v>
      </c>
      <c r="AC923" s="97"/>
      <c r="AD923" s="100">
        <f>IF(AE923="","",VLOOKUP(AE923,Mapping!AT:AU,2,FALSE))</f>
        <v>2</v>
      </c>
      <c r="AE923" s="101" t="s">
        <v>1</v>
      </c>
    </row>
    <row r="924" spans="1:31">
      <c r="A924" s="215" t="s">
        <v>346</v>
      </c>
      <c r="B924" s="217" t="s">
        <v>347</v>
      </c>
      <c r="C924" s="312"/>
      <c r="D924" s="312"/>
      <c r="E924" s="312"/>
      <c r="F924" s="243">
        <v>6</v>
      </c>
      <c r="G924" s="97"/>
      <c r="H924" s="99" t="str">
        <f t="shared" si="108"/>
        <v/>
      </c>
      <c r="I924" s="99" t="str">
        <f t="shared" si="110"/>
        <v/>
      </c>
      <c r="J924" s="101" t="s">
        <v>205</v>
      </c>
      <c r="K924" s="331">
        <f>IFERROR(VLOOKUP(L924,Mapping!AW:BA,5,FALSE),"")</f>
        <v>1</v>
      </c>
      <c r="L924" s="97" t="s">
        <v>905</v>
      </c>
      <c r="M924" s="336" t="s">
        <v>2938</v>
      </c>
      <c r="N924" s="97" t="s">
        <v>2872</v>
      </c>
      <c r="O924" s="245" t="s">
        <v>3165</v>
      </c>
      <c r="P924" s="217" t="s">
        <v>30</v>
      </c>
      <c r="Q924" s="246"/>
      <c r="R924" s="97"/>
      <c r="S924" s="97"/>
      <c r="T924" s="101">
        <v>1</v>
      </c>
      <c r="U924" s="243">
        <v>6</v>
      </c>
      <c r="V924" s="97"/>
      <c r="W924" s="99" t="str">
        <f t="shared" si="109"/>
        <v/>
      </c>
      <c r="X924" s="99" t="str">
        <f t="shared" si="111"/>
        <v/>
      </c>
      <c r="Y924" s="101"/>
      <c r="Z924" s="101"/>
      <c r="AA924" s="101"/>
      <c r="AB924" s="247" t="s">
        <v>3159</v>
      </c>
      <c r="AC924" s="97"/>
      <c r="AD924" s="100">
        <f>IF(AE924="","",VLOOKUP(AE924,Mapping!AT:AU,2,FALSE))</f>
        <v>2</v>
      </c>
      <c r="AE924" s="101" t="s">
        <v>1</v>
      </c>
    </row>
    <row r="925" spans="1:31">
      <c r="A925" s="215" t="s">
        <v>346</v>
      </c>
      <c r="B925" s="217" t="s">
        <v>347</v>
      </c>
      <c r="C925" s="312"/>
      <c r="D925" s="312"/>
      <c r="E925" s="312"/>
      <c r="F925" s="243">
        <v>6</v>
      </c>
      <c r="G925" s="97"/>
      <c r="H925" s="99" t="str">
        <f t="shared" si="108"/>
        <v/>
      </c>
      <c r="I925" s="99" t="str">
        <f t="shared" si="110"/>
        <v/>
      </c>
      <c r="J925" s="101" t="s">
        <v>205</v>
      </c>
      <c r="K925" s="331">
        <f>IFERROR(VLOOKUP(L925,Mapping!AW:BA,5,FALSE),"")</f>
        <v>2</v>
      </c>
      <c r="L925" s="97" t="s">
        <v>925</v>
      </c>
      <c r="M925" s="336" t="s">
        <v>2938</v>
      </c>
      <c r="N925" s="97" t="s">
        <v>2872</v>
      </c>
      <c r="O925" s="245" t="s">
        <v>3165</v>
      </c>
      <c r="P925" s="217" t="s">
        <v>30</v>
      </c>
      <c r="Q925" s="246"/>
      <c r="R925" s="97"/>
      <c r="S925" s="97"/>
      <c r="T925" s="101">
        <v>1</v>
      </c>
      <c r="U925" s="243">
        <v>6</v>
      </c>
      <c r="V925" s="97"/>
      <c r="W925" s="99" t="str">
        <f t="shared" si="109"/>
        <v/>
      </c>
      <c r="X925" s="99" t="str">
        <f t="shared" si="111"/>
        <v/>
      </c>
      <c r="Y925" s="101"/>
      <c r="Z925" s="101"/>
      <c r="AA925" s="101"/>
      <c r="AB925" s="247" t="s">
        <v>1322</v>
      </c>
      <c r="AC925" s="97"/>
      <c r="AD925" s="100">
        <f>IF(AE925="","",VLOOKUP(AE925,Mapping!AT:AU,2,FALSE))</f>
        <v>2</v>
      </c>
      <c r="AE925" s="101" t="s">
        <v>1</v>
      </c>
    </row>
    <row r="926" spans="1:31">
      <c r="A926" s="215" t="s">
        <v>346</v>
      </c>
      <c r="B926" s="217" t="s">
        <v>347</v>
      </c>
      <c r="C926" s="312"/>
      <c r="D926" s="312"/>
      <c r="E926" s="312"/>
      <c r="F926" s="243">
        <v>6</v>
      </c>
      <c r="G926" s="97"/>
      <c r="H926" s="99" t="str">
        <f t="shared" si="108"/>
        <v/>
      </c>
      <c r="I926" s="99" t="str">
        <f t="shared" si="110"/>
        <v/>
      </c>
      <c r="J926" s="101" t="s">
        <v>205</v>
      </c>
      <c r="K926" s="331">
        <f>IFERROR(VLOOKUP(L926,Mapping!AW:BA,5,FALSE),"")</f>
        <v>3</v>
      </c>
      <c r="L926" s="97" t="s">
        <v>943</v>
      </c>
      <c r="M926" s="336" t="s">
        <v>2938</v>
      </c>
      <c r="N926" s="97" t="s">
        <v>2872</v>
      </c>
      <c r="O926" s="245" t="s">
        <v>3165</v>
      </c>
      <c r="P926" s="217" t="s">
        <v>30</v>
      </c>
      <c r="Q926" s="246"/>
      <c r="R926" s="97"/>
      <c r="S926" s="97"/>
      <c r="T926" s="101">
        <v>1</v>
      </c>
      <c r="U926" s="243">
        <v>6</v>
      </c>
      <c r="V926" s="97"/>
      <c r="W926" s="99" t="str">
        <f t="shared" si="109"/>
        <v/>
      </c>
      <c r="X926" s="99" t="str">
        <f t="shared" si="111"/>
        <v/>
      </c>
      <c r="Y926" s="101"/>
      <c r="Z926" s="101"/>
      <c r="AA926" s="101"/>
      <c r="AB926" s="247" t="s">
        <v>3159</v>
      </c>
      <c r="AC926" s="97"/>
      <c r="AD926" s="100">
        <f>IF(AE926="","",VLOOKUP(AE926,Mapping!AT:AU,2,FALSE))</f>
        <v>2</v>
      </c>
      <c r="AE926" s="101" t="s">
        <v>1</v>
      </c>
    </row>
    <row r="927" spans="1:31">
      <c r="A927" s="215" t="s">
        <v>329</v>
      </c>
      <c r="B927" s="217" t="s">
        <v>330</v>
      </c>
      <c r="C927" s="312"/>
      <c r="D927" s="312"/>
      <c r="E927" s="312"/>
      <c r="F927" s="243">
        <v>6</v>
      </c>
      <c r="G927" s="97"/>
      <c r="H927" s="99" t="str">
        <f t="shared" si="108"/>
        <v/>
      </c>
      <c r="I927" s="99" t="str">
        <f t="shared" si="110"/>
        <v/>
      </c>
      <c r="J927" s="101" t="s">
        <v>205</v>
      </c>
      <c r="K927" s="331">
        <f>IFERROR(VLOOKUP(L927,Mapping!AW:BA,5,FALSE),"")</f>
        <v>1</v>
      </c>
      <c r="L927" s="97" t="s">
        <v>905</v>
      </c>
      <c r="M927" s="336" t="s">
        <v>2938</v>
      </c>
      <c r="N927" s="97" t="s">
        <v>2872</v>
      </c>
      <c r="O927" s="245" t="s">
        <v>3165</v>
      </c>
      <c r="P927" s="217" t="s">
        <v>30</v>
      </c>
      <c r="Q927" s="246"/>
      <c r="R927" s="97"/>
      <c r="S927" s="97"/>
      <c r="T927" s="101">
        <v>1</v>
      </c>
      <c r="U927" s="243">
        <v>6</v>
      </c>
      <c r="V927" s="97"/>
      <c r="W927" s="99" t="str">
        <f t="shared" si="109"/>
        <v/>
      </c>
      <c r="X927" s="99" t="str">
        <f t="shared" si="111"/>
        <v/>
      </c>
      <c r="Y927" s="101"/>
      <c r="Z927" s="101"/>
      <c r="AA927" s="101"/>
      <c r="AB927" s="247" t="s">
        <v>3159</v>
      </c>
      <c r="AC927" s="97"/>
      <c r="AD927" s="100">
        <f>IF(AE927="","",VLOOKUP(AE927,Mapping!AT:AU,2,FALSE))</f>
        <v>2</v>
      </c>
      <c r="AE927" s="101" t="s">
        <v>1</v>
      </c>
    </row>
    <row r="928" spans="1:31">
      <c r="A928" s="215" t="s">
        <v>329</v>
      </c>
      <c r="B928" s="217" t="s">
        <v>330</v>
      </c>
      <c r="C928" s="312"/>
      <c r="D928" s="312"/>
      <c r="E928" s="312"/>
      <c r="F928" s="243">
        <v>6</v>
      </c>
      <c r="G928" s="97"/>
      <c r="H928" s="99" t="str">
        <f t="shared" si="108"/>
        <v/>
      </c>
      <c r="I928" s="99" t="str">
        <f t="shared" si="110"/>
        <v/>
      </c>
      <c r="J928" s="101" t="s">
        <v>205</v>
      </c>
      <c r="K928" s="331">
        <f>IFERROR(VLOOKUP(L928,Mapping!AW:BA,5,FALSE),"")</f>
        <v>2</v>
      </c>
      <c r="L928" s="97" t="s">
        <v>925</v>
      </c>
      <c r="M928" s="336" t="s">
        <v>2938</v>
      </c>
      <c r="N928" s="97" t="s">
        <v>2872</v>
      </c>
      <c r="O928" s="245" t="s">
        <v>3165</v>
      </c>
      <c r="P928" s="217" t="s">
        <v>30</v>
      </c>
      <c r="Q928" s="246"/>
      <c r="R928" s="97"/>
      <c r="S928" s="97"/>
      <c r="T928" s="101">
        <v>1</v>
      </c>
      <c r="U928" s="243">
        <v>6</v>
      </c>
      <c r="V928" s="97"/>
      <c r="W928" s="99" t="str">
        <f t="shared" si="109"/>
        <v/>
      </c>
      <c r="X928" s="99" t="str">
        <f t="shared" si="111"/>
        <v/>
      </c>
      <c r="Y928" s="101"/>
      <c r="Z928" s="101"/>
      <c r="AA928" s="101"/>
      <c r="AB928" s="247" t="s">
        <v>3159</v>
      </c>
      <c r="AC928" s="97"/>
      <c r="AD928" s="100">
        <f>IF(AE928="","",VLOOKUP(AE928,Mapping!AT:AU,2,FALSE))</f>
        <v>2</v>
      </c>
      <c r="AE928" s="101" t="s">
        <v>1</v>
      </c>
    </row>
    <row r="929" spans="1:31">
      <c r="A929" s="215" t="s">
        <v>329</v>
      </c>
      <c r="B929" s="217" t="s">
        <v>330</v>
      </c>
      <c r="C929" s="312"/>
      <c r="D929" s="312"/>
      <c r="E929" s="312"/>
      <c r="F929" s="243">
        <v>6</v>
      </c>
      <c r="G929" s="97"/>
      <c r="H929" s="99" t="str">
        <f t="shared" si="108"/>
        <v/>
      </c>
      <c r="I929" s="99" t="str">
        <f t="shared" si="110"/>
        <v/>
      </c>
      <c r="J929" s="101" t="s">
        <v>205</v>
      </c>
      <c r="K929" s="331">
        <f>IFERROR(VLOOKUP(L929,Mapping!AW:BA,5,FALSE),"")</f>
        <v>3</v>
      </c>
      <c r="L929" s="97" t="s">
        <v>943</v>
      </c>
      <c r="M929" s="336" t="s">
        <v>2938</v>
      </c>
      <c r="N929" s="97" t="s">
        <v>2872</v>
      </c>
      <c r="O929" s="245" t="s">
        <v>3165</v>
      </c>
      <c r="P929" s="217" t="s">
        <v>30</v>
      </c>
      <c r="Q929" s="246"/>
      <c r="R929" s="97"/>
      <c r="S929" s="97"/>
      <c r="T929" s="101">
        <v>1</v>
      </c>
      <c r="U929" s="243">
        <v>6</v>
      </c>
      <c r="V929" s="97"/>
      <c r="W929" s="99" t="str">
        <f t="shared" si="109"/>
        <v/>
      </c>
      <c r="X929" s="99" t="str">
        <f t="shared" si="111"/>
        <v/>
      </c>
      <c r="Y929" s="101"/>
      <c r="Z929" s="101"/>
      <c r="AA929" s="101"/>
      <c r="AB929" s="247" t="s">
        <v>3159</v>
      </c>
      <c r="AC929" s="97"/>
      <c r="AD929" s="100">
        <f>IF(AE929="","",VLOOKUP(AE929,Mapping!AT:AU,2,FALSE))</f>
        <v>2</v>
      </c>
      <c r="AE929" s="101" t="s">
        <v>1</v>
      </c>
    </row>
    <row r="930" spans="1:31">
      <c r="A930" s="215" t="s">
        <v>331</v>
      </c>
      <c r="B930" s="217" t="s">
        <v>332</v>
      </c>
      <c r="C930" s="312"/>
      <c r="D930" s="312"/>
      <c r="E930" s="312"/>
      <c r="F930" s="243">
        <v>6</v>
      </c>
      <c r="G930" s="97"/>
      <c r="H930" s="99" t="str">
        <f t="shared" si="108"/>
        <v/>
      </c>
      <c r="I930" s="99" t="str">
        <f t="shared" si="110"/>
        <v/>
      </c>
      <c r="J930" s="101" t="s">
        <v>205</v>
      </c>
      <c r="K930" s="331">
        <f>IFERROR(VLOOKUP(L930,Mapping!AW:BA,5,FALSE),"")</f>
        <v>1</v>
      </c>
      <c r="L930" s="97" t="s">
        <v>905</v>
      </c>
      <c r="M930" s="336" t="s">
        <v>2938</v>
      </c>
      <c r="N930" s="97" t="s">
        <v>2872</v>
      </c>
      <c r="O930" s="245" t="s">
        <v>3165</v>
      </c>
      <c r="P930" s="217" t="s">
        <v>30</v>
      </c>
      <c r="Q930" s="246"/>
      <c r="R930" s="97"/>
      <c r="S930" s="97"/>
      <c r="T930" s="101">
        <v>1</v>
      </c>
      <c r="U930" s="243">
        <v>6</v>
      </c>
      <c r="V930" s="97"/>
      <c r="W930" s="99" t="str">
        <f t="shared" si="109"/>
        <v/>
      </c>
      <c r="X930" s="99" t="str">
        <f t="shared" si="111"/>
        <v/>
      </c>
      <c r="Y930" s="101"/>
      <c r="Z930" s="101"/>
      <c r="AA930" s="101"/>
      <c r="AB930" s="247" t="s">
        <v>1322</v>
      </c>
      <c r="AC930" s="97"/>
      <c r="AD930" s="100">
        <f>IF(AE930="","",VLOOKUP(AE930,Mapping!AT:AU,2,FALSE))</f>
        <v>2</v>
      </c>
      <c r="AE930" s="101" t="s">
        <v>1</v>
      </c>
    </row>
    <row r="931" spans="1:31">
      <c r="A931" s="215" t="s">
        <v>331</v>
      </c>
      <c r="B931" s="217" t="s">
        <v>332</v>
      </c>
      <c r="C931" s="312"/>
      <c r="D931" s="312"/>
      <c r="E931" s="312"/>
      <c r="F931" s="243">
        <v>6</v>
      </c>
      <c r="G931" s="97"/>
      <c r="H931" s="99" t="str">
        <f t="shared" si="108"/>
        <v/>
      </c>
      <c r="I931" s="99" t="str">
        <f t="shared" si="110"/>
        <v/>
      </c>
      <c r="J931" s="101" t="s">
        <v>205</v>
      </c>
      <c r="K931" s="331">
        <f>IFERROR(VLOOKUP(L931,Mapping!AW:BA,5,FALSE),"")</f>
        <v>2</v>
      </c>
      <c r="L931" s="97" t="s">
        <v>925</v>
      </c>
      <c r="M931" s="336" t="s">
        <v>2938</v>
      </c>
      <c r="N931" s="97" t="s">
        <v>2872</v>
      </c>
      <c r="O931" s="245" t="s">
        <v>3165</v>
      </c>
      <c r="P931" s="217" t="s">
        <v>30</v>
      </c>
      <c r="Q931" s="246"/>
      <c r="R931" s="97"/>
      <c r="S931" s="97"/>
      <c r="T931" s="101">
        <v>1</v>
      </c>
      <c r="U931" s="243">
        <v>6</v>
      </c>
      <c r="V931" s="97"/>
      <c r="W931" s="99" t="str">
        <f t="shared" si="109"/>
        <v/>
      </c>
      <c r="X931" s="99" t="str">
        <f t="shared" si="111"/>
        <v/>
      </c>
      <c r="Y931" s="101"/>
      <c r="Z931" s="101"/>
      <c r="AA931" s="101"/>
      <c r="AB931" s="247" t="s">
        <v>3159</v>
      </c>
      <c r="AC931" s="97"/>
      <c r="AD931" s="100">
        <f>IF(AE931="","",VLOOKUP(AE931,Mapping!AT:AU,2,FALSE))</f>
        <v>2</v>
      </c>
      <c r="AE931" s="101" t="s">
        <v>1</v>
      </c>
    </row>
    <row r="932" spans="1:31">
      <c r="A932" s="215" t="s">
        <v>331</v>
      </c>
      <c r="B932" s="217" t="s">
        <v>332</v>
      </c>
      <c r="C932" s="312"/>
      <c r="D932" s="312"/>
      <c r="E932" s="312"/>
      <c r="F932" s="243">
        <v>6</v>
      </c>
      <c r="G932" s="97"/>
      <c r="H932" s="99" t="str">
        <f t="shared" si="108"/>
        <v/>
      </c>
      <c r="I932" s="99" t="str">
        <f t="shared" si="110"/>
        <v/>
      </c>
      <c r="J932" s="101" t="s">
        <v>205</v>
      </c>
      <c r="K932" s="331">
        <f>IFERROR(VLOOKUP(L932,Mapping!AW:BA,5,FALSE),"")</f>
        <v>3</v>
      </c>
      <c r="L932" s="97" t="s">
        <v>943</v>
      </c>
      <c r="M932" s="336" t="s">
        <v>2938</v>
      </c>
      <c r="N932" s="97" t="s">
        <v>2872</v>
      </c>
      <c r="O932" s="245" t="s">
        <v>3165</v>
      </c>
      <c r="P932" s="217" t="s">
        <v>30</v>
      </c>
      <c r="Q932" s="246"/>
      <c r="R932" s="97"/>
      <c r="S932" s="97"/>
      <c r="T932" s="101">
        <v>1</v>
      </c>
      <c r="U932" s="243">
        <v>6</v>
      </c>
      <c r="V932" s="97"/>
      <c r="W932" s="99" t="str">
        <f t="shared" si="109"/>
        <v/>
      </c>
      <c r="X932" s="99" t="str">
        <f t="shared" si="111"/>
        <v/>
      </c>
      <c r="Y932" s="101"/>
      <c r="Z932" s="101"/>
      <c r="AA932" s="101"/>
      <c r="AB932" s="247" t="s">
        <v>3159</v>
      </c>
      <c r="AC932" s="97"/>
      <c r="AD932" s="100">
        <f>IF(AE932="","",VLOOKUP(AE932,Mapping!AT:AU,2,FALSE))</f>
        <v>2</v>
      </c>
      <c r="AE932" s="101" t="s">
        <v>1</v>
      </c>
    </row>
    <row r="933" spans="1:31">
      <c r="A933" s="215" t="s">
        <v>305</v>
      </c>
      <c r="B933" s="217" t="s">
        <v>306</v>
      </c>
      <c r="C933" s="312"/>
      <c r="D933" s="312"/>
      <c r="E933" s="312"/>
      <c r="F933" s="243">
        <v>6</v>
      </c>
      <c r="G933" s="97"/>
      <c r="H933" s="99" t="str">
        <f t="shared" si="108"/>
        <v/>
      </c>
      <c r="I933" s="99" t="str">
        <f t="shared" si="110"/>
        <v/>
      </c>
      <c r="J933" s="101"/>
      <c r="K933" s="331">
        <f>IFERROR(VLOOKUP(L933,Mapping!AW:BA,5,FALSE),"")</f>
        <v>1</v>
      </c>
      <c r="L933" s="97" t="s">
        <v>905</v>
      </c>
      <c r="M933" s="336" t="s">
        <v>3057</v>
      </c>
      <c r="N933" s="97" t="s">
        <v>2872</v>
      </c>
      <c r="O933" s="245">
        <v>20220302</v>
      </c>
      <c r="P933" s="101" t="s">
        <v>3047</v>
      </c>
      <c r="Q933" s="246"/>
      <c r="R933" s="97"/>
      <c r="S933" s="97"/>
      <c r="T933" s="101">
        <v>1</v>
      </c>
      <c r="U933" s="243">
        <v>12</v>
      </c>
      <c r="V933" s="97">
        <v>10</v>
      </c>
      <c r="W933" s="99" t="str">
        <f t="shared" si="109"/>
        <v>UREN -80 033001 12 10</v>
      </c>
      <c r="X933" s="99" t="str">
        <f t="shared" si="111"/>
        <v>12 10</v>
      </c>
      <c r="Y933" s="101"/>
      <c r="Z933" s="101"/>
      <c r="AA933" t="s">
        <v>2835</v>
      </c>
      <c r="AB933" s="247" t="s">
        <v>3159</v>
      </c>
      <c r="AC933" s="97"/>
      <c r="AD933" s="100">
        <f>IF(AE933="","",VLOOKUP(AE933,Mapping!AT:AU,2,FALSE))</f>
        <v>2</v>
      </c>
      <c r="AE933" s="101" t="s">
        <v>1</v>
      </c>
    </row>
    <row r="934" spans="1:31">
      <c r="A934" s="215" t="s">
        <v>305</v>
      </c>
      <c r="B934" s="217" t="s">
        <v>306</v>
      </c>
      <c r="C934" s="312"/>
      <c r="D934" s="312"/>
      <c r="E934" s="312"/>
      <c r="F934" s="243">
        <v>6</v>
      </c>
      <c r="G934" s="97"/>
      <c r="H934" s="99" t="str">
        <f t="shared" si="108"/>
        <v/>
      </c>
      <c r="I934" s="99" t="str">
        <f t="shared" si="110"/>
        <v/>
      </c>
      <c r="J934" s="101"/>
      <c r="K934" s="331">
        <f>IFERROR(VLOOKUP(L934,Mapping!AW:BA,5,FALSE),"")</f>
        <v>2</v>
      </c>
      <c r="L934" s="97" t="s">
        <v>925</v>
      </c>
      <c r="M934" s="336" t="s">
        <v>3057</v>
      </c>
      <c r="N934" s="97" t="s">
        <v>2872</v>
      </c>
      <c r="O934" s="245">
        <v>20220302</v>
      </c>
      <c r="P934" s="101" t="s">
        <v>3047</v>
      </c>
      <c r="Q934" s="246"/>
      <c r="R934" s="97"/>
      <c r="S934" s="97"/>
      <c r="T934" s="101">
        <v>1</v>
      </c>
      <c r="U934" s="243">
        <v>12</v>
      </c>
      <c r="V934" s="97">
        <v>10</v>
      </c>
      <c r="W934" s="99" t="str">
        <f t="shared" si="109"/>
        <v>UREN -80 033001 12 10</v>
      </c>
      <c r="X934" s="99" t="str">
        <f t="shared" si="111"/>
        <v>12 10</v>
      </c>
      <c r="Y934" s="101"/>
      <c r="Z934" s="101"/>
      <c r="AA934" t="s">
        <v>2837</v>
      </c>
      <c r="AB934" s="247" t="s">
        <v>3159</v>
      </c>
      <c r="AC934" s="97"/>
      <c r="AD934" s="100">
        <f>IF(AE934="","",VLOOKUP(AE934,Mapping!AT:AU,2,FALSE))</f>
        <v>2</v>
      </c>
      <c r="AE934" s="101" t="s">
        <v>1</v>
      </c>
    </row>
    <row r="935" spans="1:31">
      <c r="A935" s="215" t="s">
        <v>305</v>
      </c>
      <c r="B935" s="217" t="s">
        <v>306</v>
      </c>
      <c r="C935" s="312"/>
      <c r="D935" s="312"/>
      <c r="E935" s="312"/>
      <c r="F935" s="243">
        <v>6</v>
      </c>
      <c r="G935" s="97"/>
      <c r="H935" s="99" t="str">
        <f t="shared" ref="H935:H966" si="112">IF(G935="","","UREN -80 033001"&amp;" "&amp;F935&amp;" "&amp;G935)</f>
        <v/>
      </c>
      <c r="I935" s="99" t="str">
        <f t="shared" si="110"/>
        <v/>
      </c>
      <c r="J935" s="101"/>
      <c r="K935" s="331">
        <f>IFERROR(VLOOKUP(L935,Mapping!AW:BA,5,FALSE),"")</f>
        <v>3</v>
      </c>
      <c r="L935" s="97" t="s">
        <v>943</v>
      </c>
      <c r="M935" s="336" t="s">
        <v>3057</v>
      </c>
      <c r="N935" s="97" t="s">
        <v>2872</v>
      </c>
      <c r="O935" s="245">
        <v>20220302</v>
      </c>
      <c r="P935" s="101" t="s">
        <v>3047</v>
      </c>
      <c r="Q935" s="246"/>
      <c r="R935" s="97"/>
      <c r="S935" s="97"/>
      <c r="T935" s="101">
        <v>1</v>
      </c>
      <c r="U935" s="243">
        <v>6</v>
      </c>
      <c r="V935" s="97"/>
      <c r="W935" s="99" t="str">
        <f t="shared" ref="W935:W966" si="113">IF(V935="","","UREN -80 033001"&amp;" "&amp;U935&amp;" "&amp;V935)</f>
        <v/>
      </c>
      <c r="X935" s="99" t="str">
        <f t="shared" si="111"/>
        <v/>
      </c>
      <c r="Y935" s="101"/>
      <c r="Z935" s="101"/>
      <c r="AA935" s="101"/>
      <c r="AB935" s="247" t="s">
        <v>3159</v>
      </c>
      <c r="AC935" s="97"/>
      <c r="AD935" s="100">
        <f>IF(AE935="","",VLOOKUP(AE935,Mapping!AT:AU,2,FALSE))</f>
        <v>2</v>
      </c>
      <c r="AE935" s="101" t="s">
        <v>1</v>
      </c>
    </row>
    <row r="936" spans="1:31">
      <c r="A936" s="215" t="s">
        <v>2961</v>
      </c>
      <c r="B936" s="217" t="s">
        <v>283</v>
      </c>
      <c r="C936" s="312"/>
      <c r="D936" s="312"/>
      <c r="E936" s="312"/>
      <c r="F936" s="243">
        <v>6</v>
      </c>
      <c r="G936" s="97"/>
      <c r="H936" s="99" t="str">
        <f t="shared" si="112"/>
        <v/>
      </c>
      <c r="I936" s="99" t="str">
        <f t="shared" si="110"/>
        <v/>
      </c>
      <c r="J936" s="101"/>
      <c r="K936" s="331">
        <f>IFERROR(VLOOKUP(L936,Mapping!AW:BA,5,FALSE),"")</f>
        <v>1</v>
      </c>
      <c r="L936" s="97" t="s">
        <v>905</v>
      </c>
      <c r="M936" s="336" t="s">
        <v>3057</v>
      </c>
      <c r="N936" s="97" t="s">
        <v>2872</v>
      </c>
      <c r="O936" s="245">
        <v>20220302</v>
      </c>
      <c r="P936" s="101" t="s">
        <v>3047</v>
      </c>
      <c r="Q936" s="246"/>
      <c r="R936" s="97"/>
      <c r="S936" s="97"/>
      <c r="T936" s="101">
        <v>1</v>
      </c>
      <c r="U936" s="243">
        <v>12</v>
      </c>
      <c r="V936" s="97">
        <v>10</v>
      </c>
      <c r="W936" s="99" t="str">
        <f t="shared" si="113"/>
        <v>UREN -80 033001 12 10</v>
      </c>
      <c r="X936" s="99" t="str">
        <f t="shared" si="111"/>
        <v>12 10</v>
      </c>
      <c r="Y936" s="101"/>
      <c r="Z936" s="101"/>
      <c r="AA936" t="s">
        <v>2838</v>
      </c>
      <c r="AB936" s="247" t="s">
        <v>3159</v>
      </c>
      <c r="AC936" s="97"/>
      <c r="AD936" s="100">
        <f>IF(AE936="","",VLOOKUP(AE936,Mapping!AT:AU,2,FALSE))</f>
        <v>2</v>
      </c>
      <c r="AE936" s="101" t="s">
        <v>1</v>
      </c>
    </row>
    <row r="937" spans="1:31">
      <c r="A937" s="215" t="s">
        <v>2961</v>
      </c>
      <c r="B937" s="217" t="s">
        <v>283</v>
      </c>
      <c r="C937" s="312"/>
      <c r="D937" s="312"/>
      <c r="E937" s="312"/>
      <c r="F937" s="243">
        <v>6</v>
      </c>
      <c r="G937" s="97"/>
      <c r="H937" s="99" t="str">
        <f t="shared" si="112"/>
        <v/>
      </c>
      <c r="I937" s="99" t="str">
        <f t="shared" si="110"/>
        <v/>
      </c>
      <c r="J937" s="101"/>
      <c r="K937" s="331">
        <f>IFERROR(VLOOKUP(L937,Mapping!AW:BA,5,FALSE),"")</f>
        <v>2</v>
      </c>
      <c r="L937" s="97" t="s">
        <v>925</v>
      </c>
      <c r="M937" s="336" t="s">
        <v>3057</v>
      </c>
      <c r="N937" s="97" t="s">
        <v>2872</v>
      </c>
      <c r="O937" s="245">
        <v>20220302</v>
      </c>
      <c r="P937" s="101" t="s">
        <v>3047</v>
      </c>
      <c r="Q937" s="246"/>
      <c r="R937" s="97"/>
      <c r="S937" s="97"/>
      <c r="T937" s="101">
        <v>1</v>
      </c>
      <c r="U937" s="243">
        <v>12</v>
      </c>
      <c r="V937" s="97">
        <v>10</v>
      </c>
      <c r="W937" s="99" t="str">
        <f t="shared" si="113"/>
        <v>UREN -80 033001 12 10</v>
      </c>
      <c r="X937" s="99" t="str">
        <f t="shared" si="111"/>
        <v>12 10</v>
      </c>
      <c r="Y937" s="101"/>
      <c r="Z937" s="101"/>
      <c r="AA937" t="s">
        <v>2839</v>
      </c>
      <c r="AB937" s="247" t="s">
        <v>3159</v>
      </c>
      <c r="AC937" s="97"/>
      <c r="AD937" s="100">
        <f>IF(AE937="","",VLOOKUP(AE937,Mapping!AT:AU,2,FALSE))</f>
        <v>2</v>
      </c>
      <c r="AE937" s="101" t="s">
        <v>1</v>
      </c>
    </row>
    <row r="938" spans="1:31">
      <c r="A938" s="215" t="s">
        <v>2961</v>
      </c>
      <c r="B938" s="217" t="s">
        <v>283</v>
      </c>
      <c r="C938" s="312"/>
      <c r="D938" s="312"/>
      <c r="E938" s="312"/>
      <c r="F938" s="243">
        <v>6</v>
      </c>
      <c r="G938" s="97"/>
      <c r="H938" s="99" t="str">
        <f t="shared" si="112"/>
        <v/>
      </c>
      <c r="I938" s="99" t="str">
        <f t="shared" si="110"/>
        <v/>
      </c>
      <c r="J938" s="101"/>
      <c r="K938" s="331">
        <f>IFERROR(VLOOKUP(L938,Mapping!AW:BA,5,FALSE),"")</f>
        <v>3</v>
      </c>
      <c r="L938" s="97" t="s">
        <v>943</v>
      </c>
      <c r="M938" s="336" t="s">
        <v>3057</v>
      </c>
      <c r="N938" s="97" t="s">
        <v>2872</v>
      </c>
      <c r="O938" s="245">
        <v>20220302</v>
      </c>
      <c r="P938" s="101" t="s">
        <v>3047</v>
      </c>
      <c r="Q938" s="246"/>
      <c r="R938" s="97"/>
      <c r="S938" s="97"/>
      <c r="T938" s="101">
        <v>1</v>
      </c>
      <c r="U938" s="243">
        <v>12</v>
      </c>
      <c r="V938" s="97">
        <v>10</v>
      </c>
      <c r="W938" s="99" t="str">
        <f t="shared" si="113"/>
        <v>UREN -80 033001 12 10</v>
      </c>
      <c r="X938" s="99" t="str">
        <f t="shared" si="111"/>
        <v>12 10</v>
      </c>
      <c r="Y938" s="101"/>
      <c r="Z938" s="101"/>
      <c r="AA938" t="s">
        <v>2840</v>
      </c>
      <c r="AB938" s="247" t="s">
        <v>3159</v>
      </c>
      <c r="AC938" s="97"/>
      <c r="AD938" s="100">
        <f>IF(AE938="","",VLOOKUP(AE938,Mapping!AT:AU,2,FALSE))</f>
        <v>2</v>
      </c>
      <c r="AE938" s="101" t="s">
        <v>1</v>
      </c>
    </row>
    <row r="939" spans="1:31">
      <c r="A939" s="215" t="s">
        <v>312</v>
      </c>
      <c r="B939" s="217" t="s">
        <v>313</v>
      </c>
      <c r="C939" s="312"/>
      <c r="D939" s="312"/>
      <c r="E939" s="312"/>
      <c r="F939" s="243">
        <v>6</v>
      </c>
      <c r="G939" s="97"/>
      <c r="H939" s="99" t="str">
        <f t="shared" si="112"/>
        <v/>
      </c>
      <c r="I939" s="99" t="str">
        <f t="shared" si="110"/>
        <v/>
      </c>
      <c r="J939" s="101"/>
      <c r="K939" s="331">
        <f>IFERROR(VLOOKUP(L939,Mapping!AW:BA,5,FALSE),"")</f>
        <v>1</v>
      </c>
      <c r="L939" s="97" t="s">
        <v>905</v>
      </c>
      <c r="M939" s="336" t="s">
        <v>3057</v>
      </c>
      <c r="N939" s="97" t="s">
        <v>2872</v>
      </c>
      <c r="O939" s="245" t="s">
        <v>3165</v>
      </c>
      <c r="P939" s="101" t="s">
        <v>3047</v>
      </c>
      <c r="Q939" s="246"/>
      <c r="R939" s="97"/>
      <c r="S939" s="97"/>
      <c r="T939" s="101">
        <v>1</v>
      </c>
      <c r="U939" s="243">
        <v>6</v>
      </c>
      <c r="V939" s="97"/>
      <c r="W939" s="99" t="str">
        <f t="shared" si="113"/>
        <v/>
      </c>
      <c r="X939" s="99" t="str">
        <f t="shared" si="111"/>
        <v/>
      </c>
      <c r="Y939" s="101"/>
      <c r="Z939" s="101"/>
      <c r="AA939" s="101"/>
      <c r="AB939" s="247" t="s">
        <v>3159</v>
      </c>
      <c r="AC939" s="97"/>
      <c r="AD939" s="100">
        <f>IF(AE939="","",VLOOKUP(AE939,Mapping!AT:AU,2,FALSE))</f>
        <v>2</v>
      </c>
      <c r="AE939" s="101" t="s">
        <v>1</v>
      </c>
    </row>
    <row r="940" spans="1:31">
      <c r="A940" s="215" t="s">
        <v>312</v>
      </c>
      <c r="B940" s="217" t="s">
        <v>313</v>
      </c>
      <c r="C940" s="312"/>
      <c r="D940" s="312"/>
      <c r="E940" s="312"/>
      <c r="F940" s="243">
        <v>6</v>
      </c>
      <c r="G940" s="97"/>
      <c r="H940" s="99" t="str">
        <f t="shared" si="112"/>
        <v/>
      </c>
      <c r="I940" s="99" t="str">
        <f t="shared" si="110"/>
        <v/>
      </c>
      <c r="J940" s="101"/>
      <c r="K940" s="331">
        <f>IFERROR(VLOOKUP(L940,Mapping!AW:BA,5,FALSE),"")</f>
        <v>2</v>
      </c>
      <c r="L940" s="97" t="s">
        <v>925</v>
      </c>
      <c r="M940" s="336" t="s">
        <v>3057</v>
      </c>
      <c r="N940" s="97" t="s">
        <v>2872</v>
      </c>
      <c r="O940" s="245" t="s">
        <v>3165</v>
      </c>
      <c r="P940" s="101" t="s">
        <v>3047</v>
      </c>
      <c r="Q940" s="246"/>
      <c r="R940" s="97"/>
      <c r="S940" s="97"/>
      <c r="T940" s="101">
        <v>1</v>
      </c>
      <c r="U940" s="243">
        <v>6</v>
      </c>
      <c r="V940" s="97"/>
      <c r="W940" s="99" t="str">
        <f t="shared" si="113"/>
        <v/>
      </c>
      <c r="X940" s="99" t="str">
        <f t="shared" si="111"/>
        <v/>
      </c>
      <c r="Y940" s="101"/>
      <c r="Z940" s="101"/>
      <c r="AA940" s="101"/>
      <c r="AB940" s="247" t="s">
        <v>3159</v>
      </c>
      <c r="AC940" s="97"/>
      <c r="AD940" s="100">
        <f>IF(AE940="","",VLOOKUP(AE940,Mapping!AT:AU,2,FALSE))</f>
        <v>2</v>
      </c>
      <c r="AE940" s="101" t="s">
        <v>1</v>
      </c>
    </row>
    <row r="941" spans="1:31">
      <c r="A941" s="215" t="s">
        <v>312</v>
      </c>
      <c r="B941" s="217" t="s">
        <v>313</v>
      </c>
      <c r="C941" s="312"/>
      <c r="D941" s="312"/>
      <c r="E941" s="312"/>
      <c r="F941" s="243">
        <v>6</v>
      </c>
      <c r="G941" s="97"/>
      <c r="H941" s="99" t="str">
        <f t="shared" si="112"/>
        <v/>
      </c>
      <c r="I941" s="99" t="str">
        <f t="shared" ref="I941:I972" si="114">IF(G941="","",F941&amp;" "&amp;G941)</f>
        <v/>
      </c>
      <c r="J941" s="101"/>
      <c r="K941" s="331">
        <f>IFERROR(VLOOKUP(L941,Mapping!AW:BA,5,FALSE),"")</f>
        <v>3</v>
      </c>
      <c r="L941" s="97" t="s">
        <v>943</v>
      </c>
      <c r="M941" s="336" t="s">
        <v>3057</v>
      </c>
      <c r="N941" s="97" t="s">
        <v>2872</v>
      </c>
      <c r="O941" s="245" t="s">
        <v>3165</v>
      </c>
      <c r="P941" s="101" t="s">
        <v>3047</v>
      </c>
      <c r="Q941" s="246"/>
      <c r="R941" s="97"/>
      <c r="S941" s="97"/>
      <c r="T941" s="101">
        <v>1</v>
      </c>
      <c r="U941" s="243">
        <v>6</v>
      </c>
      <c r="V941" s="97"/>
      <c r="W941" s="99" t="str">
        <f t="shared" si="113"/>
        <v/>
      </c>
      <c r="X941" s="99" t="str">
        <f t="shared" ref="X941:X972" si="115">IF(V941="","",U941&amp;" "&amp;V941)</f>
        <v/>
      </c>
      <c r="Y941" s="101"/>
      <c r="Z941" s="101"/>
      <c r="AA941" s="101"/>
      <c r="AB941" s="247" t="s">
        <v>3159</v>
      </c>
      <c r="AC941" s="97"/>
      <c r="AD941" s="100">
        <f>IF(AE941="","",VLOOKUP(AE941,Mapping!AT:AU,2,FALSE))</f>
        <v>2</v>
      </c>
      <c r="AE941" s="101" t="s">
        <v>1</v>
      </c>
    </row>
    <row r="942" spans="1:31">
      <c r="A942" s="215" t="s">
        <v>346</v>
      </c>
      <c r="B942" s="217" t="s">
        <v>347</v>
      </c>
      <c r="C942" s="312"/>
      <c r="D942" s="312"/>
      <c r="E942" s="312"/>
      <c r="F942" s="243">
        <v>6</v>
      </c>
      <c r="G942" s="97"/>
      <c r="H942" s="99" t="str">
        <f t="shared" si="112"/>
        <v/>
      </c>
      <c r="I942" s="99" t="str">
        <f t="shared" si="114"/>
        <v/>
      </c>
      <c r="J942" s="101"/>
      <c r="K942" s="331">
        <f>IFERROR(VLOOKUP(L942,Mapping!AW:BA,5,FALSE),"")</f>
        <v>1</v>
      </c>
      <c r="L942" s="97" t="s">
        <v>905</v>
      </c>
      <c r="M942" s="336" t="s">
        <v>3057</v>
      </c>
      <c r="N942" s="97" t="s">
        <v>2872</v>
      </c>
      <c r="O942" s="245" t="s">
        <v>3165</v>
      </c>
      <c r="P942" s="101" t="s">
        <v>3047</v>
      </c>
      <c r="Q942" s="246"/>
      <c r="R942" s="97"/>
      <c r="S942" s="97"/>
      <c r="T942" s="101">
        <v>1</v>
      </c>
      <c r="U942" s="243">
        <v>6</v>
      </c>
      <c r="V942" s="97"/>
      <c r="W942" s="99" t="str">
        <f t="shared" si="113"/>
        <v/>
      </c>
      <c r="X942" s="99" t="str">
        <f t="shared" si="115"/>
        <v/>
      </c>
      <c r="Y942" s="101"/>
      <c r="Z942" s="101"/>
      <c r="AA942" s="101"/>
      <c r="AB942" s="247" t="s">
        <v>3159</v>
      </c>
      <c r="AC942" s="97"/>
      <c r="AD942" s="100">
        <f>IF(AE942="","",VLOOKUP(AE942,Mapping!AT:AU,2,FALSE))</f>
        <v>2</v>
      </c>
      <c r="AE942" s="101" t="s">
        <v>1</v>
      </c>
    </row>
    <row r="943" spans="1:31">
      <c r="A943" s="215" t="s">
        <v>346</v>
      </c>
      <c r="B943" s="217" t="s">
        <v>347</v>
      </c>
      <c r="C943" s="312"/>
      <c r="D943" s="312"/>
      <c r="E943" s="312"/>
      <c r="F943" s="243">
        <v>6</v>
      </c>
      <c r="G943" s="97"/>
      <c r="H943" s="99" t="str">
        <f t="shared" si="112"/>
        <v/>
      </c>
      <c r="I943" s="99" t="str">
        <f t="shared" si="114"/>
        <v/>
      </c>
      <c r="J943" s="101"/>
      <c r="K943" s="331">
        <f>IFERROR(VLOOKUP(L943,Mapping!AW:BA,5,FALSE),"")</f>
        <v>2</v>
      </c>
      <c r="L943" s="97" t="s">
        <v>925</v>
      </c>
      <c r="M943" s="336" t="s">
        <v>3057</v>
      </c>
      <c r="N943" s="97" t="s">
        <v>2872</v>
      </c>
      <c r="O943" s="245" t="s">
        <v>3165</v>
      </c>
      <c r="P943" s="101" t="s">
        <v>3047</v>
      </c>
      <c r="Q943" s="246"/>
      <c r="R943" s="97"/>
      <c r="S943" s="97"/>
      <c r="T943" s="101">
        <v>1</v>
      </c>
      <c r="U943" s="243">
        <v>6</v>
      </c>
      <c r="V943" s="97"/>
      <c r="W943" s="99" t="str">
        <f t="shared" si="113"/>
        <v/>
      </c>
      <c r="X943" s="99" t="str">
        <f t="shared" si="115"/>
        <v/>
      </c>
      <c r="Y943" s="101"/>
      <c r="Z943" s="101"/>
      <c r="AA943" s="101"/>
      <c r="AB943" s="247" t="s">
        <v>1322</v>
      </c>
      <c r="AC943" s="97"/>
      <c r="AD943" s="100">
        <f>IF(AE943="","",VLOOKUP(AE943,Mapping!AT:AU,2,FALSE))</f>
        <v>2</v>
      </c>
      <c r="AE943" s="101" t="s">
        <v>1</v>
      </c>
    </row>
    <row r="944" spans="1:31">
      <c r="A944" s="215" t="s">
        <v>329</v>
      </c>
      <c r="B944" s="217" t="s">
        <v>330</v>
      </c>
      <c r="C944" s="312"/>
      <c r="D944" s="312"/>
      <c r="E944" s="312"/>
      <c r="F944" s="243">
        <v>6</v>
      </c>
      <c r="G944" s="97"/>
      <c r="H944" s="99" t="str">
        <f t="shared" si="112"/>
        <v/>
      </c>
      <c r="I944" s="99" t="str">
        <f t="shared" si="114"/>
        <v/>
      </c>
      <c r="J944" s="101"/>
      <c r="K944" s="331">
        <f>IFERROR(VLOOKUP(L944,Mapping!AW:BA,5,FALSE),"")</f>
        <v>1</v>
      </c>
      <c r="L944" s="97" t="s">
        <v>905</v>
      </c>
      <c r="M944" s="336" t="s">
        <v>3057</v>
      </c>
      <c r="N944" s="97" t="s">
        <v>2872</v>
      </c>
      <c r="O944" s="245" t="s">
        <v>3165</v>
      </c>
      <c r="P944" s="101" t="s">
        <v>3047</v>
      </c>
      <c r="Q944" s="246"/>
      <c r="R944" s="97"/>
      <c r="S944" s="97"/>
      <c r="T944" s="101">
        <v>1</v>
      </c>
      <c r="U944" s="243">
        <v>12</v>
      </c>
      <c r="V944" s="97">
        <v>10</v>
      </c>
      <c r="W944" s="99" t="str">
        <f t="shared" si="113"/>
        <v>UREN -80 033001 12 10</v>
      </c>
      <c r="X944" s="99" t="str">
        <f t="shared" si="115"/>
        <v>12 10</v>
      </c>
      <c r="Y944" s="243">
        <v>12</v>
      </c>
      <c r="Z944" s="97">
        <v>10</v>
      </c>
      <c r="AA944" t="s">
        <v>1391</v>
      </c>
      <c r="AB944" s="247" t="s">
        <v>3159</v>
      </c>
      <c r="AC944" s="97"/>
      <c r="AD944" s="100">
        <f>IF(AE944="","",VLOOKUP(AE944,Mapping!AT:AU,2,FALSE))</f>
        <v>2</v>
      </c>
      <c r="AE944" s="101" t="s">
        <v>1</v>
      </c>
    </row>
    <row r="945" spans="1:31">
      <c r="A945" s="215" t="s">
        <v>329</v>
      </c>
      <c r="B945" s="217" t="s">
        <v>330</v>
      </c>
      <c r="C945" s="312"/>
      <c r="D945" s="312"/>
      <c r="E945" s="312"/>
      <c r="F945" s="243">
        <v>6</v>
      </c>
      <c r="G945" s="97"/>
      <c r="H945" s="99" t="str">
        <f t="shared" si="112"/>
        <v/>
      </c>
      <c r="I945" s="99" t="str">
        <f t="shared" si="114"/>
        <v/>
      </c>
      <c r="J945" s="101"/>
      <c r="K945" s="331">
        <f>IFERROR(VLOOKUP(L945,Mapping!AW:BA,5,FALSE),"")</f>
        <v>2</v>
      </c>
      <c r="L945" s="97" t="s">
        <v>925</v>
      </c>
      <c r="M945" s="336" t="s">
        <v>3057</v>
      </c>
      <c r="N945" s="97" t="s">
        <v>2872</v>
      </c>
      <c r="O945" s="245" t="s">
        <v>3165</v>
      </c>
      <c r="P945" s="101" t="s">
        <v>3047</v>
      </c>
      <c r="Q945" s="246"/>
      <c r="R945" s="97"/>
      <c r="S945" s="97"/>
      <c r="T945" s="101">
        <v>1</v>
      </c>
      <c r="U945" s="243">
        <v>12</v>
      </c>
      <c r="V945" s="97">
        <v>10</v>
      </c>
      <c r="W945" s="99" t="str">
        <f t="shared" si="113"/>
        <v>UREN -80 033001 12 10</v>
      </c>
      <c r="X945" s="99" t="str">
        <f t="shared" si="115"/>
        <v>12 10</v>
      </c>
      <c r="Y945" s="243">
        <v>12</v>
      </c>
      <c r="Z945" s="97">
        <v>10</v>
      </c>
      <c r="AA945" t="s">
        <v>1957</v>
      </c>
      <c r="AB945" s="247" t="s">
        <v>3159</v>
      </c>
      <c r="AC945" s="97"/>
      <c r="AD945" s="100">
        <f>IF(AE945="","",VLOOKUP(AE945,Mapping!AT:AU,2,FALSE))</f>
        <v>2</v>
      </c>
      <c r="AE945" s="101" t="s">
        <v>1</v>
      </c>
    </row>
    <row r="946" spans="1:31">
      <c r="A946" s="215" t="s">
        <v>329</v>
      </c>
      <c r="B946" s="217" t="s">
        <v>330</v>
      </c>
      <c r="C946" s="312"/>
      <c r="D946" s="312"/>
      <c r="E946" s="312"/>
      <c r="F946" s="243">
        <v>6</v>
      </c>
      <c r="G946" s="97"/>
      <c r="H946" s="99" t="str">
        <f t="shared" si="112"/>
        <v/>
      </c>
      <c r="I946" s="99" t="str">
        <f t="shared" si="114"/>
        <v/>
      </c>
      <c r="J946" s="101"/>
      <c r="K946" s="331">
        <f>IFERROR(VLOOKUP(L946,Mapping!AW:BA,5,FALSE),"")</f>
        <v>3</v>
      </c>
      <c r="L946" s="97" t="s">
        <v>943</v>
      </c>
      <c r="M946" s="336" t="s">
        <v>3057</v>
      </c>
      <c r="N946" s="97" t="s">
        <v>2872</v>
      </c>
      <c r="O946" s="245" t="s">
        <v>3165</v>
      </c>
      <c r="P946" s="101" t="s">
        <v>3047</v>
      </c>
      <c r="Q946" s="246"/>
      <c r="R946" s="97"/>
      <c r="S946" s="97"/>
      <c r="T946" s="101">
        <v>1</v>
      </c>
      <c r="U946" s="243">
        <v>12</v>
      </c>
      <c r="V946" s="97">
        <v>10</v>
      </c>
      <c r="W946" s="99" t="str">
        <f t="shared" si="113"/>
        <v>UREN -80 033001 12 10</v>
      </c>
      <c r="X946" s="99" t="str">
        <f t="shared" si="115"/>
        <v>12 10</v>
      </c>
      <c r="Y946" s="243">
        <v>12</v>
      </c>
      <c r="Z946" s="97">
        <v>10</v>
      </c>
      <c r="AA946" t="s">
        <v>1960</v>
      </c>
      <c r="AB946" s="247" t="s">
        <v>3159</v>
      </c>
      <c r="AC946" s="97"/>
      <c r="AD946" s="100">
        <f>IF(AE946="","",VLOOKUP(AE946,Mapping!AT:AU,2,FALSE))</f>
        <v>2</v>
      </c>
      <c r="AE946" s="101" t="s">
        <v>1</v>
      </c>
    </row>
    <row r="947" spans="1:31">
      <c r="A947" s="215" t="s">
        <v>331</v>
      </c>
      <c r="B947" s="217" t="s">
        <v>332</v>
      </c>
      <c r="C947" s="312"/>
      <c r="D947" s="312"/>
      <c r="E947" s="312"/>
      <c r="F947" s="243">
        <v>6</v>
      </c>
      <c r="G947" s="97"/>
      <c r="H947" s="99" t="str">
        <f t="shared" si="112"/>
        <v/>
      </c>
      <c r="I947" s="99" t="str">
        <f t="shared" si="114"/>
        <v/>
      </c>
      <c r="J947" s="101"/>
      <c r="K947" s="331">
        <f>IFERROR(VLOOKUP(L947,Mapping!AW:BA,5,FALSE),"")</f>
        <v>2</v>
      </c>
      <c r="L947" s="97" t="s">
        <v>925</v>
      </c>
      <c r="M947" s="336" t="s">
        <v>3057</v>
      </c>
      <c r="N947" s="97" t="s">
        <v>2872</v>
      </c>
      <c r="O947" s="245" t="s">
        <v>3165</v>
      </c>
      <c r="P947" s="101" t="s">
        <v>3047</v>
      </c>
      <c r="Q947" s="246"/>
      <c r="R947" s="97"/>
      <c r="S947" s="97"/>
      <c r="T947" s="101">
        <v>1</v>
      </c>
      <c r="U947" s="243">
        <v>12</v>
      </c>
      <c r="V947" s="97">
        <v>10</v>
      </c>
      <c r="W947" s="99" t="str">
        <f t="shared" si="113"/>
        <v>UREN -80 033001 12 10</v>
      </c>
      <c r="X947" s="99" t="str">
        <f t="shared" si="115"/>
        <v>12 10</v>
      </c>
      <c r="Y947" s="243">
        <v>12</v>
      </c>
      <c r="Z947" s="97">
        <v>10</v>
      </c>
      <c r="AA947" t="s">
        <v>1963</v>
      </c>
      <c r="AB947" s="247" t="s">
        <v>3159</v>
      </c>
      <c r="AC947" s="97"/>
      <c r="AD947" s="100">
        <f>IF(AE947="","",VLOOKUP(AE947,Mapping!AT:AU,2,FALSE))</f>
        <v>2</v>
      </c>
      <c r="AE947" s="101" t="s">
        <v>1</v>
      </c>
    </row>
    <row r="948" spans="1:31">
      <c r="A948" s="215" t="s">
        <v>331</v>
      </c>
      <c r="B948" s="217" t="s">
        <v>332</v>
      </c>
      <c r="C948" s="312"/>
      <c r="D948" s="312"/>
      <c r="E948" s="312"/>
      <c r="F948" s="243">
        <v>6</v>
      </c>
      <c r="G948" s="97"/>
      <c r="H948" s="99" t="str">
        <f t="shared" si="112"/>
        <v/>
      </c>
      <c r="I948" s="99" t="str">
        <f t="shared" si="114"/>
        <v/>
      </c>
      <c r="J948" s="101"/>
      <c r="K948" s="331">
        <f>IFERROR(VLOOKUP(L948,Mapping!AW:BA,5,FALSE),"")</f>
        <v>3</v>
      </c>
      <c r="L948" s="97" t="s">
        <v>943</v>
      </c>
      <c r="M948" s="336" t="s">
        <v>3057</v>
      </c>
      <c r="N948" s="97" t="s">
        <v>2872</v>
      </c>
      <c r="O948" s="245" t="s">
        <v>3165</v>
      </c>
      <c r="P948" s="101" t="s">
        <v>3047</v>
      </c>
      <c r="Q948" s="246"/>
      <c r="R948" s="97"/>
      <c r="S948" s="97"/>
      <c r="T948" s="101">
        <v>1</v>
      </c>
      <c r="U948" s="243">
        <v>12</v>
      </c>
      <c r="V948" s="97">
        <v>10</v>
      </c>
      <c r="W948" s="99" t="str">
        <f t="shared" si="113"/>
        <v>UREN -80 033001 12 10</v>
      </c>
      <c r="X948" s="99" t="str">
        <f t="shared" si="115"/>
        <v>12 10</v>
      </c>
      <c r="Y948" s="243">
        <v>12</v>
      </c>
      <c r="Z948" s="97">
        <v>10</v>
      </c>
      <c r="AA948" t="s">
        <v>1967</v>
      </c>
      <c r="AB948" s="247" t="s">
        <v>3159</v>
      </c>
      <c r="AC948" s="97"/>
      <c r="AD948" s="100">
        <f>IF(AE948="","",VLOOKUP(AE948,Mapping!AT:AU,2,FALSE))</f>
        <v>2</v>
      </c>
      <c r="AE948" s="101" t="s">
        <v>1</v>
      </c>
    </row>
    <row r="949" spans="1:31">
      <c r="A949" s="215" t="s">
        <v>364</v>
      </c>
      <c r="B949" s="217" t="s">
        <v>365</v>
      </c>
      <c r="C949" s="312"/>
      <c r="D949" s="312"/>
      <c r="E949" s="312"/>
      <c r="F949" s="243">
        <v>10</v>
      </c>
      <c r="G949" s="97"/>
      <c r="H949" s="99" t="str">
        <f t="shared" si="112"/>
        <v/>
      </c>
      <c r="I949" s="99" t="str">
        <f t="shared" si="114"/>
        <v/>
      </c>
      <c r="J949" s="101" t="s">
        <v>205</v>
      </c>
      <c r="K949" s="331">
        <f>IFERROR(VLOOKUP(L949,Mapping!AW:BA,5,FALSE),"")</f>
        <v>1</v>
      </c>
      <c r="L949" s="97" t="s">
        <v>905</v>
      </c>
      <c r="M949" s="336" t="s">
        <v>3042</v>
      </c>
      <c r="N949" s="97" t="s">
        <v>2879</v>
      </c>
      <c r="O949" s="245" t="s">
        <v>3166</v>
      </c>
      <c r="P949" s="217" t="s">
        <v>30</v>
      </c>
      <c r="Q949" s="246"/>
      <c r="R949" s="97"/>
      <c r="S949" s="97"/>
      <c r="T949" s="101">
        <v>1</v>
      </c>
      <c r="U949" s="243">
        <v>10</v>
      </c>
      <c r="V949" s="97"/>
      <c r="W949" s="99" t="str">
        <f t="shared" si="113"/>
        <v/>
      </c>
      <c r="X949" s="99" t="str">
        <f t="shared" si="115"/>
        <v/>
      </c>
      <c r="Y949" s="101"/>
      <c r="Z949" s="101"/>
      <c r="AA949" s="101"/>
      <c r="AB949" s="251" t="s">
        <v>3167</v>
      </c>
      <c r="AC949" s="97"/>
      <c r="AD949" s="100">
        <f>IF(AE949="","",VLOOKUP(AE949,Mapping!AT:AU,2,FALSE))</f>
        <v>2</v>
      </c>
      <c r="AE949" s="101" t="s">
        <v>1</v>
      </c>
    </row>
    <row r="950" spans="1:31">
      <c r="A950" s="215" t="s">
        <v>364</v>
      </c>
      <c r="B950" s="217" t="s">
        <v>365</v>
      </c>
      <c r="C950" s="312"/>
      <c r="D950" s="312"/>
      <c r="E950" s="312"/>
      <c r="F950" s="243"/>
      <c r="G950" s="97"/>
      <c r="H950" s="99" t="str">
        <f t="shared" si="112"/>
        <v/>
      </c>
      <c r="I950" s="99" t="str">
        <f t="shared" si="114"/>
        <v/>
      </c>
      <c r="J950" s="101"/>
      <c r="K950" s="331">
        <f>IFERROR(VLOOKUP(L950,Mapping!AW:BA,5,FALSE),"")</f>
        <v>1</v>
      </c>
      <c r="L950" s="97" t="s">
        <v>905</v>
      </c>
      <c r="M950" s="336" t="s">
        <v>3042</v>
      </c>
      <c r="N950" s="97" t="s">
        <v>2879</v>
      </c>
      <c r="O950" s="245" t="s">
        <v>3166</v>
      </c>
      <c r="P950" s="217" t="s">
        <v>3168</v>
      </c>
      <c r="Q950" s="246"/>
      <c r="R950" s="97"/>
      <c r="S950" s="97"/>
      <c r="T950" s="101">
        <v>1</v>
      </c>
      <c r="U950" s="243"/>
      <c r="V950" s="97"/>
      <c r="W950" s="99" t="str">
        <f t="shared" si="113"/>
        <v/>
      </c>
      <c r="X950" s="99" t="str">
        <f t="shared" si="115"/>
        <v/>
      </c>
      <c r="Y950" s="101"/>
      <c r="Z950" s="101"/>
      <c r="AA950" s="101"/>
      <c r="AB950" s="251" t="s">
        <v>3167</v>
      </c>
      <c r="AC950" s="97"/>
      <c r="AD950" s="100">
        <f>IF(AE950="","",VLOOKUP(AE950,Mapping!AT:AU,2,FALSE))</f>
        <v>2</v>
      </c>
      <c r="AE950" s="101" t="s">
        <v>1</v>
      </c>
    </row>
    <row r="951" spans="1:31">
      <c r="A951" s="215" t="s">
        <v>364</v>
      </c>
      <c r="B951" s="217" t="s">
        <v>365</v>
      </c>
      <c r="C951" s="312"/>
      <c r="D951" s="312"/>
      <c r="E951" s="312"/>
      <c r="F951" s="243">
        <v>10</v>
      </c>
      <c r="G951" s="97"/>
      <c r="H951" s="99" t="str">
        <f t="shared" si="112"/>
        <v/>
      </c>
      <c r="I951" s="99" t="str">
        <f t="shared" si="114"/>
        <v/>
      </c>
      <c r="J951" s="101" t="s">
        <v>205</v>
      </c>
      <c r="K951" s="331">
        <f>IFERROR(VLOOKUP(L951,Mapping!AW:BA,5,FALSE),"")</f>
        <v>2</v>
      </c>
      <c r="L951" s="97" t="s">
        <v>925</v>
      </c>
      <c r="M951" s="336" t="s">
        <v>2938</v>
      </c>
      <c r="N951" s="97" t="s">
        <v>2879</v>
      </c>
      <c r="O951" s="245" t="s">
        <v>3166</v>
      </c>
      <c r="P951" s="217" t="s">
        <v>30</v>
      </c>
      <c r="Q951" s="246"/>
      <c r="R951" s="97"/>
      <c r="S951" s="97"/>
      <c r="T951" s="101">
        <v>1</v>
      </c>
      <c r="U951" s="243">
        <v>10</v>
      </c>
      <c r="V951" s="97"/>
      <c r="W951" s="99" t="str">
        <f t="shared" si="113"/>
        <v/>
      </c>
      <c r="X951" s="99" t="str">
        <f t="shared" si="115"/>
        <v/>
      </c>
      <c r="Y951" s="101"/>
      <c r="Z951" s="101"/>
      <c r="AA951" s="101"/>
      <c r="AB951" s="251" t="s">
        <v>3167</v>
      </c>
      <c r="AC951" s="97"/>
      <c r="AD951" s="100">
        <f>IF(AE951="","",VLOOKUP(AE951,Mapping!AT:AU,2,FALSE))</f>
        <v>2</v>
      </c>
      <c r="AE951" s="101" t="s">
        <v>1</v>
      </c>
    </row>
    <row r="952" spans="1:31">
      <c r="A952" s="215" t="s">
        <v>364</v>
      </c>
      <c r="B952" s="217" t="s">
        <v>365</v>
      </c>
      <c r="C952" s="312"/>
      <c r="D952" s="312"/>
      <c r="E952" s="312"/>
      <c r="F952" s="243"/>
      <c r="G952" s="97"/>
      <c r="H952" s="99" t="str">
        <f t="shared" si="112"/>
        <v/>
      </c>
      <c r="I952" s="99" t="str">
        <f t="shared" si="114"/>
        <v/>
      </c>
      <c r="J952" s="101"/>
      <c r="K952" s="331">
        <f>IFERROR(VLOOKUP(L952,Mapping!AW:BA,5,FALSE),"")</f>
        <v>2</v>
      </c>
      <c r="L952" s="97" t="s">
        <v>925</v>
      </c>
      <c r="M952" s="336" t="s">
        <v>3057</v>
      </c>
      <c r="N952" s="97" t="s">
        <v>2879</v>
      </c>
      <c r="O952" s="245" t="s">
        <v>3166</v>
      </c>
      <c r="P952" s="101" t="s">
        <v>3047</v>
      </c>
      <c r="Q952" s="246"/>
      <c r="R952" s="97"/>
      <c r="S952" s="97"/>
      <c r="T952" s="101">
        <v>1</v>
      </c>
      <c r="U952" s="243"/>
      <c r="V952" s="97"/>
      <c r="W952" s="99" t="str">
        <f t="shared" si="113"/>
        <v/>
      </c>
      <c r="X952" s="99" t="str">
        <f t="shared" si="115"/>
        <v/>
      </c>
      <c r="Y952" s="101"/>
      <c r="Z952" s="101"/>
      <c r="AA952" s="101"/>
      <c r="AB952" s="251" t="s">
        <v>3167</v>
      </c>
      <c r="AC952" s="97"/>
      <c r="AD952" s="100">
        <f>IF(AE952="","",VLOOKUP(AE952,Mapping!AT:AU,2,FALSE))</f>
        <v>2</v>
      </c>
      <c r="AE952" s="101" t="s">
        <v>1</v>
      </c>
    </row>
    <row r="953" spans="1:31">
      <c r="A953" s="215" t="s">
        <v>364</v>
      </c>
      <c r="B953" s="217" t="s">
        <v>365</v>
      </c>
      <c r="C953" s="312"/>
      <c r="D953" s="312"/>
      <c r="E953" s="312"/>
      <c r="F953" s="243"/>
      <c r="G953" s="97"/>
      <c r="H953" s="99" t="str">
        <f t="shared" si="112"/>
        <v/>
      </c>
      <c r="I953" s="99" t="str">
        <f t="shared" si="114"/>
        <v/>
      </c>
      <c r="J953" s="101"/>
      <c r="K953" s="331">
        <f>IFERROR(VLOOKUP(L953,Mapping!AW:BA,5,FALSE),"")</f>
        <v>2</v>
      </c>
      <c r="L953" s="97" t="s">
        <v>925</v>
      </c>
      <c r="M953" s="336" t="s">
        <v>3042</v>
      </c>
      <c r="N953" s="97" t="s">
        <v>2879</v>
      </c>
      <c r="O953" s="245" t="s">
        <v>3166</v>
      </c>
      <c r="P953" s="217" t="s">
        <v>3168</v>
      </c>
      <c r="Q953" s="246"/>
      <c r="R953" s="97"/>
      <c r="S953" s="97"/>
      <c r="T953" s="101">
        <v>1</v>
      </c>
      <c r="U953" s="243"/>
      <c r="V953" s="97"/>
      <c r="W953" s="99" t="str">
        <f t="shared" si="113"/>
        <v/>
      </c>
      <c r="X953" s="99" t="str">
        <f t="shared" si="115"/>
        <v/>
      </c>
      <c r="Y953" s="101"/>
      <c r="Z953" s="101"/>
      <c r="AA953" s="101"/>
      <c r="AB953" s="251" t="s">
        <v>3167</v>
      </c>
      <c r="AC953" s="97"/>
      <c r="AD953" s="100">
        <f>IF(AE953="","",VLOOKUP(AE953,Mapping!AT:AU,2,FALSE))</f>
        <v>2</v>
      </c>
      <c r="AE953" s="101" t="s">
        <v>1</v>
      </c>
    </row>
    <row r="954" spans="1:31">
      <c r="A954" s="215" t="s">
        <v>364</v>
      </c>
      <c r="B954" s="217" t="s">
        <v>365</v>
      </c>
      <c r="C954" s="312"/>
      <c r="D954" s="312"/>
      <c r="E954" s="312"/>
      <c r="F954" s="243">
        <v>10</v>
      </c>
      <c r="G954" s="97"/>
      <c r="H954" s="99" t="str">
        <f t="shared" si="112"/>
        <v/>
      </c>
      <c r="I954" s="99" t="str">
        <f t="shared" si="114"/>
        <v/>
      </c>
      <c r="J954" s="101" t="s">
        <v>205</v>
      </c>
      <c r="K954" s="331">
        <f>IFERROR(VLOOKUP(L954,Mapping!AW:BA,5,FALSE),"")</f>
        <v>3</v>
      </c>
      <c r="L954" s="97" t="s">
        <v>943</v>
      </c>
      <c r="M954" s="336" t="s">
        <v>2938</v>
      </c>
      <c r="N954" s="97" t="s">
        <v>2879</v>
      </c>
      <c r="O954" s="245" t="s">
        <v>3166</v>
      </c>
      <c r="P954" s="217" t="s">
        <v>30</v>
      </c>
      <c r="Q954" s="246"/>
      <c r="R954" s="97"/>
      <c r="S954" s="97"/>
      <c r="T954" s="101">
        <v>1</v>
      </c>
      <c r="U954" s="243">
        <v>10</v>
      </c>
      <c r="V954" s="97"/>
      <c r="W954" s="99" t="str">
        <f t="shared" si="113"/>
        <v/>
      </c>
      <c r="X954" s="99" t="str">
        <f t="shared" si="115"/>
        <v/>
      </c>
      <c r="Y954" s="101"/>
      <c r="Z954" s="101"/>
      <c r="AA954" s="101"/>
      <c r="AB954" s="251" t="s">
        <v>3167</v>
      </c>
      <c r="AC954" s="97"/>
      <c r="AD954" s="100">
        <f>IF(AE954="","",VLOOKUP(AE954,Mapping!AT:AU,2,FALSE))</f>
        <v>2</v>
      </c>
      <c r="AE954" s="101" t="s">
        <v>1</v>
      </c>
    </row>
    <row r="955" spans="1:31">
      <c r="A955" s="215" t="s">
        <v>364</v>
      </c>
      <c r="B955" s="217" t="s">
        <v>365</v>
      </c>
      <c r="C955" s="312"/>
      <c r="D955" s="312"/>
      <c r="E955" s="312"/>
      <c r="F955" s="243"/>
      <c r="G955" s="97"/>
      <c r="H955" s="99" t="str">
        <f t="shared" si="112"/>
        <v/>
      </c>
      <c r="I955" s="99" t="str">
        <f t="shared" si="114"/>
        <v/>
      </c>
      <c r="J955" s="101"/>
      <c r="K955" s="331">
        <f>IFERROR(VLOOKUP(L955,Mapping!AW:BA,5,FALSE),"")</f>
        <v>3</v>
      </c>
      <c r="L955" s="97" t="s">
        <v>943</v>
      </c>
      <c r="M955" s="336" t="s">
        <v>3057</v>
      </c>
      <c r="N955" s="97" t="s">
        <v>2879</v>
      </c>
      <c r="O955" s="245" t="s">
        <v>3166</v>
      </c>
      <c r="P955" s="101" t="s">
        <v>3047</v>
      </c>
      <c r="Q955" s="246"/>
      <c r="R955" s="97"/>
      <c r="S955" s="97"/>
      <c r="T955" s="101">
        <v>1</v>
      </c>
      <c r="U955" s="243"/>
      <c r="V955" s="97"/>
      <c r="W955" s="99" t="str">
        <f t="shared" si="113"/>
        <v/>
      </c>
      <c r="X955" s="99" t="str">
        <f t="shared" si="115"/>
        <v/>
      </c>
      <c r="Y955" s="101"/>
      <c r="Z955" s="101"/>
      <c r="AA955" s="101"/>
      <c r="AB955" s="251" t="s">
        <v>3167</v>
      </c>
      <c r="AC955" s="97"/>
      <c r="AD955" s="100">
        <f>IF(AE955="","",VLOOKUP(AE955,Mapping!AT:AU,2,FALSE))</f>
        <v>2</v>
      </c>
      <c r="AE955" s="101" t="s">
        <v>1</v>
      </c>
    </row>
    <row r="956" spans="1:31">
      <c r="A956" s="215" t="s">
        <v>366</v>
      </c>
      <c r="B956" s="217" t="s">
        <v>367</v>
      </c>
      <c r="C956" s="312"/>
      <c r="D956" s="312"/>
      <c r="E956" s="312"/>
      <c r="F956" s="243">
        <v>10</v>
      </c>
      <c r="G956" s="97"/>
      <c r="H956" s="99" t="str">
        <f t="shared" si="112"/>
        <v/>
      </c>
      <c r="I956" s="99" t="str">
        <f t="shared" si="114"/>
        <v/>
      </c>
      <c r="J956" s="101" t="s">
        <v>205</v>
      </c>
      <c r="K956" s="331">
        <f>IFERROR(VLOOKUP(L956,Mapping!AW:BA,5,FALSE),"")</f>
        <v>1</v>
      </c>
      <c r="L956" s="97" t="s">
        <v>905</v>
      </c>
      <c r="M956" s="336" t="s">
        <v>2938</v>
      </c>
      <c r="N956" s="97" t="s">
        <v>2879</v>
      </c>
      <c r="O956" s="245" t="s">
        <v>3166</v>
      </c>
      <c r="P956" s="217" t="s">
        <v>30</v>
      </c>
      <c r="Q956" s="246"/>
      <c r="R956" s="97"/>
      <c r="S956" s="97"/>
      <c r="T956" s="101">
        <v>1</v>
      </c>
      <c r="U956" s="243">
        <v>10</v>
      </c>
      <c r="V956" s="97"/>
      <c r="W956" s="99" t="str">
        <f t="shared" si="113"/>
        <v/>
      </c>
      <c r="X956" s="99" t="str">
        <f t="shared" si="115"/>
        <v/>
      </c>
      <c r="Y956" s="101"/>
      <c r="Z956" s="101"/>
      <c r="AA956" s="101"/>
      <c r="AB956" s="251" t="s">
        <v>3167</v>
      </c>
      <c r="AC956" s="97"/>
      <c r="AD956" s="100">
        <f>IF(AE956="","",VLOOKUP(AE956,Mapping!AT:AU,2,FALSE))</f>
        <v>2</v>
      </c>
      <c r="AE956" s="101" t="s">
        <v>1</v>
      </c>
    </row>
    <row r="957" spans="1:31">
      <c r="A957" s="215" t="s">
        <v>366</v>
      </c>
      <c r="B957" s="217" t="s">
        <v>367</v>
      </c>
      <c r="C957" s="312"/>
      <c r="D957" s="312"/>
      <c r="E957" s="312"/>
      <c r="F957" s="243">
        <v>10</v>
      </c>
      <c r="G957" s="97"/>
      <c r="H957" s="99" t="str">
        <f t="shared" si="112"/>
        <v/>
      </c>
      <c r="I957" s="99" t="str">
        <f t="shared" si="114"/>
        <v/>
      </c>
      <c r="J957" s="101" t="s">
        <v>205</v>
      </c>
      <c r="K957" s="331">
        <f>IFERROR(VLOOKUP(L957,Mapping!AW:BA,5,FALSE),"")</f>
        <v>2</v>
      </c>
      <c r="L957" s="97" t="s">
        <v>925</v>
      </c>
      <c r="M957" s="336" t="s">
        <v>2938</v>
      </c>
      <c r="N957" s="97" t="s">
        <v>2879</v>
      </c>
      <c r="O957" s="245" t="s">
        <v>3166</v>
      </c>
      <c r="P957" s="217" t="s">
        <v>30</v>
      </c>
      <c r="Q957" s="246"/>
      <c r="R957" s="97"/>
      <c r="S957" s="97"/>
      <c r="T957" s="101">
        <v>1</v>
      </c>
      <c r="U957" s="243">
        <v>10</v>
      </c>
      <c r="V957" s="97"/>
      <c r="W957" s="99" t="str">
        <f t="shared" si="113"/>
        <v/>
      </c>
      <c r="X957" s="99" t="str">
        <f t="shared" si="115"/>
        <v/>
      </c>
      <c r="Y957" s="101"/>
      <c r="Z957" s="101"/>
      <c r="AA957" s="101"/>
      <c r="AB957" s="251" t="s">
        <v>3167</v>
      </c>
      <c r="AC957" s="97"/>
      <c r="AD957" s="100">
        <f>IF(AE957="","",VLOOKUP(AE957,Mapping!AT:AU,2,FALSE))</f>
        <v>2</v>
      </c>
      <c r="AE957" s="101" t="s">
        <v>1</v>
      </c>
    </row>
    <row r="958" spans="1:31">
      <c r="A958" s="215" t="s">
        <v>366</v>
      </c>
      <c r="B958" s="217" t="s">
        <v>367</v>
      </c>
      <c r="C958" s="312"/>
      <c r="D958" s="312"/>
      <c r="E958" s="312"/>
      <c r="F958" s="243"/>
      <c r="G958" s="97"/>
      <c r="H958" s="99" t="str">
        <f t="shared" si="112"/>
        <v/>
      </c>
      <c r="I958" s="99" t="str">
        <f t="shared" si="114"/>
        <v/>
      </c>
      <c r="J958" s="101"/>
      <c r="K958" s="331">
        <f>IFERROR(VLOOKUP(L958,Mapping!AW:BA,5,FALSE),"")</f>
        <v>2</v>
      </c>
      <c r="L958" s="97" t="s">
        <v>925</v>
      </c>
      <c r="M958" s="336" t="s">
        <v>3057</v>
      </c>
      <c r="N958" s="97" t="s">
        <v>2879</v>
      </c>
      <c r="O958" s="245" t="s">
        <v>3166</v>
      </c>
      <c r="P958" s="101" t="s">
        <v>3047</v>
      </c>
      <c r="Q958" s="246"/>
      <c r="R958" s="97"/>
      <c r="S958" s="97"/>
      <c r="T958" s="101">
        <v>1</v>
      </c>
      <c r="U958" s="243"/>
      <c r="V958" s="97"/>
      <c r="W958" s="99" t="str">
        <f t="shared" si="113"/>
        <v/>
      </c>
      <c r="X958" s="99" t="str">
        <f t="shared" si="115"/>
        <v/>
      </c>
      <c r="Y958" s="101"/>
      <c r="Z958" s="101"/>
      <c r="AA958" s="101"/>
      <c r="AB958" s="251" t="s">
        <v>3167</v>
      </c>
      <c r="AC958" s="97"/>
      <c r="AD958" s="100">
        <f>IF(AE958="","",VLOOKUP(AE958,Mapping!AT:AU,2,FALSE))</f>
        <v>2</v>
      </c>
      <c r="AE958" s="101" t="s">
        <v>1</v>
      </c>
    </row>
    <row r="959" spans="1:31">
      <c r="A959" s="215" t="s">
        <v>366</v>
      </c>
      <c r="B959" s="217" t="s">
        <v>367</v>
      </c>
      <c r="C959" s="312"/>
      <c r="D959" s="312"/>
      <c r="E959" s="312"/>
      <c r="F959" s="243"/>
      <c r="G959" s="97"/>
      <c r="H959" s="99" t="str">
        <f t="shared" si="112"/>
        <v/>
      </c>
      <c r="I959" s="99" t="str">
        <f t="shared" si="114"/>
        <v/>
      </c>
      <c r="J959" s="101"/>
      <c r="K959" s="331">
        <f>IFERROR(VLOOKUP(L959,Mapping!AW:BA,5,FALSE),"")</f>
        <v>2</v>
      </c>
      <c r="L959" s="97" t="s">
        <v>925</v>
      </c>
      <c r="M959" s="336" t="s">
        <v>3042</v>
      </c>
      <c r="N959" s="97" t="s">
        <v>2879</v>
      </c>
      <c r="O959" s="245" t="s">
        <v>3166</v>
      </c>
      <c r="P959" s="217" t="s">
        <v>3169</v>
      </c>
      <c r="Q959" s="246"/>
      <c r="R959" s="97"/>
      <c r="S959" s="97"/>
      <c r="T959" s="101">
        <v>1</v>
      </c>
      <c r="U959" s="243"/>
      <c r="V959" s="97"/>
      <c r="W959" s="99" t="str">
        <f t="shared" si="113"/>
        <v/>
      </c>
      <c r="X959" s="99" t="str">
        <f t="shared" si="115"/>
        <v/>
      </c>
      <c r="Y959" s="101"/>
      <c r="Z959" s="101"/>
      <c r="AA959" s="101"/>
      <c r="AB959" s="251" t="s">
        <v>3167</v>
      </c>
      <c r="AC959" s="97"/>
      <c r="AD959" s="100">
        <f>IF(AE959="","",VLOOKUP(AE959,Mapping!AT:AU,2,FALSE))</f>
        <v>2</v>
      </c>
      <c r="AE959" s="101" t="s">
        <v>1</v>
      </c>
    </row>
    <row r="960" spans="1:31">
      <c r="A960" s="215" t="s">
        <v>366</v>
      </c>
      <c r="B960" s="217" t="s">
        <v>367</v>
      </c>
      <c r="C960" s="312"/>
      <c r="D960" s="312"/>
      <c r="E960" s="312"/>
      <c r="F960" s="243">
        <v>10</v>
      </c>
      <c r="G960" s="97"/>
      <c r="H960" s="99" t="str">
        <f t="shared" si="112"/>
        <v/>
      </c>
      <c r="I960" s="99" t="str">
        <f t="shared" si="114"/>
        <v/>
      </c>
      <c r="J960" s="101" t="s">
        <v>205</v>
      </c>
      <c r="K960" s="331">
        <f>IFERROR(VLOOKUP(L960,Mapping!AW:BA,5,FALSE),"")</f>
        <v>3</v>
      </c>
      <c r="L960" s="97" t="s">
        <v>943</v>
      </c>
      <c r="M960" s="336" t="s">
        <v>2938</v>
      </c>
      <c r="N960" s="97" t="s">
        <v>2879</v>
      </c>
      <c r="O960" s="245" t="s">
        <v>3166</v>
      </c>
      <c r="P960" s="217" t="s">
        <v>30</v>
      </c>
      <c r="Q960" s="246"/>
      <c r="R960" s="97"/>
      <c r="S960" s="97"/>
      <c r="T960" s="101">
        <v>1</v>
      </c>
      <c r="U960" s="243">
        <v>10</v>
      </c>
      <c r="V960" s="97"/>
      <c r="W960" s="99" t="str">
        <f t="shared" si="113"/>
        <v/>
      </c>
      <c r="X960" s="99" t="str">
        <f t="shared" si="115"/>
        <v/>
      </c>
      <c r="Y960" s="101"/>
      <c r="Z960" s="101"/>
      <c r="AA960" s="101"/>
      <c r="AB960" s="251" t="s">
        <v>3167</v>
      </c>
      <c r="AC960" s="97"/>
      <c r="AD960" s="100">
        <f>IF(AE960="","",VLOOKUP(AE960,Mapping!AT:AU,2,FALSE))</f>
        <v>2</v>
      </c>
      <c r="AE960" s="101" t="s">
        <v>1</v>
      </c>
    </row>
    <row r="961" spans="1:31">
      <c r="A961" s="215" t="s">
        <v>355</v>
      </c>
      <c r="B961" s="217" t="s">
        <v>356</v>
      </c>
      <c r="C961" s="312"/>
      <c r="D961" s="312"/>
      <c r="E961" s="312"/>
      <c r="F961" s="243">
        <v>10</v>
      </c>
      <c r="G961" s="97"/>
      <c r="H961" s="99" t="str">
        <f t="shared" si="112"/>
        <v/>
      </c>
      <c r="I961" s="99" t="str">
        <f t="shared" si="114"/>
        <v/>
      </c>
      <c r="J961" s="101" t="s">
        <v>205</v>
      </c>
      <c r="K961" s="331">
        <f>IFERROR(VLOOKUP(L961,Mapping!AW:BA,5,FALSE),"")</f>
        <v>1</v>
      </c>
      <c r="L961" s="97" t="s">
        <v>905</v>
      </c>
      <c r="M961" s="336" t="s">
        <v>2938</v>
      </c>
      <c r="N961" s="97" t="s">
        <v>2879</v>
      </c>
      <c r="O961" s="245" t="s">
        <v>3166</v>
      </c>
      <c r="P961" s="217" t="s">
        <v>30</v>
      </c>
      <c r="Q961" s="246"/>
      <c r="R961" s="97"/>
      <c r="S961" s="97"/>
      <c r="T961" s="101">
        <v>1</v>
      </c>
      <c r="U961" s="243">
        <v>10</v>
      </c>
      <c r="V961" s="97"/>
      <c r="W961" s="99" t="str">
        <f t="shared" si="113"/>
        <v/>
      </c>
      <c r="X961" s="99" t="str">
        <f t="shared" si="115"/>
        <v/>
      </c>
      <c r="Y961" s="101"/>
      <c r="Z961" s="101"/>
      <c r="AA961" s="101"/>
      <c r="AB961" s="251" t="s">
        <v>3167</v>
      </c>
      <c r="AC961" s="97"/>
      <c r="AD961" s="100">
        <f>IF(AE961="","",VLOOKUP(AE961,Mapping!AT:AU,2,FALSE))</f>
        <v>2</v>
      </c>
      <c r="AE961" s="101" t="s">
        <v>1</v>
      </c>
    </row>
    <row r="962" spans="1:31">
      <c r="A962" s="215" t="s">
        <v>355</v>
      </c>
      <c r="B962" s="217" t="s">
        <v>356</v>
      </c>
      <c r="C962" s="312"/>
      <c r="D962" s="312"/>
      <c r="E962" s="312"/>
      <c r="F962" s="243"/>
      <c r="G962" s="97"/>
      <c r="H962" s="99" t="str">
        <f t="shared" si="112"/>
        <v/>
      </c>
      <c r="I962" s="99" t="str">
        <f t="shared" si="114"/>
        <v/>
      </c>
      <c r="J962" s="101"/>
      <c r="K962" s="331">
        <f>IFERROR(VLOOKUP(L962,Mapping!AW:BA,5,FALSE),"")</f>
        <v>1</v>
      </c>
      <c r="L962" s="97" t="s">
        <v>905</v>
      </c>
      <c r="M962" s="336" t="s">
        <v>3057</v>
      </c>
      <c r="N962" s="97" t="s">
        <v>2879</v>
      </c>
      <c r="O962" s="245" t="s">
        <v>3166</v>
      </c>
      <c r="P962" s="101" t="s">
        <v>3047</v>
      </c>
      <c r="Q962" s="246"/>
      <c r="R962" s="97"/>
      <c r="S962" s="97"/>
      <c r="T962" s="101">
        <v>1</v>
      </c>
      <c r="U962" s="243"/>
      <c r="V962" s="97"/>
      <c r="W962" s="99" t="str">
        <f t="shared" si="113"/>
        <v/>
      </c>
      <c r="X962" s="99" t="str">
        <f t="shared" si="115"/>
        <v/>
      </c>
      <c r="Y962" s="101"/>
      <c r="Z962" s="101"/>
      <c r="AA962" s="101"/>
      <c r="AB962" s="251" t="s">
        <v>3167</v>
      </c>
      <c r="AC962" s="97"/>
      <c r="AD962" s="100">
        <f>IF(AE962="","",VLOOKUP(AE962,Mapping!AT:AU,2,FALSE))</f>
        <v>2</v>
      </c>
      <c r="AE962" s="101" t="s">
        <v>1</v>
      </c>
    </row>
    <row r="963" spans="1:31">
      <c r="A963" s="215" t="s">
        <v>355</v>
      </c>
      <c r="B963" s="217" t="s">
        <v>356</v>
      </c>
      <c r="C963" s="312"/>
      <c r="D963" s="312"/>
      <c r="E963" s="312"/>
      <c r="F963" s="243"/>
      <c r="G963" s="97"/>
      <c r="H963" s="99" t="str">
        <f t="shared" si="112"/>
        <v/>
      </c>
      <c r="I963" s="99" t="str">
        <f t="shared" si="114"/>
        <v/>
      </c>
      <c r="J963" s="101"/>
      <c r="K963" s="331">
        <f>IFERROR(VLOOKUP(L963,Mapping!AW:BA,5,FALSE),"")</f>
        <v>1</v>
      </c>
      <c r="L963" s="97" t="s">
        <v>905</v>
      </c>
      <c r="M963" s="336" t="s">
        <v>3042</v>
      </c>
      <c r="N963" s="97" t="s">
        <v>2879</v>
      </c>
      <c r="O963" s="245" t="s">
        <v>3166</v>
      </c>
      <c r="P963" s="217" t="s">
        <v>3169</v>
      </c>
      <c r="Q963" s="246"/>
      <c r="R963" s="97"/>
      <c r="S963" s="97"/>
      <c r="T963" s="101">
        <v>1</v>
      </c>
      <c r="U963" s="243"/>
      <c r="V963" s="97"/>
      <c r="W963" s="99" t="str">
        <f t="shared" si="113"/>
        <v/>
      </c>
      <c r="X963" s="99" t="str">
        <f t="shared" si="115"/>
        <v/>
      </c>
      <c r="Y963" s="101"/>
      <c r="Z963" s="101"/>
      <c r="AA963" s="101"/>
      <c r="AB963" s="251" t="s">
        <v>3167</v>
      </c>
      <c r="AC963" s="97"/>
      <c r="AD963" s="100">
        <f>IF(AE963="","",VLOOKUP(AE963,Mapping!AT:AU,2,FALSE))</f>
        <v>2</v>
      </c>
      <c r="AE963" s="101" t="s">
        <v>1</v>
      </c>
    </row>
    <row r="964" spans="1:31">
      <c r="A964" s="215" t="s">
        <v>355</v>
      </c>
      <c r="B964" s="217" t="s">
        <v>356</v>
      </c>
      <c r="C964" s="312"/>
      <c r="D964" s="312"/>
      <c r="E964" s="312"/>
      <c r="F964" s="243">
        <v>10</v>
      </c>
      <c r="G964" s="97"/>
      <c r="H964" s="99" t="str">
        <f t="shared" si="112"/>
        <v/>
      </c>
      <c r="I964" s="99" t="str">
        <f t="shared" si="114"/>
        <v/>
      </c>
      <c r="J964" s="101" t="s">
        <v>205</v>
      </c>
      <c r="K964" s="331">
        <f>IFERROR(VLOOKUP(L964,Mapping!AW:BA,5,FALSE),"")</f>
        <v>3</v>
      </c>
      <c r="L964" s="97" t="s">
        <v>943</v>
      </c>
      <c r="M964" s="336" t="s">
        <v>2938</v>
      </c>
      <c r="N964" s="97" t="s">
        <v>2879</v>
      </c>
      <c r="O964" s="245" t="s">
        <v>3166</v>
      </c>
      <c r="P964" s="217" t="s">
        <v>30</v>
      </c>
      <c r="Q964" s="246"/>
      <c r="R964" s="97"/>
      <c r="S964" s="97"/>
      <c r="T964" s="101">
        <v>1</v>
      </c>
      <c r="U964" s="243">
        <v>10</v>
      </c>
      <c r="V964" s="97"/>
      <c r="W964" s="99" t="str">
        <f t="shared" si="113"/>
        <v/>
      </c>
      <c r="X964" s="99" t="str">
        <f t="shared" si="115"/>
        <v/>
      </c>
      <c r="Y964" s="101"/>
      <c r="Z964" s="101"/>
      <c r="AA964" s="101"/>
      <c r="AB964" s="251" t="s">
        <v>3167</v>
      </c>
      <c r="AC964" s="97"/>
      <c r="AD964" s="100">
        <f>IF(AE964="","",VLOOKUP(AE964,Mapping!AT:AU,2,FALSE))</f>
        <v>2</v>
      </c>
      <c r="AE964" s="101" t="s">
        <v>1</v>
      </c>
    </row>
    <row r="965" spans="1:31">
      <c r="A965" s="215" t="s">
        <v>355</v>
      </c>
      <c r="B965" s="217" t="s">
        <v>356</v>
      </c>
      <c r="C965" s="312"/>
      <c r="D965" s="312"/>
      <c r="E965" s="312"/>
      <c r="F965" s="243"/>
      <c r="G965" s="97"/>
      <c r="H965" s="99" t="str">
        <f t="shared" si="112"/>
        <v/>
      </c>
      <c r="I965" s="99" t="str">
        <f t="shared" si="114"/>
        <v/>
      </c>
      <c r="J965" s="101"/>
      <c r="K965" s="331">
        <f>IFERROR(VLOOKUP(L965,Mapping!AW:BA,5,FALSE),"")</f>
        <v>3</v>
      </c>
      <c r="L965" s="97" t="s">
        <v>943</v>
      </c>
      <c r="M965" s="336" t="s">
        <v>3057</v>
      </c>
      <c r="N965" s="97" t="s">
        <v>2879</v>
      </c>
      <c r="O965" s="245" t="s">
        <v>3166</v>
      </c>
      <c r="P965" s="101" t="s">
        <v>3047</v>
      </c>
      <c r="Q965" s="246"/>
      <c r="R965" s="97"/>
      <c r="S965" s="97"/>
      <c r="T965" s="101">
        <v>1</v>
      </c>
      <c r="U965" s="243"/>
      <c r="V965" s="97"/>
      <c r="W965" s="99" t="str">
        <f t="shared" si="113"/>
        <v/>
      </c>
      <c r="X965" s="99" t="str">
        <f t="shared" si="115"/>
        <v/>
      </c>
      <c r="Y965" s="101"/>
      <c r="Z965" s="101"/>
      <c r="AA965" s="101"/>
      <c r="AB965" s="251" t="s">
        <v>3167</v>
      </c>
      <c r="AC965" s="97"/>
      <c r="AD965" s="100">
        <f>IF(AE965="","",VLOOKUP(AE965,Mapping!AT:AU,2,FALSE))</f>
        <v>2</v>
      </c>
      <c r="AE965" s="101" t="s">
        <v>1</v>
      </c>
    </row>
    <row r="966" spans="1:31">
      <c r="A966" s="215" t="s">
        <v>355</v>
      </c>
      <c r="B966" s="217" t="s">
        <v>356</v>
      </c>
      <c r="C966" s="312"/>
      <c r="D966" s="312"/>
      <c r="E966" s="312"/>
      <c r="F966" s="243"/>
      <c r="G966" s="97"/>
      <c r="H966" s="99" t="str">
        <f t="shared" si="112"/>
        <v/>
      </c>
      <c r="I966" s="99" t="str">
        <f t="shared" si="114"/>
        <v/>
      </c>
      <c r="J966" s="101"/>
      <c r="K966" s="331">
        <f>IFERROR(VLOOKUP(L966,Mapping!AW:BA,5,FALSE),"")</f>
        <v>3</v>
      </c>
      <c r="L966" s="97" t="s">
        <v>943</v>
      </c>
      <c r="M966" s="336" t="s">
        <v>3042</v>
      </c>
      <c r="N966" s="97" t="s">
        <v>2879</v>
      </c>
      <c r="O966" s="245" t="s">
        <v>3166</v>
      </c>
      <c r="P966" s="217" t="s">
        <v>3169</v>
      </c>
      <c r="Q966" s="246"/>
      <c r="R966" s="97"/>
      <c r="S966" s="97"/>
      <c r="T966" s="101">
        <v>1</v>
      </c>
      <c r="U966" s="243"/>
      <c r="V966" s="97"/>
      <c r="W966" s="99" t="str">
        <f t="shared" si="113"/>
        <v/>
      </c>
      <c r="X966" s="99" t="str">
        <f t="shared" si="115"/>
        <v/>
      </c>
      <c r="Y966" s="101"/>
      <c r="Z966" s="101"/>
      <c r="AA966" s="101"/>
      <c r="AB966" s="251" t="s">
        <v>3167</v>
      </c>
      <c r="AC966" s="97"/>
      <c r="AD966" s="100">
        <f>IF(AE966="","",VLOOKUP(AE966,Mapping!AT:AU,2,FALSE))</f>
        <v>2</v>
      </c>
      <c r="AE966" s="101" t="s">
        <v>1</v>
      </c>
    </row>
    <row r="967" spans="1:31">
      <c r="A967" s="215" t="s">
        <v>419</v>
      </c>
      <c r="B967" s="217"/>
      <c r="C967" s="312"/>
      <c r="D967" s="312"/>
      <c r="E967" s="312"/>
      <c r="F967" s="243">
        <v>10</v>
      </c>
      <c r="G967" s="97"/>
      <c r="H967" s="99" t="str">
        <f t="shared" ref="H967:H995" si="116">IF(G967="","","UREN -80 033001"&amp;" "&amp;F967&amp;" "&amp;G967)</f>
        <v/>
      </c>
      <c r="I967" s="99" t="str">
        <f t="shared" si="114"/>
        <v/>
      </c>
      <c r="J967" s="101" t="s">
        <v>205</v>
      </c>
      <c r="K967" s="331">
        <f>IFERROR(VLOOKUP(L967,Mapping!AW:BA,5,FALSE),"")</f>
        <v>1</v>
      </c>
      <c r="L967" s="97" t="s">
        <v>905</v>
      </c>
      <c r="M967" s="336" t="s">
        <v>2938</v>
      </c>
      <c r="N967" s="97" t="s">
        <v>2879</v>
      </c>
      <c r="O967" s="245" t="s">
        <v>3166</v>
      </c>
      <c r="P967" s="217" t="s">
        <v>30</v>
      </c>
      <c r="Q967" s="246"/>
      <c r="R967" s="97"/>
      <c r="S967" s="97"/>
      <c r="T967" s="101">
        <v>1</v>
      </c>
      <c r="U967" s="243">
        <v>10</v>
      </c>
      <c r="V967" s="97"/>
      <c r="W967" s="99" t="str">
        <f t="shared" ref="W967:W995" si="117">IF(V967="","","UREN -80 033001"&amp;" "&amp;U967&amp;" "&amp;V967)</f>
        <v/>
      </c>
      <c r="X967" s="99" t="str">
        <f t="shared" si="115"/>
        <v/>
      </c>
      <c r="Y967" s="101"/>
      <c r="Z967" s="101"/>
      <c r="AA967" s="101"/>
      <c r="AB967" s="251" t="s">
        <v>3167</v>
      </c>
      <c r="AC967" s="97"/>
      <c r="AD967" s="100">
        <f>IF(AE967="","",VLOOKUP(AE967,Mapping!AT:AU,2,FALSE))</f>
        <v>2</v>
      </c>
      <c r="AE967" s="101" t="s">
        <v>1</v>
      </c>
    </row>
    <row r="968" spans="1:31">
      <c r="A968" s="215" t="s">
        <v>419</v>
      </c>
      <c r="B968" s="217"/>
      <c r="C968" s="312"/>
      <c r="D968" s="312"/>
      <c r="E968" s="312"/>
      <c r="F968" s="243"/>
      <c r="G968" s="97"/>
      <c r="H968" s="99" t="str">
        <f t="shared" si="116"/>
        <v/>
      </c>
      <c r="I968" s="99" t="str">
        <f t="shared" si="114"/>
        <v/>
      </c>
      <c r="J968" s="101"/>
      <c r="K968" s="331">
        <f>IFERROR(VLOOKUP(L968,Mapping!AW:BA,5,FALSE),"")</f>
        <v>1</v>
      </c>
      <c r="L968" s="97" t="s">
        <v>905</v>
      </c>
      <c r="M968" s="336" t="s">
        <v>3042</v>
      </c>
      <c r="N968" s="97" t="s">
        <v>2879</v>
      </c>
      <c r="O968" s="245" t="s">
        <v>3166</v>
      </c>
      <c r="P968" s="217" t="s">
        <v>3169</v>
      </c>
      <c r="Q968" s="246"/>
      <c r="R968" s="97"/>
      <c r="S968" s="97"/>
      <c r="T968" s="101">
        <v>1</v>
      </c>
      <c r="U968" s="243"/>
      <c r="V968" s="97"/>
      <c r="W968" s="99" t="str">
        <f t="shared" si="117"/>
        <v/>
      </c>
      <c r="X968" s="99" t="str">
        <f t="shared" si="115"/>
        <v/>
      </c>
      <c r="Y968" s="101"/>
      <c r="Z968" s="101"/>
      <c r="AA968" s="101"/>
      <c r="AB968" s="251" t="s">
        <v>3167</v>
      </c>
      <c r="AC968" s="97"/>
      <c r="AD968" s="100">
        <f>IF(AE968="","",VLOOKUP(AE968,Mapping!AT:AU,2,FALSE))</f>
        <v>2</v>
      </c>
      <c r="AE968" s="101" t="s">
        <v>1</v>
      </c>
    </row>
    <row r="969" spans="1:31">
      <c r="A969" s="215" t="s">
        <v>419</v>
      </c>
      <c r="B969" s="217"/>
      <c r="C969" s="312"/>
      <c r="D969" s="312"/>
      <c r="E969" s="312"/>
      <c r="F969" s="243">
        <v>10</v>
      </c>
      <c r="G969" s="97"/>
      <c r="H969" s="99" t="str">
        <f t="shared" si="116"/>
        <v/>
      </c>
      <c r="I969" s="99" t="str">
        <f t="shared" si="114"/>
        <v/>
      </c>
      <c r="J969" s="101" t="s">
        <v>205</v>
      </c>
      <c r="K969" s="331">
        <f>IFERROR(VLOOKUP(L969,Mapping!AW:BA,5,FALSE),"")</f>
        <v>2</v>
      </c>
      <c r="L969" s="97" t="s">
        <v>925</v>
      </c>
      <c r="M969" s="336" t="s">
        <v>2938</v>
      </c>
      <c r="N969" s="97" t="s">
        <v>2879</v>
      </c>
      <c r="O969" s="245" t="s">
        <v>3166</v>
      </c>
      <c r="P969" s="217" t="s">
        <v>30</v>
      </c>
      <c r="Q969" s="246"/>
      <c r="R969" s="97"/>
      <c r="S969" s="97"/>
      <c r="T969" s="101">
        <v>1</v>
      </c>
      <c r="U969" s="243">
        <v>10</v>
      </c>
      <c r="V969" s="97"/>
      <c r="W969" s="99" t="str">
        <f t="shared" si="117"/>
        <v/>
      </c>
      <c r="X969" s="99" t="str">
        <f t="shared" si="115"/>
        <v/>
      </c>
      <c r="Y969" s="101"/>
      <c r="Z969" s="101"/>
      <c r="AA969" s="101"/>
      <c r="AB969" s="251" t="s">
        <v>3167</v>
      </c>
      <c r="AC969" s="97"/>
      <c r="AD969" s="100">
        <f>IF(AE969="","",VLOOKUP(AE969,Mapping!AT:AU,2,FALSE))</f>
        <v>2</v>
      </c>
      <c r="AE969" s="101" t="s">
        <v>1</v>
      </c>
    </row>
    <row r="970" spans="1:31">
      <c r="A970" s="215" t="s">
        <v>419</v>
      </c>
      <c r="B970" s="217"/>
      <c r="C970" s="312"/>
      <c r="D970" s="312"/>
      <c r="E970" s="312"/>
      <c r="F970" s="243"/>
      <c r="G970" s="97"/>
      <c r="H970" s="99" t="str">
        <f t="shared" si="116"/>
        <v/>
      </c>
      <c r="I970" s="99" t="str">
        <f t="shared" si="114"/>
        <v/>
      </c>
      <c r="J970" s="101"/>
      <c r="K970" s="331">
        <f>IFERROR(VLOOKUP(L970,Mapping!AW:BA,5,FALSE),"")</f>
        <v>2</v>
      </c>
      <c r="L970" s="97" t="s">
        <v>925</v>
      </c>
      <c r="M970" s="336" t="s">
        <v>3042</v>
      </c>
      <c r="N970" s="97" t="s">
        <v>2879</v>
      </c>
      <c r="O970" s="245" t="s">
        <v>3166</v>
      </c>
      <c r="P970" s="217" t="s">
        <v>3169</v>
      </c>
      <c r="Q970" s="246"/>
      <c r="R970" s="97"/>
      <c r="S970" s="97"/>
      <c r="T970" s="101">
        <v>1</v>
      </c>
      <c r="U970" s="243"/>
      <c r="V970" s="97"/>
      <c r="W970" s="99" t="str">
        <f t="shared" si="117"/>
        <v/>
      </c>
      <c r="X970" s="99" t="str">
        <f t="shared" si="115"/>
        <v/>
      </c>
      <c r="Y970" s="101"/>
      <c r="Z970" s="101"/>
      <c r="AA970" s="101"/>
      <c r="AB970" s="251" t="s">
        <v>3167</v>
      </c>
      <c r="AC970" s="97"/>
      <c r="AD970" s="100">
        <f>IF(AE970="","",VLOOKUP(AE970,Mapping!AT:AU,2,FALSE))</f>
        <v>2</v>
      </c>
      <c r="AE970" s="101" t="s">
        <v>1</v>
      </c>
    </row>
    <row r="971" spans="1:31">
      <c r="A971" s="215" t="s">
        <v>419</v>
      </c>
      <c r="B971" s="217"/>
      <c r="C971" s="312"/>
      <c r="D971" s="312"/>
      <c r="E971" s="312"/>
      <c r="F971" s="243">
        <v>10</v>
      </c>
      <c r="G971" s="97"/>
      <c r="H971" s="99" t="str">
        <f t="shared" si="116"/>
        <v/>
      </c>
      <c r="I971" s="99" t="str">
        <f t="shared" si="114"/>
        <v/>
      </c>
      <c r="J971" s="101" t="s">
        <v>205</v>
      </c>
      <c r="K971" s="331">
        <f>IFERROR(VLOOKUP(L971,Mapping!AW:BA,5,FALSE),"")</f>
        <v>3</v>
      </c>
      <c r="L971" s="97" t="s">
        <v>943</v>
      </c>
      <c r="M971" s="336" t="s">
        <v>2938</v>
      </c>
      <c r="N971" s="97" t="s">
        <v>2879</v>
      </c>
      <c r="O971" s="245" t="s">
        <v>3166</v>
      </c>
      <c r="P971" s="217" t="s">
        <v>30</v>
      </c>
      <c r="Q971" s="246"/>
      <c r="R971" s="97"/>
      <c r="S971" s="97"/>
      <c r="T971" s="101">
        <v>1</v>
      </c>
      <c r="U971" s="243">
        <v>10</v>
      </c>
      <c r="V971" s="97"/>
      <c r="W971" s="99" t="str">
        <f t="shared" si="117"/>
        <v/>
      </c>
      <c r="X971" s="99" t="str">
        <f t="shared" si="115"/>
        <v/>
      </c>
      <c r="Y971" s="101"/>
      <c r="Z971" s="101"/>
      <c r="AA971" s="101"/>
      <c r="AB971" s="251" t="s">
        <v>3167</v>
      </c>
      <c r="AC971" s="97"/>
      <c r="AD971" s="100">
        <f>IF(AE971="","",VLOOKUP(AE971,Mapping!AT:AU,2,FALSE))</f>
        <v>2</v>
      </c>
      <c r="AE971" s="101" t="s">
        <v>1</v>
      </c>
    </row>
    <row r="972" spans="1:31">
      <c r="A972" s="215" t="s">
        <v>419</v>
      </c>
      <c r="B972" s="217"/>
      <c r="C972" s="312"/>
      <c r="D972" s="312"/>
      <c r="E972" s="312"/>
      <c r="F972" s="243"/>
      <c r="G972" s="97"/>
      <c r="H972" s="99" t="str">
        <f t="shared" si="116"/>
        <v/>
      </c>
      <c r="I972" s="99" t="str">
        <f t="shared" si="114"/>
        <v/>
      </c>
      <c r="J972" s="101"/>
      <c r="K972" s="331">
        <f>IFERROR(VLOOKUP(L972,Mapping!AW:BA,5,FALSE),"")</f>
        <v>3</v>
      </c>
      <c r="L972" s="97" t="s">
        <v>943</v>
      </c>
      <c r="M972" s="336" t="s">
        <v>3057</v>
      </c>
      <c r="N972" s="97" t="s">
        <v>2879</v>
      </c>
      <c r="O972" s="245" t="s">
        <v>3166</v>
      </c>
      <c r="P972" s="101" t="s">
        <v>3047</v>
      </c>
      <c r="Q972" s="246"/>
      <c r="R972" s="97"/>
      <c r="S972" s="97"/>
      <c r="T972" s="101">
        <v>1</v>
      </c>
      <c r="U972" s="243"/>
      <c r="V972" s="97"/>
      <c r="W972" s="99" t="str">
        <f t="shared" si="117"/>
        <v/>
      </c>
      <c r="X972" s="99" t="str">
        <f t="shared" si="115"/>
        <v/>
      </c>
      <c r="Y972" s="101"/>
      <c r="Z972" s="101"/>
      <c r="AA972" s="101"/>
      <c r="AB972" s="251" t="s">
        <v>3167</v>
      </c>
      <c r="AC972" s="97"/>
      <c r="AD972" s="100">
        <f>IF(AE972="","",VLOOKUP(AE972,Mapping!AT:AU,2,FALSE))</f>
        <v>2</v>
      </c>
      <c r="AE972" s="101" t="s">
        <v>1</v>
      </c>
    </row>
    <row r="973" spans="1:31">
      <c r="A973" s="215" t="s">
        <v>419</v>
      </c>
      <c r="B973" s="217"/>
      <c r="C973" s="312"/>
      <c r="D973" s="312"/>
      <c r="E973" s="312"/>
      <c r="F973" s="243"/>
      <c r="G973" s="97"/>
      <c r="H973" s="99" t="str">
        <f t="shared" si="116"/>
        <v/>
      </c>
      <c r="I973" s="99" t="str">
        <f t="shared" ref="I973:I995" si="118">IF(G973="","",F973&amp;" "&amp;G973)</f>
        <v/>
      </c>
      <c r="J973" s="101"/>
      <c r="K973" s="331">
        <f>IFERROR(VLOOKUP(L973,Mapping!AW:BA,5,FALSE),"")</f>
        <v>3</v>
      </c>
      <c r="L973" s="97" t="s">
        <v>943</v>
      </c>
      <c r="M973" s="336" t="s">
        <v>3042</v>
      </c>
      <c r="N973" s="97" t="s">
        <v>2879</v>
      </c>
      <c r="O973" s="245" t="s">
        <v>3166</v>
      </c>
      <c r="P973" s="217" t="s">
        <v>3169</v>
      </c>
      <c r="Q973" s="246"/>
      <c r="R973" s="97"/>
      <c r="S973" s="97"/>
      <c r="T973" s="101">
        <v>1</v>
      </c>
      <c r="U973" s="243"/>
      <c r="V973" s="97"/>
      <c r="W973" s="99" t="str">
        <f t="shared" si="117"/>
        <v/>
      </c>
      <c r="X973" s="99" t="str">
        <f t="shared" ref="X973:X995" si="119">IF(V973="","",U973&amp;" "&amp;V973)</f>
        <v/>
      </c>
      <c r="Y973" s="101"/>
      <c r="Z973" s="101"/>
      <c r="AA973" s="101"/>
      <c r="AB973" s="251" t="s">
        <v>3167</v>
      </c>
      <c r="AC973" s="97"/>
      <c r="AD973" s="100">
        <f>IF(AE973="","",VLOOKUP(AE973,Mapping!AT:AU,2,FALSE))</f>
        <v>2</v>
      </c>
      <c r="AE973" s="101" t="s">
        <v>1</v>
      </c>
    </row>
    <row r="974" spans="1:31">
      <c r="A974" s="215" t="s">
        <v>419</v>
      </c>
      <c r="B974" s="217"/>
      <c r="C974" s="312"/>
      <c r="D974" s="312"/>
      <c r="E974" s="312"/>
      <c r="F974" s="243"/>
      <c r="G974" s="97"/>
      <c r="H974" s="99" t="str">
        <f t="shared" si="116"/>
        <v/>
      </c>
      <c r="I974" s="99" t="str">
        <f t="shared" si="118"/>
        <v/>
      </c>
      <c r="J974" s="101"/>
      <c r="K974" s="331">
        <f>IFERROR(VLOOKUP(L974,Mapping!AW:BA,5,FALSE),"")</f>
        <v>3</v>
      </c>
      <c r="L974" s="97" t="s">
        <v>943</v>
      </c>
      <c r="M974" s="336" t="s">
        <v>3042</v>
      </c>
      <c r="N974" s="97" t="s">
        <v>2879</v>
      </c>
      <c r="O974" s="245" t="s">
        <v>3166</v>
      </c>
      <c r="P974" s="217" t="s">
        <v>3169</v>
      </c>
      <c r="Q974" s="246"/>
      <c r="R974" s="97"/>
      <c r="S974" s="97"/>
      <c r="T974" s="101">
        <v>1</v>
      </c>
      <c r="U974" s="243"/>
      <c r="V974" s="97"/>
      <c r="W974" s="99" t="str">
        <f t="shared" si="117"/>
        <v/>
      </c>
      <c r="X974" s="99" t="str">
        <f t="shared" si="119"/>
        <v/>
      </c>
      <c r="Y974" s="101"/>
      <c r="Z974" s="101"/>
      <c r="AA974" s="101"/>
      <c r="AB974" s="251" t="s">
        <v>3167</v>
      </c>
      <c r="AC974" s="97"/>
      <c r="AD974" s="100">
        <f>IF(AE974="","",VLOOKUP(AE974,Mapping!AT:AU,2,FALSE))</f>
        <v>2</v>
      </c>
      <c r="AE974" s="101" t="s">
        <v>1</v>
      </c>
    </row>
    <row r="975" spans="1:31">
      <c r="A975" s="215" t="s">
        <v>424</v>
      </c>
      <c r="B975" s="217"/>
      <c r="C975" s="312"/>
      <c r="D975" s="312"/>
      <c r="E975" s="312"/>
      <c r="F975" s="243">
        <v>10</v>
      </c>
      <c r="G975" s="97"/>
      <c r="H975" s="99" t="str">
        <f t="shared" si="116"/>
        <v/>
      </c>
      <c r="I975" s="99" t="str">
        <f t="shared" si="118"/>
        <v/>
      </c>
      <c r="J975" s="101" t="s">
        <v>205</v>
      </c>
      <c r="K975" s="331">
        <f>IFERROR(VLOOKUP(L975,Mapping!AW:BA,5,FALSE),"")</f>
        <v>1</v>
      </c>
      <c r="L975" s="97" t="s">
        <v>905</v>
      </c>
      <c r="M975" s="336" t="s">
        <v>2938</v>
      </c>
      <c r="N975" s="97" t="s">
        <v>2879</v>
      </c>
      <c r="O975" s="245" t="s">
        <v>3166</v>
      </c>
      <c r="P975" s="217" t="s">
        <v>30</v>
      </c>
      <c r="Q975" s="246"/>
      <c r="R975" s="97"/>
      <c r="S975" s="97"/>
      <c r="T975" s="101">
        <v>1</v>
      </c>
      <c r="U975" s="243">
        <v>10</v>
      </c>
      <c r="V975" s="97"/>
      <c r="W975" s="99" t="str">
        <f t="shared" si="117"/>
        <v/>
      </c>
      <c r="X975" s="99" t="str">
        <f t="shared" si="119"/>
        <v/>
      </c>
      <c r="Y975" s="101"/>
      <c r="Z975" s="101"/>
      <c r="AA975" s="101"/>
      <c r="AB975" s="251" t="s">
        <v>3167</v>
      </c>
      <c r="AC975" s="97"/>
      <c r="AD975" s="100">
        <f>IF(AE975="","",VLOOKUP(AE975,Mapping!AT:AU,2,FALSE))</f>
        <v>2</v>
      </c>
      <c r="AE975" s="101" t="s">
        <v>1</v>
      </c>
    </row>
    <row r="976" spans="1:31">
      <c r="A976" s="215" t="s">
        <v>424</v>
      </c>
      <c r="B976" s="217"/>
      <c r="C976" s="312"/>
      <c r="D976" s="312"/>
      <c r="E976" s="312"/>
      <c r="F976" s="243"/>
      <c r="G976" s="97"/>
      <c r="H976" s="99" t="str">
        <f t="shared" si="116"/>
        <v/>
      </c>
      <c r="I976" s="99" t="str">
        <f t="shared" si="118"/>
        <v/>
      </c>
      <c r="J976" s="101"/>
      <c r="K976" s="331">
        <f>IFERROR(VLOOKUP(L976,Mapping!AW:BA,5,FALSE),"")</f>
        <v>1</v>
      </c>
      <c r="L976" s="97" t="s">
        <v>905</v>
      </c>
      <c r="M976" s="336" t="s">
        <v>3042</v>
      </c>
      <c r="N976" s="97" t="s">
        <v>2879</v>
      </c>
      <c r="O976" s="245" t="s">
        <v>3166</v>
      </c>
      <c r="P976" s="217" t="s">
        <v>3168</v>
      </c>
      <c r="Q976" s="246"/>
      <c r="R976" s="97"/>
      <c r="S976" s="97"/>
      <c r="T976" s="101">
        <v>1</v>
      </c>
      <c r="U976" s="243"/>
      <c r="V976" s="97"/>
      <c r="W976" s="99" t="str">
        <f t="shared" si="117"/>
        <v/>
      </c>
      <c r="X976" s="99" t="str">
        <f t="shared" si="119"/>
        <v/>
      </c>
      <c r="Y976" s="101"/>
      <c r="Z976" s="101"/>
      <c r="AA976" s="101"/>
      <c r="AB976" s="251" t="s">
        <v>3167</v>
      </c>
      <c r="AC976" s="97"/>
      <c r="AD976" s="100">
        <f>IF(AE976="","",VLOOKUP(AE976,Mapping!AT:AU,2,FALSE))</f>
        <v>2</v>
      </c>
      <c r="AE976" s="101" t="s">
        <v>1</v>
      </c>
    </row>
    <row r="977" spans="1:31">
      <c r="A977" s="215" t="s">
        <v>424</v>
      </c>
      <c r="B977" s="217"/>
      <c r="C977" s="312"/>
      <c r="D977" s="312"/>
      <c r="E977" s="312"/>
      <c r="F977" s="243">
        <v>10</v>
      </c>
      <c r="G977" s="97"/>
      <c r="H977" s="99" t="str">
        <f t="shared" si="116"/>
        <v/>
      </c>
      <c r="I977" s="99" t="str">
        <f t="shared" si="118"/>
        <v/>
      </c>
      <c r="J977" s="101" t="s">
        <v>205</v>
      </c>
      <c r="K977" s="331">
        <f>IFERROR(VLOOKUP(L977,Mapping!AW:BA,5,FALSE),"")</f>
        <v>2</v>
      </c>
      <c r="L977" s="97" t="s">
        <v>925</v>
      </c>
      <c r="M977" s="336" t="s">
        <v>2938</v>
      </c>
      <c r="N977" s="97" t="s">
        <v>2879</v>
      </c>
      <c r="O977" s="245" t="s">
        <v>3166</v>
      </c>
      <c r="P977" s="217" t="s">
        <v>30</v>
      </c>
      <c r="Q977" s="246"/>
      <c r="R977" s="97"/>
      <c r="S977" s="97"/>
      <c r="T977" s="101">
        <v>1</v>
      </c>
      <c r="U977" s="243">
        <v>10</v>
      </c>
      <c r="V977" s="97"/>
      <c r="W977" s="99" t="str">
        <f t="shared" si="117"/>
        <v/>
      </c>
      <c r="X977" s="99" t="str">
        <f t="shared" si="119"/>
        <v/>
      </c>
      <c r="Y977" s="101"/>
      <c r="Z977" s="101"/>
      <c r="AA977" s="101"/>
      <c r="AB977" s="251" t="s">
        <v>3167</v>
      </c>
      <c r="AC977" s="97"/>
      <c r="AD977" s="100">
        <f>IF(AE977="","",VLOOKUP(AE977,Mapping!AT:AU,2,FALSE))</f>
        <v>2</v>
      </c>
      <c r="AE977" s="101" t="s">
        <v>1</v>
      </c>
    </row>
    <row r="978" spans="1:31">
      <c r="A978" s="215" t="s">
        <v>424</v>
      </c>
      <c r="B978" s="217"/>
      <c r="C978" s="312"/>
      <c r="D978" s="312"/>
      <c r="E978" s="312"/>
      <c r="F978" s="243"/>
      <c r="G978" s="97"/>
      <c r="H978" s="99" t="str">
        <f t="shared" si="116"/>
        <v/>
      </c>
      <c r="I978" s="99" t="str">
        <f t="shared" si="118"/>
        <v/>
      </c>
      <c r="J978" s="101"/>
      <c r="K978" s="331">
        <f>IFERROR(VLOOKUP(L978,Mapping!AW:BA,5,FALSE),"")</f>
        <v>2</v>
      </c>
      <c r="L978" s="97" t="s">
        <v>925</v>
      </c>
      <c r="M978" s="336" t="s">
        <v>3057</v>
      </c>
      <c r="N978" s="97" t="s">
        <v>2879</v>
      </c>
      <c r="O978" s="245" t="s">
        <v>3166</v>
      </c>
      <c r="P978" s="101" t="s">
        <v>3047</v>
      </c>
      <c r="Q978" s="246"/>
      <c r="R978" s="97"/>
      <c r="S978" s="97"/>
      <c r="T978" s="101">
        <v>1</v>
      </c>
      <c r="U978" s="243"/>
      <c r="V978" s="97"/>
      <c r="W978" s="99" t="str">
        <f t="shared" si="117"/>
        <v/>
      </c>
      <c r="X978" s="99" t="str">
        <f t="shared" si="119"/>
        <v/>
      </c>
      <c r="Y978" s="101"/>
      <c r="Z978" s="101"/>
      <c r="AA978" s="101"/>
      <c r="AB978" s="251" t="s">
        <v>3167</v>
      </c>
      <c r="AC978" s="97"/>
      <c r="AD978" s="100">
        <f>IF(AE978="","",VLOOKUP(AE978,Mapping!AT:AU,2,FALSE))</f>
        <v>2</v>
      </c>
      <c r="AE978" s="101" t="s">
        <v>1</v>
      </c>
    </row>
    <row r="979" spans="1:31">
      <c r="A979" s="215" t="s">
        <v>424</v>
      </c>
      <c r="B979" s="217"/>
      <c r="C979" s="312"/>
      <c r="D979" s="312"/>
      <c r="E979" s="312"/>
      <c r="F979" s="243"/>
      <c r="G979" s="97"/>
      <c r="H979" s="99" t="str">
        <f t="shared" si="116"/>
        <v/>
      </c>
      <c r="I979" s="99" t="str">
        <f t="shared" si="118"/>
        <v/>
      </c>
      <c r="J979" s="101"/>
      <c r="K979" s="331">
        <f>IFERROR(VLOOKUP(L979,Mapping!AW:BA,5,FALSE),"")</f>
        <v>2</v>
      </c>
      <c r="L979" s="97" t="s">
        <v>925</v>
      </c>
      <c r="M979" s="336" t="s">
        <v>3042</v>
      </c>
      <c r="N979" s="97" t="s">
        <v>2879</v>
      </c>
      <c r="O979" s="245" t="s">
        <v>3166</v>
      </c>
      <c r="P979" s="217" t="s">
        <v>3168</v>
      </c>
      <c r="Q979" s="246"/>
      <c r="R979" s="97"/>
      <c r="S979" s="97"/>
      <c r="T979" s="101">
        <v>1</v>
      </c>
      <c r="U979" s="243"/>
      <c r="V979" s="97"/>
      <c r="W979" s="99" t="str">
        <f t="shared" si="117"/>
        <v/>
      </c>
      <c r="X979" s="99" t="str">
        <f t="shared" si="119"/>
        <v/>
      </c>
      <c r="Y979" s="101"/>
      <c r="Z979" s="101"/>
      <c r="AA979" s="101"/>
      <c r="AB979" s="251" t="s">
        <v>3167</v>
      </c>
      <c r="AC979" s="97"/>
      <c r="AD979" s="100">
        <f>IF(AE979="","",VLOOKUP(AE979,Mapping!AT:AU,2,FALSE))</f>
        <v>2</v>
      </c>
      <c r="AE979" s="101" t="s">
        <v>1</v>
      </c>
    </row>
    <row r="980" spans="1:31">
      <c r="A980" s="215">
        <v>20196928</v>
      </c>
      <c r="B980" s="217" t="s">
        <v>269</v>
      </c>
      <c r="C980" s="312"/>
      <c r="D980" s="312"/>
      <c r="E980" s="312"/>
      <c r="F980" s="243">
        <v>10</v>
      </c>
      <c r="G980" s="97"/>
      <c r="H980" s="99" t="str">
        <f t="shared" si="116"/>
        <v/>
      </c>
      <c r="I980" s="99" t="str">
        <f t="shared" si="118"/>
        <v/>
      </c>
      <c r="J980" s="101" t="s">
        <v>205</v>
      </c>
      <c r="K980" s="331">
        <f>IFERROR(VLOOKUP(L980,Mapping!AW:BA,5,FALSE),"")</f>
        <v>1</v>
      </c>
      <c r="L980" s="97" t="s">
        <v>905</v>
      </c>
      <c r="M980" s="336" t="s">
        <v>2938</v>
      </c>
      <c r="N980" s="97" t="s">
        <v>2880</v>
      </c>
      <c r="O980" s="245">
        <v>20220323</v>
      </c>
      <c r="P980" s="217" t="s">
        <v>30</v>
      </c>
      <c r="Q980" s="246"/>
      <c r="R980" s="97"/>
      <c r="S980" s="97"/>
      <c r="T980" s="101">
        <v>1</v>
      </c>
      <c r="U980" s="243">
        <v>10</v>
      </c>
      <c r="V980" s="97"/>
      <c r="W980" s="99" t="str">
        <f t="shared" si="117"/>
        <v/>
      </c>
      <c r="X980" s="99" t="str">
        <f t="shared" si="119"/>
        <v/>
      </c>
      <c r="Y980" s="101"/>
      <c r="Z980" s="101"/>
      <c r="AA980" s="101"/>
      <c r="AB980" s="251" t="s">
        <v>3167</v>
      </c>
      <c r="AC980" s="97"/>
      <c r="AD980" s="100">
        <f>IF(AE980="","",VLOOKUP(AE980,Mapping!AT:AU,2,FALSE))</f>
        <v>2</v>
      </c>
      <c r="AE980" s="101" t="s">
        <v>1</v>
      </c>
    </row>
    <row r="981" spans="1:31">
      <c r="A981" s="215">
        <v>20196928</v>
      </c>
      <c r="B981" s="217" t="s">
        <v>269</v>
      </c>
      <c r="C981" s="312"/>
      <c r="D981" s="312"/>
      <c r="E981" s="312"/>
      <c r="F981" s="243">
        <v>16</v>
      </c>
      <c r="G981" s="97"/>
      <c r="H981" s="99" t="str">
        <f t="shared" si="116"/>
        <v/>
      </c>
      <c r="I981" s="99" t="str">
        <f t="shared" si="118"/>
        <v/>
      </c>
      <c r="J981" s="101"/>
      <c r="K981" s="331">
        <f>IFERROR(VLOOKUP(L981,Mapping!AW:BA,5,FALSE),"")</f>
        <v>1</v>
      </c>
      <c r="L981" s="97" t="s">
        <v>905</v>
      </c>
      <c r="M981" s="336" t="s">
        <v>3057</v>
      </c>
      <c r="N981" s="97" t="s">
        <v>2880</v>
      </c>
      <c r="O981" s="245">
        <v>20220323</v>
      </c>
      <c r="P981" s="101" t="s">
        <v>3047</v>
      </c>
      <c r="Q981" s="246"/>
      <c r="R981" s="97"/>
      <c r="S981" s="97"/>
      <c r="T981" s="101">
        <v>1</v>
      </c>
      <c r="U981" s="243">
        <v>16</v>
      </c>
      <c r="V981" s="97"/>
      <c r="W981" s="99" t="str">
        <f t="shared" si="117"/>
        <v/>
      </c>
      <c r="X981" s="99" t="str">
        <f t="shared" si="119"/>
        <v/>
      </c>
      <c r="Y981" s="101"/>
      <c r="Z981" s="101"/>
      <c r="AA981" s="101"/>
      <c r="AB981" s="251" t="s">
        <v>3167</v>
      </c>
      <c r="AC981" s="97"/>
      <c r="AD981" s="100">
        <f>IF(AE981="","",VLOOKUP(AE981,Mapping!AT:AU,2,FALSE))</f>
        <v>2</v>
      </c>
      <c r="AE981" s="101" t="s">
        <v>1</v>
      </c>
    </row>
    <row r="982" spans="1:31">
      <c r="A982" s="215">
        <v>20196928</v>
      </c>
      <c r="B982" s="217" t="s">
        <v>269</v>
      </c>
      <c r="C982" s="312"/>
      <c r="D982" s="312"/>
      <c r="E982" s="312"/>
      <c r="F982" s="243">
        <v>10</v>
      </c>
      <c r="G982" s="97"/>
      <c r="H982" s="99" t="str">
        <f t="shared" si="116"/>
        <v/>
      </c>
      <c r="I982" s="99" t="str">
        <f t="shared" si="118"/>
        <v/>
      </c>
      <c r="J982" s="101" t="s">
        <v>205</v>
      </c>
      <c r="K982" s="331">
        <f>IFERROR(VLOOKUP(L982,Mapping!AW:BA,5,FALSE),"")</f>
        <v>2</v>
      </c>
      <c r="L982" s="97" t="s">
        <v>925</v>
      </c>
      <c r="M982" s="336" t="s">
        <v>2938</v>
      </c>
      <c r="N982" s="97" t="s">
        <v>2880</v>
      </c>
      <c r="O982" s="245">
        <v>20220323</v>
      </c>
      <c r="P982" s="217" t="s">
        <v>30</v>
      </c>
      <c r="Q982" s="246"/>
      <c r="R982" s="97"/>
      <c r="S982" s="97"/>
      <c r="T982" s="101">
        <v>1</v>
      </c>
      <c r="U982" s="243">
        <v>10</v>
      </c>
      <c r="V982" s="97"/>
      <c r="W982" s="99" t="str">
        <f t="shared" si="117"/>
        <v/>
      </c>
      <c r="X982" s="99" t="str">
        <f t="shared" si="119"/>
        <v/>
      </c>
      <c r="Y982" s="101"/>
      <c r="Z982" s="101"/>
      <c r="AA982" s="101"/>
      <c r="AB982" s="251" t="s">
        <v>3167</v>
      </c>
      <c r="AC982" s="97"/>
      <c r="AD982" s="100">
        <f>IF(AE982="","",VLOOKUP(AE982,Mapping!AT:AU,2,FALSE))</f>
        <v>2</v>
      </c>
      <c r="AE982" s="101" t="s">
        <v>1</v>
      </c>
    </row>
    <row r="983" spans="1:31">
      <c r="A983" s="215">
        <v>20196928</v>
      </c>
      <c r="B983" s="217" t="s">
        <v>269</v>
      </c>
      <c r="C983" s="312"/>
      <c r="D983" s="312"/>
      <c r="E983" s="312"/>
      <c r="F983" s="243">
        <v>10</v>
      </c>
      <c r="G983" s="97"/>
      <c r="H983" s="99" t="str">
        <f t="shared" si="116"/>
        <v/>
      </c>
      <c r="I983" s="99" t="str">
        <f t="shared" si="118"/>
        <v/>
      </c>
      <c r="J983" s="101" t="s">
        <v>205</v>
      </c>
      <c r="K983" s="331">
        <f>IFERROR(VLOOKUP(L983,Mapping!AW:BA,5,FALSE),"")</f>
        <v>3</v>
      </c>
      <c r="L983" s="97" t="s">
        <v>943</v>
      </c>
      <c r="M983" s="336" t="s">
        <v>2938</v>
      </c>
      <c r="N983" s="97" t="s">
        <v>2880</v>
      </c>
      <c r="O983" s="245">
        <v>20220323</v>
      </c>
      <c r="P983" s="217" t="s">
        <v>30</v>
      </c>
      <c r="Q983" s="246"/>
      <c r="R983" s="97"/>
      <c r="S983" s="97"/>
      <c r="T983" s="101">
        <v>1</v>
      </c>
      <c r="U983" s="243">
        <v>10</v>
      </c>
      <c r="V983" s="97"/>
      <c r="W983" s="99" t="str">
        <f t="shared" si="117"/>
        <v/>
      </c>
      <c r="X983" s="99" t="str">
        <f t="shared" si="119"/>
        <v/>
      </c>
      <c r="Y983" s="101"/>
      <c r="Z983" s="101"/>
      <c r="AA983" s="101"/>
      <c r="AB983" s="251" t="s">
        <v>3167</v>
      </c>
      <c r="AC983" s="97"/>
      <c r="AD983" s="100">
        <f>IF(AE983="","",VLOOKUP(AE983,Mapping!AT:AU,2,FALSE))</f>
        <v>2</v>
      </c>
      <c r="AE983" s="101" t="s">
        <v>1</v>
      </c>
    </row>
    <row r="984" spans="1:31">
      <c r="A984" s="215">
        <v>20196928</v>
      </c>
      <c r="B984" s="217" t="s">
        <v>269</v>
      </c>
      <c r="C984" s="312"/>
      <c r="D984" s="312"/>
      <c r="E984" s="312"/>
      <c r="F984" s="243">
        <v>16</v>
      </c>
      <c r="G984" s="97"/>
      <c r="H984" s="99" t="str">
        <f t="shared" si="116"/>
        <v/>
      </c>
      <c r="I984" s="99" t="str">
        <f t="shared" si="118"/>
        <v/>
      </c>
      <c r="J984" s="101"/>
      <c r="K984" s="331">
        <f>IFERROR(VLOOKUP(L984,Mapping!AW:BA,5,FALSE),"")</f>
        <v>3</v>
      </c>
      <c r="L984" s="97" t="s">
        <v>943</v>
      </c>
      <c r="M984" s="336" t="s">
        <v>3057</v>
      </c>
      <c r="N984" s="97" t="s">
        <v>2880</v>
      </c>
      <c r="O984" s="245">
        <v>20220323</v>
      </c>
      <c r="P984" s="101" t="s">
        <v>3047</v>
      </c>
      <c r="Q984" s="246"/>
      <c r="R984" s="97"/>
      <c r="S984" s="97"/>
      <c r="T984" s="101">
        <v>1</v>
      </c>
      <c r="U984" s="243">
        <v>16</v>
      </c>
      <c r="V984" s="97"/>
      <c r="W984" s="99" t="str">
        <f t="shared" si="117"/>
        <v/>
      </c>
      <c r="X984" s="99" t="str">
        <f t="shared" si="119"/>
        <v/>
      </c>
      <c r="Y984" s="101"/>
      <c r="Z984" s="101"/>
      <c r="AA984" s="101"/>
      <c r="AB984" s="251" t="s">
        <v>3167</v>
      </c>
      <c r="AC984" s="97"/>
      <c r="AD984" s="100">
        <f>IF(AE984="","",VLOOKUP(AE984,Mapping!AT:AU,2,FALSE))</f>
        <v>2</v>
      </c>
      <c r="AE984" s="101" t="s">
        <v>1</v>
      </c>
    </row>
    <row r="985" spans="1:31">
      <c r="A985" s="215">
        <v>19910334</v>
      </c>
      <c r="B985" s="217" t="s">
        <v>216</v>
      </c>
      <c r="C985" s="312"/>
      <c r="D985" s="312"/>
      <c r="E985" s="312"/>
      <c r="F985" s="243">
        <v>10</v>
      </c>
      <c r="G985" s="97"/>
      <c r="H985" s="99" t="str">
        <f t="shared" si="116"/>
        <v/>
      </c>
      <c r="I985" s="99" t="str">
        <f t="shared" si="118"/>
        <v/>
      </c>
      <c r="J985" s="101" t="s">
        <v>205</v>
      </c>
      <c r="K985" s="331">
        <f>IFERROR(VLOOKUP(L985,Mapping!AW:BA,5,FALSE),"")</f>
        <v>1</v>
      </c>
      <c r="L985" s="97" t="s">
        <v>905</v>
      </c>
      <c r="M985" s="336" t="s">
        <v>2938</v>
      </c>
      <c r="N985" s="97" t="s">
        <v>2880</v>
      </c>
      <c r="O985" s="245">
        <v>20220323</v>
      </c>
      <c r="P985" s="217" t="s">
        <v>30</v>
      </c>
      <c r="Q985" s="246"/>
      <c r="R985" s="97"/>
      <c r="S985" s="97"/>
      <c r="T985" s="101">
        <v>1</v>
      </c>
      <c r="U985" s="243">
        <v>10</v>
      </c>
      <c r="V985" s="97"/>
      <c r="W985" s="99" t="str">
        <f t="shared" si="117"/>
        <v/>
      </c>
      <c r="X985" s="99" t="str">
        <f t="shared" si="119"/>
        <v/>
      </c>
      <c r="Y985" s="101"/>
      <c r="Z985" s="101"/>
      <c r="AA985" s="101"/>
      <c r="AB985" s="251" t="s">
        <v>3167</v>
      </c>
      <c r="AC985" s="97"/>
      <c r="AD985" s="100">
        <f>IF(AE985="","",VLOOKUP(AE985,Mapping!AT:AU,2,FALSE))</f>
        <v>2</v>
      </c>
      <c r="AE985" s="101" t="s">
        <v>1</v>
      </c>
    </row>
    <row r="986" spans="1:31">
      <c r="A986" s="215">
        <v>19910334</v>
      </c>
      <c r="B986" s="217" t="s">
        <v>216</v>
      </c>
      <c r="C986" s="312"/>
      <c r="D986" s="312"/>
      <c r="E986" s="312"/>
      <c r="F986" s="243">
        <v>10</v>
      </c>
      <c r="G986" s="97"/>
      <c r="H986" s="99" t="str">
        <f t="shared" si="116"/>
        <v/>
      </c>
      <c r="I986" s="99" t="str">
        <f t="shared" si="118"/>
        <v/>
      </c>
      <c r="J986" s="101" t="s">
        <v>205</v>
      </c>
      <c r="K986" s="331">
        <f>IFERROR(VLOOKUP(L986,Mapping!AW:BA,5,FALSE),"")</f>
        <v>2</v>
      </c>
      <c r="L986" s="97" t="s">
        <v>925</v>
      </c>
      <c r="M986" s="336" t="s">
        <v>2938</v>
      </c>
      <c r="N986" s="97" t="s">
        <v>2880</v>
      </c>
      <c r="O986" s="245">
        <v>20220323</v>
      </c>
      <c r="P986" s="217" t="s">
        <v>30</v>
      </c>
      <c r="Q986" s="246"/>
      <c r="R986" s="97"/>
      <c r="S986" s="97"/>
      <c r="T986" s="101">
        <v>1</v>
      </c>
      <c r="U986" s="243">
        <v>10</v>
      </c>
      <c r="V986" s="97"/>
      <c r="W986" s="99" t="str">
        <f t="shared" si="117"/>
        <v/>
      </c>
      <c r="X986" s="99" t="str">
        <f t="shared" si="119"/>
        <v/>
      </c>
      <c r="Y986" s="101"/>
      <c r="Z986" s="101"/>
      <c r="AA986" s="101"/>
      <c r="AB986" s="251" t="s">
        <v>3167</v>
      </c>
      <c r="AC986" s="97"/>
      <c r="AD986" s="100">
        <f>IF(AE986="","",VLOOKUP(AE986,Mapping!AT:AU,2,FALSE))</f>
        <v>2</v>
      </c>
      <c r="AE986" s="101" t="s">
        <v>1</v>
      </c>
    </row>
    <row r="987" spans="1:31">
      <c r="A987" s="215">
        <v>19910334</v>
      </c>
      <c r="B987" s="217" t="s">
        <v>216</v>
      </c>
      <c r="C987" s="312"/>
      <c r="D987" s="312"/>
      <c r="E987" s="312"/>
      <c r="F987" s="243">
        <v>16</v>
      </c>
      <c r="G987" s="97"/>
      <c r="H987" s="99" t="str">
        <f t="shared" si="116"/>
        <v/>
      </c>
      <c r="I987" s="99" t="str">
        <f t="shared" si="118"/>
        <v/>
      </c>
      <c r="J987" s="101"/>
      <c r="K987" s="331">
        <f>IFERROR(VLOOKUP(L987,Mapping!AW:BA,5,FALSE),"")</f>
        <v>2</v>
      </c>
      <c r="L987" s="97" t="s">
        <v>925</v>
      </c>
      <c r="M987" s="336" t="s">
        <v>3057</v>
      </c>
      <c r="N987" s="97" t="s">
        <v>2880</v>
      </c>
      <c r="O987" s="245">
        <v>20220323</v>
      </c>
      <c r="P987" s="101" t="s">
        <v>3047</v>
      </c>
      <c r="Q987" s="246"/>
      <c r="R987" s="97"/>
      <c r="S987" s="97"/>
      <c r="T987" s="101">
        <v>1</v>
      </c>
      <c r="U987" s="243">
        <v>16</v>
      </c>
      <c r="V987" s="97"/>
      <c r="W987" s="99" t="str">
        <f t="shared" si="117"/>
        <v/>
      </c>
      <c r="X987" s="99" t="str">
        <f t="shared" si="119"/>
        <v/>
      </c>
      <c r="Y987" s="101"/>
      <c r="Z987" s="101"/>
      <c r="AA987" s="101"/>
      <c r="AB987" s="251" t="s">
        <v>3167</v>
      </c>
      <c r="AC987" s="97"/>
      <c r="AD987" s="100">
        <f>IF(AE987="","",VLOOKUP(AE987,Mapping!AT:AU,2,FALSE))</f>
        <v>2</v>
      </c>
      <c r="AE987" s="101" t="s">
        <v>1</v>
      </c>
    </row>
    <row r="988" spans="1:31">
      <c r="A988" s="215">
        <v>19910334</v>
      </c>
      <c r="B988" s="217" t="s">
        <v>216</v>
      </c>
      <c r="C988" s="312"/>
      <c r="D988" s="312"/>
      <c r="E988" s="312"/>
      <c r="F988" s="243">
        <v>10</v>
      </c>
      <c r="G988" s="97"/>
      <c r="H988" s="99" t="str">
        <f t="shared" si="116"/>
        <v/>
      </c>
      <c r="I988" s="99" t="str">
        <f t="shared" si="118"/>
        <v/>
      </c>
      <c r="J988" s="101" t="s">
        <v>205</v>
      </c>
      <c r="K988" s="331">
        <f>IFERROR(VLOOKUP(L988,Mapping!AW:BA,5,FALSE),"")</f>
        <v>3</v>
      </c>
      <c r="L988" s="97" t="s">
        <v>943</v>
      </c>
      <c r="M988" s="336" t="s">
        <v>2938</v>
      </c>
      <c r="N988" s="97" t="s">
        <v>2880</v>
      </c>
      <c r="O988" s="245">
        <v>20220323</v>
      </c>
      <c r="P988" s="217" t="s">
        <v>30</v>
      </c>
      <c r="Q988" s="246"/>
      <c r="R988" s="97"/>
      <c r="S988" s="97"/>
      <c r="T988" s="101">
        <v>1</v>
      </c>
      <c r="U988" s="243">
        <v>10</v>
      </c>
      <c r="V988" s="97"/>
      <c r="W988" s="99" t="str">
        <f t="shared" si="117"/>
        <v/>
      </c>
      <c r="X988" s="99" t="str">
        <f t="shared" si="119"/>
        <v/>
      </c>
      <c r="Y988" s="101"/>
      <c r="Z988" s="101"/>
      <c r="AA988" s="101"/>
      <c r="AB988" s="251" t="s">
        <v>3167</v>
      </c>
      <c r="AC988" s="97"/>
      <c r="AD988" s="100">
        <f>IF(AE988="","",VLOOKUP(AE988,Mapping!AT:AU,2,FALSE))</f>
        <v>2</v>
      </c>
      <c r="AE988" s="101" t="s">
        <v>1</v>
      </c>
    </row>
    <row r="989" spans="1:31">
      <c r="A989" s="215">
        <v>19980098</v>
      </c>
      <c r="B989" s="217" t="s">
        <v>237</v>
      </c>
      <c r="C989" s="312"/>
      <c r="D989" s="312"/>
      <c r="E989" s="312"/>
      <c r="F989" s="243">
        <v>10</v>
      </c>
      <c r="G989" s="97"/>
      <c r="H989" s="99" t="str">
        <f t="shared" si="116"/>
        <v/>
      </c>
      <c r="I989" s="99" t="str">
        <f t="shared" si="118"/>
        <v/>
      </c>
      <c r="J989" s="101" t="s">
        <v>205</v>
      </c>
      <c r="K989" s="331">
        <f>IFERROR(VLOOKUP(L989,Mapping!AW:BA,5,FALSE),"")</f>
        <v>1</v>
      </c>
      <c r="L989" s="97" t="s">
        <v>905</v>
      </c>
      <c r="M989" s="336" t="s">
        <v>2938</v>
      </c>
      <c r="N989" s="97" t="s">
        <v>2880</v>
      </c>
      <c r="O989" s="245" t="s">
        <v>3170</v>
      </c>
      <c r="P989" s="217" t="s">
        <v>30</v>
      </c>
      <c r="Q989" s="246"/>
      <c r="R989" s="97"/>
      <c r="S989" s="97"/>
      <c r="T989" s="101">
        <v>1</v>
      </c>
      <c r="U989" s="243">
        <v>10</v>
      </c>
      <c r="V989" s="97"/>
      <c r="W989" s="99" t="str">
        <f t="shared" si="117"/>
        <v/>
      </c>
      <c r="X989" s="99" t="str">
        <f t="shared" si="119"/>
        <v/>
      </c>
      <c r="Y989" s="101"/>
      <c r="Z989" s="101"/>
      <c r="AA989" s="101"/>
      <c r="AB989" s="251" t="s">
        <v>3167</v>
      </c>
      <c r="AC989" s="97"/>
      <c r="AD989" s="100">
        <f>IF(AE989="","",VLOOKUP(AE989,Mapping!AT:AU,2,FALSE))</f>
        <v>2</v>
      </c>
      <c r="AE989" s="101" t="s">
        <v>1</v>
      </c>
    </row>
    <row r="990" spans="1:31">
      <c r="A990" s="215">
        <v>19980098</v>
      </c>
      <c r="B990" s="217" t="s">
        <v>237</v>
      </c>
      <c r="C990" s="312"/>
      <c r="D990" s="312"/>
      <c r="E990" s="312"/>
      <c r="F990" s="243">
        <v>10</v>
      </c>
      <c r="G990" s="97"/>
      <c r="H990" s="99" t="str">
        <f t="shared" si="116"/>
        <v/>
      </c>
      <c r="I990" s="99" t="str">
        <f t="shared" si="118"/>
        <v/>
      </c>
      <c r="J990" s="101" t="s">
        <v>205</v>
      </c>
      <c r="K990" s="331">
        <f>IFERROR(VLOOKUP(L990,Mapping!AW:BA,5,FALSE),"")</f>
        <v>2</v>
      </c>
      <c r="L990" s="97" t="s">
        <v>925</v>
      </c>
      <c r="M990" s="336" t="s">
        <v>2938</v>
      </c>
      <c r="N990" s="97" t="s">
        <v>2880</v>
      </c>
      <c r="O990" s="245" t="s">
        <v>3170</v>
      </c>
      <c r="P990" s="217" t="s">
        <v>30</v>
      </c>
      <c r="Q990" s="246"/>
      <c r="R990" s="97"/>
      <c r="S990" s="97"/>
      <c r="T990" s="101">
        <v>1</v>
      </c>
      <c r="U990" s="243">
        <v>10</v>
      </c>
      <c r="V990" s="97"/>
      <c r="W990" s="99" t="str">
        <f t="shared" si="117"/>
        <v/>
      </c>
      <c r="X990" s="99" t="str">
        <f t="shared" si="119"/>
        <v/>
      </c>
      <c r="Y990" s="101"/>
      <c r="Z990" s="101"/>
      <c r="AA990" s="101"/>
      <c r="AB990" s="251" t="s">
        <v>3167</v>
      </c>
      <c r="AC990" s="97"/>
      <c r="AD990" s="100">
        <f>IF(AE990="","",VLOOKUP(AE990,Mapping!AT:AU,2,FALSE))</f>
        <v>2</v>
      </c>
      <c r="AE990" s="101" t="s">
        <v>1</v>
      </c>
    </row>
    <row r="991" spans="1:31">
      <c r="A991" s="215">
        <v>19980098</v>
      </c>
      <c r="B991" s="217" t="s">
        <v>237</v>
      </c>
      <c r="C991" s="312"/>
      <c r="D991" s="312"/>
      <c r="E991" s="312"/>
      <c r="F991" s="243">
        <v>10</v>
      </c>
      <c r="G991" s="97"/>
      <c r="H991" s="99" t="str">
        <f t="shared" si="116"/>
        <v/>
      </c>
      <c r="I991" s="99" t="str">
        <f t="shared" si="118"/>
        <v/>
      </c>
      <c r="J991" s="101" t="s">
        <v>205</v>
      </c>
      <c r="K991" s="331">
        <f>IFERROR(VLOOKUP(L991,Mapping!AW:BA,5,FALSE),"")</f>
        <v>3</v>
      </c>
      <c r="L991" s="97" t="s">
        <v>943</v>
      </c>
      <c r="M991" s="336" t="s">
        <v>2938</v>
      </c>
      <c r="N991" s="97" t="s">
        <v>2880</v>
      </c>
      <c r="O991" s="245" t="s">
        <v>3170</v>
      </c>
      <c r="P991" s="217" t="s">
        <v>30</v>
      </c>
      <c r="Q991" s="246"/>
      <c r="R991" s="97"/>
      <c r="S991" s="97"/>
      <c r="T991" s="101">
        <v>1</v>
      </c>
      <c r="U991" s="243">
        <v>10</v>
      </c>
      <c r="V991" s="97"/>
      <c r="W991" s="99" t="str">
        <f t="shared" si="117"/>
        <v/>
      </c>
      <c r="X991" s="99" t="str">
        <f t="shared" si="119"/>
        <v/>
      </c>
      <c r="Y991" s="101"/>
      <c r="Z991" s="101"/>
      <c r="AA991" s="101"/>
      <c r="AB991" s="251" t="s">
        <v>3167</v>
      </c>
      <c r="AC991" s="97"/>
      <c r="AD991" s="100">
        <f>IF(AE991="","",VLOOKUP(AE991,Mapping!AT:AU,2,FALSE))</f>
        <v>2</v>
      </c>
      <c r="AE991" s="101" t="s">
        <v>1</v>
      </c>
    </row>
    <row r="992" spans="1:31">
      <c r="A992" s="215">
        <v>19980098</v>
      </c>
      <c r="B992" s="217" t="s">
        <v>237</v>
      </c>
      <c r="C992" s="312"/>
      <c r="D992" s="312"/>
      <c r="E992" s="312"/>
      <c r="F992" s="243">
        <v>16</v>
      </c>
      <c r="G992" s="97"/>
      <c r="H992" s="99" t="str">
        <f t="shared" si="116"/>
        <v/>
      </c>
      <c r="I992" s="99" t="str">
        <f t="shared" si="118"/>
        <v/>
      </c>
      <c r="J992" s="101"/>
      <c r="K992" s="331">
        <f>IFERROR(VLOOKUP(L992,Mapping!AW:BA,5,FALSE),"")</f>
        <v>3</v>
      </c>
      <c r="L992" s="97" t="s">
        <v>943</v>
      </c>
      <c r="M992" s="336" t="s">
        <v>3057</v>
      </c>
      <c r="N992" s="97" t="s">
        <v>2880</v>
      </c>
      <c r="O992" s="245" t="s">
        <v>3170</v>
      </c>
      <c r="P992" s="101" t="s">
        <v>3047</v>
      </c>
      <c r="Q992" s="246"/>
      <c r="R992" s="97"/>
      <c r="S992" s="97"/>
      <c r="T992" s="101">
        <v>1</v>
      </c>
      <c r="U992" s="243">
        <v>16</v>
      </c>
      <c r="V992" s="97"/>
      <c r="W992" s="99" t="str">
        <f t="shared" si="117"/>
        <v/>
      </c>
      <c r="X992" s="99" t="str">
        <f t="shared" si="119"/>
        <v/>
      </c>
      <c r="Y992" s="101"/>
      <c r="Z992" s="101"/>
      <c r="AA992" s="101"/>
      <c r="AB992" s="251" t="s">
        <v>3167</v>
      </c>
      <c r="AC992" s="97"/>
      <c r="AD992" s="100">
        <f>IF(AE992="","",VLOOKUP(AE992,Mapping!AT:AU,2,FALSE))</f>
        <v>2</v>
      </c>
      <c r="AE992" s="101" t="s">
        <v>1</v>
      </c>
    </row>
    <row r="993" spans="1:31">
      <c r="A993" s="215">
        <v>19980098</v>
      </c>
      <c r="B993" s="217" t="s">
        <v>237</v>
      </c>
      <c r="C993" s="312"/>
      <c r="D993" s="312"/>
      <c r="E993" s="312"/>
      <c r="F993" s="243">
        <v>16</v>
      </c>
      <c r="G993" s="97"/>
      <c r="H993" s="99" t="str">
        <f t="shared" si="116"/>
        <v/>
      </c>
      <c r="I993" s="99" t="str">
        <f t="shared" si="118"/>
        <v/>
      </c>
      <c r="J993" s="101"/>
      <c r="K993" s="331">
        <f>IFERROR(VLOOKUP(L993,Mapping!AW:BA,5,FALSE),"")</f>
        <v>1</v>
      </c>
      <c r="L993" s="97" t="s">
        <v>905</v>
      </c>
      <c r="M993" s="336" t="s">
        <v>3042</v>
      </c>
      <c r="N993" s="97" t="s">
        <v>2880</v>
      </c>
      <c r="O993" s="245" t="s">
        <v>3170</v>
      </c>
      <c r="P993" s="217" t="s">
        <v>3169</v>
      </c>
      <c r="Q993" s="246"/>
      <c r="R993" s="97"/>
      <c r="S993" s="97"/>
      <c r="T993" s="101">
        <v>1</v>
      </c>
      <c r="U993" s="243">
        <v>16</v>
      </c>
      <c r="V993" s="97"/>
      <c r="W993" s="99" t="str">
        <f t="shared" si="117"/>
        <v/>
      </c>
      <c r="X993" s="99" t="str">
        <f t="shared" si="119"/>
        <v/>
      </c>
      <c r="Y993" s="101"/>
      <c r="Z993" s="101"/>
      <c r="AA993" s="101"/>
      <c r="AB993" s="251" t="s">
        <v>3167</v>
      </c>
      <c r="AC993" s="97"/>
      <c r="AD993" s="100">
        <f>IF(AE993="","",VLOOKUP(AE993,Mapping!AT:AU,2,FALSE))</f>
        <v>2</v>
      </c>
      <c r="AE993" s="101" t="s">
        <v>1</v>
      </c>
    </row>
    <row r="994" spans="1:31">
      <c r="A994" s="215">
        <v>19930222</v>
      </c>
      <c r="B994" s="217" t="s">
        <v>229</v>
      </c>
      <c r="C994" s="312"/>
      <c r="D994" s="312"/>
      <c r="E994" s="312"/>
      <c r="F994" s="243">
        <v>16</v>
      </c>
      <c r="G994" s="97"/>
      <c r="H994" s="99" t="str">
        <f t="shared" si="116"/>
        <v/>
      </c>
      <c r="I994" s="99" t="str">
        <f t="shared" si="118"/>
        <v/>
      </c>
      <c r="J994" s="101"/>
      <c r="K994" s="331">
        <f>IFERROR(VLOOKUP(L994,Mapping!AW:BA,5,FALSE),"")</f>
        <v>2</v>
      </c>
      <c r="L994" s="97" t="s">
        <v>925</v>
      </c>
      <c r="M994" s="336" t="s">
        <v>3042</v>
      </c>
      <c r="N994" s="97" t="s">
        <v>2880</v>
      </c>
      <c r="O994" s="245" t="s">
        <v>3170</v>
      </c>
      <c r="P994" s="217"/>
      <c r="Q994" s="246"/>
      <c r="R994" s="97"/>
      <c r="S994" s="97"/>
      <c r="T994" s="101">
        <v>1</v>
      </c>
      <c r="U994" s="243">
        <v>16</v>
      </c>
      <c r="V994" s="97"/>
      <c r="W994" s="99" t="str">
        <f t="shared" si="117"/>
        <v/>
      </c>
      <c r="X994" s="99" t="str">
        <f t="shared" si="119"/>
        <v/>
      </c>
      <c r="Y994" s="101"/>
      <c r="Z994" s="101"/>
      <c r="AA994" s="101"/>
      <c r="AB994" s="251" t="s">
        <v>3167</v>
      </c>
      <c r="AC994" s="97"/>
      <c r="AD994" s="100">
        <f>IF(AE994="","",VLOOKUP(AE994,Mapping!AT:AU,2,FALSE))</f>
        <v>2</v>
      </c>
      <c r="AE994" s="101" t="s">
        <v>1</v>
      </c>
    </row>
    <row r="995" spans="1:31">
      <c r="A995" s="215">
        <v>19930222</v>
      </c>
      <c r="B995" s="217" t="s">
        <v>229</v>
      </c>
      <c r="C995" s="312"/>
      <c r="D995" s="312"/>
      <c r="E995" s="312"/>
      <c r="F995" s="243">
        <v>16</v>
      </c>
      <c r="G995" s="97"/>
      <c r="H995" s="99" t="str">
        <f t="shared" si="116"/>
        <v/>
      </c>
      <c r="I995" s="99" t="str">
        <f t="shared" si="118"/>
        <v/>
      </c>
      <c r="J995" s="101"/>
      <c r="K995" s="331">
        <f>IFERROR(VLOOKUP(L995,Mapping!AW:BA,5,FALSE),"")</f>
        <v>3</v>
      </c>
      <c r="L995" s="97" t="s">
        <v>943</v>
      </c>
      <c r="M995" s="336" t="s">
        <v>3042</v>
      </c>
      <c r="N995" s="97" t="s">
        <v>2880</v>
      </c>
      <c r="O995" s="245" t="s">
        <v>3170</v>
      </c>
      <c r="P995" s="217"/>
      <c r="Q995" s="246"/>
      <c r="R995" s="97"/>
      <c r="S995" s="97"/>
      <c r="T995" s="101">
        <v>1</v>
      </c>
      <c r="U995" s="243">
        <v>16</v>
      </c>
      <c r="V995" s="97"/>
      <c r="W995" s="99" t="str">
        <f t="shared" si="117"/>
        <v/>
      </c>
      <c r="X995" s="99" t="str">
        <f t="shared" si="119"/>
        <v/>
      </c>
      <c r="Y995" s="101"/>
      <c r="Z995" s="101"/>
      <c r="AA995" s="101"/>
      <c r="AB995" s="251" t="s">
        <v>3167</v>
      </c>
      <c r="AC995" s="97"/>
      <c r="AD995" s="100">
        <f>IF(AE995="","",VLOOKUP(AE995,Mapping!AT:AU,2,FALSE))</f>
        <v>2</v>
      </c>
      <c r="AE995" s="101" t="s">
        <v>1</v>
      </c>
    </row>
    <row r="996" spans="1:31">
      <c r="A996" s="215">
        <v>19891015</v>
      </c>
      <c r="B996" s="217" t="s">
        <v>201</v>
      </c>
      <c r="C996" s="312"/>
      <c r="D996" s="312"/>
      <c r="E996" s="312"/>
      <c r="F996" s="243">
        <v>10</v>
      </c>
      <c r="G996" s="97"/>
      <c r="H996" s="99" t="str">
        <f>IF(G996="","","UREN -80 033001"&amp;" "&amp;#REF!&amp;" "&amp;G996)</f>
        <v/>
      </c>
      <c r="I996" s="99" t="str">
        <f>IF(G996="","",#REF!&amp;" "&amp;G996)</f>
        <v/>
      </c>
      <c r="J996" s="101" t="s">
        <v>205</v>
      </c>
      <c r="K996" s="331">
        <f>IFERROR(VLOOKUP(L996,Mapping!AW:BA,5,FALSE),"")</f>
        <v>3</v>
      </c>
      <c r="L996" s="97" t="s">
        <v>943</v>
      </c>
      <c r="M996" s="336" t="s">
        <v>2938</v>
      </c>
      <c r="N996" s="97" t="s">
        <v>2880</v>
      </c>
      <c r="O996" s="245" t="s">
        <v>3170</v>
      </c>
      <c r="P996" s="217" t="s">
        <v>30</v>
      </c>
      <c r="Q996" s="246"/>
      <c r="R996" s="97"/>
      <c r="S996" s="97"/>
      <c r="T996" s="101">
        <v>1</v>
      </c>
      <c r="U996" s="243">
        <v>10</v>
      </c>
      <c r="V996" s="97"/>
      <c r="W996" s="99" t="str">
        <f>IF(V996="","","UREN -80 033001"&amp;" "&amp;#REF!&amp;" "&amp;V996)</f>
        <v/>
      </c>
      <c r="X996" s="99" t="str">
        <f>IF(V996="","",#REF!&amp;" "&amp;V996)</f>
        <v/>
      </c>
      <c r="Y996" s="101"/>
      <c r="Z996" s="101"/>
      <c r="AA996" s="101"/>
      <c r="AB996" s="251" t="s">
        <v>3167</v>
      </c>
      <c r="AC996" s="97"/>
      <c r="AD996" s="100">
        <f>IF(AE996="","",VLOOKUP(AE996,Mapping!AT:AU,2,FALSE))</f>
        <v>2</v>
      </c>
      <c r="AE996" s="101" t="s">
        <v>1</v>
      </c>
    </row>
    <row r="997" spans="1:31">
      <c r="A997" s="215">
        <v>20152915</v>
      </c>
      <c r="B997" s="217" t="s">
        <v>262</v>
      </c>
      <c r="C997" s="312"/>
      <c r="D997" s="312"/>
      <c r="E997" s="312"/>
      <c r="F997" s="243">
        <v>10</v>
      </c>
      <c r="G997" s="97"/>
      <c r="H997" s="99" t="str">
        <f>IF(G997="","","UREN -80 033001"&amp;" "&amp;F996&amp;" "&amp;G997)</f>
        <v/>
      </c>
      <c r="I997" s="99" t="str">
        <f>IF(G997="","",F996&amp;" "&amp;G997)</f>
        <v/>
      </c>
      <c r="J997" s="101" t="s">
        <v>205</v>
      </c>
      <c r="K997" s="331">
        <f>IFERROR(VLOOKUP(L997,Mapping!AW:BA,5,FALSE),"")</f>
        <v>1</v>
      </c>
      <c r="L997" s="97" t="s">
        <v>905</v>
      </c>
      <c r="M997" s="336" t="s">
        <v>2938</v>
      </c>
      <c r="N997" s="97" t="s">
        <v>2880</v>
      </c>
      <c r="O997" s="245" t="s">
        <v>3170</v>
      </c>
      <c r="P997" s="217" t="s">
        <v>30</v>
      </c>
      <c r="Q997" s="246"/>
      <c r="R997" s="97"/>
      <c r="S997" s="97"/>
      <c r="T997" s="101">
        <v>1</v>
      </c>
      <c r="U997" s="243">
        <v>10</v>
      </c>
      <c r="V997" s="97"/>
      <c r="W997" s="99" t="str">
        <f>IF(V997="","","UREN -80 033001"&amp;" "&amp;U996&amp;" "&amp;V997)</f>
        <v/>
      </c>
      <c r="X997" s="99" t="str">
        <f>IF(V997="","",U996&amp;" "&amp;V997)</f>
        <v/>
      </c>
      <c r="Y997" s="101"/>
      <c r="Z997" s="101"/>
      <c r="AA997" s="101"/>
      <c r="AB997" s="251" t="s">
        <v>3167</v>
      </c>
      <c r="AC997" s="97"/>
      <c r="AD997" s="100">
        <f>IF(AE997="","",VLOOKUP(AE997,Mapping!AT:AU,2,FALSE))</f>
        <v>2</v>
      </c>
      <c r="AE997" s="101" t="s">
        <v>1</v>
      </c>
    </row>
    <row r="998" spans="1:31">
      <c r="A998" s="215">
        <v>20152915</v>
      </c>
      <c r="B998" s="217" t="s">
        <v>262</v>
      </c>
      <c r="C998" s="312"/>
      <c r="D998" s="312"/>
      <c r="E998" s="312"/>
      <c r="F998" s="243">
        <v>10</v>
      </c>
      <c r="G998" s="97"/>
      <c r="H998" s="99" t="str">
        <f t="shared" ref="H998:H1003" si="120">IF(G998="","","UREN -80 033001"&amp;" "&amp;F998&amp;" "&amp;G998)</f>
        <v/>
      </c>
      <c r="I998" s="99" t="str">
        <f t="shared" ref="I998:I1003" si="121">IF(G998="","",F998&amp;" "&amp;G998)</f>
        <v/>
      </c>
      <c r="J998" s="101" t="s">
        <v>205</v>
      </c>
      <c r="K998" s="331">
        <f>IFERROR(VLOOKUP(L998,Mapping!AW:BA,5,FALSE),"")</f>
        <v>2</v>
      </c>
      <c r="L998" s="97" t="s">
        <v>925</v>
      </c>
      <c r="M998" s="336" t="s">
        <v>2938</v>
      </c>
      <c r="N998" s="97" t="s">
        <v>2880</v>
      </c>
      <c r="O998" s="245" t="s">
        <v>3170</v>
      </c>
      <c r="P998" s="217" t="s">
        <v>30</v>
      </c>
      <c r="Q998" s="246"/>
      <c r="R998" s="97"/>
      <c r="S998" s="97"/>
      <c r="T998" s="101">
        <v>1</v>
      </c>
      <c r="U998" s="243">
        <v>10</v>
      </c>
      <c r="V998" s="97"/>
      <c r="W998" s="99" t="str">
        <f t="shared" ref="W998:W1003" si="122">IF(V998="","","UREN -80 033001"&amp;" "&amp;U998&amp;" "&amp;V998)</f>
        <v/>
      </c>
      <c r="X998" s="99" t="str">
        <f t="shared" ref="X998:X1003" si="123">IF(V998="","",U998&amp;" "&amp;V998)</f>
        <v/>
      </c>
      <c r="Y998" s="101"/>
      <c r="Z998" s="101"/>
      <c r="AA998" s="101"/>
      <c r="AB998" s="251" t="s">
        <v>3167</v>
      </c>
      <c r="AC998" s="97"/>
      <c r="AD998" s="100">
        <f>IF(AE998="","",VLOOKUP(AE998,Mapping!AT:AU,2,FALSE))</f>
        <v>2</v>
      </c>
      <c r="AE998" s="101" t="s">
        <v>1</v>
      </c>
    </row>
    <row r="999" spans="1:31">
      <c r="A999" s="215">
        <v>20152915</v>
      </c>
      <c r="B999" s="217" t="s">
        <v>262</v>
      </c>
      <c r="C999" s="312"/>
      <c r="D999" s="312"/>
      <c r="E999" s="312"/>
      <c r="F999" s="243">
        <v>16</v>
      </c>
      <c r="G999" s="97"/>
      <c r="H999" s="99" t="str">
        <f t="shared" si="120"/>
        <v/>
      </c>
      <c r="I999" s="99" t="str">
        <f t="shared" si="121"/>
        <v/>
      </c>
      <c r="J999" s="101"/>
      <c r="K999" s="331">
        <f>IFERROR(VLOOKUP(L999,Mapping!AW:BA,5,FALSE),"")</f>
        <v>2</v>
      </c>
      <c r="L999" s="97" t="s">
        <v>925</v>
      </c>
      <c r="M999" s="336" t="s">
        <v>3057</v>
      </c>
      <c r="N999" s="97" t="s">
        <v>2880</v>
      </c>
      <c r="O999" s="245" t="s">
        <v>3170</v>
      </c>
      <c r="P999" s="101" t="s">
        <v>3047</v>
      </c>
      <c r="Q999" s="246"/>
      <c r="R999" s="97"/>
      <c r="S999" s="97"/>
      <c r="T999" s="101">
        <v>1</v>
      </c>
      <c r="U999" s="243">
        <v>16</v>
      </c>
      <c r="V999" s="97"/>
      <c r="W999" s="99" t="str">
        <f t="shared" si="122"/>
        <v/>
      </c>
      <c r="X999" s="99" t="str">
        <f t="shared" si="123"/>
        <v/>
      </c>
      <c r="Y999" s="101"/>
      <c r="Z999" s="101"/>
      <c r="AA999" s="101"/>
      <c r="AB999" s="251" t="s">
        <v>3167</v>
      </c>
      <c r="AC999" s="97"/>
      <c r="AD999" s="100">
        <f>IF(AE999="","",VLOOKUP(AE999,Mapping!AT:AU,2,FALSE))</f>
        <v>2</v>
      </c>
      <c r="AE999" s="101" t="s">
        <v>1</v>
      </c>
    </row>
    <row r="1000" spans="1:31">
      <c r="A1000" s="215">
        <v>20152915</v>
      </c>
      <c r="B1000" s="217" t="s">
        <v>262</v>
      </c>
      <c r="C1000" s="312"/>
      <c r="D1000" s="312"/>
      <c r="E1000" s="312"/>
      <c r="F1000" s="243">
        <v>10</v>
      </c>
      <c r="G1000" s="97"/>
      <c r="H1000" s="99" t="str">
        <f t="shared" si="120"/>
        <v/>
      </c>
      <c r="I1000" s="99" t="str">
        <f t="shared" si="121"/>
        <v/>
      </c>
      <c r="J1000" s="101" t="s">
        <v>205</v>
      </c>
      <c r="K1000" s="331">
        <f>IFERROR(VLOOKUP(L1000,Mapping!AW:BA,5,FALSE),"")</f>
        <v>3</v>
      </c>
      <c r="L1000" s="97" t="s">
        <v>943</v>
      </c>
      <c r="M1000" s="336" t="s">
        <v>2938</v>
      </c>
      <c r="N1000" s="97" t="s">
        <v>2880</v>
      </c>
      <c r="O1000" s="245" t="s">
        <v>3170</v>
      </c>
      <c r="P1000" s="217" t="s">
        <v>30</v>
      </c>
      <c r="Q1000" s="246"/>
      <c r="R1000" s="97"/>
      <c r="S1000" s="97"/>
      <c r="T1000" s="101">
        <v>1</v>
      </c>
      <c r="U1000" s="243">
        <v>10</v>
      </c>
      <c r="V1000" s="97"/>
      <c r="W1000" s="99" t="str">
        <f t="shared" si="122"/>
        <v/>
      </c>
      <c r="X1000" s="99" t="str">
        <f t="shared" si="123"/>
        <v/>
      </c>
      <c r="Y1000" s="101"/>
      <c r="Z1000" s="101"/>
      <c r="AA1000" s="101"/>
      <c r="AB1000" s="251" t="s">
        <v>3167</v>
      </c>
      <c r="AC1000" s="97"/>
      <c r="AD1000" s="100">
        <f>IF(AE1000="","",VLOOKUP(AE1000,Mapping!AT:AU,2,FALSE))</f>
        <v>2</v>
      </c>
      <c r="AE1000" s="101" t="s">
        <v>1</v>
      </c>
    </row>
    <row r="1001" spans="1:31">
      <c r="A1001" s="215">
        <v>20152915</v>
      </c>
      <c r="B1001" s="217" t="s">
        <v>262</v>
      </c>
      <c r="C1001" s="312"/>
      <c r="D1001" s="312"/>
      <c r="E1001" s="312"/>
      <c r="F1001" s="243">
        <v>16</v>
      </c>
      <c r="G1001" s="97"/>
      <c r="H1001" s="99" t="str">
        <f t="shared" si="120"/>
        <v/>
      </c>
      <c r="I1001" s="99" t="str">
        <f t="shared" si="121"/>
        <v/>
      </c>
      <c r="J1001" s="101"/>
      <c r="K1001" s="331">
        <f>IFERROR(VLOOKUP(L1001,Mapping!AW:BA,5,FALSE),"")</f>
        <v>3</v>
      </c>
      <c r="L1001" s="97" t="s">
        <v>943</v>
      </c>
      <c r="M1001" s="336" t="s">
        <v>3057</v>
      </c>
      <c r="N1001" s="97" t="s">
        <v>2880</v>
      </c>
      <c r="O1001" s="245" t="s">
        <v>3170</v>
      </c>
      <c r="P1001" s="101" t="s">
        <v>3047</v>
      </c>
      <c r="Q1001" s="246"/>
      <c r="R1001" s="97"/>
      <c r="S1001" s="97"/>
      <c r="T1001" s="101">
        <v>1</v>
      </c>
      <c r="U1001" s="243">
        <v>16</v>
      </c>
      <c r="V1001" s="97"/>
      <c r="W1001" s="99" t="str">
        <f t="shared" si="122"/>
        <v/>
      </c>
      <c r="X1001" s="99" t="str">
        <f t="shared" si="123"/>
        <v/>
      </c>
      <c r="Y1001" s="101"/>
      <c r="Z1001" s="101"/>
      <c r="AA1001" s="101"/>
      <c r="AB1001" s="251" t="s">
        <v>3167</v>
      </c>
      <c r="AC1001" s="97"/>
      <c r="AD1001" s="100">
        <f>IF(AE1001="","",VLOOKUP(AE1001,Mapping!AT:AU,2,FALSE))</f>
        <v>2</v>
      </c>
      <c r="AE1001" s="101" t="s">
        <v>1</v>
      </c>
    </row>
    <row r="1002" spans="1:31">
      <c r="A1002" s="215">
        <v>20174902</v>
      </c>
      <c r="B1002" s="217" t="s">
        <v>263</v>
      </c>
      <c r="C1002" s="312"/>
      <c r="D1002" s="312"/>
      <c r="E1002" s="312"/>
      <c r="F1002" s="243">
        <v>10</v>
      </c>
      <c r="G1002" s="97"/>
      <c r="H1002" s="99" t="str">
        <f t="shared" si="120"/>
        <v/>
      </c>
      <c r="I1002" s="99" t="str">
        <f t="shared" si="121"/>
        <v/>
      </c>
      <c r="J1002" s="101" t="s">
        <v>205</v>
      </c>
      <c r="K1002" s="331">
        <f>IFERROR(VLOOKUP(L1002,Mapping!AW:BA,5,FALSE),"")</f>
        <v>1</v>
      </c>
      <c r="L1002" s="97" t="s">
        <v>905</v>
      </c>
      <c r="M1002" s="336" t="s">
        <v>2938</v>
      </c>
      <c r="N1002" s="97" t="s">
        <v>2880</v>
      </c>
      <c r="O1002" s="245" t="s">
        <v>3171</v>
      </c>
      <c r="P1002" s="217" t="s">
        <v>30</v>
      </c>
      <c r="Q1002" s="246"/>
      <c r="R1002" s="97"/>
      <c r="S1002" s="97"/>
      <c r="T1002" s="101">
        <v>1</v>
      </c>
      <c r="U1002" s="243">
        <v>10</v>
      </c>
      <c r="V1002" s="97"/>
      <c r="W1002" s="99" t="str">
        <f t="shared" si="122"/>
        <v/>
      </c>
      <c r="X1002" s="99" t="str">
        <f t="shared" si="123"/>
        <v/>
      </c>
      <c r="Y1002" s="101"/>
      <c r="Z1002" s="101"/>
      <c r="AA1002" s="101"/>
      <c r="AB1002" s="251" t="s">
        <v>3167</v>
      </c>
      <c r="AC1002" s="97"/>
      <c r="AD1002" s="100">
        <f>IF(AE1002="","",VLOOKUP(AE1002,Mapping!AT:AU,2,FALSE))</f>
        <v>2</v>
      </c>
      <c r="AE1002" s="101" t="s">
        <v>1</v>
      </c>
    </row>
    <row r="1003" spans="1:31">
      <c r="A1003" s="215">
        <v>20174902</v>
      </c>
      <c r="B1003" s="217" t="s">
        <v>263</v>
      </c>
      <c r="C1003" s="312"/>
      <c r="D1003" s="312"/>
      <c r="E1003" s="312"/>
      <c r="F1003" s="243">
        <v>10</v>
      </c>
      <c r="G1003" s="97"/>
      <c r="H1003" s="99" t="str">
        <f t="shared" si="120"/>
        <v/>
      </c>
      <c r="I1003" s="99" t="str">
        <f t="shared" si="121"/>
        <v/>
      </c>
      <c r="J1003" s="101" t="s">
        <v>205</v>
      </c>
      <c r="K1003" s="331">
        <f>IFERROR(VLOOKUP(L1003,Mapping!AW:BA,5,FALSE),"")</f>
        <v>2</v>
      </c>
      <c r="L1003" s="97" t="s">
        <v>925</v>
      </c>
      <c r="M1003" s="336" t="s">
        <v>2938</v>
      </c>
      <c r="N1003" s="97" t="s">
        <v>2880</v>
      </c>
      <c r="O1003" s="245" t="s">
        <v>3171</v>
      </c>
      <c r="P1003" s="217" t="s">
        <v>30</v>
      </c>
      <c r="Q1003" s="246"/>
      <c r="R1003" s="97"/>
      <c r="S1003" s="97"/>
      <c r="T1003" s="101">
        <v>1</v>
      </c>
      <c r="U1003" s="243">
        <v>10</v>
      </c>
      <c r="V1003" s="97"/>
      <c r="W1003" s="99" t="str">
        <f t="shared" si="122"/>
        <v/>
      </c>
      <c r="X1003" s="99" t="str">
        <f t="shared" si="123"/>
        <v/>
      </c>
      <c r="Y1003" s="101"/>
      <c r="Z1003" s="101"/>
      <c r="AA1003" s="101"/>
      <c r="AB1003" s="251" t="s">
        <v>3167</v>
      </c>
      <c r="AC1003" s="97"/>
      <c r="AD1003" s="100">
        <f>IF(AE1003="","",VLOOKUP(AE1003,Mapping!AT:AU,2,FALSE))</f>
        <v>2</v>
      </c>
      <c r="AE1003" s="101" t="s">
        <v>1</v>
      </c>
    </row>
    <row r="1004" spans="1:31">
      <c r="A1004" s="215">
        <v>20174902</v>
      </c>
      <c r="B1004" s="217" t="s">
        <v>263</v>
      </c>
      <c r="C1004" s="312"/>
      <c r="D1004" s="312"/>
      <c r="E1004" s="312"/>
      <c r="F1004" s="243">
        <v>10</v>
      </c>
      <c r="G1004" s="97"/>
      <c r="H1004" s="99"/>
      <c r="I1004" s="99"/>
      <c r="J1004" s="101" t="s">
        <v>205</v>
      </c>
      <c r="K1004" s="331">
        <f>IFERROR(VLOOKUP(L1004,Mapping!AW:BA,5,FALSE),"")</f>
        <v>3</v>
      </c>
      <c r="L1004" s="97" t="s">
        <v>943</v>
      </c>
      <c r="M1004" s="336" t="s">
        <v>2938</v>
      </c>
      <c r="N1004" s="97" t="s">
        <v>2880</v>
      </c>
      <c r="O1004" s="245" t="s">
        <v>3171</v>
      </c>
      <c r="P1004" s="217" t="s">
        <v>30</v>
      </c>
      <c r="Q1004" s="246"/>
      <c r="R1004" s="97"/>
      <c r="S1004" s="97"/>
      <c r="T1004" s="101">
        <v>1</v>
      </c>
      <c r="U1004" s="243">
        <v>10</v>
      </c>
      <c r="V1004" s="97"/>
      <c r="W1004" s="99"/>
      <c r="X1004" s="99"/>
      <c r="Y1004" s="101"/>
      <c r="Z1004" s="101"/>
      <c r="AA1004" s="101"/>
      <c r="AB1004" s="251" t="s">
        <v>3167</v>
      </c>
      <c r="AC1004" s="97"/>
      <c r="AD1004" s="100">
        <v>2</v>
      </c>
      <c r="AE1004" s="101" t="s">
        <v>1</v>
      </c>
    </row>
    <row r="1005" spans="1:31">
      <c r="A1005" s="215">
        <v>20030099</v>
      </c>
      <c r="B1005" s="217" t="s">
        <v>242</v>
      </c>
      <c r="C1005" s="312"/>
      <c r="D1005" s="312"/>
      <c r="E1005" s="312"/>
      <c r="F1005" s="243">
        <v>10</v>
      </c>
      <c r="G1005" s="97"/>
      <c r="H1005" s="99"/>
      <c r="I1005" s="99"/>
      <c r="J1005" s="101" t="s">
        <v>205</v>
      </c>
      <c r="K1005" s="331">
        <f>IFERROR(VLOOKUP(L1005,Mapping!AW:BA,5,FALSE),"")</f>
        <v>1</v>
      </c>
      <c r="L1005" s="97" t="s">
        <v>905</v>
      </c>
      <c r="M1005" s="336" t="s">
        <v>2938</v>
      </c>
      <c r="N1005" s="97" t="s">
        <v>2880</v>
      </c>
      <c r="O1005" s="245" t="s">
        <v>3171</v>
      </c>
      <c r="P1005" s="217" t="s">
        <v>30</v>
      </c>
      <c r="Q1005" s="246"/>
      <c r="R1005" s="97"/>
      <c r="S1005" s="97"/>
      <c r="T1005" s="101">
        <v>1</v>
      </c>
      <c r="U1005" s="243">
        <v>10</v>
      </c>
      <c r="V1005" s="97"/>
      <c r="W1005" s="99"/>
      <c r="X1005" s="99"/>
      <c r="Y1005" s="101"/>
      <c r="Z1005" s="101"/>
      <c r="AA1005" s="101"/>
      <c r="AB1005" s="251" t="s">
        <v>3167</v>
      </c>
      <c r="AC1005" s="97"/>
      <c r="AD1005" s="100">
        <v>2</v>
      </c>
      <c r="AE1005" s="101" t="s">
        <v>1</v>
      </c>
    </row>
    <row r="1006" spans="1:31">
      <c r="A1006" s="215">
        <v>20030099</v>
      </c>
      <c r="B1006" s="217" t="s">
        <v>242</v>
      </c>
      <c r="C1006" s="312"/>
      <c r="D1006" s="312"/>
      <c r="E1006" s="312"/>
      <c r="F1006" s="243">
        <v>10</v>
      </c>
      <c r="G1006" s="97"/>
      <c r="H1006" s="99"/>
      <c r="I1006" s="99"/>
      <c r="J1006" s="101" t="s">
        <v>205</v>
      </c>
      <c r="K1006" s="331">
        <f>IFERROR(VLOOKUP(L1006,Mapping!AW:BA,5,FALSE),"")</f>
        <v>2</v>
      </c>
      <c r="L1006" s="97" t="s">
        <v>925</v>
      </c>
      <c r="M1006" s="336" t="s">
        <v>2938</v>
      </c>
      <c r="N1006" s="97" t="s">
        <v>2880</v>
      </c>
      <c r="O1006" s="245" t="s">
        <v>3171</v>
      </c>
      <c r="P1006" s="217" t="s">
        <v>30</v>
      </c>
      <c r="Q1006" s="246"/>
      <c r="R1006" s="97"/>
      <c r="S1006" s="97"/>
      <c r="T1006" s="101">
        <v>1</v>
      </c>
      <c r="U1006" s="243">
        <v>10</v>
      </c>
      <c r="V1006" s="97"/>
      <c r="W1006" s="99"/>
      <c r="X1006" s="99"/>
      <c r="Y1006" s="101"/>
      <c r="Z1006" s="101"/>
      <c r="AA1006" s="101"/>
      <c r="AB1006" s="251" t="s">
        <v>3167</v>
      </c>
      <c r="AC1006" s="97"/>
      <c r="AD1006" s="100">
        <v>2</v>
      </c>
      <c r="AE1006" s="101" t="s">
        <v>1</v>
      </c>
    </row>
    <row r="1007" spans="1:31">
      <c r="A1007" s="215">
        <v>20030099</v>
      </c>
      <c r="B1007" s="217" t="s">
        <v>242</v>
      </c>
      <c r="C1007" s="312"/>
      <c r="D1007" s="312"/>
      <c r="E1007" s="312"/>
      <c r="F1007" s="243">
        <v>10</v>
      </c>
      <c r="G1007" s="97"/>
      <c r="H1007" s="99"/>
      <c r="I1007" s="99"/>
      <c r="J1007" s="101" t="s">
        <v>205</v>
      </c>
      <c r="K1007" s="331">
        <f>IFERROR(VLOOKUP(L1007,Mapping!AW:BA,5,FALSE),"")</f>
        <v>3</v>
      </c>
      <c r="L1007" s="97" t="s">
        <v>943</v>
      </c>
      <c r="M1007" s="336" t="s">
        <v>2938</v>
      </c>
      <c r="N1007" s="97" t="s">
        <v>2880</v>
      </c>
      <c r="O1007" s="245" t="s">
        <v>3171</v>
      </c>
      <c r="P1007" s="217" t="s">
        <v>30</v>
      </c>
      <c r="Q1007" s="246"/>
      <c r="R1007" s="97"/>
      <c r="S1007" s="97"/>
      <c r="T1007" s="101">
        <v>1</v>
      </c>
      <c r="U1007" s="243">
        <v>10</v>
      </c>
      <c r="V1007" s="97"/>
      <c r="W1007" s="99"/>
      <c r="X1007" s="99"/>
      <c r="Y1007" s="101"/>
      <c r="Z1007" s="101"/>
      <c r="AA1007" s="101"/>
      <c r="AB1007" s="251" t="s">
        <v>3167</v>
      </c>
      <c r="AC1007" s="97"/>
      <c r="AD1007" s="100">
        <v>2</v>
      </c>
      <c r="AE1007" s="101" t="s">
        <v>1</v>
      </c>
    </row>
    <row r="1008" spans="1:31">
      <c r="A1008" s="215" t="s">
        <v>424</v>
      </c>
      <c r="B1008" s="217"/>
      <c r="C1008" s="312"/>
      <c r="D1008" s="312"/>
      <c r="E1008" s="312"/>
      <c r="F1008" s="243">
        <v>10</v>
      </c>
      <c r="G1008" s="97"/>
      <c r="H1008" s="99"/>
      <c r="I1008" s="99"/>
      <c r="J1008" s="101" t="s">
        <v>205</v>
      </c>
      <c r="K1008" s="331">
        <f>IFERROR(VLOOKUP(L1008,Mapping!AW:BA,5,FALSE),"")</f>
        <v>3</v>
      </c>
      <c r="L1008" s="97" t="s">
        <v>943</v>
      </c>
      <c r="M1008" s="336" t="s">
        <v>2938</v>
      </c>
      <c r="N1008" s="97" t="s">
        <v>2879</v>
      </c>
      <c r="O1008" s="245" t="s">
        <v>3171</v>
      </c>
      <c r="P1008" s="217" t="s">
        <v>30</v>
      </c>
      <c r="Q1008" s="246"/>
      <c r="R1008" s="97"/>
      <c r="S1008" s="97"/>
      <c r="T1008" s="101">
        <v>1</v>
      </c>
      <c r="U1008" s="243">
        <v>10</v>
      </c>
      <c r="V1008" s="97"/>
      <c r="W1008" s="99"/>
      <c r="X1008" s="99"/>
      <c r="Y1008" s="101"/>
      <c r="Z1008" s="101"/>
      <c r="AA1008" s="101"/>
      <c r="AB1008" s="251" t="s">
        <v>3167</v>
      </c>
      <c r="AC1008" s="97"/>
      <c r="AD1008" s="100">
        <v>2</v>
      </c>
      <c r="AE1008" s="101" t="s">
        <v>1</v>
      </c>
    </row>
    <row r="1009" spans="1:31">
      <c r="A1009" s="215" t="s">
        <v>424</v>
      </c>
      <c r="B1009" s="217"/>
      <c r="C1009" s="312"/>
      <c r="D1009" s="312"/>
      <c r="E1009" s="312"/>
      <c r="F1009" s="243"/>
      <c r="G1009" s="97"/>
      <c r="H1009" s="99"/>
      <c r="I1009" s="99"/>
      <c r="J1009" s="101"/>
      <c r="K1009" s="331">
        <f>IFERROR(VLOOKUP(L1009,Mapping!AW:BA,5,FALSE),"")</f>
        <v>3</v>
      </c>
      <c r="L1009" s="97" t="s">
        <v>943</v>
      </c>
      <c r="M1009" s="336" t="s">
        <v>3057</v>
      </c>
      <c r="N1009" s="97" t="s">
        <v>2879</v>
      </c>
      <c r="O1009" s="245" t="s">
        <v>3171</v>
      </c>
      <c r="P1009" s="101" t="s">
        <v>3047</v>
      </c>
      <c r="Q1009" s="246"/>
      <c r="R1009" s="97"/>
      <c r="S1009" s="97"/>
      <c r="T1009" s="101">
        <v>1</v>
      </c>
      <c r="U1009" s="243"/>
      <c r="V1009" s="97"/>
      <c r="W1009" s="99"/>
      <c r="X1009" s="99"/>
      <c r="Y1009" s="101"/>
      <c r="Z1009" s="101"/>
      <c r="AA1009" s="101"/>
      <c r="AB1009" s="251" t="s">
        <v>3167</v>
      </c>
      <c r="AC1009" s="97"/>
      <c r="AD1009" s="100">
        <v>2</v>
      </c>
      <c r="AE1009" s="101" t="s">
        <v>1</v>
      </c>
    </row>
    <row r="1010" spans="1:31">
      <c r="A1010" s="215" t="s">
        <v>424</v>
      </c>
      <c r="B1010" s="217"/>
      <c r="C1010" s="312"/>
      <c r="D1010" s="312"/>
      <c r="E1010" s="312"/>
      <c r="F1010" s="243"/>
      <c r="G1010" s="97"/>
      <c r="H1010" s="99"/>
      <c r="I1010" s="99"/>
      <c r="J1010" s="101"/>
      <c r="K1010" s="331">
        <f>IFERROR(VLOOKUP(L1010,Mapping!AW:BA,5,FALSE),"")</f>
        <v>3</v>
      </c>
      <c r="L1010" s="97" t="s">
        <v>943</v>
      </c>
      <c r="M1010" s="336" t="s">
        <v>3042</v>
      </c>
      <c r="N1010" s="97" t="s">
        <v>2879</v>
      </c>
      <c r="O1010" s="245" t="s">
        <v>3171</v>
      </c>
      <c r="P1010" s="217" t="s">
        <v>3168</v>
      </c>
      <c r="Q1010" s="246"/>
      <c r="R1010" s="97"/>
      <c r="S1010" s="97"/>
      <c r="T1010" s="101">
        <v>1</v>
      </c>
      <c r="U1010" s="243"/>
      <c r="V1010" s="97"/>
      <c r="W1010" s="99"/>
      <c r="X1010" s="99"/>
      <c r="Y1010" s="101"/>
      <c r="Z1010" s="101"/>
      <c r="AA1010" s="101"/>
      <c r="AB1010" s="251" t="s">
        <v>3167</v>
      </c>
      <c r="AC1010" s="97"/>
      <c r="AD1010" s="100">
        <v>2</v>
      </c>
      <c r="AE1010" s="101" t="s">
        <v>1</v>
      </c>
    </row>
    <row r="1011" spans="1:31">
      <c r="A1011" s="215" t="s">
        <v>649</v>
      </c>
      <c r="B1011" s="217"/>
      <c r="C1011" s="312"/>
      <c r="D1011" s="312"/>
      <c r="E1011" s="312"/>
      <c r="F1011" s="243">
        <v>10</v>
      </c>
      <c r="G1011" s="97"/>
      <c r="H1011" s="99"/>
      <c r="I1011" s="99"/>
      <c r="J1011" s="101" t="s">
        <v>205</v>
      </c>
      <c r="K1011" s="331">
        <f>IFERROR(VLOOKUP(L1011,Mapping!AW:BA,5,FALSE),"")</f>
        <v>1</v>
      </c>
      <c r="L1011" s="97" t="s">
        <v>905</v>
      </c>
      <c r="M1011" s="336" t="s">
        <v>2938</v>
      </c>
      <c r="N1011" s="97" t="s">
        <v>2879</v>
      </c>
      <c r="O1011" s="245" t="s">
        <v>3171</v>
      </c>
      <c r="P1011" s="217" t="s">
        <v>30</v>
      </c>
      <c r="Q1011" s="246"/>
      <c r="R1011" s="97"/>
      <c r="S1011" s="97"/>
      <c r="T1011" s="101">
        <v>1</v>
      </c>
      <c r="U1011" s="243">
        <v>10</v>
      </c>
      <c r="V1011" s="97"/>
      <c r="W1011" s="99"/>
      <c r="X1011" s="99"/>
      <c r="Y1011" s="101"/>
      <c r="Z1011" s="101"/>
      <c r="AA1011" s="101"/>
      <c r="AB1011" s="251" t="s">
        <v>3167</v>
      </c>
      <c r="AC1011" s="97"/>
      <c r="AD1011" s="100">
        <v>2</v>
      </c>
      <c r="AE1011" s="101" t="s">
        <v>1</v>
      </c>
    </row>
    <row r="1012" spans="1:31">
      <c r="A1012" s="215" t="s">
        <v>649</v>
      </c>
      <c r="B1012" s="217"/>
      <c r="C1012" s="312"/>
      <c r="D1012" s="312"/>
      <c r="E1012" s="312"/>
      <c r="F1012" s="243"/>
      <c r="G1012" s="97"/>
      <c r="H1012" s="99"/>
      <c r="I1012" s="99"/>
      <c r="J1012" s="101"/>
      <c r="K1012" s="331">
        <f>IFERROR(VLOOKUP(L1012,Mapping!AW:BA,5,FALSE),"")</f>
        <v>1</v>
      </c>
      <c r="L1012" s="97" t="s">
        <v>905</v>
      </c>
      <c r="M1012" s="336" t="s">
        <v>3042</v>
      </c>
      <c r="N1012" s="97" t="s">
        <v>2879</v>
      </c>
      <c r="O1012" s="245" t="s">
        <v>3171</v>
      </c>
      <c r="P1012" s="217" t="s">
        <v>3168</v>
      </c>
      <c r="Q1012" s="246"/>
      <c r="R1012" s="97"/>
      <c r="S1012" s="97"/>
      <c r="T1012" s="101">
        <v>1</v>
      </c>
      <c r="U1012" s="243"/>
      <c r="V1012" s="97"/>
      <c r="W1012" s="99"/>
      <c r="X1012" s="99"/>
      <c r="Y1012" s="101"/>
      <c r="Z1012" s="101"/>
      <c r="AA1012" s="101"/>
      <c r="AB1012" s="251" t="s">
        <v>3167</v>
      </c>
      <c r="AC1012" s="97"/>
      <c r="AD1012" s="100">
        <v>2</v>
      </c>
      <c r="AE1012" s="101" t="s">
        <v>1</v>
      </c>
    </row>
    <row r="1013" spans="1:31">
      <c r="A1013" s="215" t="s">
        <v>649</v>
      </c>
      <c r="B1013" s="217"/>
      <c r="C1013" s="312"/>
      <c r="D1013" s="312"/>
      <c r="E1013" s="312"/>
      <c r="F1013" s="243">
        <v>10</v>
      </c>
      <c r="G1013" s="97"/>
      <c r="H1013" s="99"/>
      <c r="I1013" s="99"/>
      <c r="J1013" s="101" t="s">
        <v>205</v>
      </c>
      <c r="K1013" s="331">
        <f>IFERROR(VLOOKUP(L1013,Mapping!AW:BA,5,FALSE),"")</f>
        <v>2</v>
      </c>
      <c r="L1013" s="97" t="s">
        <v>925</v>
      </c>
      <c r="M1013" s="336" t="s">
        <v>2938</v>
      </c>
      <c r="N1013" s="97" t="s">
        <v>2879</v>
      </c>
      <c r="O1013" s="245" t="s">
        <v>3171</v>
      </c>
      <c r="P1013" s="217" t="s">
        <v>30</v>
      </c>
      <c r="Q1013" s="246"/>
      <c r="R1013" s="97"/>
      <c r="S1013" s="97"/>
      <c r="T1013" s="101">
        <v>1</v>
      </c>
      <c r="U1013" s="243">
        <v>10</v>
      </c>
      <c r="V1013" s="97"/>
      <c r="W1013" s="99"/>
      <c r="X1013" s="99"/>
      <c r="Y1013" s="101"/>
      <c r="Z1013" s="101"/>
      <c r="AA1013" s="101"/>
      <c r="AB1013" s="251" t="s">
        <v>3167</v>
      </c>
      <c r="AC1013" s="217"/>
      <c r="AD1013" s="100">
        <v>2</v>
      </c>
      <c r="AE1013" s="101" t="s">
        <v>1</v>
      </c>
    </row>
    <row r="1014" spans="1:31">
      <c r="A1014" s="215" t="s">
        <v>649</v>
      </c>
      <c r="B1014" s="217"/>
      <c r="C1014" s="312"/>
      <c r="D1014" s="312"/>
      <c r="E1014" s="312"/>
      <c r="F1014" s="243"/>
      <c r="G1014" s="97"/>
      <c r="H1014" s="99"/>
      <c r="I1014" s="99"/>
      <c r="J1014" s="101"/>
      <c r="K1014" s="331">
        <f>IFERROR(VLOOKUP(L1014,Mapping!AW:BA,5,FALSE),"")</f>
        <v>2</v>
      </c>
      <c r="L1014" s="97" t="s">
        <v>925</v>
      </c>
      <c r="M1014" s="336" t="s">
        <v>3057</v>
      </c>
      <c r="N1014" s="97" t="s">
        <v>2879</v>
      </c>
      <c r="O1014" s="245" t="s">
        <v>3171</v>
      </c>
      <c r="P1014" s="101" t="s">
        <v>3047</v>
      </c>
      <c r="Q1014" s="246"/>
      <c r="R1014" s="97"/>
      <c r="S1014" s="97"/>
      <c r="T1014" s="101">
        <v>1</v>
      </c>
      <c r="U1014" s="243"/>
      <c r="V1014" s="97"/>
      <c r="W1014" s="99"/>
      <c r="X1014" s="99"/>
      <c r="Y1014" s="101"/>
      <c r="Z1014" s="101"/>
      <c r="AA1014" s="101"/>
      <c r="AB1014" s="251" t="s">
        <v>3167</v>
      </c>
      <c r="AC1014" s="217"/>
      <c r="AD1014" s="100">
        <v>2</v>
      </c>
      <c r="AE1014" s="101" t="s">
        <v>1</v>
      </c>
    </row>
    <row r="1015" spans="1:31">
      <c r="A1015" s="215" t="s">
        <v>649</v>
      </c>
      <c r="B1015" s="217"/>
      <c r="C1015" s="312"/>
      <c r="D1015" s="312"/>
      <c r="E1015" s="312"/>
      <c r="F1015" s="243"/>
      <c r="G1015" s="97"/>
      <c r="H1015" s="99"/>
      <c r="I1015" s="99"/>
      <c r="J1015" s="101"/>
      <c r="K1015" s="331">
        <f>IFERROR(VLOOKUP(L1015,Mapping!AW:BA,5,FALSE),"")</f>
        <v>2</v>
      </c>
      <c r="L1015" s="97" t="s">
        <v>925</v>
      </c>
      <c r="M1015" s="336" t="s">
        <v>3042</v>
      </c>
      <c r="N1015" s="97" t="s">
        <v>2879</v>
      </c>
      <c r="O1015" s="245" t="s">
        <v>3171</v>
      </c>
      <c r="P1015" s="217" t="s">
        <v>3168</v>
      </c>
      <c r="Q1015" s="246"/>
      <c r="R1015" s="97"/>
      <c r="S1015" s="97"/>
      <c r="T1015" s="101">
        <v>1</v>
      </c>
      <c r="U1015" s="243"/>
      <c r="V1015" s="97"/>
      <c r="W1015" s="99"/>
      <c r="X1015" s="99"/>
      <c r="Y1015" s="101"/>
      <c r="Z1015" s="101"/>
      <c r="AA1015" s="101"/>
      <c r="AB1015" s="251" t="s">
        <v>3167</v>
      </c>
      <c r="AC1015" s="217"/>
      <c r="AD1015" s="100">
        <v>2</v>
      </c>
      <c r="AE1015" s="101" t="s">
        <v>1</v>
      </c>
    </row>
    <row r="1016" spans="1:31">
      <c r="A1016" s="215" t="s">
        <v>368</v>
      </c>
      <c r="B1016" s="217" t="s">
        <v>369</v>
      </c>
      <c r="C1016" s="312"/>
      <c r="D1016" s="312"/>
      <c r="E1016" s="312"/>
      <c r="F1016" s="243">
        <v>10</v>
      </c>
      <c r="G1016" s="97"/>
      <c r="H1016" s="99"/>
      <c r="I1016" s="99"/>
      <c r="J1016" s="101" t="s">
        <v>205</v>
      </c>
      <c r="K1016" s="331">
        <f>IFERROR(VLOOKUP(L1016,Mapping!AW:BA,5,FALSE),"")</f>
        <v>1</v>
      </c>
      <c r="L1016" s="97" t="s">
        <v>905</v>
      </c>
      <c r="M1016" s="336" t="s">
        <v>2938</v>
      </c>
      <c r="N1016" s="97" t="s">
        <v>2879</v>
      </c>
      <c r="O1016" s="245" t="s">
        <v>3171</v>
      </c>
      <c r="P1016" s="217" t="s">
        <v>30</v>
      </c>
      <c r="Q1016" s="246"/>
      <c r="R1016" s="97"/>
      <c r="S1016" s="97"/>
      <c r="T1016" s="101">
        <v>1</v>
      </c>
      <c r="U1016" s="243">
        <v>10</v>
      </c>
      <c r="V1016" s="97"/>
      <c r="W1016" s="99"/>
      <c r="X1016" s="99"/>
      <c r="Y1016" s="101"/>
      <c r="Z1016" s="101"/>
      <c r="AA1016" s="101"/>
      <c r="AB1016" s="251" t="s">
        <v>3167</v>
      </c>
      <c r="AC1016" s="217"/>
      <c r="AD1016" s="100">
        <v>2</v>
      </c>
      <c r="AE1016" s="101" t="s">
        <v>1</v>
      </c>
    </row>
    <row r="1017" spans="1:31">
      <c r="A1017" s="215" t="s">
        <v>368</v>
      </c>
      <c r="B1017" s="217" t="s">
        <v>369</v>
      </c>
      <c r="C1017" s="312"/>
      <c r="D1017" s="312"/>
      <c r="E1017" s="312"/>
      <c r="F1017" s="243"/>
      <c r="G1017" s="97"/>
      <c r="H1017" s="99"/>
      <c r="I1017" s="99"/>
      <c r="J1017" s="101"/>
      <c r="K1017" s="331">
        <f>IFERROR(VLOOKUP(L1017,Mapping!AW:BA,5,FALSE),"")</f>
        <v>1</v>
      </c>
      <c r="L1017" s="97" t="s">
        <v>905</v>
      </c>
      <c r="M1017" s="336" t="s">
        <v>3042</v>
      </c>
      <c r="N1017" s="97" t="s">
        <v>2879</v>
      </c>
      <c r="O1017" s="245" t="s">
        <v>3171</v>
      </c>
      <c r="P1017" s="217" t="s">
        <v>3168</v>
      </c>
      <c r="Q1017" s="246"/>
      <c r="R1017" s="97"/>
      <c r="S1017" s="97"/>
      <c r="T1017" s="101">
        <v>1</v>
      </c>
      <c r="U1017" s="243"/>
      <c r="V1017" s="97"/>
      <c r="W1017" s="99"/>
      <c r="X1017" s="99"/>
      <c r="Y1017" s="101"/>
      <c r="Z1017" s="101"/>
      <c r="AA1017" s="101"/>
      <c r="AB1017" s="251" t="s">
        <v>3167</v>
      </c>
      <c r="AC1017" s="217"/>
      <c r="AD1017" s="100">
        <v>2</v>
      </c>
      <c r="AE1017" s="101" t="s">
        <v>1</v>
      </c>
    </row>
    <row r="1018" spans="1:31">
      <c r="A1018" s="215" t="s">
        <v>368</v>
      </c>
      <c r="B1018" s="217" t="s">
        <v>369</v>
      </c>
      <c r="C1018" s="312"/>
      <c r="D1018" s="312"/>
      <c r="E1018" s="312"/>
      <c r="F1018" s="243">
        <v>10</v>
      </c>
      <c r="G1018" s="97"/>
      <c r="H1018" s="99"/>
      <c r="I1018" s="99"/>
      <c r="J1018" s="101" t="s">
        <v>205</v>
      </c>
      <c r="K1018" s="331">
        <f>IFERROR(VLOOKUP(L1018,Mapping!AW:BA,5,FALSE),"")</f>
        <v>2</v>
      </c>
      <c r="L1018" s="97" t="s">
        <v>925</v>
      </c>
      <c r="M1018" s="336" t="s">
        <v>2938</v>
      </c>
      <c r="N1018" s="97" t="s">
        <v>2879</v>
      </c>
      <c r="O1018" s="245" t="s">
        <v>3171</v>
      </c>
      <c r="P1018" s="217" t="s">
        <v>30</v>
      </c>
      <c r="Q1018" s="246"/>
      <c r="R1018" s="97"/>
      <c r="S1018" s="97"/>
      <c r="T1018" s="101">
        <v>1</v>
      </c>
      <c r="U1018" s="243">
        <v>10</v>
      </c>
      <c r="V1018" s="97"/>
      <c r="W1018" s="99"/>
      <c r="X1018" s="99"/>
      <c r="Y1018" s="101"/>
      <c r="Z1018" s="101"/>
      <c r="AA1018" s="101"/>
      <c r="AB1018" s="251" t="s">
        <v>3167</v>
      </c>
      <c r="AC1018" s="217"/>
      <c r="AD1018" s="100">
        <v>2</v>
      </c>
      <c r="AE1018" s="101" t="s">
        <v>1</v>
      </c>
    </row>
    <row r="1019" spans="1:31">
      <c r="A1019" s="215" t="s">
        <v>368</v>
      </c>
      <c r="B1019" s="217" t="s">
        <v>369</v>
      </c>
      <c r="C1019" s="312"/>
      <c r="D1019" s="312"/>
      <c r="E1019" s="312"/>
      <c r="F1019" s="243"/>
      <c r="G1019" s="97"/>
      <c r="H1019" s="99"/>
      <c r="I1019" s="99"/>
      <c r="J1019" s="101"/>
      <c r="K1019" s="331">
        <f>IFERROR(VLOOKUP(L1019,Mapping!AW:BA,5,FALSE),"")</f>
        <v>2</v>
      </c>
      <c r="L1019" s="97" t="s">
        <v>925</v>
      </c>
      <c r="M1019" s="336" t="s">
        <v>3057</v>
      </c>
      <c r="N1019" s="97" t="s">
        <v>2879</v>
      </c>
      <c r="O1019" s="245" t="s">
        <v>3171</v>
      </c>
      <c r="P1019" s="101" t="s">
        <v>3047</v>
      </c>
      <c r="Q1019" s="246"/>
      <c r="R1019" s="97"/>
      <c r="S1019" s="97"/>
      <c r="T1019" s="101">
        <v>1</v>
      </c>
      <c r="U1019" s="243"/>
      <c r="V1019" s="97"/>
      <c r="W1019" s="99"/>
      <c r="X1019" s="99"/>
      <c r="Y1019" s="101"/>
      <c r="Z1019" s="101"/>
      <c r="AA1019" s="101"/>
      <c r="AB1019" s="251" t="s">
        <v>3167</v>
      </c>
      <c r="AC1019" s="217"/>
      <c r="AD1019" s="100">
        <v>2</v>
      </c>
      <c r="AE1019" s="101" t="s">
        <v>1</v>
      </c>
    </row>
    <row r="1020" spans="1:31">
      <c r="A1020" s="215" t="s">
        <v>368</v>
      </c>
      <c r="B1020" s="217" t="s">
        <v>369</v>
      </c>
      <c r="C1020" s="312"/>
      <c r="D1020" s="312"/>
      <c r="E1020" s="312"/>
      <c r="F1020" s="243"/>
      <c r="G1020" s="97"/>
      <c r="H1020" s="99"/>
      <c r="I1020" s="99"/>
      <c r="J1020" s="101"/>
      <c r="K1020" s="331">
        <f>IFERROR(VLOOKUP(L1020,Mapping!AW:BA,5,FALSE),"")</f>
        <v>2</v>
      </c>
      <c r="L1020" s="97" t="s">
        <v>925</v>
      </c>
      <c r="M1020" s="336" t="s">
        <v>3042</v>
      </c>
      <c r="N1020" s="97" t="s">
        <v>2879</v>
      </c>
      <c r="O1020" s="245" t="s">
        <v>3171</v>
      </c>
      <c r="P1020" s="217" t="s">
        <v>3168</v>
      </c>
      <c r="Q1020" s="246"/>
      <c r="R1020" s="97"/>
      <c r="S1020" s="97"/>
      <c r="T1020" s="101">
        <v>1</v>
      </c>
      <c r="U1020" s="243"/>
      <c r="V1020" s="97"/>
      <c r="W1020" s="99"/>
      <c r="X1020" s="99"/>
      <c r="Y1020" s="101"/>
      <c r="Z1020" s="101"/>
      <c r="AA1020" s="101"/>
      <c r="AB1020" s="251" t="s">
        <v>3167</v>
      </c>
      <c r="AC1020" s="217"/>
      <c r="AD1020" s="100">
        <v>2</v>
      </c>
      <c r="AE1020" s="101" t="s">
        <v>1</v>
      </c>
    </row>
    <row r="1021" spans="1:31">
      <c r="A1021" s="215" t="s">
        <v>368</v>
      </c>
      <c r="B1021" s="217" t="s">
        <v>369</v>
      </c>
      <c r="C1021" s="312"/>
      <c r="D1021" s="312"/>
      <c r="E1021" s="312"/>
      <c r="F1021" s="243">
        <v>10</v>
      </c>
      <c r="G1021" s="97"/>
      <c r="H1021" s="99"/>
      <c r="I1021" s="99"/>
      <c r="J1021" s="101" t="s">
        <v>205</v>
      </c>
      <c r="K1021" s="331">
        <f>IFERROR(VLOOKUP(L1021,Mapping!AW:BA,5,FALSE),"")</f>
        <v>3</v>
      </c>
      <c r="L1021" s="97" t="s">
        <v>943</v>
      </c>
      <c r="M1021" s="336" t="s">
        <v>2938</v>
      </c>
      <c r="N1021" s="97" t="s">
        <v>2879</v>
      </c>
      <c r="O1021" s="245" t="s">
        <v>3171</v>
      </c>
      <c r="P1021" s="217" t="s">
        <v>30</v>
      </c>
      <c r="Q1021" s="246"/>
      <c r="R1021" s="97"/>
      <c r="S1021" s="97"/>
      <c r="T1021" s="101">
        <v>1</v>
      </c>
      <c r="U1021" s="243">
        <v>10</v>
      </c>
      <c r="V1021" s="97"/>
      <c r="W1021" s="99"/>
      <c r="X1021" s="99"/>
      <c r="Y1021" s="101"/>
      <c r="Z1021" s="101"/>
      <c r="AA1021" s="101"/>
      <c r="AB1021" s="251" t="s">
        <v>3167</v>
      </c>
      <c r="AC1021" s="217"/>
      <c r="AD1021" s="100">
        <v>2</v>
      </c>
      <c r="AE1021" s="101" t="s">
        <v>1</v>
      </c>
    </row>
    <row r="1022" spans="1:31">
      <c r="A1022" s="215" t="s">
        <v>368</v>
      </c>
      <c r="B1022" s="217" t="s">
        <v>369</v>
      </c>
      <c r="C1022" s="312"/>
      <c r="D1022" s="312"/>
      <c r="E1022" s="312"/>
      <c r="F1022" s="243"/>
      <c r="G1022" s="97"/>
      <c r="H1022" s="99"/>
      <c r="I1022" s="99"/>
      <c r="J1022" s="101"/>
      <c r="K1022" s="331">
        <f>IFERROR(VLOOKUP(L1022,Mapping!AW:BA,5,FALSE),"")</f>
        <v>3</v>
      </c>
      <c r="L1022" s="97" t="s">
        <v>943</v>
      </c>
      <c r="M1022" s="336" t="s">
        <v>3057</v>
      </c>
      <c r="N1022" s="97" t="s">
        <v>2879</v>
      </c>
      <c r="O1022" s="245" t="s">
        <v>3171</v>
      </c>
      <c r="P1022" s="101" t="s">
        <v>3047</v>
      </c>
      <c r="Q1022" s="246"/>
      <c r="R1022" s="97"/>
      <c r="S1022" s="97"/>
      <c r="T1022" s="101">
        <v>1</v>
      </c>
      <c r="U1022" s="243"/>
      <c r="V1022" s="97"/>
      <c r="W1022" s="99"/>
      <c r="X1022" s="99"/>
      <c r="Y1022" s="101"/>
      <c r="Z1022" s="101"/>
      <c r="AA1022" s="101"/>
      <c r="AB1022" s="251" t="s">
        <v>3167</v>
      </c>
      <c r="AC1022" s="217"/>
      <c r="AD1022" s="100">
        <v>2</v>
      </c>
      <c r="AE1022" s="101" t="s">
        <v>1</v>
      </c>
    </row>
    <row r="1023" spans="1:31">
      <c r="A1023" s="215" t="s">
        <v>368</v>
      </c>
      <c r="B1023" s="217" t="s">
        <v>369</v>
      </c>
      <c r="C1023" s="312"/>
      <c r="D1023" s="312"/>
      <c r="E1023" s="312"/>
      <c r="F1023" s="243"/>
      <c r="G1023" s="97"/>
      <c r="H1023" s="99"/>
      <c r="I1023" s="99"/>
      <c r="J1023" s="101"/>
      <c r="K1023" s="331">
        <f>IFERROR(VLOOKUP(L1023,Mapping!AW:BA,5,FALSE),"")</f>
        <v>3</v>
      </c>
      <c r="L1023" s="97" t="s">
        <v>943</v>
      </c>
      <c r="M1023" s="336" t="s">
        <v>3042</v>
      </c>
      <c r="N1023" s="97" t="s">
        <v>2879</v>
      </c>
      <c r="O1023" s="245" t="s">
        <v>3171</v>
      </c>
      <c r="P1023" s="217" t="s">
        <v>3168</v>
      </c>
      <c r="Q1023" s="246"/>
      <c r="R1023" s="97"/>
      <c r="S1023" s="97"/>
      <c r="T1023" s="101">
        <v>1</v>
      </c>
      <c r="U1023" s="243"/>
      <c r="V1023" s="97"/>
      <c r="W1023" s="99"/>
      <c r="X1023" s="99"/>
      <c r="Y1023" s="101"/>
      <c r="Z1023" s="101"/>
      <c r="AA1023" s="101"/>
      <c r="AB1023" s="247"/>
      <c r="AC1023" s="97"/>
      <c r="AD1023" s="100">
        <v>2</v>
      </c>
      <c r="AE1023" s="101" t="s">
        <v>1</v>
      </c>
    </row>
    <row r="1024" spans="1:31">
      <c r="A1024" s="215">
        <v>20196909</v>
      </c>
      <c r="B1024" s="217" t="s">
        <v>267</v>
      </c>
      <c r="C1024" s="312"/>
      <c r="D1024" s="312"/>
      <c r="E1024" s="312"/>
      <c r="F1024" s="243">
        <v>10</v>
      </c>
      <c r="G1024" s="97"/>
      <c r="H1024" s="99"/>
      <c r="I1024" s="99"/>
      <c r="J1024" s="101" t="s">
        <v>205</v>
      </c>
      <c r="K1024" s="331">
        <f>IFERROR(VLOOKUP(L1024,Mapping!AW:BA,5,FALSE),"")</f>
        <v>1</v>
      </c>
      <c r="L1024" s="97" t="s">
        <v>905</v>
      </c>
      <c r="M1024" s="336" t="s">
        <v>2938</v>
      </c>
      <c r="N1024" s="97" t="s">
        <v>2879</v>
      </c>
      <c r="O1024" s="245" t="s">
        <v>3171</v>
      </c>
      <c r="P1024" s="217" t="s">
        <v>30</v>
      </c>
      <c r="Q1024" s="246"/>
      <c r="R1024" s="97"/>
      <c r="S1024" s="97"/>
      <c r="T1024" s="101">
        <v>1</v>
      </c>
      <c r="U1024" s="243">
        <v>10</v>
      </c>
      <c r="V1024" s="97"/>
      <c r="W1024" s="99"/>
      <c r="X1024" s="99"/>
      <c r="Y1024" s="101"/>
      <c r="Z1024" s="101"/>
      <c r="AA1024" s="101"/>
      <c r="AB1024" s="247"/>
      <c r="AC1024" s="97"/>
      <c r="AD1024" s="100">
        <v>2</v>
      </c>
      <c r="AE1024" s="101" t="s">
        <v>1</v>
      </c>
    </row>
    <row r="1025" spans="1:31">
      <c r="A1025" s="215">
        <v>20196909</v>
      </c>
      <c r="B1025" s="217" t="s">
        <v>267</v>
      </c>
      <c r="C1025" s="312"/>
      <c r="D1025" s="312"/>
      <c r="E1025" s="312"/>
      <c r="F1025" s="243">
        <v>10</v>
      </c>
      <c r="G1025" s="97"/>
      <c r="H1025" s="99"/>
      <c r="I1025" s="99"/>
      <c r="J1025" s="101" t="s">
        <v>205</v>
      </c>
      <c r="K1025" s="331">
        <f>IFERROR(VLOOKUP(L1025,Mapping!AW:BA,5,FALSE),"")</f>
        <v>3</v>
      </c>
      <c r="L1025" s="97" t="s">
        <v>943</v>
      </c>
      <c r="M1025" s="336" t="s">
        <v>2938</v>
      </c>
      <c r="N1025" s="97" t="s">
        <v>2879</v>
      </c>
      <c r="O1025" s="245" t="s">
        <v>3171</v>
      </c>
      <c r="P1025" s="217" t="s">
        <v>30</v>
      </c>
      <c r="Q1025" s="246"/>
      <c r="R1025" s="97"/>
      <c r="S1025" s="97"/>
      <c r="T1025" s="101">
        <v>1</v>
      </c>
      <c r="U1025" s="243">
        <v>10</v>
      </c>
      <c r="V1025" s="97"/>
      <c r="W1025" s="99"/>
      <c r="X1025" s="99"/>
      <c r="Y1025" s="101"/>
      <c r="Z1025" s="101"/>
      <c r="AA1025" s="101"/>
      <c r="AB1025" s="247"/>
      <c r="AC1025" s="97"/>
      <c r="AD1025" s="100">
        <v>2</v>
      </c>
      <c r="AE1025" s="101" t="s">
        <v>1</v>
      </c>
    </row>
    <row r="1026" spans="1:31">
      <c r="A1026" s="215">
        <v>20196909</v>
      </c>
      <c r="B1026" s="217" t="s">
        <v>267</v>
      </c>
      <c r="C1026" s="312"/>
      <c r="D1026" s="312"/>
      <c r="E1026" s="312"/>
      <c r="F1026" s="243"/>
      <c r="G1026" s="97"/>
      <c r="H1026" s="99"/>
      <c r="I1026" s="99"/>
      <c r="J1026" s="101"/>
      <c r="K1026" s="331">
        <f>IFERROR(VLOOKUP(L1026,Mapping!AW:BA,5,FALSE),"")</f>
        <v>3</v>
      </c>
      <c r="L1026" s="97" t="s">
        <v>943</v>
      </c>
      <c r="M1026" s="336" t="s">
        <v>3057</v>
      </c>
      <c r="N1026" s="97" t="s">
        <v>2879</v>
      </c>
      <c r="O1026" s="245" t="s">
        <v>3171</v>
      </c>
      <c r="P1026" s="101" t="s">
        <v>3047</v>
      </c>
      <c r="Q1026" s="246"/>
      <c r="R1026" s="97"/>
      <c r="S1026" s="97"/>
      <c r="T1026" s="101">
        <v>1</v>
      </c>
      <c r="U1026" s="243"/>
      <c r="V1026" s="97"/>
      <c r="W1026" s="99"/>
      <c r="X1026" s="99"/>
      <c r="Y1026" s="101"/>
      <c r="Z1026" s="101"/>
      <c r="AA1026" s="101"/>
      <c r="AB1026" s="247"/>
      <c r="AC1026" s="97"/>
      <c r="AD1026" s="100">
        <v>2</v>
      </c>
      <c r="AE1026" s="101" t="s">
        <v>1</v>
      </c>
    </row>
    <row r="1027" spans="1:31">
      <c r="A1027" s="215">
        <v>20196909</v>
      </c>
      <c r="B1027" s="217" t="s">
        <v>267</v>
      </c>
      <c r="C1027" s="312"/>
      <c r="D1027" s="312"/>
      <c r="E1027" s="312"/>
      <c r="F1027" s="243"/>
      <c r="G1027" s="97"/>
      <c r="H1027" s="99"/>
      <c r="I1027" s="99"/>
      <c r="J1027" s="101"/>
      <c r="K1027" s="331">
        <f>IFERROR(VLOOKUP(L1027,Mapping!AW:BA,5,FALSE),"")</f>
        <v>3</v>
      </c>
      <c r="L1027" s="97" t="s">
        <v>943</v>
      </c>
      <c r="M1027" s="336" t="s">
        <v>2938</v>
      </c>
      <c r="N1027" s="97" t="s">
        <v>2879</v>
      </c>
      <c r="O1027" s="245" t="s">
        <v>3171</v>
      </c>
      <c r="P1027" s="217" t="s">
        <v>3172</v>
      </c>
      <c r="Q1027" s="246"/>
      <c r="R1027" s="97"/>
      <c r="S1027" s="97"/>
      <c r="T1027" s="101">
        <v>1</v>
      </c>
      <c r="U1027" s="243"/>
      <c r="V1027" s="97"/>
      <c r="W1027" s="99"/>
      <c r="X1027" s="99"/>
      <c r="Y1027" s="101"/>
      <c r="Z1027" s="101"/>
      <c r="AA1027" s="101"/>
      <c r="AB1027" s="247"/>
      <c r="AC1027" s="97"/>
      <c r="AD1027" s="100">
        <v>2</v>
      </c>
      <c r="AE1027" s="101" t="s">
        <v>1</v>
      </c>
    </row>
    <row r="1028" spans="1:31">
      <c r="A1028" s="215">
        <v>20050033</v>
      </c>
      <c r="B1028" s="217" t="s">
        <v>243</v>
      </c>
      <c r="C1028" s="312"/>
      <c r="D1028" s="312"/>
      <c r="E1028" s="312"/>
      <c r="F1028" s="243">
        <v>10</v>
      </c>
      <c r="G1028" s="97">
        <v>6</v>
      </c>
      <c r="H1028" s="99" t="str">
        <f t="shared" ref="H1028:H1059" si="124">IF(G1028="","","UREN -80 033001"&amp;" "&amp;F1028&amp;" "&amp;G1028)</f>
        <v>UREN -80 033001 10 6</v>
      </c>
      <c r="I1028" s="99" t="str">
        <f t="shared" ref="I1028:I1057" si="125">IF(G1028="","",F1028&amp;" "&amp;G1028)</f>
        <v>10 6</v>
      </c>
      <c r="J1028" s="101" t="s">
        <v>205</v>
      </c>
      <c r="K1028" s="331">
        <f>IFERROR(VLOOKUP(L1028,Mapping!AW:BA,5,FALSE),"")</f>
        <v>2</v>
      </c>
      <c r="L1028" s="97" t="s">
        <v>925</v>
      </c>
      <c r="M1028" s="336" t="s">
        <v>2938</v>
      </c>
      <c r="N1028" s="97" t="s">
        <v>2933</v>
      </c>
      <c r="O1028" s="259" t="s">
        <v>3173</v>
      </c>
      <c r="P1028" s="217" t="s">
        <v>30</v>
      </c>
      <c r="Q1028" s="246"/>
      <c r="R1028" s="97"/>
      <c r="S1028" s="97"/>
      <c r="T1028" s="101">
        <v>1</v>
      </c>
      <c r="U1028" s="243">
        <v>10</v>
      </c>
      <c r="V1028" s="97">
        <v>6</v>
      </c>
      <c r="W1028" s="99" t="str">
        <f t="shared" ref="W1028:W1059" si="126">IF(V1028="","","UREN -80 033001"&amp;" "&amp;U1028&amp;" "&amp;V1028)</f>
        <v>UREN -80 033001 10 6</v>
      </c>
      <c r="X1028" s="99" t="str">
        <f t="shared" ref="X1028:X1057" si="127">IF(V1028="","",U1028&amp;" "&amp;V1028)</f>
        <v>10 6</v>
      </c>
      <c r="Y1028" s="101"/>
      <c r="Z1028" s="101"/>
      <c r="AA1028" s="101"/>
      <c r="AB1028" s="247" t="s">
        <v>3065</v>
      </c>
      <c r="AC1028" s="97"/>
      <c r="AD1028" s="100">
        <f>IF(AE1028="","",VLOOKUP(AE1028,Mapping!AT:AU,2,FALSE))</f>
        <v>2</v>
      </c>
      <c r="AE1028" s="101" t="s">
        <v>1</v>
      </c>
    </row>
    <row r="1029" spans="1:31">
      <c r="A1029" s="215">
        <v>20050033</v>
      </c>
      <c r="B1029" s="217" t="s">
        <v>243</v>
      </c>
      <c r="C1029" s="312"/>
      <c r="D1029" s="312"/>
      <c r="E1029" s="312"/>
      <c r="F1029" s="243">
        <v>10</v>
      </c>
      <c r="G1029" s="97">
        <v>6</v>
      </c>
      <c r="H1029" s="99" t="str">
        <f t="shared" si="124"/>
        <v>UREN -80 033001 10 6</v>
      </c>
      <c r="I1029" s="99" t="str">
        <f t="shared" si="125"/>
        <v>10 6</v>
      </c>
      <c r="J1029" s="101" t="s">
        <v>205</v>
      </c>
      <c r="K1029" s="331">
        <f>IFERROR(VLOOKUP(L1029,Mapping!AW:BA,5,FALSE),"")</f>
        <v>3</v>
      </c>
      <c r="L1029" s="97" t="s">
        <v>943</v>
      </c>
      <c r="M1029" s="336" t="s">
        <v>2938</v>
      </c>
      <c r="N1029" s="97" t="s">
        <v>2933</v>
      </c>
      <c r="O1029" s="259" t="s">
        <v>3173</v>
      </c>
      <c r="P1029" s="217" t="s">
        <v>30</v>
      </c>
      <c r="Q1029" s="246"/>
      <c r="R1029" s="97"/>
      <c r="S1029" s="97"/>
      <c r="T1029" s="101">
        <v>1</v>
      </c>
      <c r="U1029" s="243">
        <v>10</v>
      </c>
      <c r="V1029" s="97">
        <v>6</v>
      </c>
      <c r="W1029" s="99" t="str">
        <f t="shared" si="126"/>
        <v>UREN -80 033001 10 6</v>
      </c>
      <c r="X1029" s="99" t="str">
        <f t="shared" si="127"/>
        <v>10 6</v>
      </c>
      <c r="Y1029" s="101"/>
      <c r="Z1029" s="101"/>
      <c r="AA1029" s="101"/>
      <c r="AB1029" s="247" t="s">
        <v>3065</v>
      </c>
      <c r="AC1029" s="97"/>
      <c r="AD1029" s="100">
        <f>IF(AE1029="","",VLOOKUP(AE1029,Mapping!AT:AU,2,FALSE))</f>
        <v>2</v>
      </c>
      <c r="AE1029" s="101" t="s">
        <v>1</v>
      </c>
    </row>
    <row r="1030" spans="1:31" ht="58">
      <c r="A1030" s="215">
        <v>20050033</v>
      </c>
      <c r="B1030" s="217" t="s">
        <v>243</v>
      </c>
      <c r="C1030" s="312"/>
      <c r="D1030" s="312"/>
      <c r="E1030" s="312"/>
      <c r="F1030" s="243">
        <v>10</v>
      </c>
      <c r="G1030" s="97">
        <v>6</v>
      </c>
      <c r="H1030" s="99" t="str">
        <f t="shared" si="124"/>
        <v>UREN -80 033001 10 6</v>
      </c>
      <c r="I1030" s="99" t="str">
        <f t="shared" si="125"/>
        <v>10 6</v>
      </c>
      <c r="J1030" s="101" t="s">
        <v>205</v>
      </c>
      <c r="K1030" s="331">
        <f>IFERROR(VLOOKUP(L1030,Mapping!AW:BA,5,FALSE),"")</f>
        <v>1</v>
      </c>
      <c r="L1030" s="261" t="s">
        <v>905</v>
      </c>
      <c r="M1030" s="336" t="s">
        <v>2938</v>
      </c>
      <c r="N1030" s="97" t="s">
        <v>2933</v>
      </c>
      <c r="O1030" s="259" t="s">
        <v>3173</v>
      </c>
      <c r="P1030" s="217" t="s">
        <v>30</v>
      </c>
      <c r="Q1030" s="246"/>
      <c r="R1030" s="97"/>
      <c r="S1030" s="97"/>
      <c r="T1030" s="101">
        <v>1</v>
      </c>
      <c r="U1030" s="243">
        <v>10</v>
      </c>
      <c r="V1030" s="97">
        <v>6</v>
      </c>
      <c r="W1030" s="99" t="str">
        <f t="shared" si="126"/>
        <v>UREN -80 033001 10 6</v>
      </c>
      <c r="X1030" s="99" t="str">
        <f t="shared" si="127"/>
        <v>10 6</v>
      </c>
      <c r="Y1030" s="101"/>
      <c r="Z1030" s="101"/>
      <c r="AA1030" s="101"/>
      <c r="AB1030" s="247" t="s">
        <v>3174</v>
      </c>
      <c r="AC1030" s="97"/>
      <c r="AD1030" s="100">
        <f>IF(AE1030="","",VLOOKUP(AE1030,Mapping!AT:AU,2,FALSE))</f>
        <v>2</v>
      </c>
      <c r="AE1030" s="101" t="s">
        <v>1</v>
      </c>
    </row>
    <row r="1031" spans="1:31">
      <c r="A1031" s="215">
        <v>19891053</v>
      </c>
      <c r="B1031" s="217" t="s">
        <v>207</v>
      </c>
      <c r="C1031" s="312"/>
      <c r="D1031" s="312"/>
      <c r="E1031" s="312"/>
      <c r="F1031" s="243">
        <v>10</v>
      </c>
      <c r="G1031" s="262">
        <v>6</v>
      </c>
      <c r="H1031" s="99" t="str">
        <f t="shared" si="124"/>
        <v>UREN -80 033001 10 6</v>
      </c>
      <c r="I1031" s="99" t="str">
        <f t="shared" si="125"/>
        <v>10 6</v>
      </c>
      <c r="J1031" s="101" t="s">
        <v>205</v>
      </c>
      <c r="K1031" s="331">
        <f>IFERROR(VLOOKUP(L1031,Mapping!AW:BA,5,FALSE),"")</f>
        <v>2</v>
      </c>
      <c r="L1031" s="216" t="s">
        <v>925</v>
      </c>
      <c r="M1031" s="336" t="s">
        <v>2938</v>
      </c>
      <c r="N1031" s="97" t="s">
        <v>2933</v>
      </c>
      <c r="O1031" s="259" t="s">
        <v>3175</v>
      </c>
      <c r="P1031" s="217" t="s">
        <v>30</v>
      </c>
      <c r="Q1031" s="246"/>
      <c r="R1031" s="97"/>
      <c r="S1031" s="97"/>
      <c r="T1031" s="101">
        <v>1</v>
      </c>
      <c r="U1031" s="243">
        <v>10</v>
      </c>
      <c r="V1031" s="262">
        <v>6</v>
      </c>
      <c r="W1031" s="99" t="str">
        <f t="shared" si="126"/>
        <v>UREN -80 033001 10 6</v>
      </c>
      <c r="X1031" s="99" t="str">
        <f t="shared" si="127"/>
        <v>10 6</v>
      </c>
      <c r="Y1031" s="101"/>
      <c r="Z1031" s="101"/>
      <c r="AA1031" s="101"/>
      <c r="AB1031" s="251" t="s">
        <v>3167</v>
      </c>
      <c r="AC1031" s="97"/>
      <c r="AD1031" s="100">
        <f>IF(AE1031="","",VLOOKUP(AE1031,Mapping!AT:AU,2,FALSE))</f>
        <v>2</v>
      </c>
      <c r="AE1031" s="101" t="s">
        <v>1</v>
      </c>
    </row>
    <row r="1032" spans="1:31">
      <c r="A1032" s="215">
        <v>19891053</v>
      </c>
      <c r="B1032" s="217" t="s">
        <v>207</v>
      </c>
      <c r="C1032" s="312"/>
      <c r="D1032" s="312"/>
      <c r="E1032" s="312"/>
      <c r="F1032" s="243">
        <v>10</v>
      </c>
      <c r="G1032" s="262">
        <v>6</v>
      </c>
      <c r="H1032" s="99" t="str">
        <f t="shared" si="124"/>
        <v>UREN -80 033001 10 6</v>
      </c>
      <c r="I1032" s="99" t="str">
        <f t="shared" si="125"/>
        <v>10 6</v>
      </c>
      <c r="J1032" s="101" t="s">
        <v>205</v>
      </c>
      <c r="K1032" s="331">
        <f>IFERROR(VLOOKUP(L1032,Mapping!AW:BA,5,FALSE),"")</f>
        <v>3</v>
      </c>
      <c r="L1032" s="97" t="s">
        <v>943</v>
      </c>
      <c r="M1032" s="336" t="s">
        <v>2938</v>
      </c>
      <c r="N1032" s="97" t="s">
        <v>2933</v>
      </c>
      <c r="O1032" s="259" t="s">
        <v>3175</v>
      </c>
      <c r="P1032" s="217" t="s">
        <v>30</v>
      </c>
      <c r="Q1032" s="246"/>
      <c r="R1032" s="97"/>
      <c r="S1032" s="97"/>
      <c r="T1032" s="101">
        <v>1</v>
      </c>
      <c r="U1032" s="243">
        <v>10</v>
      </c>
      <c r="V1032" s="262">
        <v>6</v>
      </c>
      <c r="W1032" s="99" t="str">
        <f t="shared" si="126"/>
        <v>UREN -80 033001 10 6</v>
      </c>
      <c r="X1032" s="99" t="str">
        <f t="shared" si="127"/>
        <v>10 6</v>
      </c>
      <c r="Y1032" s="101"/>
      <c r="Z1032" s="101"/>
      <c r="AA1032" s="101"/>
      <c r="AB1032" s="251" t="s">
        <v>3167</v>
      </c>
      <c r="AC1032" s="97"/>
      <c r="AD1032" s="100">
        <f>IF(AE1032="","",VLOOKUP(AE1032,Mapping!AT:AU,2,FALSE))</f>
        <v>2</v>
      </c>
      <c r="AE1032" s="101" t="s">
        <v>1</v>
      </c>
    </row>
    <row r="1033" spans="1:31">
      <c r="A1033" s="215">
        <v>19920001</v>
      </c>
      <c r="B1033" s="217" t="s">
        <v>217</v>
      </c>
      <c r="C1033" s="312"/>
      <c r="D1033" s="312"/>
      <c r="E1033" s="312"/>
      <c r="F1033" s="243">
        <v>10</v>
      </c>
      <c r="G1033" s="262">
        <v>6</v>
      </c>
      <c r="H1033" s="99" t="str">
        <f t="shared" si="124"/>
        <v>UREN -80 033001 10 6</v>
      </c>
      <c r="I1033" s="99" t="str">
        <f t="shared" si="125"/>
        <v>10 6</v>
      </c>
      <c r="J1033" s="101" t="s">
        <v>205</v>
      </c>
      <c r="K1033" s="331">
        <f>IFERROR(VLOOKUP(L1033,Mapping!AW:BA,5,FALSE),"")</f>
        <v>2</v>
      </c>
      <c r="L1033" s="216" t="s">
        <v>925</v>
      </c>
      <c r="M1033" s="336" t="s">
        <v>2938</v>
      </c>
      <c r="N1033" s="97" t="s">
        <v>2933</v>
      </c>
      <c r="O1033" s="259" t="s">
        <v>3173</v>
      </c>
      <c r="P1033" s="217" t="s">
        <v>30</v>
      </c>
      <c r="Q1033" s="246"/>
      <c r="R1033" s="97"/>
      <c r="S1033" s="97"/>
      <c r="T1033" s="101">
        <v>1</v>
      </c>
      <c r="U1033" s="243">
        <v>10</v>
      </c>
      <c r="V1033" s="262">
        <v>6</v>
      </c>
      <c r="W1033" s="99" t="str">
        <f t="shared" si="126"/>
        <v>UREN -80 033001 10 6</v>
      </c>
      <c r="X1033" s="99" t="str">
        <f t="shared" si="127"/>
        <v>10 6</v>
      </c>
      <c r="Y1033" s="101"/>
      <c r="Z1033" s="101"/>
      <c r="AA1033" s="101"/>
      <c r="AB1033" s="247"/>
      <c r="AC1033" s="97"/>
      <c r="AD1033" s="100">
        <f>IF(AE1033="","",VLOOKUP(AE1033,Mapping!AT:AU,2,FALSE))</f>
        <v>2</v>
      </c>
      <c r="AE1033" s="101" t="s">
        <v>1</v>
      </c>
    </row>
    <row r="1034" spans="1:31">
      <c r="A1034" s="215">
        <v>19920001</v>
      </c>
      <c r="B1034" s="217" t="s">
        <v>217</v>
      </c>
      <c r="C1034" s="312"/>
      <c r="D1034" s="312"/>
      <c r="E1034" s="312"/>
      <c r="F1034" s="262"/>
      <c r="G1034" s="262">
        <v>6</v>
      </c>
      <c r="H1034" s="99" t="str">
        <f t="shared" si="124"/>
        <v>UREN -80 033001  6</v>
      </c>
      <c r="I1034" s="99" t="str">
        <f t="shared" si="125"/>
        <v xml:space="preserve"> 6</v>
      </c>
      <c r="J1034" s="101"/>
      <c r="K1034" s="331">
        <f>IFERROR(VLOOKUP(L1034,Mapping!AW:BA,5,FALSE),"")</f>
        <v>2</v>
      </c>
      <c r="L1034" s="216" t="s">
        <v>925</v>
      </c>
      <c r="M1034" s="336" t="s">
        <v>3057</v>
      </c>
      <c r="N1034" s="97" t="s">
        <v>2933</v>
      </c>
      <c r="O1034" s="259" t="s">
        <v>3173</v>
      </c>
      <c r="P1034" s="101" t="s">
        <v>3047</v>
      </c>
      <c r="Q1034" s="246"/>
      <c r="R1034" s="97"/>
      <c r="S1034" s="97"/>
      <c r="T1034" s="101">
        <v>1</v>
      </c>
      <c r="U1034" s="262">
        <v>12</v>
      </c>
      <c r="V1034" s="262">
        <v>10</v>
      </c>
      <c r="W1034" s="99" t="str">
        <f t="shared" si="126"/>
        <v>UREN -80 033001 12 10</v>
      </c>
      <c r="X1034" s="99" t="str">
        <f t="shared" si="127"/>
        <v>12 10</v>
      </c>
      <c r="Y1034" s="262">
        <v>12</v>
      </c>
      <c r="Z1034" s="262">
        <v>10</v>
      </c>
      <c r="AA1034" s="262" t="s">
        <v>2323</v>
      </c>
      <c r="AB1034" s="247"/>
      <c r="AC1034" s="97"/>
      <c r="AD1034" s="100">
        <f>IF(AE1034="","",VLOOKUP(AE1034,Mapping!AT:AU,2,FALSE))</f>
        <v>2</v>
      </c>
      <c r="AE1034" s="101" t="s">
        <v>1</v>
      </c>
    </row>
    <row r="1035" spans="1:31" ht="58">
      <c r="A1035" s="215">
        <v>19920001</v>
      </c>
      <c r="B1035" s="217" t="s">
        <v>217</v>
      </c>
      <c r="C1035" s="312"/>
      <c r="D1035" s="312"/>
      <c r="E1035" s="312"/>
      <c r="F1035" s="243">
        <v>10</v>
      </c>
      <c r="G1035" s="262">
        <v>6</v>
      </c>
      <c r="H1035" s="99" t="str">
        <f t="shared" si="124"/>
        <v>UREN -80 033001 10 6</v>
      </c>
      <c r="I1035" s="99" t="str">
        <f t="shared" si="125"/>
        <v>10 6</v>
      </c>
      <c r="J1035" s="101" t="s">
        <v>205</v>
      </c>
      <c r="K1035" s="331">
        <f>IFERROR(VLOOKUP(L1035,Mapping!AW:BA,5,FALSE),"")</f>
        <v>3</v>
      </c>
      <c r="L1035" s="97" t="s">
        <v>943</v>
      </c>
      <c r="M1035" s="336" t="s">
        <v>2938</v>
      </c>
      <c r="N1035" s="97" t="s">
        <v>2933</v>
      </c>
      <c r="O1035" s="259" t="s">
        <v>3173</v>
      </c>
      <c r="P1035" s="217" t="s">
        <v>30</v>
      </c>
      <c r="Q1035" s="246"/>
      <c r="R1035" s="97"/>
      <c r="S1035" s="97"/>
      <c r="T1035" s="101">
        <v>1</v>
      </c>
      <c r="U1035" s="243">
        <v>10</v>
      </c>
      <c r="V1035" s="262">
        <v>6</v>
      </c>
      <c r="W1035" s="99" t="str">
        <f t="shared" si="126"/>
        <v>UREN -80 033001 10 6</v>
      </c>
      <c r="X1035" s="99" t="str">
        <f t="shared" si="127"/>
        <v>10 6</v>
      </c>
      <c r="Y1035" s="101"/>
      <c r="Z1035" s="101"/>
      <c r="AA1035" s="101"/>
      <c r="AB1035" s="247" t="s">
        <v>3176</v>
      </c>
      <c r="AC1035" s="97"/>
      <c r="AD1035" s="100">
        <f>IF(AE1035="","",VLOOKUP(AE1035,Mapping!AT:AU,2,FALSE))</f>
        <v>2</v>
      </c>
      <c r="AE1035" s="101" t="s">
        <v>1</v>
      </c>
    </row>
    <row r="1036" spans="1:31">
      <c r="A1036" s="215">
        <v>20130871</v>
      </c>
      <c r="B1036" s="217" t="s">
        <v>256</v>
      </c>
      <c r="C1036" s="312"/>
      <c r="D1036" s="312"/>
      <c r="E1036" s="312"/>
      <c r="F1036" s="243">
        <v>10</v>
      </c>
      <c r="G1036" s="97">
        <v>6</v>
      </c>
      <c r="H1036" s="99" t="str">
        <f t="shared" si="124"/>
        <v>UREN -80 033001 10 6</v>
      </c>
      <c r="I1036" s="99" t="str">
        <f t="shared" si="125"/>
        <v>10 6</v>
      </c>
      <c r="J1036" s="101" t="s">
        <v>205</v>
      </c>
      <c r="K1036" s="331">
        <f>IFERROR(VLOOKUP(L1036,Mapping!AW:BA,5,FALSE),"")</f>
        <v>3</v>
      </c>
      <c r="L1036" s="97" t="s">
        <v>943</v>
      </c>
      <c r="M1036" s="336" t="s">
        <v>2938</v>
      </c>
      <c r="N1036" s="97" t="s">
        <v>2933</v>
      </c>
      <c r="O1036" s="259" t="s">
        <v>3177</v>
      </c>
      <c r="P1036" s="217" t="s">
        <v>30</v>
      </c>
      <c r="Q1036" s="246"/>
      <c r="R1036" s="97"/>
      <c r="S1036" s="97"/>
      <c r="T1036" s="101">
        <v>1</v>
      </c>
      <c r="U1036" s="243">
        <v>10</v>
      </c>
      <c r="V1036" s="97">
        <v>6</v>
      </c>
      <c r="W1036" s="99" t="str">
        <f t="shared" si="126"/>
        <v>UREN -80 033001 10 6</v>
      </c>
      <c r="X1036" s="99" t="str">
        <f t="shared" si="127"/>
        <v>10 6</v>
      </c>
      <c r="Y1036" s="101"/>
      <c r="Z1036" s="101"/>
      <c r="AA1036" s="101"/>
      <c r="AB1036" s="251" t="s">
        <v>3167</v>
      </c>
      <c r="AC1036" s="97"/>
      <c r="AD1036" s="100">
        <f>IF(AE1036="","",VLOOKUP(AE1036,Mapping!AT:AU,2,FALSE))</f>
        <v>2</v>
      </c>
      <c r="AE1036" s="101" t="s">
        <v>1</v>
      </c>
    </row>
    <row r="1037" spans="1:31">
      <c r="A1037" s="215">
        <v>20110476</v>
      </c>
      <c r="B1037" s="217" t="s">
        <v>250</v>
      </c>
      <c r="C1037" s="312"/>
      <c r="D1037" s="312"/>
      <c r="E1037" s="312"/>
      <c r="F1037" s="243">
        <v>10</v>
      </c>
      <c r="G1037" s="97">
        <v>6</v>
      </c>
      <c r="H1037" s="99" t="str">
        <f t="shared" si="124"/>
        <v>UREN -80 033001 10 6</v>
      </c>
      <c r="I1037" s="99" t="str">
        <f t="shared" si="125"/>
        <v>10 6</v>
      </c>
      <c r="J1037" s="101" t="s">
        <v>205</v>
      </c>
      <c r="K1037" s="331">
        <f>IFERROR(VLOOKUP(L1037,Mapping!AW:BA,5,FALSE),"")</f>
        <v>2</v>
      </c>
      <c r="L1037" s="216" t="s">
        <v>925</v>
      </c>
      <c r="M1037" s="336" t="s">
        <v>2938</v>
      </c>
      <c r="N1037" s="97" t="s">
        <v>2933</v>
      </c>
      <c r="O1037" s="259" t="s">
        <v>3165</v>
      </c>
      <c r="P1037" s="217" t="s">
        <v>30</v>
      </c>
      <c r="Q1037" s="246"/>
      <c r="R1037" s="97"/>
      <c r="S1037" s="97"/>
      <c r="T1037" s="101">
        <v>1</v>
      </c>
      <c r="U1037" s="243">
        <v>10</v>
      </c>
      <c r="V1037" s="97">
        <v>6</v>
      </c>
      <c r="W1037" s="99" t="str">
        <f t="shared" si="126"/>
        <v>UREN -80 033001 10 6</v>
      </c>
      <c r="X1037" s="99" t="str">
        <f t="shared" si="127"/>
        <v>10 6</v>
      </c>
      <c r="Y1037" s="101"/>
      <c r="Z1037" s="101"/>
      <c r="AA1037" s="101"/>
      <c r="AB1037" s="251" t="s">
        <v>3167</v>
      </c>
      <c r="AC1037" s="97"/>
      <c r="AD1037" s="100">
        <f>IF(AE1037="","",VLOOKUP(AE1037,Mapping!AT:AU,2,FALSE))</f>
        <v>2</v>
      </c>
      <c r="AE1037" s="101" t="s">
        <v>1</v>
      </c>
    </row>
    <row r="1038" spans="1:31" ht="58">
      <c r="A1038" s="215">
        <v>20110476</v>
      </c>
      <c r="B1038" s="217" t="s">
        <v>250</v>
      </c>
      <c r="C1038" s="312"/>
      <c r="D1038" s="312"/>
      <c r="E1038" s="312"/>
      <c r="F1038" s="243">
        <v>10</v>
      </c>
      <c r="G1038" s="97">
        <v>6</v>
      </c>
      <c r="H1038" s="99" t="str">
        <f t="shared" si="124"/>
        <v>UREN -80 033001 10 6</v>
      </c>
      <c r="I1038" s="99" t="str">
        <f t="shared" si="125"/>
        <v>10 6</v>
      </c>
      <c r="J1038" s="101" t="s">
        <v>205</v>
      </c>
      <c r="K1038" s="331">
        <f>IFERROR(VLOOKUP(L1038,Mapping!AW:BA,5,FALSE),"")</f>
        <v>1</v>
      </c>
      <c r="L1038" s="261" t="s">
        <v>905</v>
      </c>
      <c r="M1038" s="336" t="s">
        <v>2938</v>
      </c>
      <c r="N1038" s="97" t="s">
        <v>2933</v>
      </c>
      <c r="O1038" s="259" t="s">
        <v>3165</v>
      </c>
      <c r="P1038" s="217" t="s">
        <v>30</v>
      </c>
      <c r="Q1038" s="246"/>
      <c r="R1038" s="97"/>
      <c r="S1038" s="97"/>
      <c r="T1038" s="101">
        <v>1</v>
      </c>
      <c r="U1038" s="243">
        <v>10</v>
      </c>
      <c r="V1038" s="97">
        <v>6</v>
      </c>
      <c r="W1038" s="99" t="str">
        <f t="shared" si="126"/>
        <v>UREN -80 033001 10 6</v>
      </c>
      <c r="X1038" s="99" t="str">
        <f t="shared" si="127"/>
        <v>10 6</v>
      </c>
      <c r="Y1038" s="101"/>
      <c r="Z1038" s="101"/>
      <c r="AA1038" s="101"/>
      <c r="AB1038" s="251" t="s">
        <v>3178</v>
      </c>
      <c r="AC1038" s="97"/>
      <c r="AD1038" s="100">
        <f>IF(AE1038="","",VLOOKUP(AE1038,Mapping!AT:AU,2,FALSE))</f>
        <v>2</v>
      </c>
      <c r="AE1038" s="101" t="s">
        <v>1</v>
      </c>
    </row>
    <row r="1039" spans="1:31">
      <c r="A1039" s="215">
        <v>20110476</v>
      </c>
      <c r="B1039" s="217" t="s">
        <v>250</v>
      </c>
      <c r="C1039" s="312"/>
      <c r="D1039" s="312"/>
      <c r="E1039" s="312"/>
      <c r="F1039" s="243">
        <v>10</v>
      </c>
      <c r="G1039" s="97">
        <v>6</v>
      </c>
      <c r="H1039" s="99" t="str">
        <f t="shared" si="124"/>
        <v>UREN -80 033001 10 6</v>
      </c>
      <c r="I1039" s="99" t="str">
        <f t="shared" si="125"/>
        <v>10 6</v>
      </c>
      <c r="J1039" s="101" t="s">
        <v>205</v>
      </c>
      <c r="K1039" s="331">
        <f>IFERROR(VLOOKUP(L1039,Mapping!AW:BA,5,FALSE),"")</f>
        <v>3</v>
      </c>
      <c r="L1039" s="97" t="s">
        <v>943</v>
      </c>
      <c r="M1039" s="336" t="s">
        <v>2938</v>
      </c>
      <c r="N1039" s="97" t="s">
        <v>2933</v>
      </c>
      <c r="O1039" s="259" t="s">
        <v>3165</v>
      </c>
      <c r="P1039" s="217" t="s">
        <v>30</v>
      </c>
      <c r="Q1039" s="246"/>
      <c r="R1039" s="97"/>
      <c r="S1039" s="97"/>
      <c r="T1039" s="101">
        <v>1</v>
      </c>
      <c r="U1039" s="243">
        <v>10</v>
      </c>
      <c r="V1039" s="97">
        <v>6</v>
      </c>
      <c r="W1039" s="99" t="str">
        <f t="shared" si="126"/>
        <v>UREN -80 033001 10 6</v>
      </c>
      <c r="X1039" s="99" t="str">
        <f t="shared" si="127"/>
        <v>10 6</v>
      </c>
      <c r="Y1039" s="101"/>
      <c r="Z1039" s="101"/>
      <c r="AA1039" s="101"/>
      <c r="AB1039" s="251" t="s">
        <v>3179</v>
      </c>
      <c r="AC1039" s="97"/>
      <c r="AD1039" s="100">
        <f>IF(AE1039="","",VLOOKUP(AE1039,Mapping!AT:AU,2,FALSE))</f>
        <v>2</v>
      </c>
      <c r="AE1039" s="101" t="s">
        <v>1</v>
      </c>
    </row>
    <row r="1040" spans="1:31">
      <c r="A1040" s="215">
        <v>20110476</v>
      </c>
      <c r="B1040" s="217" t="s">
        <v>250</v>
      </c>
      <c r="C1040" s="312"/>
      <c r="D1040" s="312"/>
      <c r="E1040" s="312"/>
      <c r="F1040" s="262"/>
      <c r="G1040" s="97">
        <v>6</v>
      </c>
      <c r="H1040" s="99" t="str">
        <f t="shared" si="124"/>
        <v>UREN -80 033001  6</v>
      </c>
      <c r="I1040" s="99" t="str">
        <f t="shared" si="125"/>
        <v xml:space="preserve"> 6</v>
      </c>
      <c r="J1040" s="101"/>
      <c r="K1040" s="331">
        <f>IFERROR(VLOOKUP(L1040,Mapping!AW:BA,5,FALSE),"")</f>
        <v>3</v>
      </c>
      <c r="L1040" s="97" t="s">
        <v>943</v>
      </c>
      <c r="M1040" s="336" t="s">
        <v>3057</v>
      </c>
      <c r="N1040" s="97" t="s">
        <v>2933</v>
      </c>
      <c r="O1040" s="259" t="s">
        <v>3165</v>
      </c>
      <c r="P1040" s="101" t="s">
        <v>3047</v>
      </c>
      <c r="Q1040" s="246"/>
      <c r="R1040" s="97"/>
      <c r="S1040" s="97"/>
      <c r="T1040" s="101">
        <v>1</v>
      </c>
      <c r="U1040" s="262">
        <v>12</v>
      </c>
      <c r="V1040" s="97">
        <v>10</v>
      </c>
      <c r="W1040" s="99" t="str">
        <f t="shared" si="126"/>
        <v>UREN -80 033001 12 10</v>
      </c>
      <c r="X1040" s="99" t="str">
        <f t="shared" si="127"/>
        <v>12 10</v>
      </c>
      <c r="Y1040" s="101"/>
      <c r="Z1040" s="101"/>
      <c r="AA1040" s="97" t="s">
        <v>2446</v>
      </c>
      <c r="AB1040" s="251" t="s">
        <v>3179</v>
      </c>
      <c r="AC1040" s="97"/>
      <c r="AD1040" s="100">
        <f>IF(AE1040="","",VLOOKUP(AE1040,Mapping!AT:AU,2,FALSE))</f>
        <v>2</v>
      </c>
      <c r="AE1040" s="101" t="s">
        <v>1</v>
      </c>
    </row>
    <row r="1041" spans="1:31">
      <c r="A1041" s="215">
        <v>19950030</v>
      </c>
      <c r="B1041" s="217" t="s">
        <v>232</v>
      </c>
      <c r="C1041" s="312"/>
      <c r="D1041" s="312"/>
      <c r="E1041" s="312"/>
      <c r="F1041" s="243">
        <v>10</v>
      </c>
      <c r="G1041" s="97">
        <v>6</v>
      </c>
      <c r="H1041" s="99" t="str">
        <f t="shared" si="124"/>
        <v>UREN -80 033001 10 6</v>
      </c>
      <c r="I1041" s="99" t="str">
        <f t="shared" si="125"/>
        <v>10 6</v>
      </c>
      <c r="J1041" s="101" t="s">
        <v>205</v>
      </c>
      <c r="K1041" s="331">
        <f>IFERROR(VLOOKUP(L1041,Mapping!AW:BA,5,FALSE),"")</f>
        <v>3</v>
      </c>
      <c r="L1041" s="97" t="s">
        <v>943</v>
      </c>
      <c r="M1041" s="336" t="s">
        <v>2938</v>
      </c>
      <c r="N1041" s="97" t="s">
        <v>2933</v>
      </c>
      <c r="O1041" s="259" t="s">
        <v>3165</v>
      </c>
      <c r="P1041" s="217" t="s">
        <v>30</v>
      </c>
      <c r="Q1041" s="246"/>
      <c r="R1041" s="97"/>
      <c r="S1041" s="97"/>
      <c r="T1041" s="101">
        <v>1</v>
      </c>
      <c r="U1041" s="243">
        <v>10</v>
      </c>
      <c r="V1041" s="97">
        <v>6</v>
      </c>
      <c r="W1041" s="99" t="str">
        <f t="shared" si="126"/>
        <v>UREN -80 033001 10 6</v>
      </c>
      <c r="X1041" s="99" t="str">
        <f t="shared" si="127"/>
        <v>10 6</v>
      </c>
      <c r="Y1041" s="101"/>
      <c r="Z1041" s="101"/>
      <c r="AA1041" s="101"/>
      <c r="AB1041" s="251" t="s">
        <v>3179</v>
      </c>
      <c r="AC1041" s="97"/>
      <c r="AD1041" s="100">
        <f>IF(AE1041="","",VLOOKUP(AE1041,Mapping!AT:AU,2,FALSE))</f>
        <v>2</v>
      </c>
      <c r="AE1041" s="101" t="s">
        <v>1</v>
      </c>
    </row>
    <row r="1042" spans="1:31">
      <c r="A1042" s="215">
        <v>19950030</v>
      </c>
      <c r="B1042" s="217" t="s">
        <v>232</v>
      </c>
      <c r="C1042" s="312"/>
      <c r="D1042" s="312"/>
      <c r="E1042" s="312"/>
      <c r="F1042" s="97"/>
      <c r="G1042" s="97">
        <v>6</v>
      </c>
      <c r="H1042" s="99" t="str">
        <f t="shared" si="124"/>
        <v>UREN -80 033001  6</v>
      </c>
      <c r="I1042" s="99" t="str">
        <f t="shared" si="125"/>
        <v xml:space="preserve"> 6</v>
      </c>
      <c r="J1042" s="101"/>
      <c r="K1042" s="331">
        <f>IFERROR(VLOOKUP(L1042,Mapping!AW:BA,5,FALSE),"")</f>
        <v>3</v>
      </c>
      <c r="L1042" s="97" t="s">
        <v>943</v>
      </c>
      <c r="M1042" s="336" t="s">
        <v>3057</v>
      </c>
      <c r="N1042" s="97" t="s">
        <v>2933</v>
      </c>
      <c r="O1042" s="259" t="s">
        <v>3165</v>
      </c>
      <c r="P1042" s="101" t="s">
        <v>3047</v>
      </c>
      <c r="Q1042" s="246"/>
      <c r="R1042" s="97"/>
      <c r="S1042" s="97"/>
      <c r="T1042" s="101">
        <v>1</v>
      </c>
      <c r="U1042" s="97">
        <v>12</v>
      </c>
      <c r="V1042" s="97">
        <v>10</v>
      </c>
      <c r="W1042" s="99" t="str">
        <f t="shared" si="126"/>
        <v>UREN -80 033001 12 10</v>
      </c>
      <c r="X1042" s="99" t="str">
        <f t="shared" si="127"/>
        <v>12 10</v>
      </c>
      <c r="Y1042" s="101"/>
      <c r="Z1042" s="101"/>
      <c r="AA1042" s="97" t="s">
        <v>1411</v>
      </c>
      <c r="AB1042" s="251" t="s">
        <v>3179</v>
      </c>
      <c r="AC1042" s="97"/>
      <c r="AD1042" s="100">
        <f>IF(AE1042="","",VLOOKUP(AE1042,Mapping!AT:AU,2,FALSE))</f>
        <v>2</v>
      </c>
      <c r="AE1042" s="101" t="s">
        <v>1</v>
      </c>
    </row>
    <row r="1043" spans="1:31">
      <c r="A1043" s="215">
        <v>19950030</v>
      </c>
      <c r="B1043" s="217" t="s">
        <v>232</v>
      </c>
      <c r="C1043" s="312"/>
      <c r="D1043" s="312"/>
      <c r="E1043" s="312"/>
      <c r="F1043" s="243">
        <v>10</v>
      </c>
      <c r="G1043" s="97">
        <v>6</v>
      </c>
      <c r="H1043" s="99" t="str">
        <f t="shared" si="124"/>
        <v>UREN -80 033001 10 6</v>
      </c>
      <c r="I1043" s="99" t="str">
        <f t="shared" si="125"/>
        <v>10 6</v>
      </c>
      <c r="J1043" s="101" t="s">
        <v>205</v>
      </c>
      <c r="K1043" s="331">
        <f>IFERROR(VLOOKUP(L1043,Mapping!AW:BA,5,FALSE),"")</f>
        <v>1</v>
      </c>
      <c r="L1043" s="261" t="s">
        <v>905</v>
      </c>
      <c r="M1043" s="336" t="s">
        <v>2938</v>
      </c>
      <c r="N1043" s="97" t="s">
        <v>2933</v>
      </c>
      <c r="O1043" s="259" t="s">
        <v>3165</v>
      </c>
      <c r="P1043" s="217" t="s">
        <v>30</v>
      </c>
      <c r="Q1043" s="246"/>
      <c r="R1043" s="97"/>
      <c r="S1043" s="97"/>
      <c r="T1043" s="101">
        <v>1</v>
      </c>
      <c r="U1043" s="243">
        <v>10</v>
      </c>
      <c r="V1043" s="97">
        <v>6</v>
      </c>
      <c r="W1043" s="99" t="str">
        <f t="shared" si="126"/>
        <v>UREN -80 033001 10 6</v>
      </c>
      <c r="X1043" s="99" t="str">
        <f t="shared" si="127"/>
        <v>10 6</v>
      </c>
      <c r="Y1043" s="101"/>
      <c r="Z1043" s="101"/>
      <c r="AA1043" s="101"/>
      <c r="AB1043" s="251" t="s">
        <v>3179</v>
      </c>
      <c r="AC1043" s="97"/>
      <c r="AD1043" s="100">
        <f>IF(AE1043="","",VLOOKUP(AE1043,Mapping!AT:AU,2,FALSE))</f>
        <v>2</v>
      </c>
      <c r="AE1043" s="101" t="s">
        <v>1</v>
      </c>
    </row>
    <row r="1044" spans="1:31">
      <c r="A1044" s="215">
        <v>19950030</v>
      </c>
      <c r="B1044" s="217" t="s">
        <v>232</v>
      </c>
      <c r="C1044" s="312"/>
      <c r="D1044" s="312"/>
      <c r="E1044" s="312"/>
      <c r="F1044" s="243">
        <v>10</v>
      </c>
      <c r="G1044" s="97">
        <v>6</v>
      </c>
      <c r="H1044" s="99" t="str">
        <f t="shared" si="124"/>
        <v>UREN -80 033001 10 6</v>
      </c>
      <c r="I1044" s="99" t="str">
        <f t="shared" si="125"/>
        <v>10 6</v>
      </c>
      <c r="J1044" s="101" t="s">
        <v>205</v>
      </c>
      <c r="K1044" s="331">
        <f>IFERROR(VLOOKUP(L1044,Mapping!AW:BA,5,FALSE),"")</f>
        <v>2</v>
      </c>
      <c r="L1044" s="216" t="s">
        <v>925</v>
      </c>
      <c r="M1044" s="336" t="s">
        <v>2938</v>
      </c>
      <c r="N1044" s="97" t="s">
        <v>2933</v>
      </c>
      <c r="O1044" s="259" t="s">
        <v>3165</v>
      </c>
      <c r="P1044" s="217" t="s">
        <v>30</v>
      </c>
      <c r="Q1044" s="246"/>
      <c r="R1044" s="97"/>
      <c r="S1044" s="97"/>
      <c r="T1044" s="101">
        <v>1</v>
      </c>
      <c r="U1044" s="243">
        <v>10</v>
      </c>
      <c r="V1044" s="97">
        <v>6</v>
      </c>
      <c r="W1044" s="99" t="str">
        <f t="shared" si="126"/>
        <v>UREN -80 033001 10 6</v>
      </c>
      <c r="X1044" s="99" t="str">
        <f t="shared" si="127"/>
        <v>10 6</v>
      </c>
      <c r="Y1044" s="101"/>
      <c r="Z1044" s="101"/>
      <c r="AA1044" s="101"/>
      <c r="AB1044" s="251" t="s">
        <v>3179</v>
      </c>
      <c r="AC1044" s="97"/>
      <c r="AD1044" s="100">
        <f>IF(AE1044="","",VLOOKUP(AE1044,Mapping!AT:AU,2,FALSE))</f>
        <v>2</v>
      </c>
      <c r="AE1044" s="101" t="s">
        <v>1</v>
      </c>
    </row>
    <row r="1045" spans="1:31">
      <c r="A1045" s="215">
        <v>19950030</v>
      </c>
      <c r="B1045" s="217" t="s">
        <v>232</v>
      </c>
      <c r="C1045" s="312"/>
      <c r="D1045" s="312"/>
      <c r="E1045" s="312"/>
      <c r="F1045" s="97"/>
      <c r="G1045" s="97">
        <v>6</v>
      </c>
      <c r="H1045" s="99" t="str">
        <f t="shared" si="124"/>
        <v>UREN -80 033001  6</v>
      </c>
      <c r="I1045" s="99" t="str">
        <f t="shared" si="125"/>
        <v xml:space="preserve"> 6</v>
      </c>
      <c r="J1045" s="101"/>
      <c r="K1045" s="331">
        <f>IFERROR(VLOOKUP(L1045,Mapping!AW:BA,5,FALSE),"")</f>
        <v>2</v>
      </c>
      <c r="L1045" s="216" t="s">
        <v>925</v>
      </c>
      <c r="M1045" s="336" t="s">
        <v>3057</v>
      </c>
      <c r="N1045" s="97" t="s">
        <v>2933</v>
      </c>
      <c r="O1045" s="259" t="s">
        <v>3165</v>
      </c>
      <c r="P1045" s="101" t="s">
        <v>3047</v>
      </c>
      <c r="Q1045" s="246"/>
      <c r="R1045" s="97"/>
      <c r="S1045" s="97"/>
      <c r="T1045" s="101">
        <v>1</v>
      </c>
      <c r="U1045" s="97">
        <v>12</v>
      </c>
      <c r="V1045" s="97">
        <v>10</v>
      </c>
      <c r="W1045" s="99" t="str">
        <f t="shared" si="126"/>
        <v>UREN -80 033001 12 10</v>
      </c>
      <c r="X1045" s="99" t="str">
        <f t="shared" si="127"/>
        <v>12 10</v>
      </c>
      <c r="Y1045" s="97">
        <v>12</v>
      </c>
      <c r="Z1045" s="97">
        <v>10</v>
      </c>
      <c r="AA1045" s="97" t="s">
        <v>1411</v>
      </c>
      <c r="AB1045" s="251" t="s">
        <v>3179</v>
      </c>
      <c r="AC1045" s="97"/>
      <c r="AD1045" s="100">
        <f>IF(AE1045="","",VLOOKUP(AE1045,Mapping!AT:AU,2,FALSE))</f>
        <v>2</v>
      </c>
      <c r="AE1045" s="101" t="s">
        <v>1</v>
      </c>
    </row>
    <row r="1046" spans="1:31">
      <c r="A1046" s="215">
        <v>20130325</v>
      </c>
      <c r="B1046" s="217" t="s">
        <v>254</v>
      </c>
      <c r="C1046" s="312"/>
      <c r="D1046" s="312"/>
      <c r="E1046" s="312"/>
      <c r="F1046" s="243">
        <v>10</v>
      </c>
      <c r="G1046" s="97">
        <v>7</v>
      </c>
      <c r="H1046" s="99" t="str">
        <f t="shared" si="124"/>
        <v>UREN -80 033001 10 7</v>
      </c>
      <c r="I1046" s="99" t="str">
        <f t="shared" si="125"/>
        <v>10 7</v>
      </c>
      <c r="J1046" s="101" t="s">
        <v>205</v>
      </c>
      <c r="K1046" s="331">
        <f>IFERROR(VLOOKUP(L1046,Mapping!AW:BA,5,FALSE),"")</f>
        <v>1</v>
      </c>
      <c r="L1046" s="97" t="s">
        <v>905</v>
      </c>
      <c r="M1046" s="336" t="s">
        <v>2938</v>
      </c>
      <c r="N1046" s="97" t="s">
        <v>2933</v>
      </c>
      <c r="O1046" s="259" t="s">
        <v>3180</v>
      </c>
      <c r="P1046" s="217" t="s">
        <v>30</v>
      </c>
      <c r="Q1046" s="246"/>
      <c r="R1046" s="97"/>
      <c r="S1046" s="97"/>
      <c r="T1046" s="101">
        <v>1</v>
      </c>
      <c r="U1046" s="243">
        <v>10</v>
      </c>
      <c r="V1046" s="97">
        <v>7</v>
      </c>
      <c r="W1046" s="99" t="str">
        <f t="shared" si="126"/>
        <v>UREN -80 033001 10 7</v>
      </c>
      <c r="X1046" s="99" t="str">
        <f t="shared" si="127"/>
        <v>10 7</v>
      </c>
      <c r="Y1046" s="101"/>
      <c r="Z1046" s="101"/>
      <c r="AA1046" s="101"/>
      <c r="AB1046" s="251" t="s">
        <v>3179</v>
      </c>
      <c r="AC1046" s="97"/>
      <c r="AD1046" s="100">
        <f>IF(AE1046="","",VLOOKUP(AE1046,Mapping!AT:AU,2,FALSE))</f>
        <v>2</v>
      </c>
      <c r="AE1046" s="101" t="s">
        <v>1</v>
      </c>
    </row>
    <row r="1047" spans="1:31">
      <c r="A1047" s="215">
        <v>20130325</v>
      </c>
      <c r="B1047" s="217" t="s">
        <v>254</v>
      </c>
      <c r="C1047" s="312"/>
      <c r="D1047" s="312"/>
      <c r="E1047" s="312"/>
      <c r="F1047" s="243">
        <v>10</v>
      </c>
      <c r="G1047" s="97">
        <v>7</v>
      </c>
      <c r="H1047" s="99" t="str">
        <f t="shared" si="124"/>
        <v>UREN -80 033001 10 7</v>
      </c>
      <c r="I1047" s="99" t="str">
        <f t="shared" si="125"/>
        <v>10 7</v>
      </c>
      <c r="J1047" s="101" t="s">
        <v>205</v>
      </c>
      <c r="K1047" s="331">
        <f>IFERROR(VLOOKUP(L1047,Mapping!AW:BA,5,FALSE),"")</f>
        <v>3</v>
      </c>
      <c r="L1047" s="97" t="s">
        <v>943</v>
      </c>
      <c r="M1047" s="336" t="s">
        <v>2938</v>
      </c>
      <c r="N1047" s="97" t="s">
        <v>2933</v>
      </c>
      <c r="O1047" s="259" t="s">
        <v>3180</v>
      </c>
      <c r="P1047" s="217" t="s">
        <v>30</v>
      </c>
      <c r="Q1047" s="246"/>
      <c r="R1047" s="97"/>
      <c r="S1047" s="97"/>
      <c r="T1047" s="101">
        <v>1</v>
      </c>
      <c r="U1047" s="243">
        <v>10</v>
      </c>
      <c r="V1047" s="97">
        <v>7</v>
      </c>
      <c r="W1047" s="99" t="str">
        <f t="shared" si="126"/>
        <v>UREN -80 033001 10 7</v>
      </c>
      <c r="X1047" s="99" t="str">
        <f t="shared" si="127"/>
        <v>10 7</v>
      </c>
      <c r="Y1047" s="101"/>
      <c r="Z1047" s="101"/>
      <c r="AA1047" s="101"/>
      <c r="AB1047" s="251" t="s">
        <v>3179</v>
      </c>
      <c r="AC1047" s="97"/>
      <c r="AD1047" s="100">
        <f>IF(AE1047="","",VLOOKUP(AE1047,Mapping!AT:AU,2,FALSE))</f>
        <v>2</v>
      </c>
      <c r="AE1047" s="101" t="s">
        <v>1</v>
      </c>
    </row>
    <row r="1048" spans="1:31">
      <c r="A1048" s="215">
        <v>20130325</v>
      </c>
      <c r="B1048" s="217" t="s">
        <v>254</v>
      </c>
      <c r="C1048" s="312"/>
      <c r="D1048" s="312"/>
      <c r="E1048" s="312"/>
      <c r="F1048" s="262"/>
      <c r="G1048" s="97">
        <v>7</v>
      </c>
      <c r="H1048" s="99" t="str">
        <f t="shared" si="124"/>
        <v>UREN -80 033001  7</v>
      </c>
      <c r="I1048" s="99" t="str">
        <f t="shared" si="125"/>
        <v xml:space="preserve"> 7</v>
      </c>
      <c r="J1048" s="101"/>
      <c r="K1048" s="331">
        <f>IFERROR(VLOOKUP(L1048,Mapping!AW:BA,5,FALSE),"")</f>
        <v>1</v>
      </c>
      <c r="L1048" s="97" t="s">
        <v>905</v>
      </c>
      <c r="M1048" s="336" t="s">
        <v>3057</v>
      </c>
      <c r="N1048" s="97" t="s">
        <v>2933</v>
      </c>
      <c r="O1048" s="259" t="s">
        <v>3180</v>
      </c>
      <c r="P1048" s="101" t="s">
        <v>3047</v>
      </c>
      <c r="Q1048" s="246"/>
      <c r="R1048" s="97"/>
      <c r="S1048" s="97"/>
      <c r="T1048" s="101">
        <v>1</v>
      </c>
      <c r="U1048" s="262"/>
      <c r="V1048" s="97">
        <v>7</v>
      </c>
      <c r="W1048" s="99" t="str">
        <f t="shared" si="126"/>
        <v>UREN -80 033001  7</v>
      </c>
      <c r="X1048" s="99" t="str">
        <f t="shared" si="127"/>
        <v xml:space="preserve"> 7</v>
      </c>
      <c r="Y1048" s="101"/>
      <c r="Z1048" s="101"/>
      <c r="AA1048" s="101"/>
      <c r="AB1048" s="251" t="s">
        <v>3179</v>
      </c>
      <c r="AC1048" s="97"/>
      <c r="AD1048" s="100">
        <f>IF(AE1048="","",VLOOKUP(AE1048,Mapping!AT:AU,2,FALSE))</f>
        <v>2</v>
      </c>
      <c r="AE1048" s="101" t="s">
        <v>1</v>
      </c>
    </row>
    <row r="1049" spans="1:31">
      <c r="A1049" s="215">
        <v>20000034</v>
      </c>
      <c r="B1049" s="217" t="s">
        <v>240</v>
      </c>
      <c r="C1049" s="312"/>
      <c r="D1049" s="312"/>
      <c r="E1049" s="312"/>
      <c r="F1049" s="243">
        <v>10</v>
      </c>
      <c r="G1049" s="97">
        <v>7</v>
      </c>
      <c r="H1049" s="99" t="str">
        <f t="shared" si="124"/>
        <v>UREN -80 033001 10 7</v>
      </c>
      <c r="I1049" s="99" t="str">
        <f t="shared" si="125"/>
        <v>10 7</v>
      </c>
      <c r="J1049" s="101" t="s">
        <v>205</v>
      </c>
      <c r="K1049" s="331">
        <f>IFERROR(VLOOKUP(L1049,Mapping!AW:BA,5,FALSE),"")</f>
        <v>2</v>
      </c>
      <c r="L1049" s="216" t="s">
        <v>925</v>
      </c>
      <c r="M1049" s="336" t="s">
        <v>2938</v>
      </c>
      <c r="N1049" s="97" t="s">
        <v>2933</v>
      </c>
      <c r="O1049" s="259" t="s">
        <v>3180</v>
      </c>
      <c r="P1049" s="217" t="s">
        <v>30</v>
      </c>
      <c r="Q1049" s="246"/>
      <c r="R1049" s="97"/>
      <c r="S1049" s="97"/>
      <c r="T1049" s="101">
        <v>1</v>
      </c>
      <c r="U1049" s="243">
        <v>10</v>
      </c>
      <c r="V1049" s="97">
        <v>7</v>
      </c>
      <c r="W1049" s="99" t="str">
        <f t="shared" si="126"/>
        <v>UREN -80 033001 10 7</v>
      </c>
      <c r="X1049" s="99" t="str">
        <f t="shared" si="127"/>
        <v>10 7</v>
      </c>
      <c r="Y1049" s="101"/>
      <c r="Z1049" s="101"/>
      <c r="AA1049" s="101"/>
      <c r="AB1049" s="251" t="s">
        <v>3179</v>
      </c>
      <c r="AC1049" s="97"/>
      <c r="AD1049" s="100">
        <f>IF(AE1049="","",VLOOKUP(AE1049,Mapping!AT:AU,2,FALSE))</f>
        <v>2</v>
      </c>
      <c r="AE1049" s="101" t="s">
        <v>1</v>
      </c>
    </row>
    <row r="1050" spans="1:31">
      <c r="A1050" s="215">
        <v>20000034</v>
      </c>
      <c r="B1050" s="217" t="s">
        <v>240</v>
      </c>
      <c r="C1050" s="312"/>
      <c r="D1050" s="312"/>
      <c r="E1050" s="312"/>
      <c r="F1050" s="262"/>
      <c r="G1050" s="97">
        <v>7</v>
      </c>
      <c r="H1050" s="99" t="str">
        <f t="shared" si="124"/>
        <v>UREN -80 033001  7</v>
      </c>
      <c r="I1050" s="99" t="str">
        <f t="shared" si="125"/>
        <v xml:space="preserve"> 7</v>
      </c>
      <c r="J1050" s="101"/>
      <c r="K1050" s="331">
        <f>IFERROR(VLOOKUP(L1050,Mapping!AW:BA,5,FALSE),"")</f>
        <v>2</v>
      </c>
      <c r="L1050" s="216" t="s">
        <v>925</v>
      </c>
      <c r="M1050" s="336" t="s">
        <v>3057</v>
      </c>
      <c r="N1050" s="97" t="s">
        <v>2933</v>
      </c>
      <c r="O1050" s="259" t="s">
        <v>3180</v>
      </c>
      <c r="P1050" s="101" t="s">
        <v>3047</v>
      </c>
      <c r="Q1050" s="246"/>
      <c r="R1050" s="97"/>
      <c r="S1050" s="97"/>
      <c r="T1050" s="101">
        <v>1</v>
      </c>
      <c r="U1050" s="262"/>
      <c r="V1050" s="97">
        <v>7</v>
      </c>
      <c r="W1050" s="99" t="str">
        <f t="shared" si="126"/>
        <v>UREN -80 033001  7</v>
      </c>
      <c r="X1050" s="99" t="str">
        <f t="shared" si="127"/>
        <v xml:space="preserve"> 7</v>
      </c>
      <c r="Y1050" s="101"/>
      <c r="Z1050" s="101"/>
      <c r="AA1050" s="101"/>
      <c r="AB1050" s="251" t="s">
        <v>3179</v>
      </c>
      <c r="AC1050" s="97"/>
      <c r="AD1050" s="100">
        <f>IF(AE1050="","",VLOOKUP(AE1050,Mapping!AT:AU,2,FALSE))</f>
        <v>2</v>
      </c>
      <c r="AE1050" s="101" t="s">
        <v>1</v>
      </c>
    </row>
    <row r="1051" spans="1:31">
      <c r="A1051" s="215">
        <v>20000034</v>
      </c>
      <c r="B1051" s="217" t="s">
        <v>240</v>
      </c>
      <c r="C1051" s="312"/>
      <c r="D1051" s="312"/>
      <c r="E1051" s="312"/>
      <c r="F1051" s="243">
        <v>10</v>
      </c>
      <c r="G1051" s="97">
        <v>7</v>
      </c>
      <c r="H1051" s="99" t="str">
        <f t="shared" si="124"/>
        <v>UREN -80 033001 10 7</v>
      </c>
      <c r="I1051" s="99" t="str">
        <f t="shared" si="125"/>
        <v>10 7</v>
      </c>
      <c r="J1051" s="101" t="s">
        <v>205</v>
      </c>
      <c r="K1051" s="331">
        <f>IFERROR(VLOOKUP(L1051,Mapping!AW:BA,5,FALSE),"")</f>
        <v>1</v>
      </c>
      <c r="L1051" s="97" t="s">
        <v>905</v>
      </c>
      <c r="M1051" s="336" t="s">
        <v>2938</v>
      </c>
      <c r="N1051" s="97" t="s">
        <v>2933</v>
      </c>
      <c r="O1051" s="259" t="s">
        <v>3180</v>
      </c>
      <c r="P1051" s="217" t="s">
        <v>30</v>
      </c>
      <c r="Q1051" s="246"/>
      <c r="R1051" s="97"/>
      <c r="S1051" s="97"/>
      <c r="T1051" s="101">
        <v>1</v>
      </c>
      <c r="U1051" s="243">
        <v>10</v>
      </c>
      <c r="V1051" s="97">
        <v>7</v>
      </c>
      <c r="W1051" s="99" t="str">
        <f t="shared" si="126"/>
        <v>UREN -80 033001 10 7</v>
      </c>
      <c r="X1051" s="99" t="str">
        <f t="shared" si="127"/>
        <v>10 7</v>
      </c>
      <c r="Y1051" s="101"/>
      <c r="Z1051" s="101"/>
      <c r="AA1051" s="101"/>
      <c r="AB1051" s="251" t="s">
        <v>3179</v>
      </c>
      <c r="AC1051" s="97"/>
      <c r="AD1051" s="100">
        <f>IF(AE1051="","",VLOOKUP(AE1051,Mapping!AT:AU,2,FALSE))</f>
        <v>2</v>
      </c>
      <c r="AE1051" s="101" t="s">
        <v>1</v>
      </c>
    </row>
    <row r="1052" spans="1:31">
      <c r="A1052" s="215">
        <v>19920194</v>
      </c>
      <c r="B1052" s="217" t="s">
        <v>223</v>
      </c>
      <c r="C1052" s="312"/>
      <c r="D1052" s="312"/>
      <c r="E1052" s="312"/>
      <c r="F1052" s="243">
        <v>10</v>
      </c>
      <c r="G1052" s="262">
        <v>7</v>
      </c>
      <c r="H1052" s="99" t="str">
        <f t="shared" si="124"/>
        <v>UREN -80 033001 10 7</v>
      </c>
      <c r="I1052" s="99" t="str">
        <f t="shared" si="125"/>
        <v>10 7</v>
      </c>
      <c r="J1052" s="101" t="s">
        <v>205</v>
      </c>
      <c r="K1052" s="331">
        <f>IFERROR(VLOOKUP(L1052,Mapping!AW:BA,5,FALSE),"")</f>
        <v>1</v>
      </c>
      <c r="L1052" s="97" t="s">
        <v>905</v>
      </c>
      <c r="M1052" s="336" t="s">
        <v>2938</v>
      </c>
      <c r="N1052" s="97" t="s">
        <v>2933</v>
      </c>
      <c r="O1052" s="259" t="s">
        <v>3180</v>
      </c>
      <c r="P1052" s="217" t="s">
        <v>30</v>
      </c>
      <c r="Q1052" s="246"/>
      <c r="R1052" s="97"/>
      <c r="S1052" s="97"/>
      <c r="T1052" s="101">
        <v>1</v>
      </c>
      <c r="U1052" s="243">
        <v>10</v>
      </c>
      <c r="V1052" s="262">
        <v>7</v>
      </c>
      <c r="W1052" s="99" t="str">
        <f t="shared" si="126"/>
        <v>UREN -80 033001 10 7</v>
      </c>
      <c r="X1052" s="99" t="str">
        <f t="shared" si="127"/>
        <v>10 7</v>
      </c>
      <c r="Y1052" s="101"/>
      <c r="Z1052" s="101"/>
      <c r="AA1052" s="101"/>
      <c r="AB1052" s="247" t="s">
        <v>3068</v>
      </c>
      <c r="AC1052" s="97"/>
      <c r="AD1052" s="100">
        <f>IF(AE1052="","",VLOOKUP(AE1052,Mapping!AT:AU,2,FALSE))</f>
        <v>2</v>
      </c>
      <c r="AE1052" s="101" t="s">
        <v>1</v>
      </c>
    </row>
    <row r="1053" spans="1:31">
      <c r="A1053" s="215">
        <v>20110477</v>
      </c>
      <c r="B1053" s="217" t="s">
        <v>251</v>
      </c>
      <c r="C1053" s="312"/>
      <c r="D1053" s="312"/>
      <c r="E1053" s="312"/>
      <c r="F1053" s="243">
        <v>10</v>
      </c>
      <c r="G1053" s="97">
        <v>7</v>
      </c>
      <c r="H1053" s="99" t="str">
        <f t="shared" si="124"/>
        <v>UREN -80 033001 10 7</v>
      </c>
      <c r="I1053" s="99" t="str">
        <f t="shared" si="125"/>
        <v>10 7</v>
      </c>
      <c r="J1053" s="101" t="s">
        <v>205</v>
      </c>
      <c r="K1053" s="331">
        <f>IFERROR(VLOOKUP(L1053,Mapping!AW:BA,5,FALSE),"")</f>
        <v>3</v>
      </c>
      <c r="L1053" s="97" t="s">
        <v>943</v>
      </c>
      <c r="M1053" s="336" t="s">
        <v>2938</v>
      </c>
      <c r="N1053" s="97" t="s">
        <v>2933</v>
      </c>
      <c r="O1053" s="259" t="s">
        <v>3180</v>
      </c>
      <c r="P1053" s="217" t="s">
        <v>30</v>
      </c>
      <c r="Q1053" s="246"/>
      <c r="R1053" s="97"/>
      <c r="S1053" s="97"/>
      <c r="T1053" s="101">
        <v>1</v>
      </c>
      <c r="U1053" s="243">
        <v>10</v>
      </c>
      <c r="V1053" s="97">
        <v>7</v>
      </c>
      <c r="W1053" s="99" t="str">
        <f t="shared" si="126"/>
        <v>UREN -80 033001 10 7</v>
      </c>
      <c r="X1053" s="99" t="str">
        <f t="shared" si="127"/>
        <v>10 7</v>
      </c>
      <c r="Y1053" s="101"/>
      <c r="Z1053" s="101"/>
      <c r="AA1053" s="101"/>
      <c r="AB1053" s="251" t="s">
        <v>3179</v>
      </c>
      <c r="AC1053" s="97"/>
      <c r="AD1053" s="100">
        <f>IF(AE1053="","",VLOOKUP(AE1053,Mapping!AT:AU,2,FALSE))</f>
        <v>2</v>
      </c>
      <c r="AE1053" s="101" t="s">
        <v>1</v>
      </c>
    </row>
    <row r="1054" spans="1:31">
      <c r="A1054" s="215">
        <v>19920194</v>
      </c>
      <c r="B1054" s="217" t="s">
        <v>223</v>
      </c>
      <c r="C1054" s="312"/>
      <c r="D1054" s="312"/>
      <c r="E1054" s="312"/>
      <c r="F1054" s="243">
        <v>10</v>
      </c>
      <c r="G1054" s="262">
        <v>7</v>
      </c>
      <c r="H1054" s="99" t="str">
        <f t="shared" si="124"/>
        <v>UREN -80 033001 10 7</v>
      </c>
      <c r="I1054" s="99" t="str">
        <f t="shared" si="125"/>
        <v>10 7</v>
      </c>
      <c r="J1054" s="101" t="s">
        <v>205</v>
      </c>
      <c r="K1054" s="331">
        <f>IFERROR(VLOOKUP(L1054,Mapping!AW:BA,5,FALSE),"")</f>
        <v>2</v>
      </c>
      <c r="L1054" s="216" t="s">
        <v>925</v>
      </c>
      <c r="M1054" s="336" t="s">
        <v>2938</v>
      </c>
      <c r="N1054" s="97" t="s">
        <v>2933</v>
      </c>
      <c r="O1054" s="259" t="s">
        <v>3181</v>
      </c>
      <c r="P1054" s="217" t="s">
        <v>30</v>
      </c>
      <c r="Q1054" s="246"/>
      <c r="R1054" s="97"/>
      <c r="S1054" s="97"/>
      <c r="T1054" s="101">
        <v>1</v>
      </c>
      <c r="U1054" s="243">
        <v>10</v>
      </c>
      <c r="V1054" s="262">
        <v>7</v>
      </c>
      <c r="W1054" s="99" t="str">
        <f t="shared" si="126"/>
        <v>UREN -80 033001 10 7</v>
      </c>
      <c r="X1054" s="99" t="str">
        <f t="shared" si="127"/>
        <v>10 7</v>
      </c>
      <c r="Y1054" s="101"/>
      <c r="Z1054" s="101"/>
      <c r="AA1054" s="101"/>
      <c r="AB1054" s="251" t="s">
        <v>3179</v>
      </c>
      <c r="AC1054" s="97"/>
      <c r="AD1054" s="100">
        <f>IF(AE1054="","",VLOOKUP(AE1054,Mapping!AT:AU,2,FALSE))</f>
        <v>2</v>
      </c>
      <c r="AE1054" s="101" t="s">
        <v>1</v>
      </c>
    </row>
    <row r="1055" spans="1:31">
      <c r="A1055" s="215">
        <v>19920194</v>
      </c>
      <c r="B1055" s="217" t="s">
        <v>223</v>
      </c>
      <c r="C1055" s="312"/>
      <c r="D1055" s="312"/>
      <c r="E1055" s="312"/>
      <c r="F1055" s="262"/>
      <c r="G1055" s="262">
        <v>7</v>
      </c>
      <c r="H1055" s="99" t="str">
        <f t="shared" si="124"/>
        <v>UREN -80 033001  7</v>
      </c>
      <c r="I1055" s="99" t="str">
        <f t="shared" si="125"/>
        <v xml:space="preserve"> 7</v>
      </c>
      <c r="J1055" s="101"/>
      <c r="K1055" s="331">
        <f>IFERROR(VLOOKUP(L1055,Mapping!AW:BA,5,FALSE),"")</f>
        <v>2</v>
      </c>
      <c r="L1055" s="216" t="s">
        <v>925</v>
      </c>
      <c r="M1055" s="336" t="s">
        <v>3057</v>
      </c>
      <c r="N1055" s="97" t="s">
        <v>2933</v>
      </c>
      <c r="O1055" s="259" t="s">
        <v>3181</v>
      </c>
      <c r="P1055" s="101" t="s">
        <v>3047</v>
      </c>
      <c r="Q1055" s="246"/>
      <c r="R1055" s="97"/>
      <c r="S1055" s="97"/>
      <c r="T1055" s="101">
        <v>1</v>
      </c>
      <c r="U1055" s="262"/>
      <c r="V1055" s="262">
        <v>7</v>
      </c>
      <c r="W1055" s="99" t="str">
        <f t="shared" si="126"/>
        <v>UREN -80 033001  7</v>
      </c>
      <c r="X1055" s="99" t="str">
        <f t="shared" si="127"/>
        <v xml:space="preserve"> 7</v>
      </c>
      <c r="Y1055" s="101"/>
      <c r="Z1055" s="101"/>
      <c r="AA1055" s="101"/>
      <c r="AB1055" s="251" t="s">
        <v>3179</v>
      </c>
      <c r="AC1055" s="97"/>
      <c r="AD1055" s="100">
        <f>IF(AE1055="","",VLOOKUP(AE1055,Mapping!AT:AU,2,FALSE))</f>
        <v>2</v>
      </c>
      <c r="AE1055" s="101" t="s">
        <v>1</v>
      </c>
    </row>
    <row r="1056" spans="1:31">
      <c r="A1056" s="215">
        <v>19920194</v>
      </c>
      <c r="B1056" s="217" t="s">
        <v>223</v>
      </c>
      <c r="C1056" s="312"/>
      <c r="D1056" s="312"/>
      <c r="E1056" s="312"/>
      <c r="F1056" s="243">
        <v>10</v>
      </c>
      <c r="G1056" s="262">
        <v>7</v>
      </c>
      <c r="H1056" s="99" t="str">
        <f t="shared" si="124"/>
        <v>UREN -80 033001 10 7</v>
      </c>
      <c r="I1056" s="99" t="str">
        <f t="shared" si="125"/>
        <v>10 7</v>
      </c>
      <c r="J1056" s="101" t="s">
        <v>205</v>
      </c>
      <c r="K1056" s="331">
        <f>IFERROR(VLOOKUP(L1056,Mapping!AW:BA,5,FALSE),"")</f>
        <v>3</v>
      </c>
      <c r="L1056" s="97" t="s">
        <v>943</v>
      </c>
      <c r="M1056" s="336" t="s">
        <v>2938</v>
      </c>
      <c r="N1056" s="97" t="s">
        <v>2933</v>
      </c>
      <c r="O1056" s="259" t="s">
        <v>3181</v>
      </c>
      <c r="P1056" s="217" t="s">
        <v>30</v>
      </c>
      <c r="Q1056" s="246"/>
      <c r="R1056" s="97"/>
      <c r="S1056" s="97"/>
      <c r="T1056" s="101">
        <v>1</v>
      </c>
      <c r="U1056" s="243">
        <v>10</v>
      </c>
      <c r="V1056" s="262">
        <v>7</v>
      </c>
      <c r="W1056" s="99" t="str">
        <f t="shared" si="126"/>
        <v>UREN -80 033001 10 7</v>
      </c>
      <c r="X1056" s="99" t="str">
        <f t="shared" si="127"/>
        <v>10 7</v>
      </c>
      <c r="Y1056" s="101"/>
      <c r="Z1056" s="101"/>
      <c r="AA1056" s="101"/>
      <c r="AB1056" s="251" t="s">
        <v>3179</v>
      </c>
      <c r="AC1056" s="97"/>
      <c r="AD1056" s="100">
        <f>IF(AE1056="","",VLOOKUP(AE1056,Mapping!AT:AU,2,FALSE))</f>
        <v>2</v>
      </c>
      <c r="AE1056" s="101" t="s">
        <v>1</v>
      </c>
    </row>
    <row r="1057" spans="1:31">
      <c r="A1057" s="215">
        <v>19920194</v>
      </c>
      <c r="B1057" s="217" t="s">
        <v>223</v>
      </c>
      <c r="C1057" s="312"/>
      <c r="D1057" s="312"/>
      <c r="E1057" s="312"/>
      <c r="F1057" s="262"/>
      <c r="G1057" s="262">
        <v>7</v>
      </c>
      <c r="H1057" s="99" t="str">
        <f t="shared" si="124"/>
        <v>UREN -80 033001  7</v>
      </c>
      <c r="I1057" s="99" t="str">
        <f t="shared" si="125"/>
        <v xml:space="preserve"> 7</v>
      </c>
      <c r="J1057" s="101"/>
      <c r="K1057" s="331">
        <f>IFERROR(VLOOKUP(L1057,Mapping!AW:BA,5,FALSE),"")</f>
        <v>3</v>
      </c>
      <c r="L1057" s="97" t="s">
        <v>943</v>
      </c>
      <c r="M1057" s="336" t="s">
        <v>3057</v>
      </c>
      <c r="N1057" s="97" t="s">
        <v>2933</v>
      </c>
      <c r="O1057" s="259" t="s">
        <v>3181</v>
      </c>
      <c r="P1057" s="101" t="s">
        <v>3047</v>
      </c>
      <c r="Q1057" s="246"/>
      <c r="R1057" s="97"/>
      <c r="S1057" s="97"/>
      <c r="T1057" s="101">
        <v>1</v>
      </c>
      <c r="U1057" s="262"/>
      <c r="V1057" s="262">
        <v>7</v>
      </c>
      <c r="W1057" s="99" t="str">
        <f t="shared" si="126"/>
        <v>UREN -80 033001  7</v>
      </c>
      <c r="X1057" s="99" t="str">
        <f t="shared" si="127"/>
        <v xml:space="preserve"> 7</v>
      </c>
      <c r="Y1057" s="101"/>
      <c r="Z1057" s="101"/>
      <c r="AA1057" s="101"/>
      <c r="AB1057" s="251" t="s">
        <v>3179</v>
      </c>
      <c r="AC1057" s="97"/>
      <c r="AD1057" s="100">
        <f>IF(AE1057="","",VLOOKUP(AE1057,Mapping!AT:AU,2,FALSE))</f>
        <v>2</v>
      </c>
      <c r="AE1057" s="101" t="s">
        <v>1</v>
      </c>
    </row>
    <row r="1058" spans="1:31">
      <c r="A1058" s="265">
        <v>20060093</v>
      </c>
      <c r="B1058" s="207" t="s">
        <v>245</v>
      </c>
      <c r="C1058" s="312"/>
      <c r="D1058" s="312"/>
      <c r="E1058" s="312"/>
      <c r="F1058" s="243">
        <v>10</v>
      </c>
      <c r="G1058" s="97">
        <v>18</v>
      </c>
      <c r="H1058" s="99" t="str">
        <f t="shared" si="124"/>
        <v>UREN -80 033001 10 18</v>
      </c>
      <c r="I1058" s="99"/>
      <c r="J1058" s="101" t="s">
        <v>205</v>
      </c>
      <c r="K1058" s="331">
        <f>IFERROR(VLOOKUP(L1058,Mapping!AW:BA,5,FALSE),"")</f>
        <v>3</v>
      </c>
      <c r="L1058" s="97" t="s">
        <v>943</v>
      </c>
      <c r="M1058" s="336" t="s">
        <v>2938</v>
      </c>
      <c r="N1058" s="97" t="s">
        <v>2933</v>
      </c>
      <c r="O1058" s="245" t="s">
        <v>3181</v>
      </c>
      <c r="P1058" s="217" t="s">
        <v>30</v>
      </c>
      <c r="Q1058" s="246"/>
      <c r="R1058" s="97"/>
      <c r="S1058" s="97"/>
      <c r="T1058" s="101">
        <v>1</v>
      </c>
      <c r="U1058" s="243">
        <v>10</v>
      </c>
      <c r="V1058" s="97">
        <v>18</v>
      </c>
      <c r="W1058" s="99" t="str">
        <f t="shared" si="126"/>
        <v>UREN -80 033001 10 18</v>
      </c>
      <c r="X1058" s="99"/>
      <c r="Y1058" s="101"/>
      <c r="Z1058" s="101"/>
      <c r="AA1058" s="101"/>
      <c r="AB1058" s="247" t="s">
        <v>3068</v>
      </c>
      <c r="AC1058" s="97"/>
      <c r="AD1058" s="100">
        <f>IF(AE1058="","",VLOOKUP(AE1058,Mapping!AT:AU,2,FALSE))</f>
        <v>2</v>
      </c>
      <c r="AE1058" s="101" t="s">
        <v>1</v>
      </c>
    </row>
    <row r="1059" spans="1:31">
      <c r="A1059" s="265">
        <v>20060093</v>
      </c>
      <c r="B1059" s="207" t="s">
        <v>245</v>
      </c>
      <c r="C1059" s="312"/>
      <c r="D1059" s="312"/>
      <c r="E1059" s="312"/>
      <c r="F1059" s="243">
        <v>10</v>
      </c>
      <c r="G1059" s="97">
        <v>18</v>
      </c>
      <c r="H1059" s="99" t="str">
        <f t="shared" si="124"/>
        <v>UREN -80 033001 10 18</v>
      </c>
      <c r="I1059" s="99"/>
      <c r="J1059" s="101" t="s">
        <v>205</v>
      </c>
      <c r="K1059" s="331">
        <f>IFERROR(VLOOKUP(L1059,Mapping!AW:BA,5,FALSE),"")</f>
        <v>2</v>
      </c>
      <c r="L1059" s="97" t="s">
        <v>925</v>
      </c>
      <c r="M1059" s="336" t="s">
        <v>2938</v>
      </c>
      <c r="N1059" s="97" t="s">
        <v>2933</v>
      </c>
      <c r="O1059" s="245" t="s">
        <v>3181</v>
      </c>
      <c r="P1059" s="217" t="s">
        <v>30</v>
      </c>
      <c r="Q1059" s="246"/>
      <c r="R1059" s="97"/>
      <c r="S1059" s="97"/>
      <c r="T1059" s="101">
        <v>1</v>
      </c>
      <c r="U1059" s="243">
        <v>10</v>
      </c>
      <c r="V1059" s="97">
        <v>18</v>
      </c>
      <c r="W1059" s="99" t="str">
        <f t="shared" si="126"/>
        <v>UREN -80 033001 10 18</v>
      </c>
      <c r="X1059" s="99"/>
      <c r="Y1059" s="101"/>
      <c r="Z1059" s="101"/>
      <c r="AA1059" s="101"/>
      <c r="AB1059" s="247" t="s">
        <v>3068</v>
      </c>
      <c r="AC1059" s="97"/>
      <c r="AD1059" s="100">
        <f>IF(AE1059="","",VLOOKUP(AE1059,Mapping!AT:AU,2,FALSE))</f>
        <v>2</v>
      </c>
      <c r="AE1059" s="101" t="s">
        <v>1</v>
      </c>
    </row>
    <row r="1060" spans="1:31">
      <c r="A1060" s="215">
        <v>20060093</v>
      </c>
      <c r="B1060" s="217" t="s">
        <v>245</v>
      </c>
      <c r="C1060" s="312"/>
      <c r="D1060" s="312"/>
      <c r="E1060" s="312"/>
      <c r="F1060" s="243">
        <v>10</v>
      </c>
      <c r="G1060" s="97">
        <v>7</v>
      </c>
      <c r="H1060" s="99" t="str">
        <f t="shared" ref="H1060:H1091" si="128">IF(G1060="","","UREN -80 033001"&amp;" "&amp;F1060&amp;" "&amp;G1060)</f>
        <v>UREN -80 033001 10 7</v>
      </c>
      <c r="I1060" s="99" t="str">
        <f t="shared" ref="I1060:I1091" si="129">IF(G1060="","",F1060&amp;" "&amp;G1060)</f>
        <v>10 7</v>
      </c>
      <c r="J1060" s="101" t="s">
        <v>205</v>
      </c>
      <c r="K1060" s="331">
        <f>IFERROR(VLOOKUP(L1060,Mapping!AW:BA,5,FALSE),"")</f>
        <v>1</v>
      </c>
      <c r="L1060" s="97" t="s">
        <v>905</v>
      </c>
      <c r="M1060" s="336" t="s">
        <v>2938</v>
      </c>
      <c r="N1060" s="97" t="s">
        <v>2933</v>
      </c>
      <c r="O1060" s="259" t="s">
        <v>3181</v>
      </c>
      <c r="P1060" s="217" t="s">
        <v>30</v>
      </c>
      <c r="Q1060" s="246"/>
      <c r="R1060" s="97"/>
      <c r="S1060" s="97"/>
      <c r="T1060" s="101">
        <v>1</v>
      </c>
      <c r="U1060" s="243">
        <v>10</v>
      </c>
      <c r="V1060" s="97">
        <v>7</v>
      </c>
      <c r="W1060" s="99" t="str">
        <f t="shared" ref="W1060:W1091" si="130">IF(V1060="","","UREN -80 033001"&amp;" "&amp;U1060&amp;" "&amp;V1060)</f>
        <v>UREN -80 033001 10 7</v>
      </c>
      <c r="X1060" s="99" t="str">
        <f t="shared" ref="X1060:X1091" si="131">IF(V1060="","",U1060&amp;" "&amp;V1060)</f>
        <v>10 7</v>
      </c>
      <c r="Y1060" s="101"/>
      <c r="Z1060" s="101"/>
      <c r="AA1060" s="101"/>
      <c r="AB1060" s="247" t="s">
        <v>3068</v>
      </c>
      <c r="AC1060" s="97"/>
      <c r="AD1060" s="100">
        <f>IF(AE1060="","",VLOOKUP(AE1060,Mapping!AT:AU,2,FALSE))</f>
        <v>2</v>
      </c>
      <c r="AE1060" s="101" t="s">
        <v>1</v>
      </c>
    </row>
    <row r="1061" spans="1:31">
      <c r="A1061" s="215">
        <v>20130400</v>
      </c>
      <c r="B1061" s="217" t="s">
        <v>255</v>
      </c>
      <c r="C1061" s="312"/>
      <c r="D1061" s="312"/>
      <c r="E1061" s="312"/>
      <c r="F1061" s="243">
        <v>10</v>
      </c>
      <c r="G1061" s="97">
        <v>7</v>
      </c>
      <c r="H1061" s="99" t="str">
        <f t="shared" si="128"/>
        <v>UREN -80 033001 10 7</v>
      </c>
      <c r="I1061" s="99" t="str">
        <f t="shared" si="129"/>
        <v>10 7</v>
      </c>
      <c r="J1061" s="101" t="s">
        <v>205</v>
      </c>
      <c r="K1061" s="331">
        <f>IFERROR(VLOOKUP(L1061,Mapping!AW:BA,5,FALSE),"")</f>
        <v>2</v>
      </c>
      <c r="L1061" s="97" t="s">
        <v>925</v>
      </c>
      <c r="M1061" s="336" t="s">
        <v>2938</v>
      </c>
      <c r="N1061" s="97" t="s">
        <v>2933</v>
      </c>
      <c r="O1061" s="263">
        <v>44651</v>
      </c>
      <c r="P1061" s="217" t="s">
        <v>30</v>
      </c>
      <c r="Q1061" s="246"/>
      <c r="R1061" s="97"/>
      <c r="S1061" s="97"/>
      <c r="T1061" s="101">
        <v>1</v>
      </c>
      <c r="U1061" s="243">
        <v>10</v>
      </c>
      <c r="V1061" s="97">
        <v>7</v>
      </c>
      <c r="W1061" s="99" t="str">
        <f t="shared" si="130"/>
        <v>UREN -80 033001 10 7</v>
      </c>
      <c r="X1061" s="99" t="str">
        <f t="shared" si="131"/>
        <v>10 7</v>
      </c>
      <c r="Y1061" s="101"/>
      <c r="Z1061" s="101"/>
      <c r="AA1061" s="101"/>
      <c r="AB1061" s="247" t="s">
        <v>3062</v>
      </c>
      <c r="AC1061" s="97"/>
      <c r="AD1061" s="100">
        <f>IF(AE1061="","",VLOOKUP(AE1061,Mapping!AT:AU,2,FALSE))</f>
        <v>2</v>
      </c>
      <c r="AE1061" s="101" t="s">
        <v>1</v>
      </c>
    </row>
    <row r="1062" spans="1:31">
      <c r="A1062" s="215">
        <v>20130400</v>
      </c>
      <c r="B1062" s="217" t="s">
        <v>255</v>
      </c>
      <c r="C1062" s="312"/>
      <c r="D1062" s="312"/>
      <c r="E1062" s="312"/>
      <c r="F1062" s="243">
        <v>10</v>
      </c>
      <c r="G1062" s="97">
        <v>7</v>
      </c>
      <c r="H1062" s="99" t="str">
        <f t="shared" si="128"/>
        <v>UREN -80 033001 10 7</v>
      </c>
      <c r="I1062" s="99" t="str">
        <f t="shared" si="129"/>
        <v>10 7</v>
      </c>
      <c r="J1062" s="101" t="s">
        <v>205</v>
      </c>
      <c r="K1062" s="331">
        <f>IFERROR(VLOOKUP(L1062,Mapping!AW:BA,5,FALSE),"")</f>
        <v>3</v>
      </c>
      <c r="L1062" s="97" t="s">
        <v>943</v>
      </c>
      <c r="M1062" s="336" t="s">
        <v>2938</v>
      </c>
      <c r="N1062" s="97" t="s">
        <v>2933</v>
      </c>
      <c r="O1062" s="263">
        <v>44651</v>
      </c>
      <c r="P1062" s="217" t="s">
        <v>30</v>
      </c>
      <c r="Q1062" s="246"/>
      <c r="R1062" s="97"/>
      <c r="S1062" s="97"/>
      <c r="T1062" s="101">
        <v>1</v>
      </c>
      <c r="U1062" s="243">
        <v>10</v>
      </c>
      <c r="V1062" s="97">
        <v>7</v>
      </c>
      <c r="W1062" s="99" t="str">
        <f t="shared" si="130"/>
        <v>UREN -80 033001 10 7</v>
      </c>
      <c r="X1062" s="99" t="str">
        <f t="shared" si="131"/>
        <v>10 7</v>
      </c>
      <c r="Y1062" s="101"/>
      <c r="Z1062" s="101"/>
      <c r="AA1062" s="101"/>
      <c r="AB1062" s="247" t="s">
        <v>3062</v>
      </c>
      <c r="AC1062" s="97"/>
      <c r="AD1062" s="100">
        <f>IF(AE1062="","",VLOOKUP(AE1062,Mapping!AT:AU,2,FALSE))</f>
        <v>2</v>
      </c>
      <c r="AE1062" s="101" t="s">
        <v>1</v>
      </c>
    </row>
    <row r="1063" spans="1:31">
      <c r="A1063" s="215">
        <v>20130400</v>
      </c>
      <c r="B1063" s="217" t="s">
        <v>255</v>
      </c>
      <c r="C1063" s="312"/>
      <c r="D1063" s="312"/>
      <c r="E1063" s="312"/>
      <c r="F1063" s="243">
        <v>10</v>
      </c>
      <c r="G1063" s="97">
        <v>7</v>
      </c>
      <c r="H1063" s="99" t="str">
        <f t="shared" si="128"/>
        <v>UREN -80 033001 10 7</v>
      </c>
      <c r="I1063" s="99" t="str">
        <f t="shared" si="129"/>
        <v>10 7</v>
      </c>
      <c r="J1063" s="101" t="s">
        <v>205</v>
      </c>
      <c r="K1063" s="331">
        <f>IFERROR(VLOOKUP(L1063,Mapping!AW:BA,5,FALSE),"")</f>
        <v>1</v>
      </c>
      <c r="L1063" s="97" t="s">
        <v>905</v>
      </c>
      <c r="M1063" s="336" t="s">
        <v>2938</v>
      </c>
      <c r="N1063" s="97" t="s">
        <v>2933</v>
      </c>
      <c r="O1063" s="263">
        <v>44651</v>
      </c>
      <c r="P1063" s="217" t="s">
        <v>30</v>
      </c>
      <c r="Q1063" s="246"/>
      <c r="R1063" s="97"/>
      <c r="S1063" s="97"/>
      <c r="T1063" s="101">
        <v>1</v>
      </c>
      <c r="U1063" s="243">
        <v>10</v>
      </c>
      <c r="V1063" s="97">
        <v>7</v>
      </c>
      <c r="W1063" s="99" t="str">
        <f t="shared" si="130"/>
        <v>UREN -80 033001 10 7</v>
      </c>
      <c r="X1063" s="99" t="str">
        <f t="shared" si="131"/>
        <v>10 7</v>
      </c>
      <c r="Y1063" s="101"/>
      <c r="Z1063" s="101"/>
      <c r="AA1063" s="101"/>
      <c r="AB1063" s="247" t="s">
        <v>3062</v>
      </c>
      <c r="AC1063" s="97"/>
      <c r="AD1063" s="100">
        <f>IF(AE1063="","",VLOOKUP(AE1063,Mapping!AT:AU,2,FALSE))</f>
        <v>2</v>
      </c>
      <c r="AE1063" s="101" t="s">
        <v>1</v>
      </c>
    </row>
    <row r="1064" spans="1:31">
      <c r="A1064" s="215">
        <v>20130400</v>
      </c>
      <c r="B1064" s="217" t="s">
        <v>255</v>
      </c>
      <c r="C1064" s="312"/>
      <c r="D1064" s="312"/>
      <c r="E1064" s="312"/>
      <c r="F1064" s="97"/>
      <c r="G1064" s="97">
        <v>7</v>
      </c>
      <c r="H1064" s="99" t="str">
        <f t="shared" si="128"/>
        <v>UREN -80 033001  7</v>
      </c>
      <c r="I1064" s="99" t="str">
        <f t="shared" si="129"/>
        <v xml:space="preserve"> 7</v>
      </c>
      <c r="J1064" s="101"/>
      <c r="K1064" s="331">
        <f>IFERROR(VLOOKUP(L1064,Mapping!AW:BA,5,FALSE),"")</f>
        <v>3</v>
      </c>
      <c r="L1064" s="97" t="s">
        <v>943</v>
      </c>
      <c r="M1064" s="336" t="s">
        <v>3057</v>
      </c>
      <c r="N1064" s="97" t="s">
        <v>2933</v>
      </c>
      <c r="O1064" s="263">
        <v>44651</v>
      </c>
      <c r="P1064" s="101" t="s">
        <v>3047</v>
      </c>
      <c r="Q1064" s="246"/>
      <c r="R1064" s="97"/>
      <c r="S1064" s="97"/>
      <c r="T1064" s="101">
        <v>1</v>
      </c>
      <c r="U1064" s="97"/>
      <c r="V1064" s="97">
        <v>7</v>
      </c>
      <c r="W1064" s="99" t="str">
        <f t="shared" si="130"/>
        <v>UREN -80 033001  7</v>
      </c>
      <c r="X1064" s="99" t="str">
        <f t="shared" si="131"/>
        <v xml:space="preserve"> 7</v>
      </c>
      <c r="Y1064" s="101"/>
      <c r="Z1064" s="101"/>
      <c r="AA1064" s="101"/>
      <c r="AB1064" s="247" t="s">
        <v>3062</v>
      </c>
      <c r="AC1064" s="97"/>
      <c r="AD1064" s="100">
        <f>IF(AE1064="","",VLOOKUP(AE1064,Mapping!AT:AU,2,FALSE))</f>
        <v>2</v>
      </c>
      <c r="AE1064" s="101" t="s">
        <v>1</v>
      </c>
    </row>
    <row r="1065" spans="1:31">
      <c r="A1065" s="215">
        <v>20196919</v>
      </c>
      <c r="B1065" s="217" t="s">
        <v>3077</v>
      </c>
      <c r="C1065" s="312"/>
      <c r="D1065" s="312"/>
      <c r="E1065" s="312"/>
      <c r="F1065" s="243">
        <v>10</v>
      </c>
      <c r="G1065" s="97">
        <v>6</v>
      </c>
      <c r="H1065" s="99" t="str">
        <f t="shared" si="128"/>
        <v>UREN -80 033001 10 6</v>
      </c>
      <c r="I1065" s="99" t="str">
        <f t="shared" si="129"/>
        <v>10 6</v>
      </c>
      <c r="J1065" s="101" t="s">
        <v>205</v>
      </c>
      <c r="K1065" s="331">
        <f>IFERROR(VLOOKUP(L1065,Mapping!AW:BA,5,FALSE),"")</f>
        <v>3</v>
      </c>
      <c r="L1065" s="97" t="s">
        <v>943</v>
      </c>
      <c r="M1065" s="336" t="s">
        <v>2938</v>
      </c>
      <c r="N1065" s="97" t="s">
        <v>2933</v>
      </c>
      <c r="O1065" s="263">
        <v>44651</v>
      </c>
      <c r="P1065" s="217" t="s">
        <v>30</v>
      </c>
      <c r="Q1065" s="246"/>
      <c r="R1065" s="97"/>
      <c r="S1065" s="97"/>
      <c r="T1065" s="101">
        <v>1</v>
      </c>
      <c r="U1065" s="243">
        <v>10</v>
      </c>
      <c r="V1065" s="97">
        <v>6</v>
      </c>
      <c r="W1065" s="99" t="str">
        <f t="shared" si="130"/>
        <v>UREN -80 033001 10 6</v>
      </c>
      <c r="X1065" s="99" t="str">
        <f t="shared" si="131"/>
        <v>10 6</v>
      </c>
      <c r="Y1065" s="101"/>
      <c r="Z1065" s="101"/>
      <c r="AA1065" s="101"/>
      <c r="AB1065" s="247" t="s">
        <v>3062</v>
      </c>
      <c r="AC1065" s="97"/>
      <c r="AD1065" s="100">
        <f>IF(AE1065="","",VLOOKUP(AE1065,Mapping!AT:AU,2,FALSE))</f>
        <v>2</v>
      </c>
      <c r="AE1065" s="101" t="s">
        <v>1</v>
      </c>
    </row>
    <row r="1066" spans="1:31">
      <c r="A1066" s="215">
        <v>20196919</v>
      </c>
      <c r="B1066" s="217" t="s">
        <v>3077</v>
      </c>
      <c r="C1066" s="312"/>
      <c r="D1066" s="312"/>
      <c r="E1066" s="312"/>
      <c r="F1066" s="97">
        <v>12</v>
      </c>
      <c r="G1066" s="97">
        <v>6</v>
      </c>
      <c r="H1066" s="99" t="str">
        <f t="shared" si="128"/>
        <v>UREN -80 033001 12 6</v>
      </c>
      <c r="I1066" s="99" t="str">
        <f t="shared" si="129"/>
        <v>12 6</v>
      </c>
      <c r="J1066" s="101"/>
      <c r="K1066" s="331">
        <f>IFERROR(VLOOKUP(L1066,Mapping!AW:BA,5,FALSE),"")</f>
        <v>3</v>
      </c>
      <c r="L1066" s="97" t="s">
        <v>943</v>
      </c>
      <c r="M1066" s="336" t="s">
        <v>3057</v>
      </c>
      <c r="N1066" s="97" t="s">
        <v>2933</v>
      </c>
      <c r="O1066" s="263">
        <v>44651</v>
      </c>
      <c r="P1066" s="217" t="s">
        <v>3047</v>
      </c>
      <c r="Q1066" s="246"/>
      <c r="R1066" s="97"/>
      <c r="S1066" s="97"/>
      <c r="T1066" s="101">
        <v>1</v>
      </c>
      <c r="U1066" s="97">
        <v>12</v>
      </c>
      <c r="V1066" s="97">
        <v>6</v>
      </c>
      <c r="W1066" s="99" t="str">
        <f t="shared" si="130"/>
        <v>UREN -80 033001 12 6</v>
      </c>
      <c r="X1066" s="99" t="str">
        <f t="shared" si="131"/>
        <v>12 6</v>
      </c>
      <c r="Y1066" s="101"/>
      <c r="Z1066" s="101"/>
      <c r="AA1066" s="101"/>
      <c r="AB1066" s="247" t="s">
        <v>3062</v>
      </c>
      <c r="AC1066" s="97"/>
      <c r="AD1066" s="100">
        <f>IF(AE1066="","",VLOOKUP(AE1066,Mapping!AT:AU,2,FALSE))</f>
        <v>2</v>
      </c>
      <c r="AE1066" s="101" t="s">
        <v>1</v>
      </c>
    </row>
    <row r="1067" spans="1:31">
      <c r="A1067" s="215">
        <v>20196919</v>
      </c>
      <c r="B1067" s="217" t="s">
        <v>3077</v>
      </c>
      <c r="C1067" s="312"/>
      <c r="D1067" s="312"/>
      <c r="E1067" s="312"/>
      <c r="F1067" s="243">
        <v>10</v>
      </c>
      <c r="G1067" s="97">
        <v>6</v>
      </c>
      <c r="H1067" s="99" t="str">
        <f t="shared" si="128"/>
        <v>UREN -80 033001 10 6</v>
      </c>
      <c r="I1067" s="99" t="str">
        <f t="shared" si="129"/>
        <v>10 6</v>
      </c>
      <c r="J1067" s="101" t="s">
        <v>205</v>
      </c>
      <c r="K1067" s="331">
        <f>IFERROR(VLOOKUP(L1067,Mapping!AW:BA,5,FALSE),"")</f>
        <v>2</v>
      </c>
      <c r="L1067" s="97" t="s">
        <v>925</v>
      </c>
      <c r="M1067" s="336" t="s">
        <v>2938</v>
      </c>
      <c r="N1067" s="97" t="s">
        <v>2933</v>
      </c>
      <c r="O1067" s="263">
        <v>44651</v>
      </c>
      <c r="P1067" s="217" t="s">
        <v>30</v>
      </c>
      <c r="Q1067" s="246"/>
      <c r="R1067" s="97"/>
      <c r="S1067" s="97"/>
      <c r="T1067" s="101">
        <v>1</v>
      </c>
      <c r="U1067" s="243">
        <v>10</v>
      </c>
      <c r="V1067" s="97">
        <v>6</v>
      </c>
      <c r="W1067" s="99" t="str">
        <f t="shared" si="130"/>
        <v>UREN -80 033001 10 6</v>
      </c>
      <c r="X1067" s="99" t="str">
        <f t="shared" si="131"/>
        <v>10 6</v>
      </c>
      <c r="Y1067" s="101"/>
      <c r="Z1067" s="101"/>
      <c r="AA1067" s="101"/>
      <c r="AB1067" s="247" t="s">
        <v>3182</v>
      </c>
      <c r="AC1067" s="97"/>
      <c r="AD1067" s="100">
        <f>IF(AE1067="","",VLOOKUP(AE1067,Mapping!AT:AU,2,FALSE))</f>
        <v>2</v>
      </c>
      <c r="AE1067" s="101" t="s">
        <v>1</v>
      </c>
    </row>
    <row r="1068" spans="1:31">
      <c r="A1068" s="215">
        <v>20196919</v>
      </c>
      <c r="B1068" s="217" t="s">
        <v>3077</v>
      </c>
      <c r="C1068" s="312"/>
      <c r="D1068" s="312"/>
      <c r="E1068" s="312"/>
      <c r="F1068" s="97">
        <v>12</v>
      </c>
      <c r="G1068" s="97">
        <v>6</v>
      </c>
      <c r="H1068" s="99" t="str">
        <f t="shared" si="128"/>
        <v>UREN -80 033001 12 6</v>
      </c>
      <c r="I1068" s="99" t="str">
        <f t="shared" si="129"/>
        <v>12 6</v>
      </c>
      <c r="J1068" s="101"/>
      <c r="K1068" s="331">
        <f>IFERROR(VLOOKUP(L1068,Mapping!AW:BA,5,FALSE),"")</f>
        <v>2</v>
      </c>
      <c r="L1068" s="97" t="s">
        <v>925</v>
      </c>
      <c r="M1068" s="336" t="s">
        <v>3057</v>
      </c>
      <c r="N1068" s="97" t="s">
        <v>2933</v>
      </c>
      <c r="O1068" s="263">
        <v>44651</v>
      </c>
      <c r="P1068" s="101" t="s">
        <v>3047</v>
      </c>
      <c r="Q1068" s="246"/>
      <c r="R1068" s="97"/>
      <c r="S1068" s="97"/>
      <c r="T1068" s="101">
        <v>1</v>
      </c>
      <c r="U1068" s="97">
        <v>12</v>
      </c>
      <c r="V1068" s="97">
        <v>6</v>
      </c>
      <c r="W1068" s="99" t="str">
        <f t="shared" si="130"/>
        <v>UREN -80 033001 12 6</v>
      </c>
      <c r="X1068" s="99" t="str">
        <f t="shared" si="131"/>
        <v>12 6</v>
      </c>
      <c r="Y1068" s="101"/>
      <c r="Z1068" s="101"/>
      <c r="AA1068" s="101"/>
      <c r="AB1068" s="247" t="s">
        <v>3182</v>
      </c>
      <c r="AC1068" s="97"/>
      <c r="AD1068" s="100">
        <f>IF(AE1068="","",VLOOKUP(AE1068,Mapping!AT:AU,2,FALSE))</f>
        <v>2</v>
      </c>
      <c r="AE1068" s="101" t="s">
        <v>1</v>
      </c>
    </row>
    <row r="1069" spans="1:31" ht="43.5">
      <c r="A1069" s="215">
        <v>20196919</v>
      </c>
      <c r="B1069" s="217" t="s">
        <v>3077</v>
      </c>
      <c r="C1069" s="312"/>
      <c r="D1069" s="312"/>
      <c r="E1069" s="312"/>
      <c r="F1069" s="243">
        <v>10</v>
      </c>
      <c r="G1069" s="97"/>
      <c r="H1069" s="99" t="str">
        <f t="shared" si="128"/>
        <v/>
      </c>
      <c r="I1069" s="99" t="str">
        <f t="shared" si="129"/>
        <v/>
      </c>
      <c r="J1069" s="101" t="s">
        <v>205</v>
      </c>
      <c r="K1069" s="331">
        <f>IFERROR(VLOOKUP(L1069,Mapping!AW:BA,5,FALSE),"")</f>
        <v>1</v>
      </c>
      <c r="L1069" s="97" t="s">
        <v>905</v>
      </c>
      <c r="M1069" s="336" t="s">
        <v>2938</v>
      </c>
      <c r="N1069" s="97" t="s">
        <v>2933</v>
      </c>
      <c r="O1069" s="263">
        <v>44651</v>
      </c>
      <c r="P1069" s="217" t="s">
        <v>30</v>
      </c>
      <c r="Q1069" s="246"/>
      <c r="R1069" s="97"/>
      <c r="S1069" s="97"/>
      <c r="T1069" s="101">
        <v>1</v>
      </c>
      <c r="U1069" s="243">
        <v>10</v>
      </c>
      <c r="V1069" s="97"/>
      <c r="W1069" s="99" t="str">
        <f t="shared" si="130"/>
        <v/>
      </c>
      <c r="X1069" s="99" t="str">
        <f t="shared" si="131"/>
        <v/>
      </c>
      <c r="Y1069" s="101"/>
      <c r="Z1069" s="101"/>
      <c r="AA1069" s="101"/>
      <c r="AB1069" s="247" t="s">
        <v>3183</v>
      </c>
      <c r="AC1069" s="97"/>
      <c r="AD1069" s="100">
        <f>IF(AE1069="","",VLOOKUP(AE1069,Mapping!AT:AU,2,FALSE))</f>
        <v>2</v>
      </c>
      <c r="AE1069" s="101" t="s">
        <v>1</v>
      </c>
    </row>
    <row r="1070" spans="1:31">
      <c r="A1070" s="215" t="s">
        <v>416</v>
      </c>
      <c r="B1070" s="217" t="s">
        <v>417</v>
      </c>
      <c r="C1070" s="312"/>
      <c r="D1070" s="312"/>
      <c r="E1070" s="312"/>
      <c r="F1070" s="243">
        <v>10</v>
      </c>
      <c r="G1070" s="97"/>
      <c r="H1070" s="99" t="str">
        <f t="shared" si="128"/>
        <v/>
      </c>
      <c r="I1070" s="99" t="str">
        <f t="shared" si="129"/>
        <v/>
      </c>
      <c r="J1070" s="101" t="s">
        <v>205</v>
      </c>
      <c r="K1070" s="331">
        <f>IFERROR(VLOOKUP(L1070,Mapping!AW:BA,5,FALSE),"")</f>
        <v>2</v>
      </c>
      <c r="L1070" s="97" t="s">
        <v>925</v>
      </c>
      <c r="M1070" s="336" t="s">
        <v>2938</v>
      </c>
      <c r="N1070" s="97" t="s">
        <v>2879</v>
      </c>
      <c r="O1070" s="255" t="s">
        <v>3184</v>
      </c>
      <c r="P1070" s="217" t="s">
        <v>30</v>
      </c>
      <c r="Q1070" s="246"/>
      <c r="R1070" s="97"/>
      <c r="S1070" s="97"/>
      <c r="T1070" s="101">
        <v>1</v>
      </c>
      <c r="U1070" s="243">
        <v>10</v>
      </c>
      <c r="V1070" s="97"/>
      <c r="W1070" s="99" t="str">
        <f t="shared" si="130"/>
        <v/>
      </c>
      <c r="X1070" s="99" t="str">
        <f t="shared" si="131"/>
        <v/>
      </c>
      <c r="Y1070" s="101"/>
      <c r="Z1070" s="101"/>
      <c r="AA1070" s="101"/>
      <c r="AB1070" s="247" t="s">
        <v>3182</v>
      </c>
      <c r="AC1070" s="97"/>
      <c r="AD1070" s="100">
        <f>IF(AE1070="","",VLOOKUP(AE1070,Mapping!AT:AU,2,FALSE))</f>
        <v>2</v>
      </c>
      <c r="AE1070" s="101" t="s">
        <v>1</v>
      </c>
    </row>
    <row r="1071" spans="1:31">
      <c r="A1071" s="215" t="s">
        <v>405</v>
      </c>
      <c r="B1071" s="217" t="s">
        <v>406</v>
      </c>
      <c r="C1071" s="312"/>
      <c r="D1071" s="312"/>
      <c r="E1071" s="312"/>
      <c r="F1071" s="243">
        <v>10</v>
      </c>
      <c r="G1071" s="97"/>
      <c r="H1071" s="99" t="str">
        <f t="shared" si="128"/>
        <v/>
      </c>
      <c r="I1071" s="99" t="str">
        <f t="shared" si="129"/>
        <v/>
      </c>
      <c r="J1071" s="101" t="s">
        <v>205</v>
      </c>
      <c r="K1071" s="331">
        <f>IFERROR(VLOOKUP(L1071,Mapping!AW:BA,5,FALSE),"")</f>
        <v>2</v>
      </c>
      <c r="L1071" s="97" t="s">
        <v>925</v>
      </c>
      <c r="M1071" s="336" t="s">
        <v>2938</v>
      </c>
      <c r="N1071" s="97" t="s">
        <v>2879</v>
      </c>
      <c r="O1071" s="255" t="s">
        <v>3184</v>
      </c>
      <c r="P1071" s="217" t="s">
        <v>30</v>
      </c>
      <c r="Q1071" s="246"/>
      <c r="R1071" s="97"/>
      <c r="S1071" s="97"/>
      <c r="T1071" s="101">
        <v>1</v>
      </c>
      <c r="U1071" s="243">
        <v>10</v>
      </c>
      <c r="V1071" s="97"/>
      <c r="W1071" s="99" t="str">
        <f t="shared" si="130"/>
        <v/>
      </c>
      <c r="X1071" s="99" t="str">
        <f t="shared" si="131"/>
        <v/>
      </c>
      <c r="Y1071" s="101"/>
      <c r="Z1071" s="101"/>
      <c r="AA1071" s="101"/>
      <c r="AB1071" s="247" t="s">
        <v>3182</v>
      </c>
      <c r="AC1071" s="97"/>
      <c r="AD1071" s="100">
        <f>IF(AE1071="","",VLOOKUP(AE1071,Mapping!AT:AU,2,FALSE))</f>
        <v>2</v>
      </c>
      <c r="AE1071" s="101" t="s">
        <v>1</v>
      </c>
    </row>
    <row r="1072" spans="1:31" ht="29">
      <c r="A1072" s="215" t="s">
        <v>405</v>
      </c>
      <c r="B1072" s="217" t="s">
        <v>406</v>
      </c>
      <c r="C1072" s="312"/>
      <c r="D1072" s="312"/>
      <c r="E1072" s="312"/>
      <c r="F1072" s="243"/>
      <c r="G1072" s="97"/>
      <c r="H1072" s="99" t="str">
        <f t="shared" si="128"/>
        <v/>
      </c>
      <c r="I1072" s="99" t="str">
        <f t="shared" si="129"/>
        <v/>
      </c>
      <c r="J1072" s="101"/>
      <c r="K1072" s="331">
        <f>IFERROR(VLOOKUP(L1072,Mapping!AW:BA,5,FALSE),"")</f>
        <v>2</v>
      </c>
      <c r="L1072" s="97" t="s">
        <v>925</v>
      </c>
      <c r="M1072" s="336" t="s">
        <v>2938</v>
      </c>
      <c r="N1072" s="97" t="s">
        <v>2879</v>
      </c>
      <c r="O1072" s="255" t="s">
        <v>3184</v>
      </c>
      <c r="P1072" s="217" t="s">
        <v>3185</v>
      </c>
      <c r="Q1072" s="246"/>
      <c r="R1072" s="97"/>
      <c r="S1072" s="97"/>
      <c r="T1072" s="101">
        <v>1</v>
      </c>
      <c r="U1072" s="243"/>
      <c r="V1072" s="97"/>
      <c r="W1072" s="99" t="str">
        <f t="shared" si="130"/>
        <v/>
      </c>
      <c r="X1072" s="99" t="str">
        <f t="shared" si="131"/>
        <v/>
      </c>
      <c r="Y1072" s="101"/>
      <c r="Z1072" s="101"/>
      <c r="AA1072" s="101"/>
      <c r="AB1072" s="247" t="s">
        <v>3186</v>
      </c>
      <c r="AC1072" s="97"/>
      <c r="AD1072" s="100">
        <f>IF(AE1072="","",VLOOKUP(AE1072,Mapping!AT:AU,2,FALSE))</f>
        <v>2</v>
      </c>
      <c r="AE1072" s="101" t="s">
        <v>1</v>
      </c>
    </row>
    <row r="1073" spans="1:31">
      <c r="A1073" s="215" t="s">
        <v>408</v>
      </c>
      <c r="B1073" s="217" t="s">
        <v>409</v>
      </c>
      <c r="C1073" s="312"/>
      <c r="D1073" s="312"/>
      <c r="E1073" s="312"/>
      <c r="F1073" s="243">
        <v>10</v>
      </c>
      <c r="G1073" s="97"/>
      <c r="H1073" s="99" t="str">
        <f t="shared" si="128"/>
        <v/>
      </c>
      <c r="I1073" s="99" t="str">
        <f t="shared" si="129"/>
        <v/>
      </c>
      <c r="J1073" s="101" t="s">
        <v>205</v>
      </c>
      <c r="K1073" s="331">
        <f>IFERROR(VLOOKUP(L1073,Mapping!AW:BA,5,FALSE),"")</f>
        <v>2</v>
      </c>
      <c r="L1073" s="97" t="s">
        <v>925</v>
      </c>
      <c r="M1073" s="336" t="s">
        <v>2938</v>
      </c>
      <c r="N1073" s="97" t="s">
        <v>2879</v>
      </c>
      <c r="O1073" s="255" t="s">
        <v>3184</v>
      </c>
      <c r="P1073" s="217" t="s">
        <v>30</v>
      </c>
      <c r="Q1073" s="246"/>
      <c r="R1073" s="97"/>
      <c r="S1073" s="97"/>
      <c r="T1073" s="101">
        <v>1</v>
      </c>
      <c r="U1073" s="243">
        <v>10</v>
      </c>
      <c r="V1073" s="97"/>
      <c r="W1073" s="99" t="str">
        <f t="shared" si="130"/>
        <v/>
      </c>
      <c r="X1073" s="99" t="str">
        <f t="shared" si="131"/>
        <v/>
      </c>
      <c r="Y1073" s="101"/>
      <c r="Z1073" s="101"/>
      <c r="AA1073" s="101"/>
      <c r="AB1073" s="247" t="s">
        <v>3182</v>
      </c>
      <c r="AC1073" s="97"/>
      <c r="AD1073" s="100">
        <f>IF(AE1073="","",VLOOKUP(AE1073,Mapping!AT:AU,2,FALSE))</f>
        <v>2</v>
      </c>
      <c r="AE1073" s="101" t="s">
        <v>1</v>
      </c>
    </row>
    <row r="1074" spans="1:31">
      <c r="A1074" s="215" t="s">
        <v>408</v>
      </c>
      <c r="B1074" s="217" t="s">
        <v>409</v>
      </c>
      <c r="C1074" s="312"/>
      <c r="D1074" s="312"/>
      <c r="E1074" s="312"/>
      <c r="F1074" s="243"/>
      <c r="G1074" s="97"/>
      <c r="H1074" s="99" t="str">
        <f t="shared" si="128"/>
        <v/>
      </c>
      <c r="I1074" s="99" t="str">
        <f t="shared" si="129"/>
        <v/>
      </c>
      <c r="J1074" s="101"/>
      <c r="K1074" s="331">
        <f>IFERROR(VLOOKUP(L1074,Mapping!AW:BA,5,FALSE),"")</f>
        <v>2</v>
      </c>
      <c r="L1074" s="97" t="s">
        <v>925</v>
      </c>
      <c r="M1074" s="336" t="s">
        <v>3057</v>
      </c>
      <c r="N1074" s="97" t="s">
        <v>2879</v>
      </c>
      <c r="O1074" s="255" t="s">
        <v>3184</v>
      </c>
      <c r="P1074" s="101" t="s">
        <v>3047</v>
      </c>
      <c r="Q1074" s="246"/>
      <c r="R1074" s="97"/>
      <c r="S1074" s="97"/>
      <c r="T1074" s="101">
        <v>1</v>
      </c>
      <c r="U1074" s="243"/>
      <c r="V1074" s="97"/>
      <c r="W1074" s="99" t="str">
        <f t="shared" si="130"/>
        <v/>
      </c>
      <c r="X1074" s="99" t="str">
        <f t="shared" si="131"/>
        <v/>
      </c>
      <c r="Y1074" s="101"/>
      <c r="Z1074" s="101"/>
      <c r="AA1074" s="101"/>
      <c r="AB1074" s="247" t="s">
        <v>3182</v>
      </c>
      <c r="AC1074" s="97"/>
      <c r="AD1074" s="100">
        <f>IF(AE1074="","",VLOOKUP(AE1074,Mapping!AT:AU,2,FALSE))</f>
        <v>2</v>
      </c>
      <c r="AE1074" s="101" t="s">
        <v>1</v>
      </c>
    </row>
    <row r="1075" spans="1:31">
      <c r="A1075" s="215" t="s">
        <v>411</v>
      </c>
      <c r="B1075" s="217" t="s">
        <v>412</v>
      </c>
      <c r="C1075" s="312"/>
      <c r="D1075" s="312"/>
      <c r="E1075" s="312"/>
      <c r="F1075" s="243">
        <v>10</v>
      </c>
      <c r="G1075" s="97"/>
      <c r="H1075" s="99" t="str">
        <f t="shared" si="128"/>
        <v/>
      </c>
      <c r="I1075" s="99" t="str">
        <f t="shared" si="129"/>
        <v/>
      </c>
      <c r="J1075" s="101" t="s">
        <v>205</v>
      </c>
      <c r="K1075" s="331">
        <f>IFERROR(VLOOKUP(L1075,Mapping!AW:BA,5,FALSE),"")</f>
        <v>2</v>
      </c>
      <c r="L1075" s="97" t="s">
        <v>925</v>
      </c>
      <c r="M1075" s="336" t="s">
        <v>2938</v>
      </c>
      <c r="N1075" s="97" t="s">
        <v>2879</v>
      </c>
      <c r="O1075" s="255" t="s">
        <v>3184</v>
      </c>
      <c r="P1075" s="217" t="s">
        <v>30</v>
      </c>
      <c r="Q1075" s="246"/>
      <c r="R1075" s="97"/>
      <c r="S1075" s="97"/>
      <c r="T1075" s="101">
        <v>1</v>
      </c>
      <c r="U1075" s="243">
        <v>10</v>
      </c>
      <c r="V1075" s="97"/>
      <c r="W1075" s="99" t="str">
        <f t="shared" si="130"/>
        <v/>
      </c>
      <c r="X1075" s="99" t="str">
        <f t="shared" si="131"/>
        <v/>
      </c>
      <c r="Y1075" s="101"/>
      <c r="Z1075" s="101"/>
      <c r="AA1075" s="101"/>
      <c r="AB1075" s="247" t="s">
        <v>3182</v>
      </c>
      <c r="AC1075" s="97"/>
      <c r="AD1075" s="100">
        <f>IF(AE1075="","",VLOOKUP(AE1075,Mapping!AT:AU,2,FALSE))</f>
        <v>2</v>
      </c>
      <c r="AE1075" s="101" t="s">
        <v>1</v>
      </c>
    </row>
    <row r="1076" spans="1:31">
      <c r="A1076" s="215" t="s">
        <v>411</v>
      </c>
      <c r="B1076" s="217" t="s">
        <v>412</v>
      </c>
      <c r="C1076" s="312"/>
      <c r="D1076" s="312"/>
      <c r="E1076" s="312"/>
      <c r="F1076" s="243"/>
      <c r="G1076" s="97"/>
      <c r="H1076" s="99" t="str">
        <f t="shared" si="128"/>
        <v/>
      </c>
      <c r="I1076" s="99" t="str">
        <f t="shared" si="129"/>
        <v/>
      </c>
      <c r="J1076" s="101"/>
      <c r="K1076" s="331">
        <f>IFERROR(VLOOKUP(L1076,Mapping!AW:BA,5,FALSE),"")</f>
        <v>2</v>
      </c>
      <c r="L1076" s="97" t="s">
        <v>925</v>
      </c>
      <c r="M1076" s="336" t="s">
        <v>3057</v>
      </c>
      <c r="N1076" s="97" t="s">
        <v>2879</v>
      </c>
      <c r="O1076" s="255" t="s">
        <v>3184</v>
      </c>
      <c r="P1076" s="101" t="s">
        <v>3047</v>
      </c>
      <c r="Q1076" s="246"/>
      <c r="R1076" s="97"/>
      <c r="S1076" s="97"/>
      <c r="T1076" s="101">
        <v>1</v>
      </c>
      <c r="U1076" s="243"/>
      <c r="V1076" s="97"/>
      <c r="W1076" s="99" t="str">
        <f t="shared" si="130"/>
        <v/>
      </c>
      <c r="X1076" s="99" t="str">
        <f t="shared" si="131"/>
        <v/>
      </c>
      <c r="Y1076" s="101"/>
      <c r="Z1076" s="101"/>
      <c r="AA1076" s="101"/>
      <c r="AB1076" s="247" t="s">
        <v>3182</v>
      </c>
      <c r="AC1076" s="97"/>
      <c r="AD1076" s="100">
        <f>IF(AE1076="","",VLOOKUP(AE1076,Mapping!AT:AU,2,FALSE))</f>
        <v>2</v>
      </c>
      <c r="AE1076" s="101" t="s">
        <v>1</v>
      </c>
    </row>
    <row r="1077" spans="1:31">
      <c r="A1077" s="215" t="s">
        <v>413</v>
      </c>
      <c r="B1077" s="217" t="s">
        <v>414</v>
      </c>
      <c r="C1077" s="312"/>
      <c r="D1077" s="312"/>
      <c r="E1077" s="312"/>
      <c r="F1077" s="243">
        <v>10</v>
      </c>
      <c r="G1077" s="97"/>
      <c r="H1077" s="99" t="str">
        <f t="shared" si="128"/>
        <v/>
      </c>
      <c r="I1077" s="99" t="str">
        <f t="shared" si="129"/>
        <v/>
      </c>
      <c r="J1077" s="101" t="s">
        <v>205</v>
      </c>
      <c r="K1077" s="331">
        <f>IFERROR(VLOOKUP(L1077,Mapping!AW:BA,5,FALSE),"")</f>
        <v>2</v>
      </c>
      <c r="L1077" s="97" t="s">
        <v>925</v>
      </c>
      <c r="M1077" s="336" t="s">
        <v>2938</v>
      </c>
      <c r="N1077" s="97" t="s">
        <v>2879</v>
      </c>
      <c r="O1077" s="255" t="s">
        <v>3184</v>
      </c>
      <c r="P1077" s="217" t="s">
        <v>30</v>
      </c>
      <c r="Q1077" s="246"/>
      <c r="R1077" s="97"/>
      <c r="S1077" s="97"/>
      <c r="T1077" s="101">
        <v>1</v>
      </c>
      <c r="U1077" s="243">
        <v>10</v>
      </c>
      <c r="V1077" s="97"/>
      <c r="W1077" s="99" t="str">
        <f t="shared" si="130"/>
        <v/>
      </c>
      <c r="X1077" s="99" t="str">
        <f t="shared" si="131"/>
        <v/>
      </c>
      <c r="Y1077" s="101"/>
      <c r="Z1077" s="101"/>
      <c r="AA1077" s="101"/>
      <c r="AB1077" s="247" t="s">
        <v>3182</v>
      </c>
      <c r="AC1077" s="97"/>
      <c r="AD1077" s="100">
        <f>IF(AE1077="","",VLOOKUP(AE1077,Mapping!AT:AU,2,FALSE))</f>
        <v>2</v>
      </c>
      <c r="AE1077" s="101" t="s">
        <v>1</v>
      </c>
    </row>
    <row r="1078" spans="1:31">
      <c r="A1078" s="215" t="s">
        <v>413</v>
      </c>
      <c r="B1078" s="217" t="s">
        <v>414</v>
      </c>
      <c r="C1078" s="312"/>
      <c r="D1078" s="312"/>
      <c r="E1078" s="312"/>
      <c r="F1078" s="243"/>
      <c r="G1078" s="97"/>
      <c r="H1078" s="99" t="str">
        <f t="shared" si="128"/>
        <v/>
      </c>
      <c r="I1078" s="99" t="str">
        <f t="shared" si="129"/>
        <v/>
      </c>
      <c r="J1078" s="101"/>
      <c r="K1078" s="331">
        <f>IFERROR(VLOOKUP(L1078,Mapping!AW:BA,5,FALSE),"")</f>
        <v>2</v>
      </c>
      <c r="L1078" s="97" t="s">
        <v>925</v>
      </c>
      <c r="M1078" s="336" t="s">
        <v>3057</v>
      </c>
      <c r="N1078" s="97" t="s">
        <v>2879</v>
      </c>
      <c r="O1078" s="255" t="s">
        <v>3184</v>
      </c>
      <c r="P1078" s="101" t="s">
        <v>3047</v>
      </c>
      <c r="Q1078" s="246"/>
      <c r="R1078" s="97"/>
      <c r="S1078" s="97"/>
      <c r="T1078" s="101">
        <v>1</v>
      </c>
      <c r="U1078" s="243"/>
      <c r="V1078" s="97"/>
      <c r="W1078" s="99" t="str">
        <f t="shared" si="130"/>
        <v/>
      </c>
      <c r="X1078" s="99" t="str">
        <f t="shared" si="131"/>
        <v/>
      </c>
      <c r="Y1078" s="101"/>
      <c r="Z1078" s="101"/>
      <c r="AA1078" s="101"/>
      <c r="AB1078" s="247" t="s">
        <v>3182</v>
      </c>
      <c r="AC1078" s="97"/>
      <c r="AD1078" s="100">
        <f>IF(AE1078="","",VLOOKUP(AE1078,Mapping!AT:AU,2,FALSE))</f>
        <v>2</v>
      </c>
      <c r="AE1078" s="101" t="s">
        <v>1</v>
      </c>
    </row>
    <row r="1079" spans="1:31">
      <c r="A1079" s="215" t="s">
        <v>391</v>
      </c>
      <c r="B1079" s="217" t="s">
        <v>392</v>
      </c>
      <c r="C1079" s="312"/>
      <c r="D1079" s="312"/>
      <c r="E1079" s="312"/>
      <c r="F1079" s="243">
        <v>10</v>
      </c>
      <c r="G1079" s="97"/>
      <c r="H1079" s="99" t="str">
        <f t="shared" si="128"/>
        <v/>
      </c>
      <c r="I1079" s="99" t="str">
        <f t="shared" si="129"/>
        <v/>
      </c>
      <c r="J1079" s="101" t="s">
        <v>205</v>
      </c>
      <c r="K1079" s="331">
        <f>IFERROR(VLOOKUP(L1079,Mapping!AW:BA,5,FALSE),"")</f>
        <v>2</v>
      </c>
      <c r="L1079" s="97" t="s">
        <v>925</v>
      </c>
      <c r="M1079" s="336" t="s">
        <v>2938</v>
      </c>
      <c r="N1079" s="97" t="s">
        <v>2879</v>
      </c>
      <c r="O1079" s="255" t="s">
        <v>3184</v>
      </c>
      <c r="P1079" s="217" t="s">
        <v>30</v>
      </c>
      <c r="Q1079" s="246"/>
      <c r="R1079" s="97"/>
      <c r="S1079" s="97"/>
      <c r="T1079" s="101">
        <v>1</v>
      </c>
      <c r="U1079" s="243">
        <v>10</v>
      </c>
      <c r="V1079" s="97"/>
      <c r="W1079" s="99" t="str">
        <f t="shared" si="130"/>
        <v/>
      </c>
      <c r="X1079" s="99" t="str">
        <f t="shared" si="131"/>
        <v/>
      </c>
      <c r="Y1079" s="101"/>
      <c r="Z1079" s="101"/>
      <c r="AA1079" s="101"/>
      <c r="AB1079" s="247" t="s">
        <v>3182</v>
      </c>
      <c r="AC1079" s="97"/>
      <c r="AD1079" s="100">
        <f>IF(AE1079="","",VLOOKUP(AE1079,Mapping!AT:AU,2,FALSE))</f>
        <v>2</v>
      </c>
      <c r="AE1079" s="101" t="s">
        <v>1</v>
      </c>
    </row>
    <row r="1080" spans="1:31">
      <c r="A1080" s="215" t="s">
        <v>403</v>
      </c>
      <c r="B1080" s="217" t="s">
        <v>404</v>
      </c>
      <c r="C1080" s="312"/>
      <c r="D1080" s="312"/>
      <c r="E1080" s="312"/>
      <c r="F1080" s="243">
        <v>10</v>
      </c>
      <c r="G1080" s="97"/>
      <c r="H1080" s="99" t="str">
        <f t="shared" si="128"/>
        <v/>
      </c>
      <c r="I1080" s="99" t="str">
        <f t="shared" si="129"/>
        <v/>
      </c>
      <c r="J1080" s="101" t="s">
        <v>205</v>
      </c>
      <c r="K1080" s="331">
        <f>IFERROR(VLOOKUP(L1080,Mapping!AW:BA,5,FALSE),"")</f>
        <v>2</v>
      </c>
      <c r="L1080" s="97" t="s">
        <v>925</v>
      </c>
      <c r="M1080" s="336" t="s">
        <v>2938</v>
      </c>
      <c r="N1080" s="97" t="s">
        <v>2879</v>
      </c>
      <c r="O1080" s="255" t="s">
        <v>3184</v>
      </c>
      <c r="P1080" s="217" t="s">
        <v>30</v>
      </c>
      <c r="Q1080" s="246"/>
      <c r="R1080" s="97"/>
      <c r="S1080" s="97"/>
      <c r="T1080" s="101">
        <v>1</v>
      </c>
      <c r="U1080" s="243">
        <v>10</v>
      </c>
      <c r="V1080" s="97"/>
      <c r="W1080" s="99" t="str">
        <f t="shared" si="130"/>
        <v/>
      </c>
      <c r="X1080" s="99" t="str">
        <f t="shared" si="131"/>
        <v/>
      </c>
      <c r="Y1080" s="101"/>
      <c r="Z1080" s="101"/>
      <c r="AA1080" s="101"/>
      <c r="AB1080" s="247" t="s">
        <v>3182</v>
      </c>
      <c r="AC1080" s="97"/>
      <c r="AD1080" s="100">
        <f>IF(AE1080="","",VLOOKUP(AE1080,Mapping!AT:AU,2,FALSE))</f>
        <v>2</v>
      </c>
      <c r="AE1080" s="101" t="s">
        <v>1</v>
      </c>
    </row>
    <row r="1081" spans="1:31">
      <c r="A1081" s="215" t="s">
        <v>403</v>
      </c>
      <c r="B1081" s="217" t="s">
        <v>404</v>
      </c>
      <c r="C1081" s="312"/>
      <c r="D1081" s="312"/>
      <c r="E1081" s="312"/>
      <c r="F1081" s="243"/>
      <c r="G1081" s="97"/>
      <c r="H1081" s="99" t="str">
        <f t="shared" si="128"/>
        <v/>
      </c>
      <c r="I1081" s="99" t="str">
        <f t="shared" si="129"/>
        <v/>
      </c>
      <c r="J1081" s="101"/>
      <c r="K1081" s="331">
        <f>IFERROR(VLOOKUP(L1081,Mapping!AW:BA,5,FALSE),"")</f>
        <v>2</v>
      </c>
      <c r="L1081" s="97" t="s">
        <v>925</v>
      </c>
      <c r="M1081" s="336" t="s">
        <v>3057</v>
      </c>
      <c r="N1081" s="97" t="s">
        <v>2879</v>
      </c>
      <c r="O1081" s="255" t="s">
        <v>3184</v>
      </c>
      <c r="P1081" s="101" t="s">
        <v>3047</v>
      </c>
      <c r="Q1081" s="246"/>
      <c r="R1081" s="97"/>
      <c r="S1081" s="97"/>
      <c r="T1081" s="101">
        <v>1</v>
      </c>
      <c r="U1081" s="243"/>
      <c r="V1081" s="97"/>
      <c r="W1081" s="99" t="str">
        <f t="shared" si="130"/>
        <v/>
      </c>
      <c r="X1081" s="99" t="str">
        <f t="shared" si="131"/>
        <v/>
      </c>
      <c r="Y1081" s="101"/>
      <c r="Z1081" s="101"/>
      <c r="AA1081" s="101"/>
      <c r="AB1081" s="247" t="s">
        <v>3182</v>
      </c>
      <c r="AC1081" s="97"/>
      <c r="AD1081" s="100">
        <f>IF(AE1081="","",VLOOKUP(AE1081,Mapping!AT:AU,2,FALSE))</f>
        <v>2</v>
      </c>
      <c r="AE1081" s="101" t="s">
        <v>1</v>
      </c>
    </row>
    <row r="1082" spans="1:31">
      <c r="A1082" s="215" t="s">
        <v>374</v>
      </c>
      <c r="B1082" s="217" t="s">
        <v>375</v>
      </c>
      <c r="C1082" s="312"/>
      <c r="D1082" s="312"/>
      <c r="E1082" s="312"/>
      <c r="F1082" s="243">
        <v>10</v>
      </c>
      <c r="G1082" s="97"/>
      <c r="H1082" s="99" t="str">
        <f t="shared" si="128"/>
        <v/>
      </c>
      <c r="I1082" s="99" t="str">
        <f t="shared" si="129"/>
        <v/>
      </c>
      <c r="J1082" s="101" t="s">
        <v>205</v>
      </c>
      <c r="K1082" s="331">
        <f>IFERROR(VLOOKUP(L1082,Mapping!AW:BA,5,FALSE),"")</f>
        <v>2</v>
      </c>
      <c r="L1082" s="97" t="s">
        <v>925</v>
      </c>
      <c r="M1082" s="336" t="s">
        <v>2938</v>
      </c>
      <c r="N1082" s="97" t="s">
        <v>2879</v>
      </c>
      <c r="O1082" s="255" t="s">
        <v>3184</v>
      </c>
      <c r="P1082" s="217" t="s">
        <v>30</v>
      </c>
      <c r="Q1082" s="246"/>
      <c r="R1082" s="97"/>
      <c r="S1082" s="97"/>
      <c r="T1082" s="101">
        <v>1</v>
      </c>
      <c r="U1082" s="243">
        <v>10</v>
      </c>
      <c r="V1082" s="97"/>
      <c r="W1082" s="99" t="str">
        <f t="shared" si="130"/>
        <v/>
      </c>
      <c r="X1082" s="99" t="str">
        <f t="shared" si="131"/>
        <v/>
      </c>
      <c r="Y1082" s="101"/>
      <c r="Z1082" s="101"/>
      <c r="AA1082" s="101"/>
      <c r="AB1082" s="247" t="s">
        <v>3182</v>
      </c>
      <c r="AC1082" s="97"/>
      <c r="AD1082" s="100">
        <f>IF(AE1082="","",VLOOKUP(AE1082,Mapping!AT:AU,2,FALSE))</f>
        <v>2</v>
      </c>
      <c r="AE1082" s="101" t="s">
        <v>1</v>
      </c>
    </row>
    <row r="1083" spans="1:31">
      <c r="A1083" s="215" t="s">
        <v>374</v>
      </c>
      <c r="B1083" s="217" t="s">
        <v>375</v>
      </c>
      <c r="C1083" s="312"/>
      <c r="D1083" s="312"/>
      <c r="E1083" s="312"/>
      <c r="F1083" s="243"/>
      <c r="G1083" s="97"/>
      <c r="H1083" s="99" t="str">
        <f t="shared" si="128"/>
        <v/>
      </c>
      <c r="I1083" s="99" t="str">
        <f t="shared" si="129"/>
        <v/>
      </c>
      <c r="J1083" s="101"/>
      <c r="K1083" s="331">
        <f>IFERROR(VLOOKUP(L1083,Mapping!AW:BA,5,FALSE),"")</f>
        <v>2</v>
      </c>
      <c r="L1083" s="97" t="s">
        <v>925</v>
      </c>
      <c r="M1083" s="336" t="s">
        <v>3057</v>
      </c>
      <c r="N1083" s="97" t="s">
        <v>2879</v>
      </c>
      <c r="O1083" s="255" t="s">
        <v>3184</v>
      </c>
      <c r="P1083" s="101" t="s">
        <v>3047</v>
      </c>
      <c r="Q1083" s="246"/>
      <c r="R1083" s="97"/>
      <c r="S1083" s="97"/>
      <c r="T1083" s="101">
        <v>1</v>
      </c>
      <c r="U1083" s="243"/>
      <c r="V1083" s="97"/>
      <c r="W1083" s="99" t="str">
        <f t="shared" si="130"/>
        <v/>
      </c>
      <c r="X1083" s="99" t="str">
        <f t="shared" si="131"/>
        <v/>
      </c>
      <c r="Y1083" s="101"/>
      <c r="Z1083" s="101"/>
      <c r="AA1083" s="101"/>
      <c r="AB1083" s="247" t="s">
        <v>3182</v>
      </c>
      <c r="AC1083" s="97"/>
      <c r="AD1083" s="100">
        <f>IF(AE1083="","",VLOOKUP(AE1083,Mapping!AT:AU,2,FALSE))</f>
        <v>2</v>
      </c>
      <c r="AE1083" s="101" t="s">
        <v>1</v>
      </c>
    </row>
    <row r="1084" spans="1:31">
      <c r="A1084" s="215">
        <v>19960064</v>
      </c>
      <c r="B1084" s="217" t="s">
        <v>235</v>
      </c>
      <c r="C1084" s="312"/>
      <c r="D1084" s="312"/>
      <c r="E1084" s="312"/>
      <c r="F1084" s="243">
        <v>10</v>
      </c>
      <c r="G1084" s="97"/>
      <c r="H1084" s="99" t="str">
        <f t="shared" si="128"/>
        <v/>
      </c>
      <c r="I1084" s="99" t="str">
        <f t="shared" si="129"/>
        <v/>
      </c>
      <c r="J1084" s="101" t="s">
        <v>205</v>
      </c>
      <c r="K1084" s="331">
        <f>IFERROR(VLOOKUP(L1084,Mapping!AW:BA,5,FALSE),"")</f>
        <v>1</v>
      </c>
      <c r="L1084" s="97" t="s">
        <v>905</v>
      </c>
      <c r="M1084" s="336" t="s">
        <v>2938</v>
      </c>
      <c r="N1084" s="97" t="s">
        <v>2880</v>
      </c>
      <c r="O1084" s="255">
        <v>44657</v>
      </c>
      <c r="P1084" s="217" t="s">
        <v>30</v>
      </c>
      <c r="Q1084" s="246"/>
      <c r="R1084" s="97"/>
      <c r="S1084" s="97"/>
      <c r="T1084" s="101">
        <v>1</v>
      </c>
      <c r="U1084" s="243">
        <v>10</v>
      </c>
      <c r="V1084" s="97"/>
      <c r="W1084" s="99" t="str">
        <f t="shared" si="130"/>
        <v/>
      </c>
      <c r="X1084" s="99" t="str">
        <f t="shared" si="131"/>
        <v/>
      </c>
      <c r="Y1084" s="101"/>
      <c r="Z1084" s="101"/>
      <c r="AA1084" s="101"/>
      <c r="AB1084" s="247" t="s">
        <v>3182</v>
      </c>
      <c r="AC1084" s="97"/>
      <c r="AD1084" s="100">
        <f>IF(AE1084="","",VLOOKUP(AE1084,Mapping!AT:AU,2,FALSE))</f>
        <v>2</v>
      </c>
      <c r="AE1084" s="101" t="s">
        <v>1</v>
      </c>
    </row>
    <row r="1085" spans="1:31">
      <c r="A1085" s="215">
        <v>19960064</v>
      </c>
      <c r="B1085" s="217" t="s">
        <v>235</v>
      </c>
      <c r="C1085" s="312"/>
      <c r="D1085" s="312"/>
      <c r="E1085" s="312"/>
      <c r="F1085" s="243">
        <v>10</v>
      </c>
      <c r="G1085" s="97"/>
      <c r="H1085" s="99" t="str">
        <f t="shared" si="128"/>
        <v/>
      </c>
      <c r="I1085" s="99" t="str">
        <f t="shared" si="129"/>
        <v/>
      </c>
      <c r="J1085" s="101" t="s">
        <v>205</v>
      </c>
      <c r="K1085" s="331">
        <f>IFERROR(VLOOKUP(L1085,Mapping!AW:BA,5,FALSE),"")</f>
        <v>2</v>
      </c>
      <c r="L1085" s="97" t="s">
        <v>925</v>
      </c>
      <c r="M1085" s="336" t="s">
        <v>2938</v>
      </c>
      <c r="N1085" s="97" t="s">
        <v>2880</v>
      </c>
      <c r="O1085" s="255">
        <v>44657</v>
      </c>
      <c r="P1085" s="217" t="s">
        <v>30</v>
      </c>
      <c r="Q1085" s="246"/>
      <c r="R1085" s="97"/>
      <c r="S1085" s="97"/>
      <c r="T1085" s="101">
        <v>1</v>
      </c>
      <c r="U1085" s="243">
        <v>10</v>
      </c>
      <c r="V1085" s="97"/>
      <c r="W1085" s="99" t="str">
        <f t="shared" si="130"/>
        <v/>
      </c>
      <c r="X1085" s="99" t="str">
        <f t="shared" si="131"/>
        <v/>
      </c>
      <c r="Y1085" s="101"/>
      <c r="Z1085" s="101"/>
      <c r="AA1085" s="101"/>
      <c r="AB1085" s="247" t="s">
        <v>3182</v>
      </c>
      <c r="AC1085" s="97"/>
      <c r="AD1085" s="100">
        <f>IF(AE1085="","",VLOOKUP(AE1085,Mapping!AT:AU,2,FALSE))</f>
        <v>2</v>
      </c>
      <c r="AE1085" s="101" t="s">
        <v>1</v>
      </c>
    </row>
    <row r="1086" spans="1:31">
      <c r="A1086" s="215">
        <v>19960064</v>
      </c>
      <c r="B1086" s="217" t="s">
        <v>235</v>
      </c>
      <c r="C1086" s="312"/>
      <c r="D1086" s="312"/>
      <c r="E1086" s="312"/>
      <c r="F1086" s="243">
        <v>10</v>
      </c>
      <c r="G1086" s="97"/>
      <c r="H1086" s="99" t="str">
        <f t="shared" si="128"/>
        <v/>
      </c>
      <c r="I1086" s="99" t="str">
        <f t="shared" si="129"/>
        <v/>
      </c>
      <c r="J1086" s="101" t="s">
        <v>205</v>
      </c>
      <c r="K1086" s="331">
        <f>IFERROR(VLOOKUP(L1086,Mapping!AW:BA,5,FALSE),"")</f>
        <v>3</v>
      </c>
      <c r="L1086" s="97" t="s">
        <v>943</v>
      </c>
      <c r="M1086" s="336" t="s">
        <v>2938</v>
      </c>
      <c r="N1086" s="97" t="s">
        <v>2880</v>
      </c>
      <c r="O1086" s="255">
        <v>44657</v>
      </c>
      <c r="P1086" s="217" t="s">
        <v>30</v>
      </c>
      <c r="Q1086" s="246"/>
      <c r="R1086" s="97"/>
      <c r="S1086" s="97"/>
      <c r="T1086" s="101">
        <v>1</v>
      </c>
      <c r="U1086" s="243">
        <v>10</v>
      </c>
      <c r="V1086" s="97"/>
      <c r="W1086" s="99" t="str">
        <f t="shared" si="130"/>
        <v/>
      </c>
      <c r="X1086" s="99" t="str">
        <f t="shared" si="131"/>
        <v/>
      </c>
      <c r="Y1086" s="101"/>
      <c r="Z1086" s="101"/>
      <c r="AA1086" s="101"/>
      <c r="AB1086" s="247" t="s">
        <v>3182</v>
      </c>
      <c r="AC1086" s="97"/>
      <c r="AD1086" s="100">
        <f>IF(AE1086="","",VLOOKUP(AE1086,Mapping!AT:AU,2,FALSE))</f>
        <v>2</v>
      </c>
      <c r="AE1086" s="101" t="s">
        <v>1</v>
      </c>
    </row>
    <row r="1087" spans="1:31">
      <c r="A1087" s="215">
        <v>20100742</v>
      </c>
      <c r="B1087" s="217" t="s">
        <v>247</v>
      </c>
      <c r="C1087" s="312"/>
      <c r="D1087" s="312"/>
      <c r="E1087" s="312"/>
      <c r="F1087" s="243">
        <v>10</v>
      </c>
      <c r="G1087" s="97"/>
      <c r="H1087" s="99" t="str">
        <f t="shared" si="128"/>
        <v/>
      </c>
      <c r="I1087" s="99" t="str">
        <f t="shared" si="129"/>
        <v/>
      </c>
      <c r="J1087" s="101" t="s">
        <v>205</v>
      </c>
      <c r="K1087" s="331">
        <f>IFERROR(VLOOKUP(L1087,Mapping!AW:BA,5,FALSE),"")</f>
        <v>1</v>
      </c>
      <c r="L1087" s="97" t="s">
        <v>905</v>
      </c>
      <c r="M1087" s="336" t="s">
        <v>2938</v>
      </c>
      <c r="N1087" s="97" t="s">
        <v>2880</v>
      </c>
      <c r="O1087" s="255">
        <v>44657</v>
      </c>
      <c r="P1087" s="217" t="s">
        <v>30</v>
      </c>
      <c r="Q1087" s="246"/>
      <c r="R1087" s="97"/>
      <c r="S1087" s="97"/>
      <c r="T1087" s="101">
        <v>1</v>
      </c>
      <c r="U1087" s="243">
        <v>10</v>
      </c>
      <c r="V1087" s="97"/>
      <c r="W1087" s="99" t="str">
        <f t="shared" si="130"/>
        <v/>
      </c>
      <c r="X1087" s="99" t="str">
        <f t="shared" si="131"/>
        <v/>
      </c>
      <c r="Y1087" s="101"/>
      <c r="Z1087" s="101"/>
      <c r="AA1087" s="101"/>
      <c r="AB1087" s="247" t="s">
        <v>3182</v>
      </c>
      <c r="AC1087" s="97"/>
      <c r="AD1087" s="100">
        <f>IF(AE1087="","",VLOOKUP(AE1087,Mapping!AT:AU,2,FALSE))</f>
        <v>2</v>
      </c>
      <c r="AE1087" s="101" t="s">
        <v>1</v>
      </c>
    </row>
    <row r="1088" spans="1:31">
      <c r="A1088" s="215">
        <v>20100742</v>
      </c>
      <c r="B1088" s="217" t="s">
        <v>247</v>
      </c>
      <c r="C1088" s="312"/>
      <c r="D1088" s="312"/>
      <c r="E1088" s="312"/>
      <c r="F1088" s="243"/>
      <c r="G1088" s="97"/>
      <c r="H1088" s="99" t="str">
        <f t="shared" si="128"/>
        <v/>
      </c>
      <c r="I1088" s="99" t="str">
        <f t="shared" si="129"/>
        <v/>
      </c>
      <c r="J1088" s="101"/>
      <c r="K1088" s="331">
        <v>1</v>
      </c>
      <c r="L1088" s="97" t="s">
        <v>905</v>
      </c>
      <c r="M1088" s="336" t="s">
        <v>3057</v>
      </c>
      <c r="N1088" s="97" t="s">
        <v>2880</v>
      </c>
      <c r="O1088" s="255">
        <v>44657</v>
      </c>
      <c r="P1088" s="101" t="s">
        <v>3047</v>
      </c>
      <c r="Q1088" s="246"/>
      <c r="R1088" s="97"/>
      <c r="S1088" s="97"/>
      <c r="T1088" s="101">
        <v>1</v>
      </c>
      <c r="U1088" s="243"/>
      <c r="V1088" s="97"/>
      <c r="W1088" s="99" t="str">
        <f t="shared" si="130"/>
        <v/>
      </c>
      <c r="X1088" s="99" t="str">
        <f t="shared" si="131"/>
        <v/>
      </c>
      <c r="Y1088" s="101"/>
      <c r="Z1088" s="101"/>
      <c r="AA1088" s="101"/>
      <c r="AB1088" s="247" t="s">
        <v>3182</v>
      </c>
      <c r="AC1088" s="97"/>
      <c r="AD1088" s="100">
        <f>IF(AE1088="","",VLOOKUP(AE1088,Mapping!AT:AU,2,FALSE))</f>
        <v>2</v>
      </c>
      <c r="AE1088" s="101" t="s">
        <v>1</v>
      </c>
    </row>
    <row r="1089" spans="1:31">
      <c r="A1089" s="215">
        <v>20100742</v>
      </c>
      <c r="B1089" s="217" t="s">
        <v>247</v>
      </c>
      <c r="C1089" s="312"/>
      <c r="D1089" s="312"/>
      <c r="E1089" s="312"/>
      <c r="F1089" s="243"/>
      <c r="G1089" s="97"/>
      <c r="H1089" s="99" t="str">
        <f t="shared" si="128"/>
        <v/>
      </c>
      <c r="I1089" s="99" t="str">
        <f t="shared" si="129"/>
        <v/>
      </c>
      <c r="J1089" s="101"/>
      <c r="K1089" s="331">
        <v>2</v>
      </c>
      <c r="L1089" s="97" t="s">
        <v>925</v>
      </c>
      <c r="M1089" s="336" t="s">
        <v>3042</v>
      </c>
      <c r="N1089" s="97" t="s">
        <v>2880</v>
      </c>
      <c r="O1089" s="255">
        <v>44657</v>
      </c>
      <c r="P1089" s="217"/>
      <c r="Q1089" s="246"/>
      <c r="R1089" s="97"/>
      <c r="S1089" s="97"/>
      <c r="T1089" s="101">
        <v>1</v>
      </c>
      <c r="U1089" s="243"/>
      <c r="V1089" s="97"/>
      <c r="W1089" s="99" t="str">
        <f t="shared" si="130"/>
        <v/>
      </c>
      <c r="X1089" s="99" t="str">
        <f t="shared" si="131"/>
        <v/>
      </c>
      <c r="Y1089" s="101"/>
      <c r="Z1089" s="101"/>
      <c r="AA1089" s="101"/>
      <c r="AB1089" s="247" t="s">
        <v>3182</v>
      </c>
      <c r="AC1089" s="97"/>
      <c r="AD1089" s="100">
        <f>IF(AE1089="","",VLOOKUP(AE1089,Mapping!AT:AU,2,FALSE))</f>
        <v>2</v>
      </c>
      <c r="AE1089" s="101" t="s">
        <v>1</v>
      </c>
    </row>
    <row r="1090" spans="1:31">
      <c r="A1090" s="215">
        <v>20100742</v>
      </c>
      <c r="B1090" s="217" t="s">
        <v>247</v>
      </c>
      <c r="C1090" s="312"/>
      <c r="D1090" s="312"/>
      <c r="E1090" s="312"/>
      <c r="F1090" s="243"/>
      <c r="G1090" s="97"/>
      <c r="H1090" s="99" t="str">
        <f t="shared" si="128"/>
        <v/>
      </c>
      <c r="I1090" s="99" t="str">
        <f t="shared" si="129"/>
        <v/>
      </c>
      <c r="J1090" s="101"/>
      <c r="K1090" s="331">
        <v>3</v>
      </c>
      <c r="L1090" s="97" t="s">
        <v>943</v>
      </c>
      <c r="M1090" s="336" t="s">
        <v>3042</v>
      </c>
      <c r="N1090" s="97" t="s">
        <v>2880</v>
      </c>
      <c r="O1090" s="255">
        <v>44657</v>
      </c>
      <c r="P1090" s="217"/>
      <c r="Q1090" s="246"/>
      <c r="R1090" s="97"/>
      <c r="S1090" s="97"/>
      <c r="T1090" s="101">
        <v>1</v>
      </c>
      <c r="U1090" s="243"/>
      <c r="V1090" s="97"/>
      <c r="W1090" s="99" t="str">
        <f t="shared" si="130"/>
        <v/>
      </c>
      <c r="X1090" s="99" t="str">
        <f t="shared" si="131"/>
        <v/>
      </c>
      <c r="Y1090" s="101"/>
      <c r="Z1090" s="101"/>
      <c r="AA1090" s="101"/>
      <c r="AB1090" s="247" t="s">
        <v>3182</v>
      </c>
      <c r="AC1090" s="97"/>
      <c r="AD1090" s="100">
        <f>IF(AE1090="","",VLOOKUP(AE1090,Mapping!AT:AU,2,FALSE))</f>
        <v>2</v>
      </c>
      <c r="AE1090" s="101" t="s">
        <v>1</v>
      </c>
    </row>
    <row r="1091" spans="1:31">
      <c r="A1091" s="215" t="s">
        <v>309</v>
      </c>
      <c r="B1091" s="217" t="s">
        <v>310</v>
      </c>
      <c r="C1091" s="312"/>
      <c r="D1091" s="312"/>
      <c r="E1091" s="312"/>
      <c r="F1091" s="243">
        <v>10</v>
      </c>
      <c r="G1091" s="97"/>
      <c r="H1091" s="99" t="str">
        <f t="shared" si="128"/>
        <v/>
      </c>
      <c r="I1091" s="99" t="str">
        <f t="shared" si="129"/>
        <v/>
      </c>
      <c r="J1091" s="101" t="s">
        <v>205</v>
      </c>
      <c r="K1091" s="331">
        <f>IFERROR(VLOOKUP(L1091,Mapping!AW:BA,5,FALSE),"")</f>
        <v>1</v>
      </c>
      <c r="L1091" s="97" t="s">
        <v>905</v>
      </c>
      <c r="M1091" s="336" t="s">
        <v>2938</v>
      </c>
      <c r="N1091" s="97" t="s">
        <v>2880</v>
      </c>
      <c r="O1091" s="255">
        <v>44657</v>
      </c>
      <c r="P1091" s="217" t="s">
        <v>30</v>
      </c>
      <c r="Q1091" s="246"/>
      <c r="R1091" s="97"/>
      <c r="S1091" s="97"/>
      <c r="T1091" s="101">
        <v>1</v>
      </c>
      <c r="U1091" s="243">
        <v>10</v>
      </c>
      <c r="V1091" s="97"/>
      <c r="W1091" s="99" t="str">
        <f t="shared" si="130"/>
        <v/>
      </c>
      <c r="X1091" s="99" t="str">
        <f t="shared" si="131"/>
        <v/>
      </c>
      <c r="Y1091" s="101"/>
      <c r="Z1091" s="101"/>
      <c r="AA1091" s="101"/>
      <c r="AB1091" s="247" t="s">
        <v>3182</v>
      </c>
      <c r="AC1091" s="97"/>
      <c r="AD1091" s="100">
        <f>IF(AE1091="","",VLOOKUP(AE1091,Mapping!AT:AU,2,FALSE))</f>
        <v>2</v>
      </c>
      <c r="AE1091" s="101" t="s">
        <v>1</v>
      </c>
    </row>
    <row r="1092" spans="1:31">
      <c r="A1092" s="215" t="s">
        <v>309</v>
      </c>
      <c r="B1092" s="217" t="s">
        <v>310</v>
      </c>
      <c r="C1092" s="312"/>
      <c r="D1092" s="312"/>
      <c r="E1092" s="312"/>
      <c r="F1092" s="243">
        <v>10</v>
      </c>
      <c r="G1092" s="97"/>
      <c r="H1092" s="99" t="str">
        <f t="shared" ref="H1092:H1108" si="132">IF(G1092="","","UREN -80 033001"&amp;" "&amp;F1092&amp;" "&amp;G1092)</f>
        <v/>
      </c>
      <c r="I1092" s="99" t="str">
        <f t="shared" ref="I1092:I1108" si="133">IF(G1092="","",F1092&amp;" "&amp;G1092)</f>
        <v/>
      </c>
      <c r="J1092" s="101" t="s">
        <v>205</v>
      </c>
      <c r="K1092" s="331">
        <f>IFERROR(VLOOKUP(L1092,Mapping!AW:BA,5,FALSE),"")</f>
        <v>2</v>
      </c>
      <c r="L1092" s="97" t="s">
        <v>925</v>
      </c>
      <c r="M1092" s="336" t="s">
        <v>2938</v>
      </c>
      <c r="N1092" s="97" t="s">
        <v>2880</v>
      </c>
      <c r="O1092" s="255">
        <v>44657</v>
      </c>
      <c r="P1092" s="217" t="s">
        <v>30</v>
      </c>
      <c r="Q1092" s="246"/>
      <c r="R1092" s="97"/>
      <c r="S1092" s="97"/>
      <c r="T1092" s="101">
        <v>1</v>
      </c>
      <c r="U1092" s="243">
        <v>10</v>
      </c>
      <c r="V1092" s="97"/>
      <c r="W1092" s="99" t="str">
        <f t="shared" ref="W1092:W1108" si="134">IF(V1092="","","UREN -80 033001"&amp;" "&amp;U1092&amp;" "&amp;V1092)</f>
        <v/>
      </c>
      <c r="X1092" s="99" t="str">
        <f t="shared" ref="X1092:X1108" si="135">IF(V1092="","",U1092&amp;" "&amp;V1092)</f>
        <v/>
      </c>
      <c r="Y1092" s="101"/>
      <c r="Z1092" s="101"/>
      <c r="AA1092" s="101"/>
      <c r="AB1092" s="247" t="s">
        <v>3182</v>
      </c>
      <c r="AC1092" s="97"/>
      <c r="AD1092" s="100">
        <f>IF(AE1092="","",VLOOKUP(AE1092,Mapping!AT:AU,2,FALSE))</f>
        <v>2</v>
      </c>
      <c r="AE1092" s="101" t="s">
        <v>1</v>
      </c>
    </row>
    <row r="1093" spans="1:31">
      <c r="A1093" s="215" t="s">
        <v>309</v>
      </c>
      <c r="B1093" s="217" t="s">
        <v>310</v>
      </c>
      <c r="C1093" s="312"/>
      <c r="D1093" s="312"/>
      <c r="E1093" s="312"/>
      <c r="F1093" s="243"/>
      <c r="G1093" s="97"/>
      <c r="H1093" s="99" t="str">
        <f t="shared" si="132"/>
        <v/>
      </c>
      <c r="I1093" s="99" t="str">
        <f t="shared" si="133"/>
        <v/>
      </c>
      <c r="J1093" s="101"/>
      <c r="K1093" s="331">
        <f>IFERROR(VLOOKUP(L1093,Mapping!AW:BA,5,FALSE),"")</f>
        <v>2</v>
      </c>
      <c r="L1093" s="97" t="s">
        <v>925</v>
      </c>
      <c r="M1093" s="336" t="s">
        <v>3057</v>
      </c>
      <c r="N1093" s="97" t="s">
        <v>2880</v>
      </c>
      <c r="O1093" s="255">
        <v>44657</v>
      </c>
      <c r="P1093" s="101" t="s">
        <v>3047</v>
      </c>
      <c r="Q1093" s="246"/>
      <c r="R1093" s="97"/>
      <c r="S1093" s="97"/>
      <c r="T1093" s="101">
        <v>1</v>
      </c>
      <c r="U1093" s="243"/>
      <c r="V1093" s="97"/>
      <c r="W1093" s="99" t="str">
        <f t="shared" si="134"/>
        <v/>
      </c>
      <c r="X1093" s="99" t="str">
        <f t="shared" si="135"/>
        <v/>
      </c>
      <c r="Y1093" s="101"/>
      <c r="Z1093" s="101"/>
      <c r="AA1093" s="101"/>
      <c r="AB1093" s="247" t="s">
        <v>3182</v>
      </c>
      <c r="AC1093" s="97"/>
      <c r="AD1093" s="100">
        <f>IF(AE1093="","",VLOOKUP(AE1093,Mapping!AT:AU,2,FALSE))</f>
        <v>2</v>
      </c>
      <c r="AE1093" s="101" t="s">
        <v>1</v>
      </c>
    </row>
    <row r="1094" spans="1:31">
      <c r="A1094" s="215" t="s">
        <v>309</v>
      </c>
      <c r="B1094" s="217" t="s">
        <v>310</v>
      </c>
      <c r="C1094" s="312"/>
      <c r="D1094" s="312"/>
      <c r="E1094" s="312"/>
      <c r="F1094" s="243">
        <v>10</v>
      </c>
      <c r="G1094" s="97"/>
      <c r="H1094" s="99" t="str">
        <f t="shared" si="132"/>
        <v/>
      </c>
      <c r="I1094" s="99" t="str">
        <f t="shared" si="133"/>
        <v/>
      </c>
      <c r="J1094" s="101" t="s">
        <v>205</v>
      </c>
      <c r="K1094" s="331">
        <f>IFERROR(VLOOKUP(L1094,Mapping!AW:BA,5,FALSE),"")</f>
        <v>3</v>
      </c>
      <c r="L1094" s="97" t="s">
        <v>943</v>
      </c>
      <c r="M1094" s="336" t="s">
        <v>2938</v>
      </c>
      <c r="N1094" s="97" t="s">
        <v>2880</v>
      </c>
      <c r="O1094" s="255">
        <v>44657</v>
      </c>
      <c r="P1094" s="217" t="s">
        <v>30</v>
      </c>
      <c r="Q1094" s="246"/>
      <c r="R1094" s="97"/>
      <c r="S1094" s="97"/>
      <c r="T1094" s="101">
        <v>1</v>
      </c>
      <c r="U1094" s="243">
        <v>10</v>
      </c>
      <c r="V1094" s="97"/>
      <c r="W1094" s="99" t="str">
        <f t="shared" si="134"/>
        <v/>
      </c>
      <c r="X1094" s="99" t="str">
        <f t="shared" si="135"/>
        <v/>
      </c>
      <c r="Y1094" s="101"/>
      <c r="Z1094" s="101"/>
      <c r="AA1094" s="101"/>
      <c r="AB1094" s="247" t="s">
        <v>3182</v>
      </c>
      <c r="AC1094" s="97"/>
      <c r="AD1094" s="100">
        <f>IF(AE1094="","",VLOOKUP(AE1094,Mapping!AT:AU,2,FALSE))</f>
        <v>2</v>
      </c>
      <c r="AE1094" s="101" t="s">
        <v>1</v>
      </c>
    </row>
    <row r="1095" spans="1:31">
      <c r="A1095" s="215" t="s">
        <v>319</v>
      </c>
      <c r="B1095" s="217" t="s">
        <v>320</v>
      </c>
      <c r="C1095" s="312"/>
      <c r="D1095" s="312"/>
      <c r="E1095" s="312"/>
      <c r="F1095" s="243">
        <v>10</v>
      </c>
      <c r="G1095" s="97"/>
      <c r="H1095" s="99" t="str">
        <f t="shared" si="132"/>
        <v/>
      </c>
      <c r="I1095" s="99" t="str">
        <f t="shared" si="133"/>
        <v/>
      </c>
      <c r="J1095" s="101" t="s">
        <v>205</v>
      </c>
      <c r="K1095" s="331">
        <f>IFERROR(VLOOKUP(L1095,Mapping!AW:BA,5,FALSE),"")</f>
        <v>1</v>
      </c>
      <c r="L1095" s="97" t="s">
        <v>905</v>
      </c>
      <c r="M1095" s="336" t="s">
        <v>2938</v>
      </c>
      <c r="N1095" s="97" t="s">
        <v>2880</v>
      </c>
      <c r="O1095" s="255">
        <v>44658</v>
      </c>
      <c r="P1095" s="217" t="s">
        <v>30</v>
      </c>
      <c r="Q1095" s="246"/>
      <c r="R1095" s="97"/>
      <c r="S1095" s="97"/>
      <c r="T1095" s="101">
        <v>1</v>
      </c>
      <c r="U1095" s="243">
        <v>10</v>
      </c>
      <c r="V1095" s="97"/>
      <c r="W1095" s="99" t="str">
        <f t="shared" si="134"/>
        <v/>
      </c>
      <c r="X1095" s="99" t="str">
        <f t="shared" si="135"/>
        <v/>
      </c>
      <c r="Y1095" s="101"/>
      <c r="Z1095" s="101"/>
      <c r="AA1095" s="101"/>
      <c r="AB1095" s="247" t="s">
        <v>3182</v>
      </c>
      <c r="AC1095" s="97"/>
      <c r="AD1095" s="100">
        <f>IF(AE1095="","",VLOOKUP(AE1095,Mapping!AT:AU,2,FALSE))</f>
        <v>2</v>
      </c>
      <c r="AE1095" s="101" t="s">
        <v>1</v>
      </c>
    </row>
    <row r="1096" spans="1:31">
      <c r="A1096" s="215" t="s">
        <v>319</v>
      </c>
      <c r="B1096" s="217" t="s">
        <v>320</v>
      </c>
      <c r="C1096" s="312"/>
      <c r="D1096" s="312"/>
      <c r="E1096" s="312"/>
      <c r="F1096" s="243"/>
      <c r="G1096" s="97"/>
      <c r="H1096" s="99" t="str">
        <f t="shared" si="132"/>
        <v/>
      </c>
      <c r="I1096" s="99" t="str">
        <f t="shared" si="133"/>
        <v/>
      </c>
      <c r="J1096" s="101"/>
      <c r="K1096" s="331">
        <f>IFERROR(VLOOKUP(L1096,Mapping!AW:BA,5,FALSE),"")</f>
        <v>2</v>
      </c>
      <c r="L1096" s="97" t="s">
        <v>925</v>
      </c>
      <c r="M1096" s="336" t="s">
        <v>3042</v>
      </c>
      <c r="N1096" s="97" t="s">
        <v>2880</v>
      </c>
      <c r="O1096" s="255">
        <v>44658</v>
      </c>
      <c r="P1096" s="217"/>
      <c r="Q1096" s="246"/>
      <c r="R1096" s="97"/>
      <c r="S1096" s="97"/>
      <c r="T1096" s="101">
        <v>1</v>
      </c>
      <c r="U1096" s="243"/>
      <c r="V1096" s="97"/>
      <c r="W1096" s="99" t="str">
        <f t="shared" si="134"/>
        <v/>
      </c>
      <c r="X1096" s="99" t="str">
        <f t="shared" si="135"/>
        <v/>
      </c>
      <c r="Y1096" s="101"/>
      <c r="Z1096" s="101"/>
      <c r="AA1096" s="101"/>
      <c r="AB1096" s="247" t="s">
        <v>3182</v>
      </c>
      <c r="AC1096" s="97"/>
      <c r="AD1096" s="100">
        <f>IF(AE1096="","",VLOOKUP(AE1096,Mapping!AT:AU,2,FALSE))</f>
        <v>2</v>
      </c>
      <c r="AE1096" s="101" t="s">
        <v>1</v>
      </c>
    </row>
    <row r="1097" spans="1:31">
      <c r="A1097" s="215" t="s">
        <v>319</v>
      </c>
      <c r="B1097" s="217" t="s">
        <v>320</v>
      </c>
      <c r="C1097" s="312"/>
      <c r="D1097" s="312"/>
      <c r="E1097" s="312"/>
      <c r="F1097" s="243">
        <v>10</v>
      </c>
      <c r="G1097" s="97"/>
      <c r="H1097" s="99" t="str">
        <f t="shared" si="132"/>
        <v/>
      </c>
      <c r="I1097" s="99" t="str">
        <f t="shared" si="133"/>
        <v/>
      </c>
      <c r="J1097" s="101" t="s">
        <v>205</v>
      </c>
      <c r="K1097" s="331">
        <f>IFERROR(VLOOKUP(L1097,Mapping!AW:BA,5,FALSE),"")</f>
        <v>3</v>
      </c>
      <c r="L1097" s="97" t="s">
        <v>943</v>
      </c>
      <c r="M1097" s="336" t="s">
        <v>2938</v>
      </c>
      <c r="N1097" s="97" t="s">
        <v>2880</v>
      </c>
      <c r="O1097" s="255">
        <v>44658</v>
      </c>
      <c r="P1097" s="217" t="s">
        <v>30</v>
      </c>
      <c r="Q1097" s="246"/>
      <c r="R1097" s="97"/>
      <c r="S1097" s="97"/>
      <c r="T1097" s="101">
        <v>1</v>
      </c>
      <c r="U1097" s="243">
        <v>10</v>
      </c>
      <c r="V1097" s="97"/>
      <c r="W1097" s="99" t="str">
        <f t="shared" si="134"/>
        <v/>
      </c>
      <c r="X1097" s="99" t="str">
        <f t="shared" si="135"/>
        <v/>
      </c>
      <c r="Y1097" s="101"/>
      <c r="Z1097" s="101"/>
      <c r="AA1097" s="101"/>
      <c r="AB1097" s="247" t="s">
        <v>3182</v>
      </c>
      <c r="AC1097" s="97"/>
      <c r="AD1097" s="100">
        <f>IF(AE1097="","",VLOOKUP(AE1097,Mapping!AT:AU,2,FALSE))</f>
        <v>2</v>
      </c>
      <c r="AE1097" s="101" t="s">
        <v>1</v>
      </c>
    </row>
    <row r="1098" spans="1:31">
      <c r="A1098" s="215" t="s">
        <v>319</v>
      </c>
      <c r="B1098" s="217" t="s">
        <v>320</v>
      </c>
      <c r="C1098" s="312"/>
      <c r="D1098" s="312"/>
      <c r="E1098" s="312"/>
      <c r="F1098" s="243"/>
      <c r="G1098" s="97"/>
      <c r="H1098" s="99" t="str">
        <f t="shared" si="132"/>
        <v/>
      </c>
      <c r="I1098" s="99" t="str">
        <f t="shared" si="133"/>
        <v/>
      </c>
      <c r="J1098" s="101"/>
      <c r="K1098" s="331">
        <f>IFERROR(VLOOKUP(L1098,Mapping!AW:BA,5,FALSE),"")</f>
        <v>3</v>
      </c>
      <c r="L1098" s="97" t="s">
        <v>943</v>
      </c>
      <c r="M1098" s="336" t="s">
        <v>3057</v>
      </c>
      <c r="N1098" s="97" t="s">
        <v>2880</v>
      </c>
      <c r="O1098" s="255">
        <v>44658</v>
      </c>
      <c r="P1098" s="101" t="s">
        <v>3047</v>
      </c>
      <c r="Q1098" s="246"/>
      <c r="R1098" s="97"/>
      <c r="S1098" s="97"/>
      <c r="T1098" s="101">
        <v>1</v>
      </c>
      <c r="U1098" s="243"/>
      <c r="V1098" s="97"/>
      <c r="W1098" s="99" t="str">
        <f t="shared" si="134"/>
        <v/>
      </c>
      <c r="X1098" s="99" t="str">
        <f t="shared" si="135"/>
        <v/>
      </c>
      <c r="Y1098" s="101"/>
      <c r="Z1098" s="101"/>
      <c r="AA1098" s="101"/>
      <c r="AB1098" s="247" t="s">
        <v>3182</v>
      </c>
      <c r="AC1098" s="97"/>
      <c r="AD1098" s="100">
        <f>IF(AE1098="","",VLOOKUP(AE1098,Mapping!AT:AU,2,FALSE))</f>
        <v>2</v>
      </c>
      <c r="AE1098" s="101" t="s">
        <v>1</v>
      </c>
    </row>
    <row r="1099" spans="1:31">
      <c r="A1099" s="215" t="s">
        <v>336</v>
      </c>
      <c r="B1099" s="217" t="s">
        <v>337</v>
      </c>
      <c r="C1099" s="312"/>
      <c r="D1099" s="312"/>
      <c r="E1099" s="312"/>
      <c r="F1099" s="97"/>
      <c r="G1099" s="97">
        <v>9</v>
      </c>
      <c r="H1099" s="99" t="str">
        <f t="shared" si="132"/>
        <v>UREN -80 033001  9</v>
      </c>
      <c r="I1099" s="99" t="str">
        <f t="shared" si="133"/>
        <v xml:space="preserve"> 9</v>
      </c>
      <c r="J1099" s="101"/>
      <c r="K1099" s="331">
        <f>IFERROR(VLOOKUP(L1099,Mapping!AW:BA,5,FALSE),"")</f>
        <v>3</v>
      </c>
      <c r="L1099" s="97" t="s">
        <v>943</v>
      </c>
      <c r="M1099" s="336"/>
      <c r="N1099" s="394" t="s">
        <v>2880</v>
      </c>
      <c r="O1099" s="397">
        <v>43999</v>
      </c>
      <c r="P1099" s="101" t="s">
        <v>969</v>
      </c>
      <c r="Q1099" s="246"/>
      <c r="R1099" s="97"/>
      <c r="S1099" s="97"/>
      <c r="T1099" s="101"/>
      <c r="U1099" s="97"/>
      <c r="V1099" s="97">
        <v>9</v>
      </c>
      <c r="W1099" s="99" t="str">
        <f t="shared" si="134"/>
        <v>UREN -80 033001  9</v>
      </c>
      <c r="X1099" s="99" t="str">
        <f t="shared" si="135"/>
        <v xml:space="preserve"> 9</v>
      </c>
      <c r="Y1099" s="101"/>
      <c r="Z1099" s="101"/>
      <c r="AA1099" s="101"/>
      <c r="AB1099" s="247"/>
      <c r="AC1099" s="97"/>
      <c r="AD1099" s="100">
        <f>IF(AE1099="","",VLOOKUP(AE1099,Mapping!AT:AU,2,FALSE))</f>
        <v>2</v>
      </c>
      <c r="AE1099" s="101" t="s">
        <v>1</v>
      </c>
    </row>
    <row r="1100" spans="1:31">
      <c r="A1100" s="215" t="s">
        <v>336</v>
      </c>
      <c r="B1100" s="217" t="s">
        <v>337</v>
      </c>
      <c r="C1100" s="312"/>
      <c r="D1100" s="312"/>
      <c r="E1100" s="312"/>
      <c r="F1100" s="97"/>
      <c r="G1100" s="97">
        <v>9</v>
      </c>
      <c r="H1100" s="99" t="str">
        <f t="shared" si="132"/>
        <v>UREN -80 033001  9</v>
      </c>
      <c r="I1100" s="99" t="str">
        <f t="shared" si="133"/>
        <v xml:space="preserve"> 9</v>
      </c>
      <c r="J1100" s="101"/>
      <c r="K1100" s="331">
        <f>IFERROR(VLOOKUP(L1100,Mapping!AW:BA,5,FALSE),"")</f>
        <v>2</v>
      </c>
      <c r="L1100" s="97" t="s">
        <v>925</v>
      </c>
      <c r="M1100" s="336"/>
      <c r="N1100" s="394" t="s">
        <v>2880</v>
      </c>
      <c r="O1100" s="397">
        <v>43999</v>
      </c>
      <c r="P1100" s="101" t="s">
        <v>969</v>
      </c>
      <c r="Q1100" s="246"/>
      <c r="R1100" s="97"/>
      <c r="S1100" s="97"/>
      <c r="T1100" s="101"/>
      <c r="U1100" s="97"/>
      <c r="V1100" s="97">
        <v>9</v>
      </c>
      <c r="W1100" s="99" t="str">
        <f t="shared" si="134"/>
        <v>UREN -80 033001  9</v>
      </c>
      <c r="X1100" s="99" t="str">
        <f t="shared" si="135"/>
        <v xml:space="preserve"> 9</v>
      </c>
      <c r="Y1100" s="101"/>
      <c r="Z1100" s="101"/>
      <c r="AA1100" s="101"/>
      <c r="AB1100" s="247"/>
      <c r="AC1100" s="97"/>
      <c r="AD1100" s="100">
        <f>IF(AE1100="","",VLOOKUP(AE1100,Mapping!AT:AU,2,FALSE))</f>
        <v>2</v>
      </c>
      <c r="AE1100" s="101" t="s">
        <v>1</v>
      </c>
    </row>
    <row r="1101" spans="1:31">
      <c r="A1101" s="215" t="s">
        <v>336</v>
      </c>
      <c r="B1101" s="217" t="s">
        <v>337</v>
      </c>
      <c r="C1101" s="312"/>
      <c r="D1101" s="312"/>
      <c r="E1101" s="312"/>
      <c r="F1101" s="97"/>
      <c r="G1101" s="97">
        <v>9</v>
      </c>
      <c r="H1101" s="99" t="str">
        <f t="shared" si="132"/>
        <v>UREN -80 033001  9</v>
      </c>
      <c r="I1101" s="99" t="str">
        <f t="shared" si="133"/>
        <v xml:space="preserve"> 9</v>
      </c>
      <c r="J1101" s="101"/>
      <c r="K1101" s="331">
        <f>IFERROR(VLOOKUP(L1101,Mapping!AW:BA,5,FALSE),"")</f>
        <v>1</v>
      </c>
      <c r="L1101" s="97" t="s">
        <v>905</v>
      </c>
      <c r="M1101" s="336"/>
      <c r="N1101" s="394" t="s">
        <v>2880</v>
      </c>
      <c r="O1101" s="397">
        <v>44035</v>
      </c>
      <c r="P1101" s="101" t="s">
        <v>969</v>
      </c>
      <c r="Q1101" s="246"/>
      <c r="R1101" s="97"/>
      <c r="S1101" s="97"/>
      <c r="T1101" s="101"/>
      <c r="U1101" s="97"/>
      <c r="V1101" s="97">
        <v>9</v>
      </c>
      <c r="W1101" s="99" t="str">
        <f t="shared" si="134"/>
        <v>UREN -80 033001  9</v>
      </c>
      <c r="X1101" s="99" t="str">
        <f t="shared" si="135"/>
        <v xml:space="preserve"> 9</v>
      </c>
      <c r="Y1101" s="101"/>
      <c r="Z1101" s="101"/>
      <c r="AA1101" s="101"/>
      <c r="AB1101" s="247"/>
      <c r="AC1101" s="97"/>
      <c r="AD1101" s="100">
        <f>IF(AE1101="","",VLOOKUP(AE1101,Mapping!AT:AU,2,FALSE))</f>
        <v>2</v>
      </c>
      <c r="AE1101" s="101" t="s">
        <v>1</v>
      </c>
    </row>
    <row r="1102" spans="1:31">
      <c r="A1102" s="215" t="s">
        <v>314</v>
      </c>
      <c r="B1102" s="217" t="s">
        <v>315</v>
      </c>
      <c r="C1102" s="312"/>
      <c r="D1102" s="312"/>
      <c r="E1102" s="312"/>
      <c r="F1102" s="243">
        <v>10</v>
      </c>
      <c r="G1102" s="97"/>
      <c r="H1102" s="99" t="str">
        <f t="shared" si="132"/>
        <v/>
      </c>
      <c r="I1102" s="99" t="str">
        <f t="shared" si="133"/>
        <v/>
      </c>
      <c r="J1102" s="101" t="s">
        <v>205</v>
      </c>
      <c r="K1102" s="331">
        <f>IFERROR(VLOOKUP(L1102,Mapping!AW:BA,5,FALSE),"")</f>
        <v>1</v>
      </c>
      <c r="L1102" s="97" t="s">
        <v>905</v>
      </c>
      <c r="M1102" s="336" t="s">
        <v>2938</v>
      </c>
      <c r="N1102" s="97" t="s">
        <v>2880</v>
      </c>
      <c r="O1102" s="255">
        <v>44658</v>
      </c>
      <c r="P1102" s="217" t="s">
        <v>30</v>
      </c>
      <c r="Q1102" s="246"/>
      <c r="R1102" s="97"/>
      <c r="S1102" s="97"/>
      <c r="T1102" s="101">
        <v>1</v>
      </c>
      <c r="U1102" s="243">
        <v>10</v>
      </c>
      <c r="V1102" s="97"/>
      <c r="W1102" s="99" t="str">
        <f t="shared" si="134"/>
        <v/>
      </c>
      <c r="X1102" s="99" t="str">
        <f t="shared" si="135"/>
        <v/>
      </c>
      <c r="Y1102" s="101"/>
      <c r="Z1102" s="101"/>
      <c r="AA1102" s="101"/>
      <c r="AB1102" s="247" t="s">
        <v>3182</v>
      </c>
      <c r="AC1102" s="97"/>
      <c r="AD1102" s="100">
        <f>IF(AE1102="","",VLOOKUP(AE1102,Mapping!AT:AU,2,FALSE))</f>
        <v>2</v>
      </c>
      <c r="AE1102" s="101" t="s">
        <v>1</v>
      </c>
    </row>
    <row r="1103" spans="1:31">
      <c r="A1103" s="215" t="s">
        <v>314</v>
      </c>
      <c r="B1103" s="217" t="s">
        <v>315</v>
      </c>
      <c r="C1103" s="312"/>
      <c r="D1103" s="312"/>
      <c r="E1103" s="312"/>
      <c r="F1103" s="243"/>
      <c r="G1103" s="97"/>
      <c r="H1103" s="99" t="str">
        <f t="shared" si="132"/>
        <v/>
      </c>
      <c r="I1103" s="99" t="str">
        <f t="shared" si="133"/>
        <v/>
      </c>
      <c r="J1103" s="101"/>
      <c r="K1103" s="331">
        <f>IFERROR(VLOOKUP(L1103,Mapping!AW:BA,5,FALSE),"")</f>
        <v>2</v>
      </c>
      <c r="L1103" s="97" t="s">
        <v>925</v>
      </c>
      <c r="M1103" s="336" t="s">
        <v>3042</v>
      </c>
      <c r="N1103" s="97" t="s">
        <v>2880</v>
      </c>
      <c r="O1103" s="255">
        <v>44658</v>
      </c>
      <c r="P1103" s="217"/>
      <c r="Q1103" s="246"/>
      <c r="R1103" s="97"/>
      <c r="S1103" s="97"/>
      <c r="T1103" s="101">
        <v>1</v>
      </c>
      <c r="U1103" s="243"/>
      <c r="V1103" s="97"/>
      <c r="W1103" s="99" t="str">
        <f t="shared" si="134"/>
        <v/>
      </c>
      <c r="X1103" s="99" t="str">
        <f t="shared" si="135"/>
        <v/>
      </c>
      <c r="Y1103" s="101"/>
      <c r="Z1103" s="101"/>
      <c r="AA1103" s="101"/>
      <c r="AB1103" s="247" t="s">
        <v>3182</v>
      </c>
      <c r="AC1103" s="97"/>
      <c r="AD1103" s="100">
        <f>IF(AE1103="","",VLOOKUP(AE1103,Mapping!AT:AU,2,FALSE))</f>
        <v>2</v>
      </c>
      <c r="AE1103" s="101" t="s">
        <v>1</v>
      </c>
    </row>
    <row r="1104" spans="1:31">
      <c r="A1104" s="215" t="s">
        <v>314</v>
      </c>
      <c r="B1104" s="217" t="s">
        <v>315</v>
      </c>
      <c r="C1104" s="312"/>
      <c r="D1104" s="312"/>
      <c r="E1104" s="312"/>
      <c r="F1104" s="243">
        <v>10</v>
      </c>
      <c r="G1104" s="97"/>
      <c r="H1104" s="99" t="str">
        <f t="shared" si="132"/>
        <v/>
      </c>
      <c r="I1104" s="99" t="str">
        <f t="shared" si="133"/>
        <v/>
      </c>
      <c r="J1104" s="101" t="s">
        <v>205</v>
      </c>
      <c r="K1104" s="331">
        <f>IFERROR(VLOOKUP(L1104,Mapping!AW:BA,5,FALSE),"")</f>
        <v>3</v>
      </c>
      <c r="L1104" s="97" t="s">
        <v>943</v>
      </c>
      <c r="M1104" s="336" t="s">
        <v>2938</v>
      </c>
      <c r="N1104" s="97" t="s">
        <v>2880</v>
      </c>
      <c r="O1104" s="255">
        <v>44658</v>
      </c>
      <c r="P1104" s="217" t="s">
        <v>30</v>
      </c>
      <c r="Q1104" s="246"/>
      <c r="R1104" s="97"/>
      <c r="S1104" s="97"/>
      <c r="T1104" s="101">
        <v>1</v>
      </c>
      <c r="U1104" s="243">
        <v>10</v>
      </c>
      <c r="V1104" s="97"/>
      <c r="W1104" s="99" t="str">
        <f t="shared" si="134"/>
        <v/>
      </c>
      <c r="X1104" s="99" t="str">
        <f t="shared" si="135"/>
        <v/>
      </c>
      <c r="Y1104" s="101"/>
      <c r="Z1104" s="101"/>
      <c r="AA1104" s="101"/>
      <c r="AB1104" s="247" t="s">
        <v>3182</v>
      </c>
      <c r="AC1104" s="97"/>
      <c r="AD1104" s="100">
        <f>IF(AE1104="","",VLOOKUP(AE1104,Mapping!AT:AU,2,FALSE))</f>
        <v>2</v>
      </c>
      <c r="AE1104" s="101" t="s">
        <v>1</v>
      </c>
    </row>
    <row r="1105" spans="1:48" ht="43.5">
      <c r="A1105" s="215" t="s">
        <v>341</v>
      </c>
      <c r="B1105" s="217" t="s">
        <v>342</v>
      </c>
      <c r="C1105" s="312"/>
      <c r="D1105" s="312"/>
      <c r="E1105" s="312"/>
      <c r="F1105" s="243">
        <v>10</v>
      </c>
      <c r="G1105" s="97"/>
      <c r="H1105" s="99" t="str">
        <f t="shared" si="132"/>
        <v/>
      </c>
      <c r="I1105" s="99" t="str">
        <f t="shared" si="133"/>
        <v/>
      </c>
      <c r="J1105" s="101" t="s">
        <v>205</v>
      </c>
      <c r="K1105" s="331">
        <f>IFERROR(VLOOKUP(L1105,Mapping!AW:BA,5,FALSE),"")</f>
        <v>1</v>
      </c>
      <c r="L1105" s="97" t="s">
        <v>905</v>
      </c>
      <c r="M1105" s="336" t="s">
        <v>2938</v>
      </c>
      <c r="N1105" s="97" t="s">
        <v>2879</v>
      </c>
      <c r="O1105" s="255">
        <v>44659</v>
      </c>
      <c r="P1105" s="217" t="s">
        <v>30</v>
      </c>
      <c r="Q1105" s="246"/>
      <c r="R1105" s="97"/>
      <c r="S1105" s="97"/>
      <c r="T1105" s="101">
        <v>1</v>
      </c>
      <c r="U1105" s="243">
        <v>10</v>
      </c>
      <c r="V1105" s="97"/>
      <c r="W1105" s="99" t="str">
        <f t="shared" si="134"/>
        <v/>
      </c>
      <c r="X1105" s="99" t="str">
        <f t="shared" si="135"/>
        <v/>
      </c>
      <c r="Y1105" s="101"/>
      <c r="Z1105" s="101"/>
      <c r="AA1105" s="101"/>
      <c r="AB1105" s="247" t="s">
        <v>3187</v>
      </c>
      <c r="AC1105" s="97"/>
      <c r="AD1105" s="100">
        <f>IF(AE1105="","",VLOOKUP(AE1105,Mapping!AT:AU,2,FALSE))</f>
        <v>2</v>
      </c>
      <c r="AE1105" s="101" t="s">
        <v>1</v>
      </c>
    </row>
    <row r="1106" spans="1:48">
      <c r="A1106" s="215" t="s">
        <v>341</v>
      </c>
      <c r="B1106" s="217" t="s">
        <v>342</v>
      </c>
      <c r="C1106" s="312"/>
      <c r="D1106" s="312"/>
      <c r="E1106" s="312"/>
      <c r="F1106" s="243">
        <v>10</v>
      </c>
      <c r="G1106" s="97"/>
      <c r="H1106" s="99" t="str">
        <f t="shared" si="132"/>
        <v/>
      </c>
      <c r="I1106" s="99" t="str">
        <f t="shared" si="133"/>
        <v/>
      </c>
      <c r="J1106" s="101" t="s">
        <v>205</v>
      </c>
      <c r="K1106" s="331">
        <f>IFERROR(VLOOKUP(L1106,Mapping!AW:BA,5,FALSE),"")</f>
        <v>2</v>
      </c>
      <c r="L1106" s="97" t="s">
        <v>925</v>
      </c>
      <c r="M1106" s="336" t="s">
        <v>2938</v>
      </c>
      <c r="N1106" s="97" t="s">
        <v>2879</v>
      </c>
      <c r="O1106" s="255">
        <v>44659</v>
      </c>
      <c r="P1106" s="217" t="s">
        <v>30</v>
      </c>
      <c r="Q1106" s="246"/>
      <c r="R1106" s="97"/>
      <c r="S1106" s="97"/>
      <c r="T1106" s="101">
        <v>1</v>
      </c>
      <c r="U1106" s="243">
        <v>10</v>
      </c>
      <c r="V1106" s="97"/>
      <c r="W1106" s="99" t="str">
        <f t="shared" si="134"/>
        <v/>
      </c>
      <c r="X1106" s="99" t="str">
        <f t="shared" si="135"/>
        <v/>
      </c>
      <c r="Y1106" s="101"/>
      <c r="Z1106" s="101"/>
      <c r="AA1106" s="101"/>
      <c r="AB1106" s="247" t="s">
        <v>3182</v>
      </c>
      <c r="AC1106" s="97"/>
      <c r="AD1106" s="100">
        <f>IF(AE1106="","",VLOOKUP(AE1106,Mapping!AT:AU,2,FALSE))</f>
        <v>2</v>
      </c>
      <c r="AE1106" s="101" t="s">
        <v>1</v>
      </c>
    </row>
    <row r="1107" spans="1:48" ht="43.5">
      <c r="A1107" s="215" t="s">
        <v>326</v>
      </c>
      <c r="B1107" s="217" t="s">
        <v>327</v>
      </c>
      <c r="C1107" s="312"/>
      <c r="D1107" s="312"/>
      <c r="E1107" s="312"/>
      <c r="F1107" s="243">
        <v>10</v>
      </c>
      <c r="G1107" s="97"/>
      <c r="H1107" s="99" t="str">
        <f t="shared" si="132"/>
        <v/>
      </c>
      <c r="I1107" s="99" t="str">
        <f t="shared" si="133"/>
        <v/>
      </c>
      <c r="J1107" s="101" t="s">
        <v>205</v>
      </c>
      <c r="K1107" s="331">
        <f>IFERROR(VLOOKUP(L1107,Mapping!AW:BA,5,FALSE),"")</f>
        <v>1</v>
      </c>
      <c r="L1107" s="97" t="s">
        <v>905</v>
      </c>
      <c r="M1107" s="336" t="s">
        <v>2938</v>
      </c>
      <c r="N1107" s="97" t="s">
        <v>2879</v>
      </c>
      <c r="O1107" s="255">
        <v>44659</v>
      </c>
      <c r="P1107" s="217" t="s">
        <v>30</v>
      </c>
      <c r="Q1107" s="246"/>
      <c r="R1107" s="97"/>
      <c r="S1107" s="97"/>
      <c r="T1107" s="101">
        <v>1</v>
      </c>
      <c r="U1107" s="243">
        <v>10</v>
      </c>
      <c r="V1107" s="97"/>
      <c r="W1107" s="99" t="str">
        <f t="shared" si="134"/>
        <v/>
      </c>
      <c r="X1107" s="99" t="str">
        <f t="shared" si="135"/>
        <v/>
      </c>
      <c r="Y1107" s="101"/>
      <c r="Z1107" s="101"/>
      <c r="AA1107" s="101"/>
      <c r="AB1107" s="247" t="s">
        <v>3187</v>
      </c>
      <c r="AC1107" s="97"/>
      <c r="AD1107" s="100">
        <f>IF(AE1107="","",VLOOKUP(AE1107,Mapping!AT:AU,2,FALSE))</f>
        <v>2</v>
      </c>
      <c r="AE1107" s="101" t="s">
        <v>1</v>
      </c>
    </row>
    <row r="1108" spans="1:48" ht="43.5">
      <c r="A1108" s="215" t="s">
        <v>326</v>
      </c>
      <c r="B1108" s="217" t="s">
        <v>327</v>
      </c>
      <c r="C1108" s="312"/>
      <c r="D1108" s="312"/>
      <c r="E1108" s="312"/>
      <c r="F1108" s="243">
        <v>10</v>
      </c>
      <c r="G1108" s="97"/>
      <c r="H1108" s="99" t="str">
        <f t="shared" si="132"/>
        <v/>
      </c>
      <c r="I1108" s="99" t="str">
        <f t="shared" si="133"/>
        <v/>
      </c>
      <c r="J1108" s="101" t="s">
        <v>205</v>
      </c>
      <c r="K1108" s="331">
        <f>IFERROR(VLOOKUP(L1108,Mapping!AW:BA,5,FALSE),"")</f>
        <v>2</v>
      </c>
      <c r="L1108" s="97" t="s">
        <v>925</v>
      </c>
      <c r="M1108" s="336" t="s">
        <v>2938</v>
      </c>
      <c r="N1108" s="97" t="s">
        <v>2879</v>
      </c>
      <c r="O1108" s="255">
        <v>44659</v>
      </c>
      <c r="P1108" s="217" t="s">
        <v>30</v>
      </c>
      <c r="Q1108" s="246"/>
      <c r="R1108" s="97"/>
      <c r="S1108" s="97"/>
      <c r="T1108" s="101">
        <v>1</v>
      </c>
      <c r="U1108" s="243">
        <v>10</v>
      </c>
      <c r="V1108" s="97"/>
      <c r="W1108" s="99" t="str">
        <f t="shared" si="134"/>
        <v/>
      </c>
      <c r="X1108" s="99" t="str">
        <f t="shared" si="135"/>
        <v/>
      </c>
      <c r="Y1108" s="101"/>
      <c r="Z1108" s="101"/>
      <c r="AA1108" s="101"/>
      <c r="AB1108" s="247" t="s">
        <v>3187</v>
      </c>
      <c r="AC1108" s="97"/>
      <c r="AD1108" s="100">
        <f>IF(AE1108="","",VLOOKUP(AE1108,Mapping!AT:AU,2,FALSE))</f>
        <v>2</v>
      </c>
      <c r="AE1108" s="101" t="s">
        <v>1</v>
      </c>
    </row>
    <row r="1109" spans="1:48">
      <c r="A1109" s="215" t="s">
        <v>357</v>
      </c>
      <c r="B1109" s="217" t="s">
        <v>358</v>
      </c>
      <c r="C1109" s="312"/>
      <c r="D1109" s="312"/>
      <c r="E1109" s="312"/>
      <c r="F1109" s="243">
        <v>10</v>
      </c>
      <c r="G1109" s="97"/>
      <c r="H1109" s="99"/>
      <c r="I1109" s="99"/>
      <c r="J1109" s="101" t="s">
        <v>205</v>
      </c>
      <c r="K1109" s="331"/>
      <c r="L1109" s="97" t="s">
        <v>905</v>
      </c>
      <c r="M1109" s="336" t="s">
        <v>2938</v>
      </c>
      <c r="N1109" s="97" t="s">
        <v>2879</v>
      </c>
      <c r="O1109" s="255">
        <v>44659</v>
      </c>
      <c r="P1109" s="217" t="s">
        <v>30</v>
      </c>
      <c r="Q1109" s="246"/>
      <c r="R1109" s="97"/>
      <c r="S1109" s="97"/>
      <c r="T1109" s="101"/>
      <c r="U1109" s="243">
        <v>10</v>
      </c>
      <c r="V1109" s="97"/>
      <c r="W1109" s="99"/>
      <c r="X1109" s="99"/>
      <c r="Y1109" s="101"/>
      <c r="Z1109" s="101"/>
      <c r="AA1109" s="101"/>
      <c r="AB1109" s="247" t="s">
        <v>3182</v>
      </c>
      <c r="AC1109" s="97"/>
      <c r="AD1109" s="100">
        <f>IF(AE1109="","",VLOOKUP(AE1109,Mapping!AT:AU,2,FALSE))</f>
        <v>2</v>
      </c>
      <c r="AE1109" s="101" t="s">
        <v>1</v>
      </c>
    </row>
    <row r="1110" spans="1:48" ht="43.5">
      <c r="A1110" s="215" t="s">
        <v>357</v>
      </c>
      <c r="B1110" s="217" t="s">
        <v>358</v>
      </c>
      <c r="C1110" s="312"/>
      <c r="D1110" s="312"/>
      <c r="E1110" s="312"/>
      <c r="F1110" s="243">
        <v>10</v>
      </c>
      <c r="G1110" s="97"/>
      <c r="H1110" s="99" t="str">
        <f t="shared" ref="H1110:H1141" si="136">IF(G1110="","","UREN -80 033001"&amp;" "&amp;F1110&amp;" "&amp;G1110)</f>
        <v/>
      </c>
      <c r="I1110" s="99" t="str">
        <f t="shared" ref="I1110:I1125" si="137">IF(G1110="","",F1110&amp;" "&amp;G1110)</f>
        <v/>
      </c>
      <c r="J1110" s="101" t="s">
        <v>205</v>
      </c>
      <c r="K1110" s="331">
        <f>IFERROR(VLOOKUP(L1110,Mapping!AW:BA,5,FALSE),"")</f>
        <v>2</v>
      </c>
      <c r="L1110" s="97" t="s">
        <v>925</v>
      </c>
      <c r="M1110" s="336" t="s">
        <v>2938</v>
      </c>
      <c r="N1110" s="97" t="s">
        <v>2879</v>
      </c>
      <c r="O1110" s="255">
        <v>44659</v>
      </c>
      <c r="P1110" s="217" t="s">
        <v>30</v>
      </c>
      <c r="Q1110" s="246"/>
      <c r="R1110" s="97"/>
      <c r="S1110" s="97"/>
      <c r="T1110" s="101">
        <v>1</v>
      </c>
      <c r="U1110" s="243">
        <v>10</v>
      </c>
      <c r="V1110" s="97"/>
      <c r="W1110" s="99" t="str">
        <f t="shared" ref="W1110:W1141" si="138">IF(V1110="","","UREN -80 033001"&amp;" "&amp;U1110&amp;" "&amp;V1110)</f>
        <v/>
      </c>
      <c r="X1110" s="99" t="str">
        <f t="shared" ref="X1110:X1125" si="139">IF(V1110="","",U1110&amp;" "&amp;V1110)</f>
        <v/>
      </c>
      <c r="Y1110" s="101"/>
      <c r="Z1110" s="101"/>
      <c r="AA1110" s="101"/>
      <c r="AB1110" s="247" t="s">
        <v>3187</v>
      </c>
      <c r="AC1110" s="97"/>
      <c r="AD1110" s="100">
        <f>IF(AE1110="","",VLOOKUP(AE1110,Mapping!AT:AU,2,FALSE))</f>
        <v>2</v>
      </c>
      <c r="AE1110" s="101" t="s">
        <v>1</v>
      </c>
    </row>
    <row r="1111" spans="1:48" ht="43.5">
      <c r="A1111" s="215" t="s">
        <v>357</v>
      </c>
      <c r="B1111" s="217" t="s">
        <v>358</v>
      </c>
      <c r="C1111" s="312"/>
      <c r="D1111" s="312"/>
      <c r="E1111" s="312"/>
      <c r="F1111" s="243">
        <v>10</v>
      </c>
      <c r="G1111" s="97"/>
      <c r="H1111" s="99" t="str">
        <f t="shared" si="136"/>
        <v/>
      </c>
      <c r="I1111" s="99" t="str">
        <f t="shared" si="137"/>
        <v/>
      </c>
      <c r="J1111" s="101"/>
      <c r="K1111" s="331">
        <f>IFERROR(VLOOKUP(L1111,Mapping!AW:BA,5,FALSE),"")</f>
        <v>2</v>
      </c>
      <c r="L1111" s="97" t="s">
        <v>925</v>
      </c>
      <c r="M1111" s="336" t="s">
        <v>2938</v>
      </c>
      <c r="N1111" s="97" t="s">
        <v>2879</v>
      </c>
      <c r="O1111" s="255">
        <v>44659</v>
      </c>
      <c r="P1111" s="217"/>
      <c r="Q1111" s="246"/>
      <c r="R1111" s="97"/>
      <c r="S1111" s="97"/>
      <c r="T1111" s="101">
        <v>1</v>
      </c>
      <c r="U1111" s="243">
        <v>10</v>
      </c>
      <c r="V1111" s="97"/>
      <c r="W1111" s="99" t="str">
        <f t="shared" si="138"/>
        <v/>
      </c>
      <c r="X1111" s="99" t="str">
        <f t="shared" si="139"/>
        <v/>
      </c>
      <c r="Y1111" s="101"/>
      <c r="Z1111" s="101"/>
      <c r="AA1111" s="101"/>
      <c r="AB1111" s="247" t="s">
        <v>3187</v>
      </c>
      <c r="AC1111" s="97"/>
      <c r="AD1111" s="100">
        <f>IF(AE1111="","",VLOOKUP(AE1111,Mapping!AT:AU,2,FALSE))</f>
        <v>2</v>
      </c>
      <c r="AE1111" s="101" t="s">
        <v>1</v>
      </c>
    </row>
    <row r="1112" spans="1:48">
      <c r="A1112" s="215" t="s">
        <v>357</v>
      </c>
      <c r="B1112" s="217" t="s">
        <v>358</v>
      </c>
      <c r="C1112" s="312"/>
      <c r="D1112" s="312"/>
      <c r="E1112" s="312"/>
      <c r="F1112" s="243">
        <v>10</v>
      </c>
      <c r="G1112" s="97"/>
      <c r="H1112" s="99" t="str">
        <f t="shared" si="136"/>
        <v/>
      </c>
      <c r="I1112" s="99" t="str">
        <f t="shared" si="137"/>
        <v/>
      </c>
      <c r="J1112" s="101" t="s">
        <v>205</v>
      </c>
      <c r="K1112" s="331">
        <f>IFERROR(VLOOKUP(L1112,Mapping!AW:BA,5,FALSE),"")</f>
        <v>3</v>
      </c>
      <c r="L1112" s="97" t="s">
        <v>943</v>
      </c>
      <c r="M1112" s="336" t="s">
        <v>2938</v>
      </c>
      <c r="N1112" s="97" t="s">
        <v>2879</v>
      </c>
      <c r="O1112" s="255">
        <v>44659</v>
      </c>
      <c r="P1112" s="217" t="s">
        <v>30</v>
      </c>
      <c r="Q1112" s="246"/>
      <c r="R1112" s="97"/>
      <c r="S1112" s="97"/>
      <c r="T1112" s="101">
        <v>1</v>
      </c>
      <c r="U1112" s="243">
        <v>10</v>
      </c>
      <c r="V1112" s="97"/>
      <c r="W1112" s="99" t="str">
        <f t="shared" si="138"/>
        <v/>
      </c>
      <c r="X1112" s="99" t="str">
        <f t="shared" si="139"/>
        <v/>
      </c>
      <c r="Y1112" s="101"/>
      <c r="Z1112" s="101"/>
      <c r="AA1112" s="101"/>
      <c r="AB1112" s="247" t="s">
        <v>3182</v>
      </c>
      <c r="AC1112" s="97"/>
      <c r="AD1112" s="100">
        <f>IF(AE1112="","",VLOOKUP(AE1112,Mapping!AT:AU,2,FALSE))</f>
        <v>2</v>
      </c>
      <c r="AE1112" s="101" t="s">
        <v>1</v>
      </c>
    </row>
    <row r="1113" spans="1:48">
      <c r="A1113" s="215" t="s">
        <v>357</v>
      </c>
      <c r="B1113" s="217" t="s">
        <v>358</v>
      </c>
      <c r="C1113" s="312"/>
      <c r="D1113" s="312"/>
      <c r="E1113" s="312"/>
      <c r="F1113" s="243"/>
      <c r="G1113" s="97"/>
      <c r="H1113" s="99" t="str">
        <f t="shared" si="136"/>
        <v/>
      </c>
      <c r="I1113" s="99" t="str">
        <f t="shared" si="137"/>
        <v/>
      </c>
      <c r="J1113" s="101"/>
      <c r="K1113" s="331">
        <f>IFERROR(VLOOKUP(L1113,Mapping!AW:BA,5,FALSE),"")</f>
        <v>3</v>
      </c>
      <c r="L1113" s="97" t="s">
        <v>943</v>
      </c>
      <c r="M1113" s="336" t="s">
        <v>3042</v>
      </c>
      <c r="N1113" s="97" t="s">
        <v>2879</v>
      </c>
      <c r="O1113" s="255">
        <v>44659</v>
      </c>
      <c r="P1113" s="217" t="s">
        <v>3168</v>
      </c>
      <c r="Q1113" s="246"/>
      <c r="R1113" s="97"/>
      <c r="S1113" s="97"/>
      <c r="T1113" s="101">
        <v>1</v>
      </c>
      <c r="U1113" s="243"/>
      <c r="V1113" s="97"/>
      <c r="W1113" s="99" t="str">
        <f t="shared" si="138"/>
        <v/>
      </c>
      <c r="X1113" s="99" t="str">
        <f t="shared" si="139"/>
        <v/>
      </c>
      <c r="Y1113" s="101"/>
      <c r="Z1113" s="101"/>
      <c r="AA1113" s="101"/>
      <c r="AB1113" s="247" t="s">
        <v>3182</v>
      </c>
      <c r="AC1113" s="97"/>
      <c r="AD1113" s="100">
        <f>IF(AE1113="","",VLOOKUP(AE1113,Mapping!AT:AU,2,FALSE))</f>
        <v>2</v>
      </c>
      <c r="AE1113" s="101" t="s">
        <v>1</v>
      </c>
    </row>
    <row r="1114" spans="1:48">
      <c r="A1114" s="215">
        <v>19930148</v>
      </c>
      <c r="B1114" s="217" t="s">
        <v>227</v>
      </c>
      <c r="C1114" s="312"/>
      <c r="D1114" s="312"/>
      <c r="E1114" s="312"/>
      <c r="F1114" s="243">
        <v>10</v>
      </c>
      <c r="G1114" s="262"/>
      <c r="H1114" s="99" t="str">
        <f t="shared" si="136"/>
        <v/>
      </c>
      <c r="I1114" s="99" t="str">
        <f t="shared" si="137"/>
        <v/>
      </c>
      <c r="J1114" s="101" t="s">
        <v>205</v>
      </c>
      <c r="K1114" s="331">
        <f>IFERROR(VLOOKUP(L1114,Mapping!AW:BA,5,FALSE),"")</f>
        <v>1</v>
      </c>
      <c r="L1114" s="97" t="s">
        <v>905</v>
      </c>
      <c r="M1114" s="336" t="s">
        <v>2938</v>
      </c>
      <c r="N1114" s="394" t="s">
        <v>2933</v>
      </c>
      <c r="O1114" s="397" t="s">
        <v>3188</v>
      </c>
      <c r="P1114" s="217" t="s">
        <v>30</v>
      </c>
      <c r="Q1114" s="246"/>
      <c r="R1114" s="97"/>
      <c r="S1114" s="97"/>
      <c r="T1114" s="101">
        <v>1</v>
      </c>
      <c r="U1114" s="243">
        <v>10</v>
      </c>
      <c r="V1114" s="262"/>
      <c r="W1114" s="99" t="str">
        <f t="shared" si="138"/>
        <v/>
      </c>
      <c r="X1114" s="99" t="str">
        <f t="shared" si="139"/>
        <v/>
      </c>
      <c r="Y1114" s="101"/>
      <c r="Z1114" s="101"/>
      <c r="AA1114" s="101"/>
      <c r="AB1114" s="247" t="s">
        <v>3182</v>
      </c>
      <c r="AC1114" s="97"/>
      <c r="AD1114" s="100">
        <f>IF(AE1114="","",VLOOKUP(AE1114,Mapping!AT:AU,2,FALSE))</f>
        <v>2</v>
      </c>
      <c r="AE1114" s="101" t="s">
        <v>1</v>
      </c>
    </row>
    <row r="1115" spans="1:48" ht="29">
      <c r="A1115" s="215">
        <v>20185910</v>
      </c>
      <c r="B1115" s="217" t="s">
        <v>264</v>
      </c>
      <c r="C1115" s="312"/>
      <c r="D1115" s="312"/>
      <c r="E1115" s="312"/>
      <c r="F1115" s="243">
        <v>10</v>
      </c>
      <c r="G1115" s="97"/>
      <c r="H1115" s="99" t="str">
        <f t="shared" si="136"/>
        <v/>
      </c>
      <c r="I1115" s="99" t="str">
        <f t="shared" si="137"/>
        <v/>
      </c>
      <c r="J1115" s="101" t="s">
        <v>205</v>
      </c>
      <c r="K1115" s="331">
        <f>IFERROR(VLOOKUP(L1115,Mapping!AW:BA,5,FALSE),"")</f>
        <v>1</v>
      </c>
      <c r="L1115" s="97" t="s">
        <v>905</v>
      </c>
      <c r="M1115" s="336" t="s">
        <v>2938</v>
      </c>
      <c r="N1115" s="97" t="s">
        <v>2933</v>
      </c>
      <c r="O1115" s="259" t="s">
        <v>3188</v>
      </c>
      <c r="P1115" s="217" t="s">
        <v>30</v>
      </c>
      <c r="Q1115" s="246"/>
      <c r="R1115" s="97"/>
      <c r="S1115" s="97"/>
      <c r="T1115" s="101">
        <v>1</v>
      </c>
      <c r="U1115" s="243">
        <v>10</v>
      </c>
      <c r="V1115" s="97"/>
      <c r="W1115" s="99" t="str">
        <f t="shared" si="138"/>
        <v/>
      </c>
      <c r="X1115" s="99" t="str">
        <f t="shared" si="139"/>
        <v/>
      </c>
      <c r="Y1115" s="101"/>
      <c r="Z1115" s="101"/>
      <c r="AA1115" s="101"/>
      <c r="AB1115" s="247" t="s">
        <v>3081</v>
      </c>
      <c r="AC1115" s="97"/>
      <c r="AD1115" s="100">
        <f>IF(AE1115="","",VLOOKUP(AE1115,Mapping!AT:AU,2,FALSE))</f>
        <v>2</v>
      </c>
      <c r="AE1115" s="101" t="s">
        <v>1</v>
      </c>
    </row>
    <row r="1116" spans="1:48" ht="29">
      <c r="A1116" s="215">
        <v>20185910</v>
      </c>
      <c r="B1116" s="217" t="s">
        <v>264</v>
      </c>
      <c r="C1116" s="312"/>
      <c r="D1116" s="312"/>
      <c r="E1116" s="312"/>
      <c r="F1116" s="97"/>
      <c r="G1116" s="97"/>
      <c r="H1116" s="99" t="str">
        <f t="shared" si="136"/>
        <v/>
      </c>
      <c r="I1116" s="99" t="str">
        <f t="shared" si="137"/>
        <v/>
      </c>
      <c r="J1116" s="101"/>
      <c r="K1116" s="331">
        <f>IFERROR(VLOOKUP(L1116,Mapping!AW:BA,5,FALSE),"")</f>
        <v>1</v>
      </c>
      <c r="L1116" s="97" t="s">
        <v>905</v>
      </c>
      <c r="M1116" s="336" t="s">
        <v>3057</v>
      </c>
      <c r="N1116" s="97" t="s">
        <v>2933</v>
      </c>
      <c r="O1116" s="259" t="s">
        <v>3188</v>
      </c>
      <c r="P1116" s="217" t="s">
        <v>3047</v>
      </c>
      <c r="Q1116" s="246"/>
      <c r="R1116" s="97"/>
      <c r="S1116" s="97"/>
      <c r="T1116" s="101">
        <v>1</v>
      </c>
      <c r="U1116" s="97"/>
      <c r="V1116" s="97"/>
      <c r="W1116" s="99" t="str">
        <f t="shared" si="138"/>
        <v/>
      </c>
      <c r="X1116" s="99" t="str">
        <f t="shared" si="139"/>
        <v/>
      </c>
      <c r="Y1116" s="101"/>
      <c r="Z1116" s="101"/>
      <c r="AA1116" s="101"/>
      <c r="AB1116" s="247" t="s">
        <v>3081</v>
      </c>
      <c r="AC1116" s="97"/>
      <c r="AD1116" s="100">
        <f>IF(AE1116="","",VLOOKUP(AE1116,Mapping!AT:AU,2,FALSE))</f>
        <v>2</v>
      </c>
      <c r="AE1116" s="101" t="s">
        <v>1</v>
      </c>
    </row>
    <row r="1117" spans="1:48" ht="29">
      <c r="A1117" s="215">
        <v>20185910</v>
      </c>
      <c r="B1117" s="217" t="s">
        <v>264</v>
      </c>
      <c r="C1117" s="312"/>
      <c r="D1117" s="312"/>
      <c r="E1117" s="312"/>
      <c r="F1117" s="243">
        <v>10</v>
      </c>
      <c r="G1117" s="97"/>
      <c r="H1117" s="99" t="str">
        <f t="shared" si="136"/>
        <v/>
      </c>
      <c r="I1117" s="99" t="str">
        <f t="shared" si="137"/>
        <v/>
      </c>
      <c r="J1117" s="101" t="s">
        <v>205</v>
      </c>
      <c r="K1117" s="331">
        <f>IFERROR(VLOOKUP(L1117,Mapping!AW:BA,5,FALSE),"")</f>
        <v>3</v>
      </c>
      <c r="L1117" s="97" t="s">
        <v>943</v>
      </c>
      <c r="M1117" s="336" t="s">
        <v>2938</v>
      </c>
      <c r="N1117" s="97" t="s">
        <v>2933</v>
      </c>
      <c r="O1117" s="263">
        <v>44657</v>
      </c>
      <c r="P1117" s="217" t="s">
        <v>30</v>
      </c>
      <c r="Q1117" s="246"/>
      <c r="R1117" s="97"/>
      <c r="S1117" s="97"/>
      <c r="T1117" s="101">
        <v>1</v>
      </c>
      <c r="U1117" s="243">
        <v>10</v>
      </c>
      <c r="V1117" s="97"/>
      <c r="W1117" s="99" t="str">
        <f t="shared" si="138"/>
        <v/>
      </c>
      <c r="X1117" s="99" t="str">
        <f t="shared" si="139"/>
        <v/>
      </c>
      <c r="Y1117" s="101"/>
      <c r="Z1117" s="101"/>
      <c r="AA1117" s="101"/>
      <c r="AB1117" s="247" t="s">
        <v>3081</v>
      </c>
      <c r="AC1117" s="97"/>
      <c r="AD1117" s="97">
        <v>2</v>
      </c>
      <c r="AE1117" s="97" t="s">
        <v>1</v>
      </c>
      <c r="AF1117" s="248"/>
      <c r="AG1117" s="23"/>
      <c r="AH1117" s="13"/>
      <c r="AI1117" s="23"/>
      <c r="AJ1117" s="26"/>
      <c r="AK1117" s="14"/>
      <c r="AL1117" s="26"/>
      <c r="AM1117" s="252"/>
      <c r="AN1117" s="13"/>
      <c r="AO1117" s="77"/>
      <c r="AP1117" s="26"/>
      <c r="AQ1117" s="26"/>
      <c r="AR1117" s="13"/>
      <c r="AS1117" s="90"/>
      <c r="AT1117" s="26"/>
      <c r="AU1117" s="24"/>
      <c r="AV1117" s="13"/>
    </row>
    <row r="1118" spans="1:48" ht="29">
      <c r="A1118" s="215">
        <v>20185910</v>
      </c>
      <c r="B1118" s="217" t="s">
        <v>264</v>
      </c>
      <c r="C1118" s="312"/>
      <c r="D1118" s="312"/>
      <c r="E1118" s="312"/>
      <c r="F1118" s="97"/>
      <c r="G1118" s="97"/>
      <c r="H1118" s="99" t="str">
        <f t="shared" si="136"/>
        <v/>
      </c>
      <c r="I1118" s="99" t="str">
        <f t="shared" si="137"/>
        <v/>
      </c>
      <c r="J1118" s="101"/>
      <c r="K1118" s="331">
        <f>IFERROR(VLOOKUP(L1118,Mapping!AW:BA,5,FALSE),"")</f>
        <v>3</v>
      </c>
      <c r="L1118" s="97" t="s">
        <v>943</v>
      </c>
      <c r="M1118" s="336" t="s">
        <v>3057</v>
      </c>
      <c r="N1118" s="97" t="s">
        <v>2933</v>
      </c>
      <c r="O1118" s="263">
        <v>44657</v>
      </c>
      <c r="P1118" s="217" t="s">
        <v>3047</v>
      </c>
      <c r="Q1118" s="246"/>
      <c r="R1118" s="97"/>
      <c r="S1118" s="97"/>
      <c r="T1118" s="101">
        <v>1</v>
      </c>
      <c r="U1118" s="97"/>
      <c r="V1118" s="97"/>
      <c r="W1118" s="99" t="str">
        <f t="shared" si="138"/>
        <v/>
      </c>
      <c r="X1118" s="99" t="str">
        <f t="shared" si="139"/>
        <v/>
      </c>
      <c r="Y1118" s="101"/>
      <c r="Z1118" s="101"/>
      <c r="AA1118" s="101"/>
      <c r="AB1118" s="247" t="s">
        <v>3081</v>
      </c>
      <c r="AC1118" s="97"/>
      <c r="AD1118" s="97">
        <v>2</v>
      </c>
      <c r="AE1118" s="97" t="s">
        <v>1</v>
      </c>
    </row>
    <row r="1119" spans="1:48" ht="29">
      <c r="A1119" s="215">
        <v>19910006</v>
      </c>
      <c r="B1119" s="217" t="s">
        <v>209</v>
      </c>
      <c r="C1119" s="312"/>
      <c r="D1119" s="312"/>
      <c r="E1119" s="312"/>
      <c r="F1119" s="243">
        <v>10</v>
      </c>
      <c r="G1119" s="97"/>
      <c r="H1119" s="99" t="str">
        <f t="shared" si="136"/>
        <v/>
      </c>
      <c r="I1119" s="99" t="str">
        <f t="shared" si="137"/>
        <v/>
      </c>
      <c r="J1119" s="101" t="s">
        <v>205</v>
      </c>
      <c r="K1119" s="331">
        <f>IFERROR(VLOOKUP(L1119,Mapping!AW:BA,5,FALSE),"")</f>
        <v>3</v>
      </c>
      <c r="L1119" s="97" t="s">
        <v>943</v>
      </c>
      <c r="M1119" s="336" t="s">
        <v>2938</v>
      </c>
      <c r="N1119" s="97" t="s">
        <v>2933</v>
      </c>
      <c r="O1119" s="263">
        <v>44671</v>
      </c>
      <c r="P1119" s="217" t="s">
        <v>30</v>
      </c>
      <c r="Q1119" s="246"/>
      <c r="R1119" s="97"/>
      <c r="S1119" s="97"/>
      <c r="T1119" s="101">
        <v>1</v>
      </c>
      <c r="U1119" s="243">
        <v>10</v>
      </c>
      <c r="V1119" s="97"/>
      <c r="W1119" s="99" t="str">
        <f t="shared" si="138"/>
        <v/>
      </c>
      <c r="X1119" s="99" t="str">
        <f t="shared" si="139"/>
        <v/>
      </c>
      <c r="Y1119" s="101"/>
      <c r="Z1119" s="101"/>
      <c r="AA1119" s="101"/>
      <c r="AB1119" s="247" t="s">
        <v>3081</v>
      </c>
      <c r="AC1119" s="97"/>
      <c r="AD1119" s="100">
        <f>IF(AE1119="","",VLOOKUP(AE1119,Mapping!AT:AU,2,FALSE))</f>
        <v>2</v>
      </c>
      <c r="AE1119" s="101" t="s">
        <v>1</v>
      </c>
    </row>
    <row r="1120" spans="1:48" ht="29">
      <c r="A1120" s="215">
        <v>19910006</v>
      </c>
      <c r="B1120" s="217" t="s">
        <v>209</v>
      </c>
      <c r="C1120" s="312"/>
      <c r="D1120" s="312"/>
      <c r="E1120" s="312"/>
      <c r="F1120" s="97"/>
      <c r="G1120" s="97"/>
      <c r="H1120" s="99" t="str">
        <f t="shared" si="136"/>
        <v/>
      </c>
      <c r="I1120" s="99" t="str">
        <f t="shared" si="137"/>
        <v/>
      </c>
      <c r="J1120" s="101"/>
      <c r="K1120" s="331">
        <f>IFERROR(VLOOKUP(L1120,Mapping!AW:BA,5,FALSE),"")</f>
        <v>3</v>
      </c>
      <c r="L1120" s="97" t="s">
        <v>943</v>
      </c>
      <c r="M1120" s="336" t="s">
        <v>3057</v>
      </c>
      <c r="N1120" s="97" t="s">
        <v>2933</v>
      </c>
      <c r="O1120" s="263">
        <v>44671</v>
      </c>
      <c r="P1120" s="217" t="s">
        <v>3047</v>
      </c>
      <c r="Q1120" s="246"/>
      <c r="R1120" s="97"/>
      <c r="S1120" s="97"/>
      <c r="T1120" s="101">
        <v>1</v>
      </c>
      <c r="U1120" s="97"/>
      <c r="V1120" s="97"/>
      <c r="W1120" s="99" t="str">
        <f t="shared" si="138"/>
        <v/>
      </c>
      <c r="X1120" s="99" t="str">
        <f t="shared" si="139"/>
        <v/>
      </c>
      <c r="Y1120" s="101"/>
      <c r="Z1120" s="101"/>
      <c r="AA1120" s="101"/>
      <c r="AB1120" s="247" t="s">
        <v>3081</v>
      </c>
      <c r="AC1120" s="97"/>
      <c r="AD1120" s="100">
        <f>IF(AE1120="","",VLOOKUP(AE1120,Mapping!AT:AU,2,FALSE))</f>
        <v>2</v>
      </c>
      <c r="AE1120" s="101" t="s">
        <v>1</v>
      </c>
    </row>
    <row r="1121" spans="1:31">
      <c r="A1121" s="215">
        <v>19910006</v>
      </c>
      <c r="B1121" s="217" t="s">
        <v>209</v>
      </c>
      <c r="C1121" s="312"/>
      <c r="D1121" s="312"/>
      <c r="E1121" s="312"/>
      <c r="F1121" s="243">
        <v>10</v>
      </c>
      <c r="G1121" s="262"/>
      <c r="H1121" s="99" t="str">
        <f t="shared" si="136"/>
        <v/>
      </c>
      <c r="I1121" s="99" t="str">
        <f t="shared" si="137"/>
        <v/>
      </c>
      <c r="J1121" s="101" t="s">
        <v>205</v>
      </c>
      <c r="K1121" s="331">
        <f>IFERROR(VLOOKUP(L1121,Mapping!AW:BA,5,FALSE),"")</f>
        <v>1</v>
      </c>
      <c r="L1121" s="261" t="s">
        <v>905</v>
      </c>
      <c r="M1121" s="336" t="s">
        <v>2938</v>
      </c>
      <c r="N1121" s="394" t="s">
        <v>2933</v>
      </c>
      <c r="O1121" s="397" t="s">
        <v>3189</v>
      </c>
      <c r="P1121" s="217" t="s">
        <v>30</v>
      </c>
      <c r="Q1121" s="246"/>
      <c r="R1121" s="97"/>
      <c r="S1121" s="97"/>
      <c r="T1121" s="101">
        <v>1</v>
      </c>
      <c r="U1121" s="243">
        <v>10</v>
      </c>
      <c r="V1121" s="262"/>
      <c r="W1121" s="99" t="str">
        <f t="shared" si="138"/>
        <v/>
      </c>
      <c r="X1121" s="99" t="str">
        <f t="shared" si="139"/>
        <v/>
      </c>
      <c r="Y1121" s="101"/>
      <c r="Z1121" s="101"/>
      <c r="AA1121" s="101"/>
      <c r="AB1121" s="247" t="s">
        <v>1322</v>
      </c>
      <c r="AC1121" s="97"/>
      <c r="AD1121" s="100">
        <f>IF(AE1121="","",VLOOKUP(AE1121,Mapping!AT:AU,2,FALSE))</f>
        <v>2</v>
      </c>
      <c r="AE1121" s="101" t="s">
        <v>1</v>
      </c>
    </row>
    <row r="1122" spans="1:31">
      <c r="A1122" s="215">
        <v>19910006</v>
      </c>
      <c r="B1122" s="217" t="s">
        <v>209</v>
      </c>
      <c r="C1122" s="312"/>
      <c r="D1122" s="312"/>
      <c r="E1122" s="312"/>
      <c r="F1122" s="243">
        <v>10</v>
      </c>
      <c r="G1122" s="97"/>
      <c r="H1122" s="99" t="str">
        <f t="shared" si="136"/>
        <v/>
      </c>
      <c r="I1122" s="99" t="str">
        <f t="shared" si="137"/>
        <v/>
      </c>
      <c r="J1122" s="101" t="s">
        <v>205</v>
      </c>
      <c r="K1122" s="331">
        <f>IFERROR(VLOOKUP(L1122,Mapping!AW:BA,5,FALSE),"")</f>
        <v>2</v>
      </c>
      <c r="L1122" s="97" t="s">
        <v>925</v>
      </c>
      <c r="M1122" s="336" t="s">
        <v>2938</v>
      </c>
      <c r="N1122" s="97" t="s">
        <v>2933</v>
      </c>
      <c r="O1122" s="263">
        <v>44671</v>
      </c>
      <c r="P1122" s="217" t="s">
        <v>30</v>
      </c>
      <c r="Q1122" s="246"/>
      <c r="R1122" s="97"/>
      <c r="S1122" s="97"/>
      <c r="T1122" s="101">
        <v>1</v>
      </c>
      <c r="U1122" s="243">
        <v>10</v>
      </c>
      <c r="V1122" s="97"/>
      <c r="W1122" s="99" t="str">
        <f t="shared" si="138"/>
        <v/>
      </c>
      <c r="X1122" s="99" t="str">
        <f t="shared" si="139"/>
        <v/>
      </c>
      <c r="Y1122" s="101"/>
      <c r="Z1122" s="101"/>
      <c r="AA1122" s="101"/>
      <c r="AB1122" s="247" t="s">
        <v>3190</v>
      </c>
      <c r="AC1122" s="97"/>
      <c r="AD1122" s="100">
        <f>IF(AE1122="","",VLOOKUP(AE1122,Mapping!AT:AU,2,FALSE))</f>
        <v>2</v>
      </c>
      <c r="AE1122" s="101" t="s">
        <v>1</v>
      </c>
    </row>
    <row r="1123" spans="1:31">
      <c r="A1123" s="215">
        <v>19910006</v>
      </c>
      <c r="B1123" s="217" t="s">
        <v>209</v>
      </c>
      <c r="C1123" s="312"/>
      <c r="D1123" s="312"/>
      <c r="E1123" s="312"/>
      <c r="F1123" s="97"/>
      <c r="G1123" s="97"/>
      <c r="H1123" s="99" t="str">
        <f t="shared" si="136"/>
        <v/>
      </c>
      <c r="I1123" s="99" t="str">
        <f t="shared" si="137"/>
        <v/>
      </c>
      <c r="J1123" s="101" t="s">
        <v>205</v>
      </c>
      <c r="K1123" s="331">
        <f>IFERROR(VLOOKUP(L1123,Mapping!AW:BA,5,FALSE),"")</f>
        <v>2</v>
      </c>
      <c r="L1123" s="97" t="s">
        <v>925</v>
      </c>
      <c r="M1123" s="336" t="s">
        <v>3057</v>
      </c>
      <c r="N1123" s="97" t="s">
        <v>2933</v>
      </c>
      <c r="O1123" s="263">
        <v>44671</v>
      </c>
      <c r="P1123" s="217" t="s">
        <v>3047</v>
      </c>
      <c r="Q1123" s="246"/>
      <c r="R1123" s="97"/>
      <c r="S1123" s="97"/>
      <c r="T1123" s="101">
        <v>1</v>
      </c>
      <c r="U1123" s="97">
        <v>12</v>
      </c>
      <c r="V1123" s="97">
        <v>10</v>
      </c>
      <c r="W1123" s="99" t="str">
        <f t="shared" si="138"/>
        <v>UREN -80 033001 12 10</v>
      </c>
      <c r="X1123" s="99" t="str">
        <f t="shared" si="139"/>
        <v>12 10</v>
      </c>
      <c r="Y1123" s="97">
        <v>12</v>
      </c>
      <c r="Z1123" s="97">
        <v>10</v>
      </c>
      <c r="AA1123" s="97" t="s">
        <v>1979</v>
      </c>
      <c r="AB1123" s="247" t="s">
        <v>3191</v>
      </c>
      <c r="AC1123" s="97"/>
      <c r="AD1123" s="100">
        <f>IF(AE1123="","",VLOOKUP(AE1123,Mapping!AT:AU,2,FALSE))</f>
        <v>2</v>
      </c>
      <c r="AE1123" s="101" t="s">
        <v>1</v>
      </c>
    </row>
    <row r="1124" spans="1:31" ht="29">
      <c r="A1124" s="215">
        <v>20050102</v>
      </c>
      <c r="B1124" s="217" t="s">
        <v>244</v>
      </c>
      <c r="C1124" s="312"/>
      <c r="D1124" s="312"/>
      <c r="E1124" s="312"/>
      <c r="F1124" s="243">
        <v>10</v>
      </c>
      <c r="G1124" s="97"/>
      <c r="H1124" s="99" t="str">
        <f t="shared" si="136"/>
        <v/>
      </c>
      <c r="I1124" s="99" t="str">
        <f t="shared" si="137"/>
        <v/>
      </c>
      <c r="J1124" s="101" t="s">
        <v>205</v>
      </c>
      <c r="K1124" s="331">
        <f>IFERROR(VLOOKUP(L1124,Mapping!AW:BA,5,FALSE),"")</f>
        <v>1</v>
      </c>
      <c r="L1124" s="97" t="s">
        <v>905</v>
      </c>
      <c r="M1124" s="336" t="s">
        <v>2938</v>
      </c>
      <c r="N1124" s="97" t="s">
        <v>2933</v>
      </c>
      <c r="O1124" s="259" t="s">
        <v>3189</v>
      </c>
      <c r="P1124" s="217" t="s">
        <v>30</v>
      </c>
      <c r="Q1124" s="246"/>
      <c r="R1124" s="97"/>
      <c r="S1124" s="97"/>
      <c r="T1124" s="101">
        <v>1</v>
      </c>
      <c r="U1124" s="243">
        <v>10</v>
      </c>
      <c r="V1124" s="97"/>
      <c r="W1124" s="99" t="str">
        <f t="shared" si="138"/>
        <v/>
      </c>
      <c r="X1124" s="99" t="str">
        <f t="shared" si="139"/>
        <v/>
      </c>
      <c r="Y1124" s="101"/>
      <c r="Z1124" s="101"/>
      <c r="AA1124" s="101"/>
      <c r="AB1124" s="247" t="s">
        <v>3075</v>
      </c>
      <c r="AC1124" s="97"/>
      <c r="AD1124" s="100">
        <f>IF(AE1124="","",VLOOKUP(AE1124,Mapping!AT:AU,2,FALSE))</f>
        <v>2</v>
      </c>
      <c r="AE1124" s="101" t="s">
        <v>1</v>
      </c>
    </row>
    <row r="1125" spans="1:31" ht="29">
      <c r="A1125" s="215">
        <v>20050102</v>
      </c>
      <c r="B1125" s="217" t="s">
        <v>244</v>
      </c>
      <c r="C1125" s="312"/>
      <c r="D1125" s="312"/>
      <c r="E1125" s="312"/>
      <c r="F1125" s="262"/>
      <c r="G1125" s="97"/>
      <c r="H1125" s="99" t="str">
        <f t="shared" si="136"/>
        <v/>
      </c>
      <c r="I1125" s="99" t="str">
        <f t="shared" si="137"/>
        <v/>
      </c>
      <c r="J1125" s="101"/>
      <c r="K1125" s="331">
        <f>IFERROR(VLOOKUP(L1125,Mapping!AW:BA,5,FALSE),"")</f>
        <v>1</v>
      </c>
      <c r="L1125" s="97" t="s">
        <v>905</v>
      </c>
      <c r="M1125" s="336" t="s">
        <v>3057</v>
      </c>
      <c r="N1125" s="97" t="s">
        <v>2933</v>
      </c>
      <c r="O1125" s="259" t="s">
        <v>3189</v>
      </c>
      <c r="P1125" s="217" t="s">
        <v>3047</v>
      </c>
      <c r="Q1125" s="246"/>
      <c r="R1125" s="97"/>
      <c r="S1125" s="97"/>
      <c r="T1125" s="101">
        <v>1</v>
      </c>
      <c r="U1125" s="262"/>
      <c r="V1125" s="97"/>
      <c r="W1125" s="99" t="str">
        <f t="shared" si="138"/>
        <v/>
      </c>
      <c r="X1125" s="99" t="str">
        <f t="shared" si="139"/>
        <v/>
      </c>
      <c r="Y1125" s="101"/>
      <c r="Z1125" s="101"/>
      <c r="AA1125" s="101"/>
      <c r="AB1125" s="247" t="s">
        <v>3075</v>
      </c>
      <c r="AC1125" s="97"/>
      <c r="AD1125" s="100">
        <f>IF(AE1125="","",VLOOKUP(AE1125,Mapping!AT:AU,2,FALSE))</f>
        <v>2</v>
      </c>
      <c r="AE1125" s="101" t="s">
        <v>1</v>
      </c>
    </row>
    <row r="1126" spans="1:31" ht="29">
      <c r="A1126" s="215">
        <v>20050102</v>
      </c>
      <c r="B1126" s="217" t="s">
        <v>244</v>
      </c>
      <c r="C1126" s="207"/>
      <c r="D1126" s="207"/>
      <c r="E1126" s="207"/>
      <c r="F1126" s="243">
        <v>10</v>
      </c>
      <c r="G1126" s="97"/>
      <c r="H1126" s="99" t="str">
        <f t="shared" si="136"/>
        <v/>
      </c>
      <c r="I1126" s="99"/>
      <c r="J1126" s="101" t="s">
        <v>205</v>
      </c>
      <c r="K1126" s="331">
        <f>IFERROR(VLOOKUP(L1126,Mapping!AW:BA,5,FALSE),"")</f>
        <v>3</v>
      </c>
      <c r="L1126" s="97" t="s">
        <v>943</v>
      </c>
      <c r="M1126" s="336" t="s">
        <v>2938</v>
      </c>
      <c r="N1126" s="97" t="s">
        <v>2933</v>
      </c>
      <c r="O1126" s="245" t="s">
        <v>3189</v>
      </c>
      <c r="P1126" s="217" t="s">
        <v>30</v>
      </c>
      <c r="Q1126" s="246"/>
      <c r="R1126" s="97"/>
      <c r="S1126" s="97"/>
      <c r="T1126" s="217">
        <v>1</v>
      </c>
      <c r="U1126" s="243">
        <v>10</v>
      </c>
      <c r="V1126" s="97"/>
      <c r="W1126" s="99" t="str">
        <f t="shared" si="138"/>
        <v/>
      </c>
      <c r="X1126" s="99"/>
      <c r="Y1126" s="217"/>
      <c r="Z1126" s="217"/>
      <c r="AA1126" s="217"/>
      <c r="AB1126" s="247" t="s">
        <v>3192</v>
      </c>
      <c r="AC1126" s="97"/>
      <c r="AD1126" s="100">
        <f>IF(AE1126="","",VLOOKUP(AE1126,Mapping!AT:AU,2,FALSE))</f>
        <v>2</v>
      </c>
      <c r="AE1126" s="101" t="s">
        <v>1</v>
      </c>
    </row>
    <row r="1127" spans="1:31">
      <c r="A1127" s="215">
        <v>20050102</v>
      </c>
      <c r="B1127" s="217" t="s">
        <v>244</v>
      </c>
      <c r="C1127" s="312"/>
      <c r="D1127" s="312"/>
      <c r="E1127" s="312"/>
      <c r="F1127" s="243">
        <v>10</v>
      </c>
      <c r="G1127" s="97"/>
      <c r="H1127" s="99" t="str">
        <f t="shared" si="136"/>
        <v/>
      </c>
      <c r="I1127" s="99" t="str">
        <f t="shared" ref="I1127:I1158" si="140">IF(G1127="","",F1127&amp;" "&amp;G1127)</f>
        <v/>
      </c>
      <c r="J1127" s="101" t="s">
        <v>205</v>
      </c>
      <c r="K1127" s="331">
        <f>IFERROR(VLOOKUP(L1127,Mapping!AW:BA,5,FALSE),"")</f>
        <v>2</v>
      </c>
      <c r="L1127" s="97" t="s">
        <v>925</v>
      </c>
      <c r="M1127" s="336" t="s">
        <v>2938</v>
      </c>
      <c r="N1127" s="97" t="s">
        <v>2933</v>
      </c>
      <c r="O1127" s="259" t="s">
        <v>3189</v>
      </c>
      <c r="P1127" s="217" t="s">
        <v>30</v>
      </c>
      <c r="Q1127" s="246"/>
      <c r="R1127" s="97"/>
      <c r="S1127" s="97"/>
      <c r="T1127" s="101">
        <v>1</v>
      </c>
      <c r="U1127" s="243">
        <v>10</v>
      </c>
      <c r="V1127" s="97"/>
      <c r="W1127" s="99" t="str">
        <f t="shared" si="138"/>
        <v/>
      </c>
      <c r="X1127" s="99" t="str">
        <f t="shared" ref="X1127:X1158" si="141">IF(V1127="","",U1127&amp;" "&amp;V1127)</f>
        <v/>
      </c>
      <c r="Y1127" s="101"/>
      <c r="Z1127" s="101"/>
      <c r="AA1127" s="101"/>
      <c r="AB1127" s="247" t="s">
        <v>3190</v>
      </c>
      <c r="AC1127" s="97"/>
      <c r="AD1127" s="100">
        <f>IF(AE1127="","",VLOOKUP(AE1127,Mapping!AT:AU,2,FALSE))</f>
        <v>2</v>
      </c>
      <c r="AE1127" s="101" t="s">
        <v>1</v>
      </c>
    </row>
    <row r="1128" spans="1:31">
      <c r="A1128" s="215" t="s">
        <v>348</v>
      </c>
      <c r="B1128" s="217" t="s">
        <v>349</v>
      </c>
      <c r="C1128" s="312"/>
      <c r="D1128" s="312"/>
      <c r="E1128" s="312"/>
      <c r="F1128" s="243">
        <v>10</v>
      </c>
      <c r="G1128" s="97"/>
      <c r="H1128" s="99" t="str">
        <f t="shared" si="136"/>
        <v/>
      </c>
      <c r="I1128" s="99" t="str">
        <f t="shared" si="140"/>
        <v/>
      </c>
      <c r="J1128" s="101" t="s">
        <v>205</v>
      </c>
      <c r="K1128" s="331">
        <f>IFERROR(VLOOKUP(L1128,Mapping!AW:BA,5,FALSE),"")</f>
        <v>1</v>
      </c>
      <c r="L1128" s="97" t="s">
        <v>905</v>
      </c>
      <c r="M1128" s="336" t="s">
        <v>2938</v>
      </c>
      <c r="N1128" s="97" t="s">
        <v>2872</v>
      </c>
      <c r="O1128" s="255">
        <v>44642</v>
      </c>
      <c r="P1128" s="217" t="s">
        <v>30</v>
      </c>
      <c r="Q1128" s="246"/>
      <c r="R1128" s="97"/>
      <c r="S1128" s="97"/>
      <c r="T1128" s="101">
        <v>1</v>
      </c>
      <c r="U1128" s="243">
        <v>10</v>
      </c>
      <c r="V1128" s="97"/>
      <c r="W1128" s="99" t="str">
        <f t="shared" si="138"/>
        <v/>
      </c>
      <c r="X1128" s="99" t="str">
        <f t="shared" si="141"/>
        <v/>
      </c>
      <c r="Y1128" s="101"/>
      <c r="Z1128" s="101"/>
      <c r="AA1128" s="101"/>
      <c r="AB1128" s="247" t="s">
        <v>3159</v>
      </c>
      <c r="AC1128" s="97"/>
      <c r="AD1128" s="100">
        <f>IF(AE1128="","",VLOOKUP(AE1128,Mapping!AT:AU,2,FALSE))</f>
        <v>2</v>
      </c>
      <c r="AE1128" s="101" t="s">
        <v>1</v>
      </c>
    </row>
    <row r="1129" spans="1:31">
      <c r="A1129" s="215" t="s">
        <v>348</v>
      </c>
      <c r="B1129" s="217" t="s">
        <v>349</v>
      </c>
      <c r="C1129" s="312"/>
      <c r="D1129" s="312"/>
      <c r="E1129" s="312"/>
      <c r="F1129" s="243">
        <v>10</v>
      </c>
      <c r="G1129" s="97"/>
      <c r="H1129" s="99" t="str">
        <f t="shared" si="136"/>
        <v/>
      </c>
      <c r="I1129" s="99" t="str">
        <f t="shared" si="140"/>
        <v/>
      </c>
      <c r="J1129" s="101" t="s">
        <v>205</v>
      </c>
      <c r="K1129" s="331">
        <f>IFERROR(VLOOKUP(L1129,Mapping!AW:BA,5,FALSE),"")</f>
        <v>2</v>
      </c>
      <c r="L1129" s="97" t="s">
        <v>925</v>
      </c>
      <c r="M1129" s="336" t="s">
        <v>2938</v>
      </c>
      <c r="N1129" s="97" t="s">
        <v>2872</v>
      </c>
      <c r="O1129" s="255">
        <v>44642</v>
      </c>
      <c r="P1129" s="217" t="s">
        <v>30</v>
      </c>
      <c r="Q1129" s="246"/>
      <c r="R1129" s="97"/>
      <c r="S1129" s="97"/>
      <c r="T1129" s="101">
        <v>1</v>
      </c>
      <c r="U1129" s="243">
        <v>10</v>
      </c>
      <c r="V1129" s="97"/>
      <c r="W1129" s="99" t="str">
        <f t="shared" si="138"/>
        <v/>
      </c>
      <c r="X1129" s="99" t="str">
        <f t="shared" si="141"/>
        <v/>
      </c>
      <c r="Y1129" s="101"/>
      <c r="Z1129" s="101"/>
      <c r="AA1129" s="101"/>
      <c r="AB1129" s="247" t="s">
        <v>3159</v>
      </c>
      <c r="AC1129" s="97"/>
      <c r="AD1129" s="100">
        <f>IF(AE1129="","",VLOOKUP(AE1129,Mapping!AT:AU,2,FALSE))</f>
        <v>2</v>
      </c>
      <c r="AE1129" s="101" t="s">
        <v>1</v>
      </c>
    </row>
    <row r="1130" spans="1:31">
      <c r="A1130" s="215" t="s">
        <v>348</v>
      </c>
      <c r="B1130" s="217" t="s">
        <v>349</v>
      </c>
      <c r="C1130" s="312"/>
      <c r="D1130" s="312"/>
      <c r="E1130" s="312"/>
      <c r="F1130" s="243">
        <v>10</v>
      </c>
      <c r="G1130" s="97"/>
      <c r="H1130" s="99" t="str">
        <f t="shared" si="136"/>
        <v/>
      </c>
      <c r="I1130" s="99" t="str">
        <f t="shared" si="140"/>
        <v/>
      </c>
      <c r="J1130" s="101" t="s">
        <v>205</v>
      </c>
      <c r="K1130" s="331">
        <f>IFERROR(VLOOKUP(L1130,Mapping!AW:BA,5,FALSE),"")</f>
        <v>3</v>
      </c>
      <c r="L1130" s="97" t="s">
        <v>943</v>
      </c>
      <c r="M1130" s="336" t="s">
        <v>2938</v>
      </c>
      <c r="N1130" s="97" t="s">
        <v>2872</v>
      </c>
      <c r="O1130" s="255">
        <v>44642</v>
      </c>
      <c r="P1130" s="217" t="s">
        <v>30</v>
      </c>
      <c r="Q1130" s="246"/>
      <c r="R1130" s="97"/>
      <c r="S1130" s="97"/>
      <c r="T1130" s="101">
        <v>1</v>
      </c>
      <c r="U1130" s="243">
        <v>10</v>
      </c>
      <c r="V1130" s="97"/>
      <c r="W1130" s="99" t="str">
        <f t="shared" si="138"/>
        <v/>
      </c>
      <c r="X1130" s="99" t="str">
        <f t="shared" si="141"/>
        <v/>
      </c>
      <c r="Y1130" s="101"/>
      <c r="Z1130" s="101"/>
      <c r="AA1130" s="101"/>
      <c r="AB1130" s="247" t="s">
        <v>1322</v>
      </c>
      <c r="AC1130" s="97"/>
      <c r="AD1130" s="100">
        <f>IF(AE1130="","",VLOOKUP(AE1130,Mapping!AT:AU,2,FALSE))</f>
        <v>2</v>
      </c>
      <c r="AE1130" s="101" t="s">
        <v>1</v>
      </c>
    </row>
    <row r="1131" spans="1:31">
      <c r="A1131" s="265" t="s">
        <v>350</v>
      </c>
      <c r="B1131" s="207" t="s">
        <v>351</v>
      </c>
      <c r="C1131" s="312"/>
      <c r="D1131" s="312"/>
      <c r="E1131" s="312"/>
      <c r="F1131" s="243">
        <v>10</v>
      </c>
      <c r="G1131" s="97"/>
      <c r="H1131" s="99" t="str">
        <f t="shared" si="136"/>
        <v/>
      </c>
      <c r="I1131" s="99" t="str">
        <f t="shared" si="140"/>
        <v/>
      </c>
      <c r="J1131" s="101" t="s">
        <v>205</v>
      </c>
      <c r="K1131" s="331">
        <f>IFERROR(VLOOKUP(L1131,Mapping!AW:BA,5,FALSE),"")</f>
        <v>1</v>
      </c>
      <c r="L1131" s="97" t="s">
        <v>905</v>
      </c>
      <c r="M1131" s="336" t="s">
        <v>2938</v>
      </c>
      <c r="N1131" s="97" t="s">
        <v>2872</v>
      </c>
      <c r="O1131" s="255">
        <v>44642</v>
      </c>
      <c r="P1131" s="217" t="s">
        <v>30</v>
      </c>
      <c r="Q1131" s="246"/>
      <c r="R1131" s="97"/>
      <c r="S1131" s="97"/>
      <c r="T1131" s="101">
        <v>1</v>
      </c>
      <c r="U1131" s="243">
        <v>10</v>
      </c>
      <c r="V1131" s="97"/>
      <c r="W1131" s="99" t="str">
        <f t="shared" si="138"/>
        <v/>
      </c>
      <c r="X1131" s="99" t="str">
        <f t="shared" si="141"/>
        <v/>
      </c>
      <c r="Y1131" s="101"/>
      <c r="Z1131" s="101"/>
      <c r="AA1131" s="101"/>
      <c r="AB1131" s="247" t="s">
        <v>3159</v>
      </c>
      <c r="AC1131" s="97"/>
      <c r="AD1131" s="100">
        <f>IF(AE1131="","",VLOOKUP(AE1131,Mapping!AT:AU,2,FALSE))</f>
        <v>2</v>
      </c>
      <c r="AE1131" s="101" t="s">
        <v>1</v>
      </c>
    </row>
    <row r="1132" spans="1:31">
      <c r="A1132" s="265" t="s">
        <v>350</v>
      </c>
      <c r="B1132" s="207" t="s">
        <v>351</v>
      </c>
      <c r="C1132" s="312"/>
      <c r="D1132" s="312"/>
      <c r="E1132" s="312"/>
      <c r="F1132" s="243">
        <v>10</v>
      </c>
      <c r="G1132" s="97"/>
      <c r="H1132" s="99" t="str">
        <f t="shared" si="136"/>
        <v/>
      </c>
      <c r="I1132" s="99" t="str">
        <f t="shared" si="140"/>
        <v/>
      </c>
      <c r="J1132" s="101" t="s">
        <v>205</v>
      </c>
      <c r="K1132" s="331">
        <f>IFERROR(VLOOKUP(L1132,Mapping!AW:BA,5,FALSE),"")</f>
        <v>2</v>
      </c>
      <c r="L1132" s="97" t="s">
        <v>925</v>
      </c>
      <c r="M1132" s="336" t="s">
        <v>2938</v>
      </c>
      <c r="N1132" s="97" t="s">
        <v>2872</v>
      </c>
      <c r="O1132" s="255">
        <v>44642</v>
      </c>
      <c r="P1132" s="217" t="s">
        <v>30</v>
      </c>
      <c r="Q1132" s="246"/>
      <c r="R1132" s="97"/>
      <c r="S1132" s="97"/>
      <c r="T1132" s="101">
        <v>1</v>
      </c>
      <c r="U1132" s="243">
        <v>10</v>
      </c>
      <c r="V1132" s="97"/>
      <c r="W1132" s="99" t="str">
        <f t="shared" si="138"/>
        <v/>
      </c>
      <c r="X1132" s="99" t="str">
        <f t="shared" si="141"/>
        <v/>
      </c>
      <c r="Y1132" s="101"/>
      <c r="Z1132" s="101"/>
      <c r="AA1132" s="101"/>
      <c r="AB1132" s="247" t="s">
        <v>3159</v>
      </c>
      <c r="AC1132" s="97"/>
      <c r="AD1132" s="100">
        <f>IF(AE1132="","",VLOOKUP(AE1132,Mapping!AT:AU,2,FALSE))</f>
        <v>2</v>
      </c>
      <c r="AE1132" s="101" t="s">
        <v>1</v>
      </c>
    </row>
    <row r="1133" spans="1:31">
      <c r="A1133" s="265" t="s">
        <v>350</v>
      </c>
      <c r="B1133" s="207" t="s">
        <v>351</v>
      </c>
      <c r="C1133" s="312"/>
      <c r="D1133" s="312"/>
      <c r="E1133" s="312"/>
      <c r="F1133" s="243">
        <v>10</v>
      </c>
      <c r="G1133" s="97"/>
      <c r="H1133" s="99" t="str">
        <f t="shared" si="136"/>
        <v/>
      </c>
      <c r="I1133" s="99" t="str">
        <f t="shared" si="140"/>
        <v/>
      </c>
      <c r="J1133" s="101" t="s">
        <v>205</v>
      </c>
      <c r="K1133" s="331">
        <f>IFERROR(VLOOKUP(L1133,Mapping!AW:BA,5,FALSE),"")</f>
        <v>3</v>
      </c>
      <c r="L1133" s="97" t="s">
        <v>943</v>
      </c>
      <c r="M1133" s="336" t="s">
        <v>2938</v>
      </c>
      <c r="N1133" s="97" t="s">
        <v>2872</v>
      </c>
      <c r="O1133" s="255">
        <v>44642</v>
      </c>
      <c r="P1133" s="217" t="s">
        <v>30</v>
      </c>
      <c r="Q1133" s="246"/>
      <c r="R1133" s="97"/>
      <c r="S1133" s="97"/>
      <c r="T1133" s="101">
        <v>1</v>
      </c>
      <c r="U1133" s="243">
        <v>10</v>
      </c>
      <c r="V1133" s="97"/>
      <c r="W1133" s="99" t="str">
        <f t="shared" si="138"/>
        <v/>
      </c>
      <c r="X1133" s="99" t="str">
        <f t="shared" si="141"/>
        <v/>
      </c>
      <c r="Y1133" s="101"/>
      <c r="Z1133" s="101"/>
      <c r="AA1133" s="101"/>
      <c r="AB1133" s="247" t="s">
        <v>3159</v>
      </c>
      <c r="AC1133" s="97"/>
      <c r="AD1133" s="100">
        <f>IF(AE1133="","",VLOOKUP(AE1133,Mapping!AT:AU,2,FALSE))</f>
        <v>2</v>
      </c>
      <c r="AE1133" s="101" t="s">
        <v>1</v>
      </c>
    </row>
    <row r="1134" spans="1:31">
      <c r="A1134" s="215" t="s">
        <v>291</v>
      </c>
      <c r="B1134" s="217" t="s">
        <v>292</v>
      </c>
      <c r="C1134" s="312"/>
      <c r="D1134" s="312"/>
      <c r="E1134" s="312"/>
      <c r="F1134" s="243">
        <v>10</v>
      </c>
      <c r="G1134" s="97"/>
      <c r="H1134" s="99" t="str">
        <f t="shared" si="136"/>
        <v/>
      </c>
      <c r="I1134" s="99" t="str">
        <f t="shared" si="140"/>
        <v/>
      </c>
      <c r="J1134" s="101" t="s">
        <v>205</v>
      </c>
      <c r="K1134" s="331">
        <f>IFERROR(VLOOKUP(L1134,Mapping!AW:BA,5,FALSE),"")</f>
        <v>1</v>
      </c>
      <c r="L1134" s="97" t="s">
        <v>905</v>
      </c>
      <c r="M1134" s="336" t="s">
        <v>2938</v>
      </c>
      <c r="N1134" s="97" t="s">
        <v>2872</v>
      </c>
      <c r="O1134" s="255">
        <v>44642</v>
      </c>
      <c r="P1134" s="217" t="s">
        <v>30</v>
      </c>
      <c r="Q1134" s="246"/>
      <c r="R1134" s="97"/>
      <c r="S1134" s="97"/>
      <c r="T1134" s="101">
        <v>1</v>
      </c>
      <c r="U1134" s="243">
        <v>10</v>
      </c>
      <c r="V1134" s="97"/>
      <c r="W1134" s="99" t="str">
        <f t="shared" si="138"/>
        <v/>
      </c>
      <c r="X1134" s="99" t="str">
        <f t="shared" si="141"/>
        <v/>
      </c>
      <c r="Y1134" s="101"/>
      <c r="Z1134" s="101"/>
      <c r="AA1134" s="101"/>
      <c r="AB1134" s="247" t="s">
        <v>3159</v>
      </c>
      <c r="AC1134" s="97"/>
      <c r="AD1134" s="100">
        <f>IF(AE1134="","",VLOOKUP(AE1134,Mapping!AT:AU,2,FALSE))</f>
        <v>2</v>
      </c>
      <c r="AE1134" s="101" t="s">
        <v>1</v>
      </c>
    </row>
    <row r="1135" spans="1:31">
      <c r="A1135" s="215" t="s">
        <v>291</v>
      </c>
      <c r="B1135" s="217" t="s">
        <v>292</v>
      </c>
      <c r="C1135" s="312"/>
      <c r="D1135" s="312"/>
      <c r="E1135" s="312"/>
      <c r="F1135" s="243">
        <v>10</v>
      </c>
      <c r="G1135" s="97"/>
      <c r="H1135" s="99" t="str">
        <f t="shared" si="136"/>
        <v/>
      </c>
      <c r="I1135" s="99" t="str">
        <f t="shared" si="140"/>
        <v/>
      </c>
      <c r="J1135" s="101" t="s">
        <v>205</v>
      </c>
      <c r="K1135" s="331">
        <f>IFERROR(VLOOKUP(L1135,Mapping!AW:BA,5,FALSE),"")</f>
        <v>2</v>
      </c>
      <c r="L1135" s="97" t="s">
        <v>925</v>
      </c>
      <c r="M1135" s="336" t="s">
        <v>2938</v>
      </c>
      <c r="N1135" s="97" t="s">
        <v>2872</v>
      </c>
      <c r="O1135" s="255">
        <v>44642</v>
      </c>
      <c r="P1135" s="217" t="s">
        <v>30</v>
      </c>
      <c r="Q1135" s="246"/>
      <c r="R1135" s="97"/>
      <c r="S1135" s="97"/>
      <c r="T1135" s="101">
        <v>1</v>
      </c>
      <c r="U1135" s="243">
        <v>10</v>
      </c>
      <c r="V1135" s="97"/>
      <c r="W1135" s="99" t="str">
        <f t="shared" si="138"/>
        <v/>
      </c>
      <c r="X1135" s="99" t="str">
        <f t="shared" si="141"/>
        <v/>
      </c>
      <c r="Y1135" s="101"/>
      <c r="Z1135" s="101"/>
      <c r="AA1135" s="101"/>
      <c r="AB1135" s="247" t="s">
        <v>3159</v>
      </c>
      <c r="AC1135" s="97"/>
      <c r="AD1135" s="100">
        <f>IF(AE1135="","",VLOOKUP(AE1135,Mapping!AT:AU,2,FALSE))</f>
        <v>2</v>
      </c>
      <c r="AE1135" s="101" t="s">
        <v>1</v>
      </c>
    </row>
    <row r="1136" spans="1:31">
      <c r="A1136" s="215" t="s">
        <v>291</v>
      </c>
      <c r="B1136" s="217" t="s">
        <v>292</v>
      </c>
      <c r="C1136" s="312"/>
      <c r="D1136" s="312"/>
      <c r="E1136" s="312"/>
      <c r="F1136" s="243">
        <v>10</v>
      </c>
      <c r="G1136" s="97"/>
      <c r="H1136" s="99" t="str">
        <f t="shared" si="136"/>
        <v/>
      </c>
      <c r="I1136" s="99" t="str">
        <f t="shared" si="140"/>
        <v/>
      </c>
      <c r="J1136" s="101" t="s">
        <v>205</v>
      </c>
      <c r="K1136" s="331">
        <f>IFERROR(VLOOKUP(L1136,Mapping!AW:BA,5,FALSE),"")</f>
        <v>3</v>
      </c>
      <c r="L1136" s="97" t="s">
        <v>943</v>
      </c>
      <c r="M1136" s="336" t="s">
        <v>2938</v>
      </c>
      <c r="N1136" s="97" t="s">
        <v>2872</v>
      </c>
      <c r="O1136" s="255">
        <v>44642</v>
      </c>
      <c r="P1136" s="217" t="s">
        <v>30</v>
      </c>
      <c r="Q1136" s="246"/>
      <c r="R1136" s="97"/>
      <c r="S1136" s="97"/>
      <c r="T1136" s="101">
        <v>1</v>
      </c>
      <c r="U1136" s="243">
        <v>10</v>
      </c>
      <c r="V1136" s="97"/>
      <c r="W1136" s="99" t="str">
        <f t="shared" si="138"/>
        <v/>
      </c>
      <c r="X1136" s="99" t="str">
        <f t="shared" si="141"/>
        <v/>
      </c>
      <c r="Y1136" s="101"/>
      <c r="Z1136" s="101"/>
      <c r="AA1136" s="101"/>
      <c r="AB1136" s="247" t="s">
        <v>3159</v>
      </c>
      <c r="AC1136" s="97"/>
      <c r="AD1136" s="100">
        <f>IF(AE1136="","",VLOOKUP(AE1136,Mapping!AT:AU,2,FALSE))</f>
        <v>2</v>
      </c>
      <c r="AE1136" s="101" t="s">
        <v>1</v>
      </c>
    </row>
    <row r="1137" spans="1:31">
      <c r="A1137" s="215" t="s">
        <v>307</v>
      </c>
      <c r="B1137" s="217" t="s">
        <v>308</v>
      </c>
      <c r="C1137" s="312"/>
      <c r="D1137" s="312"/>
      <c r="E1137" s="312"/>
      <c r="F1137" s="243">
        <v>10</v>
      </c>
      <c r="G1137" s="97"/>
      <c r="H1137" s="99" t="str">
        <f t="shared" si="136"/>
        <v/>
      </c>
      <c r="I1137" s="99" t="str">
        <f t="shared" si="140"/>
        <v/>
      </c>
      <c r="J1137" s="101" t="s">
        <v>205</v>
      </c>
      <c r="K1137" s="331">
        <f>IFERROR(VLOOKUP(L1137,Mapping!AW:BA,5,FALSE),"")</f>
        <v>1</v>
      </c>
      <c r="L1137" s="97" t="s">
        <v>905</v>
      </c>
      <c r="M1137" s="336" t="s">
        <v>2938</v>
      </c>
      <c r="N1137" s="97" t="s">
        <v>2872</v>
      </c>
      <c r="O1137" s="255">
        <v>44642</v>
      </c>
      <c r="P1137" s="217" t="s">
        <v>30</v>
      </c>
      <c r="Q1137" s="246"/>
      <c r="R1137" s="97"/>
      <c r="S1137" s="97"/>
      <c r="T1137" s="101">
        <v>1</v>
      </c>
      <c r="U1137" s="243">
        <v>10</v>
      </c>
      <c r="V1137" s="97"/>
      <c r="W1137" s="99" t="str">
        <f t="shared" si="138"/>
        <v/>
      </c>
      <c r="X1137" s="99" t="str">
        <f t="shared" si="141"/>
        <v/>
      </c>
      <c r="Y1137" s="101"/>
      <c r="Z1137" s="101"/>
      <c r="AA1137" s="101"/>
      <c r="AB1137" s="247" t="s">
        <v>3159</v>
      </c>
      <c r="AC1137" s="97"/>
      <c r="AD1137" s="100">
        <f>IF(AE1137="","",VLOOKUP(AE1137,Mapping!AT:AU,2,FALSE))</f>
        <v>2</v>
      </c>
      <c r="AE1137" s="101" t="s">
        <v>1</v>
      </c>
    </row>
    <row r="1138" spans="1:31">
      <c r="A1138" s="215" t="s">
        <v>307</v>
      </c>
      <c r="B1138" s="217" t="s">
        <v>308</v>
      </c>
      <c r="C1138" s="312"/>
      <c r="D1138" s="312"/>
      <c r="E1138" s="312"/>
      <c r="F1138" s="243">
        <v>10</v>
      </c>
      <c r="G1138" s="97"/>
      <c r="H1138" s="99" t="str">
        <f t="shared" si="136"/>
        <v/>
      </c>
      <c r="I1138" s="99" t="str">
        <f t="shared" si="140"/>
        <v/>
      </c>
      <c r="J1138" s="101" t="s">
        <v>205</v>
      </c>
      <c r="K1138" s="331">
        <f>IFERROR(VLOOKUP(L1138,Mapping!AW:BA,5,FALSE),"")</f>
        <v>2</v>
      </c>
      <c r="L1138" s="97" t="s">
        <v>925</v>
      </c>
      <c r="M1138" s="336" t="s">
        <v>2938</v>
      </c>
      <c r="N1138" s="97" t="s">
        <v>2872</v>
      </c>
      <c r="O1138" s="255">
        <v>44642</v>
      </c>
      <c r="P1138" s="217" t="s">
        <v>30</v>
      </c>
      <c r="Q1138" s="246"/>
      <c r="R1138" s="97"/>
      <c r="S1138" s="97"/>
      <c r="T1138" s="101">
        <v>1</v>
      </c>
      <c r="U1138" s="243">
        <v>10</v>
      </c>
      <c r="V1138" s="97"/>
      <c r="W1138" s="99" t="str">
        <f t="shared" si="138"/>
        <v/>
      </c>
      <c r="X1138" s="99" t="str">
        <f t="shared" si="141"/>
        <v/>
      </c>
      <c r="Y1138" s="101"/>
      <c r="Z1138" s="101"/>
      <c r="AA1138" s="101"/>
      <c r="AB1138" s="247" t="s">
        <v>3159</v>
      </c>
      <c r="AC1138" s="97"/>
      <c r="AD1138" s="100">
        <f>IF(AE1138="","",VLOOKUP(AE1138,Mapping!AT:AU,2,FALSE))</f>
        <v>2</v>
      </c>
      <c r="AE1138" s="101" t="s">
        <v>1</v>
      </c>
    </row>
    <row r="1139" spans="1:31">
      <c r="A1139" s="215" t="s">
        <v>307</v>
      </c>
      <c r="B1139" s="217" t="s">
        <v>308</v>
      </c>
      <c r="C1139" s="312"/>
      <c r="D1139" s="312"/>
      <c r="E1139" s="312"/>
      <c r="F1139" s="243">
        <v>10</v>
      </c>
      <c r="G1139" s="97"/>
      <c r="H1139" s="99" t="str">
        <f t="shared" si="136"/>
        <v/>
      </c>
      <c r="I1139" s="99" t="str">
        <f t="shared" si="140"/>
        <v/>
      </c>
      <c r="J1139" s="101" t="s">
        <v>205</v>
      </c>
      <c r="K1139" s="331">
        <f>IFERROR(VLOOKUP(L1139,Mapping!AW:BA,5,FALSE),"")</f>
        <v>3</v>
      </c>
      <c r="L1139" s="97" t="s">
        <v>943</v>
      </c>
      <c r="M1139" s="336" t="s">
        <v>2938</v>
      </c>
      <c r="N1139" s="97" t="s">
        <v>2872</v>
      </c>
      <c r="O1139" s="255">
        <v>44642</v>
      </c>
      <c r="P1139" s="217" t="s">
        <v>30</v>
      </c>
      <c r="Q1139" s="246"/>
      <c r="R1139" s="97"/>
      <c r="S1139" s="97"/>
      <c r="T1139" s="101">
        <v>1</v>
      </c>
      <c r="U1139" s="243">
        <v>10</v>
      </c>
      <c r="V1139" s="97"/>
      <c r="W1139" s="99" t="str">
        <f t="shared" si="138"/>
        <v/>
      </c>
      <c r="X1139" s="99" t="str">
        <f t="shared" si="141"/>
        <v/>
      </c>
      <c r="Y1139" s="101"/>
      <c r="Z1139" s="101"/>
      <c r="AA1139" s="101"/>
      <c r="AB1139" s="247" t="s">
        <v>3159</v>
      </c>
      <c r="AC1139" s="97"/>
      <c r="AD1139" s="100">
        <f>IF(AE1139="","",VLOOKUP(AE1139,Mapping!AT:AU,2,FALSE))</f>
        <v>2</v>
      </c>
      <c r="AE1139" s="101" t="s">
        <v>1</v>
      </c>
    </row>
    <row r="1140" spans="1:31">
      <c r="A1140" s="215" t="s">
        <v>284</v>
      </c>
      <c r="B1140" s="217" t="s">
        <v>285</v>
      </c>
      <c r="C1140" s="312"/>
      <c r="D1140" s="312"/>
      <c r="E1140" s="312"/>
      <c r="F1140" s="243">
        <v>10</v>
      </c>
      <c r="G1140" s="97"/>
      <c r="H1140" s="99" t="str">
        <f t="shared" si="136"/>
        <v/>
      </c>
      <c r="I1140" s="99" t="str">
        <f t="shared" si="140"/>
        <v/>
      </c>
      <c r="J1140" s="101" t="s">
        <v>205</v>
      </c>
      <c r="K1140" s="331">
        <f>IFERROR(VLOOKUP(L1140,Mapping!AW:BA,5,FALSE),"")</f>
        <v>1</v>
      </c>
      <c r="L1140" s="97" t="s">
        <v>905</v>
      </c>
      <c r="M1140" s="336" t="s">
        <v>2938</v>
      </c>
      <c r="N1140" s="97" t="s">
        <v>2872</v>
      </c>
      <c r="O1140" s="255">
        <v>44642</v>
      </c>
      <c r="P1140" s="217" t="s">
        <v>30</v>
      </c>
      <c r="Q1140" s="246"/>
      <c r="R1140" s="97"/>
      <c r="S1140" s="97"/>
      <c r="T1140" s="101">
        <v>1</v>
      </c>
      <c r="U1140" s="243">
        <v>10</v>
      </c>
      <c r="V1140" s="97"/>
      <c r="W1140" s="99" t="str">
        <f t="shared" si="138"/>
        <v/>
      </c>
      <c r="X1140" s="99" t="str">
        <f t="shared" si="141"/>
        <v/>
      </c>
      <c r="Y1140" s="101"/>
      <c r="Z1140" s="101"/>
      <c r="AA1140" s="101"/>
      <c r="AB1140" s="247" t="s">
        <v>3159</v>
      </c>
      <c r="AC1140" s="97"/>
      <c r="AD1140" s="100">
        <f>IF(AE1140="","",VLOOKUP(AE1140,Mapping!AT:AU,2,FALSE))</f>
        <v>2</v>
      </c>
      <c r="AE1140" s="101" t="s">
        <v>1</v>
      </c>
    </row>
    <row r="1141" spans="1:31">
      <c r="A1141" s="215" t="s">
        <v>284</v>
      </c>
      <c r="B1141" s="217" t="s">
        <v>285</v>
      </c>
      <c r="C1141" s="312"/>
      <c r="D1141" s="312"/>
      <c r="E1141" s="312"/>
      <c r="F1141" s="243">
        <v>10</v>
      </c>
      <c r="G1141" s="97"/>
      <c r="H1141" s="99" t="str">
        <f t="shared" si="136"/>
        <v/>
      </c>
      <c r="I1141" s="99" t="str">
        <f t="shared" si="140"/>
        <v/>
      </c>
      <c r="J1141" s="101" t="s">
        <v>205</v>
      </c>
      <c r="K1141" s="331">
        <f>IFERROR(VLOOKUP(L1141,Mapping!AW:BA,5,FALSE),"")</f>
        <v>2</v>
      </c>
      <c r="L1141" s="97" t="s">
        <v>925</v>
      </c>
      <c r="M1141" s="336" t="s">
        <v>2938</v>
      </c>
      <c r="N1141" s="97" t="s">
        <v>2872</v>
      </c>
      <c r="O1141" s="255">
        <v>44642</v>
      </c>
      <c r="P1141" s="217" t="s">
        <v>30</v>
      </c>
      <c r="Q1141" s="246"/>
      <c r="R1141" s="97"/>
      <c r="S1141" s="97"/>
      <c r="T1141" s="101">
        <v>1</v>
      </c>
      <c r="U1141" s="243">
        <v>10</v>
      </c>
      <c r="V1141" s="97"/>
      <c r="W1141" s="99" t="str">
        <f t="shared" si="138"/>
        <v/>
      </c>
      <c r="X1141" s="99" t="str">
        <f t="shared" si="141"/>
        <v/>
      </c>
      <c r="Y1141" s="101"/>
      <c r="Z1141" s="101"/>
      <c r="AA1141" s="101"/>
      <c r="AB1141" s="247" t="s">
        <v>3159</v>
      </c>
      <c r="AC1141" s="97"/>
      <c r="AD1141" s="100">
        <f>IF(AE1141="","",VLOOKUP(AE1141,Mapping!AT:AU,2,FALSE))</f>
        <v>2</v>
      </c>
      <c r="AE1141" s="101" t="s">
        <v>1</v>
      </c>
    </row>
    <row r="1142" spans="1:31">
      <c r="A1142" s="215" t="s">
        <v>284</v>
      </c>
      <c r="B1142" s="217" t="s">
        <v>285</v>
      </c>
      <c r="C1142" s="312"/>
      <c r="D1142" s="312"/>
      <c r="E1142" s="312"/>
      <c r="F1142" s="243">
        <v>10</v>
      </c>
      <c r="G1142" s="97"/>
      <c r="H1142" s="99" t="str">
        <f t="shared" ref="H1142:H1173" si="142">IF(G1142="","","UREN -80 033001"&amp;" "&amp;F1142&amp;" "&amp;G1142)</f>
        <v/>
      </c>
      <c r="I1142" s="99" t="str">
        <f t="shared" si="140"/>
        <v/>
      </c>
      <c r="J1142" s="101" t="s">
        <v>205</v>
      </c>
      <c r="K1142" s="331">
        <f>IFERROR(VLOOKUP(L1142,Mapping!AW:BA,5,FALSE),"")</f>
        <v>3</v>
      </c>
      <c r="L1142" s="97" t="s">
        <v>943</v>
      </c>
      <c r="M1142" s="336" t="s">
        <v>2938</v>
      </c>
      <c r="N1142" s="97" t="s">
        <v>2872</v>
      </c>
      <c r="O1142" s="255">
        <v>44642</v>
      </c>
      <c r="P1142" s="217" t="s">
        <v>30</v>
      </c>
      <c r="Q1142" s="246"/>
      <c r="R1142" s="97"/>
      <c r="S1142" s="97"/>
      <c r="T1142" s="101">
        <v>1</v>
      </c>
      <c r="U1142" s="243">
        <v>10</v>
      </c>
      <c r="V1142" s="97"/>
      <c r="W1142" s="99" t="str">
        <f t="shared" ref="W1142:W1173" si="143">IF(V1142="","","UREN -80 033001"&amp;" "&amp;U1142&amp;" "&amp;V1142)</f>
        <v/>
      </c>
      <c r="X1142" s="99" t="str">
        <f t="shared" si="141"/>
        <v/>
      </c>
      <c r="Y1142" s="101"/>
      <c r="Z1142" s="101"/>
      <c r="AA1142" s="101"/>
      <c r="AB1142" s="247" t="s">
        <v>3159</v>
      </c>
      <c r="AC1142" s="97"/>
      <c r="AD1142" s="100">
        <f>IF(AE1142="","",VLOOKUP(AE1142,Mapping!AT:AU,2,FALSE))</f>
        <v>2</v>
      </c>
      <c r="AE1142" s="101" t="s">
        <v>1</v>
      </c>
    </row>
    <row r="1143" spans="1:31">
      <c r="A1143" s="215" t="s">
        <v>1995</v>
      </c>
      <c r="B1143" s="217" t="s">
        <v>296</v>
      </c>
      <c r="C1143" s="312"/>
      <c r="D1143" s="312"/>
      <c r="E1143" s="312"/>
      <c r="F1143" s="243">
        <v>10</v>
      </c>
      <c r="G1143" s="97"/>
      <c r="H1143" s="99" t="str">
        <f t="shared" si="142"/>
        <v/>
      </c>
      <c r="I1143" s="99" t="str">
        <f t="shared" si="140"/>
        <v/>
      </c>
      <c r="J1143" s="101" t="s">
        <v>205</v>
      </c>
      <c r="K1143" s="331">
        <f>IFERROR(VLOOKUP(L1143,Mapping!AW:BA,5,FALSE),"")</f>
        <v>1</v>
      </c>
      <c r="L1143" s="97" t="s">
        <v>905</v>
      </c>
      <c r="M1143" s="336" t="s">
        <v>2938</v>
      </c>
      <c r="N1143" s="97" t="s">
        <v>2872</v>
      </c>
      <c r="O1143" s="255">
        <v>44642</v>
      </c>
      <c r="P1143" s="217" t="s">
        <v>30</v>
      </c>
      <c r="Q1143" s="246"/>
      <c r="R1143" s="97"/>
      <c r="S1143" s="97"/>
      <c r="T1143" s="101">
        <v>1</v>
      </c>
      <c r="U1143" s="243">
        <v>10</v>
      </c>
      <c r="V1143" s="97"/>
      <c r="W1143" s="99" t="str">
        <f t="shared" si="143"/>
        <v/>
      </c>
      <c r="X1143" s="99" t="str">
        <f t="shared" si="141"/>
        <v/>
      </c>
      <c r="Y1143" s="101"/>
      <c r="Z1143" s="101"/>
      <c r="AA1143" s="101"/>
      <c r="AB1143" s="247" t="s">
        <v>3159</v>
      </c>
      <c r="AC1143" s="97"/>
      <c r="AD1143" s="100">
        <f>IF(AE1143="","",VLOOKUP(AE1143,Mapping!AT:AU,2,FALSE))</f>
        <v>2</v>
      </c>
      <c r="AE1143" s="101" t="s">
        <v>1</v>
      </c>
    </row>
    <row r="1144" spans="1:31">
      <c r="A1144" s="215" t="s">
        <v>1995</v>
      </c>
      <c r="B1144" s="217" t="s">
        <v>296</v>
      </c>
      <c r="C1144" s="312"/>
      <c r="D1144" s="312"/>
      <c r="E1144" s="312"/>
      <c r="F1144" s="243">
        <v>10</v>
      </c>
      <c r="G1144" s="97"/>
      <c r="H1144" s="99" t="str">
        <f t="shared" si="142"/>
        <v/>
      </c>
      <c r="I1144" s="99" t="str">
        <f t="shared" si="140"/>
        <v/>
      </c>
      <c r="J1144" s="101" t="s">
        <v>205</v>
      </c>
      <c r="K1144" s="331">
        <f>IFERROR(VLOOKUP(L1144,Mapping!AW:BA,5,FALSE),"")</f>
        <v>2</v>
      </c>
      <c r="L1144" s="97" t="s">
        <v>925</v>
      </c>
      <c r="M1144" s="336" t="s">
        <v>2938</v>
      </c>
      <c r="N1144" s="97" t="s">
        <v>2872</v>
      </c>
      <c r="O1144" s="255">
        <v>44642</v>
      </c>
      <c r="P1144" s="217" t="s">
        <v>30</v>
      </c>
      <c r="Q1144" s="246"/>
      <c r="R1144" s="97"/>
      <c r="S1144" s="97"/>
      <c r="T1144" s="101">
        <v>1</v>
      </c>
      <c r="U1144" s="243">
        <v>10</v>
      </c>
      <c r="V1144" s="97"/>
      <c r="W1144" s="99" t="str">
        <f t="shared" si="143"/>
        <v/>
      </c>
      <c r="X1144" s="99" t="str">
        <f t="shared" si="141"/>
        <v/>
      </c>
      <c r="Y1144" s="101"/>
      <c r="Z1144" s="101"/>
      <c r="AA1144" s="101"/>
      <c r="AB1144" s="247" t="s">
        <v>1322</v>
      </c>
      <c r="AC1144" s="97"/>
      <c r="AD1144" s="100">
        <f>IF(AE1144="","",VLOOKUP(AE1144,Mapping!AT:AU,2,FALSE))</f>
        <v>2</v>
      </c>
      <c r="AE1144" s="101" t="s">
        <v>1</v>
      </c>
    </row>
    <row r="1145" spans="1:31">
      <c r="A1145" s="215" t="s">
        <v>1995</v>
      </c>
      <c r="B1145" s="217" t="s">
        <v>296</v>
      </c>
      <c r="C1145" s="312"/>
      <c r="D1145" s="312"/>
      <c r="E1145" s="312"/>
      <c r="F1145" s="243">
        <v>10</v>
      </c>
      <c r="G1145" s="97"/>
      <c r="H1145" s="99" t="str">
        <f t="shared" si="142"/>
        <v/>
      </c>
      <c r="I1145" s="99" t="str">
        <f t="shared" si="140"/>
        <v/>
      </c>
      <c r="J1145" s="101" t="s">
        <v>205</v>
      </c>
      <c r="K1145" s="331">
        <f>IFERROR(VLOOKUP(L1145,Mapping!AW:BA,5,FALSE),"")</f>
        <v>3</v>
      </c>
      <c r="L1145" s="97" t="s">
        <v>943</v>
      </c>
      <c r="M1145" s="336" t="s">
        <v>2938</v>
      </c>
      <c r="N1145" s="97" t="s">
        <v>2872</v>
      </c>
      <c r="O1145" s="255">
        <v>44642</v>
      </c>
      <c r="P1145" s="217" t="s">
        <v>30</v>
      </c>
      <c r="Q1145" s="246"/>
      <c r="R1145" s="97"/>
      <c r="S1145" s="97"/>
      <c r="T1145" s="101">
        <v>1</v>
      </c>
      <c r="U1145" s="243">
        <v>10</v>
      </c>
      <c r="V1145" s="97"/>
      <c r="W1145" s="99" t="str">
        <f t="shared" si="143"/>
        <v/>
      </c>
      <c r="X1145" s="99" t="str">
        <f t="shared" si="141"/>
        <v/>
      </c>
      <c r="Y1145" s="101"/>
      <c r="Z1145" s="101"/>
      <c r="AA1145" s="101"/>
      <c r="AB1145" s="247" t="s">
        <v>3159</v>
      </c>
      <c r="AC1145" s="97"/>
      <c r="AD1145" s="100">
        <f>IF(AE1145="","",VLOOKUP(AE1145,Mapping!AT:AU,2,FALSE))</f>
        <v>2</v>
      </c>
      <c r="AE1145" s="101" t="s">
        <v>1</v>
      </c>
    </row>
    <row r="1146" spans="1:31">
      <c r="A1146" s="215" t="s">
        <v>348</v>
      </c>
      <c r="B1146" s="217" t="s">
        <v>349</v>
      </c>
      <c r="C1146" s="312"/>
      <c r="D1146" s="312"/>
      <c r="E1146" s="312"/>
      <c r="F1146" s="243">
        <v>6</v>
      </c>
      <c r="G1146" s="97"/>
      <c r="H1146" s="99" t="str">
        <f t="shared" si="142"/>
        <v/>
      </c>
      <c r="I1146" s="99" t="str">
        <f t="shared" si="140"/>
        <v/>
      </c>
      <c r="J1146" s="217"/>
      <c r="K1146" s="331">
        <f>IFERROR(VLOOKUP(L1146,Mapping!AW:BA,5,FALSE),"")</f>
        <v>1</v>
      </c>
      <c r="L1146" s="97" t="s">
        <v>905</v>
      </c>
      <c r="M1146" s="336" t="s">
        <v>3057</v>
      </c>
      <c r="N1146" s="97" t="s">
        <v>2872</v>
      </c>
      <c r="O1146" s="255">
        <v>44642</v>
      </c>
      <c r="P1146" s="101" t="s">
        <v>3047</v>
      </c>
      <c r="Q1146" s="246"/>
      <c r="R1146" s="97"/>
      <c r="S1146" s="97"/>
      <c r="T1146" s="101">
        <v>1</v>
      </c>
      <c r="U1146" s="243">
        <v>12</v>
      </c>
      <c r="V1146" s="97">
        <v>10</v>
      </c>
      <c r="W1146" s="99" t="str">
        <f t="shared" si="143"/>
        <v>UREN -80 033001 12 10</v>
      </c>
      <c r="X1146" s="99" t="str">
        <f t="shared" si="141"/>
        <v>12 10</v>
      </c>
      <c r="Y1146" s="101"/>
      <c r="Z1146" s="101"/>
      <c r="AA1146" s="101" t="str">
        <f t="shared" ref="AA1146:AA1155" si="144">"D" &amp; TEXT(ROW() - 1145, "0")</f>
        <v>D1</v>
      </c>
      <c r="AB1146" s="247" t="s">
        <v>3159</v>
      </c>
      <c r="AC1146" s="97"/>
      <c r="AD1146" s="100">
        <f>IF(AE1146="","",VLOOKUP(AE1146,Mapping!AT:AU,2,FALSE))</f>
        <v>2</v>
      </c>
      <c r="AE1146" s="101" t="s">
        <v>1</v>
      </c>
    </row>
    <row r="1147" spans="1:31">
      <c r="A1147" s="215" t="s">
        <v>348</v>
      </c>
      <c r="B1147" s="217" t="s">
        <v>349</v>
      </c>
      <c r="C1147" s="312"/>
      <c r="D1147" s="312"/>
      <c r="E1147" s="312"/>
      <c r="F1147" s="243">
        <v>6</v>
      </c>
      <c r="G1147" s="97"/>
      <c r="H1147" s="99" t="str">
        <f t="shared" si="142"/>
        <v/>
      </c>
      <c r="I1147" s="99" t="str">
        <f t="shared" si="140"/>
        <v/>
      </c>
      <c r="J1147" s="217"/>
      <c r="K1147" s="331">
        <f>IFERROR(VLOOKUP(L1147,Mapping!AW:BA,5,FALSE),"")</f>
        <v>2</v>
      </c>
      <c r="L1147" s="97" t="s">
        <v>925</v>
      </c>
      <c r="M1147" s="336" t="s">
        <v>3057</v>
      </c>
      <c r="N1147" s="97" t="s">
        <v>2872</v>
      </c>
      <c r="O1147" s="255">
        <v>44642</v>
      </c>
      <c r="P1147" s="101" t="s">
        <v>3047</v>
      </c>
      <c r="Q1147" s="246"/>
      <c r="R1147" s="97"/>
      <c r="S1147" s="97"/>
      <c r="T1147" s="101">
        <v>1</v>
      </c>
      <c r="U1147" s="243">
        <v>12</v>
      </c>
      <c r="V1147" s="97">
        <v>10</v>
      </c>
      <c r="W1147" s="99" t="str">
        <f t="shared" si="143"/>
        <v>UREN -80 033001 12 10</v>
      </c>
      <c r="X1147" s="99" t="str">
        <f t="shared" si="141"/>
        <v>12 10</v>
      </c>
      <c r="Y1147" s="101"/>
      <c r="Z1147" s="101"/>
      <c r="AA1147" s="101" t="str">
        <f t="shared" si="144"/>
        <v>D2</v>
      </c>
      <c r="AB1147" s="247" t="s">
        <v>3159</v>
      </c>
      <c r="AC1147" s="97"/>
      <c r="AD1147" s="100">
        <f>IF(AE1147="","",VLOOKUP(AE1147,Mapping!AT:AU,2,FALSE))</f>
        <v>2</v>
      </c>
      <c r="AE1147" s="101" t="s">
        <v>1</v>
      </c>
    </row>
    <row r="1148" spans="1:31">
      <c r="A1148" s="265" t="s">
        <v>350</v>
      </c>
      <c r="B1148" s="207" t="s">
        <v>351</v>
      </c>
      <c r="C1148" s="312"/>
      <c r="D1148" s="312"/>
      <c r="E1148" s="312"/>
      <c r="F1148" s="243">
        <v>6</v>
      </c>
      <c r="G1148" s="97"/>
      <c r="H1148" s="99" t="str">
        <f t="shared" si="142"/>
        <v/>
      </c>
      <c r="I1148" s="99" t="str">
        <f t="shared" si="140"/>
        <v/>
      </c>
      <c r="J1148" s="217"/>
      <c r="K1148" s="331">
        <f>IFERROR(VLOOKUP(L1148,Mapping!AW:BA,5,FALSE),"")</f>
        <v>1</v>
      </c>
      <c r="L1148" s="97" t="s">
        <v>905</v>
      </c>
      <c r="M1148" s="336" t="s">
        <v>3057</v>
      </c>
      <c r="N1148" s="97" t="s">
        <v>2872</v>
      </c>
      <c r="O1148" s="255">
        <v>44642</v>
      </c>
      <c r="P1148" s="101" t="s">
        <v>3047</v>
      </c>
      <c r="Q1148" s="246"/>
      <c r="R1148" s="97"/>
      <c r="S1148" s="97"/>
      <c r="T1148" s="101">
        <v>1</v>
      </c>
      <c r="U1148" s="243">
        <v>12</v>
      </c>
      <c r="V1148" s="97">
        <v>10</v>
      </c>
      <c r="W1148" s="99" t="str">
        <f t="shared" si="143"/>
        <v>UREN -80 033001 12 10</v>
      </c>
      <c r="X1148" s="99" t="str">
        <f t="shared" si="141"/>
        <v>12 10</v>
      </c>
      <c r="Y1148" s="101"/>
      <c r="Z1148" s="101"/>
      <c r="AA1148" s="101" t="str">
        <f t="shared" si="144"/>
        <v>D3</v>
      </c>
      <c r="AB1148" s="247" t="s">
        <v>3159</v>
      </c>
      <c r="AC1148" s="97"/>
      <c r="AD1148" s="100">
        <f>IF(AE1148="","",VLOOKUP(AE1148,Mapping!AT:AU,2,FALSE))</f>
        <v>2</v>
      </c>
      <c r="AE1148" s="101" t="s">
        <v>1</v>
      </c>
    </row>
    <row r="1149" spans="1:31">
      <c r="A1149" s="265" t="s">
        <v>350</v>
      </c>
      <c r="B1149" s="207" t="s">
        <v>351</v>
      </c>
      <c r="C1149" s="312"/>
      <c r="D1149" s="312"/>
      <c r="E1149" s="312"/>
      <c r="F1149" s="243">
        <v>6</v>
      </c>
      <c r="G1149" s="97"/>
      <c r="H1149" s="99" t="str">
        <f t="shared" si="142"/>
        <v/>
      </c>
      <c r="I1149" s="99" t="str">
        <f t="shared" si="140"/>
        <v/>
      </c>
      <c r="J1149" s="217"/>
      <c r="K1149" s="331">
        <f>IFERROR(VLOOKUP(L1149,Mapping!AW:BA,5,FALSE),"")</f>
        <v>2</v>
      </c>
      <c r="L1149" s="97" t="s">
        <v>925</v>
      </c>
      <c r="M1149" s="336" t="s">
        <v>3057</v>
      </c>
      <c r="N1149" s="97" t="s">
        <v>2872</v>
      </c>
      <c r="O1149" s="255">
        <v>44642</v>
      </c>
      <c r="P1149" s="101" t="s">
        <v>3047</v>
      </c>
      <c r="Q1149" s="246"/>
      <c r="R1149" s="97"/>
      <c r="S1149" s="97"/>
      <c r="T1149" s="101">
        <v>1</v>
      </c>
      <c r="U1149" s="243">
        <v>12</v>
      </c>
      <c r="V1149" s="97">
        <v>10</v>
      </c>
      <c r="W1149" s="99" t="str">
        <f t="shared" si="143"/>
        <v>UREN -80 033001 12 10</v>
      </c>
      <c r="X1149" s="99" t="str">
        <f t="shared" si="141"/>
        <v>12 10</v>
      </c>
      <c r="Y1149" s="101"/>
      <c r="Z1149" s="101"/>
      <c r="AA1149" s="101" t="str">
        <f t="shared" si="144"/>
        <v>D4</v>
      </c>
      <c r="AB1149" s="247" t="s">
        <v>3159</v>
      </c>
      <c r="AC1149" s="97"/>
      <c r="AD1149" s="100">
        <f>IF(AE1149="","",VLOOKUP(AE1149,Mapping!AT:AU,2,FALSE))</f>
        <v>2</v>
      </c>
      <c r="AE1149" s="101" t="s">
        <v>1</v>
      </c>
    </row>
    <row r="1150" spans="1:31">
      <c r="A1150" s="265" t="s">
        <v>350</v>
      </c>
      <c r="B1150" s="207" t="s">
        <v>351</v>
      </c>
      <c r="C1150" s="312"/>
      <c r="D1150" s="312"/>
      <c r="E1150" s="312"/>
      <c r="F1150" s="243">
        <v>6</v>
      </c>
      <c r="G1150" s="97"/>
      <c r="H1150" s="99" t="str">
        <f t="shared" si="142"/>
        <v/>
      </c>
      <c r="I1150" s="99" t="str">
        <f t="shared" si="140"/>
        <v/>
      </c>
      <c r="J1150" s="217"/>
      <c r="K1150" s="331">
        <f>IFERROR(VLOOKUP(L1150,Mapping!AW:BA,5,FALSE),"")</f>
        <v>3</v>
      </c>
      <c r="L1150" s="97" t="s">
        <v>943</v>
      </c>
      <c r="M1150" s="336" t="s">
        <v>3057</v>
      </c>
      <c r="N1150" s="97" t="s">
        <v>2872</v>
      </c>
      <c r="O1150" s="255">
        <v>44642</v>
      </c>
      <c r="P1150" s="101" t="s">
        <v>3047</v>
      </c>
      <c r="Q1150" s="246"/>
      <c r="R1150" s="97"/>
      <c r="S1150" s="97"/>
      <c r="T1150" s="101">
        <v>1</v>
      </c>
      <c r="U1150" s="243">
        <v>12</v>
      </c>
      <c r="V1150" s="97">
        <v>10</v>
      </c>
      <c r="W1150" s="99" t="str">
        <f t="shared" si="143"/>
        <v>UREN -80 033001 12 10</v>
      </c>
      <c r="X1150" s="99" t="str">
        <f t="shared" si="141"/>
        <v>12 10</v>
      </c>
      <c r="Y1150" s="101"/>
      <c r="Z1150" s="101"/>
      <c r="AA1150" s="101" t="str">
        <f t="shared" si="144"/>
        <v>D5</v>
      </c>
      <c r="AB1150" s="247" t="s">
        <v>3159</v>
      </c>
      <c r="AC1150" s="97"/>
      <c r="AD1150" s="100">
        <f>IF(AE1150="","",VLOOKUP(AE1150,Mapping!AT:AU,2,FALSE))</f>
        <v>2</v>
      </c>
      <c r="AE1150" s="101" t="s">
        <v>1</v>
      </c>
    </row>
    <row r="1151" spans="1:31">
      <c r="A1151" s="215" t="s">
        <v>291</v>
      </c>
      <c r="B1151" s="217" t="s">
        <v>292</v>
      </c>
      <c r="C1151" s="312"/>
      <c r="D1151" s="312"/>
      <c r="E1151" s="312"/>
      <c r="F1151" s="243">
        <v>6</v>
      </c>
      <c r="G1151" s="97"/>
      <c r="H1151" s="99" t="str">
        <f t="shared" si="142"/>
        <v/>
      </c>
      <c r="I1151" s="99" t="str">
        <f t="shared" si="140"/>
        <v/>
      </c>
      <c r="J1151" s="217"/>
      <c r="K1151" s="331">
        <f>IFERROR(VLOOKUP(L1151,Mapping!AW:BA,5,FALSE),"")</f>
        <v>1</v>
      </c>
      <c r="L1151" s="97" t="s">
        <v>905</v>
      </c>
      <c r="M1151" s="336" t="s">
        <v>3057</v>
      </c>
      <c r="N1151" s="97" t="s">
        <v>2872</v>
      </c>
      <c r="O1151" s="255">
        <v>44642</v>
      </c>
      <c r="P1151" s="101" t="s">
        <v>3047</v>
      </c>
      <c r="Q1151" s="246"/>
      <c r="R1151" s="97"/>
      <c r="S1151" s="97"/>
      <c r="T1151" s="101">
        <v>1</v>
      </c>
      <c r="U1151" s="243">
        <v>12</v>
      </c>
      <c r="V1151" s="97">
        <v>10</v>
      </c>
      <c r="W1151" s="99" t="str">
        <f t="shared" si="143"/>
        <v>UREN -80 033001 12 10</v>
      </c>
      <c r="X1151" s="99" t="str">
        <f t="shared" si="141"/>
        <v>12 10</v>
      </c>
      <c r="Y1151" s="101"/>
      <c r="Z1151" s="101"/>
      <c r="AA1151" s="101" t="str">
        <f t="shared" si="144"/>
        <v>D6</v>
      </c>
      <c r="AB1151" s="247" t="s">
        <v>3159</v>
      </c>
      <c r="AC1151" s="97"/>
      <c r="AD1151" s="100">
        <f>IF(AE1151="","",VLOOKUP(AE1151,Mapping!AT:AU,2,FALSE))</f>
        <v>2</v>
      </c>
      <c r="AE1151" s="101" t="s">
        <v>1</v>
      </c>
    </row>
    <row r="1152" spans="1:31">
      <c r="A1152" s="215" t="s">
        <v>291</v>
      </c>
      <c r="B1152" s="217" t="s">
        <v>292</v>
      </c>
      <c r="C1152" s="312"/>
      <c r="D1152" s="312"/>
      <c r="E1152" s="312"/>
      <c r="F1152" s="243">
        <v>6</v>
      </c>
      <c r="G1152" s="97"/>
      <c r="H1152" s="99" t="str">
        <f t="shared" si="142"/>
        <v/>
      </c>
      <c r="I1152" s="99" t="str">
        <f t="shared" si="140"/>
        <v/>
      </c>
      <c r="J1152" s="217"/>
      <c r="K1152" s="331">
        <f>IFERROR(VLOOKUP(L1152,Mapping!AW:BA,5,FALSE),"")</f>
        <v>2</v>
      </c>
      <c r="L1152" s="97" t="s">
        <v>925</v>
      </c>
      <c r="M1152" s="336" t="s">
        <v>3057</v>
      </c>
      <c r="N1152" s="97" t="s">
        <v>2872</v>
      </c>
      <c r="O1152" s="255">
        <v>44642</v>
      </c>
      <c r="P1152" s="101" t="s">
        <v>3047</v>
      </c>
      <c r="Q1152" s="246"/>
      <c r="R1152" s="97"/>
      <c r="S1152" s="97"/>
      <c r="T1152" s="101">
        <v>1</v>
      </c>
      <c r="U1152" s="243">
        <v>12</v>
      </c>
      <c r="V1152" s="97">
        <v>10</v>
      </c>
      <c r="W1152" s="99" t="str">
        <f t="shared" si="143"/>
        <v>UREN -80 033001 12 10</v>
      </c>
      <c r="X1152" s="99" t="str">
        <f t="shared" si="141"/>
        <v>12 10</v>
      </c>
      <c r="Y1152" s="101"/>
      <c r="Z1152" s="101"/>
      <c r="AA1152" s="101" t="s">
        <v>2487</v>
      </c>
      <c r="AB1152" s="247" t="s">
        <v>3159</v>
      </c>
      <c r="AC1152" s="97"/>
      <c r="AD1152" s="100">
        <f>IF(AE1152="","",VLOOKUP(AE1152,Mapping!AT:AU,2,FALSE))</f>
        <v>2</v>
      </c>
      <c r="AE1152" s="101" t="s">
        <v>1</v>
      </c>
    </row>
    <row r="1153" spans="1:31">
      <c r="A1153" s="215" t="s">
        <v>291</v>
      </c>
      <c r="B1153" s="217" t="s">
        <v>292</v>
      </c>
      <c r="C1153" s="312"/>
      <c r="D1153" s="312"/>
      <c r="E1153" s="312"/>
      <c r="F1153" s="243">
        <v>6</v>
      </c>
      <c r="G1153" s="97"/>
      <c r="H1153" s="99" t="str">
        <f t="shared" si="142"/>
        <v/>
      </c>
      <c r="I1153" s="99" t="str">
        <f t="shared" si="140"/>
        <v/>
      </c>
      <c r="J1153" s="217"/>
      <c r="K1153" s="331">
        <f>IFERROR(VLOOKUP(L1153,Mapping!AW:BA,5,FALSE),"")</f>
        <v>3</v>
      </c>
      <c r="L1153" s="97" t="s">
        <v>943</v>
      </c>
      <c r="M1153" s="336" t="s">
        <v>3057</v>
      </c>
      <c r="N1153" s="97" t="s">
        <v>2872</v>
      </c>
      <c r="O1153" s="255">
        <v>44642</v>
      </c>
      <c r="P1153" s="101" t="s">
        <v>3047</v>
      </c>
      <c r="Q1153" s="246"/>
      <c r="R1153" s="97"/>
      <c r="S1153" s="97"/>
      <c r="T1153" s="101">
        <v>1</v>
      </c>
      <c r="U1153" s="243">
        <v>12</v>
      </c>
      <c r="V1153" s="97">
        <v>10</v>
      </c>
      <c r="W1153" s="99" t="str">
        <f t="shared" si="143"/>
        <v>UREN -80 033001 12 10</v>
      </c>
      <c r="X1153" s="99" t="str">
        <f t="shared" si="141"/>
        <v>12 10</v>
      </c>
      <c r="Y1153" s="101"/>
      <c r="Z1153" s="101"/>
      <c r="AA1153" s="101" t="str">
        <f t="shared" si="144"/>
        <v>D8</v>
      </c>
      <c r="AB1153" s="247" t="s">
        <v>3159</v>
      </c>
      <c r="AC1153" s="97"/>
      <c r="AD1153" s="100">
        <f>IF(AE1153="","",VLOOKUP(AE1153,Mapping!AT:AU,2,FALSE))</f>
        <v>2</v>
      </c>
      <c r="AE1153" s="101" t="s">
        <v>1</v>
      </c>
    </row>
    <row r="1154" spans="1:31">
      <c r="A1154" s="215" t="s">
        <v>307</v>
      </c>
      <c r="B1154" s="217" t="s">
        <v>308</v>
      </c>
      <c r="C1154" s="312"/>
      <c r="D1154" s="312"/>
      <c r="E1154" s="312"/>
      <c r="F1154" s="243">
        <v>6</v>
      </c>
      <c r="G1154" s="97"/>
      <c r="H1154" s="99" t="str">
        <f t="shared" si="142"/>
        <v/>
      </c>
      <c r="I1154" s="99" t="str">
        <f t="shared" si="140"/>
        <v/>
      </c>
      <c r="J1154" s="217"/>
      <c r="K1154" s="331">
        <f>IFERROR(VLOOKUP(L1154,Mapping!AW:BA,5,FALSE),"")</f>
        <v>1</v>
      </c>
      <c r="L1154" s="97" t="s">
        <v>905</v>
      </c>
      <c r="M1154" s="336" t="s">
        <v>3057</v>
      </c>
      <c r="N1154" s="97" t="s">
        <v>2872</v>
      </c>
      <c r="O1154" s="255">
        <v>44642</v>
      </c>
      <c r="P1154" s="101" t="s">
        <v>3047</v>
      </c>
      <c r="Q1154" s="246"/>
      <c r="R1154" s="97"/>
      <c r="S1154" s="97"/>
      <c r="T1154" s="101">
        <v>1</v>
      </c>
      <c r="U1154" s="243">
        <v>12</v>
      </c>
      <c r="V1154" s="97">
        <v>10</v>
      </c>
      <c r="W1154" s="99" t="str">
        <f t="shared" si="143"/>
        <v>UREN -80 033001 12 10</v>
      </c>
      <c r="X1154" s="99" t="str">
        <f t="shared" si="141"/>
        <v>12 10</v>
      </c>
      <c r="Y1154" s="101"/>
      <c r="Z1154" s="101"/>
      <c r="AA1154" s="101" t="str">
        <f t="shared" si="144"/>
        <v>D9</v>
      </c>
      <c r="AB1154" s="247" t="s">
        <v>3159</v>
      </c>
      <c r="AC1154" s="97"/>
      <c r="AD1154" s="100">
        <f>IF(AE1154="","",VLOOKUP(AE1154,Mapping!AT:AU,2,FALSE))</f>
        <v>2</v>
      </c>
      <c r="AE1154" s="101" t="s">
        <v>1</v>
      </c>
    </row>
    <row r="1155" spans="1:31">
      <c r="A1155" s="215" t="s">
        <v>307</v>
      </c>
      <c r="B1155" s="217" t="s">
        <v>308</v>
      </c>
      <c r="C1155" s="312"/>
      <c r="D1155" s="312"/>
      <c r="E1155" s="312"/>
      <c r="F1155" s="243">
        <v>6</v>
      </c>
      <c r="G1155" s="97"/>
      <c r="H1155" s="99" t="str">
        <f t="shared" si="142"/>
        <v/>
      </c>
      <c r="I1155" s="99" t="str">
        <f t="shared" si="140"/>
        <v/>
      </c>
      <c r="J1155" s="217"/>
      <c r="K1155" s="331">
        <f>IFERROR(VLOOKUP(L1155,Mapping!AW:BA,5,FALSE),"")</f>
        <v>2</v>
      </c>
      <c r="L1155" s="97" t="s">
        <v>925</v>
      </c>
      <c r="M1155" s="336" t="s">
        <v>3057</v>
      </c>
      <c r="N1155" s="97" t="s">
        <v>2872</v>
      </c>
      <c r="O1155" s="255">
        <v>44642</v>
      </c>
      <c r="P1155" s="101" t="s">
        <v>3047</v>
      </c>
      <c r="Q1155" s="246"/>
      <c r="R1155" s="97"/>
      <c r="S1155" s="97"/>
      <c r="T1155" s="101">
        <v>1</v>
      </c>
      <c r="U1155" s="243">
        <v>12</v>
      </c>
      <c r="V1155" s="97">
        <v>10</v>
      </c>
      <c r="W1155" s="99" t="str">
        <f t="shared" si="143"/>
        <v>UREN -80 033001 12 10</v>
      </c>
      <c r="X1155" s="99" t="str">
        <f t="shared" si="141"/>
        <v>12 10</v>
      </c>
      <c r="Y1155" s="101"/>
      <c r="Z1155" s="101"/>
      <c r="AA1155" s="101" t="str">
        <f t="shared" si="144"/>
        <v>D10</v>
      </c>
      <c r="AB1155" s="247" t="s">
        <v>3159</v>
      </c>
      <c r="AC1155" s="97"/>
      <c r="AD1155" s="100">
        <f>IF(AE1155="","",VLOOKUP(AE1155,Mapping!AT:AU,2,FALSE))</f>
        <v>2</v>
      </c>
      <c r="AE1155" s="101" t="s">
        <v>1</v>
      </c>
    </row>
    <row r="1156" spans="1:31">
      <c r="A1156" s="215" t="s">
        <v>284</v>
      </c>
      <c r="B1156" s="217" t="s">
        <v>285</v>
      </c>
      <c r="C1156" s="312"/>
      <c r="D1156" s="312"/>
      <c r="E1156" s="312"/>
      <c r="F1156" s="243">
        <v>6</v>
      </c>
      <c r="G1156" s="97"/>
      <c r="H1156" s="99" t="str">
        <f t="shared" si="142"/>
        <v/>
      </c>
      <c r="I1156" s="99" t="str">
        <f t="shared" si="140"/>
        <v/>
      </c>
      <c r="J1156" s="217"/>
      <c r="K1156" s="331">
        <f>IFERROR(VLOOKUP(L1156,Mapping!AW:BA,5,FALSE),"")</f>
        <v>1</v>
      </c>
      <c r="L1156" s="97" t="s">
        <v>905</v>
      </c>
      <c r="M1156" s="336" t="s">
        <v>3057</v>
      </c>
      <c r="N1156" s="97" t="s">
        <v>2872</v>
      </c>
      <c r="O1156" s="255">
        <v>44642</v>
      </c>
      <c r="P1156" s="101" t="s">
        <v>3047</v>
      </c>
      <c r="Q1156" s="246"/>
      <c r="R1156" s="97"/>
      <c r="S1156" s="97"/>
      <c r="T1156" s="101">
        <v>1</v>
      </c>
      <c r="U1156" s="243">
        <v>12</v>
      </c>
      <c r="V1156" s="97">
        <v>10</v>
      </c>
      <c r="W1156" s="99" t="str">
        <f t="shared" si="143"/>
        <v>UREN -80 033001 12 10</v>
      </c>
      <c r="X1156" s="99" t="str">
        <f t="shared" si="141"/>
        <v>12 10</v>
      </c>
      <c r="Y1156" s="101"/>
      <c r="Z1156" s="101"/>
      <c r="AA1156" s="101" t="s">
        <v>1418</v>
      </c>
      <c r="AB1156" s="247" t="s">
        <v>3159</v>
      </c>
      <c r="AC1156" s="97"/>
      <c r="AD1156" s="100">
        <f>IF(AE1156="","",VLOOKUP(AE1156,Mapping!AT:AU,2,FALSE))</f>
        <v>2</v>
      </c>
      <c r="AE1156" s="101" t="s">
        <v>1</v>
      </c>
    </row>
    <row r="1157" spans="1:31">
      <c r="A1157" s="215" t="s">
        <v>284</v>
      </c>
      <c r="B1157" s="217" t="s">
        <v>285</v>
      </c>
      <c r="C1157" s="312"/>
      <c r="D1157" s="312"/>
      <c r="E1157" s="312"/>
      <c r="F1157" s="243">
        <v>6</v>
      </c>
      <c r="G1157" s="97"/>
      <c r="H1157" s="99" t="str">
        <f t="shared" si="142"/>
        <v/>
      </c>
      <c r="I1157" s="99" t="str">
        <f t="shared" si="140"/>
        <v/>
      </c>
      <c r="J1157" s="217"/>
      <c r="K1157" s="331">
        <f>IFERROR(VLOOKUP(L1157,Mapping!AW:BA,5,FALSE),"")</f>
        <v>2</v>
      </c>
      <c r="L1157" s="97" t="s">
        <v>925</v>
      </c>
      <c r="M1157" s="336" t="s">
        <v>3057</v>
      </c>
      <c r="N1157" s="97" t="s">
        <v>2872</v>
      </c>
      <c r="O1157" s="255">
        <v>44642</v>
      </c>
      <c r="P1157" s="101" t="s">
        <v>3047</v>
      </c>
      <c r="Q1157" s="246"/>
      <c r="R1157" s="97"/>
      <c r="S1157" s="97"/>
      <c r="T1157" s="101">
        <v>1</v>
      </c>
      <c r="U1157" s="243">
        <v>12</v>
      </c>
      <c r="V1157" s="97">
        <v>10</v>
      </c>
      <c r="W1157" s="99" t="str">
        <f t="shared" si="143"/>
        <v>UREN -80 033001 12 10</v>
      </c>
      <c r="X1157" s="99" t="str">
        <f t="shared" si="141"/>
        <v>12 10</v>
      </c>
      <c r="Y1157" s="101"/>
      <c r="Z1157" s="101"/>
      <c r="AA1157" s="101" t="s">
        <v>1434</v>
      </c>
      <c r="AB1157" s="247" t="s">
        <v>3159</v>
      </c>
      <c r="AC1157" s="97"/>
      <c r="AD1157" s="100">
        <f>IF(AE1157="","",VLOOKUP(AE1157,Mapping!AT:AU,2,FALSE))</f>
        <v>2</v>
      </c>
      <c r="AE1157" s="101" t="s">
        <v>1</v>
      </c>
    </row>
    <row r="1158" spans="1:31">
      <c r="A1158" s="215" t="s">
        <v>284</v>
      </c>
      <c r="B1158" s="217" t="s">
        <v>285</v>
      </c>
      <c r="C1158" s="312"/>
      <c r="D1158" s="312"/>
      <c r="E1158" s="312"/>
      <c r="F1158" s="243">
        <v>6</v>
      </c>
      <c r="G1158" s="97"/>
      <c r="H1158" s="99" t="str">
        <f t="shared" si="142"/>
        <v/>
      </c>
      <c r="I1158" s="99" t="str">
        <f t="shared" si="140"/>
        <v/>
      </c>
      <c r="J1158" s="217"/>
      <c r="K1158" s="331">
        <f>IFERROR(VLOOKUP(L1158,Mapping!AW:BA,5,FALSE),"")</f>
        <v>3</v>
      </c>
      <c r="L1158" s="97" t="s">
        <v>943</v>
      </c>
      <c r="M1158" s="336" t="s">
        <v>3057</v>
      </c>
      <c r="N1158" s="97" t="s">
        <v>2872</v>
      </c>
      <c r="O1158" s="255">
        <v>44642</v>
      </c>
      <c r="P1158" s="101" t="s">
        <v>3047</v>
      </c>
      <c r="Q1158" s="246"/>
      <c r="R1158" s="97"/>
      <c r="S1158" s="97"/>
      <c r="T1158" s="101">
        <v>1</v>
      </c>
      <c r="U1158" s="243">
        <v>12</v>
      </c>
      <c r="V1158" s="97">
        <v>10</v>
      </c>
      <c r="W1158" s="99" t="str">
        <f t="shared" si="143"/>
        <v>UREN -80 033001 12 10</v>
      </c>
      <c r="X1158" s="99" t="str">
        <f t="shared" si="141"/>
        <v>12 10</v>
      </c>
      <c r="Y1158" s="101"/>
      <c r="Z1158" s="101"/>
      <c r="AA1158" s="101" t="s">
        <v>1436</v>
      </c>
      <c r="AB1158" s="247" t="s">
        <v>3159</v>
      </c>
      <c r="AC1158" s="97"/>
      <c r="AD1158" s="100">
        <f>IF(AE1158="","",VLOOKUP(AE1158,Mapping!AT:AU,2,FALSE))</f>
        <v>2</v>
      </c>
      <c r="AE1158" s="101" t="s">
        <v>1</v>
      </c>
    </row>
    <row r="1159" spans="1:31">
      <c r="A1159" s="215" t="s">
        <v>1995</v>
      </c>
      <c r="B1159" s="217" t="s">
        <v>296</v>
      </c>
      <c r="C1159" s="312"/>
      <c r="D1159" s="312"/>
      <c r="E1159" s="312"/>
      <c r="F1159" s="243">
        <v>6</v>
      </c>
      <c r="G1159" s="97"/>
      <c r="H1159" s="99" t="str">
        <f t="shared" si="142"/>
        <v/>
      </c>
      <c r="I1159" s="99" t="str">
        <f t="shared" ref="I1159:I1190" si="145">IF(G1159="","",F1159&amp;" "&amp;G1159)</f>
        <v/>
      </c>
      <c r="J1159" s="217"/>
      <c r="K1159" s="331">
        <f>IFERROR(VLOOKUP(L1159,Mapping!AW:BA,5,FALSE),"")</f>
        <v>1</v>
      </c>
      <c r="L1159" s="97" t="s">
        <v>905</v>
      </c>
      <c r="M1159" s="336" t="s">
        <v>3057</v>
      </c>
      <c r="N1159" s="97" t="s">
        <v>2872</v>
      </c>
      <c r="O1159" s="255">
        <v>44642</v>
      </c>
      <c r="P1159" s="101" t="s">
        <v>3047</v>
      </c>
      <c r="Q1159" s="246"/>
      <c r="R1159" s="97"/>
      <c r="S1159" s="97"/>
      <c r="T1159" s="101">
        <v>1</v>
      </c>
      <c r="U1159" s="243">
        <v>12</v>
      </c>
      <c r="V1159" s="97">
        <v>10</v>
      </c>
      <c r="W1159" s="99" t="str">
        <f t="shared" si="143"/>
        <v>UREN -80 033001 12 10</v>
      </c>
      <c r="X1159" s="99" t="str">
        <f t="shared" ref="X1159:X1190" si="146">IF(V1159="","",U1159&amp;" "&amp;V1159)</f>
        <v>12 10</v>
      </c>
      <c r="Y1159" s="101"/>
      <c r="Z1159" s="101"/>
      <c r="AA1159" s="101" t="s">
        <v>1440</v>
      </c>
      <c r="AB1159" s="247" t="s">
        <v>3159</v>
      </c>
      <c r="AC1159" s="97"/>
      <c r="AD1159" s="100">
        <f>IF(AE1159="","",VLOOKUP(AE1159,Mapping!AT:AU,2,FALSE))</f>
        <v>2</v>
      </c>
      <c r="AE1159" s="101" t="s">
        <v>1</v>
      </c>
    </row>
    <row r="1160" spans="1:31">
      <c r="A1160" s="215" t="s">
        <v>1594</v>
      </c>
      <c r="B1160" s="217" t="s">
        <v>323</v>
      </c>
      <c r="C1160" s="312"/>
      <c r="D1160" s="312"/>
      <c r="E1160" s="312"/>
      <c r="F1160" s="243">
        <v>10</v>
      </c>
      <c r="G1160" s="97"/>
      <c r="H1160" s="99" t="str">
        <f t="shared" si="142"/>
        <v/>
      </c>
      <c r="I1160" s="99" t="str">
        <f t="shared" si="145"/>
        <v/>
      </c>
      <c r="J1160" s="101" t="s">
        <v>205</v>
      </c>
      <c r="K1160" s="331">
        <f>IFERROR(VLOOKUP(L1160,Mapping!AW:BA,5,FALSE),"")</f>
        <v>1</v>
      </c>
      <c r="L1160" s="97" t="s">
        <v>905</v>
      </c>
      <c r="M1160" s="336" t="s">
        <v>2938</v>
      </c>
      <c r="N1160" s="97" t="s">
        <v>2872</v>
      </c>
      <c r="O1160" s="255">
        <v>44643</v>
      </c>
      <c r="P1160" s="217" t="s">
        <v>30</v>
      </c>
      <c r="Q1160" s="246"/>
      <c r="R1160" s="97"/>
      <c r="S1160" s="97"/>
      <c r="T1160" s="101">
        <v>1</v>
      </c>
      <c r="U1160" s="243">
        <v>10</v>
      </c>
      <c r="V1160" s="97"/>
      <c r="W1160" s="99" t="str">
        <f t="shared" si="143"/>
        <v/>
      </c>
      <c r="X1160" s="99" t="str">
        <f t="shared" si="146"/>
        <v/>
      </c>
      <c r="Y1160" s="101"/>
      <c r="Z1160" s="101"/>
      <c r="AA1160" s="101"/>
      <c r="AB1160" s="247" t="s">
        <v>3159</v>
      </c>
      <c r="AC1160" s="97"/>
      <c r="AD1160" s="100">
        <f>IF(AE1160="","",VLOOKUP(AE1160,Mapping!AT:AU,2,FALSE))</f>
        <v>2</v>
      </c>
      <c r="AE1160" s="101" t="s">
        <v>1</v>
      </c>
    </row>
    <row r="1161" spans="1:31">
      <c r="A1161" s="215" t="s">
        <v>1594</v>
      </c>
      <c r="B1161" s="217" t="s">
        <v>323</v>
      </c>
      <c r="C1161" s="312"/>
      <c r="D1161" s="312"/>
      <c r="E1161" s="312"/>
      <c r="F1161" s="243">
        <v>10</v>
      </c>
      <c r="G1161" s="97"/>
      <c r="H1161" s="99" t="str">
        <f t="shared" si="142"/>
        <v/>
      </c>
      <c r="I1161" s="99" t="str">
        <f t="shared" si="145"/>
        <v/>
      </c>
      <c r="J1161" s="101" t="s">
        <v>205</v>
      </c>
      <c r="K1161" s="331">
        <f>IFERROR(VLOOKUP(L1161,Mapping!AW:BA,5,FALSE),"")</f>
        <v>2</v>
      </c>
      <c r="L1161" s="97" t="s">
        <v>925</v>
      </c>
      <c r="M1161" s="336" t="s">
        <v>2938</v>
      </c>
      <c r="N1161" s="97" t="s">
        <v>2872</v>
      </c>
      <c r="O1161" s="255">
        <v>44643</v>
      </c>
      <c r="P1161" s="217" t="s">
        <v>30</v>
      </c>
      <c r="Q1161" s="246"/>
      <c r="R1161" s="97"/>
      <c r="S1161" s="97"/>
      <c r="T1161" s="101">
        <v>1</v>
      </c>
      <c r="U1161" s="243">
        <v>10</v>
      </c>
      <c r="V1161" s="97"/>
      <c r="W1161" s="99" t="str">
        <f t="shared" si="143"/>
        <v/>
      </c>
      <c r="X1161" s="99" t="str">
        <f t="shared" si="146"/>
        <v/>
      </c>
      <c r="Y1161" s="101"/>
      <c r="Z1161" s="101"/>
      <c r="AA1161" s="101"/>
      <c r="AB1161" s="247" t="s">
        <v>3193</v>
      </c>
      <c r="AC1161" s="97"/>
      <c r="AD1161" s="100">
        <f>IF(AE1161="","",VLOOKUP(AE1161,Mapping!AT:AU,2,FALSE))</f>
        <v>2</v>
      </c>
      <c r="AE1161" s="101" t="s">
        <v>1</v>
      </c>
    </row>
    <row r="1162" spans="1:31">
      <c r="A1162" s="215" t="s">
        <v>1594</v>
      </c>
      <c r="B1162" s="217" t="s">
        <v>323</v>
      </c>
      <c r="C1162" s="312"/>
      <c r="D1162" s="312"/>
      <c r="E1162" s="312"/>
      <c r="F1162" s="243">
        <v>10</v>
      </c>
      <c r="G1162" s="97"/>
      <c r="H1162" s="99" t="str">
        <f t="shared" si="142"/>
        <v/>
      </c>
      <c r="I1162" s="99" t="str">
        <f t="shared" si="145"/>
        <v/>
      </c>
      <c r="J1162" s="101" t="s">
        <v>205</v>
      </c>
      <c r="K1162" s="331">
        <f>IFERROR(VLOOKUP(L1162,Mapping!AW:BA,5,FALSE),"")</f>
        <v>3</v>
      </c>
      <c r="L1162" s="97" t="s">
        <v>943</v>
      </c>
      <c r="M1162" s="336" t="s">
        <v>2938</v>
      </c>
      <c r="N1162" s="97" t="s">
        <v>2872</v>
      </c>
      <c r="O1162" s="255">
        <v>44643</v>
      </c>
      <c r="P1162" s="217" t="s">
        <v>30</v>
      </c>
      <c r="Q1162" s="246"/>
      <c r="R1162" s="97"/>
      <c r="S1162" s="97"/>
      <c r="T1162" s="101">
        <v>1</v>
      </c>
      <c r="U1162" s="243">
        <v>10</v>
      </c>
      <c r="V1162" s="97"/>
      <c r="W1162" s="99" t="str">
        <f t="shared" si="143"/>
        <v/>
      </c>
      <c r="X1162" s="99" t="str">
        <f t="shared" si="146"/>
        <v/>
      </c>
      <c r="Y1162" s="101"/>
      <c r="Z1162" s="101"/>
      <c r="AA1162" s="101"/>
      <c r="AB1162" s="247" t="s">
        <v>3159</v>
      </c>
      <c r="AC1162" s="97"/>
      <c r="AD1162" s="100">
        <f>IF(AE1162="","",VLOOKUP(AE1162,Mapping!AT:AU,2,FALSE))</f>
        <v>2</v>
      </c>
      <c r="AE1162" s="101" t="s">
        <v>1</v>
      </c>
    </row>
    <row r="1163" spans="1:31">
      <c r="A1163" s="215" t="s">
        <v>343</v>
      </c>
      <c r="B1163" s="217" t="s">
        <v>344</v>
      </c>
      <c r="C1163" s="312"/>
      <c r="D1163" s="312"/>
      <c r="E1163" s="312"/>
      <c r="F1163" s="243">
        <v>10</v>
      </c>
      <c r="G1163" s="97"/>
      <c r="H1163" s="99" t="str">
        <f t="shared" si="142"/>
        <v/>
      </c>
      <c r="I1163" s="99" t="str">
        <f t="shared" si="145"/>
        <v/>
      </c>
      <c r="J1163" s="101" t="s">
        <v>205</v>
      </c>
      <c r="K1163" s="331">
        <f>IFERROR(VLOOKUP(L1163,Mapping!AW:BA,5,FALSE),"")</f>
        <v>1</v>
      </c>
      <c r="L1163" s="97" t="s">
        <v>905</v>
      </c>
      <c r="M1163" s="336" t="s">
        <v>2938</v>
      </c>
      <c r="N1163" s="97" t="s">
        <v>2872</v>
      </c>
      <c r="O1163" s="255">
        <v>44643</v>
      </c>
      <c r="P1163" s="217" t="s">
        <v>30</v>
      </c>
      <c r="Q1163" s="246"/>
      <c r="R1163" s="97"/>
      <c r="S1163" s="97"/>
      <c r="T1163" s="101">
        <v>1</v>
      </c>
      <c r="U1163" s="243">
        <v>10</v>
      </c>
      <c r="V1163" s="97"/>
      <c r="W1163" s="99" t="str">
        <f t="shared" si="143"/>
        <v/>
      </c>
      <c r="X1163" s="99" t="str">
        <f t="shared" si="146"/>
        <v/>
      </c>
      <c r="Y1163" s="101"/>
      <c r="Z1163" s="101"/>
      <c r="AA1163" s="101"/>
      <c r="AB1163" s="247" t="s">
        <v>1322</v>
      </c>
      <c r="AC1163" s="97"/>
      <c r="AD1163" s="100">
        <f>IF(AE1163="","",VLOOKUP(AE1163,Mapping!AT:AU,2,FALSE))</f>
        <v>2</v>
      </c>
      <c r="AE1163" s="101" t="s">
        <v>1</v>
      </c>
    </row>
    <row r="1164" spans="1:31">
      <c r="A1164" s="215" t="s">
        <v>343</v>
      </c>
      <c r="B1164" s="217" t="s">
        <v>344</v>
      </c>
      <c r="C1164" s="312"/>
      <c r="D1164" s="312"/>
      <c r="E1164" s="312"/>
      <c r="F1164" s="243">
        <v>10</v>
      </c>
      <c r="G1164" s="97"/>
      <c r="H1164" s="99" t="str">
        <f t="shared" si="142"/>
        <v/>
      </c>
      <c r="I1164" s="99" t="str">
        <f t="shared" si="145"/>
        <v/>
      </c>
      <c r="J1164" s="101" t="s">
        <v>205</v>
      </c>
      <c r="K1164" s="331">
        <f>IFERROR(VLOOKUP(L1164,Mapping!AW:BA,5,FALSE),"")</f>
        <v>2</v>
      </c>
      <c r="L1164" s="97" t="s">
        <v>925</v>
      </c>
      <c r="M1164" s="336" t="s">
        <v>2938</v>
      </c>
      <c r="N1164" s="97" t="s">
        <v>2872</v>
      </c>
      <c r="O1164" s="255">
        <v>44643</v>
      </c>
      <c r="P1164" s="217" t="s">
        <v>30</v>
      </c>
      <c r="Q1164" s="246"/>
      <c r="R1164" s="97"/>
      <c r="S1164" s="97"/>
      <c r="T1164" s="101">
        <v>1</v>
      </c>
      <c r="U1164" s="243">
        <v>10</v>
      </c>
      <c r="V1164" s="97"/>
      <c r="W1164" s="99" t="str">
        <f t="shared" si="143"/>
        <v/>
      </c>
      <c r="X1164" s="99" t="str">
        <f t="shared" si="146"/>
        <v/>
      </c>
      <c r="Y1164" s="101"/>
      <c r="Z1164" s="101"/>
      <c r="AA1164" s="101"/>
      <c r="AB1164" s="247" t="s">
        <v>3159</v>
      </c>
      <c r="AC1164" s="97"/>
      <c r="AD1164" s="100">
        <f>IF(AE1164="","",VLOOKUP(AE1164,Mapping!AT:AU,2,FALSE))</f>
        <v>2</v>
      </c>
      <c r="AE1164" s="101" t="s">
        <v>1</v>
      </c>
    </row>
    <row r="1165" spans="1:31">
      <c r="A1165" s="215" t="s">
        <v>343</v>
      </c>
      <c r="B1165" s="217" t="s">
        <v>344</v>
      </c>
      <c r="C1165" s="312"/>
      <c r="D1165" s="312"/>
      <c r="E1165" s="312"/>
      <c r="F1165" s="243">
        <v>10</v>
      </c>
      <c r="G1165" s="97"/>
      <c r="H1165" s="99" t="str">
        <f t="shared" si="142"/>
        <v/>
      </c>
      <c r="I1165" s="99" t="str">
        <f t="shared" si="145"/>
        <v/>
      </c>
      <c r="J1165" s="101" t="s">
        <v>205</v>
      </c>
      <c r="K1165" s="331">
        <f>IFERROR(VLOOKUP(L1165,Mapping!AW:BA,5,FALSE),"")</f>
        <v>3</v>
      </c>
      <c r="L1165" s="97" t="s">
        <v>943</v>
      </c>
      <c r="M1165" s="336" t="s">
        <v>2938</v>
      </c>
      <c r="N1165" s="97" t="s">
        <v>2872</v>
      </c>
      <c r="O1165" s="255">
        <v>44643</v>
      </c>
      <c r="P1165" s="217" t="s">
        <v>30</v>
      </c>
      <c r="Q1165" s="246"/>
      <c r="R1165" s="97"/>
      <c r="S1165" s="97"/>
      <c r="T1165" s="101">
        <v>1</v>
      </c>
      <c r="U1165" s="243">
        <v>10</v>
      </c>
      <c r="V1165" s="97"/>
      <c r="W1165" s="99" t="str">
        <f t="shared" si="143"/>
        <v/>
      </c>
      <c r="X1165" s="99" t="str">
        <f t="shared" si="146"/>
        <v/>
      </c>
      <c r="Y1165" s="101"/>
      <c r="Z1165" s="101"/>
      <c r="AA1165" s="101"/>
      <c r="AB1165" s="247" t="s">
        <v>3159</v>
      </c>
      <c r="AC1165" s="97"/>
      <c r="AD1165" s="100">
        <f>IF(AE1165="","",VLOOKUP(AE1165,Mapping!AT:AU,2,FALSE))</f>
        <v>2</v>
      </c>
      <c r="AE1165" s="101" t="s">
        <v>1</v>
      </c>
    </row>
    <row r="1166" spans="1:31">
      <c r="A1166" s="215" t="s">
        <v>1610</v>
      </c>
      <c r="B1166" s="217" t="s">
        <v>294</v>
      </c>
      <c r="C1166" s="312"/>
      <c r="D1166" s="312"/>
      <c r="E1166" s="312"/>
      <c r="F1166" s="243">
        <v>10</v>
      </c>
      <c r="G1166" s="97"/>
      <c r="H1166" s="99" t="str">
        <f t="shared" si="142"/>
        <v/>
      </c>
      <c r="I1166" s="99" t="str">
        <f t="shared" si="145"/>
        <v/>
      </c>
      <c r="J1166" s="101" t="s">
        <v>205</v>
      </c>
      <c r="K1166" s="331">
        <f>IFERROR(VLOOKUP(L1166,Mapping!AW:BA,5,FALSE),"")</f>
        <v>1</v>
      </c>
      <c r="L1166" s="97" t="s">
        <v>905</v>
      </c>
      <c r="M1166" s="336" t="s">
        <v>2938</v>
      </c>
      <c r="N1166" s="97" t="s">
        <v>2872</v>
      </c>
      <c r="O1166" s="255">
        <v>44643</v>
      </c>
      <c r="P1166" s="217" t="s">
        <v>30</v>
      </c>
      <c r="Q1166" s="246"/>
      <c r="R1166" s="97"/>
      <c r="S1166" s="97"/>
      <c r="T1166" s="101">
        <v>1</v>
      </c>
      <c r="U1166" s="243">
        <v>10</v>
      </c>
      <c r="V1166" s="97"/>
      <c r="W1166" s="99" t="str">
        <f t="shared" si="143"/>
        <v/>
      </c>
      <c r="X1166" s="99" t="str">
        <f t="shared" si="146"/>
        <v/>
      </c>
      <c r="Y1166" s="101"/>
      <c r="Z1166" s="101"/>
      <c r="AA1166" s="101"/>
      <c r="AB1166" s="247" t="s">
        <v>3159</v>
      </c>
      <c r="AC1166" s="97"/>
      <c r="AD1166" s="100">
        <f>IF(AE1166="","",VLOOKUP(AE1166,Mapping!AT:AU,2,FALSE))</f>
        <v>2</v>
      </c>
      <c r="AE1166" s="101" t="s">
        <v>1</v>
      </c>
    </row>
    <row r="1167" spans="1:31">
      <c r="A1167" s="215" t="s">
        <v>1610</v>
      </c>
      <c r="B1167" s="217" t="s">
        <v>294</v>
      </c>
      <c r="C1167" s="312"/>
      <c r="D1167" s="312"/>
      <c r="E1167" s="312"/>
      <c r="F1167" s="243">
        <v>10</v>
      </c>
      <c r="G1167" s="97"/>
      <c r="H1167" s="99" t="str">
        <f t="shared" si="142"/>
        <v/>
      </c>
      <c r="I1167" s="99" t="str">
        <f t="shared" si="145"/>
        <v/>
      </c>
      <c r="J1167" s="101" t="s">
        <v>205</v>
      </c>
      <c r="K1167" s="331">
        <f>IFERROR(VLOOKUP(L1167,Mapping!AW:BA,5,FALSE),"")</f>
        <v>2</v>
      </c>
      <c r="L1167" s="97" t="s">
        <v>925</v>
      </c>
      <c r="M1167" s="336" t="s">
        <v>2938</v>
      </c>
      <c r="N1167" s="97" t="s">
        <v>2872</v>
      </c>
      <c r="O1167" s="255">
        <v>44643</v>
      </c>
      <c r="P1167" s="217" t="s">
        <v>30</v>
      </c>
      <c r="Q1167" s="246"/>
      <c r="R1167" s="97"/>
      <c r="S1167" s="97"/>
      <c r="T1167" s="101">
        <v>1</v>
      </c>
      <c r="U1167" s="243">
        <v>10</v>
      </c>
      <c r="V1167" s="97"/>
      <c r="W1167" s="99" t="str">
        <f t="shared" si="143"/>
        <v/>
      </c>
      <c r="X1167" s="99" t="str">
        <f t="shared" si="146"/>
        <v/>
      </c>
      <c r="Y1167" s="101"/>
      <c r="Z1167" s="101"/>
      <c r="AA1167" s="101"/>
      <c r="AB1167" s="247" t="s">
        <v>3159</v>
      </c>
      <c r="AC1167" s="97"/>
      <c r="AD1167" s="100">
        <f>IF(AE1167="","",VLOOKUP(AE1167,Mapping!AT:AU,2,FALSE))</f>
        <v>2</v>
      </c>
      <c r="AE1167" s="101" t="s">
        <v>1</v>
      </c>
    </row>
    <row r="1168" spans="1:31">
      <c r="A1168" s="215" t="s">
        <v>1610</v>
      </c>
      <c r="B1168" s="217" t="s">
        <v>294</v>
      </c>
      <c r="C1168" s="312"/>
      <c r="D1168" s="312"/>
      <c r="E1168" s="312"/>
      <c r="F1168" s="243">
        <v>10</v>
      </c>
      <c r="G1168" s="97"/>
      <c r="H1168" s="99" t="str">
        <f t="shared" si="142"/>
        <v/>
      </c>
      <c r="I1168" s="99" t="str">
        <f t="shared" si="145"/>
        <v/>
      </c>
      <c r="J1168" s="101" t="s">
        <v>205</v>
      </c>
      <c r="K1168" s="331">
        <f>IFERROR(VLOOKUP(L1168,Mapping!AW:BA,5,FALSE),"")</f>
        <v>3</v>
      </c>
      <c r="L1168" s="97" t="s">
        <v>943</v>
      </c>
      <c r="M1168" s="336" t="s">
        <v>2938</v>
      </c>
      <c r="N1168" s="97" t="s">
        <v>2872</v>
      </c>
      <c r="O1168" s="255">
        <v>44643</v>
      </c>
      <c r="P1168" s="217" t="s">
        <v>30</v>
      </c>
      <c r="Q1168" s="246"/>
      <c r="R1168" s="97"/>
      <c r="S1168" s="97"/>
      <c r="T1168" s="101">
        <v>1</v>
      </c>
      <c r="U1168" s="243">
        <v>10</v>
      </c>
      <c r="V1168" s="97"/>
      <c r="W1168" s="99" t="str">
        <f t="shared" si="143"/>
        <v/>
      </c>
      <c r="X1168" s="99" t="str">
        <f t="shared" si="146"/>
        <v/>
      </c>
      <c r="Y1168" s="101"/>
      <c r="Z1168" s="101"/>
      <c r="AA1168" s="101"/>
      <c r="AB1168" s="247" t="s">
        <v>3159</v>
      </c>
      <c r="AC1168" s="97"/>
      <c r="AD1168" s="100">
        <f>IF(AE1168="","",VLOOKUP(AE1168,Mapping!AT:AU,2,FALSE))</f>
        <v>2</v>
      </c>
      <c r="AE1168" s="101" t="s">
        <v>1</v>
      </c>
    </row>
    <row r="1169" spans="1:31">
      <c r="A1169" s="215" t="s">
        <v>1536</v>
      </c>
      <c r="B1169" s="217" t="s">
        <v>279</v>
      </c>
      <c r="C1169" s="312"/>
      <c r="D1169" s="312"/>
      <c r="E1169" s="312"/>
      <c r="F1169" s="243">
        <v>10</v>
      </c>
      <c r="G1169" s="97"/>
      <c r="H1169" s="99" t="str">
        <f t="shared" si="142"/>
        <v/>
      </c>
      <c r="I1169" s="99" t="str">
        <f t="shared" si="145"/>
        <v/>
      </c>
      <c r="J1169" s="101" t="s">
        <v>205</v>
      </c>
      <c r="K1169" s="331">
        <f>IFERROR(VLOOKUP(L1169,Mapping!AW:BA,5,FALSE),"")</f>
        <v>1</v>
      </c>
      <c r="L1169" s="97" t="s">
        <v>905</v>
      </c>
      <c r="M1169" s="336" t="s">
        <v>2938</v>
      </c>
      <c r="N1169" s="97" t="s">
        <v>2872</v>
      </c>
      <c r="O1169" s="255">
        <v>44643</v>
      </c>
      <c r="P1169" s="217" t="s">
        <v>30</v>
      </c>
      <c r="Q1169" s="246"/>
      <c r="R1169" s="97"/>
      <c r="S1169" s="97"/>
      <c r="T1169" s="101">
        <v>1</v>
      </c>
      <c r="U1169" s="243">
        <v>10</v>
      </c>
      <c r="V1169" s="97"/>
      <c r="W1169" s="99" t="str">
        <f t="shared" si="143"/>
        <v/>
      </c>
      <c r="X1169" s="99" t="str">
        <f t="shared" si="146"/>
        <v/>
      </c>
      <c r="Y1169" s="101"/>
      <c r="Z1169" s="101"/>
      <c r="AA1169" s="101"/>
      <c r="AB1169" s="247" t="s">
        <v>3159</v>
      </c>
      <c r="AC1169" s="97"/>
      <c r="AD1169" s="100">
        <f>IF(AE1169="","",VLOOKUP(AE1169,Mapping!AT:AU,2,FALSE))</f>
        <v>2</v>
      </c>
      <c r="AE1169" s="101" t="s">
        <v>1</v>
      </c>
    </row>
    <row r="1170" spans="1:31">
      <c r="A1170" s="215" t="s">
        <v>1536</v>
      </c>
      <c r="B1170" s="217" t="s">
        <v>279</v>
      </c>
      <c r="C1170" s="312"/>
      <c r="D1170" s="312"/>
      <c r="E1170" s="312"/>
      <c r="F1170" s="243">
        <v>10</v>
      </c>
      <c r="G1170" s="97"/>
      <c r="H1170" s="99" t="str">
        <f t="shared" si="142"/>
        <v/>
      </c>
      <c r="I1170" s="99" t="str">
        <f t="shared" si="145"/>
        <v/>
      </c>
      <c r="J1170" s="101" t="s">
        <v>205</v>
      </c>
      <c r="K1170" s="331">
        <f>IFERROR(VLOOKUP(L1170,Mapping!AW:BA,5,FALSE),"")</f>
        <v>2</v>
      </c>
      <c r="L1170" s="97" t="s">
        <v>925</v>
      </c>
      <c r="M1170" s="336" t="s">
        <v>2938</v>
      </c>
      <c r="N1170" s="97" t="s">
        <v>2872</v>
      </c>
      <c r="O1170" s="255">
        <v>44643</v>
      </c>
      <c r="P1170" s="217" t="s">
        <v>30</v>
      </c>
      <c r="Q1170" s="246"/>
      <c r="R1170" s="97"/>
      <c r="S1170" s="97"/>
      <c r="T1170" s="101">
        <v>1</v>
      </c>
      <c r="U1170" s="243">
        <v>10</v>
      </c>
      <c r="V1170" s="97"/>
      <c r="W1170" s="99" t="str">
        <f t="shared" si="143"/>
        <v/>
      </c>
      <c r="X1170" s="99" t="str">
        <f t="shared" si="146"/>
        <v/>
      </c>
      <c r="Y1170" s="101"/>
      <c r="Z1170" s="101"/>
      <c r="AA1170" s="101"/>
      <c r="AB1170" s="247" t="s">
        <v>3159</v>
      </c>
      <c r="AC1170" s="97"/>
      <c r="AD1170" s="100">
        <f>IF(AE1170="","",VLOOKUP(AE1170,Mapping!AT:AU,2,FALSE))</f>
        <v>2</v>
      </c>
      <c r="AE1170" s="101" t="s">
        <v>1</v>
      </c>
    </row>
    <row r="1171" spans="1:31">
      <c r="A1171" s="215" t="s">
        <v>1536</v>
      </c>
      <c r="B1171" s="217" t="s">
        <v>279</v>
      </c>
      <c r="C1171" s="312"/>
      <c r="D1171" s="312"/>
      <c r="E1171" s="312"/>
      <c r="F1171" s="243">
        <v>10</v>
      </c>
      <c r="G1171" s="97"/>
      <c r="H1171" s="99" t="str">
        <f t="shared" si="142"/>
        <v/>
      </c>
      <c r="I1171" s="99" t="str">
        <f t="shared" si="145"/>
        <v/>
      </c>
      <c r="J1171" s="101" t="s">
        <v>205</v>
      </c>
      <c r="K1171" s="331">
        <f>IFERROR(VLOOKUP(L1171,Mapping!AW:BA,5,FALSE),"")</f>
        <v>3</v>
      </c>
      <c r="L1171" s="97" t="s">
        <v>943</v>
      </c>
      <c r="M1171" s="336" t="s">
        <v>2938</v>
      </c>
      <c r="N1171" s="97" t="s">
        <v>2872</v>
      </c>
      <c r="O1171" s="255">
        <v>44643</v>
      </c>
      <c r="P1171" s="217" t="s">
        <v>30</v>
      </c>
      <c r="Q1171" s="246"/>
      <c r="R1171" s="97"/>
      <c r="S1171" s="97"/>
      <c r="T1171" s="101">
        <v>1</v>
      </c>
      <c r="U1171" s="243">
        <v>10</v>
      </c>
      <c r="V1171" s="97"/>
      <c r="W1171" s="99" t="str">
        <f t="shared" si="143"/>
        <v/>
      </c>
      <c r="X1171" s="99" t="str">
        <f t="shared" si="146"/>
        <v/>
      </c>
      <c r="Y1171" s="101"/>
      <c r="Z1171" s="101"/>
      <c r="AA1171" s="101"/>
      <c r="AB1171" s="247" t="s">
        <v>1322</v>
      </c>
      <c r="AC1171" s="97"/>
      <c r="AD1171" s="100">
        <f>IF(AE1171="","",VLOOKUP(AE1171,Mapping!AT:AU,2,FALSE))</f>
        <v>2</v>
      </c>
      <c r="AE1171" s="101" t="s">
        <v>1</v>
      </c>
    </row>
    <row r="1172" spans="1:31">
      <c r="A1172" s="215" t="s">
        <v>1594</v>
      </c>
      <c r="B1172" s="217" t="s">
        <v>323</v>
      </c>
      <c r="C1172" s="312"/>
      <c r="D1172" s="312"/>
      <c r="E1172" s="312"/>
      <c r="F1172" s="243">
        <v>6</v>
      </c>
      <c r="G1172" s="97"/>
      <c r="H1172" s="99" t="str">
        <f t="shared" si="142"/>
        <v/>
      </c>
      <c r="I1172" s="99" t="str">
        <f t="shared" si="145"/>
        <v/>
      </c>
      <c r="J1172" s="217"/>
      <c r="K1172" s="331">
        <f>IFERROR(VLOOKUP(L1172,Mapping!AW:BA,5,FALSE),"")</f>
        <v>1</v>
      </c>
      <c r="L1172" s="97" t="s">
        <v>905</v>
      </c>
      <c r="M1172" s="336" t="s">
        <v>3057</v>
      </c>
      <c r="N1172" s="97" t="s">
        <v>2872</v>
      </c>
      <c r="O1172" s="255">
        <v>44643</v>
      </c>
      <c r="P1172" s="101" t="s">
        <v>3047</v>
      </c>
      <c r="Q1172" s="246"/>
      <c r="R1172" s="97"/>
      <c r="S1172" s="97"/>
      <c r="T1172" s="101">
        <v>1</v>
      </c>
      <c r="U1172" s="243">
        <v>12</v>
      </c>
      <c r="V1172" s="97">
        <v>10</v>
      </c>
      <c r="W1172" s="99" t="str">
        <f t="shared" si="143"/>
        <v>UREN -80 033001 12 10</v>
      </c>
      <c r="X1172" s="99" t="str">
        <f t="shared" si="146"/>
        <v>12 10</v>
      </c>
      <c r="Y1172" s="101"/>
      <c r="Z1172" s="101"/>
      <c r="AA1172" s="101" t="s">
        <v>1445</v>
      </c>
      <c r="AB1172" s="247" t="s">
        <v>3159</v>
      </c>
      <c r="AC1172" s="97"/>
      <c r="AD1172" s="100">
        <f>IF(AE1172="","",VLOOKUP(AE1172,Mapping!AT:AU,2,FALSE))</f>
        <v>2</v>
      </c>
      <c r="AE1172" s="101" t="s">
        <v>1</v>
      </c>
    </row>
    <row r="1173" spans="1:31">
      <c r="A1173" s="215" t="s">
        <v>1594</v>
      </c>
      <c r="B1173" s="217" t="s">
        <v>323</v>
      </c>
      <c r="C1173" s="312"/>
      <c r="D1173" s="312"/>
      <c r="E1173" s="312"/>
      <c r="F1173" s="243">
        <v>6</v>
      </c>
      <c r="G1173" s="97"/>
      <c r="H1173" s="99" t="str">
        <f t="shared" si="142"/>
        <v/>
      </c>
      <c r="I1173" s="99" t="str">
        <f t="shared" si="145"/>
        <v/>
      </c>
      <c r="J1173" s="217"/>
      <c r="K1173" s="331">
        <f>IFERROR(VLOOKUP(L1173,Mapping!AW:BA,5,FALSE),"")</f>
        <v>3</v>
      </c>
      <c r="L1173" s="97" t="s">
        <v>943</v>
      </c>
      <c r="M1173" s="336" t="s">
        <v>3057</v>
      </c>
      <c r="N1173" s="97" t="s">
        <v>2872</v>
      </c>
      <c r="O1173" s="255">
        <v>44643</v>
      </c>
      <c r="P1173" s="101" t="s">
        <v>3047</v>
      </c>
      <c r="Q1173" s="246"/>
      <c r="R1173" s="97"/>
      <c r="S1173" s="97"/>
      <c r="T1173" s="101">
        <v>1</v>
      </c>
      <c r="U1173" s="243">
        <v>12</v>
      </c>
      <c r="V1173" s="97">
        <v>10</v>
      </c>
      <c r="W1173" s="99" t="str">
        <f t="shared" si="143"/>
        <v>UREN -80 033001 12 10</v>
      </c>
      <c r="X1173" s="99" t="str">
        <f t="shared" si="146"/>
        <v>12 10</v>
      </c>
      <c r="Y1173" s="101"/>
      <c r="Z1173" s="101"/>
      <c r="AA1173" s="101" t="s">
        <v>1448</v>
      </c>
      <c r="AB1173" s="247" t="s">
        <v>3159</v>
      </c>
      <c r="AC1173" s="97"/>
      <c r="AD1173" s="100">
        <f>IF(AE1173="","",VLOOKUP(AE1173,Mapping!AT:AU,2,FALSE))</f>
        <v>2</v>
      </c>
      <c r="AE1173" s="101" t="s">
        <v>1</v>
      </c>
    </row>
    <row r="1174" spans="1:31">
      <c r="A1174" s="215" t="s">
        <v>343</v>
      </c>
      <c r="B1174" s="217" t="s">
        <v>344</v>
      </c>
      <c r="C1174" s="312"/>
      <c r="D1174" s="312"/>
      <c r="E1174" s="312"/>
      <c r="F1174" s="243">
        <v>6</v>
      </c>
      <c r="G1174" s="97"/>
      <c r="H1174" s="99" t="str">
        <f t="shared" ref="H1174:H1205" si="147">IF(G1174="","","UREN -80 033001"&amp;" "&amp;F1174&amp;" "&amp;G1174)</f>
        <v/>
      </c>
      <c r="I1174" s="99" t="str">
        <f t="shared" si="145"/>
        <v/>
      </c>
      <c r="J1174" s="217"/>
      <c r="K1174" s="331">
        <f>IFERROR(VLOOKUP(L1174,Mapping!AW:BA,5,FALSE),"")</f>
        <v>1</v>
      </c>
      <c r="L1174" s="97" t="s">
        <v>905</v>
      </c>
      <c r="M1174" s="336" t="s">
        <v>3057</v>
      </c>
      <c r="N1174" s="97" t="s">
        <v>2872</v>
      </c>
      <c r="O1174" s="255">
        <v>44643</v>
      </c>
      <c r="P1174" s="101" t="s">
        <v>3047</v>
      </c>
      <c r="Q1174" s="246"/>
      <c r="R1174" s="97"/>
      <c r="S1174" s="97"/>
      <c r="T1174" s="101">
        <v>1</v>
      </c>
      <c r="U1174" s="243">
        <v>12</v>
      </c>
      <c r="V1174" s="97">
        <v>10</v>
      </c>
      <c r="W1174" s="99" t="str">
        <f t="shared" ref="W1174:W1205" si="148">IF(V1174="","","UREN -80 033001"&amp;" "&amp;U1174&amp;" "&amp;V1174)</f>
        <v>UREN -80 033001 12 10</v>
      </c>
      <c r="X1174" s="99" t="str">
        <f t="shared" si="146"/>
        <v>12 10</v>
      </c>
      <c r="Y1174" s="101"/>
      <c r="Z1174" s="101"/>
      <c r="AA1174" s="101" t="s">
        <v>1452</v>
      </c>
      <c r="AB1174" s="247" t="s">
        <v>1322</v>
      </c>
      <c r="AC1174" s="97"/>
      <c r="AD1174" s="100">
        <f>IF(AE1174="","",VLOOKUP(AE1174,Mapping!AT:AU,2,FALSE))</f>
        <v>2</v>
      </c>
      <c r="AE1174" s="101" t="s">
        <v>1</v>
      </c>
    </row>
    <row r="1175" spans="1:31">
      <c r="A1175" s="215" t="s">
        <v>343</v>
      </c>
      <c r="B1175" s="217" t="s">
        <v>344</v>
      </c>
      <c r="C1175" s="312"/>
      <c r="D1175" s="312"/>
      <c r="E1175" s="312"/>
      <c r="F1175" s="243">
        <v>6</v>
      </c>
      <c r="G1175" s="97"/>
      <c r="H1175" s="99" t="str">
        <f t="shared" si="147"/>
        <v/>
      </c>
      <c r="I1175" s="99" t="str">
        <f t="shared" si="145"/>
        <v/>
      </c>
      <c r="J1175" s="217"/>
      <c r="K1175" s="331">
        <f>IFERROR(VLOOKUP(L1175,Mapping!AW:BA,5,FALSE),"")</f>
        <v>3</v>
      </c>
      <c r="L1175" s="97" t="s">
        <v>943</v>
      </c>
      <c r="M1175" s="336" t="s">
        <v>3057</v>
      </c>
      <c r="N1175" s="97" t="s">
        <v>2872</v>
      </c>
      <c r="O1175" s="255">
        <v>44643</v>
      </c>
      <c r="P1175" s="101" t="s">
        <v>3047</v>
      </c>
      <c r="Q1175" s="246"/>
      <c r="R1175" s="97"/>
      <c r="S1175" s="97"/>
      <c r="T1175" s="101">
        <v>1</v>
      </c>
      <c r="U1175" s="243">
        <v>12</v>
      </c>
      <c r="V1175" s="97">
        <v>10</v>
      </c>
      <c r="W1175" s="99" t="str">
        <f t="shared" si="148"/>
        <v>UREN -80 033001 12 10</v>
      </c>
      <c r="X1175" s="99" t="str">
        <f t="shared" si="146"/>
        <v>12 10</v>
      </c>
      <c r="Y1175" s="101"/>
      <c r="Z1175" s="101"/>
      <c r="AA1175" s="101" t="s">
        <v>1985</v>
      </c>
      <c r="AB1175" s="247" t="s">
        <v>3159</v>
      </c>
      <c r="AC1175" s="97"/>
      <c r="AD1175" s="100">
        <f>IF(AE1175="","",VLOOKUP(AE1175,Mapping!AT:AU,2,FALSE))</f>
        <v>2</v>
      </c>
      <c r="AE1175" s="101" t="s">
        <v>1</v>
      </c>
    </row>
    <row r="1176" spans="1:31">
      <c r="A1176" s="215" t="s">
        <v>1610</v>
      </c>
      <c r="B1176" s="217" t="s">
        <v>294</v>
      </c>
      <c r="C1176" s="312"/>
      <c r="D1176" s="312"/>
      <c r="E1176" s="312"/>
      <c r="F1176" s="243">
        <v>6</v>
      </c>
      <c r="G1176" s="97"/>
      <c r="H1176" s="99" t="str">
        <f t="shared" si="147"/>
        <v/>
      </c>
      <c r="I1176" s="99" t="str">
        <f t="shared" si="145"/>
        <v/>
      </c>
      <c r="J1176" s="217"/>
      <c r="K1176" s="331">
        <f>IFERROR(VLOOKUP(L1176,Mapping!AW:BA,5,FALSE),"")</f>
        <v>1</v>
      </c>
      <c r="L1176" s="97" t="s">
        <v>905</v>
      </c>
      <c r="M1176" s="336" t="s">
        <v>3057</v>
      </c>
      <c r="N1176" s="97" t="s">
        <v>2872</v>
      </c>
      <c r="O1176" s="255">
        <v>44643</v>
      </c>
      <c r="P1176" s="101" t="s">
        <v>3047</v>
      </c>
      <c r="Q1176" s="246"/>
      <c r="R1176" s="97"/>
      <c r="S1176" s="97"/>
      <c r="T1176" s="101">
        <v>1</v>
      </c>
      <c r="U1176" s="243">
        <v>12</v>
      </c>
      <c r="V1176" s="97">
        <v>10</v>
      </c>
      <c r="W1176" s="99" t="str">
        <f t="shared" si="148"/>
        <v>UREN -80 033001 12 10</v>
      </c>
      <c r="X1176" s="99" t="str">
        <f t="shared" si="146"/>
        <v>12 10</v>
      </c>
      <c r="Y1176" s="101"/>
      <c r="Z1176" s="101"/>
      <c r="AA1176" s="101" t="s">
        <v>1987</v>
      </c>
      <c r="AB1176" s="247" t="s">
        <v>3159</v>
      </c>
      <c r="AC1176" s="97"/>
      <c r="AD1176" s="100">
        <f>IF(AE1176="","",VLOOKUP(AE1176,Mapping!AT:AU,2,FALSE))</f>
        <v>2</v>
      </c>
      <c r="AE1176" s="101" t="s">
        <v>1</v>
      </c>
    </row>
    <row r="1177" spans="1:31">
      <c r="A1177" s="215" t="s">
        <v>1610</v>
      </c>
      <c r="B1177" s="217" t="s">
        <v>294</v>
      </c>
      <c r="C1177" s="312"/>
      <c r="D1177" s="312"/>
      <c r="E1177" s="312"/>
      <c r="F1177" s="243">
        <v>6</v>
      </c>
      <c r="G1177" s="97"/>
      <c r="H1177" s="99" t="str">
        <f t="shared" si="147"/>
        <v/>
      </c>
      <c r="I1177" s="99" t="str">
        <f t="shared" si="145"/>
        <v/>
      </c>
      <c r="J1177" s="217"/>
      <c r="K1177" s="331">
        <f>IFERROR(VLOOKUP(L1177,Mapping!AW:BA,5,FALSE),"")</f>
        <v>2</v>
      </c>
      <c r="L1177" s="97" t="s">
        <v>925</v>
      </c>
      <c r="M1177" s="336" t="s">
        <v>3057</v>
      </c>
      <c r="N1177" s="97" t="s">
        <v>2872</v>
      </c>
      <c r="O1177" s="255">
        <v>44643</v>
      </c>
      <c r="P1177" s="101" t="s">
        <v>3047</v>
      </c>
      <c r="Q1177" s="246"/>
      <c r="R1177" s="97"/>
      <c r="S1177" s="97"/>
      <c r="T1177" s="101">
        <v>1</v>
      </c>
      <c r="U1177" s="243">
        <v>12</v>
      </c>
      <c r="V1177" s="97">
        <v>10</v>
      </c>
      <c r="W1177" s="99" t="str">
        <f t="shared" si="148"/>
        <v>UREN -80 033001 12 10</v>
      </c>
      <c r="X1177" s="99" t="str">
        <f t="shared" si="146"/>
        <v>12 10</v>
      </c>
      <c r="Y1177" s="101"/>
      <c r="Z1177" s="101"/>
      <c r="AA1177" s="101" t="s">
        <v>1422</v>
      </c>
      <c r="AB1177" s="247" t="s">
        <v>3159</v>
      </c>
      <c r="AC1177" s="97"/>
      <c r="AD1177" s="100">
        <f>IF(AE1177="","",VLOOKUP(AE1177,Mapping!AT:AU,2,FALSE))</f>
        <v>2</v>
      </c>
      <c r="AE1177" s="101" t="s">
        <v>1</v>
      </c>
    </row>
    <row r="1178" spans="1:31">
      <c r="A1178" s="215" t="s">
        <v>1610</v>
      </c>
      <c r="B1178" s="217" t="s">
        <v>294</v>
      </c>
      <c r="C1178" s="312"/>
      <c r="D1178" s="312"/>
      <c r="E1178" s="312"/>
      <c r="F1178" s="243">
        <v>6</v>
      </c>
      <c r="G1178" s="97"/>
      <c r="H1178" s="99" t="str">
        <f t="shared" si="147"/>
        <v/>
      </c>
      <c r="I1178" s="99" t="str">
        <f t="shared" si="145"/>
        <v/>
      </c>
      <c r="J1178" s="217"/>
      <c r="K1178" s="331">
        <f>IFERROR(VLOOKUP(L1178,Mapping!AW:BA,5,FALSE),"")</f>
        <v>3</v>
      </c>
      <c r="L1178" s="97" t="s">
        <v>943</v>
      </c>
      <c r="M1178" s="336" t="s">
        <v>3057</v>
      </c>
      <c r="N1178" s="97" t="s">
        <v>2872</v>
      </c>
      <c r="O1178" s="255">
        <v>44643</v>
      </c>
      <c r="P1178" s="101" t="s">
        <v>3047</v>
      </c>
      <c r="Q1178" s="246"/>
      <c r="R1178" s="97"/>
      <c r="S1178" s="97"/>
      <c r="T1178" s="101">
        <v>1</v>
      </c>
      <c r="U1178" s="243">
        <v>12</v>
      </c>
      <c r="V1178" s="97">
        <v>10</v>
      </c>
      <c r="W1178" s="99" t="str">
        <f t="shared" si="148"/>
        <v>UREN -80 033001 12 10</v>
      </c>
      <c r="X1178" s="99" t="str">
        <f t="shared" si="146"/>
        <v>12 10</v>
      </c>
      <c r="Y1178" s="101"/>
      <c r="Z1178" s="101"/>
      <c r="AA1178" s="101" t="s">
        <v>2503</v>
      </c>
      <c r="AB1178" s="247" t="s">
        <v>3159</v>
      </c>
      <c r="AC1178" s="97"/>
      <c r="AD1178" s="100">
        <f>IF(AE1178="","",VLOOKUP(AE1178,Mapping!AT:AU,2,FALSE))</f>
        <v>2</v>
      </c>
      <c r="AE1178" s="101" t="s">
        <v>1</v>
      </c>
    </row>
    <row r="1179" spans="1:31">
      <c r="A1179" s="215" t="s">
        <v>1536</v>
      </c>
      <c r="B1179" s="217" t="s">
        <v>279</v>
      </c>
      <c r="C1179" s="312"/>
      <c r="D1179" s="312"/>
      <c r="E1179" s="312"/>
      <c r="F1179" s="243">
        <v>6</v>
      </c>
      <c r="G1179" s="97"/>
      <c r="H1179" s="99" t="str">
        <f t="shared" si="147"/>
        <v/>
      </c>
      <c r="I1179" s="99" t="str">
        <f t="shared" si="145"/>
        <v/>
      </c>
      <c r="J1179" s="217"/>
      <c r="K1179" s="331">
        <f>IFERROR(VLOOKUP(L1179,Mapping!AW:BA,5,FALSE),"")</f>
        <v>1</v>
      </c>
      <c r="L1179" s="97" t="s">
        <v>905</v>
      </c>
      <c r="M1179" s="336" t="s">
        <v>3057</v>
      </c>
      <c r="N1179" s="97" t="s">
        <v>2872</v>
      </c>
      <c r="O1179" s="255">
        <v>44643</v>
      </c>
      <c r="P1179" s="101" t="s">
        <v>3047</v>
      </c>
      <c r="Q1179" s="246"/>
      <c r="R1179" s="97"/>
      <c r="S1179" s="97"/>
      <c r="T1179" s="101">
        <v>1</v>
      </c>
      <c r="U1179" s="243">
        <v>12</v>
      </c>
      <c r="V1179" s="97">
        <v>10</v>
      </c>
      <c r="W1179" s="99" t="str">
        <f t="shared" si="148"/>
        <v>UREN -80 033001 12 10</v>
      </c>
      <c r="X1179" s="99" t="str">
        <f t="shared" si="146"/>
        <v>12 10</v>
      </c>
      <c r="Y1179" s="101"/>
      <c r="Z1179" s="101"/>
      <c r="AA1179" s="101" t="s">
        <v>2499</v>
      </c>
      <c r="AB1179" s="247" t="s">
        <v>3159</v>
      </c>
      <c r="AC1179" s="97"/>
      <c r="AD1179" s="100">
        <f>IF(AE1179="","",VLOOKUP(AE1179,Mapping!AT:AU,2,FALSE))</f>
        <v>2</v>
      </c>
      <c r="AE1179" s="101" t="s">
        <v>1</v>
      </c>
    </row>
    <row r="1180" spans="1:31">
      <c r="A1180" s="215" t="s">
        <v>1536</v>
      </c>
      <c r="B1180" s="217" t="s">
        <v>279</v>
      </c>
      <c r="C1180" s="312"/>
      <c r="D1180" s="312"/>
      <c r="E1180" s="312"/>
      <c r="F1180" s="243">
        <v>6</v>
      </c>
      <c r="G1180" s="97"/>
      <c r="H1180" s="99" t="str">
        <f t="shared" si="147"/>
        <v/>
      </c>
      <c r="I1180" s="99" t="str">
        <f t="shared" si="145"/>
        <v/>
      </c>
      <c r="J1180" s="217"/>
      <c r="K1180" s="331">
        <f>IFERROR(VLOOKUP(L1180,Mapping!AW:BA,5,FALSE),"")</f>
        <v>2</v>
      </c>
      <c r="L1180" s="97" t="s">
        <v>925</v>
      </c>
      <c r="M1180" s="336" t="s">
        <v>3057</v>
      </c>
      <c r="N1180" s="97" t="s">
        <v>2872</v>
      </c>
      <c r="O1180" s="255">
        <v>44643</v>
      </c>
      <c r="P1180" s="101" t="s">
        <v>3047</v>
      </c>
      <c r="Q1180" s="246"/>
      <c r="R1180" s="97"/>
      <c r="S1180" s="97"/>
      <c r="T1180" s="101">
        <v>1</v>
      </c>
      <c r="U1180" s="243">
        <v>12</v>
      </c>
      <c r="V1180" s="97">
        <v>10</v>
      </c>
      <c r="W1180" s="99" t="str">
        <f t="shared" si="148"/>
        <v>UREN -80 033001 12 10</v>
      </c>
      <c r="X1180" s="99" t="str">
        <f t="shared" si="146"/>
        <v>12 10</v>
      </c>
      <c r="Y1180" s="101"/>
      <c r="Z1180" s="101"/>
      <c r="AA1180" s="101" t="s">
        <v>2496</v>
      </c>
      <c r="AB1180" s="247" t="s">
        <v>3159</v>
      </c>
      <c r="AC1180" s="97"/>
      <c r="AD1180" s="100">
        <f>IF(AE1180="","",VLOOKUP(AE1180,Mapping!AT:AU,2,FALSE))</f>
        <v>2</v>
      </c>
      <c r="AE1180" s="101" t="s">
        <v>1</v>
      </c>
    </row>
    <row r="1181" spans="1:31">
      <c r="A1181" s="215" t="s">
        <v>288</v>
      </c>
      <c r="B1181" s="217" t="s">
        <v>289</v>
      </c>
      <c r="C1181" s="312"/>
      <c r="D1181" s="312"/>
      <c r="E1181" s="312"/>
      <c r="F1181" s="243">
        <v>10</v>
      </c>
      <c r="G1181" s="97"/>
      <c r="H1181" s="99" t="str">
        <f t="shared" si="147"/>
        <v/>
      </c>
      <c r="I1181" s="99" t="str">
        <f t="shared" si="145"/>
        <v/>
      </c>
      <c r="J1181" s="101" t="s">
        <v>205</v>
      </c>
      <c r="K1181" s="331">
        <f>IFERROR(VLOOKUP(L1181,Mapping!AW:BA,5,FALSE),"")</f>
        <v>1</v>
      </c>
      <c r="L1181" s="97" t="s">
        <v>905</v>
      </c>
      <c r="M1181" s="336" t="s">
        <v>2938</v>
      </c>
      <c r="N1181" s="97" t="s">
        <v>2872</v>
      </c>
      <c r="O1181" s="255">
        <v>44677</v>
      </c>
      <c r="P1181" s="217" t="s">
        <v>30</v>
      </c>
      <c r="Q1181" s="246"/>
      <c r="R1181" s="97"/>
      <c r="S1181" s="97"/>
      <c r="T1181" s="101">
        <v>1</v>
      </c>
      <c r="U1181" s="243">
        <v>10</v>
      </c>
      <c r="V1181" s="97"/>
      <c r="W1181" s="99" t="str">
        <f t="shared" si="148"/>
        <v/>
      </c>
      <c r="X1181" s="99" t="str">
        <f t="shared" si="146"/>
        <v/>
      </c>
      <c r="Y1181" s="101"/>
      <c r="Z1181" s="101"/>
      <c r="AA1181" s="101"/>
      <c r="AB1181" s="247" t="s">
        <v>3159</v>
      </c>
      <c r="AC1181" s="97"/>
      <c r="AD1181" s="100">
        <f>IF(AE1181="","",VLOOKUP(AE1181,Mapping!AT:AU,2,FALSE))</f>
        <v>2</v>
      </c>
      <c r="AE1181" s="101" t="s">
        <v>1</v>
      </c>
    </row>
    <row r="1182" spans="1:31">
      <c r="A1182" s="215" t="s">
        <v>288</v>
      </c>
      <c r="B1182" s="217" t="s">
        <v>289</v>
      </c>
      <c r="C1182" s="312"/>
      <c r="D1182" s="312"/>
      <c r="E1182" s="312"/>
      <c r="F1182" s="243">
        <v>10</v>
      </c>
      <c r="G1182" s="97"/>
      <c r="H1182" s="99" t="str">
        <f t="shared" si="147"/>
        <v/>
      </c>
      <c r="I1182" s="99" t="str">
        <f t="shared" si="145"/>
        <v/>
      </c>
      <c r="J1182" s="101" t="s">
        <v>205</v>
      </c>
      <c r="K1182" s="331">
        <f>IFERROR(VLOOKUP(L1182,Mapping!AW:BA,5,FALSE),"")</f>
        <v>2</v>
      </c>
      <c r="L1182" s="97" t="s">
        <v>925</v>
      </c>
      <c r="M1182" s="336" t="s">
        <v>2938</v>
      </c>
      <c r="N1182" s="97" t="s">
        <v>2872</v>
      </c>
      <c r="O1182" s="255">
        <v>44677</v>
      </c>
      <c r="P1182" s="217" t="s">
        <v>30</v>
      </c>
      <c r="Q1182" s="246"/>
      <c r="R1182" s="97"/>
      <c r="S1182" s="97"/>
      <c r="T1182" s="101">
        <v>1</v>
      </c>
      <c r="U1182" s="243">
        <v>10</v>
      </c>
      <c r="V1182" s="97"/>
      <c r="W1182" s="99" t="str">
        <f t="shared" si="148"/>
        <v/>
      </c>
      <c r="X1182" s="99" t="str">
        <f t="shared" si="146"/>
        <v/>
      </c>
      <c r="Y1182" s="101"/>
      <c r="Z1182" s="101"/>
      <c r="AA1182" s="101"/>
      <c r="AB1182" s="247" t="s">
        <v>3159</v>
      </c>
      <c r="AC1182" s="97"/>
      <c r="AD1182" s="100">
        <f>IF(AE1182="","",VLOOKUP(AE1182,Mapping!AT:AU,2,FALSE))</f>
        <v>2</v>
      </c>
      <c r="AE1182" s="101" t="s">
        <v>1</v>
      </c>
    </row>
    <row r="1183" spans="1:31">
      <c r="A1183" s="215" t="s">
        <v>288</v>
      </c>
      <c r="B1183" s="217" t="s">
        <v>289</v>
      </c>
      <c r="C1183" s="312"/>
      <c r="D1183" s="312"/>
      <c r="E1183" s="312"/>
      <c r="F1183" s="243">
        <v>10</v>
      </c>
      <c r="G1183" s="97"/>
      <c r="H1183" s="99" t="str">
        <f t="shared" si="147"/>
        <v/>
      </c>
      <c r="I1183" s="99" t="str">
        <f t="shared" si="145"/>
        <v/>
      </c>
      <c r="J1183" s="101" t="s">
        <v>205</v>
      </c>
      <c r="K1183" s="331">
        <f>IFERROR(VLOOKUP(L1183,Mapping!AW:BA,5,FALSE),"")</f>
        <v>3</v>
      </c>
      <c r="L1183" s="97" t="s">
        <v>943</v>
      </c>
      <c r="M1183" s="336" t="s">
        <v>2938</v>
      </c>
      <c r="N1183" s="97" t="s">
        <v>2872</v>
      </c>
      <c r="O1183" s="255">
        <v>44677</v>
      </c>
      <c r="P1183" s="217" t="s">
        <v>30</v>
      </c>
      <c r="Q1183" s="246"/>
      <c r="R1183" s="97"/>
      <c r="S1183" s="97"/>
      <c r="T1183" s="101">
        <v>1</v>
      </c>
      <c r="U1183" s="243">
        <v>10</v>
      </c>
      <c r="V1183" s="97"/>
      <c r="W1183" s="99" t="str">
        <f t="shared" si="148"/>
        <v/>
      </c>
      <c r="X1183" s="99" t="str">
        <f t="shared" si="146"/>
        <v/>
      </c>
      <c r="Y1183" s="101"/>
      <c r="Z1183" s="101"/>
      <c r="AA1183" s="101"/>
      <c r="AB1183" s="247" t="s">
        <v>3159</v>
      </c>
      <c r="AC1183" s="97"/>
      <c r="AD1183" s="100">
        <f>IF(AE1183="","",VLOOKUP(AE1183,Mapping!AT:AU,2,FALSE))</f>
        <v>2</v>
      </c>
      <c r="AE1183" s="101" t="s">
        <v>1</v>
      </c>
    </row>
    <row r="1184" spans="1:31">
      <c r="A1184" s="215" t="s">
        <v>271</v>
      </c>
      <c r="B1184" s="217" t="s">
        <v>272</v>
      </c>
      <c r="C1184" s="312"/>
      <c r="D1184" s="312"/>
      <c r="E1184" s="312"/>
      <c r="F1184" s="243">
        <v>10</v>
      </c>
      <c r="G1184" s="97"/>
      <c r="H1184" s="99" t="str">
        <f t="shared" si="147"/>
        <v/>
      </c>
      <c r="I1184" s="99" t="str">
        <f t="shared" si="145"/>
        <v/>
      </c>
      <c r="J1184" s="101" t="s">
        <v>205</v>
      </c>
      <c r="K1184" s="331">
        <f>IFERROR(VLOOKUP(L1184,Mapping!AW:BA,5,FALSE),"")</f>
        <v>1</v>
      </c>
      <c r="L1184" s="97" t="s">
        <v>905</v>
      </c>
      <c r="M1184" s="336" t="s">
        <v>2938</v>
      </c>
      <c r="N1184" s="97" t="s">
        <v>2872</v>
      </c>
      <c r="O1184" s="255">
        <v>44677</v>
      </c>
      <c r="P1184" s="217" t="s">
        <v>30</v>
      </c>
      <c r="Q1184" s="246"/>
      <c r="R1184" s="97"/>
      <c r="S1184" s="97"/>
      <c r="T1184" s="101">
        <v>1</v>
      </c>
      <c r="U1184" s="243">
        <v>10</v>
      </c>
      <c r="V1184" s="97"/>
      <c r="W1184" s="99" t="str">
        <f t="shared" si="148"/>
        <v/>
      </c>
      <c r="X1184" s="99" t="str">
        <f t="shared" si="146"/>
        <v/>
      </c>
      <c r="Y1184" s="101"/>
      <c r="Z1184" s="101"/>
      <c r="AA1184" s="101"/>
      <c r="AB1184" s="247" t="s">
        <v>3159</v>
      </c>
      <c r="AC1184" s="97"/>
      <c r="AD1184" s="100">
        <f>IF(AE1184="","",VLOOKUP(AE1184,Mapping!AT:AU,2,FALSE))</f>
        <v>2</v>
      </c>
      <c r="AE1184" s="101" t="s">
        <v>1</v>
      </c>
    </row>
    <row r="1185" spans="1:31">
      <c r="A1185" s="215" t="s">
        <v>271</v>
      </c>
      <c r="B1185" s="217" t="s">
        <v>272</v>
      </c>
      <c r="C1185" s="312"/>
      <c r="D1185" s="312"/>
      <c r="E1185" s="312"/>
      <c r="F1185" s="243">
        <v>10</v>
      </c>
      <c r="G1185" s="97"/>
      <c r="H1185" s="99" t="str">
        <f t="shared" si="147"/>
        <v/>
      </c>
      <c r="I1185" s="99" t="str">
        <f t="shared" si="145"/>
        <v/>
      </c>
      <c r="J1185" s="101" t="s">
        <v>205</v>
      </c>
      <c r="K1185" s="331">
        <f>IFERROR(VLOOKUP(L1185,Mapping!AW:BA,5,FALSE),"")</f>
        <v>2</v>
      </c>
      <c r="L1185" s="97" t="s">
        <v>925</v>
      </c>
      <c r="M1185" s="336" t="s">
        <v>2938</v>
      </c>
      <c r="N1185" s="97" t="s">
        <v>2872</v>
      </c>
      <c r="O1185" s="255">
        <v>44677</v>
      </c>
      <c r="P1185" s="217" t="s">
        <v>30</v>
      </c>
      <c r="Q1185" s="246"/>
      <c r="R1185" s="97"/>
      <c r="S1185" s="97"/>
      <c r="T1185" s="101">
        <v>1</v>
      </c>
      <c r="U1185" s="243">
        <v>10</v>
      </c>
      <c r="V1185" s="97"/>
      <c r="W1185" s="99" t="str">
        <f t="shared" si="148"/>
        <v/>
      </c>
      <c r="X1185" s="99" t="str">
        <f t="shared" si="146"/>
        <v/>
      </c>
      <c r="Y1185" s="101"/>
      <c r="Z1185" s="101"/>
      <c r="AA1185" s="101"/>
      <c r="AB1185" s="247" t="s">
        <v>3159</v>
      </c>
      <c r="AC1185" s="97"/>
      <c r="AD1185" s="100">
        <f>IF(AE1185="","",VLOOKUP(AE1185,Mapping!AT:AU,2,FALSE))</f>
        <v>2</v>
      </c>
      <c r="AE1185" s="101" t="s">
        <v>1</v>
      </c>
    </row>
    <row r="1186" spans="1:31">
      <c r="A1186" s="215" t="s">
        <v>271</v>
      </c>
      <c r="B1186" s="217" t="s">
        <v>272</v>
      </c>
      <c r="C1186" s="312"/>
      <c r="D1186" s="312"/>
      <c r="E1186" s="312"/>
      <c r="F1186" s="243">
        <v>10</v>
      </c>
      <c r="G1186" s="97"/>
      <c r="H1186" s="99" t="str">
        <f t="shared" si="147"/>
        <v/>
      </c>
      <c r="I1186" s="99" t="str">
        <f t="shared" si="145"/>
        <v/>
      </c>
      <c r="J1186" s="101" t="s">
        <v>205</v>
      </c>
      <c r="K1186" s="331">
        <f>IFERROR(VLOOKUP(L1186,Mapping!AW:BA,5,FALSE),"")</f>
        <v>3</v>
      </c>
      <c r="L1186" s="97" t="s">
        <v>943</v>
      </c>
      <c r="M1186" s="336" t="s">
        <v>2938</v>
      </c>
      <c r="N1186" s="97" t="s">
        <v>2872</v>
      </c>
      <c r="O1186" s="255">
        <v>44677</v>
      </c>
      <c r="P1186" s="217" t="s">
        <v>30</v>
      </c>
      <c r="Q1186" s="246"/>
      <c r="R1186" s="97"/>
      <c r="S1186" s="97"/>
      <c r="T1186" s="101">
        <v>1</v>
      </c>
      <c r="U1186" s="243">
        <v>10</v>
      </c>
      <c r="V1186" s="97"/>
      <c r="W1186" s="99" t="str">
        <f t="shared" si="148"/>
        <v/>
      </c>
      <c r="X1186" s="99" t="str">
        <f t="shared" si="146"/>
        <v/>
      </c>
      <c r="Y1186" s="101"/>
      <c r="Z1186" s="101"/>
      <c r="AA1186" s="101"/>
      <c r="AB1186" s="247" t="s">
        <v>3159</v>
      </c>
      <c r="AC1186" s="97"/>
      <c r="AD1186" s="100">
        <f>IF(AE1186="","",VLOOKUP(AE1186,Mapping!AT:AU,2,FALSE))</f>
        <v>2</v>
      </c>
      <c r="AE1186" s="101" t="s">
        <v>1</v>
      </c>
    </row>
    <row r="1187" spans="1:31">
      <c r="A1187" s="215" t="s">
        <v>275</v>
      </c>
      <c r="B1187" s="217" t="s">
        <v>276</v>
      </c>
      <c r="C1187" s="312"/>
      <c r="D1187" s="312"/>
      <c r="E1187" s="312"/>
      <c r="F1187" s="243">
        <v>10</v>
      </c>
      <c r="G1187" s="97"/>
      <c r="H1187" s="99" t="str">
        <f t="shared" si="147"/>
        <v/>
      </c>
      <c r="I1187" s="99" t="str">
        <f t="shared" si="145"/>
        <v/>
      </c>
      <c r="J1187" s="101" t="s">
        <v>205</v>
      </c>
      <c r="K1187" s="331">
        <f>IFERROR(VLOOKUP(L1187,Mapping!AW:BA,5,FALSE),"")</f>
        <v>1</v>
      </c>
      <c r="L1187" s="97" t="s">
        <v>905</v>
      </c>
      <c r="M1187" s="336" t="s">
        <v>2938</v>
      </c>
      <c r="N1187" s="97" t="s">
        <v>2872</v>
      </c>
      <c r="O1187" s="255">
        <v>44677</v>
      </c>
      <c r="P1187" s="217" t="s">
        <v>30</v>
      </c>
      <c r="Q1187" s="246"/>
      <c r="R1187" s="97"/>
      <c r="S1187" s="97"/>
      <c r="T1187" s="101">
        <v>1</v>
      </c>
      <c r="U1187" s="243">
        <v>10</v>
      </c>
      <c r="V1187" s="97"/>
      <c r="W1187" s="99" t="str">
        <f t="shared" si="148"/>
        <v/>
      </c>
      <c r="X1187" s="99" t="str">
        <f t="shared" si="146"/>
        <v/>
      </c>
      <c r="Y1187" s="101"/>
      <c r="Z1187" s="101"/>
      <c r="AA1187" s="101"/>
      <c r="AB1187" s="247" t="s">
        <v>3159</v>
      </c>
      <c r="AC1187" s="97"/>
      <c r="AD1187" s="100">
        <f>IF(AE1187="","",VLOOKUP(AE1187,Mapping!AT:AU,2,FALSE))</f>
        <v>2</v>
      </c>
      <c r="AE1187" s="101" t="s">
        <v>1</v>
      </c>
    </row>
    <row r="1188" spans="1:31">
      <c r="A1188" s="215" t="s">
        <v>275</v>
      </c>
      <c r="B1188" s="217" t="s">
        <v>276</v>
      </c>
      <c r="C1188" s="312"/>
      <c r="D1188" s="312"/>
      <c r="E1188" s="312"/>
      <c r="F1188" s="243">
        <v>10</v>
      </c>
      <c r="G1188" s="97"/>
      <c r="H1188" s="99" t="str">
        <f t="shared" si="147"/>
        <v/>
      </c>
      <c r="I1188" s="99" t="str">
        <f t="shared" si="145"/>
        <v/>
      </c>
      <c r="J1188" s="101" t="s">
        <v>205</v>
      </c>
      <c r="K1188" s="331">
        <f>IFERROR(VLOOKUP(L1188,Mapping!AW:BA,5,FALSE),"")</f>
        <v>2</v>
      </c>
      <c r="L1188" s="97" t="s">
        <v>925</v>
      </c>
      <c r="M1188" s="336" t="s">
        <v>2938</v>
      </c>
      <c r="N1188" s="97" t="s">
        <v>2872</v>
      </c>
      <c r="O1188" s="255">
        <v>44677</v>
      </c>
      <c r="P1188" s="217" t="s">
        <v>30</v>
      </c>
      <c r="Q1188" s="246"/>
      <c r="R1188" s="97"/>
      <c r="S1188" s="97"/>
      <c r="T1188" s="101">
        <v>1</v>
      </c>
      <c r="U1188" s="243">
        <v>10</v>
      </c>
      <c r="V1188" s="97"/>
      <c r="W1188" s="99" t="str">
        <f t="shared" si="148"/>
        <v/>
      </c>
      <c r="X1188" s="99" t="str">
        <f t="shared" si="146"/>
        <v/>
      </c>
      <c r="Y1188" s="101"/>
      <c r="Z1188" s="101"/>
      <c r="AA1188" s="101"/>
      <c r="AB1188" s="247" t="s">
        <v>3159</v>
      </c>
      <c r="AC1188" s="97"/>
      <c r="AD1188" s="100">
        <f>IF(AE1188="","",VLOOKUP(AE1188,Mapping!AT:AU,2,FALSE))</f>
        <v>2</v>
      </c>
      <c r="AE1188" s="101" t="s">
        <v>1</v>
      </c>
    </row>
    <row r="1189" spans="1:31">
      <c r="A1189" s="215" t="s">
        <v>275</v>
      </c>
      <c r="B1189" s="217" t="s">
        <v>276</v>
      </c>
      <c r="C1189" s="312"/>
      <c r="D1189" s="312"/>
      <c r="E1189" s="312"/>
      <c r="F1189" s="243">
        <v>10</v>
      </c>
      <c r="G1189" s="97"/>
      <c r="H1189" s="99" t="str">
        <f t="shared" si="147"/>
        <v/>
      </c>
      <c r="I1189" s="99" t="str">
        <f t="shared" si="145"/>
        <v/>
      </c>
      <c r="J1189" s="101" t="s">
        <v>205</v>
      </c>
      <c r="K1189" s="331">
        <f>IFERROR(VLOOKUP(L1189,Mapping!AW:BA,5,FALSE),"")</f>
        <v>3</v>
      </c>
      <c r="L1189" s="97" t="s">
        <v>943</v>
      </c>
      <c r="M1189" s="336" t="s">
        <v>2938</v>
      </c>
      <c r="N1189" s="97" t="s">
        <v>2872</v>
      </c>
      <c r="O1189" s="255">
        <v>44677</v>
      </c>
      <c r="P1189" s="217" t="s">
        <v>30</v>
      </c>
      <c r="Q1189" s="246"/>
      <c r="R1189" s="97"/>
      <c r="S1189" s="97"/>
      <c r="T1189" s="101">
        <v>1</v>
      </c>
      <c r="U1189" s="243">
        <v>10</v>
      </c>
      <c r="V1189" s="97"/>
      <c r="W1189" s="99" t="str">
        <f t="shared" si="148"/>
        <v/>
      </c>
      <c r="X1189" s="99" t="str">
        <f t="shared" si="146"/>
        <v/>
      </c>
      <c r="Y1189" s="101"/>
      <c r="Z1189" s="101"/>
      <c r="AA1189" s="101"/>
      <c r="AB1189" s="247" t="s">
        <v>3159</v>
      </c>
      <c r="AC1189" s="97"/>
      <c r="AD1189" s="100">
        <f>IF(AE1189="","",VLOOKUP(AE1189,Mapping!AT:AU,2,FALSE))</f>
        <v>2</v>
      </c>
      <c r="AE1189" s="101" t="s">
        <v>1</v>
      </c>
    </row>
    <row r="1190" spans="1:31">
      <c r="A1190" s="215" t="s">
        <v>286</v>
      </c>
      <c r="B1190" s="217" t="s">
        <v>287</v>
      </c>
      <c r="C1190" s="312"/>
      <c r="D1190" s="312"/>
      <c r="E1190" s="312"/>
      <c r="F1190" s="243">
        <v>10</v>
      </c>
      <c r="G1190" s="97"/>
      <c r="H1190" s="99" t="str">
        <f t="shared" si="147"/>
        <v/>
      </c>
      <c r="I1190" s="99" t="str">
        <f t="shared" si="145"/>
        <v/>
      </c>
      <c r="J1190" s="101" t="s">
        <v>205</v>
      </c>
      <c r="K1190" s="331">
        <f>IFERROR(VLOOKUP(L1190,Mapping!AW:BA,5,FALSE),"")</f>
        <v>1</v>
      </c>
      <c r="L1190" s="97" t="s">
        <v>905</v>
      </c>
      <c r="M1190" s="336" t="s">
        <v>2938</v>
      </c>
      <c r="N1190" s="97" t="s">
        <v>2872</v>
      </c>
      <c r="O1190" s="255">
        <v>44677</v>
      </c>
      <c r="P1190" s="217" t="s">
        <v>30</v>
      </c>
      <c r="Q1190" s="246"/>
      <c r="R1190" s="97"/>
      <c r="S1190" s="97"/>
      <c r="T1190" s="101">
        <v>1</v>
      </c>
      <c r="U1190" s="243">
        <v>10</v>
      </c>
      <c r="V1190" s="97"/>
      <c r="W1190" s="99" t="str">
        <f t="shared" si="148"/>
        <v/>
      </c>
      <c r="X1190" s="99" t="str">
        <f t="shared" si="146"/>
        <v/>
      </c>
      <c r="Y1190" s="101"/>
      <c r="Z1190" s="101"/>
      <c r="AA1190" s="101"/>
      <c r="AB1190" s="247" t="s">
        <v>3159</v>
      </c>
      <c r="AC1190" s="97"/>
      <c r="AD1190" s="100">
        <f>IF(AE1190="","",VLOOKUP(AE1190,Mapping!AT:AU,2,FALSE))</f>
        <v>2</v>
      </c>
      <c r="AE1190" s="101" t="s">
        <v>1</v>
      </c>
    </row>
    <row r="1191" spans="1:31">
      <c r="A1191" s="215" t="s">
        <v>286</v>
      </c>
      <c r="B1191" s="217" t="s">
        <v>287</v>
      </c>
      <c r="C1191" s="312"/>
      <c r="D1191" s="312"/>
      <c r="E1191" s="312"/>
      <c r="F1191" s="243">
        <v>10</v>
      </c>
      <c r="G1191" s="97"/>
      <c r="H1191" s="99" t="str">
        <f t="shared" si="147"/>
        <v/>
      </c>
      <c r="I1191" s="99" t="str">
        <f t="shared" ref="I1191:I1222" si="149">IF(G1191="","",F1191&amp;" "&amp;G1191)</f>
        <v/>
      </c>
      <c r="J1191" s="101" t="s">
        <v>205</v>
      </c>
      <c r="K1191" s="331">
        <f>IFERROR(VLOOKUP(L1191,Mapping!AW:BA,5,FALSE),"")</f>
        <v>2</v>
      </c>
      <c r="L1191" s="97" t="s">
        <v>925</v>
      </c>
      <c r="M1191" s="336" t="s">
        <v>2938</v>
      </c>
      <c r="N1191" s="97" t="s">
        <v>2872</v>
      </c>
      <c r="O1191" s="255">
        <v>44677</v>
      </c>
      <c r="P1191" s="217" t="s">
        <v>30</v>
      </c>
      <c r="Q1191" s="246"/>
      <c r="R1191" s="97"/>
      <c r="S1191" s="97"/>
      <c r="T1191" s="101">
        <v>1</v>
      </c>
      <c r="U1191" s="243">
        <v>10</v>
      </c>
      <c r="V1191" s="97"/>
      <c r="W1191" s="99" t="str">
        <f t="shared" si="148"/>
        <v/>
      </c>
      <c r="X1191" s="99" t="str">
        <f t="shared" ref="X1191:X1222" si="150">IF(V1191="","",U1191&amp;" "&amp;V1191)</f>
        <v/>
      </c>
      <c r="Y1191" s="101"/>
      <c r="Z1191" s="101"/>
      <c r="AA1191" s="101"/>
      <c r="AB1191" s="247" t="s">
        <v>3159</v>
      </c>
      <c r="AC1191" s="97"/>
      <c r="AD1191" s="100">
        <f>IF(AE1191="","",VLOOKUP(AE1191,Mapping!AT:AU,2,FALSE))</f>
        <v>2</v>
      </c>
      <c r="AE1191" s="101" t="s">
        <v>1</v>
      </c>
    </row>
    <row r="1192" spans="1:31">
      <c r="A1192" s="215" t="s">
        <v>286</v>
      </c>
      <c r="B1192" s="217" t="s">
        <v>287</v>
      </c>
      <c r="C1192" s="312"/>
      <c r="D1192" s="312"/>
      <c r="E1192" s="312"/>
      <c r="F1192" s="243">
        <v>10</v>
      </c>
      <c r="G1192" s="97"/>
      <c r="H1192" s="99" t="str">
        <f t="shared" si="147"/>
        <v/>
      </c>
      <c r="I1192" s="99" t="str">
        <f t="shared" si="149"/>
        <v/>
      </c>
      <c r="J1192" s="101" t="s">
        <v>205</v>
      </c>
      <c r="K1192" s="331">
        <f>IFERROR(VLOOKUP(L1192,Mapping!AW:BA,5,FALSE),"")</f>
        <v>3</v>
      </c>
      <c r="L1192" s="97" t="s">
        <v>943</v>
      </c>
      <c r="M1192" s="336" t="s">
        <v>2938</v>
      </c>
      <c r="N1192" s="97" t="s">
        <v>2872</v>
      </c>
      <c r="O1192" s="255">
        <v>44677</v>
      </c>
      <c r="P1192" s="217" t="s">
        <v>30</v>
      </c>
      <c r="Q1192" s="246"/>
      <c r="R1192" s="97"/>
      <c r="S1192" s="97"/>
      <c r="T1192" s="101">
        <v>1</v>
      </c>
      <c r="U1192" s="243">
        <v>10</v>
      </c>
      <c r="V1192" s="97"/>
      <c r="W1192" s="99" t="str">
        <f t="shared" si="148"/>
        <v/>
      </c>
      <c r="X1192" s="99" t="str">
        <f t="shared" si="150"/>
        <v/>
      </c>
      <c r="Y1192" s="101"/>
      <c r="Z1192" s="101"/>
      <c r="AA1192" s="101"/>
      <c r="AB1192" s="247" t="s">
        <v>3159</v>
      </c>
      <c r="AC1192" s="97"/>
      <c r="AD1192" s="100">
        <f>IF(AE1192="","",VLOOKUP(AE1192,Mapping!AT:AU,2,FALSE))</f>
        <v>2</v>
      </c>
      <c r="AE1192" s="101" t="s">
        <v>1</v>
      </c>
    </row>
    <row r="1193" spans="1:31">
      <c r="A1193" s="215" t="s">
        <v>1998</v>
      </c>
      <c r="B1193" s="217" t="s">
        <v>325</v>
      </c>
      <c r="C1193" s="312"/>
      <c r="D1193" s="312"/>
      <c r="E1193" s="312"/>
      <c r="F1193" s="243">
        <v>10</v>
      </c>
      <c r="G1193" s="97"/>
      <c r="H1193" s="99" t="str">
        <f t="shared" si="147"/>
        <v/>
      </c>
      <c r="I1193" s="99" t="str">
        <f t="shared" si="149"/>
        <v/>
      </c>
      <c r="J1193" s="101" t="s">
        <v>205</v>
      </c>
      <c r="K1193" s="331">
        <f>IFERROR(VLOOKUP(L1193,Mapping!AW:BA,5,FALSE),"")</f>
        <v>1</v>
      </c>
      <c r="L1193" s="97" t="s">
        <v>905</v>
      </c>
      <c r="M1193" s="336" t="s">
        <v>2938</v>
      </c>
      <c r="N1193" s="97" t="s">
        <v>2872</v>
      </c>
      <c r="O1193" s="255">
        <v>44677</v>
      </c>
      <c r="P1193" s="217" t="s">
        <v>30</v>
      </c>
      <c r="Q1193" s="246"/>
      <c r="R1193" s="97"/>
      <c r="S1193" s="97"/>
      <c r="T1193" s="101">
        <v>1</v>
      </c>
      <c r="U1193" s="243">
        <v>10</v>
      </c>
      <c r="V1193" s="97"/>
      <c r="W1193" s="99" t="str">
        <f t="shared" si="148"/>
        <v/>
      </c>
      <c r="X1193" s="99" t="str">
        <f t="shared" si="150"/>
        <v/>
      </c>
      <c r="Y1193" s="101"/>
      <c r="Z1193" s="101"/>
      <c r="AA1193" s="101"/>
      <c r="AB1193" s="247" t="s">
        <v>3159</v>
      </c>
      <c r="AC1193" s="97"/>
      <c r="AD1193" s="100">
        <f>IF(AE1193="","",VLOOKUP(AE1193,Mapping!AT:AU,2,FALSE))</f>
        <v>2</v>
      </c>
      <c r="AE1193" s="101" t="s">
        <v>1</v>
      </c>
    </row>
    <row r="1194" spans="1:31">
      <c r="A1194" s="215" t="s">
        <v>1998</v>
      </c>
      <c r="B1194" s="217" t="s">
        <v>325</v>
      </c>
      <c r="C1194" s="312"/>
      <c r="D1194" s="312"/>
      <c r="E1194" s="312"/>
      <c r="F1194" s="243">
        <v>10</v>
      </c>
      <c r="G1194" s="97"/>
      <c r="H1194" s="99" t="str">
        <f t="shared" si="147"/>
        <v/>
      </c>
      <c r="I1194" s="99" t="str">
        <f t="shared" si="149"/>
        <v/>
      </c>
      <c r="J1194" s="101" t="s">
        <v>205</v>
      </c>
      <c r="K1194" s="331">
        <f>IFERROR(VLOOKUP(L1194,Mapping!AW:BA,5,FALSE),"")</f>
        <v>2</v>
      </c>
      <c r="L1194" s="97" t="s">
        <v>925</v>
      </c>
      <c r="M1194" s="336" t="s">
        <v>2938</v>
      </c>
      <c r="N1194" s="97" t="s">
        <v>2872</v>
      </c>
      <c r="O1194" s="255">
        <v>44677</v>
      </c>
      <c r="P1194" s="217" t="s">
        <v>30</v>
      </c>
      <c r="Q1194" s="246"/>
      <c r="R1194" s="97"/>
      <c r="S1194" s="97"/>
      <c r="T1194" s="101">
        <v>1</v>
      </c>
      <c r="U1194" s="243">
        <v>10</v>
      </c>
      <c r="V1194" s="97"/>
      <c r="W1194" s="99" t="str">
        <f t="shared" si="148"/>
        <v/>
      </c>
      <c r="X1194" s="99" t="str">
        <f t="shared" si="150"/>
        <v/>
      </c>
      <c r="Y1194" s="101"/>
      <c r="Z1194" s="101"/>
      <c r="AA1194" s="101"/>
      <c r="AB1194" s="247" t="s">
        <v>3159</v>
      </c>
      <c r="AC1194" s="97"/>
      <c r="AD1194" s="100">
        <f>IF(AE1194="","",VLOOKUP(AE1194,Mapping!AT:AU,2,FALSE))</f>
        <v>2</v>
      </c>
      <c r="AE1194" s="101" t="s">
        <v>1</v>
      </c>
    </row>
    <row r="1195" spans="1:31">
      <c r="A1195" s="215" t="s">
        <v>1998</v>
      </c>
      <c r="B1195" s="217" t="s">
        <v>325</v>
      </c>
      <c r="C1195" s="312"/>
      <c r="D1195" s="312"/>
      <c r="E1195" s="312"/>
      <c r="F1195" s="243">
        <v>10</v>
      </c>
      <c r="G1195" s="97"/>
      <c r="H1195" s="99" t="str">
        <f t="shared" si="147"/>
        <v/>
      </c>
      <c r="I1195" s="99" t="str">
        <f t="shared" si="149"/>
        <v/>
      </c>
      <c r="J1195" s="101" t="s">
        <v>205</v>
      </c>
      <c r="K1195" s="331">
        <f>IFERROR(VLOOKUP(L1195,Mapping!AW:BA,5,FALSE),"")</f>
        <v>3</v>
      </c>
      <c r="L1195" s="97" t="s">
        <v>943</v>
      </c>
      <c r="M1195" s="336" t="s">
        <v>2938</v>
      </c>
      <c r="N1195" s="97" t="s">
        <v>2872</v>
      </c>
      <c r="O1195" s="255">
        <v>44677</v>
      </c>
      <c r="P1195" s="217" t="s">
        <v>30</v>
      </c>
      <c r="Q1195" s="246"/>
      <c r="R1195" s="97"/>
      <c r="S1195" s="97"/>
      <c r="T1195" s="101">
        <v>1</v>
      </c>
      <c r="U1195" s="243">
        <v>10</v>
      </c>
      <c r="V1195" s="97"/>
      <c r="W1195" s="99" t="str">
        <f t="shared" si="148"/>
        <v/>
      </c>
      <c r="X1195" s="99" t="str">
        <f t="shared" si="150"/>
        <v/>
      </c>
      <c r="Y1195" s="101"/>
      <c r="Z1195" s="101"/>
      <c r="AA1195" s="101"/>
      <c r="AB1195" s="247" t="s">
        <v>3159</v>
      </c>
      <c r="AC1195" s="97"/>
      <c r="AD1195" s="100">
        <f>IF(AE1195="","",VLOOKUP(AE1195,Mapping!AT:AU,2,FALSE))</f>
        <v>2</v>
      </c>
      <c r="AE1195" s="101" t="s">
        <v>1</v>
      </c>
    </row>
    <row r="1196" spans="1:31">
      <c r="A1196" s="215" t="s">
        <v>593</v>
      </c>
      <c r="B1196" s="217" t="s">
        <v>594</v>
      </c>
      <c r="C1196" s="312"/>
      <c r="D1196" s="312"/>
      <c r="E1196" s="312"/>
      <c r="F1196" s="243">
        <v>10</v>
      </c>
      <c r="G1196" s="97"/>
      <c r="H1196" s="99" t="str">
        <f t="shared" si="147"/>
        <v/>
      </c>
      <c r="I1196" s="99" t="str">
        <f t="shared" si="149"/>
        <v/>
      </c>
      <c r="J1196" s="101" t="s">
        <v>205</v>
      </c>
      <c r="K1196" s="331">
        <f>IFERROR(VLOOKUP(L1196,Mapping!AW:BA,5,FALSE),"")</f>
        <v>1</v>
      </c>
      <c r="L1196" s="97" t="s">
        <v>905</v>
      </c>
      <c r="M1196" s="336" t="s">
        <v>2938</v>
      </c>
      <c r="N1196" s="97" t="s">
        <v>2872</v>
      </c>
      <c r="O1196" s="255">
        <v>44677</v>
      </c>
      <c r="P1196" s="217" t="s">
        <v>30</v>
      </c>
      <c r="Q1196" s="246"/>
      <c r="R1196" s="97"/>
      <c r="S1196" s="97"/>
      <c r="T1196" s="101">
        <v>1</v>
      </c>
      <c r="U1196" s="243">
        <v>10</v>
      </c>
      <c r="V1196" s="97"/>
      <c r="W1196" s="99" t="str">
        <f t="shared" si="148"/>
        <v/>
      </c>
      <c r="X1196" s="99" t="str">
        <f t="shared" si="150"/>
        <v/>
      </c>
      <c r="Y1196" s="101"/>
      <c r="Z1196" s="101"/>
      <c r="AA1196" s="101"/>
      <c r="AB1196" s="247" t="s">
        <v>1322</v>
      </c>
      <c r="AC1196" s="97"/>
      <c r="AD1196" s="100">
        <f>IF(AE1196="","",VLOOKUP(AE1196,Mapping!AT:AU,2,FALSE))</f>
        <v>2</v>
      </c>
      <c r="AE1196" s="101" t="s">
        <v>1</v>
      </c>
    </row>
    <row r="1197" spans="1:31">
      <c r="A1197" s="215" t="s">
        <v>593</v>
      </c>
      <c r="B1197" s="217" t="s">
        <v>594</v>
      </c>
      <c r="C1197" s="312"/>
      <c r="D1197" s="312"/>
      <c r="E1197" s="312"/>
      <c r="F1197" s="243">
        <v>10</v>
      </c>
      <c r="G1197" s="97"/>
      <c r="H1197" s="99" t="str">
        <f t="shared" si="147"/>
        <v/>
      </c>
      <c r="I1197" s="99" t="str">
        <f t="shared" si="149"/>
        <v/>
      </c>
      <c r="J1197" s="101" t="s">
        <v>205</v>
      </c>
      <c r="K1197" s="331">
        <f>IFERROR(VLOOKUP(L1197,Mapping!AW:BA,5,FALSE),"")</f>
        <v>2</v>
      </c>
      <c r="L1197" s="97" t="s">
        <v>925</v>
      </c>
      <c r="M1197" s="336" t="s">
        <v>2938</v>
      </c>
      <c r="N1197" s="97" t="s">
        <v>2872</v>
      </c>
      <c r="O1197" s="255">
        <v>44677</v>
      </c>
      <c r="P1197" s="217" t="s">
        <v>30</v>
      </c>
      <c r="Q1197" s="246"/>
      <c r="R1197" s="97"/>
      <c r="S1197" s="97"/>
      <c r="T1197" s="101">
        <v>1</v>
      </c>
      <c r="U1197" s="243">
        <v>10</v>
      </c>
      <c r="V1197" s="97"/>
      <c r="W1197" s="99" t="str">
        <f t="shared" si="148"/>
        <v/>
      </c>
      <c r="X1197" s="99" t="str">
        <f t="shared" si="150"/>
        <v/>
      </c>
      <c r="Y1197" s="101"/>
      <c r="Z1197" s="101"/>
      <c r="AA1197" s="101"/>
      <c r="AB1197" s="247" t="s">
        <v>1322</v>
      </c>
      <c r="AC1197" s="97"/>
      <c r="AD1197" s="100">
        <f>IF(AE1197="","",VLOOKUP(AE1197,Mapping!AT:AU,2,FALSE))</f>
        <v>2</v>
      </c>
      <c r="AE1197" s="101" t="s">
        <v>1</v>
      </c>
    </row>
    <row r="1198" spans="1:31">
      <c r="A1198" s="215" t="s">
        <v>593</v>
      </c>
      <c r="B1198" s="217" t="s">
        <v>594</v>
      </c>
      <c r="C1198" s="312"/>
      <c r="D1198" s="312"/>
      <c r="E1198" s="312"/>
      <c r="F1198" s="243">
        <v>10</v>
      </c>
      <c r="G1198" s="97"/>
      <c r="H1198" s="99" t="str">
        <f t="shared" si="147"/>
        <v/>
      </c>
      <c r="I1198" s="99" t="str">
        <f t="shared" si="149"/>
        <v/>
      </c>
      <c r="J1198" s="101" t="s">
        <v>205</v>
      </c>
      <c r="K1198" s="331">
        <f>IFERROR(VLOOKUP(L1198,Mapping!AW:BA,5,FALSE),"")</f>
        <v>3</v>
      </c>
      <c r="L1198" s="97" t="s">
        <v>943</v>
      </c>
      <c r="M1198" s="336" t="s">
        <v>2938</v>
      </c>
      <c r="N1198" s="97" t="s">
        <v>2872</v>
      </c>
      <c r="O1198" s="255">
        <v>44677</v>
      </c>
      <c r="P1198" s="217" t="s">
        <v>30</v>
      </c>
      <c r="Q1198" s="246"/>
      <c r="R1198" s="97"/>
      <c r="S1198" s="97"/>
      <c r="T1198" s="101">
        <v>1</v>
      </c>
      <c r="U1198" s="243">
        <v>10</v>
      </c>
      <c r="V1198" s="97"/>
      <c r="W1198" s="99" t="str">
        <f t="shared" si="148"/>
        <v/>
      </c>
      <c r="X1198" s="99" t="str">
        <f t="shared" si="150"/>
        <v/>
      </c>
      <c r="Y1198" s="101"/>
      <c r="Z1198" s="101"/>
      <c r="AA1198" s="101"/>
      <c r="AB1198" s="247" t="s">
        <v>1322</v>
      </c>
      <c r="AC1198" s="97"/>
      <c r="AD1198" s="100">
        <f>IF(AE1198="","",VLOOKUP(AE1198,Mapping!AT:AU,2,FALSE))</f>
        <v>2</v>
      </c>
      <c r="AE1198" s="101" t="s">
        <v>1</v>
      </c>
    </row>
    <row r="1199" spans="1:31">
      <c r="A1199" s="215" t="s">
        <v>288</v>
      </c>
      <c r="B1199" s="217" t="s">
        <v>289</v>
      </c>
      <c r="C1199" s="312"/>
      <c r="D1199" s="312"/>
      <c r="E1199" s="312"/>
      <c r="F1199" s="243">
        <v>6</v>
      </c>
      <c r="G1199" s="97"/>
      <c r="H1199" s="99" t="str">
        <f t="shared" si="147"/>
        <v/>
      </c>
      <c r="I1199" s="99" t="str">
        <f t="shared" si="149"/>
        <v/>
      </c>
      <c r="J1199" s="217"/>
      <c r="K1199" s="331">
        <f>IFERROR(VLOOKUP(L1199,Mapping!AW:BA,5,FALSE),"")</f>
        <v>1</v>
      </c>
      <c r="L1199" s="97" t="s">
        <v>905</v>
      </c>
      <c r="M1199" s="336" t="s">
        <v>3057</v>
      </c>
      <c r="N1199" s="97" t="s">
        <v>2872</v>
      </c>
      <c r="O1199" s="255">
        <v>44677</v>
      </c>
      <c r="P1199" s="101" t="s">
        <v>3047</v>
      </c>
      <c r="Q1199" s="246"/>
      <c r="R1199" s="97"/>
      <c r="S1199" s="97"/>
      <c r="T1199" s="101">
        <v>1</v>
      </c>
      <c r="U1199" s="243">
        <v>12</v>
      </c>
      <c r="V1199" s="97">
        <v>10</v>
      </c>
      <c r="W1199" s="99" t="str">
        <f t="shared" si="148"/>
        <v>UREN -80 033001 12 10</v>
      </c>
      <c r="X1199" s="99" t="str">
        <f t="shared" si="150"/>
        <v>12 10</v>
      </c>
      <c r="Y1199" s="101"/>
      <c r="Z1199" s="101"/>
      <c r="AA1199" s="101" t="s">
        <v>2488</v>
      </c>
      <c r="AB1199" s="247" t="s">
        <v>3159</v>
      </c>
      <c r="AC1199" s="97"/>
      <c r="AD1199" s="100">
        <f>IF(AE1199="","",VLOOKUP(AE1199,Mapping!AT:AU,2,FALSE))</f>
        <v>2</v>
      </c>
      <c r="AE1199" s="101" t="s">
        <v>1</v>
      </c>
    </row>
    <row r="1200" spans="1:31">
      <c r="A1200" s="215" t="s">
        <v>288</v>
      </c>
      <c r="B1200" s="217" t="s">
        <v>289</v>
      </c>
      <c r="C1200" s="312"/>
      <c r="D1200" s="312"/>
      <c r="E1200" s="312"/>
      <c r="F1200" s="243">
        <v>6</v>
      </c>
      <c r="G1200" s="97"/>
      <c r="H1200" s="99" t="str">
        <f t="shared" si="147"/>
        <v/>
      </c>
      <c r="I1200" s="99" t="str">
        <f t="shared" si="149"/>
        <v/>
      </c>
      <c r="J1200" s="217"/>
      <c r="K1200" s="331">
        <f>IFERROR(VLOOKUP(L1200,Mapping!AW:BA,5,FALSE),"")</f>
        <v>3</v>
      </c>
      <c r="L1200" s="97" t="s">
        <v>943</v>
      </c>
      <c r="M1200" s="336" t="s">
        <v>3057</v>
      </c>
      <c r="N1200" s="97" t="s">
        <v>2872</v>
      </c>
      <c r="O1200" s="255">
        <v>44677</v>
      </c>
      <c r="P1200" s="101" t="s">
        <v>3047</v>
      </c>
      <c r="Q1200" s="246"/>
      <c r="R1200" s="97"/>
      <c r="S1200" s="97"/>
      <c r="T1200" s="101">
        <v>1</v>
      </c>
      <c r="U1200" s="243">
        <v>12</v>
      </c>
      <c r="V1200" s="97">
        <v>10</v>
      </c>
      <c r="W1200" s="99" t="str">
        <f t="shared" si="148"/>
        <v>UREN -80 033001 12 10</v>
      </c>
      <c r="X1200" s="99" t="str">
        <f t="shared" si="150"/>
        <v>12 10</v>
      </c>
      <c r="Y1200" s="101"/>
      <c r="Z1200" s="101"/>
      <c r="AA1200" s="101" t="s">
        <v>2492</v>
      </c>
      <c r="AB1200" s="247" t="s">
        <v>3159</v>
      </c>
      <c r="AC1200" s="97"/>
      <c r="AD1200" s="100">
        <f>IF(AE1200="","",VLOOKUP(AE1200,Mapping!AT:AU,2,FALSE))</f>
        <v>2</v>
      </c>
      <c r="AE1200" s="101" t="s">
        <v>1</v>
      </c>
    </row>
    <row r="1201" spans="1:31">
      <c r="A1201" s="215" t="s">
        <v>271</v>
      </c>
      <c r="B1201" s="217" t="s">
        <v>272</v>
      </c>
      <c r="C1201" s="312"/>
      <c r="D1201" s="312"/>
      <c r="E1201" s="312"/>
      <c r="F1201" s="243">
        <v>6</v>
      </c>
      <c r="G1201" s="97"/>
      <c r="H1201" s="99" t="str">
        <f t="shared" si="147"/>
        <v/>
      </c>
      <c r="I1201" s="99" t="str">
        <f t="shared" si="149"/>
        <v/>
      </c>
      <c r="J1201" s="217"/>
      <c r="K1201" s="331">
        <f>IFERROR(VLOOKUP(L1201,Mapping!AW:BA,5,FALSE),"")</f>
        <v>1</v>
      </c>
      <c r="L1201" s="97" t="s">
        <v>905</v>
      </c>
      <c r="M1201" s="336" t="s">
        <v>3057</v>
      </c>
      <c r="N1201" s="97" t="s">
        <v>2872</v>
      </c>
      <c r="O1201" s="255">
        <v>44677</v>
      </c>
      <c r="P1201" s="101" t="s">
        <v>3047</v>
      </c>
      <c r="Q1201" s="246"/>
      <c r="R1201" s="97"/>
      <c r="S1201" s="97"/>
      <c r="T1201" s="101">
        <v>1</v>
      </c>
      <c r="U1201" s="243">
        <v>12</v>
      </c>
      <c r="V1201" s="97">
        <v>10</v>
      </c>
      <c r="W1201" s="99" t="str">
        <f t="shared" si="148"/>
        <v>UREN -80 033001 12 10</v>
      </c>
      <c r="X1201" s="99" t="str">
        <f t="shared" si="150"/>
        <v>12 10</v>
      </c>
      <c r="Y1201" s="101"/>
      <c r="Z1201" s="101"/>
      <c r="AA1201" s="101" t="s">
        <v>2458</v>
      </c>
      <c r="AB1201" s="247" t="s">
        <v>3159</v>
      </c>
      <c r="AC1201" s="97"/>
      <c r="AD1201" s="100">
        <f>IF(AE1201="","",VLOOKUP(AE1201,Mapping!AT:AU,2,FALSE))</f>
        <v>2</v>
      </c>
      <c r="AE1201" s="101" t="s">
        <v>1</v>
      </c>
    </row>
    <row r="1202" spans="1:31">
      <c r="A1202" s="215" t="s">
        <v>271</v>
      </c>
      <c r="B1202" s="217" t="s">
        <v>272</v>
      </c>
      <c r="C1202" s="312"/>
      <c r="D1202" s="312"/>
      <c r="E1202" s="312"/>
      <c r="F1202" s="243">
        <v>6</v>
      </c>
      <c r="G1202" s="97"/>
      <c r="H1202" s="99" t="str">
        <f t="shared" si="147"/>
        <v/>
      </c>
      <c r="I1202" s="99" t="str">
        <f t="shared" si="149"/>
        <v/>
      </c>
      <c r="J1202" s="217"/>
      <c r="K1202" s="331">
        <f>IFERROR(VLOOKUP(L1202,Mapping!AW:BA,5,FALSE),"")</f>
        <v>2</v>
      </c>
      <c r="L1202" s="97" t="s">
        <v>925</v>
      </c>
      <c r="M1202" s="336" t="s">
        <v>3057</v>
      </c>
      <c r="N1202" s="97" t="s">
        <v>2872</v>
      </c>
      <c r="O1202" s="255">
        <v>44677</v>
      </c>
      <c r="P1202" s="101" t="s">
        <v>3047</v>
      </c>
      <c r="Q1202" s="246"/>
      <c r="R1202" s="97"/>
      <c r="S1202" s="97"/>
      <c r="T1202" s="101">
        <v>1</v>
      </c>
      <c r="U1202" s="243">
        <v>12</v>
      </c>
      <c r="V1202" s="97">
        <v>10</v>
      </c>
      <c r="W1202" s="99" t="str">
        <f t="shared" si="148"/>
        <v>UREN -80 033001 12 10</v>
      </c>
      <c r="X1202" s="99" t="str">
        <f t="shared" si="150"/>
        <v>12 10</v>
      </c>
      <c r="Y1202" s="101"/>
      <c r="Z1202" s="101"/>
      <c r="AA1202" s="101" t="s">
        <v>2512</v>
      </c>
      <c r="AB1202" s="247" t="s">
        <v>3159</v>
      </c>
      <c r="AC1202" s="97"/>
      <c r="AD1202" s="100">
        <f>IF(AE1202="","",VLOOKUP(AE1202,Mapping!AT:AU,2,FALSE))</f>
        <v>2</v>
      </c>
      <c r="AE1202" s="101" t="s">
        <v>1</v>
      </c>
    </row>
    <row r="1203" spans="1:31">
      <c r="A1203" s="215" t="s">
        <v>271</v>
      </c>
      <c r="B1203" s="217" t="s">
        <v>272</v>
      </c>
      <c r="C1203" s="312"/>
      <c r="D1203" s="312"/>
      <c r="E1203" s="312"/>
      <c r="F1203" s="243">
        <v>6</v>
      </c>
      <c r="G1203" s="97"/>
      <c r="H1203" s="99" t="str">
        <f t="shared" si="147"/>
        <v/>
      </c>
      <c r="I1203" s="99" t="str">
        <f t="shared" si="149"/>
        <v/>
      </c>
      <c r="J1203" s="217"/>
      <c r="K1203" s="331">
        <f>IFERROR(VLOOKUP(L1203,Mapping!AW:BA,5,FALSE),"")</f>
        <v>3</v>
      </c>
      <c r="L1203" s="97" t="s">
        <v>943</v>
      </c>
      <c r="M1203" s="336" t="s">
        <v>3057</v>
      </c>
      <c r="N1203" s="97" t="s">
        <v>2872</v>
      </c>
      <c r="O1203" s="255">
        <v>44677</v>
      </c>
      <c r="P1203" s="101" t="s">
        <v>3047</v>
      </c>
      <c r="Q1203" s="246"/>
      <c r="R1203" s="97"/>
      <c r="S1203" s="97"/>
      <c r="T1203" s="101">
        <v>1</v>
      </c>
      <c r="U1203" s="243">
        <v>12</v>
      </c>
      <c r="V1203" s="97">
        <v>10</v>
      </c>
      <c r="W1203" s="99" t="str">
        <f t="shared" si="148"/>
        <v>UREN -80 033001 12 10</v>
      </c>
      <c r="X1203" s="99" t="str">
        <f t="shared" si="150"/>
        <v>12 10</v>
      </c>
      <c r="Y1203" s="101"/>
      <c r="Z1203" s="101"/>
      <c r="AA1203" s="101" t="s">
        <v>2513</v>
      </c>
      <c r="AB1203" s="247" t="s">
        <v>3159</v>
      </c>
      <c r="AC1203" s="97"/>
      <c r="AD1203" s="100">
        <f>IF(AE1203="","",VLOOKUP(AE1203,Mapping!AT:AU,2,FALSE))</f>
        <v>2</v>
      </c>
      <c r="AE1203" s="101" t="s">
        <v>1</v>
      </c>
    </row>
    <row r="1204" spans="1:31">
      <c r="A1204" s="215" t="s">
        <v>275</v>
      </c>
      <c r="B1204" s="217" t="s">
        <v>276</v>
      </c>
      <c r="C1204" s="312"/>
      <c r="D1204" s="312"/>
      <c r="E1204" s="312"/>
      <c r="F1204" s="243">
        <v>6</v>
      </c>
      <c r="G1204" s="97"/>
      <c r="H1204" s="99" t="str">
        <f t="shared" si="147"/>
        <v/>
      </c>
      <c r="I1204" s="99" t="str">
        <f t="shared" si="149"/>
        <v/>
      </c>
      <c r="J1204" s="217"/>
      <c r="K1204" s="331">
        <f>IFERROR(VLOOKUP(L1204,Mapping!AW:BA,5,FALSE),"")</f>
        <v>1</v>
      </c>
      <c r="L1204" s="97" t="s">
        <v>905</v>
      </c>
      <c r="M1204" s="336" t="s">
        <v>3057</v>
      </c>
      <c r="N1204" s="97" t="s">
        <v>2872</v>
      </c>
      <c r="O1204" s="255">
        <v>44677</v>
      </c>
      <c r="P1204" s="101" t="s">
        <v>3047</v>
      </c>
      <c r="Q1204" s="246"/>
      <c r="R1204" s="97"/>
      <c r="S1204" s="97"/>
      <c r="T1204" s="101">
        <v>1</v>
      </c>
      <c r="U1204" s="243">
        <v>12</v>
      </c>
      <c r="V1204" s="97">
        <v>10</v>
      </c>
      <c r="W1204" s="99" t="str">
        <f t="shared" si="148"/>
        <v>UREN -80 033001 12 10</v>
      </c>
      <c r="X1204" s="99" t="str">
        <f t="shared" si="150"/>
        <v>12 10</v>
      </c>
      <c r="Y1204" s="101"/>
      <c r="Z1204" s="101"/>
      <c r="AA1204" s="101" t="s">
        <v>2514</v>
      </c>
      <c r="AB1204" s="247" t="s">
        <v>3159</v>
      </c>
      <c r="AC1204" s="97"/>
      <c r="AD1204" s="100">
        <f>IF(AE1204="","",VLOOKUP(AE1204,Mapping!AT:AU,2,FALSE))</f>
        <v>2</v>
      </c>
      <c r="AE1204" s="101" t="s">
        <v>1</v>
      </c>
    </row>
    <row r="1205" spans="1:31">
      <c r="A1205" s="215" t="s">
        <v>275</v>
      </c>
      <c r="B1205" s="217" t="s">
        <v>276</v>
      </c>
      <c r="C1205" s="312"/>
      <c r="D1205" s="312"/>
      <c r="E1205" s="312"/>
      <c r="F1205" s="243">
        <v>6</v>
      </c>
      <c r="G1205" s="97"/>
      <c r="H1205" s="99" t="str">
        <f t="shared" si="147"/>
        <v/>
      </c>
      <c r="I1205" s="99" t="str">
        <f t="shared" si="149"/>
        <v/>
      </c>
      <c r="J1205" s="217"/>
      <c r="K1205" s="331">
        <f>IFERROR(VLOOKUP(L1205,Mapping!AW:BA,5,FALSE),"")</f>
        <v>2</v>
      </c>
      <c r="L1205" s="97" t="s">
        <v>925</v>
      </c>
      <c r="M1205" s="336" t="s">
        <v>3057</v>
      </c>
      <c r="N1205" s="97" t="s">
        <v>2872</v>
      </c>
      <c r="O1205" s="255">
        <v>44677</v>
      </c>
      <c r="P1205" s="101" t="s">
        <v>3047</v>
      </c>
      <c r="Q1205" s="246"/>
      <c r="R1205" s="97"/>
      <c r="S1205" s="97"/>
      <c r="T1205" s="101">
        <v>1</v>
      </c>
      <c r="U1205" s="243">
        <v>12</v>
      </c>
      <c r="V1205" s="97">
        <v>10</v>
      </c>
      <c r="W1205" s="99" t="str">
        <f t="shared" si="148"/>
        <v>UREN -80 033001 12 10</v>
      </c>
      <c r="X1205" s="99" t="str">
        <f t="shared" si="150"/>
        <v>12 10</v>
      </c>
      <c r="Y1205" s="101"/>
      <c r="Z1205" s="101"/>
      <c r="AA1205" s="101" t="s">
        <v>2695</v>
      </c>
      <c r="AB1205" s="247" t="s">
        <v>3159</v>
      </c>
      <c r="AC1205" s="97"/>
      <c r="AD1205" s="100">
        <f>IF(AE1205="","",VLOOKUP(AE1205,Mapping!AT:AU,2,FALSE))</f>
        <v>2</v>
      </c>
      <c r="AE1205" s="101" t="s">
        <v>1</v>
      </c>
    </row>
    <row r="1206" spans="1:31">
      <c r="A1206" s="215" t="s">
        <v>275</v>
      </c>
      <c r="B1206" s="217" t="s">
        <v>276</v>
      </c>
      <c r="C1206" s="312"/>
      <c r="D1206" s="312"/>
      <c r="E1206" s="312"/>
      <c r="F1206" s="243">
        <v>6</v>
      </c>
      <c r="G1206" s="97"/>
      <c r="H1206" s="99" t="str">
        <f t="shared" ref="H1206:H1235" si="151">IF(G1206="","","UREN -80 033001"&amp;" "&amp;F1206&amp;" "&amp;G1206)</f>
        <v/>
      </c>
      <c r="I1206" s="99" t="str">
        <f t="shared" si="149"/>
        <v/>
      </c>
      <c r="J1206" s="217"/>
      <c r="K1206" s="331">
        <f>IFERROR(VLOOKUP(L1206,Mapping!AW:BA,5,FALSE),"")</f>
        <v>3</v>
      </c>
      <c r="L1206" s="97" t="s">
        <v>943</v>
      </c>
      <c r="M1206" s="336" t="s">
        <v>3057</v>
      </c>
      <c r="N1206" s="97" t="s">
        <v>2872</v>
      </c>
      <c r="O1206" s="255">
        <v>44677</v>
      </c>
      <c r="P1206" s="101" t="s">
        <v>3047</v>
      </c>
      <c r="Q1206" s="246"/>
      <c r="R1206" s="97"/>
      <c r="S1206" s="97"/>
      <c r="T1206" s="101">
        <v>1</v>
      </c>
      <c r="U1206" s="243">
        <v>12</v>
      </c>
      <c r="V1206" s="97">
        <v>10</v>
      </c>
      <c r="W1206" s="99" t="str">
        <f t="shared" ref="W1206:W1235" si="152">IF(V1206="","","UREN -80 033001"&amp;" "&amp;U1206&amp;" "&amp;V1206)</f>
        <v>UREN -80 033001 12 10</v>
      </c>
      <c r="X1206" s="99" t="str">
        <f t="shared" si="150"/>
        <v>12 10</v>
      </c>
      <c r="Y1206" s="101"/>
      <c r="Z1206" s="101"/>
      <c r="AA1206" s="101" t="s">
        <v>2504</v>
      </c>
      <c r="AB1206" s="247" t="s">
        <v>3159</v>
      </c>
      <c r="AC1206" s="97"/>
      <c r="AD1206" s="100">
        <f>IF(AE1206="","",VLOOKUP(AE1206,Mapping!AT:AU,2,FALSE))</f>
        <v>2</v>
      </c>
      <c r="AE1206" s="101" t="s">
        <v>1</v>
      </c>
    </row>
    <row r="1207" spans="1:31">
      <c r="A1207" s="215" t="s">
        <v>286</v>
      </c>
      <c r="B1207" s="217" t="s">
        <v>287</v>
      </c>
      <c r="C1207" s="312"/>
      <c r="D1207" s="312"/>
      <c r="E1207" s="312"/>
      <c r="F1207" s="243">
        <v>6</v>
      </c>
      <c r="G1207" s="97"/>
      <c r="H1207" s="99" t="str">
        <f t="shared" si="151"/>
        <v/>
      </c>
      <c r="I1207" s="99" t="str">
        <f t="shared" si="149"/>
        <v/>
      </c>
      <c r="J1207" s="217"/>
      <c r="K1207" s="331">
        <f>IFERROR(VLOOKUP(L1207,Mapping!AW:BA,5,FALSE),"")</f>
        <v>1</v>
      </c>
      <c r="L1207" s="97" t="s">
        <v>905</v>
      </c>
      <c r="M1207" s="336" t="s">
        <v>3057</v>
      </c>
      <c r="N1207" s="97" t="s">
        <v>2872</v>
      </c>
      <c r="O1207" s="255">
        <v>44677</v>
      </c>
      <c r="P1207" s="101" t="s">
        <v>3047</v>
      </c>
      <c r="Q1207" s="246"/>
      <c r="R1207" s="97"/>
      <c r="S1207" s="97"/>
      <c r="T1207" s="101">
        <v>1</v>
      </c>
      <c r="U1207" s="243">
        <v>12</v>
      </c>
      <c r="V1207" s="97">
        <v>10</v>
      </c>
      <c r="W1207" s="99" t="str">
        <f t="shared" si="152"/>
        <v>UREN -80 033001 12 10</v>
      </c>
      <c r="X1207" s="99" t="str">
        <f t="shared" si="150"/>
        <v>12 10</v>
      </c>
      <c r="Y1207" s="101"/>
      <c r="Z1207" s="101"/>
      <c r="AA1207" s="101" t="s">
        <v>2498</v>
      </c>
      <c r="AB1207" s="247" t="s">
        <v>3159</v>
      </c>
      <c r="AC1207" s="97"/>
      <c r="AD1207" s="100">
        <f>IF(AE1207="","",VLOOKUP(AE1207,Mapping!AT:AU,2,FALSE))</f>
        <v>2</v>
      </c>
      <c r="AE1207" s="101" t="s">
        <v>1</v>
      </c>
    </row>
    <row r="1208" spans="1:31">
      <c r="A1208" s="215" t="s">
        <v>286</v>
      </c>
      <c r="B1208" s="217" t="s">
        <v>287</v>
      </c>
      <c r="C1208" s="312"/>
      <c r="D1208" s="312"/>
      <c r="E1208" s="312"/>
      <c r="F1208" s="243">
        <v>6</v>
      </c>
      <c r="G1208" s="97"/>
      <c r="H1208" s="99" t="str">
        <f t="shared" si="151"/>
        <v/>
      </c>
      <c r="I1208" s="99" t="str">
        <f t="shared" si="149"/>
        <v/>
      </c>
      <c r="J1208" s="217"/>
      <c r="K1208" s="331">
        <f>IFERROR(VLOOKUP(L1208,Mapping!AW:BA,5,FALSE),"")</f>
        <v>3</v>
      </c>
      <c r="L1208" s="97" t="s">
        <v>943</v>
      </c>
      <c r="M1208" s="336" t="s">
        <v>3057</v>
      </c>
      <c r="N1208" s="97" t="s">
        <v>2872</v>
      </c>
      <c r="O1208" s="255">
        <v>44677</v>
      </c>
      <c r="P1208" s="101" t="s">
        <v>3047</v>
      </c>
      <c r="Q1208" s="246"/>
      <c r="R1208" s="97"/>
      <c r="S1208" s="97"/>
      <c r="T1208" s="101">
        <v>1</v>
      </c>
      <c r="U1208" s="243">
        <v>12</v>
      </c>
      <c r="V1208" s="97">
        <v>10</v>
      </c>
      <c r="W1208" s="99" t="str">
        <f t="shared" si="152"/>
        <v>UREN -80 033001 12 10</v>
      </c>
      <c r="X1208" s="99" t="str">
        <f t="shared" si="150"/>
        <v>12 10</v>
      </c>
      <c r="Y1208" s="101"/>
      <c r="Z1208" s="101"/>
      <c r="AA1208" s="101" t="s">
        <v>2495</v>
      </c>
      <c r="AB1208" s="247" t="s">
        <v>3159</v>
      </c>
      <c r="AC1208" s="97"/>
      <c r="AD1208" s="100">
        <f>IF(AE1208="","",VLOOKUP(AE1208,Mapping!AT:AU,2,FALSE))</f>
        <v>2</v>
      </c>
      <c r="AE1208" s="101" t="s">
        <v>1</v>
      </c>
    </row>
    <row r="1209" spans="1:31">
      <c r="A1209" s="215" t="s">
        <v>1998</v>
      </c>
      <c r="B1209" s="217" t="s">
        <v>325</v>
      </c>
      <c r="C1209" s="312"/>
      <c r="D1209" s="312"/>
      <c r="E1209" s="312"/>
      <c r="F1209" s="243">
        <v>6</v>
      </c>
      <c r="G1209" s="97"/>
      <c r="H1209" s="99" t="str">
        <f t="shared" si="151"/>
        <v/>
      </c>
      <c r="I1209" s="99" t="str">
        <f t="shared" si="149"/>
        <v/>
      </c>
      <c r="J1209" s="217"/>
      <c r="K1209" s="331">
        <f>IFERROR(VLOOKUP(L1209,Mapping!AW:BA,5,FALSE),"")</f>
        <v>3</v>
      </c>
      <c r="L1209" s="97" t="s">
        <v>943</v>
      </c>
      <c r="M1209" s="336" t="s">
        <v>3057</v>
      </c>
      <c r="N1209" s="97" t="s">
        <v>2872</v>
      </c>
      <c r="O1209" s="255">
        <v>44677</v>
      </c>
      <c r="P1209" s="101" t="s">
        <v>3047</v>
      </c>
      <c r="Q1209" s="246"/>
      <c r="R1209" s="97"/>
      <c r="S1209" s="97"/>
      <c r="T1209" s="101">
        <v>1</v>
      </c>
      <c r="U1209" s="243">
        <v>12</v>
      </c>
      <c r="V1209" s="97">
        <v>10</v>
      </c>
      <c r="W1209" s="99" t="str">
        <f t="shared" si="152"/>
        <v>UREN -80 033001 12 10</v>
      </c>
      <c r="X1209" s="99" t="str">
        <f t="shared" si="150"/>
        <v>12 10</v>
      </c>
      <c r="Y1209" s="101"/>
      <c r="Z1209" s="101"/>
      <c r="AA1209" s="101" t="s">
        <v>2494</v>
      </c>
      <c r="AB1209" s="247" t="s">
        <v>3159</v>
      </c>
      <c r="AC1209" s="97"/>
      <c r="AD1209" s="100">
        <f>IF(AE1209="","",VLOOKUP(AE1209,Mapping!AT:AU,2,FALSE))</f>
        <v>2</v>
      </c>
      <c r="AE1209" s="101" t="s">
        <v>1</v>
      </c>
    </row>
    <row r="1210" spans="1:31">
      <c r="A1210" s="215" t="s">
        <v>299</v>
      </c>
      <c r="B1210" s="217" t="s">
        <v>300</v>
      </c>
      <c r="C1210" s="312"/>
      <c r="D1210" s="312"/>
      <c r="E1210" s="312"/>
      <c r="F1210" s="243">
        <v>10</v>
      </c>
      <c r="G1210" s="97"/>
      <c r="H1210" s="99" t="str">
        <f t="shared" si="151"/>
        <v/>
      </c>
      <c r="I1210" s="99" t="str">
        <f t="shared" si="149"/>
        <v/>
      </c>
      <c r="J1210" s="101" t="s">
        <v>205</v>
      </c>
      <c r="K1210" s="331">
        <f>IFERROR(VLOOKUP(L1210,Mapping!AW:BA,5,FALSE),"")</f>
        <v>1</v>
      </c>
      <c r="L1210" s="97" t="s">
        <v>905</v>
      </c>
      <c r="M1210" s="336" t="s">
        <v>2938</v>
      </c>
      <c r="N1210" s="97" t="s">
        <v>2872</v>
      </c>
      <c r="O1210" s="255">
        <v>44678</v>
      </c>
      <c r="P1210" s="217" t="s">
        <v>30</v>
      </c>
      <c r="Q1210" s="246"/>
      <c r="R1210" s="97"/>
      <c r="S1210" s="97"/>
      <c r="T1210" s="101">
        <v>1</v>
      </c>
      <c r="U1210" s="243">
        <v>10</v>
      </c>
      <c r="V1210" s="97"/>
      <c r="W1210" s="99" t="str">
        <f t="shared" si="152"/>
        <v/>
      </c>
      <c r="X1210" s="99" t="str">
        <f t="shared" si="150"/>
        <v/>
      </c>
      <c r="Y1210" s="101"/>
      <c r="Z1210" s="101"/>
      <c r="AA1210" s="101"/>
      <c r="AB1210" s="247" t="s">
        <v>3159</v>
      </c>
      <c r="AC1210" s="97"/>
      <c r="AD1210" s="100">
        <f>IF(AE1210="","",VLOOKUP(AE1210,Mapping!AT:AU,2,FALSE))</f>
        <v>2</v>
      </c>
      <c r="AE1210" s="101" t="s">
        <v>1</v>
      </c>
    </row>
    <row r="1211" spans="1:31">
      <c r="A1211" s="215" t="s">
        <v>299</v>
      </c>
      <c r="B1211" s="217" t="s">
        <v>300</v>
      </c>
      <c r="C1211" s="312"/>
      <c r="D1211" s="312"/>
      <c r="E1211" s="312"/>
      <c r="F1211" s="243">
        <v>10</v>
      </c>
      <c r="G1211" s="97"/>
      <c r="H1211" s="99" t="str">
        <f t="shared" si="151"/>
        <v/>
      </c>
      <c r="I1211" s="99" t="str">
        <f t="shared" si="149"/>
        <v/>
      </c>
      <c r="J1211" s="101" t="s">
        <v>205</v>
      </c>
      <c r="K1211" s="331">
        <f>IFERROR(VLOOKUP(L1211,Mapping!AW:BA,5,FALSE),"")</f>
        <v>2</v>
      </c>
      <c r="L1211" s="97" t="s">
        <v>925</v>
      </c>
      <c r="M1211" s="336" t="s">
        <v>2938</v>
      </c>
      <c r="N1211" s="97" t="s">
        <v>2872</v>
      </c>
      <c r="O1211" s="255">
        <v>44678</v>
      </c>
      <c r="P1211" s="217" t="s">
        <v>30</v>
      </c>
      <c r="Q1211" s="246"/>
      <c r="R1211" s="97"/>
      <c r="S1211" s="97"/>
      <c r="T1211" s="101">
        <v>1</v>
      </c>
      <c r="U1211" s="243">
        <v>10</v>
      </c>
      <c r="V1211" s="97"/>
      <c r="W1211" s="99" t="str">
        <f t="shared" si="152"/>
        <v/>
      </c>
      <c r="X1211" s="99" t="str">
        <f t="shared" si="150"/>
        <v/>
      </c>
      <c r="Y1211" s="101"/>
      <c r="Z1211" s="101"/>
      <c r="AA1211" s="101"/>
      <c r="AB1211" s="247" t="s">
        <v>3159</v>
      </c>
      <c r="AC1211" s="97"/>
      <c r="AD1211" s="100">
        <f>IF(AE1211="","",VLOOKUP(AE1211,Mapping!AT:AU,2,FALSE))</f>
        <v>2</v>
      </c>
      <c r="AE1211" s="101" t="s">
        <v>1</v>
      </c>
    </row>
    <row r="1212" spans="1:31">
      <c r="A1212" s="215" t="s">
        <v>299</v>
      </c>
      <c r="B1212" s="217" t="s">
        <v>300</v>
      </c>
      <c r="C1212" s="312"/>
      <c r="D1212" s="312"/>
      <c r="E1212" s="312"/>
      <c r="F1212" s="243">
        <v>10</v>
      </c>
      <c r="G1212" s="97"/>
      <c r="H1212" s="99" t="str">
        <f t="shared" si="151"/>
        <v/>
      </c>
      <c r="I1212" s="99" t="str">
        <f t="shared" si="149"/>
        <v/>
      </c>
      <c r="J1212" s="101" t="s">
        <v>205</v>
      </c>
      <c r="K1212" s="331">
        <f>IFERROR(VLOOKUP(L1212,Mapping!AW:BA,5,FALSE),"")</f>
        <v>3</v>
      </c>
      <c r="L1212" s="97" t="s">
        <v>943</v>
      </c>
      <c r="M1212" s="336" t="s">
        <v>2938</v>
      </c>
      <c r="N1212" s="97" t="s">
        <v>2872</v>
      </c>
      <c r="O1212" s="255">
        <v>44678</v>
      </c>
      <c r="P1212" s="217" t="s">
        <v>30</v>
      </c>
      <c r="Q1212" s="246"/>
      <c r="R1212" s="97"/>
      <c r="S1212" s="97"/>
      <c r="T1212" s="101">
        <v>1</v>
      </c>
      <c r="U1212" s="243">
        <v>10</v>
      </c>
      <c r="V1212" s="97"/>
      <c r="W1212" s="99" t="str">
        <f t="shared" si="152"/>
        <v/>
      </c>
      <c r="X1212" s="99" t="str">
        <f t="shared" si="150"/>
        <v/>
      </c>
      <c r="Y1212" s="101"/>
      <c r="Z1212" s="101"/>
      <c r="AA1212" s="101"/>
      <c r="AB1212" s="247" t="s">
        <v>3159</v>
      </c>
      <c r="AC1212" s="97"/>
      <c r="AD1212" s="100">
        <f>IF(AE1212="","",VLOOKUP(AE1212,Mapping!AT:AU,2,FALSE))</f>
        <v>2</v>
      </c>
      <c r="AE1212" s="101" t="s">
        <v>1</v>
      </c>
    </row>
    <row r="1213" spans="1:31">
      <c r="A1213" s="215" t="s">
        <v>339</v>
      </c>
      <c r="B1213" s="217" t="s">
        <v>340</v>
      </c>
      <c r="C1213" s="312"/>
      <c r="D1213" s="312"/>
      <c r="E1213" s="312"/>
      <c r="F1213" s="243">
        <v>10</v>
      </c>
      <c r="G1213" s="97"/>
      <c r="H1213" s="99" t="str">
        <f t="shared" si="151"/>
        <v/>
      </c>
      <c r="I1213" s="99" t="str">
        <f t="shared" si="149"/>
        <v/>
      </c>
      <c r="J1213" s="101" t="s">
        <v>205</v>
      </c>
      <c r="K1213" s="331">
        <f>IFERROR(VLOOKUP(L1213,Mapping!AW:BA,5,FALSE),"")</f>
        <v>1</v>
      </c>
      <c r="L1213" s="97" t="s">
        <v>905</v>
      </c>
      <c r="M1213" s="336" t="s">
        <v>2938</v>
      </c>
      <c r="N1213" s="97" t="s">
        <v>2872</v>
      </c>
      <c r="O1213" s="255">
        <v>44678</v>
      </c>
      <c r="P1213" s="217" t="s">
        <v>30</v>
      </c>
      <c r="Q1213" s="246"/>
      <c r="R1213" s="97"/>
      <c r="S1213" s="97"/>
      <c r="T1213" s="101">
        <v>1</v>
      </c>
      <c r="U1213" s="243">
        <v>10</v>
      </c>
      <c r="V1213" s="97"/>
      <c r="W1213" s="99" t="str">
        <f t="shared" si="152"/>
        <v/>
      </c>
      <c r="X1213" s="99" t="str">
        <f t="shared" si="150"/>
        <v/>
      </c>
      <c r="Y1213" s="101"/>
      <c r="Z1213" s="101"/>
      <c r="AA1213" s="101"/>
      <c r="AB1213" s="247" t="s">
        <v>3159</v>
      </c>
      <c r="AC1213" s="97"/>
      <c r="AD1213" s="100">
        <f>IF(AE1213="","",VLOOKUP(AE1213,Mapping!AT:AU,2,FALSE))</f>
        <v>2</v>
      </c>
      <c r="AE1213" s="101" t="s">
        <v>1</v>
      </c>
    </row>
    <row r="1214" spans="1:31">
      <c r="A1214" s="215" t="s">
        <v>339</v>
      </c>
      <c r="B1214" s="217" t="s">
        <v>340</v>
      </c>
      <c r="C1214" s="312"/>
      <c r="D1214" s="312"/>
      <c r="E1214" s="312"/>
      <c r="F1214" s="243">
        <v>10</v>
      </c>
      <c r="G1214" s="97"/>
      <c r="H1214" s="99" t="str">
        <f t="shared" si="151"/>
        <v/>
      </c>
      <c r="I1214" s="99" t="str">
        <f t="shared" si="149"/>
        <v/>
      </c>
      <c r="J1214" s="101" t="s">
        <v>205</v>
      </c>
      <c r="K1214" s="331">
        <f>IFERROR(VLOOKUP(L1214,Mapping!AW:BA,5,FALSE),"")</f>
        <v>2</v>
      </c>
      <c r="L1214" s="97" t="s">
        <v>925</v>
      </c>
      <c r="M1214" s="336" t="s">
        <v>2938</v>
      </c>
      <c r="N1214" s="97" t="s">
        <v>2872</v>
      </c>
      <c r="O1214" s="255">
        <v>44678</v>
      </c>
      <c r="P1214" s="217" t="s">
        <v>30</v>
      </c>
      <c r="Q1214" s="246"/>
      <c r="R1214" s="97"/>
      <c r="S1214" s="97"/>
      <c r="T1214" s="101">
        <v>1</v>
      </c>
      <c r="U1214" s="243">
        <v>10</v>
      </c>
      <c r="V1214" s="97"/>
      <c r="W1214" s="99" t="str">
        <f t="shared" si="152"/>
        <v/>
      </c>
      <c r="X1214" s="99" t="str">
        <f t="shared" si="150"/>
        <v/>
      </c>
      <c r="Y1214" s="101"/>
      <c r="Z1214" s="101"/>
      <c r="AA1214" s="101"/>
      <c r="AB1214" s="247" t="s">
        <v>3159</v>
      </c>
      <c r="AC1214" s="97"/>
      <c r="AD1214" s="100">
        <f>IF(AE1214="","",VLOOKUP(AE1214,Mapping!AT:AU,2,FALSE))</f>
        <v>2</v>
      </c>
      <c r="AE1214" s="101" t="s">
        <v>1</v>
      </c>
    </row>
    <row r="1215" spans="1:31">
      <c r="A1215" s="215" t="s">
        <v>339</v>
      </c>
      <c r="B1215" s="217" t="s">
        <v>340</v>
      </c>
      <c r="C1215" s="312"/>
      <c r="D1215" s="312"/>
      <c r="E1215" s="312"/>
      <c r="F1215" s="243">
        <v>10</v>
      </c>
      <c r="G1215" s="97"/>
      <c r="H1215" s="99" t="str">
        <f t="shared" si="151"/>
        <v/>
      </c>
      <c r="I1215" s="99" t="str">
        <f t="shared" si="149"/>
        <v/>
      </c>
      <c r="J1215" s="101" t="s">
        <v>205</v>
      </c>
      <c r="K1215" s="331">
        <f>IFERROR(VLOOKUP(L1215,Mapping!AW:BA,5,FALSE),"")</f>
        <v>3</v>
      </c>
      <c r="L1215" s="97" t="s">
        <v>943</v>
      </c>
      <c r="M1215" s="336" t="s">
        <v>2938</v>
      </c>
      <c r="N1215" s="97" t="s">
        <v>2872</v>
      </c>
      <c r="O1215" s="255">
        <v>44678</v>
      </c>
      <c r="P1215" s="217" t="s">
        <v>30</v>
      </c>
      <c r="Q1215" s="246"/>
      <c r="R1215" s="97"/>
      <c r="S1215" s="97"/>
      <c r="T1215" s="101">
        <v>1</v>
      </c>
      <c r="U1215" s="243">
        <v>10</v>
      </c>
      <c r="V1215" s="97"/>
      <c r="W1215" s="99" t="str">
        <f t="shared" si="152"/>
        <v/>
      </c>
      <c r="X1215" s="99" t="str">
        <f t="shared" si="150"/>
        <v/>
      </c>
      <c r="Y1215" s="101"/>
      <c r="Z1215" s="101"/>
      <c r="AA1215" s="101"/>
      <c r="AB1215" s="247" t="s">
        <v>3159</v>
      </c>
      <c r="AC1215" s="97"/>
      <c r="AD1215" s="100">
        <f>IF(AE1215="","",VLOOKUP(AE1215,Mapping!AT:AU,2,FALSE))</f>
        <v>2</v>
      </c>
      <c r="AE1215" s="101" t="s">
        <v>1</v>
      </c>
    </row>
    <row r="1216" spans="1:31">
      <c r="A1216" s="215" t="s">
        <v>299</v>
      </c>
      <c r="B1216" s="217" t="s">
        <v>300</v>
      </c>
      <c r="C1216" s="312"/>
      <c r="D1216" s="312"/>
      <c r="E1216" s="312"/>
      <c r="F1216" s="243">
        <v>10</v>
      </c>
      <c r="G1216" s="97"/>
      <c r="H1216" s="99" t="str">
        <f t="shared" si="151"/>
        <v/>
      </c>
      <c r="I1216" s="99" t="str">
        <f t="shared" si="149"/>
        <v/>
      </c>
      <c r="J1216" s="217"/>
      <c r="K1216" s="331">
        <f>IFERROR(VLOOKUP(L1216,Mapping!AW:BA,5,FALSE),"")</f>
        <v>1</v>
      </c>
      <c r="L1216" s="97" t="s">
        <v>905</v>
      </c>
      <c r="M1216" s="336" t="s">
        <v>3057</v>
      </c>
      <c r="N1216" s="97" t="s">
        <v>2872</v>
      </c>
      <c r="O1216" s="255">
        <v>44678</v>
      </c>
      <c r="P1216" s="101" t="s">
        <v>3047</v>
      </c>
      <c r="Q1216" s="246"/>
      <c r="R1216" s="97"/>
      <c r="S1216" s="97"/>
      <c r="T1216" s="101">
        <v>1</v>
      </c>
      <c r="U1216" s="243">
        <v>12</v>
      </c>
      <c r="V1216" s="97">
        <v>10</v>
      </c>
      <c r="W1216" s="99" t="str">
        <f t="shared" si="152"/>
        <v>UREN -80 033001 12 10</v>
      </c>
      <c r="X1216" s="99" t="str">
        <f t="shared" si="150"/>
        <v>12 10</v>
      </c>
      <c r="Y1216" s="243">
        <v>12</v>
      </c>
      <c r="Z1216" s="97">
        <v>10</v>
      </c>
      <c r="AA1216" s="101" t="s">
        <v>2491</v>
      </c>
      <c r="AB1216" s="247" t="s">
        <v>3159</v>
      </c>
      <c r="AC1216" s="97"/>
      <c r="AD1216" s="100">
        <f>IF(AE1216="","",VLOOKUP(AE1216,Mapping!AT:AU,2,FALSE))</f>
        <v>2</v>
      </c>
      <c r="AE1216" s="101" t="s">
        <v>1</v>
      </c>
    </row>
    <row r="1217" spans="1:31">
      <c r="A1217" s="215" t="s">
        <v>299</v>
      </c>
      <c r="B1217" s="217" t="s">
        <v>300</v>
      </c>
      <c r="C1217" s="312"/>
      <c r="D1217" s="312"/>
      <c r="E1217" s="312"/>
      <c r="F1217" s="243">
        <v>6</v>
      </c>
      <c r="G1217" s="97"/>
      <c r="H1217" s="99" t="str">
        <f t="shared" si="151"/>
        <v/>
      </c>
      <c r="I1217" s="99" t="str">
        <f t="shared" si="149"/>
        <v/>
      </c>
      <c r="J1217" s="217"/>
      <c r="K1217" s="331">
        <f>IFERROR(VLOOKUP(L1217,Mapping!AW:BA,5,FALSE),"")</f>
        <v>2</v>
      </c>
      <c r="L1217" s="97" t="s">
        <v>925</v>
      </c>
      <c r="M1217" s="336" t="s">
        <v>3057</v>
      </c>
      <c r="N1217" s="97" t="s">
        <v>2872</v>
      </c>
      <c r="O1217" s="255">
        <v>44678</v>
      </c>
      <c r="P1217" s="101" t="s">
        <v>3047</v>
      </c>
      <c r="Q1217" s="246"/>
      <c r="R1217" s="97"/>
      <c r="S1217" s="97"/>
      <c r="T1217" s="101">
        <v>1</v>
      </c>
      <c r="U1217" s="243">
        <v>12</v>
      </c>
      <c r="V1217" s="97">
        <v>10</v>
      </c>
      <c r="W1217" s="99" t="str">
        <f t="shared" si="152"/>
        <v>UREN -80 033001 12 10</v>
      </c>
      <c r="X1217" s="99" t="str">
        <f t="shared" si="150"/>
        <v>12 10</v>
      </c>
      <c r="Y1217" s="243">
        <v>12</v>
      </c>
      <c r="Z1217" s="97">
        <v>10</v>
      </c>
      <c r="AA1217" s="101" t="s">
        <v>2511</v>
      </c>
      <c r="AB1217" s="247" t="s">
        <v>3159</v>
      </c>
      <c r="AC1217" s="97"/>
      <c r="AD1217" s="100">
        <f>IF(AE1217="","",VLOOKUP(AE1217,Mapping!AT:AU,2,FALSE))</f>
        <v>2</v>
      </c>
      <c r="AE1217" s="101" t="s">
        <v>1</v>
      </c>
    </row>
    <row r="1218" spans="1:31">
      <c r="A1218" s="215" t="s">
        <v>299</v>
      </c>
      <c r="B1218" s="217" t="s">
        <v>300</v>
      </c>
      <c r="C1218" s="312"/>
      <c r="D1218" s="312"/>
      <c r="E1218" s="312"/>
      <c r="F1218" s="243">
        <v>6</v>
      </c>
      <c r="G1218" s="97"/>
      <c r="H1218" s="99" t="str">
        <f t="shared" si="151"/>
        <v/>
      </c>
      <c r="I1218" s="99" t="str">
        <f t="shared" si="149"/>
        <v/>
      </c>
      <c r="J1218" s="217"/>
      <c r="K1218" s="331">
        <f>IFERROR(VLOOKUP(L1218,Mapping!AW:BA,5,FALSE),"")</f>
        <v>3</v>
      </c>
      <c r="L1218" s="97" t="s">
        <v>943</v>
      </c>
      <c r="M1218" s="336" t="s">
        <v>3057</v>
      </c>
      <c r="N1218" s="97" t="s">
        <v>2872</v>
      </c>
      <c r="O1218" s="255">
        <v>44678</v>
      </c>
      <c r="P1218" s="101" t="s">
        <v>3047</v>
      </c>
      <c r="Q1218" s="246"/>
      <c r="R1218" s="97"/>
      <c r="S1218" s="97"/>
      <c r="T1218" s="101">
        <v>1</v>
      </c>
      <c r="U1218" s="243">
        <v>12</v>
      </c>
      <c r="V1218" s="97">
        <v>10</v>
      </c>
      <c r="W1218" s="99" t="str">
        <f t="shared" si="152"/>
        <v>UREN -80 033001 12 10</v>
      </c>
      <c r="X1218" s="99" t="str">
        <f t="shared" si="150"/>
        <v>12 10</v>
      </c>
      <c r="Y1218" s="243">
        <v>12</v>
      </c>
      <c r="Z1218" s="97">
        <v>10</v>
      </c>
      <c r="AA1218" s="101" t="s">
        <v>2517</v>
      </c>
      <c r="AB1218" s="247" t="s">
        <v>3159</v>
      </c>
      <c r="AC1218" s="97"/>
      <c r="AD1218" s="100">
        <f>IF(AE1218="","",VLOOKUP(AE1218,Mapping!AT:AU,2,FALSE))</f>
        <v>2</v>
      </c>
      <c r="AE1218" s="101" t="s">
        <v>1</v>
      </c>
    </row>
    <row r="1219" spans="1:31">
      <c r="A1219" s="215" t="s">
        <v>339</v>
      </c>
      <c r="B1219" s="217" t="s">
        <v>340</v>
      </c>
      <c r="C1219" s="312"/>
      <c r="D1219" s="312"/>
      <c r="E1219" s="312"/>
      <c r="F1219" s="243">
        <v>6</v>
      </c>
      <c r="G1219" s="97"/>
      <c r="H1219" s="99" t="str">
        <f t="shared" si="151"/>
        <v/>
      </c>
      <c r="I1219" s="99" t="str">
        <f t="shared" si="149"/>
        <v/>
      </c>
      <c r="J1219" s="217"/>
      <c r="K1219" s="331">
        <f>IFERROR(VLOOKUP(L1219,Mapping!AW:BA,5,FALSE),"")</f>
        <v>2</v>
      </c>
      <c r="L1219" s="97" t="s">
        <v>925</v>
      </c>
      <c r="M1219" s="336" t="s">
        <v>3057</v>
      </c>
      <c r="N1219" s="97" t="s">
        <v>2872</v>
      </c>
      <c r="O1219" s="255">
        <v>44678</v>
      </c>
      <c r="P1219" s="101" t="s">
        <v>3047</v>
      </c>
      <c r="Q1219" s="246"/>
      <c r="R1219" s="97"/>
      <c r="S1219" s="97"/>
      <c r="T1219" s="101">
        <v>1</v>
      </c>
      <c r="U1219" s="243">
        <v>12</v>
      </c>
      <c r="V1219" s="97">
        <v>10</v>
      </c>
      <c r="W1219" s="99" t="str">
        <f t="shared" si="152"/>
        <v>UREN -80 033001 12 10</v>
      </c>
      <c r="X1219" s="99" t="str">
        <f t="shared" si="150"/>
        <v>12 10</v>
      </c>
      <c r="Y1219" s="243">
        <v>12</v>
      </c>
      <c r="Z1219" s="97">
        <v>10</v>
      </c>
      <c r="AA1219" s="101" t="s">
        <v>2518</v>
      </c>
      <c r="AB1219" s="247" t="s">
        <v>3159</v>
      </c>
      <c r="AC1219" s="97"/>
      <c r="AD1219" s="100">
        <f>IF(AE1219="","",VLOOKUP(AE1219,Mapping!AT:AU,2,FALSE))</f>
        <v>2</v>
      </c>
      <c r="AE1219" s="101" t="s">
        <v>1</v>
      </c>
    </row>
    <row r="1220" spans="1:31">
      <c r="A1220" s="215" t="s">
        <v>339</v>
      </c>
      <c r="B1220" s="217" t="s">
        <v>340</v>
      </c>
      <c r="C1220" s="312"/>
      <c r="D1220" s="312"/>
      <c r="E1220" s="312"/>
      <c r="F1220" s="243">
        <v>6</v>
      </c>
      <c r="G1220" s="97"/>
      <c r="H1220" s="99" t="str">
        <f t="shared" si="151"/>
        <v/>
      </c>
      <c r="I1220" s="99" t="str">
        <f t="shared" si="149"/>
        <v/>
      </c>
      <c r="J1220" s="217"/>
      <c r="K1220" s="331">
        <f>IFERROR(VLOOKUP(L1220,Mapping!AW:BA,5,FALSE),"")</f>
        <v>3</v>
      </c>
      <c r="L1220" s="97" t="s">
        <v>943</v>
      </c>
      <c r="M1220" s="336" t="s">
        <v>3057</v>
      </c>
      <c r="N1220" s="97" t="s">
        <v>2872</v>
      </c>
      <c r="O1220" s="255">
        <v>44678</v>
      </c>
      <c r="P1220" s="101" t="s">
        <v>3047</v>
      </c>
      <c r="Q1220" s="246"/>
      <c r="R1220" s="97"/>
      <c r="S1220" s="97"/>
      <c r="T1220" s="101">
        <v>1</v>
      </c>
      <c r="U1220" s="243">
        <v>12</v>
      </c>
      <c r="V1220" s="97">
        <v>10</v>
      </c>
      <c r="W1220" s="99" t="str">
        <f t="shared" si="152"/>
        <v>UREN -80 033001 12 10</v>
      </c>
      <c r="X1220" s="99" t="str">
        <f t="shared" si="150"/>
        <v>12 10</v>
      </c>
      <c r="Y1220" s="243">
        <v>12</v>
      </c>
      <c r="Z1220" s="97">
        <v>10</v>
      </c>
      <c r="AA1220" s="101" t="s">
        <v>2519</v>
      </c>
      <c r="AB1220" s="247" t="s">
        <v>3159</v>
      </c>
      <c r="AC1220" s="97"/>
      <c r="AD1220" s="100">
        <f>IF(AE1220="","",VLOOKUP(AE1220,Mapping!AT:AU,2,FALSE))</f>
        <v>2</v>
      </c>
      <c r="AE1220" s="101" t="s">
        <v>1</v>
      </c>
    </row>
    <row r="1221" spans="1:31">
      <c r="A1221" s="215" t="s">
        <v>297</v>
      </c>
      <c r="B1221" s="217" t="s">
        <v>298</v>
      </c>
      <c r="C1221" s="312"/>
      <c r="D1221" s="312"/>
      <c r="E1221" s="312"/>
      <c r="F1221" s="266">
        <v>10</v>
      </c>
      <c r="G1221" s="97"/>
      <c r="H1221" s="99" t="str">
        <f t="shared" si="151"/>
        <v/>
      </c>
      <c r="I1221" s="99" t="str">
        <f t="shared" si="149"/>
        <v/>
      </c>
      <c r="J1221" s="101" t="s">
        <v>205</v>
      </c>
      <c r="K1221" s="331">
        <f>IFERROR(VLOOKUP(L1221,Mapping!AW:BA,5,FALSE),"")</f>
        <v>1</v>
      </c>
      <c r="L1221" s="97" t="s">
        <v>905</v>
      </c>
      <c r="M1221" s="336" t="s">
        <v>2938</v>
      </c>
      <c r="N1221" s="97" t="s">
        <v>2879</v>
      </c>
      <c r="O1221" s="255"/>
      <c r="P1221" s="217" t="s">
        <v>30</v>
      </c>
      <c r="Q1221" s="246"/>
      <c r="R1221" s="97"/>
      <c r="S1221" s="97"/>
      <c r="T1221" s="101">
        <v>1</v>
      </c>
      <c r="U1221" s="266">
        <v>10</v>
      </c>
      <c r="V1221" s="97"/>
      <c r="W1221" s="99" t="str">
        <f t="shared" si="152"/>
        <v/>
      </c>
      <c r="X1221" s="99" t="str">
        <f t="shared" si="150"/>
        <v/>
      </c>
      <c r="Y1221" s="101"/>
      <c r="Z1221" s="101"/>
      <c r="AA1221" s="101"/>
      <c r="AB1221" s="247" t="s">
        <v>3182</v>
      </c>
      <c r="AC1221" s="97"/>
      <c r="AD1221" s="100">
        <f>IF(AE1221="","",VLOOKUP(AE1221,Mapping!AT:AU,2,FALSE))</f>
        <v>2</v>
      </c>
      <c r="AE1221" s="101" t="s">
        <v>1</v>
      </c>
    </row>
    <row r="1222" spans="1:31">
      <c r="A1222" s="215" t="s">
        <v>297</v>
      </c>
      <c r="B1222" s="217" t="s">
        <v>298</v>
      </c>
      <c r="C1222" s="312"/>
      <c r="D1222" s="312"/>
      <c r="E1222" s="312"/>
      <c r="F1222" s="243">
        <v>10</v>
      </c>
      <c r="G1222" s="97"/>
      <c r="H1222" s="99" t="str">
        <f t="shared" si="151"/>
        <v/>
      </c>
      <c r="I1222" s="99" t="str">
        <f t="shared" si="149"/>
        <v/>
      </c>
      <c r="J1222" s="101" t="s">
        <v>205</v>
      </c>
      <c r="K1222" s="331">
        <f>IFERROR(VLOOKUP(L1222,Mapping!AW:BA,5,FALSE),"")</f>
        <v>2</v>
      </c>
      <c r="L1222" s="97" t="s">
        <v>925</v>
      </c>
      <c r="M1222" s="336" t="s">
        <v>2938</v>
      </c>
      <c r="N1222" s="97" t="s">
        <v>2879</v>
      </c>
      <c r="O1222" s="255"/>
      <c r="P1222" s="217" t="s">
        <v>30</v>
      </c>
      <c r="Q1222" s="246"/>
      <c r="R1222" s="97"/>
      <c r="S1222" s="97"/>
      <c r="T1222" s="101">
        <v>1</v>
      </c>
      <c r="U1222" s="243">
        <v>10</v>
      </c>
      <c r="V1222" s="97"/>
      <c r="W1222" s="99" t="str">
        <f t="shared" si="152"/>
        <v/>
      </c>
      <c r="X1222" s="99" t="str">
        <f t="shared" si="150"/>
        <v/>
      </c>
      <c r="Y1222" s="101"/>
      <c r="Z1222" s="101"/>
      <c r="AA1222" s="101"/>
      <c r="AB1222" s="247" t="s">
        <v>3182</v>
      </c>
      <c r="AC1222" s="97"/>
      <c r="AD1222" s="100">
        <f>IF(AE1222="","",VLOOKUP(AE1222,Mapping!AT:AU,2,FALSE))</f>
        <v>2</v>
      </c>
      <c r="AE1222" s="101" t="s">
        <v>1</v>
      </c>
    </row>
    <row r="1223" spans="1:31">
      <c r="A1223" s="215" t="s">
        <v>297</v>
      </c>
      <c r="B1223" s="217" t="s">
        <v>298</v>
      </c>
      <c r="C1223" s="312"/>
      <c r="D1223" s="312"/>
      <c r="E1223" s="312"/>
      <c r="F1223" s="243">
        <v>10</v>
      </c>
      <c r="G1223" s="97"/>
      <c r="H1223" s="99" t="str">
        <f t="shared" si="151"/>
        <v/>
      </c>
      <c r="I1223" s="99" t="str">
        <f t="shared" ref="I1223:I1235" si="153">IF(G1223="","",F1223&amp;" "&amp;G1223)</f>
        <v/>
      </c>
      <c r="J1223" s="101" t="s">
        <v>205</v>
      </c>
      <c r="K1223" s="331">
        <f>IFERROR(VLOOKUP(L1223,Mapping!AW:BA,5,FALSE),"")</f>
        <v>3</v>
      </c>
      <c r="L1223" s="97" t="s">
        <v>943</v>
      </c>
      <c r="M1223" s="336" t="s">
        <v>2938</v>
      </c>
      <c r="N1223" s="97" t="s">
        <v>2879</v>
      </c>
      <c r="O1223" s="255"/>
      <c r="P1223" s="217" t="s">
        <v>30</v>
      </c>
      <c r="Q1223" s="246"/>
      <c r="R1223" s="97"/>
      <c r="S1223" s="97"/>
      <c r="T1223" s="101">
        <v>1</v>
      </c>
      <c r="U1223" s="243">
        <v>10</v>
      </c>
      <c r="V1223" s="97"/>
      <c r="W1223" s="99" t="str">
        <f t="shared" si="152"/>
        <v/>
      </c>
      <c r="X1223" s="99" t="str">
        <f t="shared" ref="X1223:X1235" si="154">IF(V1223="","",U1223&amp;" "&amp;V1223)</f>
        <v/>
      </c>
      <c r="Y1223" s="101"/>
      <c r="Z1223" s="101"/>
      <c r="AA1223" s="101"/>
      <c r="AB1223" s="247" t="s">
        <v>3182</v>
      </c>
      <c r="AC1223" s="97"/>
      <c r="AD1223" s="100">
        <f>IF(AE1223="","",VLOOKUP(AE1223,Mapping!AT:AU,2,FALSE))</f>
        <v>2</v>
      </c>
      <c r="AE1223" s="101" t="s">
        <v>1</v>
      </c>
    </row>
    <row r="1224" spans="1:31">
      <c r="A1224" s="215" t="s">
        <v>302</v>
      </c>
      <c r="B1224" s="217" t="s">
        <v>303</v>
      </c>
      <c r="C1224" s="312"/>
      <c r="D1224" s="312"/>
      <c r="E1224" s="312"/>
      <c r="F1224" s="266">
        <v>10</v>
      </c>
      <c r="G1224" s="97"/>
      <c r="H1224" s="99" t="str">
        <f t="shared" si="151"/>
        <v/>
      </c>
      <c r="I1224" s="99" t="str">
        <f t="shared" si="153"/>
        <v/>
      </c>
      <c r="J1224" s="101" t="s">
        <v>205</v>
      </c>
      <c r="K1224" s="331">
        <f>IFERROR(VLOOKUP(L1224,Mapping!AW:BA,5,FALSE),"")</f>
        <v>1</v>
      </c>
      <c r="L1224" s="97" t="s">
        <v>905</v>
      </c>
      <c r="M1224" s="336" t="s">
        <v>2938</v>
      </c>
      <c r="N1224" s="97" t="s">
        <v>2879</v>
      </c>
      <c r="O1224" s="255"/>
      <c r="P1224" s="217" t="s">
        <v>30</v>
      </c>
      <c r="Q1224" s="246"/>
      <c r="R1224" s="97"/>
      <c r="S1224" s="97"/>
      <c r="T1224" s="101">
        <v>1</v>
      </c>
      <c r="U1224" s="266">
        <v>10</v>
      </c>
      <c r="V1224" s="97"/>
      <c r="W1224" s="99" t="str">
        <f t="shared" si="152"/>
        <v/>
      </c>
      <c r="X1224" s="99" t="str">
        <f t="shared" si="154"/>
        <v/>
      </c>
      <c r="Y1224" s="101"/>
      <c r="Z1224" s="101"/>
      <c r="AA1224" s="101"/>
      <c r="AB1224" s="247" t="s">
        <v>3182</v>
      </c>
      <c r="AC1224" s="97"/>
      <c r="AD1224" s="100">
        <f>IF(AE1224="","",VLOOKUP(AE1224,Mapping!AT:AU,2,FALSE))</f>
        <v>2</v>
      </c>
      <c r="AE1224" s="101" t="s">
        <v>1</v>
      </c>
    </row>
    <row r="1225" spans="1:31">
      <c r="A1225" s="215" t="s">
        <v>302</v>
      </c>
      <c r="B1225" s="217" t="s">
        <v>303</v>
      </c>
      <c r="C1225" s="312"/>
      <c r="D1225" s="312"/>
      <c r="E1225" s="312"/>
      <c r="F1225" s="243">
        <v>10</v>
      </c>
      <c r="G1225" s="97"/>
      <c r="H1225" s="99" t="str">
        <f t="shared" si="151"/>
        <v/>
      </c>
      <c r="I1225" s="99" t="str">
        <f t="shared" si="153"/>
        <v/>
      </c>
      <c r="J1225" s="101" t="s">
        <v>205</v>
      </c>
      <c r="K1225" s="331">
        <f>IFERROR(VLOOKUP(L1225,Mapping!AW:BA,5,FALSE),"")</f>
        <v>2</v>
      </c>
      <c r="L1225" s="97" t="s">
        <v>925</v>
      </c>
      <c r="M1225" s="336" t="s">
        <v>2938</v>
      </c>
      <c r="N1225" s="97" t="s">
        <v>2879</v>
      </c>
      <c r="O1225" s="255"/>
      <c r="P1225" s="217" t="s">
        <v>30</v>
      </c>
      <c r="Q1225" s="246"/>
      <c r="R1225" s="97"/>
      <c r="S1225" s="97"/>
      <c r="T1225" s="101">
        <v>1</v>
      </c>
      <c r="U1225" s="243">
        <v>10</v>
      </c>
      <c r="V1225" s="97"/>
      <c r="W1225" s="99" t="str">
        <f t="shared" si="152"/>
        <v/>
      </c>
      <c r="X1225" s="99" t="str">
        <f t="shared" si="154"/>
        <v/>
      </c>
      <c r="Y1225" s="101"/>
      <c r="Z1225" s="101"/>
      <c r="AA1225" s="101"/>
      <c r="AB1225" s="247" t="s">
        <v>3182</v>
      </c>
      <c r="AC1225" s="97"/>
      <c r="AD1225" s="100">
        <f>IF(AE1225="","",VLOOKUP(AE1225,Mapping!AT:AU,2,FALSE))</f>
        <v>2</v>
      </c>
      <c r="AE1225" s="101" t="s">
        <v>1</v>
      </c>
    </row>
    <row r="1226" spans="1:31">
      <c r="A1226" s="215" t="s">
        <v>302</v>
      </c>
      <c r="B1226" s="217" t="s">
        <v>303</v>
      </c>
      <c r="C1226" s="312"/>
      <c r="D1226" s="312"/>
      <c r="E1226" s="312"/>
      <c r="F1226" s="243">
        <v>10</v>
      </c>
      <c r="G1226" s="97"/>
      <c r="H1226" s="99" t="str">
        <f t="shared" si="151"/>
        <v/>
      </c>
      <c r="I1226" s="99" t="str">
        <f t="shared" si="153"/>
        <v/>
      </c>
      <c r="J1226" s="101" t="s">
        <v>205</v>
      </c>
      <c r="K1226" s="331">
        <f>IFERROR(VLOOKUP(L1226,Mapping!AW:BA,5,FALSE),"")</f>
        <v>3</v>
      </c>
      <c r="L1226" s="97" t="s">
        <v>943</v>
      </c>
      <c r="M1226" s="336" t="s">
        <v>2938</v>
      </c>
      <c r="N1226" s="97" t="s">
        <v>2879</v>
      </c>
      <c r="O1226" s="255"/>
      <c r="P1226" s="217" t="s">
        <v>30</v>
      </c>
      <c r="Q1226" s="246"/>
      <c r="R1226" s="97"/>
      <c r="S1226" s="97"/>
      <c r="T1226" s="101">
        <v>1</v>
      </c>
      <c r="U1226" s="243">
        <v>10</v>
      </c>
      <c r="V1226" s="97"/>
      <c r="W1226" s="99" t="str">
        <f t="shared" si="152"/>
        <v/>
      </c>
      <c r="X1226" s="99" t="str">
        <f t="shared" si="154"/>
        <v/>
      </c>
      <c r="Y1226" s="101"/>
      <c r="Z1226" s="101"/>
      <c r="AA1226" s="101"/>
      <c r="AB1226" s="247" t="s">
        <v>3182</v>
      </c>
      <c r="AC1226" s="97"/>
      <c r="AD1226" s="100">
        <f>IF(AE1226="","",VLOOKUP(AE1226,Mapping!AT:AU,2,FALSE))</f>
        <v>2</v>
      </c>
      <c r="AE1226" s="101" t="s">
        <v>1</v>
      </c>
    </row>
    <row r="1227" spans="1:31">
      <c r="A1227" s="215" t="s">
        <v>334</v>
      </c>
      <c r="B1227" s="217" t="s">
        <v>335</v>
      </c>
      <c r="C1227" s="312"/>
      <c r="D1227" s="312"/>
      <c r="E1227" s="312"/>
      <c r="F1227" s="266">
        <v>10</v>
      </c>
      <c r="G1227" s="97"/>
      <c r="H1227" s="99" t="str">
        <f t="shared" si="151"/>
        <v/>
      </c>
      <c r="I1227" s="99" t="str">
        <f t="shared" si="153"/>
        <v/>
      </c>
      <c r="J1227" s="101" t="s">
        <v>205</v>
      </c>
      <c r="K1227" s="331">
        <f>IFERROR(VLOOKUP(L1227,Mapping!AW:BA,5,FALSE),"")</f>
        <v>1</v>
      </c>
      <c r="L1227" s="97" t="s">
        <v>905</v>
      </c>
      <c r="M1227" s="336" t="s">
        <v>2938</v>
      </c>
      <c r="N1227" s="97" t="s">
        <v>2879</v>
      </c>
      <c r="O1227" s="255"/>
      <c r="P1227" s="217" t="s">
        <v>30</v>
      </c>
      <c r="Q1227" s="246"/>
      <c r="R1227" s="97"/>
      <c r="S1227" s="97"/>
      <c r="T1227" s="101">
        <v>1</v>
      </c>
      <c r="U1227" s="266">
        <v>10</v>
      </c>
      <c r="V1227" s="97"/>
      <c r="W1227" s="99" t="str">
        <f t="shared" si="152"/>
        <v/>
      </c>
      <c r="X1227" s="99" t="str">
        <f t="shared" si="154"/>
        <v/>
      </c>
      <c r="Y1227" s="101"/>
      <c r="Z1227" s="101"/>
      <c r="AA1227" s="101"/>
      <c r="AB1227" s="247" t="s">
        <v>3182</v>
      </c>
      <c r="AC1227" s="97"/>
      <c r="AD1227" s="100">
        <f>IF(AE1227="","",VLOOKUP(AE1227,Mapping!AT:AU,2,FALSE))</f>
        <v>2</v>
      </c>
      <c r="AE1227" s="101" t="s">
        <v>1</v>
      </c>
    </row>
    <row r="1228" spans="1:31">
      <c r="A1228" s="215" t="s">
        <v>334</v>
      </c>
      <c r="B1228" s="217" t="s">
        <v>335</v>
      </c>
      <c r="C1228" s="312"/>
      <c r="D1228" s="312"/>
      <c r="E1228" s="312"/>
      <c r="F1228" s="243">
        <v>10</v>
      </c>
      <c r="G1228" s="97"/>
      <c r="H1228" s="99" t="str">
        <f t="shared" si="151"/>
        <v/>
      </c>
      <c r="I1228" s="99" t="str">
        <f t="shared" si="153"/>
        <v/>
      </c>
      <c r="J1228" s="101" t="s">
        <v>205</v>
      </c>
      <c r="K1228" s="331">
        <f>IFERROR(VLOOKUP(L1228,Mapping!AW:BA,5,FALSE),"")</f>
        <v>2</v>
      </c>
      <c r="L1228" s="97" t="s">
        <v>925</v>
      </c>
      <c r="M1228" s="336" t="s">
        <v>2938</v>
      </c>
      <c r="N1228" s="97" t="s">
        <v>2879</v>
      </c>
      <c r="O1228" s="255"/>
      <c r="P1228" s="217" t="s">
        <v>30</v>
      </c>
      <c r="Q1228" s="246"/>
      <c r="R1228" s="97"/>
      <c r="S1228" s="97"/>
      <c r="T1228" s="101">
        <v>1</v>
      </c>
      <c r="U1228" s="243">
        <v>10</v>
      </c>
      <c r="V1228" s="97"/>
      <c r="W1228" s="99" t="str">
        <f t="shared" si="152"/>
        <v/>
      </c>
      <c r="X1228" s="99" t="str">
        <f t="shared" si="154"/>
        <v/>
      </c>
      <c r="Y1228" s="101"/>
      <c r="Z1228" s="101"/>
      <c r="AA1228" s="101"/>
      <c r="AB1228" s="247" t="s">
        <v>3182</v>
      </c>
      <c r="AC1228" s="97"/>
      <c r="AD1228" s="100">
        <v>2</v>
      </c>
      <c r="AE1228" s="101" t="s">
        <v>1</v>
      </c>
    </row>
    <row r="1229" spans="1:31">
      <c r="A1229" s="215" t="s">
        <v>334</v>
      </c>
      <c r="B1229" s="217" t="s">
        <v>335</v>
      </c>
      <c r="C1229" s="312"/>
      <c r="D1229" s="312"/>
      <c r="E1229" s="312"/>
      <c r="F1229" s="243">
        <v>10</v>
      </c>
      <c r="G1229" s="97"/>
      <c r="H1229" s="99" t="str">
        <f t="shared" si="151"/>
        <v/>
      </c>
      <c r="I1229" s="99" t="str">
        <f t="shared" si="153"/>
        <v/>
      </c>
      <c r="J1229" s="101" t="s">
        <v>205</v>
      </c>
      <c r="K1229" s="331">
        <f>IFERROR(VLOOKUP(L1229,Mapping!AW:BA,5,FALSE),"")</f>
        <v>3</v>
      </c>
      <c r="L1229" s="97" t="s">
        <v>943</v>
      </c>
      <c r="M1229" s="336" t="s">
        <v>2938</v>
      </c>
      <c r="N1229" s="97" t="s">
        <v>2879</v>
      </c>
      <c r="O1229" s="255"/>
      <c r="P1229" s="217" t="s">
        <v>30</v>
      </c>
      <c r="Q1229" s="246"/>
      <c r="R1229" s="97"/>
      <c r="S1229" s="97"/>
      <c r="T1229" s="101">
        <v>1</v>
      </c>
      <c r="U1229" s="243">
        <v>10</v>
      </c>
      <c r="V1229" s="97"/>
      <c r="W1229" s="99" t="str">
        <f t="shared" si="152"/>
        <v/>
      </c>
      <c r="X1229" s="99" t="str">
        <f t="shared" si="154"/>
        <v/>
      </c>
      <c r="Y1229" s="101"/>
      <c r="Z1229" s="101"/>
      <c r="AA1229" s="101"/>
      <c r="AB1229" s="247" t="s">
        <v>3182</v>
      </c>
      <c r="AC1229" s="97"/>
      <c r="AD1229" s="100">
        <f>IF(AE1229="","",VLOOKUP(AE1229,Mapping!AT:AU,2,FALSE))</f>
        <v>2</v>
      </c>
      <c r="AE1229" s="101" t="s">
        <v>1</v>
      </c>
    </row>
    <row r="1230" spans="1:31">
      <c r="A1230" s="215" t="s">
        <v>352</v>
      </c>
      <c r="B1230" s="217" t="s">
        <v>353</v>
      </c>
      <c r="C1230" s="312"/>
      <c r="D1230" s="312"/>
      <c r="E1230" s="312"/>
      <c r="F1230" s="266">
        <v>10</v>
      </c>
      <c r="G1230" s="97"/>
      <c r="H1230" s="99" t="str">
        <f t="shared" si="151"/>
        <v/>
      </c>
      <c r="I1230" s="99" t="str">
        <f t="shared" si="153"/>
        <v/>
      </c>
      <c r="J1230" s="101" t="s">
        <v>205</v>
      </c>
      <c r="K1230" s="331">
        <f>IFERROR(VLOOKUP(L1230,Mapping!AW:BA,5,FALSE),"")</f>
        <v>1</v>
      </c>
      <c r="L1230" s="97" t="s">
        <v>905</v>
      </c>
      <c r="M1230" s="336" t="s">
        <v>2938</v>
      </c>
      <c r="N1230" s="97" t="s">
        <v>2879</v>
      </c>
      <c r="O1230" s="255"/>
      <c r="P1230" s="217" t="s">
        <v>30</v>
      </c>
      <c r="Q1230" s="246"/>
      <c r="R1230" s="97"/>
      <c r="S1230" s="97"/>
      <c r="T1230" s="101">
        <v>1</v>
      </c>
      <c r="U1230" s="266">
        <v>10</v>
      </c>
      <c r="V1230" s="97"/>
      <c r="W1230" s="99" t="str">
        <f t="shared" si="152"/>
        <v/>
      </c>
      <c r="X1230" s="99" t="str">
        <f t="shared" si="154"/>
        <v/>
      </c>
      <c r="Y1230" s="101"/>
      <c r="Z1230" s="101"/>
      <c r="AA1230" s="101"/>
      <c r="AB1230" s="247" t="s">
        <v>3182</v>
      </c>
      <c r="AC1230" s="97"/>
      <c r="AD1230" s="100">
        <f>IF(AE1230="","",VLOOKUP(AE1230,Mapping!AT:AU,2,FALSE))</f>
        <v>2</v>
      </c>
      <c r="AE1230" s="101" t="s">
        <v>1</v>
      </c>
    </row>
    <row r="1231" spans="1:31">
      <c r="A1231" s="215" t="s">
        <v>352</v>
      </c>
      <c r="B1231" s="217" t="s">
        <v>353</v>
      </c>
      <c r="C1231" s="312"/>
      <c r="D1231" s="312"/>
      <c r="E1231" s="312"/>
      <c r="F1231" s="243">
        <v>10</v>
      </c>
      <c r="G1231" s="97"/>
      <c r="H1231" s="99" t="str">
        <f t="shared" si="151"/>
        <v/>
      </c>
      <c r="I1231" s="99" t="str">
        <f t="shared" si="153"/>
        <v/>
      </c>
      <c r="J1231" s="101" t="s">
        <v>205</v>
      </c>
      <c r="K1231" s="331">
        <f>IFERROR(VLOOKUP(L1231,Mapping!AW:BA,5,FALSE),"")</f>
        <v>2</v>
      </c>
      <c r="L1231" s="97" t="s">
        <v>925</v>
      </c>
      <c r="M1231" s="336" t="s">
        <v>2938</v>
      </c>
      <c r="N1231" s="97" t="s">
        <v>2879</v>
      </c>
      <c r="O1231" s="255"/>
      <c r="P1231" s="217" t="s">
        <v>30</v>
      </c>
      <c r="Q1231" s="246"/>
      <c r="R1231" s="97"/>
      <c r="S1231" s="97"/>
      <c r="T1231" s="101">
        <v>1</v>
      </c>
      <c r="U1231" s="243">
        <v>10</v>
      </c>
      <c r="V1231" s="97"/>
      <c r="W1231" s="99" t="str">
        <f t="shared" si="152"/>
        <v/>
      </c>
      <c r="X1231" s="99" t="str">
        <f t="shared" si="154"/>
        <v/>
      </c>
      <c r="Y1231" s="101"/>
      <c r="Z1231" s="101"/>
      <c r="AA1231" s="101"/>
      <c r="AB1231" s="247" t="s">
        <v>3182</v>
      </c>
      <c r="AC1231" s="97"/>
      <c r="AD1231" s="100">
        <f>IF(AE1231="","",VLOOKUP(AE1231,Mapping!AT:AU,2,FALSE))</f>
        <v>2</v>
      </c>
      <c r="AE1231" s="101" t="s">
        <v>1</v>
      </c>
    </row>
    <row r="1232" spans="1:31">
      <c r="A1232" s="215" t="s">
        <v>352</v>
      </c>
      <c r="B1232" s="217" t="s">
        <v>353</v>
      </c>
      <c r="C1232" s="312"/>
      <c r="D1232" s="312"/>
      <c r="E1232" s="312"/>
      <c r="F1232" s="243">
        <v>10</v>
      </c>
      <c r="G1232" s="97"/>
      <c r="H1232" s="99" t="str">
        <f t="shared" si="151"/>
        <v/>
      </c>
      <c r="I1232" s="99" t="str">
        <f t="shared" si="153"/>
        <v/>
      </c>
      <c r="J1232" s="101" t="s">
        <v>205</v>
      </c>
      <c r="K1232" s="331">
        <f>IFERROR(VLOOKUP(L1232,Mapping!AW:BA,5,FALSE),"")</f>
        <v>3</v>
      </c>
      <c r="L1232" s="97" t="s">
        <v>943</v>
      </c>
      <c r="M1232" s="336" t="s">
        <v>2938</v>
      </c>
      <c r="N1232" s="97" t="s">
        <v>2879</v>
      </c>
      <c r="O1232" s="255"/>
      <c r="P1232" s="217" t="s">
        <v>30</v>
      </c>
      <c r="Q1232" s="246"/>
      <c r="R1232" s="97"/>
      <c r="S1232" s="97"/>
      <c r="T1232" s="101">
        <v>1</v>
      </c>
      <c r="U1232" s="243">
        <v>10</v>
      </c>
      <c r="V1232" s="97"/>
      <c r="W1232" s="99" t="str">
        <f t="shared" si="152"/>
        <v/>
      </c>
      <c r="X1232" s="99" t="str">
        <f t="shared" si="154"/>
        <v/>
      </c>
      <c r="Y1232" s="101"/>
      <c r="Z1232" s="101"/>
      <c r="AA1232" s="101"/>
      <c r="AB1232" s="247" t="s">
        <v>3182</v>
      </c>
      <c r="AC1232" s="97"/>
      <c r="AD1232" s="100">
        <f>IF(AE1232="","",VLOOKUP(AE1232,Mapping!AT:AU,2,FALSE))</f>
        <v>2</v>
      </c>
      <c r="AE1232" s="101" t="s">
        <v>1</v>
      </c>
    </row>
    <row r="1233" spans="1:31">
      <c r="A1233" s="215" t="s">
        <v>380</v>
      </c>
      <c r="B1233" s="217" t="s">
        <v>381</v>
      </c>
      <c r="C1233" s="312"/>
      <c r="D1233" s="312"/>
      <c r="E1233" s="312"/>
      <c r="F1233" s="266">
        <v>10</v>
      </c>
      <c r="G1233" s="97"/>
      <c r="H1233" s="99" t="str">
        <f t="shared" si="151"/>
        <v/>
      </c>
      <c r="I1233" s="99" t="str">
        <f t="shared" si="153"/>
        <v/>
      </c>
      <c r="J1233" s="101" t="s">
        <v>205</v>
      </c>
      <c r="K1233" s="331">
        <f>IFERROR(VLOOKUP(L1233,Mapping!AW:BA,5,FALSE),"")</f>
        <v>2</v>
      </c>
      <c r="L1233" s="97" t="s">
        <v>925</v>
      </c>
      <c r="M1233" s="336" t="s">
        <v>2938</v>
      </c>
      <c r="N1233" s="97" t="s">
        <v>2879</v>
      </c>
      <c r="O1233" s="255"/>
      <c r="P1233" s="217" t="s">
        <v>30</v>
      </c>
      <c r="Q1233" s="246"/>
      <c r="R1233" s="97"/>
      <c r="S1233" s="97"/>
      <c r="T1233" s="101">
        <v>1</v>
      </c>
      <c r="U1233" s="266">
        <v>10</v>
      </c>
      <c r="V1233" s="97"/>
      <c r="W1233" s="99" t="str">
        <f t="shared" si="152"/>
        <v/>
      </c>
      <c r="X1233" s="99" t="str">
        <f t="shared" si="154"/>
        <v/>
      </c>
      <c r="Y1233" s="101"/>
      <c r="Z1233" s="101"/>
      <c r="AA1233" s="101"/>
      <c r="AB1233" s="247" t="s">
        <v>3182</v>
      </c>
      <c r="AC1233" s="97"/>
      <c r="AD1233" s="100">
        <f>IF(AE1233="","",VLOOKUP(AE1233,Mapping!AT:AU,2,FALSE))</f>
        <v>2</v>
      </c>
      <c r="AE1233" s="101" t="s">
        <v>1</v>
      </c>
    </row>
    <row r="1234" spans="1:31">
      <c r="A1234" s="215" t="s">
        <v>377</v>
      </c>
      <c r="B1234" s="217" t="s">
        <v>378</v>
      </c>
      <c r="C1234" s="312"/>
      <c r="D1234" s="312"/>
      <c r="E1234" s="312"/>
      <c r="F1234" s="243">
        <v>10</v>
      </c>
      <c r="G1234" s="97"/>
      <c r="H1234" s="99" t="str">
        <f t="shared" si="151"/>
        <v/>
      </c>
      <c r="I1234" s="99" t="str">
        <f t="shared" si="153"/>
        <v/>
      </c>
      <c r="J1234" s="101" t="s">
        <v>205</v>
      </c>
      <c r="K1234" s="331">
        <f>IFERROR(VLOOKUP(L1234,Mapping!AW:BA,5,FALSE),"")</f>
        <v>2</v>
      </c>
      <c r="L1234" s="97" t="s">
        <v>925</v>
      </c>
      <c r="M1234" s="336" t="s">
        <v>2938</v>
      </c>
      <c r="N1234" s="97" t="s">
        <v>2879</v>
      </c>
      <c r="O1234" s="255">
        <v>44680</v>
      </c>
      <c r="P1234" s="217" t="s">
        <v>30</v>
      </c>
      <c r="Q1234" s="246"/>
      <c r="R1234" s="97"/>
      <c r="S1234" s="97"/>
      <c r="T1234" s="101">
        <v>1</v>
      </c>
      <c r="U1234" s="243">
        <v>10</v>
      </c>
      <c r="V1234" s="97"/>
      <c r="W1234" s="99" t="str">
        <f t="shared" si="152"/>
        <v/>
      </c>
      <c r="X1234" s="99" t="str">
        <f t="shared" si="154"/>
        <v/>
      </c>
      <c r="Y1234" s="101"/>
      <c r="Z1234" s="101"/>
      <c r="AA1234" s="101"/>
      <c r="AB1234" s="247" t="s">
        <v>3182</v>
      </c>
      <c r="AC1234" s="97"/>
      <c r="AD1234" s="100">
        <f>IF(AE1234="","",VLOOKUP(AE1234,Mapping!AT:AU,2,FALSE))</f>
        <v>2</v>
      </c>
      <c r="AE1234" s="101" t="s">
        <v>1</v>
      </c>
    </row>
    <row r="1235" spans="1:31">
      <c r="A1235" s="215" t="s">
        <v>383</v>
      </c>
      <c r="B1235" s="217" t="s">
        <v>384</v>
      </c>
      <c r="C1235" s="312"/>
      <c r="D1235" s="312"/>
      <c r="E1235" s="312"/>
      <c r="F1235" s="243">
        <v>10</v>
      </c>
      <c r="G1235" s="97"/>
      <c r="H1235" s="99" t="str">
        <f t="shared" si="151"/>
        <v/>
      </c>
      <c r="I1235" s="99" t="str">
        <f t="shared" si="153"/>
        <v/>
      </c>
      <c r="J1235" s="101" t="s">
        <v>205</v>
      </c>
      <c r="K1235" s="331">
        <f>IFERROR(VLOOKUP(L1235,Mapping!AW:BA,5,FALSE),"")</f>
        <v>2</v>
      </c>
      <c r="L1235" s="97" t="s">
        <v>925</v>
      </c>
      <c r="M1235" s="336" t="s">
        <v>2938</v>
      </c>
      <c r="N1235" s="97" t="s">
        <v>2879</v>
      </c>
      <c r="O1235" s="255">
        <v>44680</v>
      </c>
      <c r="P1235" s="217" t="s">
        <v>30</v>
      </c>
      <c r="Q1235" s="246"/>
      <c r="R1235" s="97"/>
      <c r="S1235" s="97"/>
      <c r="T1235" s="101">
        <v>1</v>
      </c>
      <c r="U1235" s="243">
        <v>10</v>
      </c>
      <c r="V1235" s="97"/>
      <c r="W1235" s="99" t="str">
        <f t="shared" si="152"/>
        <v/>
      </c>
      <c r="X1235" s="99" t="str">
        <f t="shared" si="154"/>
        <v/>
      </c>
      <c r="Y1235" s="101"/>
      <c r="Z1235" s="101"/>
      <c r="AA1235" s="101"/>
      <c r="AB1235" s="247" t="s">
        <v>3182</v>
      </c>
      <c r="AC1235" s="97"/>
      <c r="AD1235" s="100">
        <f>IF(AE1235="","",VLOOKUP(AE1235,Mapping!AT:AU,2,FALSE))</f>
        <v>2</v>
      </c>
      <c r="AE1235" s="101" t="s">
        <v>1</v>
      </c>
    </row>
    <row r="1236" spans="1:31">
      <c r="A1236" s="323" t="s">
        <v>393</v>
      </c>
      <c r="B1236" s="214" t="s">
        <v>394</v>
      </c>
      <c r="C1236" s="313"/>
      <c r="D1236" s="313"/>
      <c r="E1236" s="313"/>
      <c r="F1236" s="266">
        <v>10</v>
      </c>
      <c r="G1236" s="241"/>
      <c r="H1236" s="267"/>
      <c r="I1236" s="267"/>
      <c r="J1236" s="101" t="s">
        <v>205</v>
      </c>
      <c r="K1236" s="333">
        <f>IFERROR(VLOOKUP(L1236,Mapping!AW:BA,5,FALSE),"")</f>
        <v>2</v>
      </c>
      <c r="L1236" s="97" t="s">
        <v>925</v>
      </c>
      <c r="M1236" s="338" t="s">
        <v>2938</v>
      </c>
      <c r="N1236" s="241" t="s">
        <v>2879</v>
      </c>
      <c r="O1236" s="255">
        <v>44680</v>
      </c>
      <c r="P1236" s="214" t="s">
        <v>30</v>
      </c>
      <c r="Q1236" s="268"/>
      <c r="R1236" s="241"/>
      <c r="S1236" s="241"/>
      <c r="T1236" s="269">
        <v>1</v>
      </c>
      <c r="U1236" s="266">
        <v>10</v>
      </c>
      <c r="V1236" s="241"/>
      <c r="W1236" s="267"/>
      <c r="X1236" s="267"/>
      <c r="Y1236" s="269"/>
      <c r="Z1236" s="269"/>
      <c r="AA1236" s="269"/>
      <c r="AB1236" s="270" t="s">
        <v>3182</v>
      </c>
      <c r="AC1236" s="241"/>
      <c r="AD1236" s="271">
        <f>IF(AE1236="","",VLOOKUP(AE1236,Mapping!AT:AU,2,FALSE))</f>
        <v>2</v>
      </c>
      <c r="AE1236" s="269" t="s">
        <v>1</v>
      </c>
    </row>
    <row r="1237" spans="1:31">
      <c r="A1237" s="215" t="s">
        <v>489</v>
      </c>
      <c r="B1237" s="217" t="s">
        <v>490</v>
      </c>
      <c r="C1237" s="312"/>
      <c r="D1237" s="312"/>
      <c r="E1237" s="312"/>
      <c r="F1237" s="243">
        <v>10</v>
      </c>
      <c r="G1237" s="97"/>
      <c r="H1237" s="99"/>
      <c r="I1237" s="99"/>
      <c r="J1237" s="101" t="s">
        <v>205</v>
      </c>
      <c r="K1237" s="331">
        <f>IFERROR(VLOOKUP(L1237,Mapping!AW:BA,5,FALSE),"")</f>
        <v>2</v>
      </c>
      <c r="L1237" s="97" t="s">
        <v>925</v>
      </c>
      <c r="M1237" s="336" t="s">
        <v>2938</v>
      </c>
      <c r="N1237" s="97" t="s">
        <v>2879</v>
      </c>
      <c r="O1237" s="255">
        <v>44680</v>
      </c>
      <c r="P1237" s="217" t="s">
        <v>30</v>
      </c>
      <c r="Q1237" s="246"/>
      <c r="R1237" s="97"/>
      <c r="S1237" s="97"/>
      <c r="T1237" s="101">
        <v>1</v>
      </c>
      <c r="U1237" s="243">
        <v>10</v>
      </c>
      <c r="V1237" s="97"/>
      <c r="W1237" s="99"/>
      <c r="X1237" s="99"/>
      <c r="Y1237" s="101"/>
      <c r="Z1237" s="101"/>
      <c r="AA1237" s="101"/>
      <c r="AB1237" s="247" t="s">
        <v>3182</v>
      </c>
      <c r="AC1237" s="97"/>
      <c r="AD1237" s="100">
        <f>IF(AE1237="","",VLOOKUP(AE1237,Mapping!AT:AU,2,FALSE))</f>
        <v>2</v>
      </c>
      <c r="AE1237" s="101" t="s">
        <v>1</v>
      </c>
    </row>
    <row r="1238" spans="1:31">
      <c r="A1238" s="215" t="s">
        <v>489</v>
      </c>
      <c r="B1238" s="217" t="s">
        <v>490</v>
      </c>
      <c r="C1238" s="312"/>
      <c r="D1238" s="312"/>
      <c r="E1238" s="312"/>
      <c r="F1238" s="243">
        <v>10</v>
      </c>
      <c r="G1238" s="97"/>
      <c r="H1238" s="99"/>
      <c r="I1238" s="99"/>
      <c r="J1238" s="217"/>
      <c r="K1238" s="331">
        <f>IFERROR(VLOOKUP(L1238,Mapping!AW:BA,5,FALSE),"")</f>
        <v>2</v>
      </c>
      <c r="L1238" s="97" t="s">
        <v>925</v>
      </c>
      <c r="M1238" s="336" t="s">
        <v>3057</v>
      </c>
      <c r="N1238" s="97" t="s">
        <v>2879</v>
      </c>
      <c r="O1238" s="255">
        <v>44680</v>
      </c>
      <c r="P1238" s="101" t="s">
        <v>3047</v>
      </c>
      <c r="Q1238" s="246"/>
      <c r="R1238" s="97"/>
      <c r="S1238" s="97"/>
      <c r="T1238" s="101">
        <v>1</v>
      </c>
      <c r="U1238" s="243">
        <v>12</v>
      </c>
      <c r="V1238" s="97">
        <v>10</v>
      </c>
      <c r="W1238" s="99"/>
      <c r="X1238" s="99"/>
      <c r="Y1238" s="243">
        <v>12</v>
      </c>
      <c r="Z1238" s="97">
        <v>10</v>
      </c>
      <c r="AA1238" s="97" t="s">
        <v>1462</v>
      </c>
      <c r="AB1238" s="247" t="s">
        <v>3182</v>
      </c>
      <c r="AC1238" s="97"/>
      <c r="AD1238" s="100">
        <f>IF(AE1238="","",VLOOKUP(AE1238,Mapping!AT:AU,2,FALSE))</f>
        <v>2</v>
      </c>
      <c r="AE1238" s="101" t="s">
        <v>1</v>
      </c>
    </row>
    <row r="1239" spans="1:31">
      <c r="A1239" s="215" t="s">
        <v>489</v>
      </c>
      <c r="B1239" s="217" t="s">
        <v>490</v>
      </c>
      <c r="C1239" s="312"/>
      <c r="D1239" s="312"/>
      <c r="E1239" s="312"/>
      <c r="F1239" s="243"/>
      <c r="G1239" s="97"/>
      <c r="H1239" s="99"/>
      <c r="I1239" s="99"/>
      <c r="J1239" s="101"/>
      <c r="K1239" s="331">
        <f>IFERROR(VLOOKUP(L1239,Mapping!AW:BA,5,FALSE),"")</f>
        <v>2</v>
      </c>
      <c r="L1239" s="97" t="s">
        <v>925</v>
      </c>
      <c r="M1239" s="336" t="s">
        <v>2938</v>
      </c>
      <c r="N1239" s="97" t="s">
        <v>2879</v>
      </c>
      <c r="O1239" s="255">
        <v>44680</v>
      </c>
      <c r="P1239" s="101" t="s">
        <v>3194</v>
      </c>
      <c r="Q1239" s="246"/>
      <c r="R1239" s="97"/>
      <c r="S1239" s="97"/>
      <c r="T1239" s="101">
        <v>1</v>
      </c>
      <c r="U1239" s="243"/>
      <c r="V1239" s="97"/>
      <c r="W1239" s="99"/>
      <c r="X1239" s="99"/>
      <c r="Y1239" s="101"/>
      <c r="Z1239" s="101"/>
      <c r="AA1239" s="101"/>
      <c r="AB1239" s="247" t="s">
        <v>3182</v>
      </c>
      <c r="AC1239" s="97"/>
      <c r="AD1239" s="100">
        <f>IF(AE1239="","",VLOOKUP(AE1239,Mapping!AT:AU,2,FALSE))</f>
        <v>2</v>
      </c>
      <c r="AE1239" s="101" t="s">
        <v>1</v>
      </c>
    </row>
    <row r="1240" spans="1:31">
      <c r="A1240" s="215" t="s">
        <v>491</v>
      </c>
      <c r="B1240" s="217" t="s">
        <v>492</v>
      </c>
      <c r="C1240" s="312"/>
      <c r="D1240" s="312"/>
      <c r="E1240" s="312"/>
      <c r="F1240" s="243">
        <v>10</v>
      </c>
      <c r="G1240" s="97"/>
      <c r="H1240" s="99"/>
      <c r="I1240" s="99"/>
      <c r="J1240" s="101" t="s">
        <v>205</v>
      </c>
      <c r="K1240" s="331">
        <f>IFERROR(VLOOKUP(L1240,Mapping!AW:BA,5,FALSE),"")</f>
        <v>5</v>
      </c>
      <c r="L1240" s="97" t="s">
        <v>975</v>
      </c>
      <c r="M1240" s="336" t="s">
        <v>2938</v>
      </c>
      <c r="N1240" s="97" t="s">
        <v>2879</v>
      </c>
      <c r="O1240" s="255">
        <v>44680</v>
      </c>
      <c r="P1240" s="217" t="s">
        <v>30</v>
      </c>
      <c r="Q1240" s="246"/>
      <c r="R1240" s="97"/>
      <c r="S1240" s="97"/>
      <c r="T1240" s="101">
        <v>1</v>
      </c>
      <c r="U1240" s="243">
        <v>10</v>
      </c>
      <c r="V1240" s="97"/>
      <c r="W1240" s="99"/>
      <c r="X1240" s="99"/>
      <c r="Y1240" s="101"/>
      <c r="Z1240" s="101"/>
      <c r="AA1240" s="101"/>
      <c r="AB1240" s="247" t="s">
        <v>3182</v>
      </c>
      <c r="AC1240" s="97"/>
      <c r="AD1240" s="100">
        <f>IF(AE1240="","",VLOOKUP(AE1240,Mapping!AT:AU,2,FALSE))</f>
        <v>2</v>
      </c>
      <c r="AE1240" s="101" t="s">
        <v>1</v>
      </c>
    </row>
    <row r="1241" spans="1:31">
      <c r="A1241" s="215" t="s">
        <v>491</v>
      </c>
      <c r="B1241" s="217" t="s">
        <v>492</v>
      </c>
      <c r="C1241" s="312"/>
      <c r="D1241" s="312"/>
      <c r="E1241" s="312"/>
      <c r="F1241" s="243"/>
      <c r="G1241" s="97"/>
      <c r="H1241" s="99"/>
      <c r="I1241" s="99"/>
      <c r="J1241" s="217"/>
      <c r="K1241" s="331">
        <f>IFERROR(VLOOKUP(L1241,Mapping!AW:BA,5,FALSE),"")</f>
        <v>5</v>
      </c>
      <c r="L1241" s="97" t="s">
        <v>975</v>
      </c>
      <c r="M1241" s="336" t="s">
        <v>3057</v>
      </c>
      <c r="N1241" s="97" t="s">
        <v>2879</v>
      </c>
      <c r="O1241" s="255">
        <v>44680</v>
      </c>
      <c r="P1241" s="101" t="s">
        <v>3047</v>
      </c>
      <c r="Q1241" s="246"/>
      <c r="R1241" s="97"/>
      <c r="S1241" s="97"/>
      <c r="T1241" s="101">
        <v>1</v>
      </c>
      <c r="U1241" s="21">
        <v>12</v>
      </c>
      <c r="V1241" s="1">
        <v>10</v>
      </c>
      <c r="W1241" s="99"/>
      <c r="X1241" s="99"/>
      <c r="Y1241" s="21">
        <v>12</v>
      </c>
      <c r="Z1241" s="1">
        <v>10</v>
      </c>
      <c r="AA1241" s="1" t="s">
        <v>1458</v>
      </c>
      <c r="AB1241" s="247" t="s">
        <v>3182</v>
      </c>
      <c r="AC1241" s="97"/>
      <c r="AD1241" s="100">
        <f>IF(AE1241="","",VLOOKUP(AE1241,Mapping!AT:AU,2,FALSE))</f>
        <v>2</v>
      </c>
      <c r="AE1241" s="101" t="s">
        <v>1</v>
      </c>
    </row>
    <row r="1242" spans="1:31">
      <c r="A1242" s="215" t="s">
        <v>491</v>
      </c>
      <c r="B1242" s="217" t="s">
        <v>492</v>
      </c>
      <c r="C1242" s="312"/>
      <c r="D1242" s="312"/>
      <c r="E1242" s="312"/>
      <c r="F1242" s="243"/>
      <c r="G1242" s="97"/>
      <c r="H1242" s="99" t="str">
        <f t="shared" ref="H1242:H1273" si="155">IF(G1242="","","UREN -80 033001"&amp;" "&amp;F1242&amp;" "&amp;G1242)</f>
        <v/>
      </c>
      <c r="I1242" s="99" t="str">
        <f t="shared" ref="I1242:I1273" si="156">IF(G1242="","",F1242&amp;" "&amp;G1242)</f>
        <v/>
      </c>
      <c r="J1242" s="101"/>
      <c r="K1242" s="331">
        <f>IFERROR(VLOOKUP(L1242,Mapping!AW:BA,5,FALSE),"")</f>
        <v>5</v>
      </c>
      <c r="L1242" s="97" t="s">
        <v>975</v>
      </c>
      <c r="M1242" s="336" t="s">
        <v>2938</v>
      </c>
      <c r="N1242" s="97" t="s">
        <v>2879</v>
      </c>
      <c r="O1242" s="255">
        <v>44680</v>
      </c>
      <c r="P1242" s="13" t="s">
        <v>912</v>
      </c>
      <c r="Q1242" s="246"/>
      <c r="R1242" s="97"/>
      <c r="S1242" s="97"/>
      <c r="T1242" s="101">
        <v>1</v>
      </c>
      <c r="U1242" s="243"/>
      <c r="V1242" s="97"/>
      <c r="W1242" s="99" t="str">
        <f t="shared" ref="W1242:W1248" si="157">IF(V1242="","","UREN -80 033001"&amp;" "&amp;U1242&amp;" "&amp;V1242)</f>
        <v/>
      </c>
      <c r="X1242" s="99" t="str">
        <f t="shared" ref="X1242:X1248" si="158">IF(V1242="","",U1242&amp;" "&amp;V1242)</f>
        <v/>
      </c>
      <c r="Y1242" s="101"/>
      <c r="Z1242" s="101"/>
      <c r="AA1242" s="101"/>
      <c r="AB1242" s="247" t="s">
        <v>3182</v>
      </c>
      <c r="AC1242" s="97"/>
      <c r="AD1242" s="100">
        <f>IF(AE1242="","",VLOOKUP(AE1242,Mapping!AT:AU,2,FALSE))</f>
        <v>2</v>
      </c>
      <c r="AE1242" s="101" t="s">
        <v>1</v>
      </c>
    </row>
    <row r="1243" spans="1:31" ht="29">
      <c r="A1243" s="215" t="s">
        <v>647</v>
      </c>
      <c r="B1243" s="217"/>
      <c r="C1243" s="312"/>
      <c r="D1243" s="312"/>
      <c r="E1243" s="312"/>
      <c r="F1243" s="243">
        <v>10</v>
      </c>
      <c r="G1243" s="97"/>
      <c r="H1243" s="99" t="str">
        <f t="shared" si="155"/>
        <v/>
      </c>
      <c r="I1243" s="99" t="str">
        <f t="shared" si="156"/>
        <v/>
      </c>
      <c r="J1243" s="101" t="s">
        <v>205</v>
      </c>
      <c r="K1243" s="331" t="str">
        <f>IFERROR(VLOOKUP(L1243,Mapping!AW:BA,5,FALSE),"")</f>
        <v/>
      </c>
      <c r="L1243" s="97" t="s">
        <v>3195</v>
      </c>
      <c r="M1243" s="336" t="s">
        <v>2938</v>
      </c>
      <c r="N1243" s="97" t="s">
        <v>2879</v>
      </c>
      <c r="O1243" s="255">
        <v>44680</v>
      </c>
      <c r="P1243" s="217" t="s">
        <v>30</v>
      </c>
      <c r="Q1243" s="246"/>
      <c r="R1243" s="97"/>
      <c r="S1243" s="97"/>
      <c r="T1243" s="101">
        <v>1</v>
      </c>
      <c r="U1243" s="243">
        <v>10</v>
      </c>
      <c r="V1243" s="97"/>
      <c r="W1243" s="99" t="str">
        <f t="shared" si="157"/>
        <v/>
      </c>
      <c r="X1243" s="99" t="str">
        <f t="shared" si="158"/>
        <v/>
      </c>
      <c r="Y1243" s="101"/>
      <c r="Z1243" s="101"/>
      <c r="AA1243" s="101"/>
      <c r="AB1243" s="247" t="s">
        <v>3196</v>
      </c>
      <c r="AC1243" s="97"/>
      <c r="AD1243" s="100">
        <f>IF(AE1243="","",VLOOKUP(AE1243,Mapping!AT:AU,2,FALSE))</f>
        <v>2</v>
      </c>
      <c r="AE1243" s="101" t="s">
        <v>1</v>
      </c>
    </row>
    <row r="1244" spans="1:31" ht="29">
      <c r="A1244" s="215" t="s">
        <v>647</v>
      </c>
      <c r="B1244" s="217"/>
      <c r="C1244" s="312"/>
      <c r="D1244" s="312"/>
      <c r="E1244" s="312"/>
      <c r="F1244" s="243"/>
      <c r="G1244" s="97"/>
      <c r="H1244" s="99" t="str">
        <f t="shared" si="155"/>
        <v/>
      </c>
      <c r="I1244" s="99" t="str">
        <f t="shared" si="156"/>
        <v/>
      </c>
      <c r="J1244" s="217"/>
      <c r="K1244" s="331" t="str">
        <f>IFERROR(VLOOKUP(L1244,Mapping!AW:BA,5,FALSE),"")</f>
        <v/>
      </c>
      <c r="L1244" s="97" t="s">
        <v>3195</v>
      </c>
      <c r="M1244" s="336" t="s">
        <v>3057</v>
      </c>
      <c r="N1244" s="97" t="s">
        <v>2879</v>
      </c>
      <c r="O1244" s="255">
        <v>44680</v>
      </c>
      <c r="P1244" s="101" t="s">
        <v>3047</v>
      </c>
      <c r="Q1244" s="246"/>
      <c r="R1244" s="97"/>
      <c r="S1244" s="97"/>
      <c r="T1244" s="101">
        <v>1</v>
      </c>
      <c r="U1244" s="243">
        <v>12</v>
      </c>
      <c r="V1244" s="97">
        <v>10</v>
      </c>
      <c r="W1244" s="99" t="str">
        <f t="shared" si="157"/>
        <v>UREN -80 033001 12 10</v>
      </c>
      <c r="X1244" s="99" t="str">
        <f t="shared" si="158"/>
        <v>12 10</v>
      </c>
      <c r="Y1244" s="243">
        <v>12</v>
      </c>
      <c r="Z1244" s="97">
        <v>10</v>
      </c>
      <c r="AA1244" s="97" t="s">
        <v>1455</v>
      </c>
      <c r="AB1244" s="247" t="s">
        <v>3196</v>
      </c>
      <c r="AC1244" s="97"/>
      <c r="AD1244" s="100">
        <f>IF(AE1244="","",VLOOKUP(AE1244,Mapping!AT:AU,2,FALSE))</f>
        <v>2</v>
      </c>
      <c r="AE1244" s="101" t="s">
        <v>1</v>
      </c>
    </row>
    <row r="1245" spans="1:31" ht="29">
      <c r="A1245" s="215" t="s">
        <v>647</v>
      </c>
      <c r="B1245" s="217"/>
      <c r="C1245" s="312"/>
      <c r="D1245" s="312"/>
      <c r="E1245" s="312"/>
      <c r="F1245" s="243"/>
      <c r="G1245" s="97"/>
      <c r="H1245" s="99" t="str">
        <f t="shared" si="155"/>
        <v/>
      </c>
      <c r="I1245" s="99" t="str">
        <f t="shared" si="156"/>
        <v/>
      </c>
      <c r="J1245" s="101"/>
      <c r="K1245" s="331" t="str">
        <f>IFERROR(VLOOKUP(L1245,Mapping!AW:BA,5,FALSE),"")</f>
        <v/>
      </c>
      <c r="L1245" s="97" t="s">
        <v>3195</v>
      </c>
      <c r="M1245" s="336" t="s">
        <v>2938</v>
      </c>
      <c r="N1245" s="97" t="s">
        <v>2879</v>
      </c>
      <c r="O1245" s="255">
        <v>44680</v>
      </c>
      <c r="P1245" s="13" t="s">
        <v>912</v>
      </c>
      <c r="Q1245" s="246"/>
      <c r="R1245" s="97"/>
      <c r="S1245" s="97"/>
      <c r="T1245" s="101">
        <v>1</v>
      </c>
      <c r="U1245" s="243"/>
      <c r="V1245" s="97"/>
      <c r="W1245" s="99" t="str">
        <f t="shared" si="157"/>
        <v/>
      </c>
      <c r="X1245" s="99" t="str">
        <f t="shared" si="158"/>
        <v/>
      </c>
      <c r="Y1245" s="101"/>
      <c r="Z1245" s="101"/>
      <c r="AA1245" s="101"/>
      <c r="AB1245" s="247" t="s">
        <v>3196</v>
      </c>
      <c r="AC1245" s="97"/>
      <c r="AD1245" s="100">
        <f>IF(AE1245="","",VLOOKUP(AE1245,Mapping!AT:AU,2,FALSE))</f>
        <v>2</v>
      </c>
      <c r="AE1245" s="101" t="s">
        <v>1</v>
      </c>
    </row>
    <row r="1246" spans="1:31" ht="29">
      <c r="A1246" s="215" t="s">
        <v>647</v>
      </c>
      <c r="B1246" s="217"/>
      <c r="C1246" s="312"/>
      <c r="D1246" s="312"/>
      <c r="E1246" s="312"/>
      <c r="F1246" s="243"/>
      <c r="G1246" s="97"/>
      <c r="H1246" s="99" t="str">
        <f t="shared" si="155"/>
        <v/>
      </c>
      <c r="I1246" s="99" t="str">
        <f t="shared" si="156"/>
        <v/>
      </c>
      <c r="J1246" s="217"/>
      <c r="K1246" s="331" t="str">
        <f>IFERROR(VLOOKUP(L1246,Mapping!AW:BA,5,FALSE),"")</f>
        <v/>
      </c>
      <c r="L1246" s="97" t="s">
        <v>3195</v>
      </c>
      <c r="M1246" s="336" t="s">
        <v>3042</v>
      </c>
      <c r="N1246" s="97" t="s">
        <v>2879</v>
      </c>
      <c r="O1246" s="255">
        <v>44680</v>
      </c>
      <c r="P1246" s="13" t="s">
        <v>3168</v>
      </c>
      <c r="Q1246" s="246"/>
      <c r="R1246" s="97"/>
      <c r="S1246" s="97"/>
      <c r="T1246" s="101">
        <v>1</v>
      </c>
      <c r="U1246" s="243"/>
      <c r="V1246" s="97"/>
      <c r="W1246" s="99" t="str">
        <f t="shared" si="157"/>
        <v/>
      </c>
      <c r="X1246" s="99" t="str">
        <f t="shared" si="158"/>
        <v/>
      </c>
      <c r="Y1246" s="101"/>
      <c r="Z1246" s="101"/>
      <c r="AA1246" s="101"/>
      <c r="AB1246" s="247" t="s">
        <v>3196</v>
      </c>
      <c r="AC1246" s="97"/>
      <c r="AD1246" s="100">
        <f>IF(AE1246="","",VLOOKUP(AE1246,Mapping!AT:AU,2,FALSE))</f>
        <v>2</v>
      </c>
      <c r="AE1246" s="101" t="s">
        <v>1</v>
      </c>
    </row>
    <row r="1247" spans="1:31">
      <c r="A1247" s="321">
        <v>19920200</v>
      </c>
      <c r="B1247" s="217" t="s">
        <v>225</v>
      </c>
      <c r="C1247" s="312"/>
      <c r="D1247" s="312"/>
      <c r="E1247" s="317"/>
      <c r="F1247" s="97"/>
      <c r="G1247" s="97">
        <v>2</v>
      </c>
      <c r="H1247" s="99" t="str">
        <f t="shared" si="155"/>
        <v>UREN -80 033001  2</v>
      </c>
      <c r="I1247" s="99" t="str">
        <f t="shared" si="156"/>
        <v xml:space="preserve"> 2</v>
      </c>
      <c r="J1247" s="101"/>
      <c r="K1247" s="331">
        <f>IFERROR(VLOOKUP(L1247,Mapping!AW:BA,5,FALSE),"")</f>
        <v>3</v>
      </c>
      <c r="L1247" s="97" t="s">
        <v>943</v>
      </c>
      <c r="M1247" s="336" t="s">
        <v>2938</v>
      </c>
      <c r="N1247" s="97" t="s">
        <v>2933</v>
      </c>
      <c r="O1247" s="263">
        <v>44690</v>
      </c>
      <c r="P1247" t="s">
        <v>3047</v>
      </c>
      <c r="Q1247" s="246">
        <v>2.7E-2</v>
      </c>
      <c r="R1247" s="97">
        <v>27</v>
      </c>
      <c r="S1247" s="97"/>
      <c r="T1247" s="101">
        <v>3</v>
      </c>
      <c r="U1247" s="97"/>
      <c r="V1247" s="97">
        <v>2</v>
      </c>
      <c r="W1247" s="99" t="str">
        <f t="shared" si="157"/>
        <v>UREN -80 033001  2</v>
      </c>
      <c r="X1247" s="99" t="str">
        <f t="shared" si="158"/>
        <v xml:space="preserve"> 2</v>
      </c>
      <c r="Y1247" s="101"/>
      <c r="Z1247" s="101"/>
      <c r="AA1247" s="101"/>
      <c r="AB1247" s="247" t="s">
        <v>3146</v>
      </c>
      <c r="AC1247" s="97"/>
      <c r="AD1247" s="100">
        <f>IF(AE1247="","",VLOOKUP(AE1247,Mapping!AT:AU,2,FALSE))</f>
        <v>2</v>
      </c>
      <c r="AE1247" s="260" t="s">
        <v>1</v>
      </c>
    </row>
    <row r="1248" spans="1:31">
      <c r="A1248" s="321">
        <v>19920200</v>
      </c>
      <c r="B1248" s="217" t="s">
        <v>225</v>
      </c>
      <c r="C1248" s="312"/>
      <c r="D1248" s="312"/>
      <c r="E1248" s="312"/>
      <c r="F1248" s="97"/>
      <c r="G1248" s="97">
        <v>2</v>
      </c>
      <c r="H1248" s="99" t="str">
        <f t="shared" si="155"/>
        <v>UREN -80 033001  2</v>
      </c>
      <c r="I1248" s="99" t="str">
        <f t="shared" si="156"/>
        <v xml:space="preserve"> 2</v>
      </c>
      <c r="J1248" s="101"/>
      <c r="K1248" s="331">
        <f>IFERROR(VLOOKUP(L1248,Mapping!AW:BA,5,FALSE),"")</f>
        <v>3</v>
      </c>
      <c r="L1248" s="97" t="s">
        <v>943</v>
      </c>
      <c r="M1248" s="336" t="s">
        <v>2938</v>
      </c>
      <c r="N1248" s="97" t="s">
        <v>2933</v>
      </c>
      <c r="O1248" s="263">
        <v>44690</v>
      </c>
      <c r="P1248" s="101" t="s">
        <v>949</v>
      </c>
      <c r="Q1248" s="246">
        <v>0.21299999999999999</v>
      </c>
      <c r="R1248" s="97">
        <v>213</v>
      </c>
      <c r="S1248" s="97"/>
      <c r="T1248" s="101">
        <v>3</v>
      </c>
      <c r="U1248" s="97"/>
      <c r="V1248" s="97">
        <v>2</v>
      </c>
      <c r="W1248" s="99" t="str">
        <f t="shared" si="157"/>
        <v>UREN -80 033001  2</v>
      </c>
      <c r="X1248" s="99" t="str">
        <f t="shared" si="158"/>
        <v xml:space="preserve"> 2</v>
      </c>
      <c r="Y1248" s="101"/>
      <c r="Z1248" s="101"/>
      <c r="AA1248" s="101"/>
      <c r="AB1248" s="247" t="s">
        <v>3146</v>
      </c>
      <c r="AC1248" s="97"/>
      <c r="AD1248" s="100">
        <f>IF(AE1248="","",VLOOKUP(AE1248,Mapping!AT:AU,2,FALSE))</f>
        <v>2</v>
      </c>
      <c r="AE1248" s="260" t="s">
        <v>1</v>
      </c>
    </row>
    <row r="1249" spans="1:31">
      <c r="A1249" s="323" t="s">
        <v>524</v>
      </c>
      <c r="B1249" s="218" t="s">
        <v>525</v>
      </c>
      <c r="C1249" s="314">
        <v>17</v>
      </c>
      <c r="D1249" s="315">
        <v>19</v>
      </c>
      <c r="E1249" s="261" t="s">
        <v>1209</v>
      </c>
      <c r="F1249" s="316">
        <v>17</v>
      </c>
      <c r="G1249" s="97">
        <v>19</v>
      </c>
      <c r="H1249" s="99" t="str">
        <f t="shared" si="155"/>
        <v>UREN -80 033001 17 19</v>
      </c>
      <c r="I1249" s="99" t="str">
        <f t="shared" si="156"/>
        <v>17 19</v>
      </c>
      <c r="J1249" s="101" t="s">
        <v>205</v>
      </c>
      <c r="K1249" s="331" t="str">
        <f>IFERROR(VLOOKUP(L1249,Mapping!AW:BA,5,FALSE),"")</f>
        <v/>
      </c>
      <c r="L1249" s="97" t="s">
        <v>2971</v>
      </c>
      <c r="M1249" s="336" t="s">
        <v>2938</v>
      </c>
      <c r="N1249" s="97" t="s">
        <v>2933</v>
      </c>
      <c r="O1249" s="255">
        <v>44727</v>
      </c>
      <c r="P1249" s="13" t="s">
        <v>912</v>
      </c>
      <c r="Q1249" s="246">
        <v>3.3000000000000002E-2</v>
      </c>
      <c r="R1249" s="97">
        <v>33</v>
      </c>
      <c r="S1249" s="97"/>
      <c r="T1249" s="217">
        <v>1</v>
      </c>
      <c r="U1249" s="217">
        <v>4</v>
      </c>
      <c r="V1249" s="217"/>
      <c r="W1249" s="217" t="s">
        <v>2440</v>
      </c>
      <c r="X1249" s="247" t="s">
        <v>3090</v>
      </c>
      <c r="Y1249" s="97">
        <v>4</v>
      </c>
      <c r="Z1249" s="217"/>
      <c r="AA1249" s="217" t="s">
        <v>1209</v>
      </c>
      <c r="AB1249" s="247" t="s">
        <v>3090</v>
      </c>
      <c r="AC1249" s="97"/>
      <c r="AD1249" s="100">
        <f>IF(AE1249="","",VLOOKUP(AE1249,Mapping!AT:AU,2,FALSE))</f>
        <v>4</v>
      </c>
      <c r="AE1249" s="260" t="s">
        <v>436</v>
      </c>
    </row>
    <row r="1250" spans="1:31">
      <c r="A1250" s="265" t="s">
        <v>531</v>
      </c>
      <c r="B1250" s="219" t="s">
        <v>532</v>
      </c>
      <c r="C1250" s="314">
        <v>17</v>
      </c>
      <c r="D1250" s="315">
        <v>19</v>
      </c>
      <c r="E1250" s="261" t="s">
        <v>2440</v>
      </c>
      <c r="F1250" s="316">
        <v>17</v>
      </c>
      <c r="G1250" s="97">
        <v>19</v>
      </c>
      <c r="H1250" s="99" t="str">
        <f t="shared" si="155"/>
        <v>UREN -80 033001 17 19</v>
      </c>
      <c r="I1250" s="99" t="str">
        <f t="shared" si="156"/>
        <v>17 19</v>
      </c>
      <c r="J1250" s="101" t="s">
        <v>205</v>
      </c>
      <c r="K1250" s="331" t="str">
        <f>IFERROR(VLOOKUP(L1250,Mapping!AW:BA,5,FALSE),"")</f>
        <v/>
      </c>
      <c r="L1250" s="97" t="s">
        <v>2971</v>
      </c>
      <c r="M1250" s="336" t="s">
        <v>2938</v>
      </c>
      <c r="N1250" s="97" t="s">
        <v>2933</v>
      </c>
      <c r="O1250" s="255">
        <v>44727</v>
      </c>
      <c r="P1250" s="13" t="s">
        <v>912</v>
      </c>
      <c r="Q1250" s="246">
        <v>2.8000000000000001E-2</v>
      </c>
      <c r="R1250" s="97">
        <v>28</v>
      </c>
      <c r="S1250" s="97"/>
      <c r="T1250" s="217">
        <v>1</v>
      </c>
      <c r="U1250" s="217">
        <v>4</v>
      </c>
      <c r="V1250" s="217"/>
      <c r="W1250" s="217" t="s">
        <v>2320</v>
      </c>
      <c r="X1250" s="247" t="s">
        <v>3090</v>
      </c>
      <c r="Y1250" s="217">
        <v>4</v>
      </c>
      <c r="Z1250" s="217"/>
      <c r="AA1250" s="217" t="s">
        <v>2320</v>
      </c>
      <c r="AB1250" s="247" t="s">
        <v>3090</v>
      </c>
      <c r="AC1250" s="97"/>
      <c r="AD1250" s="100">
        <f>IF(AE1250="","",VLOOKUP(AE1250,Mapping!AT:AU,2,FALSE))</f>
        <v>4</v>
      </c>
      <c r="AE1250" s="260" t="s">
        <v>436</v>
      </c>
    </row>
    <row r="1251" spans="1:31" ht="43.5">
      <c r="A1251" s="265" t="s">
        <v>537</v>
      </c>
      <c r="B1251" s="219" t="s">
        <v>538</v>
      </c>
      <c r="C1251" s="314">
        <v>17</v>
      </c>
      <c r="D1251" s="315">
        <v>19</v>
      </c>
      <c r="E1251" s="261" t="s">
        <v>2441</v>
      </c>
      <c r="F1251" s="316">
        <v>17</v>
      </c>
      <c r="G1251" s="97">
        <v>19</v>
      </c>
      <c r="H1251" s="99" t="str">
        <f t="shared" si="155"/>
        <v>UREN -80 033001 17 19</v>
      </c>
      <c r="I1251" s="99" t="str">
        <f t="shared" si="156"/>
        <v>17 19</v>
      </c>
      <c r="J1251" s="101" t="s">
        <v>205</v>
      </c>
      <c r="K1251" s="331" t="str">
        <f>IFERROR(VLOOKUP(L1251,Mapping!AW:BA,5,FALSE),"")</f>
        <v/>
      </c>
      <c r="L1251" s="97" t="s">
        <v>2971</v>
      </c>
      <c r="M1251" s="336" t="s">
        <v>2938</v>
      </c>
      <c r="N1251" s="97" t="s">
        <v>2933</v>
      </c>
      <c r="O1251" s="255">
        <v>44727</v>
      </c>
      <c r="P1251" s="13" t="s">
        <v>912</v>
      </c>
      <c r="Q1251" s="246">
        <v>3.1E-2</v>
      </c>
      <c r="R1251" s="97">
        <v>31</v>
      </c>
      <c r="S1251" s="97"/>
      <c r="T1251" s="217">
        <v>1</v>
      </c>
      <c r="U1251" s="217">
        <v>4</v>
      </c>
      <c r="V1251" s="97"/>
      <c r="W1251" s="99" t="str">
        <f t="shared" ref="W1251:W1295" si="159">IF(V1251="","","UREN -80 033001"&amp;" "&amp;U1251&amp;" "&amp;V1251)</f>
        <v/>
      </c>
      <c r="X1251" s="99" t="str">
        <f t="shared" ref="X1251:X1295" si="160">IF(V1251="","",U1251&amp;" "&amp;V1251)</f>
        <v/>
      </c>
      <c r="Y1251" s="217">
        <v>4</v>
      </c>
      <c r="Z1251" s="217"/>
      <c r="AA1251" s="217" t="s">
        <v>2323</v>
      </c>
      <c r="AB1251" s="247" t="s">
        <v>3197</v>
      </c>
      <c r="AC1251" s="97"/>
      <c r="AD1251" s="100">
        <f>IF(AE1251="","",VLOOKUP(AE1251,Mapping!AT:AU,2,FALSE))</f>
        <v>4</v>
      </c>
      <c r="AE1251" s="260" t="s">
        <v>436</v>
      </c>
    </row>
    <row r="1252" spans="1:31" ht="43.5">
      <c r="A1252" s="265" t="s">
        <v>543</v>
      </c>
      <c r="B1252" s="219" t="s">
        <v>544</v>
      </c>
      <c r="C1252" s="314">
        <v>17</v>
      </c>
      <c r="D1252" s="315">
        <v>19</v>
      </c>
      <c r="E1252" s="261" t="s">
        <v>2320</v>
      </c>
      <c r="F1252" s="316">
        <v>17</v>
      </c>
      <c r="G1252" s="97">
        <v>19</v>
      </c>
      <c r="H1252" s="99" t="str">
        <f t="shared" si="155"/>
        <v>UREN -80 033001 17 19</v>
      </c>
      <c r="I1252" s="99" t="str">
        <f t="shared" si="156"/>
        <v>17 19</v>
      </c>
      <c r="J1252" s="101" t="s">
        <v>205</v>
      </c>
      <c r="K1252" s="331" t="str">
        <f>IFERROR(VLOOKUP(L1252,Mapping!AW:BA,5,FALSE),"")</f>
        <v/>
      </c>
      <c r="L1252" s="97" t="s">
        <v>2971</v>
      </c>
      <c r="M1252" s="336" t="s">
        <v>2938</v>
      </c>
      <c r="N1252" s="97" t="s">
        <v>2933</v>
      </c>
      <c r="O1252" s="255">
        <v>44728</v>
      </c>
      <c r="P1252" s="13" t="s">
        <v>912</v>
      </c>
      <c r="Q1252" s="246">
        <v>3.5999999999999997E-2</v>
      </c>
      <c r="R1252" s="97">
        <v>36</v>
      </c>
      <c r="S1252" s="97"/>
      <c r="T1252" s="217">
        <v>1</v>
      </c>
      <c r="U1252" s="243"/>
      <c r="V1252" s="97"/>
      <c r="W1252" s="99" t="str">
        <f t="shared" si="159"/>
        <v/>
      </c>
      <c r="X1252" s="99" t="str">
        <f t="shared" si="160"/>
        <v/>
      </c>
      <c r="Y1252" s="217">
        <v>4</v>
      </c>
      <c r="Z1252" s="217"/>
      <c r="AA1252" s="217" t="s">
        <v>2500</v>
      </c>
      <c r="AB1252" s="247" t="s">
        <v>3197</v>
      </c>
      <c r="AC1252" s="97"/>
      <c r="AD1252" s="100">
        <f>IF(AE1252="","",VLOOKUP(AE1252,Mapping!AT:AU,2,FALSE))</f>
        <v>4</v>
      </c>
      <c r="AE1252" s="260" t="s">
        <v>436</v>
      </c>
    </row>
    <row r="1253" spans="1:31">
      <c r="A1253" s="265" t="s">
        <v>549</v>
      </c>
      <c r="B1253" s="219" t="s">
        <v>550</v>
      </c>
      <c r="C1253" s="314">
        <v>17</v>
      </c>
      <c r="D1253" s="315">
        <v>19</v>
      </c>
      <c r="E1253" s="261" t="s">
        <v>2322</v>
      </c>
      <c r="F1253" s="316">
        <v>17</v>
      </c>
      <c r="G1253" s="97">
        <v>19</v>
      </c>
      <c r="H1253" s="99" t="str">
        <f t="shared" si="155"/>
        <v>UREN -80 033001 17 19</v>
      </c>
      <c r="I1253" s="99" t="str">
        <f t="shared" si="156"/>
        <v>17 19</v>
      </c>
      <c r="J1253" s="101" t="s">
        <v>205</v>
      </c>
      <c r="K1253" s="331" t="str">
        <f>IFERROR(VLOOKUP(L1253,Mapping!AW:BA,5,FALSE),"")</f>
        <v/>
      </c>
      <c r="L1253" s="97" t="s">
        <v>2971</v>
      </c>
      <c r="M1253" s="336" t="s">
        <v>2938</v>
      </c>
      <c r="N1253" s="97" t="s">
        <v>2933</v>
      </c>
      <c r="O1253" s="255">
        <v>44728</v>
      </c>
      <c r="P1253" s="13" t="s">
        <v>912</v>
      </c>
      <c r="Q1253" s="246">
        <v>3.1E-2</v>
      </c>
      <c r="R1253" s="97">
        <v>31</v>
      </c>
      <c r="S1253" s="97"/>
      <c r="T1253" s="217">
        <v>1</v>
      </c>
      <c r="U1253" s="243"/>
      <c r="V1253" s="97"/>
      <c r="W1253" s="99" t="str">
        <f t="shared" si="159"/>
        <v/>
      </c>
      <c r="X1253" s="99" t="str">
        <f t="shared" si="160"/>
        <v/>
      </c>
      <c r="Y1253" s="217">
        <v>4</v>
      </c>
      <c r="Z1253" s="217"/>
      <c r="AA1253" s="217" t="s">
        <v>1353</v>
      </c>
      <c r="AB1253" s="247" t="s">
        <v>3090</v>
      </c>
      <c r="AC1253" s="97"/>
      <c r="AD1253" s="100">
        <f>IF(AE1253="","",VLOOKUP(AE1253,Mapping!AT:AU,2,FALSE))</f>
        <v>4</v>
      </c>
      <c r="AE1253" s="260" t="s">
        <v>436</v>
      </c>
    </row>
    <row r="1254" spans="1:31">
      <c r="A1254" s="265" t="s">
        <v>555</v>
      </c>
      <c r="B1254" s="219" t="s">
        <v>556</v>
      </c>
      <c r="C1254" s="314">
        <v>17</v>
      </c>
      <c r="D1254" s="315">
        <v>19</v>
      </c>
      <c r="E1254" s="261" t="s">
        <v>2323</v>
      </c>
      <c r="F1254" s="316">
        <v>17</v>
      </c>
      <c r="G1254" s="97">
        <v>19</v>
      </c>
      <c r="H1254" s="99" t="str">
        <f t="shared" si="155"/>
        <v>UREN -80 033001 17 19</v>
      </c>
      <c r="I1254" s="99" t="str">
        <f t="shared" si="156"/>
        <v>17 19</v>
      </c>
      <c r="J1254" s="101" t="s">
        <v>205</v>
      </c>
      <c r="K1254" s="331" t="str">
        <f>IFERROR(VLOOKUP(L1254,Mapping!AW:BA,5,FALSE),"")</f>
        <v/>
      </c>
      <c r="L1254" s="97" t="s">
        <v>2971</v>
      </c>
      <c r="M1254" s="336" t="s">
        <v>2938</v>
      </c>
      <c r="N1254" s="97" t="s">
        <v>2933</v>
      </c>
      <c r="O1254" s="255">
        <v>44728</v>
      </c>
      <c r="P1254" s="13" t="s">
        <v>912</v>
      </c>
      <c r="Q1254" s="246">
        <v>2.4E-2</v>
      </c>
      <c r="R1254" s="97">
        <v>24</v>
      </c>
      <c r="S1254" s="97"/>
      <c r="T1254" s="217">
        <v>1</v>
      </c>
      <c r="U1254" s="243"/>
      <c r="V1254" s="97"/>
      <c r="W1254" s="99" t="str">
        <f t="shared" si="159"/>
        <v/>
      </c>
      <c r="X1254" s="99" t="str">
        <f t="shared" si="160"/>
        <v/>
      </c>
      <c r="Y1254" s="217">
        <v>4</v>
      </c>
      <c r="Z1254" s="217"/>
      <c r="AA1254" s="217" t="s">
        <v>1957</v>
      </c>
      <c r="AB1254" s="247" t="s">
        <v>3090</v>
      </c>
      <c r="AC1254" s="97"/>
      <c r="AD1254" s="100">
        <f>IF(AE1254="","",VLOOKUP(AE1254,Mapping!AT:AU,2,FALSE))</f>
        <v>4</v>
      </c>
      <c r="AE1254" s="260" t="s">
        <v>436</v>
      </c>
    </row>
    <row r="1255" spans="1:31">
      <c r="A1255" s="265" t="s">
        <v>561</v>
      </c>
      <c r="B1255" s="219" t="s">
        <v>562</v>
      </c>
      <c r="C1255" s="314">
        <v>17</v>
      </c>
      <c r="D1255" s="315">
        <v>19</v>
      </c>
      <c r="E1255" s="261" t="s">
        <v>1353</v>
      </c>
      <c r="F1255" s="316">
        <v>17</v>
      </c>
      <c r="G1255" s="97">
        <v>19</v>
      </c>
      <c r="H1255" s="99" t="str">
        <f t="shared" si="155"/>
        <v>UREN -80 033001 17 19</v>
      </c>
      <c r="I1255" s="99" t="str">
        <f t="shared" si="156"/>
        <v>17 19</v>
      </c>
      <c r="J1255" s="101" t="s">
        <v>205</v>
      </c>
      <c r="K1255" s="331" t="str">
        <f>IFERROR(VLOOKUP(L1255,Mapping!AW:BA,5,FALSE),"")</f>
        <v/>
      </c>
      <c r="L1255" s="97" t="s">
        <v>2971</v>
      </c>
      <c r="M1255" s="336" t="s">
        <v>2938</v>
      </c>
      <c r="N1255" s="97" t="s">
        <v>2933</v>
      </c>
      <c r="O1255" s="255">
        <v>44729</v>
      </c>
      <c r="P1255" s="13" t="s">
        <v>912</v>
      </c>
      <c r="Q1255" s="246">
        <v>0.02</v>
      </c>
      <c r="R1255" s="97">
        <v>20</v>
      </c>
      <c r="S1255" s="97"/>
      <c r="T1255" s="217">
        <v>1</v>
      </c>
      <c r="U1255" s="243"/>
      <c r="V1255" s="97"/>
      <c r="W1255" s="99" t="str">
        <f t="shared" si="159"/>
        <v/>
      </c>
      <c r="X1255" s="99" t="str">
        <f t="shared" si="160"/>
        <v/>
      </c>
      <c r="Y1255" s="217">
        <v>4</v>
      </c>
      <c r="Z1255" s="217"/>
      <c r="AA1255" s="217" t="s">
        <v>1963</v>
      </c>
      <c r="AB1255" s="247" t="s">
        <v>3090</v>
      </c>
      <c r="AC1255" s="97"/>
      <c r="AD1255" s="100">
        <f>IF(AE1255="","",VLOOKUP(AE1255,Mapping!AT:AU,2,FALSE))</f>
        <v>4</v>
      </c>
      <c r="AE1255" s="260" t="s">
        <v>436</v>
      </c>
    </row>
    <row r="1256" spans="1:31">
      <c r="A1256" s="265" t="s">
        <v>565</v>
      </c>
      <c r="B1256" s="219" t="s">
        <v>566</v>
      </c>
      <c r="C1256" s="314">
        <v>17</v>
      </c>
      <c r="D1256" s="315">
        <v>19</v>
      </c>
      <c r="E1256" s="261" t="s">
        <v>1391</v>
      </c>
      <c r="F1256" s="316">
        <v>17</v>
      </c>
      <c r="G1256" s="97">
        <v>19</v>
      </c>
      <c r="H1256" s="99" t="str">
        <f t="shared" si="155"/>
        <v>UREN -80 033001 17 19</v>
      </c>
      <c r="I1256" s="99" t="str">
        <f t="shared" si="156"/>
        <v>17 19</v>
      </c>
      <c r="J1256" s="101" t="s">
        <v>205</v>
      </c>
      <c r="K1256" s="331" t="str">
        <f>IFERROR(VLOOKUP(L1256,Mapping!AW:BA,5,FALSE),"")</f>
        <v/>
      </c>
      <c r="L1256" s="97" t="s">
        <v>2971</v>
      </c>
      <c r="M1256" s="336" t="s">
        <v>2938</v>
      </c>
      <c r="N1256" s="97" t="s">
        <v>2933</v>
      </c>
      <c r="O1256" s="255">
        <v>44729</v>
      </c>
      <c r="P1256" s="13" t="s">
        <v>912</v>
      </c>
      <c r="Q1256" s="246">
        <v>2.4E-2</v>
      </c>
      <c r="R1256" s="97">
        <v>24</v>
      </c>
      <c r="S1256" s="97"/>
      <c r="T1256" s="217">
        <v>1</v>
      </c>
      <c r="U1256" s="243"/>
      <c r="V1256" s="97"/>
      <c r="W1256" s="99" t="str">
        <f t="shared" si="159"/>
        <v/>
      </c>
      <c r="X1256" s="99" t="str">
        <f t="shared" si="160"/>
        <v/>
      </c>
      <c r="Y1256" s="217">
        <v>4</v>
      </c>
      <c r="Z1256" s="217"/>
      <c r="AA1256" s="217" t="s">
        <v>1971</v>
      </c>
      <c r="AB1256" s="247" t="s">
        <v>3090</v>
      </c>
      <c r="AC1256" s="97"/>
      <c r="AD1256" s="100">
        <f>IF(AE1256="","",VLOOKUP(AE1256,Mapping!AT:AU,2,FALSE))</f>
        <v>4</v>
      </c>
      <c r="AE1256" s="260" t="s">
        <v>436</v>
      </c>
    </row>
    <row r="1257" spans="1:31">
      <c r="A1257" s="265" t="s">
        <v>570</v>
      </c>
      <c r="B1257" s="219" t="s">
        <v>571</v>
      </c>
      <c r="C1257" s="314">
        <v>17</v>
      </c>
      <c r="D1257" s="315">
        <v>19</v>
      </c>
      <c r="E1257" s="261" t="s">
        <v>1957</v>
      </c>
      <c r="F1257" s="316">
        <v>17</v>
      </c>
      <c r="G1257" s="97">
        <v>19</v>
      </c>
      <c r="H1257" s="99" t="str">
        <f t="shared" si="155"/>
        <v>UREN -80 033001 17 19</v>
      </c>
      <c r="I1257" s="99" t="str">
        <f t="shared" si="156"/>
        <v>17 19</v>
      </c>
      <c r="J1257" s="101" t="s">
        <v>205</v>
      </c>
      <c r="K1257" s="331" t="str">
        <f>IFERROR(VLOOKUP(L1257,Mapping!AW:BA,5,FALSE),"")</f>
        <v/>
      </c>
      <c r="L1257" s="97" t="s">
        <v>2971</v>
      </c>
      <c r="M1257" s="336" t="s">
        <v>2938</v>
      </c>
      <c r="N1257" s="97" t="s">
        <v>2933</v>
      </c>
      <c r="O1257" s="255">
        <v>44732</v>
      </c>
      <c r="P1257" s="13" t="s">
        <v>912</v>
      </c>
      <c r="Q1257" s="246">
        <v>2.3E-2</v>
      </c>
      <c r="R1257" s="97">
        <v>23</v>
      </c>
      <c r="S1257" s="97"/>
      <c r="T1257" s="217">
        <v>1</v>
      </c>
      <c r="U1257" s="243"/>
      <c r="V1257" s="97"/>
      <c r="W1257" s="99" t="str">
        <f t="shared" si="159"/>
        <v/>
      </c>
      <c r="X1257" s="99" t="str">
        <f t="shared" si="160"/>
        <v/>
      </c>
      <c r="Y1257" s="217">
        <v>4</v>
      </c>
      <c r="Z1257" s="217"/>
      <c r="AA1257" s="217" t="s">
        <v>1979</v>
      </c>
      <c r="AB1257" s="247" t="s">
        <v>3090</v>
      </c>
      <c r="AC1257" s="97"/>
      <c r="AD1257" s="100">
        <f>IF(AE1257="","",VLOOKUP(AE1257,Mapping!AT:AU,2,FALSE))</f>
        <v>4</v>
      </c>
      <c r="AE1257" s="260" t="s">
        <v>436</v>
      </c>
    </row>
    <row r="1258" spans="1:31">
      <c r="A1258" s="265" t="s">
        <v>576</v>
      </c>
      <c r="B1258" s="219" t="s">
        <v>577</v>
      </c>
      <c r="C1258" s="314">
        <v>17</v>
      </c>
      <c r="D1258" s="315">
        <v>19</v>
      </c>
      <c r="E1258" s="261" t="s">
        <v>1960</v>
      </c>
      <c r="F1258" s="316">
        <v>17</v>
      </c>
      <c r="G1258" s="97">
        <v>19</v>
      </c>
      <c r="H1258" s="99" t="str">
        <f t="shared" si="155"/>
        <v>UREN -80 033001 17 19</v>
      </c>
      <c r="I1258" s="99" t="str">
        <f t="shared" si="156"/>
        <v>17 19</v>
      </c>
      <c r="J1258" s="101" t="s">
        <v>205</v>
      </c>
      <c r="K1258" s="331" t="str">
        <f>IFERROR(VLOOKUP(L1258,Mapping!AW:BA,5,FALSE),"")</f>
        <v/>
      </c>
      <c r="L1258" s="97" t="s">
        <v>2971</v>
      </c>
      <c r="M1258" s="336" t="s">
        <v>2938</v>
      </c>
      <c r="N1258" s="97" t="s">
        <v>2933</v>
      </c>
      <c r="O1258" s="255">
        <v>44732</v>
      </c>
      <c r="P1258" s="13" t="s">
        <v>912</v>
      </c>
      <c r="Q1258" s="246">
        <v>2.4E-2</v>
      </c>
      <c r="R1258" s="97">
        <v>24</v>
      </c>
      <c r="S1258" s="97"/>
      <c r="T1258" s="217">
        <v>1</v>
      </c>
      <c r="U1258" s="243"/>
      <c r="V1258" s="97"/>
      <c r="W1258" s="99" t="str">
        <f t="shared" si="159"/>
        <v/>
      </c>
      <c r="X1258" s="99" t="str">
        <f t="shared" si="160"/>
        <v/>
      </c>
      <c r="Y1258" s="217">
        <v>4</v>
      </c>
      <c r="Z1258" s="217"/>
      <c r="AA1258" s="217" t="s">
        <v>2324</v>
      </c>
      <c r="AB1258" s="247" t="s">
        <v>3090</v>
      </c>
      <c r="AC1258" s="97"/>
      <c r="AD1258" s="100">
        <f>IF(AE1258="","",VLOOKUP(AE1258,Mapping!AT:AU,2,FALSE))</f>
        <v>4</v>
      </c>
      <c r="AE1258" s="260" t="s">
        <v>436</v>
      </c>
    </row>
    <row r="1259" spans="1:31">
      <c r="A1259" s="324" t="s">
        <v>582</v>
      </c>
      <c r="B1259" s="220" t="s">
        <v>583</v>
      </c>
      <c r="C1259" s="314">
        <v>17</v>
      </c>
      <c r="D1259" s="315">
        <v>19</v>
      </c>
      <c r="E1259" s="261" t="s">
        <v>1963</v>
      </c>
      <c r="F1259" s="316">
        <v>17</v>
      </c>
      <c r="G1259" s="97">
        <v>19</v>
      </c>
      <c r="H1259" s="99" t="str">
        <f t="shared" si="155"/>
        <v>UREN -80 033001 17 19</v>
      </c>
      <c r="I1259" s="99" t="str">
        <f t="shared" si="156"/>
        <v>17 19</v>
      </c>
      <c r="J1259" s="101" t="s">
        <v>205</v>
      </c>
      <c r="K1259" s="331" t="str">
        <f>IFERROR(VLOOKUP(L1259,Mapping!AW:BA,5,FALSE),"")</f>
        <v/>
      </c>
      <c r="L1259" s="97" t="s">
        <v>2971</v>
      </c>
      <c r="M1259" s="336" t="s">
        <v>2938</v>
      </c>
      <c r="N1259" s="97" t="s">
        <v>2933</v>
      </c>
      <c r="O1259" s="255">
        <v>44732</v>
      </c>
      <c r="P1259" s="13" t="s">
        <v>912</v>
      </c>
      <c r="Q1259" s="246">
        <v>0.23</v>
      </c>
      <c r="R1259" s="97">
        <v>23</v>
      </c>
      <c r="S1259" s="97"/>
      <c r="T1259" s="217">
        <v>1</v>
      </c>
      <c r="U1259" s="243"/>
      <c r="V1259" s="97"/>
      <c r="W1259" s="99" t="str">
        <f t="shared" si="159"/>
        <v/>
      </c>
      <c r="X1259" s="99" t="str">
        <f t="shared" si="160"/>
        <v/>
      </c>
      <c r="Y1259" s="217">
        <v>4</v>
      </c>
      <c r="Z1259" s="217"/>
      <c r="AA1259" s="217" t="s">
        <v>2447</v>
      </c>
      <c r="AB1259" s="247" t="s">
        <v>3090</v>
      </c>
      <c r="AC1259" s="97"/>
      <c r="AD1259" s="100">
        <f>IF(AE1259="","",VLOOKUP(AE1259,Mapping!AT:AU,2,FALSE))</f>
        <v>4</v>
      </c>
      <c r="AE1259" s="260" t="s">
        <v>436</v>
      </c>
    </row>
    <row r="1260" spans="1:31">
      <c r="A1260" s="265" t="s">
        <v>588</v>
      </c>
      <c r="B1260" s="219" t="s">
        <v>589</v>
      </c>
      <c r="C1260" s="314">
        <v>17</v>
      </c>
      <c r="D1260" s="315">
        <v>19</v>
      </c>
      <c r="E1260" s="261" t="s">
        <v>1967</v>
      </c>
      <c r="F1260" s="316">
        <v>17</v>
      </c>
      <c r="G1260" s="97">
        <v>19</v>
      </c>
      <c r="H1260" s="99" t="str">
        <f t="shared" si="155"/>
        <v>UREN -80 033001 17 19</v>
      </c>
      <c r="I1260" s="99" t="str">
        <f t="shared" si="156"/>
        <v>17 19</v>
      </c>
      <c r="J1260" s="101" t="s">
        <v>205</v>
      </c>
      <c r="K1260" s="331" t="str">
        <f>IFERROR(VLOOKUP(L1260,Mapping!AW:BA,5,FALSE),"")</f>
        <v/>
      </c>
      <c r="L1260" s="97" t="s">
        <v>2971</v>
      </c>
      <c r="M1260" s="336" t="s">
        <v>2938</v>
      </c>
      <c r="N1260" s="97" t="s">
        <v>2933</v>
      </c>
      <c r="O1260" s="255">
        <v>44732</v>
      </c>
      <c r="P1260" s="13" t="s">
        <v>912</v>
      </c>
      <c r="Q1260" s="246">
        <v>2.3E-2</v>
      </c>
      <c r="R1260" s="97">
        <v>23</v>
      </c>
      <c r="S1260" s="97"/>
      <c r="T1260" s="217">
        <v>1</v>
      </c>
      <c r="U1260" s="243"/>
      <c r="V1260" s="97"/>
      <c r="W1260" s="99" t="str">
        <f t="shared" si="159"/>
        <v/>
      </c>
      <c r="X1260" s="99" t="str">
        <f t="shared" si="160"/>
        <v/>
      </c>
      <c r="Y1260" s="217">
        <v>4</v>
      </c>
      <c r="Z1260" s="217"/>
      <c r="AA1260" s="217" t="s">
        <v>2449</v>
      </c>
      <c r="AB1260" s="247" t="s">
        <v>3090</v>
      </c>
      <c r="AC1260" s="97"/>
      <c r="AD1260" s="100">
        <f>IF(AE1260="","",VLOOKUP(AE1260,Mapping!AT:AU,2,FALSE))</f>
        <v>4</v>
      </c>
      <c r="AE1260" s="260" t="s">
        <v>436</v>
      </c>
    </row>
    <row r="1261" spans="1:31">
      <c r="A1261" s="215">
        <v>1122</v>
      </c>
      <c r="B1261" s="217" t="s">
        <v>164</v>
      </c>
      <c r="C1261" s="312"/>
      <c r="D1261" s="312"/>
      <c r="E1261" s="313"/>
      <c r="F1261" s="97">
        <v>8</v>
      </c>
      <c r="G1261" s="97">
        <v>1</v>
      </c>
      <c r="H1261" s="99" t="str">
        <f t="shared" si="155"/>
        <v>UREN -80 033001 8 1</v>
      </c>
      <c r="I1261" s="99" t="str">
        <f t="shared" si="156"/>
        <v>8 1</v>
      </c>
      <c r="J1261" s="101" t="s">
        <v>205</v>
      </c>
      <c r="K1261" s="331">
        <f>IFERROR(VLOOKUP(L1261,Mapping!AW:BA,5,FALSE),"")</f>
        <v>5</v>
      </c>
      <c r="L1261" s="97" t="s">
        <v>975</v>
      </c>
      <c r="M1261" s="336" t="s">
        <v>2938</v>
      </c>
      <c r="N1261" s="394" t="s">
        <v>2937</v>
      </c>
      <c r="O1261" s="245">
        <v>44439</v>
      </c>
      <c r="P1261" s="13" t="s">
        <v>912</v>
      </c>
      <c r="Q1261" s="246"/>
      <c r="R1261" s="97">
        <v>30</v>
      </c>
      <c r="S1261" s="97"/>
      <c r="T1261" s="13"/>
      <c r="U1261" s="97">
        <v>8</v>
      </c>
      <c r="V1261" s="97">
        <v>1</v>
      </c>
      <c r="W1261" s="99" t="str">
        <f t="shared" si="159"/>
        <v>UREN -80 033001 8 1</v>
      </c>
      <c r="X1261" s="99" t="str">
        <f t="shared" si="160"/>
        <v>8 1</v>
      </c>
      <c r="Y1261" s="13"/>
      <c r="Z1261" s="13"/>
      <c r="AA1261" s="13"/>
      <c r="AB1261" s="247"/>
      <c r="AC1261" s="97"/>
      <c r="AD1261" s="100">
        <f>IF(AE1261="","",VLOOKUP(AE1261,Mapping!AT:AU,2,FALSE))</f>
        <v>3</v>
      </c>
      <c r="AE1261" s="13" t="s">
        <v>148</v>
      </c>
    </row>
    <row r="1262" spans="1:31">
      <c r="A1262" s="215">
        <v>1149</v>
      </c>
      <c r="B1262" s="217" t="s">
        <v>170</v>
      </c>
      <c r="C1262" s="312"/>
      <c r="D1262" s="312"/>
      <c r="E1262" s="312"/>
      <c r="F1262" s="97">
        <v>8</v>
      </c>
      <c r="G1262" s="97">
        <v>1</v>
      </c>
      <c r="H1262" s="99" t="str">
        <f t="shared" si="155"/>
        <v>UREN -80 033001 8 1</v>
      </c>
      <c r="I1262" s="99" t="str">
        <f t="shared" si="156"/>
        <v>8 1</v>
      </c>
      <c r="J1262" s="101" t="s">
        <v>205</v>
      </c>
      <c r="K1262" s="331">
        <f>IFERROR(VLOOKUP(L1262,Mapping!AW:BA,5,FALSE),"")</f>
        <v>2</v>
      </c>
      <c r="L1262" s="216" t="s">
        <v>925</v>
      </c>
      <c r="M1262" s="336" t="s">
        <v>2938</v>
      </c>
      <c r="N1262" s="394" t="s">
        <v>2937</v>
      </c>
      <c r="O1262" s="245">
        <v>44439</v>
      </c>
      <c r="P1262" s="13" t="s">
        <v>912</v>
      </c>
      <c r="Q1262" s="246"/>
      <c r="R1262" s="97">
        <v>35</v>
      </c>
      <c r="S1262" s="97"/>
      <c r="T1262" s="13"/>
      <c r="U1262" s="97">
        <v>8</v>
      </c>
      <c r="V1262" s="97">
        <v>1</v>
      </c>
      <c r="W1262" s="99" t="str">
        <f t="shared" si="159"/>
        <v>UREN -80 033001 8 1</v>
      </c>
      <c r="X1262" s="99" t="str">
        <f t="shared" si="160"/>
        <v>8 1</v>
      </c>
      <c r="Y1262" s="13"/>
      <c r="Z1262" s="13"/>
      <c r="AA1262" s="13"/>
      <c r="AB1262" s="247"/>
      <c r="AC1262" s="97"/>
      <c r="AD1262" s="100">
        <f>IF(AE1262="","",VLOOKUP(AE1262,Mapping!AT:AU,2,FALSE))</f>
        <v>3</v>
      </c>
      <c r="AE1262" s="13" t="s">
        <v>148</v>
      </c>
    </row>
    <row r="1263" spans="1:31">
      <c r="A1263" s="215">
        <v>1149</v>
      </c>
      <c r="B1263" s="217" t="s">
        <v>170</v>
      </c>
      <c r="C1263" s="312"/>
      <c r="D1263" s="312"/>
      <c r="E1263" s="312"/>
      <c r="F1263" s="97">
        <v>8</v>
      </c>
      <c r="G1263" s="97">
        <v>1</v>
      </c>
      <c r="H1263" s="99" t="str">
        <f t="shared" si="155"/>
        <v>UREN -80 033001 8 1</v>
      </c>
      <c r="I1263" s="99" t="str">
        <f t="shared" si="156"/>
        <v>8 1</v>
      </c>
      <c r="J1263" s="101"/>
      <c r="K1263" s="331">
        <f>IFERROR(VLOOKUP(L1263,Mapping!AW:BA,5,FALSE),"")</f>
        <v>1</v>
      </c>
      <c r="L1263" s="97" t="s">
        <v>905</v>
      </c>
      <c r="M1263" s="336" t="s">
        <v>2938</v>
      </c>
      <c r="N1263" s="97" t="s">
        <v>2937</v>
      </c>
      <c r="O1263" s="222" t="s">
        <v>3091</v>
      </c>
      <c r="P1263" s="13" t="s">
        <v>912</v>
      </c>
      <c r="Q1263" s="246"/>
      <c r="R1263" s="97">
        <v>30</v>
      </c>
      <c r="S1263" s="97"/>
      <c r="T1263" s="13"/>
      <c r="U1263" s="97">
        <v>7</v>
      </c>
      <c r="V1263" s="97">
        <v>7</v>
      </c>
      <c r="W1263" s="99" t="str">
        <f t="shared" si="159"/>
        <v>UREN -80 033001 7 7</v>
      </c>
      <c r="X1263" s="99" t="str">
        <f t="shared" si="160"/>
        <v>7 7</v>
      </c>
      <c r="Y1263" s="97">
        <v>7</v>
      </c>
      <c r="Z1263" s="97">
        <v>7</v>
      </c>
      <c r="AA1263" s="90" t="s">
        <v>2440</v>
      </c>
      <c r="AB1263" s="90"/>
      <c r="AC1263" s="97"/>
      <c r="AD1263" s="100">
        <f>IF(AE1263="","",VLOOKUP(AE1263,Mapping!AT:AU,2,FALSE))</f>
        <v>3</v>
      </c>
      <c r="AE1263" s="13" t="s">
        <v>148</v>
      </c>
    </row>
    <row r="1264" spans="1:31">
      <c r="A1264" s="215">
        <v>1149</v>
      </c>
      <c r="B1264" s="217" t="s">
        <v>170</v>
      </c>
      <c r="C1264" s="312"/>
      <c r="D1264" s="312"/>
      <c r="E1264" s="312"/>
      <c r="F1264" s="97">
        <v>8</v>
      </c>
      <c r="G1264" s="97">
        <v>1</v>
      </c>
      <c r="H1264" s="99" t="str">
        <f t="shared" si="155"/>
        <v>UREN -80 033001 8 1</v>
      </c>
      <c r="I1264" s="99" t="str">
        <f t="shared" si="156"/>
        <v>8 1</v>
      </c>
      <c r="J1264" s="101" t="s">
        <v>205</v>
      </c>
      <c r="K1264" s="331">
        <f>IFERROR(VLOOKUP(L1264,Mapping!AW:BA,5,FALSE),"")</f>
        <v>5</v>
      </c>
      <c r="L1264" s="97" t="s">
        <v>975</v>
      </c>
      <c r="M1264" s="336" t="s">
        <v>2938</v>
      </c>
      <c r="N1264" s="394" t="s">
        <v>2937</v>
      </c>
      <c r="O1264" s="245">
        <v>44439</v>
      </c>
      <c r="P1264" s="13" t="s">
        <v>912</v>
      </c>
      <c r="Q1264" s="246"/>
      <c r="R1264" s="97">
        <v>34</v>
      </c>
      <c r="S1264" s="97"/>
      <c r="T1264" s="13"/>
      <c r="U1264" s="97">
        <v>8</v>
      </c>
      <c r="V1264" s="97">
        <v>1</v>
      </c>
      <c r="W1264" s="99" t="str">
        <f t="shared" si="159"/>
        <v>UREN -80 033001 8 1</v>
      </c>
      <c r="X1264" s="99" t="str">
        <f t="shared" si="160"/>
        <v>8 1</v>
      </c>
      <c r="Y1264" s="13"/>
      <c r="Z1264" s="13"/>
      <c r="AA1264" s="13"/>
      <c r="AB1264" s="247"/>
      <c r="AC1264" s="97"/>
      <c r="AD1264" s="100">
        <f>IF(AE1264="","",VLOOKUP(AE1264,Mapping!AT:AU,2,FALSE))</f>
        <v>3</v>
      </c>
      <c r="AE1264" s="13" t="s">
        <v>148</v>
      </c>
    </row>
    <row r="1265" spans="1:31">
      <c r="A1265" s="215">
        <v>1165</v>
      </c>
      <c r="B1265" s="217" t="s">
        <v>184</v>
      </c>
      <c r="C1265" s="312"/>
      <c r="D1265" s="312"/>
      <c r="E1265" s="312"/>
      <c r="F1265" s="97">
        <v>8</v>
      </c>
      <c r="G1265" s="97">
        <v>1</v>
      </c>
      <c r="H1265" s="99" t="str">
        <f t="shared" si="155"/>
        <v>UREN -80 033001 8 1</v>
      </c>
      <c r="I1265" s="99" t="str">
        <f t="shared" si="156"/>
        <v>8 1</v>
      </c>
      <c r="J1265" s="101" t="s">
        <v>205</v>
      </c>
      <c r="K1265" s="331">
        <f>IFERROR(VLOOKUP(L1265,Mapping!AW:BA,5,FALSE),"")</f>
        <v>2</v>
      </c>
      <c r="L1265" s="216" t="s">
        <v>925</v>
      </c>
      <c r="M1265" s="336" t="s">
        <v>2938</v>
      </c>
      <c r="N1265" s="394" t="s">
        <v>2937</v>
      </c>
      <c r="O1265" s="245">
        <v>44439</v>
      </c>
      <c r="P1265" s="13" t="s">
        <v>912</v>
      </c>
      <c r="Q1265" s="246"/>
      <c r="R1265" s="97">
        <v>33</v>
      </c>
      <c r="S1265" s="97"/>
      <c r="T1265" s="13"/>
      <c r="U1265" s="97">
        <v>8</v>
      </c>
      <c r="V1265" s="97">
        <v>1</v>
      </c>
      <c r="W1265" s="99" t="str">
        <f t="shared" si="159"/>
        <v>UREN -80 033001 8 1</v>
      </c>
      <c r="X1265" s="99" t="str">
        <f t="shared" si="160"/>
        <v>8 1</v>
      </c>
      <c r="Y1265" s="13"/>
      <c r="Z1265" s="13"/>
      <c r="AA1265" s="13"/>
      <c r="AB1265" s="247"/>
      <c r="AC1265" s="97"/>
      <c r="AD1265" s="100">
        <f>IF(AE1265="","",VLOOKUP(AE1265,Mapping!AT:AU,2,FALSE))</f>
        <v>3</v>
      </c>
      <c r="AE1265" s="13" t="s">
        <v>148</v>
      </c>
    </row>
    <row r="1266" spans="1:31">
      <c r="A1266" s="215">
        <v>1165</v>
      </c>
      <c r="B1266" s="217" t="s">
        <v>184</v>
      </c>
      <c r="C1266" s="312"/>
      <c r="D1266" s="312"/>
      <c r="E1266" s="312"/>
      <c r="F1266" s="97">
        <v>8</v>
      </c>
      <c r="G1266" s="97">
        <v>1</v>
      </c>
      <c r="H1266" s="99" t="str">
        <f t="shared" si="155"/>
        <v>UREN -80 033001 8 1</v>
      </c>
      <c r="I1266" s="99" t="str">
        <f t="shared" si="156"/>
        <v>8 1</v>
      </c>
      <c r="J1266" s="101"/>
      <c r="K1266" s="331">
        <f>IFERROR(VLOOKUP(L1266,Mapping!AW:BA,5,FALSE),"")</f>
        <v>1</v>
      </c>
      <c r="L1266" s="97" t="s">
        <v>905</v>
      </c>
      <c r="M1266" s="336" t="s">
        <v>2938</v>
      </c>
      <c r="N1266" s="97" t="s">
        <v>2937</v>
      </c>
      <c r="O1266" s="222" t="s">
        <v>3091</v>
      </c>
      <c r="P1266" s="13" t="s">
        <v>912</v>
      </c>
      <c r="Q1266" s="246"/>
      <c r="R1266" s="97">
        <v>48</v>
      </c>
      <c r="S1266" s="97"/>
      <c r="T1266" s="13"/>
      <c r="U1266" s="97">
        <v>7</v>
      </c>
      <c r="V1266" s="97">
        <v>7</v>
      </c>
      <c r="W1266" s="99" t="str">
        <f t="shared" si="159"/>
        <v>UREN -80 033001 7 7</v>
      </c>
      <c r="X1266" s="99" t="str">
        <f t="shared" si="160"/>
        <v>7 7</v>
      </c>
      <c r="Y1266" s="97">
        <v>7</v>
      </c>
      <c r="Z1266" s="97">
        <v>7</v>
      </c>
      <c r="AA1266" s="90" t="s">
        <v>2441</v>
      </c>
      <c r="AB1266" s="90"/>
      <c r="AC1266" s="97"/>
      <c r="AD1266" s="100">
        <f>IF(AE1266="","",VLOOKUP(AE1266,Mapping!AT:AU,2,FALSE))</f>
        <v>3</v>
      </c>
      <c r="AE1266" s="13" t="s">
        <v>148</v>
      </c>
    </row>
    <row r="1267" spans="1:31">
      <c r="A1267" s="215">
        <v>1165</v>
      </c>
      <c r="B1267" s="217" t="s">
        <v>184</v>
      </c>
      <c r="C1267" s="312"/>
      <c r="D1267" s="312"/>
      <c r="E1267" s="312"/>
      <c r="F1267" s="97">
        <v>8</v>
      </c>
      <c r="G1267" s="97">
        <v>1</v>
      </c>
      <c r="H1267" s="99" t="str">
        <f t="shared" si="155"/>
        <v>UREN -80 033001 8 1</v>
      </c>
      <c r="I1267" s="99" t="str">
        <f t="shared" si="156"/>
        <v>8 1</v>
      </c>
      <c r="J1267" s="101" t="s">
        <v>205</v>
      </c>
      <c r="K1267" s="331">
        <f>IFERROR(VLOOKUP(L1267,Mapping!AW:BA,5,FALSE),"")</f>
        <v>5</v>
      </c>
      <c r="L1267" s="97" t="s">
        <v>975</v>
      </c>
      <c r="M1267" s="336" t="s">
        <v>2938</v>
      </c>
      <c r="N1267" s="394" t="s">
        <v>2937</v>
      </c>
      <c r="O1267" s="245">
        <v>44439</v>
      </c>
      <c r="P1267" s="13" t="s">
        <v>912</v>
      </c>
      <c r="Q1267" s="246"/>
      <c r="R1267" s="97">
        <v>49</v>
      </c>
      <c r="S1267" s="97"/>
      <c r="T1267" s="13"/>
      <c r="U1267" s="97">
        <v>8</v>
      </c>
      <c r="V1267" s="97">
        <v>1</v>
      </c>
      <c r="W1267" s="99" t="str">
        <f t="shared" si="159"/>
        <v>UREN -80 033001 8 1</v>
      </c>
      <c r="X1267" s="99" t="str">
        <f t="shared" si="160"/>
        <v>8 1</v>
      </c>
      <c r="Y1267" s="13"/>
      <c r="Z1267" s="13"/>
      <c r="AA1267" s="13"/>
      <c r="AB1267" s="247"/>
      <c r="AC1267" s="97"/>
      <c r="AD1267" s="100">
        <f>IF(AE1267="","",VLOOKUP(AE1267,Mapping!AT:AU,2,FALSE))</f>
        <v>3</v>
      </c>
      <c r="AE1267" s="13" t="s">
        <v>148</v>
      </c>
    </row>
    <row r="1268" spans="1:31">
      <c r="A1268" s="215">
        <v>1072</v>
      </c>
      <c r="B1268" s="217" t="s">
        <v>149</v>
      </c>
      <c r="C1268" s="312"/>
      <c r="D1268" s="312"/>
      <c r="E1268" s="312"/>
      <c r="F1268" s="97">
        <v>8</v>
      </c>
      <c r="G1268" s="97">
        <v>1</v>
      </c>
      <c r="H1268" s="99" t="str">
        <f t="shared" si="155"/>
        <v>UREN -80 033001 8 1</v>
      </c>
      <c r="I1268" s="99" t="str">
        <f t="shared" si="156"/>
        <v>8 1</v>
      </c>
      <c r="J1268" s="101" t="s">
        <v>205</v>
      </c>
      <c r="K1268" s="331">
        <f>IFERROR(VLOOKUP(L1268,Mapping!AW:BA,5,FALSE),"")</f>
        <v>2</v>
      </c>
      <c r="L1268" s="216" t="s">
        <v>925</v>
      </c>
      <c r="M1268" s="336" t="s">
        <v>2938</v>
      </c>
      <c r="N1268" s="394" t="s">
        <v>2937</v>
      </c>
      <c r="O1268" s="245">
        <v>20210902</v>
      </c>
      <c r="P1268" s="13" t="s">
        <v>912</v>
      </c>
      <c r="Q1268" s="246"/>
      <c r="R1268" s="97">
        <v>76</v>
      </c>
      <c r="S1268" s="97"/>
      <c r="T1268" s="13"/>
      <c r="U1268" s="97">
        <v>8</v>
      </c>
      <c r="V1268" s="97">
        <v>1</v>
      </c>
      <c r="W1268" s="99" t="str">
        <f t="shared" si="159"/>
        <v>UREN -80 033001 8 1</v>
      </c>
      <c r="X1268" s="99" t="str">
        <f t="shared" si="160"/>
        <v>8 1</v>
      </c>
      <c r="Y1268" s="13"/>
      <c r="Z1268" s="13"/>
      <c r="AA1268" s="13"/>
      <c r="AB1268" s="247"/>
      <c r="AC1268" s="97"/>
      <c r="AD1268" s="100">
        <f>IF(AE1268="","",VLOOKUP(AE1268,Mapping!AT:AU,2,FALSE))</f>
        <v>3</v>
      </c>
      <c r="AE1268" s="13" t="s">
        <v>148</v>
      </c>
    </row>
    <row r="1269" spans="1:31">
      <c r="A1269" s="215">
        <v>1072</v>
      </c>
      <c r="B1269" s="217" t="s">
        <v>149</v>
      </c>
      <c r="C1269" s="312"/>
      <c r="D1269" s="312"/>
      <c r="E1269" s="312"/>
      <c r="F1269" s="97">
        <v>8</v>
      </c>
      <c r="G1269" s="97">
        <v>1</v>
      </c>
      <c r="H1269" s="99" t="str">
        <f t="shared" si="155"/>
        <v>UREN -80 033001 8 1</v>
      </c>
      <c r="I1269" s="99" t="str">
        <f t="shared" si="156"/>
        <v>8 1</v>
      </c>
      <c r="J1269" s="101"/>
      <c r="K1269" s="331">
        <f>IFERROR(VLOOKUP(L1269,Mapping!AW:BA,5,FALSE),"")</f>
        <v>1</v>
      </c>
      <c r="L1269" s="97" t="s">
        <v>905</v>
      </c>
      <c r="M1269" s="336" t="s">
        <v>2938</v>
      </c>
      <c r="N1269" s="97" t="s">
        <v>2937</v>
      </c>
      <c r="O1269" s="245" t="s">
        <v>3198</v>
      </c>
      <c r="P1269" s="13" t="s">
        <v>912</v>
      </c>
      <c r="Q1269" s="246"/>
      <c r="R1269" s="97">
        <v>33</v>
      </c>
      <c r="S1269" s="97"/>
      <c r="T1269" s="13"/>
      <c r="U1269" s="97">
        <v>7</v>
      </c>
      <c r="V1269" s="97">
        <v>7</v>
      </c>
      <c r="W1269" s="99" t="str">
        <f t="shared" si="159"/>
        <v>UREN -80 033001 7 7</v>
      </c>
      <c r="X1269" s="99" t="str">
        <f t="shared" si="160"/>
        <v>7 7</v>
      </c>
      <c r="Y1269" s="97">
        <v>7</v>
      </c>
      <c r="Z1269" s="97">
        <v>7</v>
      </c>
      <c r="AA1269" s="90" t="s">
        <v>2320</v>
      </c>
      <c r="AB1269" s="90"/>
      <c r="AC1269" s="97"/>
      <c r="AD1269" s="100">
        <f>IF(AE1269="","",VLOOKUP(AE1269,Mapping!AT:AU,2,FALSE))</f>
        <v>3</v>
      </c>
      <c r="AE1269" s="13" t="s">
        <v>148</v>
      </c>
    </row>
    <row r="1270" spans="1:31">
      <c r="A1270" s="215">
        <v>1072</v>
      </c>
      <c r="B1270" s="217" t="s">
        <v>149</v>
      </c>
      <c r="C1270" s="312"/>
      <c r="D1270" s="312"/>
      <c r="E1270" s="312"/>
      <c r="F1270" s="97">
        <v>8</v>
      </c>
      <c r="G1270" s="97">
        <v>1</v>
      </c>
      <c r="H1270" s="99" t="str">
        <f t="shared" si="155"/>
        <v>UREN -80 033001 8 1</v>
      </c>
      <c r="I1270" s="99" t="str">
        <f t="shared" si="156"/>
        <v>8 1</v>
      </c>
      <c r="J1270" s="101" t="s">
        <v>205</v>
      </c>
      <c r="K1270" s="331">
        <f>IFERROR(VLOOKUP(L1270,Mapping!AW:BA,5,FALSE),"")</f>
        <v>5</v>
      </c>
      <c r="L1270" s="97" t="s">
        <v>975</v>
      </c>
      <c r="M1270" s="336" t="s">
        <v>2938</v>
      </c>
      <c r="N1270" s="394" t="s">
        <v>2937</v>
      </c>
      <c r="O1270" s="245">
        <v>20210902</v>
      </c>
      <c r="P1270" s="13" t="s">
        <v>912</v>
      </c>
      <c r="Q1270" s="246"/>
      <c r="R1270" s="97">
        <v>33</v>
      </c>
      <c r="S1270" s="97"/>
      <c r="T1270" s="13"/>
      <c r="U1270" s="97">
        <v>8</v>
      </c>
      <c r="V1270" s="97">
        <v>1</v>
      </c>
      <c r="W1270" s="99" t="str">
        <f t="shared" si="159"/>
        <v>UREN -80 033001 8 1</v>
      </c>
      <c r="X1270" s="99" t="str">
        <f t="shared" si="160"/>
        <v>8 1</v>
      </c>
      <c r="Y1270" s="13"/>
      <c r="Z1270" s="13"/>
      <c r="AA1270" s="13"/>
      <c r="AB1270" s="247"/>
      <c r="AC1270" s="97"/>
      <c r="AD1270" s="100">
        <f>IF(AE1270="","",VLOOKUP(AE1270,Mapping!AT:AU,2,FALSE))</f>
        <v>3</v>
      </c>
      <c r="AE1270" s="13" t="s">
        <v>148</v>
      </c>
    </row>
    <row r="1271" spans="1:31">
      <c r="A1271" s="215">
        <v>1160</v>
      </c>
      <c r="B1271" s="217" t="s">
        <v>180</v>
      </c>
      <c r="C1271" s="312"/>
      <c r="D1271" s="312"/>
      <c r="E1271" s="312"/>
      <c r="F1271" s="97">
        <v>8</v>
      </c>
      <c r="G1271" s="97">
        <v>1</v>
      </c>
      <c r="H1271" s="99" t="str">
        <f t="shared" si="155"/>
        <v>UREN -80 033001 8 1</v>
      </c>
      <c r="I1271" s="99" t="str">
        <f t="shared" si="156"/>
        <v>8 1</v>
      </c>
      <c r="J1271" s="101" t="s">
        <v>205</v>
      </c>
      <c r="K1271" s="331">
        <f>IFERROR(VLOOKUP(L1271,Mapping!AW:BA,5,FALSE),"")</f>
        <v>2</v>
      </c>
      <c r="L1271" s="216" t="s">
        <v>925</v>
      </c>
      <c r="M1271" s="336" t="s">
        <v>2938</v>
      </c>
      <c r="N1271" s="394" t="s">
        <v>2937</v>
      </c>
      <c r="O1271" s="245">
        <v>20210902</v>
      </c>
      <c r="P1271" s="13" t="s">
        <v>912</v>
      </c>
      <c r="Q1271" s="246"/>
      <c r="R1271" s="97">
        <v>33</v>
      </c>
      <c r="S1271" s="97"/>
      <c r="T1271" s="13"/>
      <c r="U1271" s="97">
        <v>8</v>
      </c>
      <c r="V1271" s="97">
        <v>1</v>
      </c>
      <c r="W1271" s="99" t="str">
        <f t="shared" si="159"/>
        <v>UREN -80 033001 8 1</v>
      </c>
      <c r="X1271" s="99" t="str">
        <f t="shared" si="160"/>
        <v>8 1</v>
      </c>
      <c r="Y1271" s="13"/>
      <c r="Z1271" s="13"/>
      <c r="AA1271" s="13"/>
      <c r="AB1271" s="247"/>
      <c r="AC1271" s="97"/>
      <c r="AD1271" s="100">
        <f>IF(AE1271="","",VLOOKUP(AE1271,Mapping!AT:AU,2,FALSE))</f>
        <v>3</v>
      </c>
      <c r="AE1271" s="13" t="s">
        <v>148</v>
      </c>
    </row>
    <row r="1272" spans="1:31">
      <c r="A1272" s="215">
        <v>1160</v>
      </c>
      <c r="B1272" s="217" t="s">
        <v>180</v>
      </c>
      <c r="C1272" s="312"/>
      <c r="D1272" s="312"/>
      <c r="E1272" s="312"/>
      <c r="F1272" s="97">
        <v>8</v>
      </c>
      <c r="G1272" s="97">
        <v>1</v>
      </c>
      <c r="H1272" s="99" t="str">
        <f t="shared" si="155"/>
        <v>UREN -80 033001 8 1</v>
      </c>
      <c r="I1272" s="99" t="str">
        <f t="shared" si="156"/>
        <v>8 1</v>
      </c>
      <c r="J1272" s="101"/>
      <c r="K1272" s="331">
        <f>IFERROR(VLOOKUP(L1272,Mapping!AW:BA,5,FALSE),"")</f>
        <v>1</v>
      </c>
      <c r="L1272" s="1" t="s">
        <v>905</v>
      </c>
      <c r="M1272" s="336" t="s">
        <v>2938</v>
      </c>
      <c r="N1272" s="97" t="s">
        <v>2937</v>
      </c>
      <c r="O1272" s="245">
        <v>20210902</v>
      </c>
      <c r="P1272" s="13" t="s">
        <v>912</v>
      </c>
      <c r="Q1272" s="246"/>
      <c r="R1272" s="97">
        <v>30</v>
      </c>
      <c r="S1272" s="97"/>
      <c r="T1272" s="13"/>
      <c r="U1272" s="97">
        <v>7</v>
      </c>
      <c r="V1272" s="97">
        <v>7</v>
      </c>
      <c r="W1272" s="99" t="str">
        <f t="shared" si="159"/>
        <v>UREN -80 033001 7 7</v>
      </c>
      <c r="X1272" s="99" t="str">
        <f t="shared" si="160"/>
        <v>7 7</v>
      </c>
      <c r="Y1272" s="97">
        <v>7</v>
      </c>
      <c r="Z1272" s="97">
        <v>7</v>
      </c>
      <c r="AA1272" s="90" t="s">
        <v>2322</v>
      </c>
      <c r="AB1272" s="90"/>
      <c r="AC1272" s="97"/>
      <c r="AD1272" s="100">
        <f>IF(AE1272="","",VLOOKUP(AE1272,Mapping!AT:AU,2,FALSE))</f>
        <v>3</v>
      </c>
      <c r="AE1272" s="13" t="s">
        <v>148</v>
      </c>
    </row>
    <row r="1273" spans="1:31">
      <c r="A1273" s="215">
        <v>1160</v>
      </c>
      <c r="B1273" s="217" t="s">
        <v>180</v>
      </c>
      <c r="C1273" s="312"/>
      <c r="D1273" s="312"/>
      <c r="E1273" s="312"/>
      <c r="F1273" s="97">
        <v>8</v>
      </c>
      <c r="G1273" s="97">
        <v>1</v>
      </c>
      <c r="H1273" s="99" t="str">
        <f t="shared" si="155"/>
        <v>UREN -80 033001 8 1</v>
      </c>
      <c r="I1273" s="99" t="str">
        <f t="shared" si="156"/>
        <v>8 1</v>
      </c>
      <c r="J1273" s="101" t="s">
        <v>205</v>
      </c>
      <c r="K1273" s="331">
        <f>IFERROR(VLOOKUP(L1273,Mapping!AW:BA,5,FALSE),"")</f>
        <v>5</v>
      </c>
      <c r="L1273" s="97" t="s">
        <v>975</v>
      </c>
      <c r="M1273" s="336" t="s">
        <v>2938</v>
      </c>
      <c r="N1273" s="394" t="s">
        <v>2937</v>
      </c>
      <c r="O1273" s="245">
        <v>20210902</v>
      </c>
      <c r="P1273" s="13" t="s">
        <v>912</v>
      </c>
      <c r="Q1273" s="246"/>
      <c r="R1273" s="97">
        <v>30</v>
      </c>
      <c r="S1273" s="97"/>
      <c r="T1273" s="13"/>
      <c r="U1273" s="97">
        <v>8</v>
      </c>
      <c r="V1273" s="97">
        <v>1</v>
      </c>
      <c r="W1273" s="99" t="str">
        <f t="shared" si="159"/>
        <v>UREN -80 033001 8 1</v>
      </c>
      <c r="X1273" s="99" t="str">
        <f t="shared" si="160"/>
        <v>8 1</v>
      </c>
      <c r="Y1273" s="13"/>
      <c r="Z1273" s="13"/>
      <c r="AA1273" s="13"/>
      <c r="AB1273" s="247"/>
      <c r="AC1273" s="97"/>
      <c r="AD1273" s="100">
        <f>IF(AE1273="","",VLOOKUP(AE1273,Mapping!AT:AU,2,FALSE))</f>
        <v>3</v>
      </c>
      <c r="AE1273" s="13" t="s">
        <v>148</v>
      </c>
    </row>
    <row r="1274" spans="1:31">
      <c r="A1274" s="215">
        <v>1191</v>
      </c>
      <c r="B1274" s="217" t="s">
        <v>194</v>
      </c>
      <c r="C1274" s="312"/>
      <c r="D1274" s="312"/>
      <c r="E1274" s="312"/>
      <c r="F1274" s="97">
        <v>8</v>
      </c>
      <c r="G1274" s="97">
        <v>1</v>
      </c>
      <c r="H1274" s="99" t="str">
        <f t="shared" ref="H1274:H1299" si="161">IF(G1274="","","UREN -80 033001"&amp;" "&amp;F1274&amp;" "&amp;G1274)</f>
        <v>UREN -80 033001 8 1</v>
      </c>
      <c r="I1274" s="99" t="str">
        <f t="shared" ref="I1274:I1299" si="162">IF(G1274="","",F1274&amp;" "&amp;G1274)</f>
        <v>8 1</v>
      </c>
      <c r="J1274" s="101" t="s">
        <v>205</v>
      </c>
      <c r="K1274" s="331">
        <f>IFERROR(VLOOKUP(L1274,Mapping!AW:BA,5,FALSE),"")</f>
        <v>2</v>
      </c>
      <c r="L1274" s="216" t="s">
        <v>925</v>
      </c>
      <c r="M1274" s="336" t="s">
        <v>2938</v>
      </c>
      <c r="N1274" s="394" t="s">
        <v>2937</v>
      </c>
      <c r="O1274" s="245">
        <v>20210902</v>
      </c>
      <c r="P1274" s="13" t="s">
        <v>912</v>
      </c>
      <c r="Q1274" s="246"/>
      <c r="R1274" s="97">
        <v>47</v>
      </c>
      <c r="S1274" s="97"/>
      <c r="T1274" s="13"/>
      <c r="U1274" s="97">
        <v>8</v>
      </c>
      <c r="V1274" s="97">
        <v>1</v>
      </c>
      <c r="W1274" s="99" t="str">
        <f t="shared" si="159"/>
        <v>UREN -80 033001 8 1</v>
      </c>
      <c r="X1274" s="99" t="str">
        <f t="shared" si="160"/>
        <v>8 1</v>
      </c>
      <c r="Y1274" s="13"/>
      <c r="Z1274" s="13"/>
      <c r="AA1274" s="13"/>
      <c r="AB1274" s="247"/>
      <c r="AC1274" s="97"/>
      <c r="AD1274" s="100">
        <f>IF(AE1274="","",VLOOKUP(AE1274,Mapping!AT:AU,2,FALSE))</f>
        <v>3</v>
      </c>
      <c r="AE1274" s="13" t="s">
        <v>148</v>
      </c>
    </row>
    <row r="1275" spans="1:31">
      <c r="A1275" s="215">
        <v>1191</v>
      </c>
      <c r="B1275" s="217" t="s">
        <v>194</v>
      </c>
      <c r="C1275" s="312"/>
      <c r="D1275" s="312"/>
      <c r="E1275" s="312"/>
      <c r="F1275" s="97">
        <v>8</v>
      </c>
      <c r="G1275" s="97">
        <v>1</v>
      </c>
      <c r="H1275" s="99" t="str">
        <f t="shared" si="161"/>
        <v>UREN -80 033001 8 1</v>
      </c>
      <c r="I1275" s="99" t="str">
        <f t="shared" si="162"/>
        <v>8 1</v>
      </c>
      <c r="J1275" s="101"/>
      <c r="K1275" s="331">
        <f>IFERROR(VLOOKUP(L1275,Mapping!AW:BA,5,FALSE),"")</f>
        <v>1</v>
      </c>
      <c r="L1275" s="97" t="s">
        <v>905</v>
      </c>
      <c r="M1275" s="336" t="s">
        <v>2938</v>
      </c>
      <c r="N1275" s="97" t="s">
        <v>2937</v>
      </c>
      <c r="O1275" s="245">
        <v>20210902</v>
      </c>
      <c r="P1275" s="13" t="s">
        <v>912</v>
      </c>
      <c r="Q1275" s="246"/>
      <c r="R1275" s="97">
        <v>29</v>
      </c>
      <c r="S1275" s="97"/>
      <c r="T1275" s="13"/>
      <c r="U1275" s="97">
        <v>7</v>
      </c>
      <c r="V1275" s="97">
        <v>7</v>
      </c>
      <c r="W1275" s="99" t="str">
        <f t="shared" si="159"/>
        <v>UREN -80 033001 7 7</v>
      </c>
      <c r="X1275" s="99" t="str">
        <f t="shared" si="160"/>
        <v>7 7</v>
      </c>
      <c r="Y1275" s="97">
        <v>7</v>
      </c>
      <c r="Z1275" s="97">
        <v>7</v>
      </c>
      <c r="AA1275" s="90" t="s">
        <v>2323</v>
      </c>
      <c r="AB1275" s="90"/>
      <c r="AC1275" s="97"/>
      <c r="AD1275" s="100">
        <f>IF(AE1275="","",VLOOKUP(AE1275,Mapping!AT:AU,2,FALSE))</f>
        <v>3</v>
      </c>
      <c r="AE1275" s="13" t="s">
        <v>148</v>
      </c>
    </row>
    <row r="1276" spans="1:31">
      <c r="A1276" s="215">
        <v>1191</v>
      </c>
      <c r="B1276" s="217" t="s">
        <v>194</v>
      </c>
      <c r="C1276" s="312"/>
      <c r="D1276" s="312"/>
      <c r="E1276" s="312"/>
      <c r="F1276" s="97">
        <v>8</v>
      </c>
      <c r="G1276" s="97">
        <v>1</v>
      </c>
      <c r="H1276" s="99" t="str">
        <f t="shared" si="161"/>
        <v>UREN -80 033001 8 1</v>
      </c>
      <c r="I1276" s="99" t="str">
        <f t="shared" si="162"/>
        <v>8 1</v>
      </c>
      <c r="J1276" s="101" t="s">
        <v>205</v>
      </c>
      <c r="K1276" s="331">
        <f>IFERROR(VLOOKUP(L1276,Mapping!AW:BA,5,FALSE),"")</f>
        <v>5</v>
      </c>
      <c r="L1276" s="97" t="s">
        <v>975</v>
      </c>
      <c r="M1276" s="336" t="s">
        <v>2938</v>
      </c>
      <c r="N1276" s="394" t="s">
        <v>2937</v>
      </c>
      <c r="O1276" s="245">
        <v>20210902</v>
      </c>
      <c r="P1276" s="13" t="s">
        <v>912</v>
      </c>
      <c r="Q1276" s="246"/>
      <c r="R1276" s="97">
        <v>30</v>
      </c>
      <c r="S1276" s="97"/>
      <c r="T1276" s="13"/>
      <c r="U1276" s="97">
        <v>8</v>
      </c>
      <c r="V1276" s="97">
        <v>1</v>
      </c>
      <c r="W1276" s="99" t="str">
        <f t="shared" si="159"/>
        <v>UREN -80 033001 8 1</v>
      </c>
      <c r="X1276" s="99" t="str">
        <f t="shared" si="160"/>
        <v>8 1</v>
      </c>
      <c r="Y1276" s="13"/>
      <c r="Z1276" s="13"/>
      <c r="AA1276" s="13"/>
      <c r="AB1276" s="247"/>
      <c r="AC1276" s="97"/>
      <c r="AD1276" s="100">
        <f>IF(AE1276="","",VLOOKUP(AE1276,Mapping!AT:AU,2,FALSE))</f>
        <v>3</v>
      </c>
      <c r="AE1276" s="13" t="s">
        <v>148</v>
      </c>
    </row>
    <row r="1277" spans="1:31">
      <c r="A1277" s="215">
        <v>1194</v>
      </c>
      <c r="B1277" s="217" t="s">
        <v>197</v>
      </c>
      <c r="C1277" s="312"/>
      <c r="D1277" s="312"/>
      <c r="E1277" s="312"/>
      <c r="F1277" s="97">
        <v>8</v>
      </c>
      <c r="G1277" s="97">
        <v>1</v>
      </c>
      <c r="H1277" s="99" t="str">
        <f t="shared" si="161"/>
        <v>UREN -80 033001 8 1</v>
      </c>
      <c r="I1277" s="99" t="str">
        <f t="shared" si="162"/>
        <v>8 1</v>
      </c>
      <c r="J1277" s="101" t="s">
        <v>205</v>
      </c>
      <c r="K1277" s="331">
        <f>IFERROR(VLOOKUP(L1277,Mapping!AW:BA,5,FALSE),"")</f>
        <v>2</v>
      </c>
      <c r="L1277" s="216" t="s">
        <v>925</v>
      </c>
      <c r="M1277" s="336" t="s">
        <v>2938</v>
      </c>
      <c r="N1277" s="394" t="s">
        <v>2937</v>
      </c>
      <c r="O1277" s="245">
        <v>20210902</v>
      </c>
      <c r="P1277" s="13" t="s">
        <v>912</v>
      </c>
      <c r="Q1277" s="246"/>
      <c r="R1277" s="97">
        <v>22</v>
      </c>
      <c r="S1277" s="97"/>
      <c r="T1277" s="13"/>
      <c r="U1277" s="97">
        <v>8</v>
      </c>
      <c r="V1277" s="97">
        <v>1</v>
      </c>
      <c r="W1277" s="99" t="str">
        <f t="shared" si="159"/>
        <v>UREN -80 033001 8 1</v>
      </c>
      <c r="X1277" s="99" t="str">
        <f t="shared" si="160"/>
        <v>8 1</v>
      </c>
      <c r="Y1277" s="13"/>
      <c r="Z1277" s="13"/>
      <c r="AA1277" s="13"/>
      <c r="AB1277" s="247"/>
      <c r="AC1277" s="97"/>
      <c r="AD1277" s="100">
        <f>IF(AE1277="","",VLOOKUP(AE1277,Mapping!AT:AU,2,FALSE))</f>
        <v>3</v>
      </c>
      <c r="AE1277" s="13" t="s">
        <v>148</v>
      </c>
    </row>
    <row r="1278" spans="1:31">
      <c r="A1278" s="215">
        <v>1194</v>
      </c>
      <c r="B1278" s="217" t="s">
        <v>197</v>
      </c>
      <c r="C1278" s="312"/>
      <c r="D1278" s="312"/>
      <c r="E1278" s="312"/>
      <c r="F1278" s="97">
        <v>8</v>
      </c>
      <c r="G1278" s="97">
        <v>1</v>
      </c>
      <c r="H1278" s="99" t="str">
        <f t="shared" si="161"/>
        <v>UREN -80 033001 8 1</v>
      </c>
      <c r="I1278" s="99" t="str">
        <f t="shared" si="162"/>
        <v>8 1</v>
      </c>
      <c r="J1278" s="101"/>
      <c r="K1278" s="331">
        <f>IFERROR(VLOOKUP(L1278,Mapping!AW:BA,5,FALSE),"")</f>
        <v>1</v>
      </c>
      <c r="L1278" s="97" t="s">
        <v>905</v>
      </c>
      <c r="M1278" s="336" t="s">
        <v>2938</v>
      </c>
      <c r="N1278" s="97" t="s">
        <v>2937</v>
      </c>
      <c r="O1278" s="245">
        <v>20210902</v>
      </c>
      <c r="P1278" s="13" t="s">
        <v>912</v>
      </c>
      <c r="Q1278" s="246"/>
      <c r="R1278" s="97">
        <v>33</v>
      </c>
      <c r="S1278" s="97"/>
      <c r="T1278" s="13"/>
      <c r="U1278" s="97">
        <v>7</v>
      </c>
      <c r="V1278" s="97">
        <v>7</v>
      </c>
      <c r="W1278" s="99" t="str">
        <f t="shared" si="159"/>
        <v>UREN -80 033001 7 7</v>
      </c>
      <c r="X1278" s="99" t="str">
        <f t="shared" si="160"/>
        <v>7 7</v>
      </c>
      <c r="Y1278" s="97">
        <v>7</v>
      </c>
      <c r="Z1278" s="97">
        <v>7</v>
      </c>
      <c r="AA1278" s="90" t="s">
        <v>2472</v>
      </c>
      <c r="AB1278" s="90"/>
      <c r="AC1278" s="97"/>
      <c r="AD1278" s="100">
        <f>IF(AE1278="","",VLOOKUP(AE1278,Mapping!AT:AU,2,FALSE))</f>
        <v>3</v>
      </c>
      <c r="AE1278" s="13" t="s">
        <v>148</v>
      </c>
    </row>
    <row r="1279" spans="1:31">
      <c r="A1279" s="215">
        <v>1194</v>
      </c>
      <c r="B1279" s="217" t="s">
        <v>197</v>
      </c>
      <c r="C1279" s="312"/>
      <c r="D1279" s="312"/>
      <c r="E1279" s="312"/>
      <c r="F1279" s="97">
        <v>8</v>
      </c>
      <c r="G1279" s="97">
        <v>1</v>
      </c>
      <c r="H1279" s="99" t="str">
        <f t="shared" si="161"/>
        <v>UREN -80 033001 8 1</v>
      </c>
      <c r="I1279" s="99" t="str">
        <f t="shared" si="162"/>
        <v>8 1</v>
      </c>
      <c r="J1279" s="101" t="s">
        <v>205</v>
      </c>
      <c r="K1279" s="331">
        <f>IFERROR(VLOOKUP(L1279,Mapping!AW:BA,5,FALSE),"")</f>
        <v>5</v>
      </c>
      <c r="L1279" s="97" t="s">
        <v>975</v>
      </c>
      <c r="M1279" s="336" t="s">
        <v>2938</v>
      </c>
      <c r="N1279" s="394" t="s">
        <v>2937</v>
      </c>
      <c r="O1279" s="245">
        <v>20210902</v>
      </c>
      <c r="P1279" s="13" t="s">
        <v>912</v>
      </c>
      <c r="Q1279" s="246"/>
      <c r="R1279" s="97">
        <v>39</v>
      </c>
      <c r="S1279" s="97"/>
      <c r="T1279" s="13"/>
      <c r="U1279" s="97">
        <v>8</v>
      </c>
      <c r="V1279" s="97">
        <v>1</v>
      </c>
      <c r="W1279" s="99" t="str">
        <f t="shared" si="159"/>
        <v>UREN -80 033001 8 1</v>
      </c>
      <c r="X1279" s="99" t="str">
        <f t="shared" si="160"/>
        <v>8 1</v>
      </c>
      <c r="Y1279" s="13"/>
      <c r="Z1279" s="13"/>
      <c r="AA1279" s="13"/>
      <c r="AB1279" s="247"/>
      <c r="AC1279" s="97"/>
      <c r="AD1279" s="100">
        <f>IF(AE1279="","",VLOOKUP(AE1279,Mapping!AT:AU,2,FALSE))</f>
        <v>3</v>
      </c>
      <c r="AE1279" s="13" t="s">
        <v>148</v>
      </c>
    </row>
    <row r="1280" spans="1:31" ht="29">
      <c r="A1280" s="215">
        <v>1066</v>
      </c>
      <c r="B1280" s="217" t="s">
        <v>129</v>
      </c>
      <c r="C1280" s="312"/>
      <c r="D1280" s="312"/>
      <c r="E1280" s="312"/>
      <c r="F1280" s="97">
        <v>8</v>
      </c>
      <c r="G1280" s="97">
        <v>1</v>
      </c>
      <c r="H1280" s="99" t="str">
        <f t="shared" si="161"/>
        <v>UREN -80 033001 8 1</v>
      </c>
      <c r="I1280" s="99" t="str">
        <f t="shared" si="162"/>
        <v>8 1</v>
      </c>
      <c r="J1280" s="101" t="s">
        <v>205</v>
      </c>
      <c r="K1280" s="331">
        <f>IFERROR(VLOOKUP(L1280,Mapping!AW:BA,5,FALSE),"")</f>
        <v>2</v>
      </c>
      <c r="L1280" s="216" t="s">
        <v>925</v>
      </c>
      <c r="M1280" s="336" t="s">
        <v>2938</v>
      </c>
      <c r="N1280" s="394" t="s">
        <v>2937</v>
      </c>
      <c r="O1280" s="245">
        <v>20210903</v>
      </c>
      <c r="P1280" s="13" t="s">
        <v>912</v>
      </c>
      <c r="Q1280" s="246"/>
      <c r="R1280" s="97">
        <v>25</v>
      </c>
      <c r="S1280" s="97"/>
      <c r="T1280" s="13"/>
      <c r="U1280" s="97">
        <v>8</v>
      </c>
      <c r="V1280" s="97">
        <v>1</v>
      </c>
      <c r="W1280" s="99" t="str">
        <f t="shared" si="159"/>
        <v>UREN -80 033001 8 1</v>
      </c>
      <c r="X1280" s="99" t="str">
        <f t="shared" si="160"/>
        <v>8 1</v>
      </c>
      <c r="Y1280" s="13"/>
      <c r="Z1280" s="13"/>
      <c r="AA1280" s="13"/>
      <c r="AB1280" s="247" t="s">
        <v>3199</v>
      </c>
      <c r="AC1280" s="97"/>
      <c r="AD1280" s="100">
        <f>IF(AE1280="","",VLOOKUP(AE1280,Mapping!AT:AU,2,FALSE))</f>
        <v>3</v>
      </c>
      <c r="AE1280" s="13" t="s">
        <v>148</v>
      </c>
    </row>
    <row r="1281" spans="1:31">
      <c r="A1281" s="215">
        <v>1066</v>
      </c>
      <c r="B1281" s="217" t="s">
        <v>129</v>
      </c>
      <c r="C1281" s="312"/>
      <c r="D1281" s="312"/>
      <c r="E1281" s="312"/>
      <c r="F1281" s="97">
        <v>8</v>
      </c>
      <c r="G1281" s="97">
        <v>1</v>
      </c>
      <c r="H1281" s="99" t="str">
        <f t="shared" si="161"/>
        <v>UREN -80 033001 8 1</v>
      </c>
      <c r="I1281" s="99" t="str">
        <f t="shared" si="162"/>
        <v>8 1</v>
      </c>
      <c r="J1281" s="101"/>
      <c r="K1281" s="331">
        <f>IFERROR(VLOOKUP(L1281,Mapping!AW:BA,5,FALSE),"")</f>
        <v>1</v>
      </c>
      <c r="L1281" s="97" t="s">
        <v>905</v>
      </c>
      <c r="M1281" s="336" t="s">
        <v>2938</v>
      </c>
      <c r="N1281" s="97" t="s">
        <v>2937</v>
      </c>
      <c r="O1281" s="245">
        <v>20210903</v>
      </c>
      <c r="P1281" s="13" t="s">
        <v>912</v>
      </c>
      <c r="Q1281" s="246"/>
      <c r="R1281" s="97">
        <v>36</v>
      </c>
      <c r="S1281" s="97"/>
      <c r="T1281" s="13"/>
      <c r="U1281" s="97">
        <v>7</v>
      </c>
      <c r="V1281" s="97">
        <v>7</v>
      </c>
      <c r="W1281" s="99" t="str">
        <f t="shared" si="159"/>
        <v>UREN -80 033001 7 7</v>
      </c>
      <c r="X1281" s="99" t="str">
        <f t="shared" si="160"/>
        <v>7 7</v>
      </c>
      <c r="Y1281" s="97">
        <v>7</v>
      </c>
      <c r="Z1281" s="97">
        <v>7</v>
      </c>
      <c r="AA1281" s="90" t="s">
        <v>2500</v>
      </c>
      <c r="AB1281" s="90"/>
      <c r="AC1281" s="97"/>
      <c r="AD1281" s="100">
        <f>IF(AE1281="","",VLOOKUP(AE1281,Mapping!AT:AU,2,FALSE))</f>
        <v>3</v>
      </c>
      <c r="AE1281" s="13" t="s">
        <v>148</v>
      </c>
    </row>
    <row r="1282" spans="1:31" ht="29">
      <c r="A1282" s="215">
        <v>1066</v>
      </c>
      <c r="B1282" s="217" t="s">
        <v>129</v>
      </c>
      <c r="C1282" s="312"/>
      <c r="D1282" s="312"/>
      <c r="E1282" s="312"/>
      <c r="F1282" s="97">
        <v>8</v>
      </c>
      <c r="G1282" s="97">
        <v>1</v>
      </c>
      <c r="H1282" s="99" t="str">
        <f t="shared" si="161"/>
        <v>UREN -80 033001 8 1</v>
      </c>
      <c r="I1282" s="99" t="str">
        <f t="shared" si="162"/>
        <v>8 1</v>
      </c>
      <c r="J1282" s="101" t="s">
        <v>205</v>
      </c>
      <c r="K1282" s="331">
        <f>IFERROR(VLOOKUP(L1282,Mapping!AW:BA,5,FALSE),"")</f>
        <v>5</v>
      </c>
      <c r="L1282" s="97" t="s">
        <v>975</v>
      </c>
      <c r="M1282" s="336" t="s">
        <v>2938</v>
      </c>
      <c r="N1282" s="394" t="s">
        <v>2937</v>
      </c>
      <c r="O1282" s="245">
        <v>20210903</v>
      </c>
      <c r="P1282" s="13" t="s">
        <v>912</v>
      </c>
      <c r="Q1282" s="246"/>
      <c r="R1282" s="97">
        <v>25</v>
      </c>
      <c r="S1282" s="97"/>
      <c r="T1282" s="13"/>
      <c r="U1282" s="97">
        <v>8</v>
      </c>
      <c r="V1282" s="97">
        <v>1</v>
      </c>
      <c r="W1282" s="99" t="str">
        <f t="shared" si="159"/>
        <v>UREN -80 033001 8 1</v>
      </c>
      <c r="X1282" s="99" t="str">
        <f t="shared" si="160"/>
        <v>8 1</v>
      </c>
      <c r="Y1282" s="13"/>
      <c r="Z1282" s="13"/>
      <c r="AA1282" s="13"/>
      <c r="AB1282" s="247" t="s">
        <v>3199</v>
      </c>
      <c r="AC1282" s="97"/>
      <c r="AD1282" s="100">
        <f>IF(AE1282="","",VLOOKUP(AE1282,Mapping!AT:AU,2,FALSE))</f>
        <v>3</v>
      </c>
      <c r="AE1282" s="13" t="s">
        <v>148</v>
      </c>
    </row>
    <row r="1283" spans="1:31">
      <c r="A1283" s="215">
        <v>1152</v>
      </c>
      <c r="B1283" s="217" t="s">
        <v>176</v>
      </c>
      <c r="C1283" s="312"/>
      <c r="D1283" s="312"/>
      <c r="E1283" s="312"/>
      <c r="F1283" s="97">
        <v>8</v>
      </c>
      <c r="G1283" s="97">
        <v>1</v>
      </c>
      <c r="H1283" s="99" t="str">
        <f t="shared" si="161"/>
        <v>UREN -80 033001 8 1</v>
      </c>
      <c r="I1283" s="99" t="str">
        <f t="shared" si="162"/>
        <v>8 1</v>
      </c>
      <c r="J1283" s="101" t="s">
        <v>205</v>
      </c>
      <c r="K1283" s="331">
        <f>IFERROR(VLOOKUP(L1283,Mapping!AW:BA,5,FALSE),"")</f>
        <v>2</v>
      </c>
      <c r="L1283" s="216" t="s">
        <v>925</v>
      </c>
      <c r="M1283" s="336" t="s">
        <v>2938</v>
      </c>
      <c r="N1283" s="394" t="s">
        <v>2937</v>
      </c>
      <c r="O1283" s="245">
        <v>20210903</v>
      </c>
      <c r="P1283" s="13" t="s">
        <v>912</v>
      </c>
      <c r="Q1283" s="246"/>
      <c r="R1283" s="97">
        <v>34</v>
      </c>
      <c r="S1283" s="97"/>
      <c r="T1283" s="13"/>
      <c r="U1283" s="97">
        <v>8</v>
      </c>
      <c r="V1283" s="97">
        <v>1</v>
      </c>
      <c r="W1283" s="99" t="str">
        <f t="shared" si="159"/>
        <v>UREN -80 033001 8 1</v>
      </c>
      <c r="X1283" s="99" t="str">
        <f t="shared" si="160"/>
        <v>8 1</v>
      </c>
      <c r="Y1283" s="13"/>
      <c r="Z1283" s="13"/>
      <c r="AA1283" s="13"/>
      <c r="AB1283" s="247"/>
      <c r="AC1283" s="97"/>
      <c r="AD1283" s="100">
        <f>IF(AE1283="","",VLOOKUP(AE1283,Mapping!AT:AU,2,FALSE))</f>
        <v>3</v>
      </c>
      <c r="AE1283" s="13" t="s">
        <v>148</v>
      </c>
    </row>
    <row r="1284" spans="1:31">
      <c r="A1284" s="215">
        <v>1152</v>
      </c>
      <c r="B1284" s="217" t="s">
        <v>176</v>
      </c>
      <c r="C1284" s="312"/>
      <c r="D1284" s="312"/>
      <c r="E1284" s="312"/>
      <c r="F1284" s="97">
        <v>8</v>
      </c>
      <c r="G1284" s="97">
        <v>1</v>
      </c>
      <c r="H1284" s="99" t="str">
        <f t="shared" si="161"/>
        <v>UREN -80 033001 8 1</v>
      </c>
      <c r="I1284" s="99" t="str">
        <f t="shared" si="162"/>
        <v>8 1</v>
      </c>
      <c r="J1284" s="101"/>
      <c r="K1284" s="331">
        <f>IFERROR(VLOOKUP(L1284,Mapping!AW:BA,5,FALSE),"")</f>
        <v>1</v>
      </c>
      <c r="L1284" s="97" t="s">
        <v>905</v>
      </c>
      <c r="M1284" s="336" t="s">
        <v>2938</v>
      </c>
      <c r="N1284" s="394" t="s">
        <v>2937</v>
      </c>
      <c r="O1284" s="245">
        <v>20210903</v>
      </c>
      <c r="P1284" s="13" t="s">
        <v>912</v>
      </c>
      <c r="Q1284" s="246"/>
      <c r="R1284" s="97">
        <v>35</v>
      </c>
      <c r="S1284" s="97"/>
      <c r="T1284" s="13"/>
      <c r="U1284" s="97">
        <v>7</v>
      </c>
      <c r="V1284" s="97">
        <v>7</v>
      </c>
      <c r="W1284" s="99" t="str">
        <f t="shared" si="159"/>
        <v>UREN -80 033001 7 7</v>
      </c>
      <c r="X1284" s="99" t="str">
        <f t="shared" si="160"/>
        <v>7 7</v>
      </c>
      <c r="Y1284" s="97">
        <v>7</v>
      </c>
      <c r="Z1284" s="97">
        <v>7</v>
      </c>
      <c r="AA1284" s="90" t="s">
        <v>2508</v>
      </c>
      <c r="AB1284" s="90"/>
      <c r="AC1284" s="97"/>
      <c r="AD1284" s="100">
        <f>IF(AE1284="","",VLOOKUP(AE1284,Mapping!AT:AU,2,FALSE))</f>
        <v>3</v>
      </c>
      <c r="AE1284" s="13" t="s">
        <v>148</v>
      </c>
    </row>
    <row r="1285" spans="1:31">
      <c r="A1285" s="215">
        <v>1152</v>
      </c>
      <c r="B1285" s="217" t="s">
        <v>176</v>
      </c>
      <c r="C1285" s="312"/>
      <c r="D1285" s="312"/>
      <c r="E1285" s="312"/>
      <c r="F1285" s="97">
        <v>8</v>
      </c>
      <c r="G1285" s="97">
        <v>1</v>
      </c>
      <c r="H1285" s="99" t="str">
        <f t="shared" si="161"/>
        <v>UREN -80 033001 8 1</v>
      </c>
      <c r="I1285" s="99" t="str">
        <f t="shared" si="162"/>
        <v>8 1</v>
      </c>
      <c r="J1285" s="101" t="s">
        <v>205</v>
      </c>
      <c r="K1285" s="331">
        <f>IFERROR(VLOOKUP(L1285,Mapping!AW:BA,5,FALSE),"")</f>
        <v>5</v>
      </c>
      <c r="L1285" s="97" t="s">
        <v>975</v>
      </c>
      <c r="M1285" s="336" t="s">
        <v>2938</v>
      </c>
      <c r="N1285" s="97" t="s">
        <v>2937</v>
      </c>
      <c r="O1285" s="245">
        <v>20210903</v>
      </c>
      <c r="P1285" s="13" t="s">
        <v>912</v>
      </c>
      <c r="Q1285" s="246"/>
      <c r="R1285" s="97">
        <v>46</v>
      </c>
      <c r="S1285" s="97"/>
      <c r="T1285" s="13"/>
      <c r="U1285" s="97">
        <v>8</v>
      </c>
      <c r="V1285" s="97">
        <v>1</v>
      </c>
      <c r="W1285" s="99" t="str">
        <f t="shared" si="159"/>
        <v>UREN -80 033001 8 1</v>
      </c>
      <c r="X1285" s="99" t="str">
        <f t="shared" si="160"/>
        <v>8 1</v>
      </c>
      <c r="Y1285" s="13"/>
      <c r="Z1285" s="13"/>
      <c r="AA1285" s="13"/>
      <c r="AB1285" s="247"/>
      <c r="AC1285" s="97"/>
      <c r="AD1285" s="100">
        <f>IF(AE1285="","",VLOOKUP(AE1285,Mapping!AT:AU,2,FALSE))</f>
        <v>3</v>
      </c>
      <c r="AE1285" s="13" t="s">
        <v>148</v>
      </c>
    </row>
    <row r="1286" spans="1:31">
      <c r="A1286" s="215">
        <v>1190</v>
      </c>
      <c r="B1286" s="217" t="s">
        <v>189</v>
      </c>
      <c r="C1286" s="312"/>
      <c r="D1286" s="312"/>
      <c r="E1286" s="312"/>
      <c r="F1286" s="97">
        <v>8</v>
      </c>
      <c r="G1286" s="97">
        <v>1</v>
      </c>
      <c r="H1286" s="99" t="str">
        <f t="shared" si="161"/>
        <v>UREN -80 033001 8 1</v>
      </c>
      <c r="I1286" s="99" t="str">
        <f t="shared" si="162"/>
        <v>8 1</v>
      </c>
      <c r="J1286" s="101" t="s">
        <v>205</v>
      </c>
      <c r="K1286" s="331">
        <f>IFERROR(VLOOKUP(L1286,Mapping!AW:BA,5,FALSE),"")</f>
        <v>2</v>
      </c>
      <c r="L1286" s="216" t="s">
        <v>925</v>
      </c>
      <c r="M1286" s="336" t="s">
        <v>2938</v>
      </c>
      <c r="N1286" s="394" t="s">
        <v>2937</v>
      </c>
      <c r="O1286" s="245">
        <v>20210903</v>
      </c>
      <c r="P1286" s="13" t="s">
        <v>912</v>
      </c>
      <c r="Q1286" s="246"/>
      <c r="R1286" s="97">
        <v>28</v>
      </c>
      <c r="S1286" s="97"/>
      <c r="T1286" s="13"/>
      <c r="U1286" s="97">
        <v>8</v>
      </c>
      <c r="V1286" s="97">
        <v>1</v>
      </c>
      <c r="W1286" s="99" t="str">
        <f t="shared" si="159"/>
        <v>UREN -80 033001 8 1</v>
      </c>
      <c r="X1286" s="99" t="str">
        <f t="shared" si="160"/>
        <v>8 1</v>
      </c>
      <c r="Y1286" s="13"/>
      <c r="Z1286" s="13"/>
      <c r="AA1286" s="13"/>
      <c r="AB1286" s="247"/>
      <c r="AC1286" s="97"/>
      <c r="AD1286" s="100">
        <f>IF(AE1286="","",VLOOKUP(AE1286,Mapping!AT:AU,2,FALSE))</f>
        <v>3</v>
      </c>
      <c r="AE1286" s="13" t="s">
        <v>148</v>
      </c>
    </row>
    <row r="1287" spans="1:31">
      <c r="A1287" s="215">
        <v>1190</v>
      </c>
      <c r="B1287" s="217" t="s">
        <v>189</v>
      </c>
      <c r="C1287" s="312"/>
      <c r="D1287" s="312"/>
      <c r="E1287" s="312"/>
      <c r="F1287" s="97">
        <v>8</v>
      </c>
      <c r="G1287" s="97">
        <v>1</v>
      </c>
      <c r="H1287" s="99" t="str">
        <f t="shared" si="161"/>
        <v>UREN -80 033001 8 1</v>
      </c>
      <c r="I1287" s="99" t="str">
        <f t="shared" si="162"/>
        <v>8 1</v>
      </c>
      <c r="J1287" s="101"/>
      <c r="K1287" s="331">
        <f>IFERROR(VLOOKUP(L1287,Mapping!AW:BA,5,FALSE),"")</f>
        <v>1</v>
      </c>
      <c r="L1287" s="97" t="s">
        <v>905</v>
      </c>
      <c r="M1287" s="336" t="s">
        <v>2938</v>
      </c>
      <c r="N1287" s="97" t="s">
        <v>2937</v>
      </c>
      <c r="O1287" s="245">
        <v>20210903</v>
      </c>
      <c r="P1287" s="13" t="s">
        <v>912</v>
      </c>
      <c r="Q1287" s="246"/>
      <c r="R1287" s="97">
        <v>33</v>
      </c>
      <c r="S1287" s="97"/>
      <c r="T1287" s="13"/>
      <c r="U1287" s="97">
        <v>7</v>
      </c>
      <c r="V1287" s="97">
        <v>7</v>
      </c>
      <c r="W1287" s="99" t="str">
        <f t="shared" si="159"/>
        <v>UREN -80 033001 7 7</v>
      </c>
      <c r="X1287" s="99" t="str">
        <f t="shared" si="160"/>
        <v>7 7</v>
      </c>
      <c r="Y1287" s="97">
        <v>7</v>
      </c>
      <c r="Z1287" s="97">
        <v>7</v>
      </c>
      <c r="AA1287" s="90" t="s">
        <v>1267</v>
      </c>
      <c r="AB1287" s="90"/>
      <c r="AC1287" s="97"/>
      <c r="AD1287" s="100">
        <f>IF(AE1287="","",VLOOKUP(AE1287,Mapping!AT:AU,2,FALSE))</f>
        <v>3</v>
      </c>
      <c r="AE1287" s="13" t="s">
        <v>148</v>
      </c>
    </row>
    <row r="1288" spans="1:31" ht="17.149999999999999" customHeight="1">
      <c r="A1288" s="215">
        <v>1190</v>
      </c>
      <c r="B1288" s="217" t="s">
        <v>189</v>
      </c>
      <c r="C1288" s="312"/>
      <c r="D1288" s="312"/>
      <c r="E1288" s="312"/>
      <c r="F1288" s="97">
        <v>8</v>
      </c>
      <c r="G1288" s="97">
        <v>1</v>
      </c>
      <c r="H1288" s="99" t="str">
        <f t="shared" si="161"/>
        <v>UREN -80 033001 8 1</v>
      </c>
      <c r="I1288" s="99" t="str">
        <f t="shared" si="162"/>
        <v>8 1</v>
      </c>
      <c r="J1288" s="101" t="s">
        <v>205</v>
      </c>
      <c r="K1288" s="331">
        <f>IFERROR(VLOOKUP(L1288,Mapping!AW:BA,5,FALSE),"")</f>
        <v>5</v>
      </c>
      <c r="L1288" s="97" t="s">
        <v>975</v>
      </c>
      <c r="M1288" s="336" t="s">
        <v>2938</v>
      </c>
      <c r="N1288" s="394" t="s">
        <v>2937</v>
      </c>
      <c r="O1288" s="245">
        <v>20210903</v>
      </c>
      <c r="P1288" s="13" t="s">
        <v>912</v>
      </c>
      <c r="Q1288" s="246"/>
      <c r="R1288" s="97">
        <v>35</v>
      </c>
      <c r="S1288" s="97"/>
      <c r="T1288" s="13"/>
      <c r="U1288" s="97">
        <v>8</v>
      </c>
      <c r="V1288" s="97">
        <v>1</v>
      </c>
      <c r="W1288" s="99" t="str">
        <f t="shared" si="159"/>
        <v>UREN -80 033001 8 1</v>
      </c>
      <c r="X1288" s="99" t="str">
        <f t="shared" si="160"/>
        <v>8 1</v>
      </c>
      <c r="Y1288" s="13"/>
      <c r="Z1288" s="13"/>
      <c r="AA1288" s="13"/>
      <c r="AB1288" s="247"/>
      <c r="AC1288" s="97"/>
      <c r="AD1288" s="100">
        <f>IF(AE1288="","",VLOOKUP(AE1288,Mapping!AT:AU,2,FALSE))</f>
        <v>3</v>
      </c>
      <c r="AE1288" s="13" t="s">
        <v>148</v>
      </c>
    </row>
    <row r="1289" spans="1:31">
      <c r="A1289" s="215" t="s">
        <v>460</v>
      </c>
      <c r="B1289" s="217" t="s">
        <v>461</v>
      </c>
      <c r="C1289" s="312">
        <v>2</v>
      </c>
      <c r="D1289" s="312">
        <v>5</v>
      </c>
      <c r="E1289" s="312" t="s">
        <v>2507</v>
      </c>
      <c r="F1289" s="243">
        <v>8</v>
      </c>
      <c r="G1289" s="97">
        <v>1</v>
      </c>
      <c r="H1289" s="99" t="str">
        <f t="shared" si="161"/>
        <v>UREN -80 033001 8 1</v>
      </c>
      <c r="I1289" s="99" t="str">
        <f t="shared" si="162"/>
        <v>8 1</v>
      </c>
      <c r="J1289" s="101" t="s">
        <v>205</v>
      </c>
      <c r="K1289" s="331">
        <f>IFERROR(VLOOKUP(L1289,Mapping!AW:BA,5,FALSE),"")</f>
        <v>5</v>
      </c>
      <c r="L1289" s="97" t="s">
        <v>975</v>
      </c>
      <c r="M1289" s="336" t="s">
        <v>2938</v>
      </c>
      <c r="N1289" s="97" t="s">
        <v>2872</v>
      </c>
      <c r="O1289" s="255">
        <v>44713</v>
      </c>
      <c r="P1289" s="13" t="s">
        <v>912</v>
      </c>
      <c r="Q1289" s="246"/>
      <c r="R1289" s="97">
        <v>30</v>
      </c>
      <c r="S1289" s="97"/>
      <c r="T1289" s="13"/>
      <c r="U1289" s="217"/>
      <c r="V1289" s="217"/>
      <c r="W1289" s="99" t="str">
        <f t="shared" si="159"/>
        <v/>
      </c>
      <c r="X1289" s="99" t="str">
        <f t="shared" si="160"/>
        <v/>
      </c>
      <c r="Y1289" s="13"/>
      <c r="Z1289" s="13"/>
      <c r="AA1289" s="13"/>
      <c r="AB1289" s="247" t="s">
        <v>3090</v>
      </c>
      <c r="AC1289" s="97"/>
      <c r="AD1289" s="100">
        <f>IF(AE1289="","",VLOOKUP(AE1289,Mapping!AT:AU,2,FALSE))</f>
        <v>3</v>
      </c>
      <c r="AE1289" s="13" t="s">
        <v>148</v>
      </c>
    </row>
    <row r="1290" spans="1:31">
      <c r="A1290" s="215" t="s">
        <v>460</v>
      </c>
      <c r="B1290" s="217" t="s">
        <v>461</v>
      </c>
      <c r="C1290" s="312">
        <v>2</v>
      </c>
      <c r="D1290" s="312">
        <v>5</v>
      </c>
      <c r="E1290" s="312" t="s">
        <v>2501</v>
      </c>
      <c r="F1290" s="243">
        <v>8</v>
      </c>
      <c r="G1290" s="97">
        <v>1</v>
      </c>
      <c r="H1290" s="99" t="str">
        <f t="shared" si="161"/>
        <v>UREN -80 033001 8 1</v>
      </c>
      <c r="I1290" s="99" t="str">
        <f t="shared" si="162"/>
        <v>8 1</v>
      </c>
      <c r="J1290" s="101" t="s">
        <v>205</v>
      </c>
      <c r="K1290" s="331">
        <f>IFERROR(VLOOKUP(L1290,Mapping!AW:BA,5,FALSE),"")</f>
        <v>2</v>
      </c>
      <c r="L1290" s="216" t="s">
        <v>925</v>
      </c>
      <c r="M1290" s="336" t="s">
        <v>2938</v>
      </c>
      <c r="N1290" s="97" t="s">
        <v>2872</v>
      </c>
      <c r="O1290" s="255">
        <v>44713</v>
      </c>
      <c r="P1290" s="13" t="s">
        <v>912</v>
      </c>
      <c r="Q1290" s="246"/>
      <c r="R1290" s="97">
        <v>35</v>
      </c>
      <c r="S1290" s="97"/>
      <c r="T1290" s="13"/>
      <c r="U1290" s="217"/>
      <c r="V1290" s="217"/>
      <c r="W1290" s="99" t="str">
        <f t="shared" si="159"/>
        <v/>
      </c>
      <c r="X1290" s="99" t="str">
        <f t="shared" si="160"/>
        <v/>
      </c>
      <c r="Y1290" s="13"/>
      <c r="Z1290" s="13"/>
      <c r="AA1290" s="13"/>
      <c r="AB1290" s="247" t="s">
        <v>3090</v>
      </c>
      <c r="AC1290" s="97"/>
      <c r="AD1290" s="100">
        <f>IF(AE1290="","",VLOOKUP(AE1290,Mapping!AT:AU,2,FALSE))</f>
        <v>3</v>
      </c>
      <c r="AE1290" s="13" t="s">
        <v>148</v>
      </c>
    </row>
    <row r="1291" spans="1:31">
      <c r="A1291" s="215" t="s">
        <v>484</v>
      </c>
      <c r="B1291" s="217" t="s">
        <v>485</v>
      </c>
      <c r="C1291" s="312">
        <v>2</v>
      </c>
      <c r="D1291" s="312">
        <v>6</v>
      </c>
      <c r="E1291" s="312" t="s">
        <v>2447</v>
      </c>
      <c r="F1291" s="243">
        <v>8</v>
      </c>
      <c r="G1291" s="97">
        <v>1</v>
      </c>
      <c r="H1291" s="99" t="str">
        <f t="shared" si="161"/>
        <v>UREN -80 033001 8 1</v>
      </c>
      <c r="I1291" s="99" t="str">
        <f t="shared" si="162"/>
        <v>8 1</v>
      </c>
      <c r="J1291" s="101" t="s">
        <v>205</v>
      </c>
      <c r="K1291" s="331">
        <f>IFERROR(VLOOKUP(L1291,Mapping!AW:BA,5,FALSE),"")</f>
        <v>5</v>
      </c>
      <c r="L1291" s="97" t="s">
        <v>975</v>
      </c>
      <c r="M1291" s="336" t="s">
        <v>2938</v>
      </c>
      <c r="N1291" s="97" t="s">
        <v>2872</v>
      </c>
      <c r="O1291" s="255">
        <v>44713</v>
      </c>
      <c r="P1291" s="13" t="s">
        <v>912</v>
      </c>
      <c r="Q1291" s="246"/>
      <c r="R1291" s="97">
        <v>28</v>
      </c>
      <c r="S1291" s="97"/>
      <c r="T1291" s="13"/>
      <c r="U1291" s="217"/>
      <c r="V1291" s="217"/>
      <c r="W1291" s="99" t="str">
        <f t="shared" si="159"/>
        <v/>
      </c>
      <c r="X1291" s="99" t="str">
        <f t="shared" si="160"/>
        <v/>
      </c>
      <c r="Y1291" s="13"/>
      <c r="Z1291" s="13"/>
      <c r="AA1291" s="13"/>
      <c r="AB1291" s="247" t="s">
        <v>3090</v>
      </c>
      <c r="AC1291" s="97"/>
      <c r="AD1291" s="100">
        <f>IF(AE1291="","",VLOOKUP(AE1291,Mapping!AT:AU,2,FALSE))</f>
        <v>3</v>
      </c>
      <c r="AE1291" s="13" t="s">
        <v>148</v>
      </c>
    </row>
    <row r="1292" spans="1:31" ht="16.5" customHeight="1">
      <c r="A1292" s="215" t="s">
        <v>494</v>
      </c>
      <c r="B1292" s="217" t="s">
        <v>495</v>
      </c>
      <c r="C1292" s="312">
        <v>2</v>
      </c>
      <c r="D1292" s="312">
        <v>5</v>
      </c>
      <c r="E1292" s="312" t="s">
        <v>2505</v>
      </c>
      <c r="F1292" s="243">
        <v>8</v>
      </c>
      <c r="G1292" s="97">
        <v>1</v>
      </c>
      <c r="H1292" s="99" t="str">
        <f t="shared" si="161"/>
        <v>UREN -80 033001 8 1</v>
      </c>
      <c r="I1292" s="99" t="str">
        <f t="shared" si="162"/>
        <v>8 1</v>
      </c>
      <c r="J1292" s="101" t="s">
        <v>205</v>
      </c>
      <c r="K1292" s="331">
        <f>IFERROR(VLOOKUP(L1292,Mapping!AW:BA,5,FALSE),"")</f>
        <v>5</v>
      </c>
      <c r="L1292" s="97" t="s">
        <v>975</v>
      </c>
      <c r="M1292" s="336" t="s">
        <v>2938</v>
      </c>
      <c r="N1292" s="97" t="s">
        <v>2872</v>
      </c>
      <c r="O1292" s="255">
        <v>44713</v>
      </c>
      <c r="P1292" s="13" t="s">
        <v>912</v>
      </c>
      <c r="Q1292" s="246"/>
      <c r="R1292" s="97">
        <v>28</v>
      </c>
      <c r="S1292" s="97"/>
      <c r="T1292" s="13"/>
      <c r="U1292" s="217"/>
      <c r="V1292" s="217"/>
      <c r="W1292" s="99" t="str">
        <f t="shared" si="159"/>
        <v/>
      </c>
      <c r="X1292" s="99" t="str">
        <f t="shared" si="160"/>
        <v/>
      </c>
      <c r="Y1292" s="13"/>
      <c r="Z1292" s="13"/>
      <c r="AA1292" s="13"/>
      <c r="AB1292" s="247" t="s">
        <v>3090</v>
      </c>
      <c r="AC1292" s="97"/>
      <c r="AD1292" s="100">
        <f>IF(AE1292="","",VLOOKUP(AE1292,Mapping!AT:AU,2,FALSE))</f>
        <v>3</v>
      </c>
      <c r="AE1292" s="13" t="s">
        <v>148</v>
      </c>
    </row>
    <row r="1293" spans="1:31">
      <c r="A1293" s="215">
        <v>20150712</v>
      </c>
      <c r="B1293" s="217" t="s">
        <v>259</v>
      </c>
      <c r="C1293" s="207">
        <v>16</v>
      </c>
      <c r="D1293" s="207">
        <v>3</v>
      </c>
      <c r="E1293" s="207" t="s">
        <v>2324</v>
      </c>
      <c r="F1293" s="243">
        <v>16</v>
      </c>
      <c r="G1293" s="97">
        <v>3</v>
      </c>
      <c r="H1293" s="99" t="str">
        <f t="shared" si="161"/>
        <v>UREN -80 033001 16 3</v>
      </c>
      <c r="I1293" s="99" t="str">
        <f t="shared" si="162"/>
        <v>16 3</v>
      </c>
      <c r="J1293" s="101" t="s">
        <v>205</v>
      </c>
      <c r="K1293" s="331">
        <f>IFERROR(VLOOKUP(L1293,Mapping!AW:BA,5,FALSE),"")</f>
        <v>2</v>
      </c>
      <c r="L1293" s="216" t="s">
        <v>925</v>
      </c>
      <c r="M1293" s="336" t="s">
        <v>2938</v>
      </c>
      <c r="N1293" s="97" t="s">
        <v>2879</v>
      </c>
      <c r="O1293" s="255">
        <v>44718</v>
      </c>
      <c r="P1293" s="13" t="s">
        <v>949</v>
      </c>
      <c r="Q1293" s="246" t="s">
        <v>3200</v>
      </c>
      <c r="R1293" s="97"/>
      <c r="S1293" s="97"/>
      <c r="T1293" s="101">
        <v>2</v>
      </c>
      <c r="U1293" s="243"/>
      <c r="V1293" s="97"/>
      <c r="W1293" s="99" t="str">
        <f t="shared" si="159"/>
        <v/>
      </c>
      <c r="X1293" s="99" t="str">
        <f t="shared" si="160"/>
        <v/>
      </c>
      <c r="Y1293" s="101"/>
      <c r="Z1293" s="101"/>
      <c r="AA1293" s="101"/>
      <c r="AB1293" s="247"/>
      <c r="AC1293" s="97"/>
      <c r="AD1293" s="100">
        <f>IF(AE1293="","",VLOOKUP(AE1293,Mapping!AT:AU,2,FALSE))</f>
        <v>2</v>
      </c>
      <c r="AE1293" s="13" t="s">
        <v>1</v>
      </c>
    </row>
    <row r="1294" spans="1:31">
      <c r="A1294" s="215" t="s">
        <v>597</v>
      </c>
      <c r="B1294" s="217" t="s">
        <v>598</v>
      </c>
      <c r="C1294" s="207">
        <v>3</v>
      </c>
      <c r="D1294" s="207">
        <v>11</v>
      </c>
      <c r="E1294" s="207" t="s">
        <v>3201</v>
      </c>
      <c r="F1294" s="243">
        <v>8</v>
      </c>
      <c r="G1294" s="97">
        <v>1</v>
      </c>
      <c r="H1294" s="99" t="str">
        <f t="shared" si="161"/>
        <v>UREN -80 033001 8 1</v>
      </c>
      <c r="I1294" s="99" t="str">
        <f t="shared" si="162"/>
        <v>8 1</v>
      </c>
      <c r="J1294" s="101" t="s">
        <v>205</v>
      </c>
      <c r="K1294" s="331">
        <f>IFERROR(VLOOKUP(L1294,Mapping!AW:BA,5,FALSE),"")</f>
        <v>2</v>
      </c>
      <c r="L1294" s="216" t="s">
        <v>925</v>
      </c>
      <c r="M1294" s="336" t="s">
        <v>2938</v>
      </c>
      <c r="N1294" s="97" t="s">
        <v>2872</v>
      </c>
      <c r="O1294" s="255">
        <v>44748</v>
      </c>
      <c r="P1294" s="13" t="s">
        <v>912</v>
      </c>
      <c r="Q1294" s="36"/>
      <c r="R1294" s="26">
        <v>35</v>
      </c>
      <c r="S1294" s="97"/>
      <c r="T1294" s="101">
        <v>1</v>
      </c>
      <c r="U1294" s="243"/>
      <c r="V1294" s="97"/>
      <c r="W1294" s="99" t="str">
        <f t="shared" si="159"/>
        <v/>
      </c>
      <c r="X1294" s="99" t="str">
        <f t="shared" si="160"/>
        <v/>
      </c>
      <c r="Y1294" s="101"/>
      <c r="Z1294" s="101"/>
      <c r="AA1294" s="386"/>
      <c r="AB1294" s="247" t="s">
        <v>3090</v>
      </c>
      <c r="AC1294" s="97"/>
      <c r="AD1294" s="100">
        <v>3</v>
      </c>
      <c r="AE1294" s="13" t="s">
        <v>148</v>
      </c>
    </row>
    <row r="1295" spans="1:31">
      <c r="A1295" s="215" t="s">
        <v>602</v>
      </c>
      <c r="B1295" s="217" t="s">
        <v>603</v>
      </c>
      <c r="C1295" s="207">
        <v>3</v>
      </c>
      <c r="D1295" s="207">
        <v>10</v>
      </c>
      <c r="E1295" s="207" t="s">
        <v>3201</v>
      </c>
      <c r="F1295" s="243">
        <v>8</v>
      </c>
      <c r="G1295" s="97">
        <v>1</v>
      </c>
      <c r="H1295" s="99" t="str">
        <f t="shared" si="161"/>
        <v>UREN -80 033001 8 1</v>
      </c>
      <c r="I1295" s="99" t="str">
        <f t="shared" si="162"/>
        <v>8 1</v>
      </c>
      <c r="J1295" s="101" t="s">
        <v>205</v>
      </c>
      <c r="K1295" s="331">
        <f>IFERROR(VLOOKUP(L1295,Mapping!AW:BA,5,FALSE),"")</f>
        <v>2</v>
      </c>
      <c r="L1295" s="216" t="s">
        <v>925</v>
      </c>
      <c r="M1295" s="336" t="s">
        <v>2938</v>
      </c>
      <c r="N1295" s="97" t="s">
        <v>2872</v>
      </c>
      <c r="O1295" s="255">
        <v>44748</v>
      </c>
      <c r="P1295" s="13" t="s">
        <v>912</v>
      </c>
      <c r="Q1295" s="36"/>
      <c r="R1295" s="26">
        <v>37</v>
      </c>
      <c r="S1295" s="97"/>
      <c r="T1295" s="101">
        <v>1</v>
      </c>
      <c r="U1295" s="243"/>
      <c r="V1295" s="97"/>
      <c r="W1295" s="99" t="str">
        <f t="shared" si="159"/>
        <v/>
      </c>
      <c r="X1295" s="99" t="str">
        <f t="shared" si="160"/>
        <v/>
      </c>
      <c r="Y1295" s="101"/>
      <c r="Z1295" s="101"/>
      <c r="AA1295" s="386"/>
      <c r="AB1295" s="247" t="s">
        <v>3090</v>
      </c>
      <c r="AC1295" s="97"/>
      <c r="AD1295" s="100">
        <f>IF(AE1295="","",VLOOKUP(AE1295,Mapping!AT:AU,2,FALSE))</f>
        <v>3</v>
      </c>
      <c r="AE1295" s="13" t="s">
        <v>148</v>
      </c>
    </row>
    <row r="1296" spans="1:31">
      <c r="A1296" s="215" t="s">
        <v>336</v>
      </c>
      <c r="B1296" s="217" t="s">
        <v>337</v>
      </c>
      <c r="C1296" s="207">
        <v>3</v>
      </c>
      <c r="D1296" s="207">
        <v>10</v>
      </c>
      <c r="E1296" s="312" t="s">
        <v>2513</v>
      </c>
      <c r="F1296" s="243"/>
      <c r="G1296" s="97"/>
      <c r="H1296" s="99" t="str">
        <f t="shared" si="161"/>
        <v/>
      </c>
      <c r="I1296" s="99" t="str">
        <f t="shared" si="162"/>
        <v/>
      </c>
      <c r="J1296" s="101" t="s">
        <v>205</v>
      </c>
      <c r="K1296" s="331">
        <f>IFERROR(VLOOKUP(L1296,Mapping!AW:BA,5,FALSE),"")</f>
        <v>2</v>
      </c>
      <c r="L1296" s="367" t="s">
        <v>925</v>
      </c>
      <c r="M1296" s="336" t="s">
        <v>2938</v>
      </c>
      <c r="N1296" s="97" t="s">
        <v>2879</v>
      </c>
      <c r="O1296" s="255">
        <v>44907</v>
      </c>
      <c r="P1296" s="36" t="s">
        <v>3202</v>
      </c>
      <c r="Q1296" s="246">
        <v>0.05</v>
      </c>
      <c r="R1296" s="97">
        <v>50</v>
      </c>
      <c r="S1296" s="97"/>
      <c r="T1296" s="101"/>
      <c r="U1296" s="243"/>
      <c r="V1296" s="97"/>
      <c r="W1296" s="97"/>
      <c r="X1296" s="97"/>
      <c r="Y1296" s="217">
        <v>5</v>
      </c>
      <c r="Z1296" s="217">
        <v>21</v>
      </c>
      <c r="AA1296" s="217" t="s">
        <v>1209</v>
      </c>
      <c r="AB1296" s="247" t="s">
        <v>3068</v>
      </c>
      <c r="AC1296" s="97"/>
      <c r="AD1296" s="100">
        <f>IF(AE1296="","",VLOOKUP(AE1296,Mapping!AT:AU,2,FALSE))</f>
        <v>3</v>
      </c>
      <c r="AE1296" s="13" t="s">
        <v>148</v>
      </c>
    </row>
    <row r="1297" spans="1:31">
      <c r="A1297" s="215" t="s">
        <v>626</v>
      </c>
      <c r="B1297" s="217" t="s">
        <v>627</v>
      </c>
      <c r="C1297" s="207">
        <v>3</v>
      </c>
      <c r="D1297" s="207">
        <v>11</v>
      </c>
      <c r="E1297" s="207" t="s">
        <v>3203</v>
      </c>
      <c r="F1297" s="243">
        <v>8</v>
      </c>
      <c r="G1297" s="97">
        <v>1</v>
      </c>
      <c r="H1297" s="99" t="str">
        <f t="shared" si="161"/>
        <v>UREN -80 033001 8 1</v>
      </c>
      <c r="I1297" s="99" t="str">
        <f t="shared" si="162"/>
        <v>8 1</v>
      </c>
      <c r="J1297" s="101" t="s">
        <v>205</v>
      </c>
      <c r="K1297" s="331">
        <f>IFERROR(VLOOKUP(L1297,Mapping!AW:BA,5,FALSE),"")</f>
        <v>2</v>
      </c>
      <c r="L1297" s="216" t="s">
        <v>925</v>
      </c>
      <c r="M1297" s="336" t="s">
        <v>2938</v>
      </c>
      <c r="N1297" s="97" t="s">
        <v>2872</v>
      </c>
      <c r="O1297" s="255">
        <v>44748</v>
      </c>
      <c r="P1297" s="13" t="s">
        <v>912</v>
      </c>
      <c r="Q1297" s="246"/>
      <c r="R1297" s="97">
        <v>27</v>
      </c>
      <c r="S1297" s="97"/>
      <c r="T1297" s="101">
        <v>1</v>
      </c>
      <c r="U1297" s="243"/>
      <c r="V1297" s="97"/>
      <c r="W1297" s="99" t="str">
        <f>IF(V1297="","","UREN -80 033001"&amp;" "&amp;U1297&amp;" "&amp;V1297)</f>
        <v/>
      </c>
      <c r="X1297" s="99" t="str">
        <f>IF(V1297="","",U1297&amp;" "&amp;V1297)</f>
        <v/>
      </c>
      <c r="Y1297" s="101"/>
      <c r="Z1297" s="101"/>
      <c r="AA1297" s="386"/>
      <c r="AB1297" s="247" t="s">
        <v>3090</v>
      </c>
      <c r="AC1297" s="97"/>
      <c r="AD1297" s="100">
        <f>IF(AE1297="","",VLOOKUP(AE1297,Mapping!AT:AU,2,FALSE))</f>
        <v>3</v>
      </c>
      <c r="AE1297" s="13" t="s">
        <v>148</v>
      </c>
    </row>
    <row r="1298" spans="1:31">
      <c r="A1298" s="215" t="s">
        <v>597</v>
      </c>
      <c r="B1298" s="217" t="s">
        <v>598</v>
      </c>
      <c r="C1298" s="207">
        <v>3</v>
      </c>
      <c r="D1298" s="207">
        <v>11</v>
      </c>
      <c r="E1298" s="207" t="s">
        <v>3204</v>
      </c>
      <c r="F1298" s="243">
        <v>8</v>
      </c>
      <c r="G1298" s="97">
        <v>1</v>
      </c>
      <c r="H1298" s="99" t="str">
        <f t="shared" si="161"/>
        <v>UREN -80 033001 8 1</v>
      </c>
      <c r="I1298" s="99" t="str">
        <f t="shared" si="162"/>
        <v>8 1</v>
      </c>
      <c r="J1298" s="101" t="s">
        <v>205</v>
      </c>
      <c r="K1298" s="331">
        <f>IFERROR(VLOOKUP(L1298,Mapping!AW:BA,5,FALSE),"")</f>
        <v>5</v>
      </c>
      <c r="L1298" s="216" t="s">
        <v>975</v>
      </c>
      <c r="M1298" s="336" t="s">
        <v>2938</v>
      </c>
      <c r="N1298" s="97" t="s">
        <v>2872</v>
      </c>
      <c r="O1298" s="255">
        <v>44748</v>
      </c>
      <c r="P1298" s="13" t="s">
        <v>912</v>
      </c>
      <c r="Q1298" s="246"/>
      <c r="R1298" s="97">
        <v>25</v>
      </c>
      <c r="S1298" s="97"/>
      <c r="T1298" s="101">
        <v>1</v>
      </c>
      <c r="U1298" s="243"/>
      <c r="V1298" s="97"/>
      <c r="W1298" s="99" t="str">
        <f>IF(V1298="","","UREN -80 033001"&amp;" "&amp;U1298&amp;" "&amp;V1298)</f>
        <v/>
      </c>
      <c r="X1298" s="99" t="str">
        <f>IF(V1298="","",U1298&amp;" "&amp;V1298)</f>
        <v/>
      </c>
      <c r="Y1298" s="101"/>
      <c r="Z1298" s="101"/>
      <c r="AA1298" s="386"/>
      <c r="AB1298" s="247" t="s">
        <v>3090</v>
      </c>
      <c r="AC1298" s="97"/>
      <c r="AD1298" s="100">
        <f>IF(AE1298="","",VLOOKUP(AE1298,Mapping!AT:AU,2,FALSE))</f>
        <v>3</v>
      </c>
      <c r="AE1298" s="13" t="s">
        <v>148</v>
      </c>
    </row>
    <row r="1299" spans="1:31">
      <c r="A1299" s="215" t="s">
        <v>602</v>
      </c>
      <c r="B1299" s="217" t="s">
        <v>603</v>
      </c>
      <c r="C1299" s="207">
        <v>3</v>
      </c>
      <c r="D1299" s="207">
        <v>10</v>
      </c>
      <c r="E1299" s="207" t="s">
        <v>3204</v>
      </c>
      <c r="F1299" s="243">
        <v>8</v>
      </c>
      <c r="G1299" s="97">
        <v>1</v>
      </c>
      <c r="H1299" s="99" t="str">
        <f t="shared" si="161"/>
        <v>UREN -80 033001 8 1</v>
      </c>
      <c r="I1299" s="99" t="str">
        <f t="shared" si="162"/>
        <v>8 1</v>
      </c>
      <c r="J1299" s="101" t="s">
        <v>205</v>
      </c>
      <c r="K1299" s="331">
        <f>IFERROR(VLOOKUP(L1299,Mapping!AW:BA,5,FALSE),"")</f>
        <v>5</v>
      </c>
      <c r="L1299" s="216" t="s">
        <v>975</v>
      </c>
      <c r="M1299" s="336" t="s">
        <v>2938</v>
      </c>
      <c r="N1299" s="97" t="s">
        <v>2872</v>
      </c>
      <c r="O1299" s="255">
        <v>44748</v>
      </c>
      <c r="P1299" s="13" t="s">
        <v>912</v>
      </c>
      <c r="Q1299" s="246"/>
      <c r="R1299" s="97">
        <v>32</v>
      </c>
      <c r="S1299" s="97"/>
      <c r="T1299" s="101">
        <v>1</v>
      </c>
      <c r="U1299" s="243"/>
      <c r="V1299" s="97"/>
      <c r="W1299" s="99" t="str">
        <f>IF(V1299="","","UREN -80 033001"&amp;" "&amp;U1299&amp;" "&amp;V1299)</f>
        <v/>
      </c>
      <c r="X1299" s="99" t="str">
        <f>IF(V1299="","",U1299&amp;" "&amp;V1299)</f>
        <v/>
      </c>
      <c r="Y1299" s="101"/>
      <c r="Z1299" s="101"/>
      <c r="AA1299" s="386"/>
      <c r="AB1299" s="247" t="s">
        <v>3090</v>
      </c>
      <c r="AC1299" s="97"/>
      <c r="AD1299" s="100">
        <f>IF(AE1299="","",VLOOKUP(AE1299,Mapping!AT:AU,2,FALSE))</f>
        <v>3</v>
      </c>
      <c r="AE1299" s="13" t="s">
        <v>148</v>
      </c>
    </row>
    <row r="1300" spans="1:31">
      <c r="A1300" s="198" t="s">
        <v>336</v>
      </c>
      <c r="B1300" s="198" t="s">
        <v>337</v>
      </c>
      <c r="C1300" s="207">
        <v>3</v>
      </c>
      <c r="D1300" s="207">
        <v>10</v>
      </c>
      <c r="E1300" s="312" t="s">
        <v>2513</v>
      </c>
      <c r="F1300" s="243"/>
      <c r="G1300" s="97"/>
      <c r="H1300" s="97"/>
      <c r="I1300" s="97"/>
      <c r="J1300" s="101" t="s">
        <v>205</v>
      </c>
      <c r="K1300" s="331">
        <f>IFERROR(VLOOKUP(L1300,Mapping!AW:BA,5,FALSE),"")</f>
        <v>2</v>
      </c>
      <c r="L1300" s="104" t="s">
        <v>925</v>
      </c>
      <c r="M1300" s="336" t="s">
        <v>2938</v>
      </c>
      <c r="N1300" s="97" t="s">
        <v>2879</v>
      </c>
      <c r="O1300" s="255">
        <v>44951</v>
      </c>
      <c r="P1300" s="13" t="s">
        <v>3202</v>
      </c>
      <c r="Q1300" s="246">
        <v>4.7E-2</v>
      </c>
      <c r="R1300" s="97">
        <v>47</v>
      </c>
      <c r="S1300" s="97"/>
      <c r="T1300" s="217"/>
      <c r="U1300" s="243"/>
      <c r="V1300" s="97"/>
      <c r="W1300" s="97"/>
      <c r="X1300" s="97"/>
      <c r="Y1300" s="217">
        <v>5</v>
      </c>
      <c r="Z1300" s="217">
        <v>21</v>
      </c>
      <c r="AA1300" s="217"/>
      <c r="AB1300" s="247"/>
      <c r="AC1300" s="97"/>
      <c r="AD1300" s="100">
        <f>IF(AE1300="","",VLOOKUP(AE1300,Mapping!AT:AU,2,FALSE))</f>
        <v>3</v>
      </c>
      <c r="AE1300" s="13" t="s">
        <v>148</v>
      </c>
    </row>
    <row r="1301" spans="1:31">
      <c r="A1301" s="215" t="s">
        <v>626</v>
      </c>
      <c r="B1301" s="217" t="s">
        <v>627</v>
      </c>
      <c r="C1301" s="207">
        <v>3</v>
      </c>
      <c r="D1301" s="207">
        <v>11</v>
      </c>
      <c r="E1301" s="207" t="s">
        <v>3141</v>
      </c>
      <c r="F1301" s="243">
        <v>8</v>
      </c>
      <c r="G1301" s="97">
        <v>1</v>
      </c>
      <c r="H1301" s="99" t="str">
        <f t="shared" ref="H1301:H1316" si="163">IF(G1301="","","UREN -80 033001"&amp;" "&amp;F1301&amp;" "&amp;G1301)</f>
        <v>UREN -80 033001 8 1</v>
      </c>
      <c r="I1301" s="99" t="str">
        <f t="shared" ref="I1301:I1316" si="164">IF(G1301="","",F1301&amp;" "&amp;G1301)</f>
        <v>8 1</v>
      </c>
      <c r="J1301" s="101" t="s">
        <v>205</v>
      </c>
      <c r="K1301" s="331">
        <f>IFERROR(VLOOKUP(L1301,Mapping!AW:BA,5,FALSE),"")</f>
        <v>5</v>
      </c>
      <c r="L1301" s="216" t="s">
        <v>975</v>
      </c>
      <c r="M1301" s="336" t="s">
        <v>2938</v>
      </c>
      <c r="N1301" s="97" t="s">
        <v>2872</v>
      </c>
      <c r="O1301" s="255">
        <v>44748</v>
      </c>
      <c r="P1301" s="13" t="s">
        <v>912</v>
      </c>
      <c r="Q1301" s="246"/>
      <c r="R1301" s="97">
        <v>42</v>
      </c>
      <c r="S1301" s="97"/>
      <c r="T1301" s="101">
        <v>1</v>
      </c>
      <c r="U1301" s="243"/>
      <c r="V1301" s="97"/>
      <c r="W1301" s="99" t="str">
        <f t="shared" ref="W1301:W1315" si="165">IF(V1301="","","UREN -80 033001"&amp;" "&amp;U1301&amp;" "&amp;V1301)</f>
        <v/>
      </c>
      <c r="X1301" s="99" t="str">
        <f t="shared" ref="X1301:X1315" si="166">IF(V1301="","",U1301&amp;" "&amp;V1301)</f>
        <v/>
      </c>
      <c r="Y1301" s="101"/>
      <c r="Z1301" s="101"/>
      <c r="AA1301" s="386"/>
      <c r="AB1301" s="247" t="s">
        <v>3090</v>
      </c>
      <c r="AC1301" s="97"/>
      <c r="AD1301" s="100">
        <f>IF(AE1301="","",VLOOKUP(AE1301,Mapping!AT:AU,2,FALSE))</f>
        <v>3</v>
      </c>
      <c r="AE1301" s="13" t="s">
        <v>148</v>
      </c>
    </row>
    <row r="1302" spans="1:31">
      <c r="A1302" s="215" t="s">
        <v>623</v>
      </c>
      <c r="B1302" s="217" t="s">
        <v>624</v>
      </c>
      <c r="C1302" s="207">
        <v>3</v>
      </c>
      <c r="D1302" s="207">
        <v>12</v>
      </c>
      <c r="E1302" s="207" t="s">
        <v>3089</v>
      </c>
      <c r="F1302" s="243">
        <v>8</v>
      </c>
      <c r="G1302" s="97">
        <v>1</v>
      </c>
      <c r="H1302" s="99" t="str">
        <f t="shared" si="163"/>
        <v>UREN -80 033001 8 1</v>
      </c>
      <c r="I1302" s="99" t="str">
        <f t="shared" si="164"/>
        <v>8 1</v>
      </c>
      <c r="J1302" s="101" t="s">
        <v>205</v>
      </c>
      <c r="K1302" s="331">
        <f>IFERROR(VLOOKUP(L1302,Mapping!AW:BA,5,FALSE),"")</f>
        <v>2</v>
      </c>
      <c r="L1302" s="216" t="s">
        <v>925</v>
      </c>
      <c r="M1302" s="336" t="s">
        <v>2938</v>
      </c>
      <c r="N1302" s="97" t="s">
        <v>2872</v>
      </c>
      <c r="O1302" s="255">
        <v>44749</v>
      </c>
      <c r="P1302" s="13" t="s">
        <v>912</v>
      </c>
      <c r="Q1302" s="246"/>
      <c r="R1302" s="97">
        <v>33</v>
      </c>
      <c r="S1302" s="97"/>
      <c r="T1302" s="101">
        <v>1</v>
      </c>
      <c r="U1302" s="243"/>
      <c r="V1302" s="97"/>
      <c r="W1302" s="99" t="str">
        <f t="shared" si="165"/>
        <v/>
      </c>
      <c r="X1302" s="99" t="str">
        <f t="shared" si="166"/>
        <v/>
      </c>
      <c r="Y1302" s="101"/>
      <c r="Z1302" s="101"/>
      <c r="AA1302" s="101"/>
      <c r="AB1302" s="247" t="s">
        <v>3090</v>
      </c>
      <c r="AC1302" s="97"/>
      <c r="AD1302" s="100">
        <f>IF(AE1302="","",VLOOKUP(AE1302,Mapping!AT:AU,2,FALSE))</f>
        <v>3</v>
      </c>
      <c r="AE1302" s="13" t="s">
        <v>148</v>
      </c>
    </row>
    <row r="1303" spans="1:31">
      <c r="A1303" s="215" t="s">
        <v>633</v>
      </c>
      <c r="B1303" s="217" t="s">
        <v>634</v>
      </c>
      <c r="C1303" s="207">
        <v>3</v>
      </c>
      <c r="D1303" s="207">
        <v>12</v>
      </c>
      <c r="E1303" s="207" t="s">
        <v>1975</v>
      </c>
      <c r="F1303" s="243">
        <v>8</v>
      </c>
      <c r="G1303" s="97">
        <v>1</v>
      </c>
      <c r="H1303" s="99" t="str">
        <f t="shared" si="163"/>
        <v>UREN -80 033001 8 1</v>
      </c>
      <c r="I1303" s="99" t="str">
        <f t="shared" si="164"/>
        <v>8 1</v>
      </c>
      <c r="J1303" s="101" t="s">
        <v>205</v>
      </c>
      <c r="K1303" s="331">
        <f>IFERROR(VLOOKUP(L1303,Mapping!AW:BA,5,FALSE),"")</f>
        <v>2</v>
      </c>
      <c r="L1303" s="216" t="s">
        <v>925</v>
      </c>
      <c r="M1303" s="336" t="s">
        <v>2938</v>
      </c>
      <c r="N1303" s="97" t="s">
        <v>2872</v>
      </c>
      <c r="O1303" s="255">
        <v>44749</v>
      </c>
      <c r="P1303" s="13" t="s">
        <v>912</v>
      </c>
      <c r="Q1303" s="246"/>
      <c r="R1303" s="97">
        <v>36</v>
      </c>
      <c r="S1303" s="97"/>
      <c r="T1303" s="101">
        <v>1</v>
      </c>
      <c r="U1303" s="243"/>
      <c r="V1303" s="97"/>
      <c r="W1303" s="99" t="str">
        <f t="shared" si="165"/>
        <v/>
      </c>
      <c r="X1303" s="99" t="str">
        <f t="shared" si="166"/>
        <v/>
      </c>
      <c r="Y1303" s="101"/>
      <c r="Z1303" s="101"/>
      <c r="AA1303" s="101"/>
      <c r="AB1303" s="247" t="s">
        <v>3090</v>
      </c>
      <c r="AC1303" s="97"/>
      <c r="AD1303" s="100">
        <f>IF(AE1303="","",VLOOKUP(AE1303,Mapping!AT:AU,2,FALSE))</f>
        <v>3</v>
      </c>
      <c r="AE1303" s="13" t="s">
        <v>148</v>
      </c>
    </row>
    <row r="1304" spans="1:31">
      <c r="A1304" s="215" t="s">
        <v>623</v>
      </c>
      <c r="B1304" s="217" t="s">
        <v>624</v>
      </c>
      <c r="C1304" s="207">
        <v>3</v>
      </c>
      <c r="D1304" s="207">
        <v>12</v>
      </c>
      <c r="E1304" s="207" t="s">
        <v>3141</v>
      </c>
      <c r="F1304" s="243">
        <v>8</v>
      </c>
      <c r="G1304" s="97">
        <v>1</v>
      </c>
      <c r="H1304" s="99" t="str">
        <f t="shared" si="163"/>
        <v>UREN -80 033001 8 1</v>
      </c>
      <c r="I1304" s="99" t="str">
        <f t="shared" si="164"/>
        <v>8 1</v>
      </c>
      <c r="J1304" s="101" t="s">
        <v>205</v>
      </c>
      <c r="K1304" s="331">
        <f>IFERROR(VLOOKUP(L1304,Mapping!AW:BA,5,FALSE),"")</f>
        <v>5</v>
      </c>
      <c r="L1304" s="216" t="s">
        <v>975</v>
      </c>
      <c r="M1304" s="336" t="s">
        <v>2938</v>
      </c>
      <c r="N1304" s="97" t="s">
        <v>2872</v>
      </c>
      <c r="O1304" s="255">
        <v>44749</v>
      </c>
      <c r="P1304" s="13" t="s">
        <v>912</v>
      </c>
      <c r="Q1304" s="246"/>
      <c r="R1304" s="97">
        <v>24</v>
      </c>
      <c r="S1304" s="97"/>
      <c r="T1304" s="101">
        <v>1</v>
      </c>
      <c r="U1304" s="243"/>
      <c r="V1304" s="97"/>
      <c r="W1304" s="99" t="str">
        <f t="shared" si="165"/>
        <v/>
      </c>
      <c r="X1304" s="99" t="str">
        <f t="shared" si="166"/>
        <v/>
      </c>
      <c r="Y1304" s="101"/>
      <c r="Z1304" s="101"/>
      <c r="AA1304" s="101"/>
      <c r="AB1304" s="247" t="s">
        <v>3090</v>
      </c>
      <c r="AC1304" s="97"/>
      <c r="AD1304" s="100">
        <f>IF(AE1304="","",VLOOKUP(AE1304,Mapping!AT:AU,2,FALSE))</f>
        <v>3</v>
      </c>
      <c r="AE1304" s="13" t="s">
        <v>148</v>
      </c>
    </row>
    <row r="1305" spans="1:31">
      <c r="A1305" s="215" t="s">
        <v>633</v>
      </c>
      <c r="B1305" s="217" t="s">
        <v>634</v>
      </c>
      <c r="C1305" s="207">
        <v>3</v>
      </c>
      <c r="D1305" s="207">
        <v>12</v>
      </c>
      <c r="E1305" s="207" t="s">
        <v>3204</v>
      </c>
      <c r="F1305" s="243">
        <v>8</v>
      </c>
      <c r="G1305" s="97">
        <v>1</v>
      </c>
      <c r="H1305" s="99" t="str">
        <f t="shared" si="163"/>
        <v>UREN -80 033001 8 1</v>
      </c>
      <c r="I1305" s="99" t="str">
        <f t="shared" si="164"/>
        <v>8 1</v>
      </c>
      <c r="J1305" s="101" t="s">
        <v>205</v>
      </c>
      <c r="K1305" s="331">
        <f>IFERROR(VLOOKUP(L1305,Mapping!AW:BA,5,FALSE),"")</f>
        <v>5</v>
      </c>
      <c r="L1305" s="216" t="s">
        <v>975</v>
      </c>
      <c r="M1305" s="336" t="s">
        <v>2938</v>
      </c>
      <c r="N1305" s="97" t="s">
        <v>2872</v>
      </c>
      <c r="O1305" s="255">
        <v>44749</v>
      </c>
      <c r="P1305" s="13" t="s">
        <v>912</v>
      </c>
      <c r="Q1305" s="246"/>
      <c r="R1305" s="97">
        <v>45</v>
      </c>
      <c r="S1305" s="97"/>
      <c r="T1305" s="101">
        <v>1</v>
      </c>
      <c r="U1305" s="243"/>
      <c r="V1305" s="97"/>
      <c r="W1305" s="99" t="str">
        <f t="shared" si="165"/>
        <v/>
      </c>
      <c r="X1305" s="99" t="str">
        <f t="shared" si="166"/>
        <v/>
      </c>
      <c r="Y1305" s="101"/>
      <c r="Z1305" s="101"/>
      <c r="AA1305" s="101"/>
      <c r="AB1305" s="247" t="s">
        <v>3090</v>
      </c>
      <c r="AC1305" s="97"/>
      <c r="AD1305" s="100">
        <f>IF(AE1305="","",VLOOKUP(AE1305,Mapping!AT:AU,2,FALSE))</f>
        <v>3</v>
      </c>
      <c r="AE1305" s="13" t="s">
        <v>148</v>
      </c>
    </row>
    <row r="1306" spans="1:31">
      <c r="A1306" s="215" t="s">
        <v>607</v>
      </c>
      <c r="B1306" s="217" t="s">
        <v>608</v>
      </c>
      <c r="C1306" s="207">
        <v>2</v>
      </c>
      <c r="D1306" s="207">
        <v>8</v>
      </c>
      <c r="E1306" s="207" t="s">
        <v>1975</v>
      </c>
      <c r="F1306" s="243">
        <v>8</v>
      </c>
      <c r="G1306" s="97">
        <v>1</v>
      </c>
      <c r="H1306" s="99" t="str">
        <f t="shared" si="163"/>
        <v>UREN -80 033001 8 1</v>
      </c>
      <c r="I1306" s="99" t="str">
        <f t="shared" si="164"/>
        <v>8 1</v>
      </c>
      <c r="J1306" s="101" t="s">
        <v>205</v>
      </c>
      <c r="K1306" s="331">
        <f>IFERROR(VLOOKUP(L1306,Mapping!AW:BA,5,FALSE),"")</f>
        <v>2</v>
      </c>
      <c r="L1306" s="216" t="s">
        <v>925</v>
      </c>
      <c r="M1306" s="336" t="s">
        <v>2938</v>
      </c>
      <c r="N1306" s="97" t="s">
        <v>2872</v>
      </c>
      <c r="O1306" s="255">
        <v>44749</v>
      </c>
      <c r="P1306" s="13" t="s">
        <v>912</v>
      </c>
      <c r="Q1306" s="246"/>
      <c r="R1306" s="97">
        <v>38</v>
      </c>
      <c r="S1306" s="97"/>
      <c r="T1306" s="101">
        <v>1</v>
      </c>
      <c r="U1306" s="243"/>
      <c r="V1306" s="97"/>
      <c r="W1306" s="99" t="str">
        <f t="shared" si="165"/>
        <v/>
      </c>
      <c r="X1306" s="99" t="str">
        <f t="shared" si="166"/>
        <v/>
      </c>
      <c r="Y1306" s="101"/>
      <c r="Z1306" s="101"/>
      <c r="AA1306" s="101"/>
      <c r="AB1306" s="247" t="s">
        <v>3090</v>
      </c>
      <c r="AC1306" s="97"/>
      <c r="AD1306" s="100">
        <f>IF(AE1306="","",VLOOKUP(AE1306,Mapping!AT:AU,2,FALSE))</f>
        <v>3</v>
      </c>
      <c r="AE1306" s="13" t="s">
        <v>148</v>
      </c>
    </row>
    <row r="1307" spans="1:31">
      <c r="A1307" s="215" t="s">
        <v>614</v>
      </c>
      <c r="B1307" s="217" t="s">
        <v>615</v>
      </c>
      <c r="C1307" s="207">
        <v>2</v>
      </c>
      <c r="D1307" s="207">
        <v>8</v>
      </c>
      <c r="E1307" s="207" t="s">
        <v>3089</v>
      </c>
      <c r="F1307" s="243">
        <v>8</v>
      </c>
      <c r="G1307" s="97">
        <v>1</v>
      </c>
      <c r="H1307" s="99" t="str">
        <f t="shared" si="163"/>
        <v>UREN -80 033001 8 1</v>
      </c>
      <c r="I1307" s="99" t="str">
        <f t="shared" si="164"/>
        <v>8 1</v>
      </c>
      <c r="J1307" s="101" t="s">
        <v>205</v>
      </c>
      <c r="K1307" s="331">
        <f>IFERROR(VLOOKUP(L1307,Mapping!AW:BA,5,FALSE),"")</f>
        <v>2</v>
      </c>
      <c r="L1307" s="216" t="s">
        <v>925</v>
      </c>
      <c r="M1307" s="336" t="s">
        <v>2938</v>
      </c>
      <c r="N1307" s="97" t="s">
        <v>2872</v>
      </c>
      <c r="O1307" s="255">
        <v>44749</v>
      </c>
      <c r="P1307" s="13" t="s">
        <v>912</v>
      </c>
      <c r="Q1307" s="246"/>
      <c r="R1307" s="97">
        <v>31</v>
      </c>
      <c r="S1307" s="97"/>
      <c r="T1307" s="101">
        <v>1</v>
      </c>
      <c r="U1307" s="243"/>
      <c r="V1307" s="97"/>
      <c r="W1307" s="99" t="str">
        <f t="shared" si="165"/>
        <v/>
      </c>
      <c r="X1307" s="99" t="str">
        <f t="shared" si="166"/>
        <v/>
      </c>
      <c r="Y1307" s="101"/>
      <c r="Z1307" s="101"/>
      <c r="AA1307" s="101"/>
      <c r="AB1307" s="247" t="s">
        <v>3090</v>
      </c>
      <c r="AC1307" s="97"/>
      <c r="AD1307" s="100">
        <f>IF(AE1307="","",VLOOKUP(AE1307,Mapping!AT:AU,2,FALSE))</f>
        <v>3</v>
      </c>
      <c r="AE1307" s="13" t="s">
        <v>148</v>
      </c>
    </row>
    <row r="1308" spans="1:31">
      <c r="A1308" s="215" t="s">
        <v>607</v>
      </c>
      <c r="B1308" s="217" t="s">
        <v>608</v>
      </c>
      <c r="C1308" s="207">
        <v>2</v>
      </c>
      <c r="D1308" s="207">
        <v>8</v>
      </c>
      <c r="E1308" s="207" t="s">
        <v>3204</v>
      </c>
      <c r="F1308" s="243">
        <v>8</v>
      </c>
      <c r="G1308" s="97">
        <v>1</v>
      </c>
      <c r="H1308" s="99" t="str">
        <f t="shared" si="163"/>
        <v>UREN -80 033001 8 1</v>
      </c>
      <c r="I1308" s="99" t="str">
        <f t="shared" si="164"/>
        <v>8 1</v>
      </c>
      <c r="J1308" s="101" t="s">
        <v>205</v>
      </c>
      <c r="K1308" s="331">
        <f>IFERROR(VLOOKUP(L1308,Mapping!AW:BA,5,FALSE),"")</f>
        <v>5</v>
      </c>
      <c r="L1308" s="216" t="s">
        <v>975</v>
      </c>
      <c r="M1308" s="336" t="s">
        <v>2938</v>
      </c>
      <c r="N1308" s="97" t="s">
        <v>2872</v>
      </c>
      <c r="O1308" s="255">
        <v>44749</v>
      </c>
      <c r="P1308" s="13" t="s">
        <v>912</v>
      </c>
      <c r="Q1308" s="246"/>
      <c r="R1308" s="97">
        <v>38</v>
      </c>
      <c r="S1308" s="97"/>
      <c r="T1308" s="101">
        <v>1</v>
      </c>
      <c r="U1308" s="243"/>
      <c r="V1308" s="97"/>
      <c r="W1308" s="99" t="str">
        <f t="shared" si="165"/>
        <v/>
      </c>
      <c r="X1308" s="99" t="str">
        <f t="shared" si="166"/>
        <v/>
      </c>
      <c r="Y1308" s="101"/>
      <c r="Z1308" s="101"/>
      <c r="AA1308" s="101"/>
      <c r="AB1308" s="247" t="s">
        <v>3090</v>
      </c>
      <c r="AC1308" s="97"/>
      <c r="AD1308" s="100">
        <f>IF(AE1308="","",VLOOKUP(AE1308,Mapping!AT:AU,2,FALSE))</f>
        <v>3</v>
      </c>
      <c r="AE1308" s="13" t="s">
        <v>148</v>
      </c>
    </row>
    <row r="1309" spans="1:31" ht="17.149999999999999" customHeight="1">
      <c r="A1309" s="215" t="s">
        <v>614</v>
      </c>
      <c r="B1309" s="217" t="s">
        <v>615</v>
      </c>
      <c r="C1309" s="207">
        <v>2</v>
      </c>
      <c r="D1309" s="207">
        <v>8</v>
      </c>
      <c r="E1309" s="207" t="s">
        <v>3141</v>
      </c>
      <c r="F1309" s="243">
        <v>8</v>
      </c>
      <c r="G1309" s="97">
        <v>1</v>
      </c>
      <c r="H1309" s="99" t="str">
        <f t="shared" si="163"/>
        <v>UREN -80 033001 8 1</v>
      </c>
      <c r="I1309" s="99" t="str">
        <f t="shared" si="164"/>
        <v>8 1</v>
      </c>
      <c r="J1309" s="101" t="s">
        <v>205</v>
      </c>
      <c r="K1309" s="331">
        <f>IFERROR(VLOOKUP(L1309,Mapping!AW:BA,5,FALSE),"")</f>
        <v>5</v>
      </c>
      <c r="L1309" s="216" t="s">
        <v>975</v>
      </c>
      <c r="M1309" s="336" t="s">
        <v>2938</v>
      </c>
      <c r="N1309" s="97" t="s">
        <v>2872</v>
      </c>
      <c r="O1309" s="255">
        <v>44749</v>
      </c>
      <c r="P1309" s="13" t="s">
        <v>912</v>
      </c>
      <c r="Q1309" s="246"/>
      <c r="R1309" s="97">
        <v>37</v>
      </c>
      <c r="S1309" s="97"/>
      <c r="T1309" s="101">
        <v>1</v>
      </c>
      <c r="U1309" s="243"/>
      <c r="V1309" s="97"/>
      <c r="W1309" s="99" t="str">
        <f t="shared" si="165"/>
        <v/>
      </c>
      <c r="X1309" s="99" t="str">
        <f t="shared" si="166"/>
        <v/>
      </c>
      <c r="Y1309" s="101"/>
      <c r="Z1309" s="101"/>
      <c r="AA1309" s="101"/>
      <c r="AB1309" s="247" t="s">
        <v>3090</v>
      </c>
      <c r="AC1309" s="97"/>
      <c r="AD1309" s="100">
        <f>IF(AE1309="","",VLOOKUP(AE1309,Mapping!AT:AU,2,FALSE))</f>
        <v>3</v>
      </c>
      <c r="AE1309" s="13" t="s">
        <v>148</v>
      </c>
    </row>
    <row r="1310" spans="1:31">
      <c r="A1310" s="215" t="s">
        <v>611</v>
      </c>
      <c r="B1310" s="217" t="s">
        <v>612</v>
      </c>
      <c r="C1310" s="207">
        <v>4</v>
      </c>
      <c r="D1310" s="207">
        <v>13</v>
      </c>
      <c r="E1310" s="207" t="s">
        <v>3201</v>
      </c>
      <c r="F1310" s="243">
        <v>8</v>
      </c>
      <c r="G1310" s="97">
        <v>1</v>
      </c>
      <c r="H1310" s="99" t="str">
        <f t="shared" si="163"/>
        <v>UREN -80 033001 8 1</v>
      </c>
      <c r="I1310" s="99" t="str">
        <f t="shared" si="164"/>
        <v>8 1</v>
      </c>
      <c r="J1310" s="101" t="s">
        <v>205</v>
      </c>
      <c r="K1310" s="331">
        <f>IFERROR(VLOOKUP(L1310,Mapping!AW:BA,5,FALSE),"")</f>
        <v>2</v>
      </c>
      <c r="L1310" s="216" t="s">
        <v>925</v>
      </c>
      <c r="M1310" s="336" t="s">
        <v>2938</v>
      </c>
      <c r="N1310" s="97" t="s">
        <v>2872</v>
      </c>
      <c r="O1310" s="255">
        <v>44750</v>
      </c>
      <c r="P1310" s="13" t="s">
        <v>912</v>
      </c>
      <c r="Q1310" s="246"/>
      <c r="R1310" s="97">
        <v>38</v>
      </c>
      <c r="S1310" s="97"/>
      <c r="T1310" s="101">
        <v>1</v>
      </c>
      <c r="U1310" s="243"/>
      <c r="V1310" s="97"/>
      <c r="W1310" s="99" t="str">
        <f t="shared" si="165"/>
        <v/>
      </c>
      <c r="X1310" s="99" t="str">
        <f t="shared" si="166"/>
        <v/>
      </c>
      <c r="Y1310" s="101"/>
      <c r="Z1310" s="101"/>
      <c r="AA1310" s="101"/>
      <c r="AB1310" s="247" t="s">
        <v>3090</v>
      </c>
      <c r="AC1310" s="97"/>
      <c r="AD1310" s="100">
        <f>IF(AE1310="","",VLOOKUP(AE1310,Mapping!AT:AU,2,FALSE))</f>
        <v>3</v>
      </c>
      <c r="AE1310" s="13" t="s">
        <v>148</v>
      </c>
    </row>
    <row r="1311" spans="1:31">
      <c r="A1311" s="215" t="s">
        <v>611</v>
      </c>
      <c r="B1311" s="217" t="s">
        <v>612</v>
      </c>
      <c r="C1311" s="207">
        <v>4</v>
      </c>
      <c r="D1311" s="207">
        <v>13</v>
      </c>
      <c r="E1311" s="207" t="s">
        <v>3204</v>
      </c>
      <c r="F1311" s="243">
        <v>8</v>
      </c>
      <c r="G1311" s="97">
        <v>1</v>
      </c>
      <c r="H1311" s="99" t="str">
        <f t="shared" si="163"/>
        <v>UREN -80 033001 8 1</v>
      </c>
      <c r="I1311" s="99" t="str">
        <f t="shared" si="164"/>
        <v>8 1</v>
      </c>
      <c r="J1311" s="101" t="s">
        <v>205</v>
      </c>
      <c r="K1311" s="331">
        <f>IFERROR(VLOOKUP(L1311,Mapping!AW:BA,5,FALSE),"")</f>
        <v>5</v>
      </c>
      <c r="L1311" s="216" t="s">
        <v>975</v>
      </c>
      <c r="M1311" s="336" t="s">
        <v>2938</v>
      </c>
      <c r="N1311" s="97" t="s">
        <v>2872</v>
      </c>
      <c r="O1311" s="255">
        <v>44750</v>
      </c>
      <c r="P1311" s="13" t="s">
        <v>912</v>
      </c>
      <c r="Q1311" s="246"/>
      <c r="R1311" s="97">
        <v>35</v>
      </c>
      <c r="S1311" s="97"/>
      <c r="T1311" s="101">
        <v>1</v>
      </c>
      <c r="U1311" s="243"/>
      <c r="V1311" s="97"/>
      <c r="W1311" s="99" t="str">
        <f t="shared" si="165"/>
        <v/>
      </c>
      <c r="X1311" s="99" t="str">
        <f t="shared" si="166"/>
        <v/>
      </c>
      <c r="Y1311" s="101"/>
      <c r="Z1311" s="101"/>
      <c r="AA1311" s="101"/>
      <c r="AB1311" s="247" t="s">
        <v>3090</v>
      </c>
      <c r="AC1311" s="97"/>
      <c r="AD1311" s="100">
        <f>IF(AE1311="","",VLOOKUP(AE1311,Mapping!AT:AU,2,FALSE))</f>
        <v>3</v>
      </c>
      <c r="AE1311" s="13" t="s">
        <v>148</v>
      </c>
    </row>
    <row r="1312" spans="1:31">
      <c r="A1312" s="215" t="s">
        <v>331</v>
      </c>
      <c r="B1312" s="217" t="s">
        <v>332</v>
      </c>
      <c r="C1312" s="207">
        <v>3</v>
      </c>
      <c r="D1312" s="207">
        <v>9</v>
      </c>
      <c r="E1312" s="207" t="s">
        <v>3203</v>
      </c>
      <c r="F1312" s="243">
        <v>8</v>
      </c>
      <c r="G1312" s="97">
        <v>1</v>
      </c>
      <c r="H1312" s="99" t="str">
        <f t="shared" si="163"/>
        <v>UREN -80 033001 8 1</v>
      </c>
      <c r="I1312" s="99" t="str">
        <f t="shared" si="164"/>
        <v>8 1</v>
      </c>
      <c r="J1312" s="101" t="s">
        <v>205</v>
      </c>
      <c r="K1312" s="331">
        <f>IFERROR(VLOOKUP(L1312,Mapping!AW:BA,5,FALSE),"")</f>
        <v>2</v>
      </c>
      <c r="L1312" s="216" t="s">
        <v>925</v>
      </c>
      <c r="M1312" s="336" t="s">
        <v>2938</v>
      </c>
      <c r="N1312" s="97" t="s">
        <v>2872</v>
      </c>
      <c r="O1312" s="255">
        <v>44750</v>
      </c>
      <c r="P1312" s="13" t="s">
        <v>912</v>
      </c>
      <c r="Q1312" s="246"/>
      <c r="R1312" s="97">
        <v>28</v>
      </c>
      <c r="S1312" s="97"/>
      <c r="T1312" s="101">
        <v>1</v>
      </c>
      <c r="U1312" s="243"/>
      <c r="V1312" s="97"/>
      <c r="W1312" s="99" t="str">
        <f t="shared" si="165"/>
        <v/>
      </c>
      <c r="X1312" s="99" t="str">
        <f t="shared" si="166"/>
        <v/>
      </c>
      <c r="Y1312" s="101"/>
      <c r="Z1312" s="101"/>
      <c r="AA1312" s="101"/>
      <c r="AB1312" s="247" t="s">
        <v>3090</v>
      </c>
      <c r="AC1312" s="97"/>
      <c r="AD1312" s="100">
        <f>IF(AE1312="","",VLOOKUP(AE1312,Mapping!AT:AU,2,FALSE))</f>
        <v>3</v>
      </c>
      <c r="AE1312" s="13" t="s">
        <v>148</v>
      </c>
    </row>
    <row r="1313" spans="1:31">
      <c r="A1313" s="215" t="s">
        <v>629</v>
      </c>
      <c r="B1313" s="217" t="s">
        <v>630</v>
      </c>
      <c r="C1313" s="207">
        <v>3</v>
      </c>
      <c r="D1313" s="207">
        <v>9</v>
      </c>
      <c r="E1313" s="207" t="s">
        <v>3201</v>
      </c>
      <c r="F1313" s="243">
        <v>8</v>
      </c>
      <c r="G1313" s="97">
        <v>1</v>
      </c>
      <c r="H1313" s="99" t="str">
        <f t="shared" si="163"/>
        <v>UREN -80 033001 8 1</v>
      </c>
      <c r="I1313" s="99" t="str">
        <f t="shared" si="164"/>
        <v>8 1</v>
      </c>
      <c r="J1313" s="101" t="s">
        <v>205</v>
      </c>
      <c r="K1313" s="331">
        <f>IFERROR(VLOOKUP(L1313,Mapping!AW:BA,5,FALSE),"")</f>
        <v>2</v>
      </c>
      <c r="L1313" s="216" t="s">
        <v>925</v>
      </c>
      <c r="M1313" s="336" t="s">
        <v>2938</v>
      </c>
      <c r="N1313" s="97" t="s">
        <v>2872</v>
      </c>
      <c r="O1313" s="255">
        <v>44750</v>
      </c>
      <c r="P1313" s="13" t="s">
        <v>912</v>
      </c>
      <c r="Q1313" s="246"/>
      <c r="R1313" s="97">
        <v>28</v>
      </c>
      <c r="S1313" s="97"/>
      <c r="T1313" s="101">
        <v>1</v>
      </c>
      <c r="U1313" s="243"/>
      <c r="V1313" s="97"/>
      <c r="W1313" s="99" t="str">
        <f t="shared" si="165"/>
        <v/>
      </c>
      <c r="X1313" s="99" t="str">
        <f t="shared" si="166"/>
        <v/>
      </c>
      <c r="Y1313" s="101"/>
      <c r="Z1313" s="101"/>
      <c r="AA1313" s="101"/>
      <c r="AB1313" s="247" t="s">
        <v>3090</v>
      </c>
      <c r="AC1313" s="97"/>
      <c r="AD1313" s="100">
        <f>IF(AE1313="","",VLOOKUP(AE1313,Mapping!AT:AU,2,FALSE))</f>
        <v>3</v>
      </c>
      <c r="AE1313" s="13" t="s">
        <v>148</v>
      </c>
    </row>
    <row r="1314" spans="1:31">
      <c r="A1314" s="215" t="s">
        <v>331</v>
      </c>
      <c r="B1314" s="217" t="s">
        <v>332</v>
      </c>
      <c r="C1314" s="207">
        <v>3</v>
      </c>
      <c r="D1314" s="207">
        <v>9</v>
      </c>
      <c r="E1314" s="207" t="s">
        <v>3141</v>
      </c>
      <c r="F1314" s="243">
        <v>8</v>
      </c>
      <c r="G1314" s="97">
        <v>1</v>
      </c>
      <c r="H1314" s="99" t="str">
        <f t="shared" si="163"/>
        <v>UREN -80 033001 8 1</v>
      </c>
      <c r="I1314" s="99" t="str">
        <f t="shared" si="164"/>
        <v>8 1</v>
      </c>
      <c r="J1314" s="101" t="s">
        <v>205</v>
      </c>
      <c r="K1314" s="331">
        <f>IFERROR(VLOOKUP(L1314,Mapping!AW:BA,5,FALSE),"")</f>
        <v>5</v>
      </c>
      <c r="L1314" s="216" t="s">
        <v>975</v>
      </c>
      <c r="M1314" s="336" t="s">
        <v>2938</v>
      </c>
      <c r="N1314" s="97" t="s">
        <v>2872</v>
      </c>
      <c r="O1314" s="255">
        <v>44750</v>
      </c>
      <c r="P1314" s="13" t="s">
        <v>912</v>
      </c>
      <c r="Q1314" s="246"/>
      <c r="R1314" s="97">
        <v>31</v>
      </c>
      <c r="S1314" s="97"/>
      <c r="T1314" s="101">
        <v>1</v>
      </c>
      <c r="U1314" s="243"/>
      <c r="V1314" s="97"/>
      <c r="W1314" s="99" t="str">
        <f t="shared" si="165"/>
        <v/>
      </c>
      <c r="X1314" s="99" t="str">
        <f t="shared" si="166"/>
        <v/>
      </c>
      <c r="Y1314" s="101"/>
      <c r="Z1314" s="101"/>
      <c r="AA1314" s="101"/>
      <c r="AB1314" s="247" t="s">
        <v>3090</v>
      </c>
      <c r="AC1314" s="97"/>
      <c r="AD1314" s="100">
        <f>IF(AE1314="","",VLOOKUP(AE1314,Mapping!AT:AU,2,FALSE))</f>
        <v>3</v>
      </c>
      <c r="AE1314" s="13" t="s">
        <v>148</v>
      </c>
    </row>
    <row r="1315" spans="1:31">
      <c r="A1315" s="215" t="s">
        <v>629</v>
      </c>
      <c r="B1315" s="217" t="s">
        <v>630</v>
      </c>
      <c r="C1315" s="207">
        <v>3</v>
      </c>
      <c r="D1315" s="207">
        <v>9</v>
      </c>
      <c r="E1315" s="207" t="s">
        <v>1209</v>
      </c>
      <c r="F1315" s="243">
        <v>8</v>
      </c>
      <c r="G1315" s="97">
        <v>1</v>
      </c>
      <c r="H1315" s="99" t="str">
        <f t="shared" si="163"/>
        <v>UREN -80 033001 8 1</v>
      </c>
      <c r="I1315" s="99" t="str">
        <f t="shared" si="164"/>
        <v>8 1</v>
      </c>
      <c r="J1315" s="101" t="s">
        <v>205</v>
      </c>
      <c r="K1315" s="331">
        <f>IFERROR(VLOOKUP(L1315,Mapping!AW:BA,5,FALSE),"")</f>
        <v>5</v>
      </c>
      <c r="L1315" s="216" t="s">
        <v>975</v>
      </c>
      <c r="M1315" s="336" t="s">
        <v>2938</v>
      </c>
      <c r="N1315" s="97" t="s">
        <v>2872</v>
      </c>
      <c r="O1315" s="255">
        <v>44750</v>
      </c>
      <c r="P1315" s="13" t="s">
        <v>912</v>
      </c>
      <c r="Q1315" s="246"/>
      <c r="R1315" s="97">
        <v>32</v>
      </c>
      <c r="S1315" s="97"/>
      <c r="T1315" s="388">
        <v>1</v>
      </c>
      <c r="U1315" s="243"/>
      <c r="V1315" s="97"/>
      <c r="W1315" s="99" t="str">
        <f t="shared" si="165"/>
        <v/>
      </c>
      <c r="X1315" s="99" t="str">
        <f t="shared" si="166"/>
        <v/>
      </c>
      <c r="Y1315" s="101"/>
      <c r="Z1315" s="101"/>
      <c r="AA1315" s="101"/>
      <c r="AB1315" s="247" t="s">
        <v>3090</v>
      </c>
      <c r="AC1315" s="97"/>
      <c r="AD1315" s="100">
        <f>IF(AE1315="","",VLOOKUP(AE1315,Mapping!AT:AU,2,FALSE))</f>
        <v>3</v>
      </c>
      <c r="AE1315" s="13" t="s">
        <v>148</v>
      </c>
    </row>
    <row r="1316" spans="1:31">
      <c r="A1316" s="118" t="s">
        <v>524</v>
      </c>
      <c r="B1316" s="367" t="s">
        <v>525</v>
      </c>
      <c r="C1316" s="207">
        <v>17</v>
      </c>
      <c r="D1316" s="207">
        <v>19</v>
      </c>
      <c r="E1316" s="312" t="s">
        <v>1209</v>
      </c>
      <c r="F1316" s="316">
        <v>17</v>
      </c>
      <c r="G1316" s="97">
        <v>19</v>
      </c>
      <c r="H1316" s="99" t="str">
        <f t="shared" si="163"/>
        <v>UREN -80 033001 17 19</v>
      </c>
      <c r="I1316" s="99" t="str">
        <f t="shared" si="164"/>
        <v>17 19</v>
      </c>
      <c r="J1316" s="101"/>
      <c r="K1316" s="331" t="str">
        <f>IFERROR(VLOOKUP(L1316,Mapping!AW:BA,5,FALSE),"")</f>
        <v/>
      </c>
      <c r="L1316" s="104" t="s">
        <v>2971</v>
      </c>
      <c r="M1316" s="336" t="s">
        <v>3042</v>
      </c>
      <c r="N1316" s="97" t="s">
        <v>2933</v>
      </c>
      <c r="O1316" s="255">
        <v>44727</v>
      </c>
      <c r="P1316" s="13" t="s">
        <v>912</v>
      </c>
      <c r="Q1316" s="246">
        <v>2.5999999999999999E-2</v>
      </c>
      <c r="R1316" s="97">
        <v>26</v>
      </c>
      <c r="S1316" s="97"/>
      <c r="T1316" s="388">
        <v>1</v>
      </c>
      <c r="U1316" s="243">
        <v>9</v>
      </c>
      <c r="V1316" s="97">
        <v>16</v>
      </c>
      <c r="W1316" s="97" t="s">
        <v>1353</v>
      </c>
      <c r="X1316" s="97"/>
      <c r="Y1316" s="217">
        <v>9</v>
      </c>
      <c r="Z1316" s="217">
        <v>16</v>
      </c>
      <c r="AA1316" s="217" t="s">
        <v>1209</v>
      </c>
      <c r="AB1316" s="247" t="s">
        <v>3090</v>
      </c>
      <c r="AC1316" s="97"/>
      <c r="AD1316" s="100">
        <f>IF(AE1316="","",VLOOKUP(AE1316,Mapping!AT:AU,2,FALSE))</f>
        <v>4</v>
      </c>
      <c r="AE1316" s="260" t="s">
        <v>436</v>
      </c>
    </row>
    <row r="1317" spans="1:31">
      <c r="A1317" s="118" t="s">
        <v>524</v>
      </c>
      <c r="B1317" s="367" t="s">
        <v>525</v>
      </c>
      <c r="C1317" s="207">
        <v>17</v>
      </c>
      <c r="D1317" s="207">
        <v>19</v>
      </c>
      <c r="E1317" s="265" t="s">
        <v>1209</v>
      </c>
      <c r="F1317" s="243"/>
      <c r="G1317" s="97"/>
      <c r="H1317" s="97"/>
      <c r="I1317" s="97"/>
      <c r="J1317" s="101"/>
      <c r="K1317" s="331" t="str">
        <f>IFERROR(VLOOKUP(L1317,Mapping!AW:BA,5,FALSE),"")</f>
        <v/>
      </c>
      <c r="L1317" s="104" t="s">
        <v>3205</v>
      </c>
      <c r="M1317" s="336" t="s">
        <v>3057</v>
      </c>
      <c r="N1317" s="97" t="s">
        <v>2933</v>
      </c>
      <c r="O1317" s="255">
        <v>44727</v>
      </c>
      <c r="P1317" t="s">
        <v>3206</v>
      </c>
      <c r="Q1317" s="246">
        <v>2.4E-2</v>
      </c>
      <c r="R1317" s="97">
        <v>24</v>
      </c>
      <c r="S1317" s="97"/>
      <c r="T1317" s="388">
        <v>1</v>
      </c>
      <c r="U1317" s="243">
        <v>9</v>
      </c>
      <c r="V1317" s="97">
        <v>16</v>
      </c>
      <c r="W1317" s="97" t="s">
        <v>2835</v>
      </c>
      <c r="X1317" s="97"/>
      <c r="Y1317" s="217">
        <v>9</v>
      </c>
      <c r="Z1317" s="217">
        <v>16</v>
      </c>
      <c r="AA1317" s="217" t="s">
        <v>1209</v>
      </c>
      <c r="AB1317" s="247" t="s">
        <v>3090</v>
      </c>
      <c r="AC1317" s="97"/>
      <c r="AD1317" s="100">
        <f>IF(AE1317="","",VLOOKUP(AE1317,Mapping!AT:AU,2,FALSE))</f>
        <v>4</v>
      </c>
      <c r="AE1317" s="260" t="s">
        <v>436</v>
      </c>
    </row>
    <row r="1318" spans="1:31">
      <c r="A1318" s="118" t="s">
        <v>531</v>
      </c>
      <c r="B1318" s="261" t="s">
        <v>532</v>
      </c>
      <c r="C1318" s="207">
        <v>17</v>
      </c>
      <c r="D1318" s="207">
        <v>19</v>
      </c>
      <c r="E1318" s="312" t="s">
        <v>2440</v>
      </c>
      <c r="F1318" s="316">
        <v>17</v>
      </c>
      <c r="G1318" s="97">
        <v>19</v>
      </c>
      <c r="H1318" s="99" t="str">
        <f>IF(G1318="","","UREN -80 033001"&amp;" "&amp;F1318&amp;" "&amp;G1318)</f>
        <v>UREN -80 033001 17 19</v>
      </c>
      <c r="I1318" s="99" t="str">
        <f>IF(G1318="","",F1318&amp;" "&amp;G1318)</f>
        <v>17 19</v>
      </c>
      <c r="J1318" s="101"/>
      <c r="K1318" s="331" t="str">
        <f>IFERROR(VLOOKUP(L1318,Mapping!AW:BA,5,FALSE),"")</f>
        <v/>
      </c>
      <c r="L1318" s="104" t="s">
        <v>2971</v>
      </c>
      <c r="M1318" s="336" t="s">
        <v>3042</v>
      </c>
      <c r="N1318" s="97" t="s">
        <v>2933</v>
      </c>
      <c r="O1318" s="255">
        <v>44727</v>
      </c>
      <c r="P1318" s="13" t="s">
        <v>912</v>
      </c>
      <c r="Q1318" s="246">
        <v>2.5999999999999999E-2</v>
      </c>
      <c r="R1318" s="97">
        <v>26</v>
      </c>
      <c r="S1318" s="97"/>
      <c r="T1318" s="388">
        <v>1</v>
      </c>
      <c r="U1318" s="243">
        <v>9</v>
      </c>
      <c r="V1318" s="97">
        <v>6</v>
      </c>
      <c r="W1318" s="97" t="s">
        <v>1391</v>
      </c>
      <c r="X1318" s="97"/>
      <c r="Y1318" s="217">
        <v>9</v>
      </c>
      <c r="Z1318" s="217">
        <v>16</v>
      </c>
      <c r="AA1318" s="217" t="s">
        <v>2441</v>
      </c>
      <c r="AB1318" s="247" t="s">
        <v>3090</v>
      </c>
      <c r="AC1318" s="97"/>
      <c r="AD1318" s="100">
        <f>IF(AE1318="","",VLOOKUP(AE1318,Mapping!AT:AU,2,FALSE))</f>
        <v>4</v>
      </c>
      <c r="AE1318" s="260" t="s">
        <v>436</v>
      </c>
    </row>
    <row r="1319" spans="1:31">
      <c r="A1319" s="118" t="s">
        <v>531</v>
      </c>
      <c r="B1319" s="261" t="s">
        <v>532</v>
      </c>
      <c r="C1319" s="207">
        <v>17</v>
      </c>
      <c r="D1319" s="207">
        <v>19</v>
      </c>
      <c r="E1319" s="312" t="s">
        <v>2440</v>
      </c>
      <c r="F1319" s="243"/>
      <c r="G1319" s="97"/>
      <c r="H1319" s="97"/>
      <c r="I1319" s="97"/>
      <c r="J1319" s="101"/>
      <c r="K1319" s="331" t="str">
        <f>IFERROR(VLOOKUP(L1319,Mapping!AW:BA,5,FALSE),"")</f>
        <v/>
      </c>
      <c r="L1319" s="104" t="s">
        <v>3205</v>
      </c>
      <c r="M1319" s="336" t="s">
        <v>3057</v>
      </c>
      <c r="N1319" s="97" t="s">
        <v>2933</v>
      </c>
      <c r="O1319" s="255">
        <v>44727</v>
      </c>
      <c r="P1319" t="s">
        <v>3047</v>
      </c>
      <c r="Q1319" s="246">
        <v>1.6E-2</v>
      </c>
      <c r="R1319" s="97">
        <v>16</v>
      </c>
      <c r="S1319" s="97"/>
      <c r="T1319" s="388">
        <v>1</v>
      </c>
      <c r="U1319" s="243">
        <v>9</v>
      </c>
      <c r="V1319" s="97">
        <v>16</v>
      </c>
      <c r="W1319" s="97" t="s">
        <v>2837</v>
      </c>
      <c r="X1319" s="97"/>
      <c r="Y1319" s="217">
        <v>9</v>
      </c>
      <c r="Z1319" s="217">
        <v>16</v>
      </c>
      <c r="AA1319" s="217" t="s">
        <v>2440</v>
      </c>
      <c r="AB1319" s="247" t="s">
        <v>3090</v>
      </c>
      <c r="AC1319" s="97"/>
      <c r="AD1319" s="100">
        <f>IF(AE1319="","",VLOOKUP(AE1319,Mapping!AT:AU,2,FALSE))</f>
        <v>4</v>
      </c>
      <c r="AE1319" s="260" t="s">
        <v>436</v>
      </c>
    </row>
    <row r="1320" spans="1:31">
      <c r="A1320" s="118" t="s">
        <v>537</v>
      </c>
      <c r="B1320" s="261" t="s">
        <v>538</v>
      </c>
      <c r="C1320" s="207">
        <v>17</v>
      </c>
      <c r="D1320" s="207">
        <v>19</v>
      </c>
      <c r="E1320" s="312" t="s">
        <v>2441</v>
      </c>
      <c r="F1320" s="316">
        <v>17</v>
      </c>
      <c r="G1320" s="97">
        <v>19</v>
      </c>
      <c r="H1320" s="99" t="str">
        <f>IF(G1320="","","UREN -80 033001"&amp;" "&amp;F1320&amp;" "&amp;G1320)</f>
        <v>UREN -80 033001 17 19</v>
      </c>
      <c r="I1320" s="99" t="str">
        <f>IF(G1320="","",F1320&amp;" "&amp;G1320)</f>
        <v>17 19</v>
      </c>
      <c r="J1320" s="101"/>
      <c r="K1320" s="331" t="str">
        <f>IFERROR(VLOOKUP(L1320,Mapping!AW:BA,5,FALSE),"")</f>
        <v/>
      </c>
      <c r="L1320" s="104" t="s">
        <v>2971</v>
      </c>
      <c r="M1320" s="336" t="s">
        <v>3042</v>
      </c>
      <c r="N1320" s="97" t="s">
        <v>2933</v>
      </c>
      <c r="O1320" s="255">
        <v>44727</v>
      </c>
      <c r="P1320" s="13" t="s">
        <v>912</v>
      </c>
      <c r="Q1320" s="246">
        <v>2.8000000000000001E-2</v>
      </c>
      <c r="R1320" s="97">
        <v>28</v>
      </c>
      <c r="S1320" s="97"/>
      <c r="T1320" s="388">
        <v>1</v>
      </c>
      <c r="U1320" s="243"/>
      <c r="V1320" s="97"/>
      <c r="W1320" s="97"/>
      <c r="X1320" s="97"/>
      <c r="Y1320" s="217">
        <v>4</v>
      </c>
      <c r="Z1320" s="217"/>
      <c r="AA1320" s="217" t="s">
        <v>2322</v>
      </c>
      <c r="AB1320" s="247" t="s">
        <v>3090</v>
      </c>
      <c r="AC1320" s="97"/>
      <c r="AD1320" s="100">
        <f>IF(AE1320="","",VLOOKUP(AE1320,Mapping!AT:AU,2,FALSE))</f>
        <v>4</v>
      </c>
      <c r="AE1320" s="260" t="s">
        <v>436</v>
      </c>
    </row>
    <row r="1321" spans="1:31" ht="43.5">
      <c r="A1321" s="265" t="s">
        <v>543</v>
      </c>
      <c r="B1321" s="219" t="s">
        <v>544</v>
      </c>
      <c r="C1321" s="314">
        <v>17</v>
      </c>
      <c r="D1321" s="315">
        <v>19</v>
      </c>
      <c r="E1321" s="261" t="s">
        <v>2320</v>
      </c>
      <c r="F1321" s="316">
        <v>17</v>
      </c>
      <c r="G1321" s="97">
        <v>19</v>
      </c>
      <c r="H1321" s="99" t="s">
        <v>3207</v>
      </c>
      <c r="I1321" s="99" t="s">
        <v>3208</v>
      </c>
      <c r="J1321" s="101"/>
      <c r="K1321" s="331" t="str">
        <f>IFERROR(VLOOKUP(L1321,Mapping!AW:BA,5,FALSE),"")</f>
        <v/>
      </c>
      <c r="L1321" s="97" t="s">
        <v>2971</v>
      </c>
      <c r="M1321" s="336" t="s">
        <v>3042</v>
      </c>
      <c r="N1321" s="97" t="s">
        <v>2933</v>
      </c>
      <c r="O1321" s="255">
        <v>44728</v>
      </c>
      <c r="P1321" s="13" t="s">
        <v>912</v>
      </c>
      <c r="Q1321" s="246">
        <v>3.5999999999999997E-2</v>
      </c>
      <c r="R1321" s="97">
        <v>36</v>
      </c>
      <c r="S1321" s="97"/>
      <c r="T1321" s="388">
        <v>1</v>
      </c>
      <c r="U1321" s="217">
        <v>9</v>
      </c>
      <c r="V1321" s="217">
        <v>16</v>
      </c>
      <c r="W1321" s="217" t="s">
        <v>1960</v>
      </c>
      <c r="X1321" s="247" t="s">
        <v>3197</v>
      </c>
      <c r="Y1321" s="97">
        <v>9</v>
      </c>
      <c r="Z1321" s="97">
        <v>16</v>
      </c>
      <c r="AA1321" s="183" t="s">
        <v>1960</v>
      </c>
      <c r="AB1321" s="247" t="s">
        <v>3090</v>
      </c>
      <c r="AC1321" s="97"/>
      <c r="AD1321" s="100">
        <f>IF(AE1321="","",VLOOKUP(AE1321,Mapping!AT:AU,2,FALSE))</f>
        <v>4</v>
      </c>
      <c r="AE1321" s="260" t="s">
        <v>436</v>
      </c>
    </row>
    <row r="1322" spans="1:31">
      <c r="A1322" s="324" t="s">
        <v>549</v>
      </c>
      <c r="B1322" s="220" t="s">
        <v>550</v>
      </c>
      <c r="C1322" s="379">
        <v>17</v>
      </c>
      <c r="D1322" s="317">
        <v>19</v>
      </c>
      <c r="E1322" s="210" t="s">
        <v>2322</v>
      </c>
      <c r="F1322" s="359">
        <v>17</v>
      </c>
      <c r="G1322" s="360">
        <v>19</v>
      </c>
      <c r="H1322" s="380" t="s">
        <v>3207</v>
      </c>
      <c r="I1322" s="380" t="s">
        <v>3208</v>
      </c>
      <c r="J1322" s="101"/>
      <c r="K1322" s="331" t="str">
        <f>IFERROR(VLOOKUP(L1322,Mapping!AW:BA,5,FALSE),"")</f>
        <v/>
      </c>
      <c r="L1322" s="105" t="s">
        <v>2971</v>
      </c>
      <c r="M1322" s="362" t="s">
        <v>3042</v>
      </c>
      <c r="N1322" s="360" t="s">
        <v>2933</v>
      </c>
      <c r="O1322" s="363">
        <v>44728</v>
      </c>
      <c r="P1322" s="102" t="s">
        <v>912</v>
      </c>
      <c r="Q1322" s="364">
        <v>2.5000000000000001E-2</v>
      </c>
      <c r="R1322" s="360">
        <v>25</v>
      </c>
      <c r="S1322" s="360"/>
      <c r="T1322" s="388">
        <v>1</v>
      </c>
      <c r="U1322" s="217">
        <v>9</v>
      </c>
      <c r="V1322" s="217">
        <v>16</v>
      </c>
      <c r="W1322" s="217" t="s">
        <v>1963</v>
      </c>
      <c r="X1322" s="247"/>
      <c r="Y1322" s="97">
        <v>9</v>
      </c>
      <c r="Z1322" s="97">
        <v>16</v>
      </c>
      <c r="AA1322" s="183" t="s">
        <v>1963</v>
      </c>
      <c r="AB1322" s="365" t="s">
        <v>3090</v>
      </c>
      <c r="AC1322" s="360"/>
      <c r="AD1322" s="100">
        <f>IF(AE1322="","",VLOOKUP(AE1322,Mapping!AT:AU,2,FALSE))</f>
        <v>4</v>
      </c>
      <c r="AE1322" s="260" t="s">
        <v>436</v>
      </c>
    </row>
    <row r="1323" spans="1:31">
      <c r="A1323" s="324" t="s">
        <v>555</v>
      </c>
      <c r="B1323" s="220" t="s">
        <v>556</v>
      </c>
      <c r="C1323" s="379">
        <v>17</v>
      </c>
      <c r="D1323" s="317">
        <v>19</v>
      </c>
      <c r="E1323" s="210" t="s">
        <v>2323</v>
      </c>
      <c r="F1323" s="359">
        <v>17</v>
      </c>
      <c r="G1323" s="360">
        <v>19</v>
      </c>
      <c r="H1323" s="380" t="s">
        <v>3207</v>
      </c>
      <c r="I1323" s="380" t="s">
        <v>3208</v>
      </c>
      <c r="J1323" s="101"/>
      <c r="K1323" s="331" t="str">
        <f>IFERROR(VLOOKUP(L1323,Mapping!AW:BA,5,FALSE),"")</f>
        <v/>
      </c>
      <c r="L1323" s="105" t="s">
        <v>2971</v>
      </c>
      <c r="M1323" s="362" t="s">
        <v>3042</v>
      </c>
      <c r="N1323" s="360" t="s">
        <v>2933</v>
      </c>
      <c r="O1323" s="363">
        <v>44728</v>
      </c>
      <c r="P1323" s="102" t="s">
        <v>912</v>
      </c>
      <c r="Q1323" s="364">
        <v>2.4E-2</v>
      </c>
      <c r="R1323" s="360">
        <v>24</v>
      </c>
      <c r="S1323" s="360"/>
      <c r="T1323" s="388">
        <v>1</v>
      </c>
      <c r="U1323" s="217">
        <v>4</v>
      </c>
      <c r="V1323" s="217"/>
      <c r="W1323" s="217" t="s">
        <v>1957</v>
      </c>
      <c r="X1323" s="247"/>
      <c r="Y1323" s="97">
        <v>4</v>
      </c>
      <c r="Z1323" s="361"/>
      <c r="AA1323" s="361" t="s">
        <v>1391</v>
      </c>
      <c r="AB1323" s="365" t="s">
        <v>3090</v>
      </c>
      <c r="AC1323" s="360"/>
      <c r="AD1323" s="100">
        <f>IF(AE1323="","",VLOOKUP(AE1323,Mapping!AT:AU,2,FALSE))</f>
        <v>4</v>
      </c>
      <c r="AE1323" s="260" t="s">
        <v>436</v>
      </c>
    </row>
    <row r="1324" spans="1:31">
      <c r="A1324" s="324" t="s">
        <v>543</v>
      </c>
      <c r="B1324" s="220" t="s">
        <v>544</v>
      </c>
      <c r="C1324" s="379">
        <v>17</v>
      </c>
      <c r="D1324" s="317">
        <v>19</v>
      </c>
      <c r="E1324" s="210" t="s">
        <v>2320</v>
      </c>
      <c r="F1324" s="359">
        <v>17</v>
      </c>
      <c r="G1324" s="360">
        <v>19</v>
      </c>
      <c r="H1324" s="380" t="s">
        <v>3207</v>
      </c>
      <c r="I1324" s="380" t="s">
        <v>3208</v>
      </c>
      <c r="J1324" s="361"/>
      <c r="K1324" s="331" t="str">
        <f>IFERROR(VLOOKUP(L1324,Mapping!AW:BA,5,FALSE),"")</f>
        <v/>
      </c>
      <c r="L1324" s="105" t="s">
        <v>2971</v>
      </c>
      <c r="M1324" s="362" t="s">
        <v>3057</v>
      </c>
      <c r="N1324" s="360" t="s">
        <v>2933</v>
      </c>
      <c r="O1324" s="363">
        <v>44728</v>
      </c>
      <c r="P1324" t="s">
        <v>3047</v>
      </c>
      <c r="Q1324" s="364">
        <v>2E-3</v>
      </c>
      <c r="R1324" s="360">
        <v>2</v>
      </c>
      <c r="S1324" s="360"/>
      <c r="T1324" s="388">
        <v>1</v>
      </c>
      <c r="U1324" s="243">
        <v>9</v>
      </c>
      <c r="V1324" s="97">
        <v>16</v>
      </c>
      <c r="W1324" s="183" t="s">
        <v>2838</v>
      </c>
      <c r="X1324" s="247"/>
      <c r="Y1324" s="243">
        <v>9</v>
      </c>
      <c r="Z1324" s="97">
        <v>16</v>
      </c>
      <c r="AA1324" s="361" t="s">
        <v>2441</v>
      </c>
      <c r="AB1324" s="365" t="s">
        <v>3090</v>
      </c>
      <c r="AC1324" s="360"/>
      <c r="AD1324" s="100">
        <f>IF(AE1324="","",VLOOKUP(AE1324,Mapping!AT:AU,2,FALSE))</f>
        <v>4</v>
      </c>
      <c r="AE1324" s="260" t="s">
        <v>436</v>
      </c>
    </row>
    <row r="1325" spans="1:31">
      <c r="A1325" s="324" t="s">
        <v>561</v>
      </c>
      <c r="B1325" s="220" t="s">
        <v>562</v>
      </c>
      <c r="C1325" s="379">
        <v>17</v>
      </c>
      <c r="D1325" s="317">
        <v>19</v>
      </c>
      <c r="E1325" s="210" t="s">
        <v>1353</v>
      </c>
      <c r="F1325" s="359">
        <v>17</v>
      </c>
      <c r="G1325" s="360">
        <v>19</v>
      </c>
      <c r="H1325" s="380" t="s">
        <v>3207</v>
      </c>
      <c r="I1325" s="380" t="s">
        <v>3208</v>
      </c>
      <c r="J1325" s="101"/>
      <c r="K1325" s="331" t="str">
        <f>IFERROR(VLOOKUP(L1325,Mapping!AW:BA,5,FALSE),"")</f>
        <v/>
      </c>
      <c r="L1325" s="105" t="s">
        <v>2971</v>
      </c>
      <c r="M1325" s="362" t="s">
        <v>3042</v>
      </c>
      <c r="N1325" s="360" t="s">
        <v>2933</v>
      </c>
      <c r="O1325" s="363">
        <v>44729</v>
      </c>
      <c r="P1325" s="102" t="s">
        <v>912</v>
      </c>
      <c r="Q1325" s="364">
        <v>2.3E-2</v>
      </c>
      <c r="R1325" s="360">
        <v>23</v>
      </c>
      <c r="S1325" s="360"/>
      <c r="T1325" s="388">
        <v>1</v>
      </c>
      <c r="U1325" s="217">
        <v>9</v>
      </c>
      <c r="V1325" s="217">
        <v>16</v>
      </c>
      <c r="W1325" s="217" t="s">
        <v>1971</v>
      </c>
      <c r="X1325" s="247"/>
      <c r="Y1325" s="97">
        <v>9</v>
      </c>
      <c r="Z1325">
        <v>16</v>
      </c>
      <c r="AA1325" t="s">
        <v>1971</v>
      </c>
      <c r="AB1325" s="365" t="s">
        <v>3090</v>
      </c>
      <c r="AC1325" s="360"/>
      <c r="AD1325" s="100">
        <f>IF(AE1325="","",VLOOKUP(AE1325,Mapping!AT:AU,2,FALSE))</f>
        <v>4</v>
      </c>
      <c r="AE1325" s="260" t="s">
        <v>436</v>
      </c>
    </row>
    <row r="1326" spans="1:31">
      <c r="A1326" s="324" t="s">
        <v>561</v>
      </c>
      <c r="B1326" s="220" t="s">
        <v>562</v>
      </c>
      <c r="C1326" s="379">
        <v>17</v>
      </c>
      <c r="D1326" s="317">
        <v>19</v>
      </c>
      <c r="E1326" s="210" t="s">
        <v>1353</v>
      </c>
      <c r="F1326" s="359">
        <v>17</v>
      </c>
      <c r="G1326" s="360">
        <v>19</v>
      </c>
      <c r="H1326" s="380" t="s">
        <v>3207</v>
      </c>
      <c r="I1326" s="380" t="s">
        <v>3208</v>
      </c>
      <c r="J1326" s="361"/>
      <c r="K1326" s="331" t="str">
        <f>IFERROR(VLOOKUP(L1326,Mapping!AW:BA,5,FALSE),"")</f>
        <v/>
      </c>
      <c r="L1326" s="105" t="s">
        <v>2971</v>
      </c>
      <c r="M1326" s="362" t="s">
        <v>3057</v>
      </c>
      <c r="N1326" s="360" t="s">
        <v>2933</v>
      </c>
      <c r="O1326" s="363">
        <v>44729</v>
      </c>
      <c r="P1326" t="s">
        <v>3047</v>
      </c>
      <c r="Q1326" s="364">
        <v>1.7999999999999999E-2</v>
      </c>
      <c r="R1326" s="360">
        <v>18</v>
      </c>
      <c r="S1326" s="360"/>
      <c r="T1326" s="388">
        <v>1</v>
      </c>
      <c r="U1326" s="243">
        <v>9</v>
      </c>
      <c r="V1326" s="97">
        <v>16</v>
      </c>
      <c r="W1326" s="217" t="s">
        <v>2839</v>
      </c>
      <c r="X1326" s="247"/>
      <c r="Y1326" s="243">
        <v>9</v>
      </c>
      <c r="Z1326" s="97">
        <v>16</v>
      </c>
      <c r="AA1326" t="s">
        <v>2320</v>
      </c>
      <c r="AB1326" s="365" t="s">
        <v>3090</v>
      </c>
      <c r="AC1326" s="360"/>
      <c r="AD1326" s="100">
        <f>IF(AE1326="","",VLOOKUP(AE1326,Mapping!AT:AU,2,FALSE))</f>
        <v>4</v>
      </c>
      <c r="AE1326" s="260" t="s">
        <v>436</v>
      </c>
    </row>
    <row r="1327" spans="1:31">
      <c r="A1327" s="324" t="s">
        <v>565</v>
      </c>
      <c r="B1327" s="220" t="s">
        <v>566</v>
      </c>
      <c r="C1327" s="379">
        <v>17</v>
      </c>
      <c r="D1327" s="317">
        <v>19</v>
      </c>
      <c r="E1327" s="210" t="s">
        <v>1391</v>
      </c>
      <c r="F1327" s="359">
        <v>17</v>
      </c>
      <c r="G1327" s="360">
        <v>19</v>
      </c>
      <c r="H1327" s="380" t="s">
        <v>3207</v>
      </c>
      <c r="I1327" s="380" t="s">
        <v>3208</v>
      </c>
      <c r="J1327" s="101"/>
      <c r="K1327" s="331" t="str">
        <f>IFERROR(VLOOKUP(L1327,Mapping!AW:BA,5,FALSE),"")</f>
        <v/>
      </c>
      <c r="L1327" s="105" t="s">
        <v>2971</v>
      </c>
      <c r="M1327" s="362" t="s">
        <v>3042</v>
      </c>
      <c r="N1327" s="360" t="s">
        <v>2933</v>
      </c>
      <c r="O1327" s="363">
        <v>44729</v>
      </c>
      <c r="P1327" s="102" t="s">
        <v>912</v>
      </c>
      <c r="Q1327" s="364">
        <v>2.3E-2</v>
      </c>
      <c r="R1327" s="360">
        <v>23</v>
      </c>
      <c r="S1327" s="360"/>
      <c r="T1327" s="388">
        <v>1</v>
      </c>
      <c r="U1327" s="217">
        <v>4</v>
      </c>
      <c r="V1327" s="217"/>
      <c r="W1327" s="217" t="s">
        <v>1971</v>
      </c>
      <c r="X1327" s="247"/>
      <c r="Y1327" s="361">
        <v>4</v>
      </c>
      <c r="Z1327" s="361"/>
      <c r="AA1327" s="361" t="s">
        <v>1967</v>
      </c>
      <c r="AB1327" s="365" t="s">
        <v>3090</v>
      </c>
      <c r="AC1327" s="360"/>
      <c r="AD1327" s="100">
        <f>IF(AE1327="","",VLOOKUP(AE1327,Mapping!AT:AU,2,FALSE))</f>
        <v>4</v>
      </c>
      <c r="AE1327" s="260" t="s">
        <v>436</v>
      </c>
    </row>
    <row r="1328" spans="1:31">
      <c r="A1328" s="324" t="s">
        <v>565</v>
      </c>
      <c r="B1328" s="220" t="s">
        <v>566</v>
      </c>
      <c r="C1328" s="379">
        <v>17</v>
      </c>
      <c r="D1328" s="317">
        <v>19</v>
      </c>
      <c r="E1328" s="210" t="s">
        <v>1391</v>
      </c>
      <c r="F1328" s="359">
        <v>17</v>
      </c>
      <c r="G1328" s="360">
        <v>19</v>
      </c>
      <c r="H1328" s="380" t="s">
        <v>3207</v>
      </c>
      <c r="I1328" s="380" t="s">
        <v>3208</v>
      </c>
      <c r="J1328" s="361"/>
      <c r="K1328" s="331" t="str">
        <f>IFERROR(VLOOKUP(L1328,Mapping!AW:BA,5,FALSE),"")</f>
        <v/>
      </c>
      <c r="L1328" s="105" t="s">
        <v>2971</v>
      </c>
      <c r="M1328" s="362" t="s">
        <v>3057</v>
      </c>
      <c r="N1328" s="360" t="s">
        <v>2933</v>
      </c>
      <c r="O1328" s="363">
        <v>44729</v>
      </c>
      <c r="P1328" t="s">
        <v>3047</v>
      </c>
      <c r="Q1328" s="364">
        <v>8.0000000000000002E-3</v>
      </c>
      <c r="R1328" s="360">
        <v>8</v>
      </c>
      <c r="S1328" s="360"/>
      <c r="T1328" s="388">
        <v>1</v>
      </c>
      <c r="U1328" s="243">
        <v>9</v>
      </c>
      <c r="V1328" s="97">
        <v>16</v>
      </c>
      <c r="W1328" s="217" t="s">
        <v>1975</v>
      </c>
      <c r="X1328" s="247"/>
      <c r="Y1328" s="243">
        <v>9</v>
      </c>
      <c r="Z1328" s="97">
        <v>16</v>
      </c>
      <c r="AA1328" s="361" t="s">
        <v>1975</v>
      </c>
      <c r="AB1328" s="365" t="s">
        <v>3090</v>
      </c>
      <c r="AC1328" s="360"/>
      <c r="AD1328" s="100">
        <f>IF(AE1328="","",VLOOKUP(AE1328,Mapping!AT:AU,2,FALSE))</f>
        <v>4</v>
      </c>
      <c r="AE1328" s="260" t="s">
        <v>436</v>
      </c>
    </row>
    <row r="1329" spans="1:31">
      <c r="A1329" s="324" t="s">
        <v>570</v>
      </c>
      <c r="B1329" s="220" t="s">
        <v>571</v>
      </c>
      <c r="C1329" s="379">
        <v>17</v>
      </c>
      <c r="D1329" s="317">
        <v>19</v>
      </c>
      <c r="E1329" s="210" t="s">
        <v>1957</v>
      </c>
      <c r="F1329" s="359">
        <v>17</v>
      </c>
      <c r="G1329" s="360">
        <v>19</v>
      </c>
      <c r="H1329" s="380" t="s">
        <v>3207</v>
      </c>
      <c r="I1329" s="380" t="s">
        <v>3208</v>
      </c>
      <c r="J1329" s="101"/>
      <c r="K1329" s="331" t="str">
        <f>IFERROR(VLOOKUP(L1329,Mapping!AW:BA,5,FALSE),"")</f>
        <v/>
      </c>
      <c r="L1329" s="105" t="s">
        <v>2971</v>
      </c>
      <c r="M1329" s="362" t="s">
        <v>3042</v>
      </c>
      <c r="N1329" s="360" t="s">
        <v>2933</v>
      </c>
      <c r="O1329" s="363">
        <v>44732</v>
      </c>
      <c r="P1329" s="102" t="s">
        <v>912</v>
      </c>
      <c r="Q1329" s="364">
        <v>0.03</v>
      </c>
      <c r="R1329" s="360">
        <v>30</v>
      </c>
      <c r="S1329" s="360"/>
      <c r="T1329" s="388">
        <v>1</v>
      </c>
      <c r="U1329" s="217">
        <v>9</v>
      </c>
      <c r="V1329" s="217">
        <v>16</v>
      </c>
      <c r="W1329" s="217" t="s">
        <v>2446</v>
      </c>
      <c r="X1329" s="247"/>
      <c r="Y1329" s="361">
        <v>9</v>
      </c>
      <c r="Z1329" s="361">
        <v>16</v>
      </c>
      <c r="AA1329" s="361" t="s">
        <v>2446</v>
      </c>
      <c r="AB1329" s="365" t="s">
        <v>3090</v>
      </c>
      <c r="AC1329" s="360"/>
      <c r="AD1329" s="100">
        <f>IF(AE1329="","",VLOOKUP(AE1329,Mapping!AT:AU,2,FALSE))</f>
        <v>4</v>
      </c>
      <c r="AE1329" s="260" t="s">
        <v>436</v>
      </c>
    </row>
    <row r="1330" spans="1:31">
      <c r="A1330" s="324" t="s">
        <v>576</v>
      </c>
      <c r="B1330" s="220" t="s">
        <v>577</v>
      </c>
      <c r="C1330" s="379">
        <v>17</v>
      </c>
      <c r="D1330" s="317">
        <v>19</v>
      </c>
      <c r="E1330" s="210" t="s">
        <v>1960</v>
      </c>
      <c r="F1330" s="359">
        <v>17</v>
      </c>
      <c r="G1330" s="360">
        <v>19</v>
      </c>
      <c r="H1330" s="380" t="s">
        <v>3207</v>
      </c>
      <c r="I1330" s="380" t="s">
        <v>3208</v>
      </c>
      <c r="J1330" s="101"/>
      <c r="K1330" s="331" t="str">
        <f>IFERROR(VLOOKUP(L1330,Mapping!AW:BA,5,FALSE),"")</f>
        <v/>
      </c>
      <c r="L1330" s="105" t="s">
        <v>2971</v>
      </c>
      <c r="M1330" s="362" t="s">
        <v>3042</v>
      </c>
      <c r="N1330" s="360" t="s">
        <v>2933</v>
      </c>
      <c r="O1330" s="363">
        <v>44732</v>
      </c>
      <c r="P1330" s="102" t="s">
        <v>912</v>
      </c>
      <c r="Q1330" s="364">
        <v>2.4E-2</v>
      </c>
      <c r="R1330" s="360">
        <v>24</v>
      </c>
      <c r="S1330" s="360"/>
      <c r="T1330" s="388">
        <v>1</v>
      </c>
      <c r="U1330" s="217">
        <v>9</v>
      </c>
      <c r="V1330" s="217">
        <v>16</v>
      </c>
      <c r="W1330" s="217" t="s">
        <v>1979</v>
      </c>
      <c r="X1330" s="247"/>
      <c r="Y1330" s="361">
        <v>9</v>
      </c>
      <c r="Z1330" s="361">
        <v>16</v>
      </c>
      <c r="AA1330" s="361" t="s">
        <v>1979</v>
      </c>
      <c r="AB1330" s="365" t="s">
        <v>3090</v>
      </c>
      <c r="AC1330" s="360"/>
      <c r="AD1330" s="100">
        <f>IF(AE1330="","",VLOOKUP(AE1330,Mapping!AT:AU,2,FALSE))</f>
        <v>4</v>
      </c>
      <c r="AE1330" s="260" t="s">
        <v>436</v>
      </c>
    </row>
    <row r="1331" spans="1:31">
      <c r="A1331" s="324" t="s">
        <v>582</v>
      </c>
      <c r="B1331" s="220" t="s">
        <v>583</v>
      </c>
      <c r="C1331" s="379">
        <v>17</v>
      </c>
      <c r="D1331" s="317">
        <v>19</v>
      </c>
      <c r="E1331" s="210" t="s">
        <v>1963</v>
      </c>
      <c r="F1331" s="359">
        <v>17</v>
      </c>
      <c r="G1331" s="360">
        <v>19</v>
      </c>
      <c r="H1331" s="380" t="s">
        <v>3207</v>
      </c>
      <c r="I1331" s="380" t="s">
        <v>3208</v>
      </c>
      <c r="J1331" s="101"/>
      <c r="K1331" s="331" t="str">
        <f>IFERROR(VLOOKUP(L1331,Mapping!AW:BA,5,FALSE),"")</f>
        <v/>
      </c>
      <c r="L1331" s="105" t="s">
        <v>2971</v>
      </c>
      <c r="M1331" s="362" t="s">
        <v>3042</v>
      </c>
      <c r="N1331" s="360" t="s">
        <v>2933</v>
      </c>
      <c r="O1331" s="363">
        <v>44732</v>
      </c>
      <c r="P1331" s="102" t="s">
        <v>912</v>
      </c>
      <c r="Q1331" s="364">
        <v>0.23</v>
      </c>
      <c r="R1331" s="360">
        <v>23</v>
      </c>
      <c r="S1331" s="360"/>
      <c r="T1331" s="388">
        <v>1</v>
      </c>
      <c r="U1331" s="217">
        <v>9</v>
      </c>
      <c r="V1331" s="217">
        <v>16</v>
      </c>
      <c r="W1331" s="217" t="s">
        <v>1411</v>
      </c>
      <c r="X1331" s="247"/>
      <c r="Y1331" s="361">
        <v>9</v>
      </c>
      <c r="Z1331" s="361">
        <v>16</v>
      </c>
      <c r="AA1331" s="361" t="s">
        <v>1411</v>
      </c>
      <c r="AB1331" s="365" t="s">
        <v>3090</v>
      </c>
      <c r="AC1331" s="360"/>
      <c r="AD1331" s="100">
        <f>IF(AE1331="","",VLOOKUP(AE1331,Mapping!AT:AU,2,FALSE))</f>
        <v>4</v>
      </c>
      <c r="AE1331" s="260" t="s">
        <v>436</v>
      </c>
    </row>
    <row r="1332" spans="1:31">
      <c r="A1332" s="324" t="s">
        <v>588</v>
      </c>
      <c r="B1332" s="220" t="s">
        <v>589</v>
      </c>
      <c r="C1332" s="379">
        <v>17</v>
      </c>
      <c r="D1332" s="317">
        <v>19</v>
      </c>
      <c r="E1332" s="210" t="s">
        <v>1967</v>
      </c>
      <c r="F1332" s="359">
        <v>17</v>
      </c>
      <c r="G1332" s="360">
        <v>19</v>
      </c>
      <c r="H1332" s="380" t="s">
        <v>3207</v>
      </c>
      <c r="I1332" s="380" t="s">
        <v>3208</v>
      </c>
      <c r="J1332" s="101"/>
      <c r="K1332" s="331" t="str">
        <f>IFERROR(VLOOKUP(L1332,Mapping!AW:BA,5,FALSE),"")</f>
        <v/>
      </c>
      <c r="L1332" s="105" t="s">
        <v>2971</v>
      </c>
      <c r="M1332" s="362" t="s">
        <v>3042</v>
      </c>
      <c r="N1332" s="360" t="s">
        <v>2933</v>
      </c>
      <c r="O1332" s="363">
        <v>44732</v>
      </c>
      <c r="P1332" s="102" t="s">
        <v>912</v>
      </c>
      <c r="Q1332" s="364">
        <v>2.5999999999999999E-2</v>
      </c>
      <c r="R1332" s="360">
        <v>26</v>
      </c>
      <c r="S1332" s="360"/>
      <c r="T1332" s="388">
        <v>1</v>
      </c>
      <c r="U1332" s="217">
        <v>9</v>
      </c>
      <c r="V1332" s="217">
        <v>16</v>
      </c>
      <c r="W1332" s="217" t="s">
        <v>2324</v>
      </c>
      <c r="X1332" s="247"/>
      <c r="Y1332" s="361">
        <v>9</v>
      </c>
      <c r="Z1332" s="361">
        <v>16</v>
      </c>
      <c r="AA1332" s="361" t="s">
        <v>2324</v>
      </c>
      <c r="AB1332" s="365" t="s">
        <v>3090</v>
      </c>
      <c r="AC1332" s="360"/>
      <c r="AD1332" s="100">
        <f>IF(AE1332="","",VLOOKUP(AE1332,Mapping!AT:AU,2,FALSE))</f>
        <v>4</v>
      </c>
      <c r="AE1332" s="260" t="s">
        <v>436</v>
      </c>
    </row>
    <row r="1333" spans="1:31">
      <c r="A1333" s="387">
        <v>19920035</v>
      </c>
      <c r="B1333" s="361" t="s">
        <v>218</v>
      </c>
      <c r="C1333" s="317"/>
      <c r="D1333" s="317"/>
      <c r="E1333" s="317"/>
      <c r="F1333" s="359"/>
      <c r="G1333" s="360">
        <v>2</v>
      </c>
      <c r="H1333" s="380" t="s">
        <v>3209</v>
      </c>
      <c r="I1333" s="380" t="s">
        <v>3210</v>
      </c>
      <c r="J1333" s="388"/>
      <c r="K1333" s="331">
        <f>IFERROR(VLOOKUP(L1333,Mapping!AW:BA,5,FALSE),"")</f>
        <v>3</v>
      </c>
      <c r="L1333" s="105" t="s">
        <v>943</v>
      </c>
      <c r="M1333" s="362" t="s">
        <v>3057</v>
      </c>
      <c r="N1333" s="360" t="s">
        <v>2933</v>
      </c>
      <c r="O1333" s="389">
        <v>44750</v>
      </c>
      <c r="P1333" t="s">
        <v>3051</v>
      </c>
      <c r="Q1333" s="364">
        <v>0.21299999999999999</v>
      </c>
      <c r="R1333" s="360">
        <v>213</v>
      </c>
      <c r="S1333" s="360"/>
      <c r="T1333" s="388">
        <v>1</v>
      </c>
      <c r="U1333" s="99" t="s">
        <v>3210</v>
      </c>
      <c r="V1333" s="101"/>
      <c r="W1333" s="101"/>
      <c r="X1333" s="101"/>
      <c r="Y1333" s="361"/>
      <c r="Z1333" s="361"/>
      <c r="AA1333" s="361"/>
      <c r="AB1333" s="365" t="s">
        <v>3146</v>
      </c>
      <c r="AC1333" s="97"/>
      <c r="AD1333" s="100">
        <f>IF(AE1333="","",VLOOKUP(AE1333,Mapping!AT:AU,2,FALSE))</f>
        <v>2</v>
      </c>
      <c r="AE1333" s="260" t="s">
        <v>1</v>
      </c>
    </row>
    <row r="1334" spans="1:31" ht="29">
      <c r="A1334" s="387">
        <v>19930154</v>
      </c>
      <c r="B1334" s="361" t="s">
        <v>228</v>
      </c>
      <c r="C1334" s="317"/>
      <c r="D1334" s="317"/>
      <c r="E1334" s="317"/>
      <c r="F1334" s="359"/>
      <c r="G1334" s="360">
        <v>2</v>
      </c>
      <c r="H1334" s="380" t="s">
        <v>3209</v>
      </c>
      <c r="I1334" s="380" t="s">
        <v>3210</v>
      </c>
      <c r="J1334" s="388"/>
      <c r="K1334" s="331">
        <f>IFERROR(VLOOKUP(L1334,Mapping!AW:BA,5,FALSE),"")</f>
        <v>3</v>
      </c>
      <c r="L1334" s="105" t="s">
        <v>943</v>
      </c>
      <c r="M1334" s="362" t="s">
        <v>3057</v>
      </c>
      <c r="N1334" s="360" t="s">
        <v>2933</v>
      </c>
      <c r="O1334" s="389">
        <v>44750</v>
      </c>
      <c r="P1334" t="s">
        <v>3051</v>
      </c>
      <c r="Q1334" s="364">
        <v>5.8999999999999997E-2</v>
      </c>
      <c r="R1334" s="360">
        <v>59</v>
      </c>
      <c r="S1334" s="360"/>
      <c r="T1334" s="388">
        <v>1</v>
      </c>
      <c r="U1334" s="23" t="s">
        <v>3210</v>
      </c>
      <c r="V1334" s="13"/>
      <c r="W1334" s="13"/>
      <c r="X1334" s="13"/>
      <c r="Y1334" s="361"/>
      <c r="Z1334" s="361"/>
      <c r="AA1334" s="361"/>
      <c r="AB1334" s="390" t="s">
        <v>3072</v>
      </c>
      <c r="AC1334" s="26"/>
      <c r="AD1334" s="100">
        <f>IF(AE1334="","",VLOOKUP(AE1334,Mapping!AT:AU,2,FALSE))</f>
        <v>2</v>
      </c>
      <c r="AE1334" s="13" t="s">
        <v>1</v>
      </c>
    </row>
    <row r="1335" spans="1:31">
      <c r="A1335" s="387">
        <v>20150712</v>
      </c>
      <c r="B1335" s="361" t="s">
        <v>259</v>
      </c>
      <c r="C1335" s="317"/>
      <c r="D1335" s="317"/>
      <c r="E1335" s="317"/>
      <c r="F1335" s="359"/>
      <c r="G1335" s="360">
        <v>3</v>
      </c>
      <c r="H1335" s="380" t="s">
        <v>3211</v>
      </c>
      <c r="I1335" s="380" t="s">
        <v>3212</v>
      </c>
      <c r="J1335" s="388"/>
      <c r="K1335" s="331">
        <f>IFERROR(VLOOKUP(L1335,Mapping!AW:BA,5,FALSE),"")</f>
        <v>3</v>
      </c>
      <c r="L1335" s="105" t="s">
        <v>943</v>
      </c>
      <c r="M1335" s="362" t="s">
        <v>3057</v>
      </c>
      <c r="N1335" s="360" t="s">
        <v>2933</v>
      </c>
      <c r="O1335" s="389">
        <v>44750</v>
      </c>
      <c r="P1335" t="s">
        <v>3051</v>
      </c>
      <c r="Q1335" s="364">
        <v>0.16500000000000001</v>
      </c>
      <c r="R1335" s="360">
        <v>165</v>
      </c>
      <c r="S1335" s="360"/>
      <c r="T1335" s="388">
        <v>1</v>
      </c>
      <c r="U1335" s="99" t="s">
        <v>3212</v>
      </c>
      <c r="V1335" s="101"/>
      <c r="W1335" s="101"/>
      <c r="X1335" s="101"/>
      <c r="Y1335" s="361"/>
      <c r="Z1335" s="361"/>
      <c r="AA1335" s="361"/>
      <c r="AB1335" s="365" t="s">
        <v>3150</v>
      </c>
      <c r="AC1335" s="97"/>
      <c r="AD1335" s="100">
        <f>IF(AE1335="","",VLOOKUP(AE1335,Mapping!AT:AU,2,FALSE))</f>
        <v>2</v>
      </c>
      <c r="AE1335" s="13" t="s">
        <v>1</v>
      </c>
    </row>
    <row r="1336" spans="1:31">
      <c r="A1336" s="387">
        <v>19910334</v>
      </c>
      <c r="B1336" s="361" t="s">
        <v>216</v>
      </c>
      <c r="C1336" s="317"/>
      <c r="D1336" s="317"/>
      <c r="E1336" s="317"/>
      <c r="F1336" s="359"/>
      <c r="G1336" s="360">
        <v>4</v>
      </c>
      <c r="H1336" s="380" t="s">
        <v>3213</v>
      </c>
      <c r="I1336" s="380" t="s">
        <v>3214</v>
      </c>
      <c r="J1336" s="388"/>
      <c r="K1336" s="331">
        <f>IFERROR(VLOOKUP(L1336,Mapping!AW:BA,5,FALSE),"")</f>
        <v>3</v>
      </c>
      <c r="L1336" s="105" t="s">
        <v>943</v>
      </c>
      <c r="M1336" s="362" t="s">
        <v>3057</v>
      </c>
      <c r="N1336" s="360" t="s">
        <v>2933</v>
      </c>
      <c r="O1336" s="389">
        <v>44754</v>
      </c>
      <c r="P1336" t="s">
        <v>3047</v>
      </c>
      <c r="Q1336" s="364">
        <v>5.0999999999999997E-2</v>
      </c>
      <c r="R1336" s="360">
        <v>51</v>
      </c>
      <c r="S1336" s="360"/>
      <c r="T1336" s="388">
        <v>1</v>
      </c>
      <c r="U1336" s="23" t="s">
        <v>3214</v>
      </c>
      <c r="V1336" s="13"/>
      <c r="W1336" s="13"/>
      <c r="X1336"/>
      <c r="AB1336" t="s">
        <v>3215</v>
      </c>
      <c r="AC1336" s="360"/>
      <c r="AD1336" s="100">
        <f>IF(AE1336="","",VLOOKUP(AE1336,Mapping!AT:AU,2,FALSE))</f>
        <v>2</v>
      </c>
      <c r="AE1336" s="13" t="s">
        <v>1</v>
      </c>
    </row>
    <row r="1337" spans="1:31">
      <c r="A1337" s="387">
        <v>20129990</v>
      </c>
      <c r="B1337" s="361" t="s">
        <v>253</v>
      </c>
      <c r="C1337" s="317"/>
      <c r="D1337" s="317"/>
      <c r="E1337" s="317"/>
      <c r="F1337" s="359"/>
      <c r="G1337" s="360">
        <v>4</v>
      </c>
      <c r="H1337" s="380" t="s">
        <v>3213</v>
      </c>
      <c r="I1337" s="380" t="s">
        <v>3214</v>
      </c>
      <c r="J1337" s="388"/>
      <c r="K1337" s="331">
        <f>IFERROR(VLOOKUP(L1337,Mapping!AW:BA,5,FALSE),"")</f>
        <v>3</v>
      </c>
      <c r="L1337" s="105" t="s">
        <v>943</v>
      </c>
      <c r="M1337" s="362" t="s">
        <v>3057</v>
      </c>
      <c r="N1337" s="360" t="s">
        <v>2933</v>
      </c>
      <c r="O1337" s="389">
        <v>44764</v>
      </c>
      <c r="P1337" t="s">
        <v>3047</v>
      </c>
      <c r="Q1337" s="364">
        <v>0.129</v>
      </c>
      <c r="R1337" s="360">
        <v>129</v>
      </c>
      <c r="S1337" s="360"/>
      <c r="T1337" s="388">
        <v>1</v>
      </c>
      <c r="U1337" s="99" t="s">
        <v>3214</v>
      </c>
      <c r="V1337" s="101"/>
      <c r="W1337" s="101"/>
      <c r="X1337" s="391"/>
      <c r="Y1337" s="361"/>
      <c r="Z1337" s="361"/>
      <c r="AA1337" s="361"/>
      <c r="AB1337" s="247" t="s">
        <v>3148</v>
      </c>
      <c r="AC1337" s="360"/>
      <c r="AD1337" s="100">
        <f>IF(AE1337="","",VLOOKUP(AE1337,Mapping!AT:AU,2,FALSE))</f>
        <v>2</v>
      </c>
      <c r="AE1337" s="13" t="s">
        <v>1</v>
      </c>
    </row>
    <row r="1338" spans="1:31">
      <c r="A1338" s="387">
        <v>19930222</v>
      </c>
      <c r="B1338" s="361" t="s">
        <v>229</v>
      </c>
      <c r="C1338" s="317"/>
      <c r="D1338" s="317"/>
      <c r="E1338" s="317"/>
      <c r="F1338" s="359"/>
      <c r="G1338" s="360">
        <v>5</v>
      </c>
      <c r="H1338" s="380" t="s">
        <v>3216</v>
      </c>
      <c r="I1338" s="380" t="s">
        <v>3217</v>
      </c>
      <c r="J1338" s="388"/>
      <c r="K1338" s="331">
        <f>IFERROR(VLOOKUP(L1338,Mapping!AW:BA,5,FALSE),"")</f>
        <v>3</v>
      </c>
      <c r="L1338" s="105" t="s">
        <v>943</v>
      </c>
      <c r="M1338" s="362" t="s">
        <v>3057</v>
      </c>
      <c r="N1338" s="360" t="s">
        <v>2933</v>
      </c>
      <c r="O1338" s="389">
        <v>44761</v>
      </c>
      <c r="P1338" t="s">
        <v>3047</v>
      </c>
      <c r="Q1338" s="364">
        <v>0.13300000000000001</v>
      </c>
      <c r="R1338" s="360">
        <v>133</v>
      </c>
      <c r="S1338" s="360"/>
      <c r="T1338" s="388">
        <v>1</v>
      </c>
      <c r="U1338" s="23">
        <v>12</v>
      </c>
      <c r="V1338" s="13">
        <v>10</v>
      </c>
      <c r="W1338" s="13"/>
      <c r="X1338" s="392"/>
      <c r="Y1338" s="90">
        <v>12</v>
      </c>
      <c r="Z1338" s="26">
        <v>10</v>
      </c>
      <c r="AA1338" s="26" t="s">
        <v>2508</v>
      </c>
      <c r="AB1338" t="s">
        <v>3218</v>
      </c>
      <c r="AC1338" s="360"/>
      <c r="AD1338" s="100">
        <f>IF(AE1338="","",VLOOKUP(AE1338,Mapping!AT:AU,2,FALSE))</f>
        <v>2</v>
      </c>
      <c r="AE1338" s="13" t="s">
        <v>1</v>
      </c>
    </row>
    <row r="1339" spans="1:31">
      <c r="A1339" s="215">
        <v>1066</v>
      </c>
      <c r="B1339" s="217" t="s">
        <v>129</v>
      </c>
      <c r="C1339" s="207">
        <v>2</v>
      </c>
      <c r="D1339" s="207">
        <v>5</v>
      </c>
      <c r="E1339" s="312"/>
      <c r="F1339" s="243">
        <v>2</v>
      </c>
      <c r="G1339" s="97">
        <v>5</v>
      </c>
      <c r="H1339" s="99" t="str">
        <f t="shared" ref="H1339:H1349" si="167">IF(G1339="","","UREN -80 033001"&amp;" "&amp;F1339&amp;" "&amp;G1339)</f>
        <v>UREN -80 033001 2 5</v>
      </c>
      <c r="I1339" s="99" t="str">
        <f t="shared" ref="I1339:I1349" si="168">IF(G1339="","",F1339&amp;" "&amp;G1339)</f>
        <v>2 5</v>
      </c>
      <c r="J1339" s="101" t="s">
        <v>205</v>
      </c>
      <c r="K1339" s="331">
        <f>IFERROR(VLOOKUP(L1339,Mapping!AW:BA,5,FALSE),"")</f>
        <v>5</v>
      </c>
      <c r="L1339" s="216" t="s">
        <v>975</v>
      </c>
      <c r="M1339" s="336" t="s">
        <v>2938</v>
      </c>
      <c r="N1339" s="97" t="s">
        <v>2879</v>
      </c>
      <c r="O1339" s="255">
        <v>44774</v>
      </c>
      <c r="P1339" s="13" t="s">
        <v>912</v>
      </c>
      <c r="Q1339" s="246">
        <v>0.02</v>
      </c>
      <c r="R1339" s="97">
        <v>20</v>
      </c>
      <c r="S1339" s="97"/>
      <c r="T1339" s="388">
        <v>2</v>
      </c>
      <c r="U1339" s="243"/>
      <c r="V1339" s="97"/>
      <c r="W1339" s="97"/>
      <c r="X1339" s="97"/>
      <c r="Y1339" s="217">
        <v>8</v>
      </c>
      <c r="Z1339" s="217"/>
      <c r="AA1339" s="217"/>
      <c r="AB1339" s="247" t="s">
        <v>3107</v>
      </c>
      <c r="AC1339" s="97"/>
      <c r="AD1339" s="100">
        <f>IF(AE1339="","",VLOOKUP(AE1339,Mapping!AT:AU,2,FALSE))</f>
        <v>3</v>
      </c>
      <c r="AE1339" s="13" t="s">
        <v>148</v>
      </c>
    </row>
    <row r="1340" spans="1:31">
      <c r="A1340" s="215">
        <v>1066</v>
      </c>
      <c r="B1340" s="217" t="s">
        <v>129</v>
      </c>
      <c r="C1340" s="207">
        <v>2</v>
      </c>
      <c r="D1340" s="207">
        <v>5</v>
      </c>
      <c r="E1340" s="312"/>
      <c r="F1340" s="243">
        <v>2</v>
      </c>
      <c r="G1340" s="97">
        <v>5</v>
      </c>
      <c r="H1340" s="99" t="str">
        <f t="shared" si="167"/>
        <v>UREN -80 033001 2 5</v>
      </c>
      <c r="I1340" s="99" t="str">
        <f t="shared" si="168"/>
        <v>2 5</v>
      </c>
      <c r="J1340" s="101" t="s">
        <v>205</v>
      </c>
      <c r="K1340" s="331">
        <f>IFERROR(VLOOKUP(L1340,Mapping!AW:BA,5,FALSE),"")</f>
        <v>2</v>
      </c>
      <c r="L1340" s="216" t="s">
        <v>925</v>
      </c>
      <c r="M1340" s="336" t="s">
        <v>2938</v>
      </c>
      <c r="N1340" s="97" t="s">
        <v>2879</v>
      </c>
      <c r="O1340" s="255">
        <v>44774</v>
      </c>
      <c r="P1340" s="13" t="s">
        <v>912</v>
      </c>
      <c r="Q1340" s="246">
        <v>3.4000000000000002E-2</v>
      </c>
      <c r="R1340" s="97">
        <v>34</v>
      </c>
      <c r="S1340" s="97"/>
      <c r="T1340" s="388">
        <v>2</v>
      </c>
      <c r="U1340" s="243"/>
      <c r="V1340" s="97"/>
      <c r="W1340" s="97"/>
      <c r="X1340" s="97"/>
      <c r="Y1340" s="217">
        <v>8</v>
      </c>
      <c r="Z1340" s="217"/>
      <c r="AA1340" s="217"/>
      <c r="AB1340" s="247"/>
      <c r="AC1340" s="97"/>
      <c r="AD1340" s="100">
        <f>IF(AE1340="","",VLOOKUP(AE1340,Mapping!AT:AU,2,FALSE))</f>
        <v>3</v>
      </c>
      <c r="AE1340" s="13" t="s">
        <v>148</v>
      </c>
    </row>
    <row r="1341" spans="1:31">
      <c r="A1341" s="215">
        <v>20130400</v>
      </c>
      <c r="B1341" s="217" t="s">
        <v>255</v>
      </c>
      <c r="C1341" s="207">
        <v>16</v>
      </c>
      <c r="D1341" s="207">
        <v>7</v>
      </c>
      <c r="E1341" s="312"/>
      <c r="F1341" s="243"/>
      <c r="G1341" s="97"/>
      <c r="H1341" s="99" t="str">
        <f t="shared" si="167"/>
        <v/>
      </c>
      <c r="I1341" s="99" t="str">
        <f t="shared" si="168"/>
        <v/>
      </c>
      <c r="J1341" s="388" t="s">
        <v>205</v>
      </c>
      <c r="K1341" s="331">
        <f>IFERROR(VLOOKUP(L1341,Mapping!AW:BA,5,FALSE),"")</f>
        <v>2</v>
      </c>
      <c r="L1341" s="216" t="s">
        <v>925</v>
      </c>
      <c r="M1341" s="336" t="s">
        <v>2938</v>
      </c>
      <c r="N1341" s="97" t="s">
        <v>2879</v>
      </c>
      <c r="O1341" s="255">
        <v>44799</v>
      </c>
      <c r="P1341" s="13" t="s">
        <v>949</v>
      </c>
      <c r="Q1341" s="246">
        <v>2.06</v>
      </c>
      <c r="R1341" s="97">
        <v>20.6</v>
      </c>
      <c r="S1341" s="97"/>
      <c r="T1341" s="388">
        <v>2</v>
      </c>
      <c r="U1341" s="243"/>
      <c r="V1341" s="97"/>
      <c r="W1341" s="97"/>
      <c r="X1341" s="97"/>
      <c r="Y1341" s="217">
        <v>8</v>
      </c>
      <c r="Z1341" s="217"/>
      <c r="AA1341" s="217"/>
      <c r="AB1341" s="365" t="s">
        <v>3090</v>
      </c>
      <c r="AC1341" s="97"/>
      <c r="AD1341" s="100">
        <f>IF(AE1341="","",VLOOKUP(AE1341,Mapping!AT:AU,2,FALSE))</f>
        <v>2</v>
      </c>
      <c r="AE1341" s="13" t="s">
        <v>1</v>
      </c>
    </row>
    <row r="1342" spans="1:31">
      <c r="A1342" s="215">
        <v>20130400</v>
      </c>
      <c r="B1342" s="217" t="s">
        <v>255</v>
      </c>
      <c r="C1342" s="207">
        <v>16</v>
      </c>
      <c r="D1342" s="207">
        <v>7</v>
      </c>
      <c r="E1342" s="312"/>
      <c r="F1342" s="243"/>
      <c r="G1342" s="97"/>
      <c r="H1342" s="99" t="str">
        <f t="shared" si="167"/>
        <v/>
      </c>
      <c r="I1342" s="99" t="str">
        <f t="shared" si="168"/>
        <v/>
      </c>
      <c r="J1342" s="388"/>
      <c r="K1342" s="331">
        <f>IFERROR(VLOOKUP(L1342,Mapping!AW:BA,5,FALSE),"")</f>
        <v>2</v>
      </c>
      <c r="L1342" s="216" t="s">
        <v>925</v>
      </c>
      <c r="M1342" s="336" t="s">
        <v>3057</v>
      </c>
      <c r="N1342" s="97" t="s">
        <v>2879</v>
      </c>
      <c r="O1342" s="255">
        <v>44799</v>
      </c>
      <c r="P1342" s="13" t="s">
        <v>949</v>
      </c>
      <c r="Q1342" s="246" t="s">
        <v>3219</v>
      </c>
      <c r="R1342" s="246" t="s">
        <v>3219</v>
      </c>
      <c r="S1342" s="97"/>
      <c r="T1342" s="388">
        <v>2</v>
      </c>
      <c r="U1342" s="243"/>
      <c r="V1342" s="97"/>
      <c r="W1342" s="97"/>
      <c r="X1342" s="97"/>
      <c r="Y1342" s="217"/>
      <c r="Z1342" s="217"/>
      <c r="AA1342" s="217"/>
      <c r="AB1342" s="365" t="s">
        <v>3090</v>
      </c>
      <c r="AC1342" s="97"/>
      <c r="AD1342" s="100">
        <f>IF(AE1342="","",VLOOKUP(AE1342,Mapping!AT:AU,2,FALSE))</f>
        <v>2</v>
      </c>
      <c r="AE1342" s="13" t="s">
        <v>1</v>
      </c>
    </row>
    <row r="1343" spans="1:31">
      <c r="A1343" s="26">
        <v>20060099</v>
      </c>
      <c r="B1343" s="36" t="s">
        <v>246</v>
      </c>
      <c r="C1343" s="207">
        <v>16</v>
      </c>
      <c r="D1343" s="207">
        <v>3</v>
      </c>
      <c r="E1343" s="312"/>
      <c r="F1343" s="243"/>
      <c r="G1343" s="97"/>
      <c r="H1343" s="99" t="str">
        <f t="shared" si="167"/>
        <v/>
      </c>
      <c r="I1343" s="99" t="str">
        <f t="shared" si="168"/>
        <v/>
      </c>
      <c r="J1343" s="388" t="s">
        <v>205</v>
      </c>
      <c r="K1343" s="331">
        <f>IFERROR(VLOOKUP(L1343,Mapping!AW:BA,5,FALSE),"")</f>
        <v>3</v>
      </c>
      <c r="L1343" s="105" t="s">
        <v>943</v>
      </c>
      <c r="M1343" s="336" t="s">
        <v>2938</v>
      </c>
      <c r="N1343" s="97" t="s">
        <v>2879</v>
      </c>
      <c r="O1343" s="255">
        <v>44799</v>
      </c>
      <c r="P1343" s="13" t="s">
        <v>949</v>
      </c>
      <c r="Q1343" s="246" t="s">
        <v>3219</v>
      </c>
      <c r="R1343" s="246" t="s">
        <v>3219</v>
      </c>
      <c r="S1343" s="97"/>
      <c r="T1343" s="388">
        <v>2</v>
      </c>
      <c r="U1343" s="243"/>
      <c r="V1343" s="97"/>
      <c r="W1343" s="97"/>
      <c r="X1343" s="97"/>
      <c r="Y1343" s="217">
        <v>8</v>
      </c>
      <c r="Z1343" s="217"/>
      <c r="AA1343" s="217"/>
      <c r="AB1343" s="365" t="s">
        <v>3090</v>
      </c>
      <c r="AC1343" s="97"/>
      <c r="AD1343" s="100">
        <f>IF(AE1343="","",VLOOKUP(AE1343,Mapping!AT:AU,2,FALSE))</f>
        <v>2</v>
      </c>
      <c r="AE1343" s="13" t="s">
        <v>1</v>
      </c>
    </row>
    <row r="1344" spans="1:31">
      <c r="A1344" s="26">
        <v>20060099</v>
      </c>
      <c r="B1344" s="36" t="s">
        <v>246</v>
      </c>
      <c r="C1344" s="207">
        <v>16</v>
      </c>
      <c r="D1344" s="207">
        <v>3</v>
      </c>
      <c r="E1344" s="312"/>
      <c r="F1344" s="243"/>
      <c r="G1344" s="97"/>
      <c r="H1344" s="99" t="str">
        <f t="shared" si="167"/>
        <v/>
      </c>
      <c r="I1344" s="99" t="str">
        <f t="shared" si="168"/>
        <v/>
      </c>
      <c r="J1344" s="388"/>
      <c r="K1344" s="331">
        <f>IFERROR(VLOOKUP(L1344,Mapping!AW:BA,5,FALSE),"")</f>
        <v>3</v>
      </c>
      <c r="L1344" s="105" t="s">
        <v>943</v>
      </c>
      <c r="M1344" s="336" t="s">
        <v>3057</v>
      </c>
      <c r="N1344" s="97" t="s">
        <v>2879</v>
      </c>
      <c r="O1344" s="255">
        <v>44799</v>
      </c>
      <c r="P1344" s="13" t="s">
        <v>949</v>
      </c>
      <c r="Q1344" s="246" t="s">
        <v>3219</v>
      </c>
      <c r="R1344" s="246" t="s">
        <v>3219</v>
      </c>
      <c r="S1344" s="97"/>
      <c r="T1344" s="388">
        <v>2</v>
      </c>
      <c r="U1344" s="243"/>
      <c r="V1344" s="97"/>
      <c r="W1344" s="97"/>
      <c r="X1344" s="97"/>
      <c r="Y1344" s="217"/>
      <c r="Z1344" s="217"/>
      <c r="AA1344" s="217"/>
      <c r="AB1344" s="365" t="s">
        <v>3090</v>
      </c>
      <c r="AC1344" s="97"/>
      <c r="AD1344" s="100">
        <f>IF(AE1344="","",VLOOKUP(AE1344,Mapping!AT:AU,2,FALSE))</f>
        <v>2</v>
      </c>
      <c r="AE1344" s="13" t="s">
        <v>1</v>
      </c>
    </row>
    <row r="1345" spans="1:31">
      <c r="A1345" s="185">
        <v>20060093</v>
      </c>
      <c r="B1345" s="310" t="s">
        <v>245</v>
      </c>
      <c r="C1345" s="310"/>
      <c r="D1345" s="310"/>
      <c r="E1345" s="310"/>
      <c r="F1345" s="113">
        <v>9</v>
      </c>
      <c r="G1345" s="26"/>
      <c r="H1345" s="99" t="str">
        <f t="shared" si="167"/>
        <v/>
      </c>
      <c r="I1345" s="99" t="str">
        <f t="shared" si="168"/>
        <v/>
      </c>
      <c r="J1345" s="388" t="s">
        <v>205</v>
      </c>
      <c r="K1345" s="331">
        <f>IFERROR(VLOOKUP(L1345,Mapping!AW:BA,5,FALSE),"")</f>
        <v>3</v>
      </c>
      <c r="L1345" s="97" t="s">
        <v>943</v>
      </c>
      <c r="M1345" s="286" t="s">
        <v>2938</v>
      </c>
      <c r="N1345" s="26" t="s">
        <v>2933</v>
      </c>
      <c r="O1345" s="253">
        <v>44790</v>
      </c>
      <c r="P1345" s="13" t="s">
        <v>949</v>
      </c>
      <c r="Q1345" s="77">
        <v>0.191</v>
      </c>
      <c r="R1345" s="26">
        <v>191</v>
      </c>
      <c r="S1345" s="26"/>
      <c r="T1345" s="388">
        <v>2</v>
      </c>
      <c r="U1345" s="113">
        <v>9</v>
      </c>
      <c r="V1345" s="26"/>
      <c r="W1345" s="23"/>
      <c r="X1345" s="23"/>
      <c r="Y1345" s="36"/>
      <c r="Z1345" s="36"/>
      <c r="AA1345" s="36"/>
      <c r="AB1345" s="90" t="s">
        <v>3068</v>
      </c>
      <c r="AC1345" s="26"/>
      <c r="AD1345" s="24">
        <f>IF(AE1345="","",VLOOKUP(AE1345,Mapping!AT:AU,2,FALSE))</f>
        <v>2</v>
      </c>
      <c r="AE1345" s="13" t="s">
        <v>1</v>
      </c>
    </row>
    <row r="1346" spans="1:31">
      <c r="A1346" s="185">
        <v>20060093</v>
      </c>
      <c r="B1346" s="310" t="s">
        <v>245</v>
      </c>
      <c r="C1346" s="310"/>
      <c r="D1346" s="310"/>
      <c r="E1346" s="310"/>
      <c r="F1346" s="113">
        <v>9</v>
      </c>
      <c r="G1346" s="26"/>
      <c r="H1346" s="99" t="str">
        <f t="shared" si="167"/>
        <v/>
      </c>
      <c r="I1346" s="99" t="str">
        <f t="shared" si="168"/>
        <v/>
      </c>
      <c r="J1346" s="388"/>
      <c r="K1346" s="331">
        <f>IFERROR(VLOOKUP(L1346,Mapping!AW:BA,5,FALSE),"")</f>
        <v>3</v>
      </c>
      <c r="L1346" s="97" t="s">
        <v>943</v>
      </c>
      <c r="M1346" s="286" t="s">
        <v>3057</v>
      </c>
      <c r="N1346" s="26" t="s">
        <v>2933</v>
      </c>
      <c r="O1346" s="253">
        <v>44790</v>
      </c>
      <c r="P1346" t="s">
        <v>3206</v>
      </c>
      <c r="Q1346" s="77">
        <v>4.2000000000000003E-2</v>
      </c>
      <c r="R1346" s="26">
        <v>42</v>
      </c>
      <c r="S1346" s="26"/>
      <c r="T1346" s="388">
        <v>2</v>
      </c>
      <c r="U1346" s="113">
        <v>9</v>
      </c>
      <c r="V1346" s="26"/>
      <c r="W1346" s="23"/>
      <c r="X1346" s="23"/>
      <c r="Y1346" s="36"/>
      <c r="Z1346" s="36"/>
      <c r="AA1346" s="36"/>
      <c r="AB1346" s="90" t="s">
        <v>3068</v>
      </c>
      <c r="AC1346" s="26"/>
      <c r="AD1346" s="24">
        <f>IF(AE1346="","",VLOOKUP(AE1346,Mapping!AT:AU,2,FALSE))</f>
        <v>2</v>
      </c>
      <c r="AE1346" s="13" t="s">
        <v>1</v>
      </c>
    </row>
    <row r="1347" spans="1:31">
      <c r="A1347" s="85">
        <v>20185935</v>
      </c>
      <c r="B1347" s="85" t="s">
        <v>265</v>
      </c>
      <c r="C1347" s="207">
        <v>16</v>
      </c>
      <c r="D1347" s="207">
        <v>3</v>
      </c>
      <c r="E1347" s="312" t="s">
        <v>2441</v>
      </c>
      <c r="F1347" s="113">
        <v>9</v>
      </c>
      <c r="G1347" s="97"/>
      <c r="H1347" s="99" t="str">
        <f t="shared" si="167"/>
        <v/>
      </c>
      <c r="I1347" s="99" t="str">
        <f t="shared" si="168"/>
        <v/>
      </c>
      <c r="J1347" s="388" t="s">
        <v>205</v>
      </c>
      <c r="K1347" s="331">
        <f>IFERROR(VLOOKUP(L1347,Mapping!AW:BA,5,FALSE),"")</f>
        <v>3</v>
      </c>
      <c r="L1347" s="97" t="s">
        <v>943</v>
      </c>
      <c r="M1347" s="336" t="s">
        <v>2938</v>
      </c>
      <c r="N1347" s="97" t="s">
        <v>2879</v>
      </c>
      <c r="O1347" s="255">
        <v>44813</v>
      </c>
      <c r="P1347" s="13" t="s">
        <v>949</v>
      </c>
      <c r="Q1347" s="246">
        <v>0.2</v>
      </c>
      <c r="R1347" s="97">
        <v>200</v>
      </c>
      <c r="S1347" s="97"/>
      <c r="T1347" s="388">
        <v>2</v>
      </c>
      <c r="U1347" s="243"/>
      <c r="V1347" s="97"/>
      <c r="W1347" s="97"/>
      <c r="X1347" s="97"/>
      <c r="Y1347" s="217">
        <v>8</v>
      </c>
      <c r="Z1347" s="217"/>
      <c r="AA1347" s="217"/>
      <c r="AB1347" s="90" t="s">
        <v>3068</v>
      </c>
      <c r="AC1347" s="97"/>
      <c r="AD1347" s="24">
        <f>IF(AE1347="","",VLOOKUP(AE1347,Mapping!AT:AU,2,FALSE))</f>
        <v>2</v>
      </c>
      <c r="AE1347" s="13" t="s">
        <v>1</v>
      </c>
    </row>
    <row r="1348" spans="1:31">
      <c r="A1348" s="85">
        <v>20185935</v>
      </c>
      <c r="B1348" s="85" t="s">
        <v>265</v>
      </c>
      <c r="C1348" s="207">
        <v>16</v>
      </c>
      <c r="D1348" s="207">
        <v>3</v>
      </c>
      <c r="E1348" s="312" t="s">
        <v>2441</v>
      </c>
      <c r="F1348" s="113">
        <v>9</v>
      </c>
      <c r="G1348" s="97"/>
      <c r="H1348" s="99" t="str">
        <f t="shared" si="167"/>
        <v/>
      </c>
      <c r="I1348" s="99" t="str">
        <f t="shared" si="168"/>
        <v/>
      </c>
      <c r="J1348" s="388"/>
      <c r="K1348" s="331">
        <f>IFERROR(VLOOKUP(L1348,Mapping!AW:BA,5,FALSE),"")</f>
        <v>3</v>
      </c>
      <c r="L1348" s="97" t="s">
        <v>943</v>
      </c>
      <c r="M1348" s="336" t="s">
        <v>3057</v>
      </c>
      <c r="N1348" s="97" t="s">
        <v>2879</v>
      </c>
      <c r="O1348" s="255">
        <v>44813</v>
      </c>
      <c r="P1348" s="246" t="s">
        <v>3047</v>
      </c>
      <c r="Q1348" s="246">
        <v>0.06</v>
      </c>
      <c r="R1348" s="97">
        <v>60</v>
      </c>
      <c r="S1348" s="97"/>
      <c r="T1348" s="388"/>
      <c r="U1348" s="243"/>
      <c r="V1348" s="97"/>
      <c r="W1348" s="97"/>
      <c r="X1348" s="97"/>
      <c r="Y1348" s="217"/>
      <c r="Z1348" s="217"/>
      <c r="AA1348" s="217"/>
      <c r="AB1348" s="90" t="s">
        <v>3068</v>
      </c>
      <c r="AC1348" s="97"/>
      <c r="AD1348" s="100">
        <f>IF(AE1348="","",VLOOKUP(AE1348,Mapping!AT:AU,2,FALSE))</f>
        <v>2</v>
      </c>
      <c r="AE1348" s="13" t="s">
        <v>1</v>
      </c>
    </row>
    <row r="1349" spans="1:31">
      <c r="A1349" s="215">
        <v>20131157</v>
      </c>
      <c r="B1349" s="217" t="s">
        <v>257</v>
      </c>
      <c r="C1349" s="207">
        <v>16</v>
      </c>
      <c r="D1349" s="207">
        <v>3</v>
      </c>
      <c r="E1349" s="312" t="s">
        <v>1391</v>
      </c>
      <c r="F1349" s="113">
        <v>9</v>
      </c>
      <c r="G1349" s="97"/>
      <c r="H1349" s="99" t="str">
        <f t="shared" si="167"/>
        <v/>
      </c>
      <c r="I1349" s="99" t="str">
        <f t="shared" si="168"/>
        <v/>
      </c>
      <c r="J1349" s="388" t="s">
        <v>205</v>
      </c>
      <c r="K1349" s="331">
        <f>IFERROR(VLOOKUP(L1349,Mapping!AW:BA,5,FALSE),"")</f>
        <v>2</v>
      </c>
      <c r="L1349" s="216" t="s">
        <v>925</v>
      </c>
      <c r="M1349" s="286" t="s">
        <v>2938</v>
      </c>
      <c r="N1349" s="97" t="s">
        <v>2879</v>
      </c>
      <c r="O1349" s="255">
        <v>44824</v>
      </c>
      <c r="P1349" s="13" t="s">
        <v>949</v>
      </c>
      <c r="Q1349" s="246">
        <v>0.23499999999999999</v>
      </c>
      <c r="R1349" s="97">
        <v>235</v>
      </c>
      <c r="S1349" s="97"/>
      <c r="T1349" s="388">
        <v>1</v>
      </c>
      <c r="U1349" s="243"/>
      <c r="V1349" s="97"/>
      <c r="W1349" s="97"/>
      <c r="X1349" s="97"/>
      <c r="Y1349" s="217"/>
      <c r="Z1349" s="217"/>
      <c r="AA1349" s="217"/>
      <c r="AB1349" s="90" t="s">
        <v>3068</v>
      </c>
      <c r="AC1349" s="97"/>
      <c r="AD1349" s="100">
        <f>IF(AE1349="","",VLOOKUP(AE1349,Mapping!AT:AU,2,FALSE))</f>
        <v>2</v>
      </c>
      <c r="AE1349" s="13" t="s">
        <v>1</v>
      </c>
    </row>
    <row r="1350" spans="1:31">
      <c r="A1350" s="215">
        <v>20131157</v>
      </c>
      <c r="B1350" s="217" t="s">
        <v>257</v>
      </c>
      <c r="C1350" s="207">
        <v>16</v>
      </c>
      <c r="D1350" s="207">
        <v>3</v>
      </c>
      <c r="E1350" s="312" t="s">
        <v>1391</v>
      </c>
      <c r="F1350" s="113">
        <v>9</v>
      </c>
      <c r="G1350" s="97"/>
      <c r="H1350" s="99"/>
      <c r="I1350" s="99"/>
      <c r="J1350" s="101"/>
      <c r="K1350" s="331">
        <f>IFERROR(VLOOKUP(L1350,Mapping!AW:BA,5,FALSE),"")</f>
        <v>2</v>
      </c>
      <c r="L1350" s="216" t="s">
        <v>925</v>
      </c>
      <c r="M1350" s="286" t="s">
        <v>3057</v>
      </c>
      <c r="N1350" s="97" t="s">
        <v>2879</v>
      </c>
      <c r="O1350" s="255">
        <v>44824</v>
      </c>
      <c r="P1350" s="246" t="s">
        <v>3047</v>
      </c>
      <c r="Q1350" s="246"/>
      <c r="R1350" s="97"/>
      <c r="S1350" s="97"/>
      <c r="T1350" s="101">
        <v>1</v>
      </c>
      <c r="U1350" s="243"/>
      <c r="V1350" s="97"/>
      <c r="W1350" s="97"/>
      <c r="X1350" s="97"/>
      <c r="Y1350" s="217"/>
      <c r="Z1350" s="217"/>
      <c r="AA1350" s="217"/>
      <c r="AB1350" s="90" t="s">
        <v>3068</v>
      </c>
      <c r="AC1350" s="97"/>
      <c r="AD1350" s="100">
        <f>IF(AE1350="","",VLOOKUP(AE1350,Mapping!AT:AU,2,FALSE))</f>
        <v>2</v>
      </c>
      <c r="AE1350" s="13" t="s">
        <v>1</v>
      </c>
    </row>
    <row r="1351" spans="1:31">
      <c r="A1351" s="215">
        <v>20131157</v>
      </c>
      <c r="B1351" s="217" t="s">
        <v>257</v>
      </c>
      <c r="C1351" s="207">
        <v>16</v>
      </c>
      <c r="D1351" s="207">
        <v>3</v>
      </c>
      <c r="E1351" s="312" t="s">
        <v>1957</v>
      </c>
      <c r="F1351" s="113">
        <v>9</v>
      </c>
      <c r="G1351" s="97"/>
      <c r="H1351" s="99" t="str">
        <f t="shared" ref="H1351:H1382" si="169">IF(G1351="","","UREN -80 033001"&amp;" "&amp;F1351&amp;" "&amp;G1351)</f>
        <v/>
      </c>
      <c r="I1351" s="99" t="str">
        <f t="shared" ref="I1351:I1382" si="170">IF(G1351="","",F1351&amp;" "&amp;G1351)</f>
        <v/>
      </c>
      <c r="J1351" s="388" t="s">
        <v>205</v>
      </c>
      <c r="K1351" s="331">
        <f>IFERROR(VLOOKUP(L1351,Mapping!AW:BA,5,FALSE),"")</f>
        <v>3</v>
      </c>
      <c r="L1351" s="97" t="s">
        <v>943</v>
      </c>
      <c r="M1351" s="286" t="s">
        <v>2938</v>
      </c>
      <c r="N1351" s="97" t="s">
        <v>2879</v>
      </c>
      <c r="O1351" s="255">
        <v>44824</v>
      </c>
      <c r="P1351" s="13" t="s">
        <v>949</v>
      </c>
      <c r="Q1351" s="246">
        <v>0.19500000000000001</v>
      </c>
      <c r="R1351" s="97">
        <v>195</v>
      </c>
      <c r="S1351" s="97"/>
      <c r="T1351" s="388">
        <v>1</v>
      </c>
      <c r="U1351" s="243"/>
      <c r="V1351" s="97"/>
      <c r="W1351" s="97"/>
      <c r="X1351" s="97"/>
      <c r="Y1351" s="217"/>
      <c r="Z1351" s="217"/>
      <c r="AA1351" s="217"/>
      <c r="AB1351" s="90" t="s">
        <v>3068</v>
      </c>
      <c r="AC1351" s="97"/>
      <c r="AD1351" s="100">
        <f>IF(AE1351="","",VLOOKUP(AE1351,Mapping!AT:AU,2,FALSE))</f>
        <v>2</v>
      </c>
      <c r="AE1351" s="13" t="s">
        <v>1</v>
      </c>
    </row>
    <row r="1352" spans="1:31">
      <c r="A1352" s="215">
        <v>20131157</v>
      </c>
      <c r="B1352" s="217" t="s">
        <v>257</v>
      </c>
      <c r="C1352" s="207">
        <v>16</v>
      </c>
      <c r="D1352" s="207">
        <v>3</v>
      </c>
      <c r="E1352" s="312" t="s">
        <v>1957</v>
      </c>
      <c r="F1352" s="113">
        <v>9</v>
      </c>
      <c r="G1352" s="97"/>
      <c r="H1352" s="99" t="str">
        <f t="shared" si="169"/>
        <v/>
      </c>
      <c r="I1352" s="99" t="str">
        <f t="shared" si="170"/>
        <v/>
      </c>
      <c r="J1352" s="388"/>
      <c r="K1352" s="331">
        <f>IFERROR(VLOOKUP(L1352,Mapping!AW:BA,5,FALSE),"")</f>
        <v>3</v>
      </c>
      <c r="L1352" s="97" t="s">
        <v>943</v>
      </c>
      <c r="M1352" s="286" t="s">
        <v>3057</v>
      </c>
      <c r="N1352" s="97" t="s">
        <v>2879</v>
      </c>
      <c r="O1352" s="255">
        <v>44824</v>
      </c>
      <c r="P1352" s="246" t="s">
        <v>3047</v>
      </c>
      <c r="Q1352" s="246"/>
      <c r="R1352" s="97"/>
      <c r="S1352" s="97"/>
      <c r="T1352" s="388">
        <v>1</v>
      </c>
      <c r="U1352" s="243"/>
      <c r="V1352" s="97"/>
      <c r="W1352" s="97"/>
      <c r="X1352" s="97"/>
      <c r="Y1352" s="217"/>
      <c r="Z1352" s="217"/>
      <c r="AA1352" s="217"/>
      <c r="AB1352" s="90" t="s">
        <v>3068</v>
      </c>
      <c r="AC1352" s="97"/>
      <c r="AD1352" s="100">
        <f>IF(AE1352="","",VLOOKUP(AE1352,Mapping!AT:AU,2,FALSE))</f>
        <v>2</v>
      </c>
      <c r="AE1352" s="13" t="s">
        <v>1</v>
      </c>
    </row>
    <row r="1353" spans="1:31">
      <c r="A1353" s="26">
        <v>20150975</v>
      </c>
      <c r="B1353" s="36" t="s">
        <v>261</v>
      </c>
      <c r="C1353" s="207">
        <v>16</v>
      </c>
      <c r="D1353" s="207">
        <v>4</v>
      </c>
      <c r="E1353" s="312" t="s">
        <v>1967</v>
      </c>
      <c r="F1353" s="243">
        <v>9</v>
      </c>
      <c r="G1353" s="97"/>
      <c r="H1353" s="99" t="str">
        <f t="shared" si="169"/>
        <v/>
      </c>
      <c r="I1353" s="99" t="str">
        <f t="shared" si="170"/>
        <v/>
      </c>
      <c r="J1353" s="388" t="s">
        <v>205</v>
      </c>
      <c r="K1353" s="331">
        <f>IFERROR(VLOOKUP(L1353,Mapping!AW:BA,5,FALSE),"")</f>
        <v>3</v>
      </c>
      <c r="L1353" s="97" t="s">
        <v>943</v>
      </c>
      <c r="M1353" s="286" t="s">
        <v>2938</v>
      </c>
      <c r="N1353" s="97" t="s">
        <v>2879</v>
      </c>
      <c r="O1353" s="255">
        <v>44824</v>
      </c>
      <c r="P1353" s="13" t="s">
        <v>949</v>
      </c>
      <c r="Q1353" s="246">
        <v>0.19500000000000001</v>
      </c>
      <c r="R1353" s="97">
        <v>195</v>
      </c>
      <c r="S1353" s="97"/>
      <c r="T1353" s="388">
        <v>1</v>
      </c>
      <c r="U1353" s="243"/>
      <c r="V1353" s="97"/>
      <c r="W1353" s="97"/>
      <c r="X1353" s="97"/>
      <c r="Y1353" s="217"/>
      <c r="Z1353" s="217"/>
      <c r="AA1353" s="217"/>
      <c r="AB1353" s="90" t="s">
        <v>3068</v>
      </c>
      <c r="AC1353" s="97"/>
      <c r="AD1353" s="100">
        <f>IF(AE1353="","",VLOOKUP(AE1353,Mapping!AT:AU,2,FALSE))</f>
        <v>2</v>
      </c>
      <c r="AE1353" s="13" t="s">
        <v>1</v>
      </c>
    </row>
    <row r="1354" spans="1:31">
      <c r="A1354" s="26">
        <v>20150975</v>
      </c>
      <c r="B1354" s="36" t="s">
        <v>261</v>
      </c>
      <c r="C1354" s="207">
        <v>16</v>
      </c>
      <c r="D1354" s="207">
        <v>4</v>
      </c>
      <c r="E1354" s="312" t="s">
        <v>1967</v>
      </c>
      <c r="F1354" s="243">
        <v>9</v>
      </c>
      <c r="G1354" s="97"/>
      <c r="H1354" s="99" t="str">
        <f t="shared" si="169"/>
        <v/>
      </c>
      <c r="I1354" s="99" t="str">
        <f t="shared" si="170"/>
        <v/>
      </c>
      <c r="J1354" s="388"/>
      <c r="K1354" s="331">
        <f>IFERROR(VLOOKUP(L1354,Mapping!AW:BA,5,FALSE),"")</f>
        <v>3</v>
      </c>
      <c r="L1354" s="97" t="s">
        <v>943</v>
      </c>
      <c r="M1354" s="286" t="s">
        <v>3057</v>
      </c>
      <c r="N1354" s="97" t="s">
        <v>2879</v>
      </c>
      <c r="O1354" s="255">
        <v>44824</v>
      </c>
      <c r="P1354" s="246" t="s">
        <v>3047</v>
      </c>
      <c r="Q1354" s="246">
        <v>7.0000000000000007E-2</v>
      </c>
      <c r="R1354" s="97">
        <v>70</v>
      </c>
      <c r="S1354" s="97"/>
      <c r="T1354" s="388">
        <v>1</v>
      </c>
      <c r="U1354" s="243"/>
      <c r="V1354" s="97"/>
      <c r="W1354" s="97"/>
      <c r="X1354" s="97"/>
      <c r="Y1354" s="217"/>
      <c r="Z1354" s="217"/>
      <c r="AA1354" s="217"/>
      <c r="AB1354" s="90" t="s">
        <v>3068</v>
      </c>
      <c r="AC1354" s="97"/>
      <c r="AD1354" s="100">
        <f>IF(AE1354="","",VLOOKUP(AE1354,Mapping!AT:AU,2,FALSE))</f>
        <v>2</v>
      </c>
      <c r="AE1354" s="13" t="s">
        <v>1</v>
      </c>
    </row>
    <row r="1355" spans="1:31">
      <c r="A1355" s="26">
        <v>20150975</v>
      </c>
      <c r="B1355" s="36" t="s">
        <v>261</v>
      </c>
      <c r="C1355" s="207">
        <v>16</v>
      </c>
      <c r="D1355" s="207">
        <v>4</v>
      </c>
      <c r="E1355" s="312" t="s">
        <v>1967</v>
      </c>
      <c r="F1355" s="243">
        <v>9</v>
      </c>
      <c r="G1355" s="97"/>
      <c r="H1355" s="99" t="str">
        <f t="shared" si="169"/>
        <v/>
      </c>
      <c r="I1355" s="99" t="str">
        <f t="shared" si="170"/>
        <v/>
      </c>
      <c r="J1355" s="388"/>
      <c r="K1355" s="331">
        <f>IFERROR(VLOOKUP(L1355,Mapping!AW:BA,5,FALSE),"")</f>
        <v>3</v>
      </c>
      <c r="L1355" s="97" t="s">
        <v>943</v>
      </c>
      <c r="M1355" s="336" t="s">
        <v>3220</v>
      </c>
      <c r="N1355" s="97" t="s">
        <v>2879</v>
      </c>
      <c r="O1355" s="255">
        <v>44824</v>
      </c>
      <c r="P1355" s="13" t="s">
        <v>3168</v>
      </c>
      <c r="Q1355" s="246"/>
      <c r="R1355" s="97"/>
      <c r="S1355" s="97"/>
      <c r="T1355" s="388">
        <v>1</v>
      </c>
      <c r="U1355" s="243"/>
      <c r="V1355" s="97"/>
      <c r="W1355" s="97"/>
      <c r="X1355" s="97"/>
      <c r="Y1355" s="217"/>
      <c r="Z1355" s="217"/>
      <c r="AA1355" s="217"/>
      <c r="AB1355" s="90" t="s">
        <v>3068</v>
      </c>
      <c r="AC1355" s="97"/>
      <c r="AD1355" s="366">
        <f>IF(AE1355="","",VLOOKUP(AE1355,Mapping!AT:AU,2,FALSE))</f>
        <v>2</v>
      </c>
      <c r="AE1355" s="13" t="s">
        <v>1</v>
      </c>
    </row>
    <row r="1356" spans="1:31">
      <c r="A1356" s="321">
        <v>20129990</v>
      </c>
      <c r="B1356" s="217" t="s">
        <v>253</v>
      </c>
      <c r="C1356" s="312"/>
      <c r="D1356" s="312"/>
      <c r="E1356" s="312"/>
      <c r="F1356" s="97"/>
      <c r="G1356" s="97">
        <v>4</v>
      </c>
      <c r="H1356" s="99" t="str">
        <f t="shared" si="169"/>
        <v>UREN -80 033001  4</v>
      </c>
      <c r="I1356" s="99" t="str">
        <f t="shared" si="170"/>
        <v xml:space="preserve"> 4</v>
      </c>
      <c r="J1356" s="101" t="s">
        <v>205</v>
      </c>
      <c r="K1356" s="331">
        <f>IFERROR(VLOOKUP(L1356,Mapping!AW:BA,5,FALSE),"")</f>
        <v>3</v>
      </c>
      <c r="L1356" s="97" t="s">
        <v>943</v>
      </c>
      <c r="M1356" s="336" t="s">
        <v>2938</v>
      </c>
      <c r="N1356" s="97" t="s">
        <v>2933</v>
      </c>
      <c r="O1356" s="263">
        <v>44764</v>
      </c>
      <c r="P1356" s="101" t="s">
        <v>949</v>
      </c>
      <c r="Q1356" s="246">
        <v>0.21</v>
      </c>
      <c r="R1356" s="97">
        <v>210</v>
      </c>
      <c r="S1356" s="97"/>
      <c r="T1356" s="101">
        <v>2</v>
      </c>
      <c r="U1356" s="97"/>
      <c r="V1356" s="97">
        <v>4</v>
      </c>
      <c r="W1356" s="99" t="str">
        <f>IF(V1356="","","UREN -80 033001"&amp;" "&amp;U1356&amp;" "&amp;V1356)</f>
        <v>UREN -80 033001  4</v>
      </c>
      <c r="X1356" s="99" t="str">
        <f>IF(V1356="","",U1356&amp;" "&amp;V1356)</f>
        <v xml:space="preserve"> 4</v>
      </c>
      <c r="Y1356" s="101"/>
      <c r="Z1356" s="101"/>
      <c r="AA1356" s="101"/>
      <c r="AB1356" s="247" t="s">
        <v>3148</v>
      </c>
      <c r="AC1356" s="97"/>
      <c r="AD1356" s="100">
        <f>IF(AE1356="","",VLOOKUP(AE1356,Mapping!AT:AU,2,FALSE))</f>
        <v>2</v>
      </c>
      <c r="AE1356" s="260" t="s">
        <v>1</v>
      </c>
    </row>
    <row r="1357" spans="1:31">
      <c r="A1357" s="321">
        <v>20129990</v>
      </c>
      <c r="B1357" s="217" t="s">
        <v>253</v>
      </c>
      <c r="C1357" s="312"/>
      <c r="D1357" s="312"/>
      <c r="E1357" s="312"/>
      <c r="F1357" s="97"/>
      <c r="G1357" s="97">
        <v>4</v>
      </c>
      <c r="H1357" s="99" t="str">
        <f t="shared" si="169"/>
        <v>UREN -80 033001  4</v>
      </c>
      <c r="I1357" s="99" t="str">
        <f t="shared" si="170"/>
        <v xml:space="preserve"> 4</v>
      </c>
      <c r="J1357" s="101"/>
      <c r="K1357" s="331">
        <f>IFERROR(VLOOKUP(L1357,Mapping!AW:BA,5,FALSE),"")</f>
        <v>3</v>
      </c>
      <c r="L1357" s="97" t="s">
        <v>943</v>
      </c>
      <c r="M1357" s="336" t="s">
        <v>3047</v>
      </c>
      <c r="N1357" s="97" t="s">
        <v>2933</v>
      </c>
      <c r="O1357" s="263">
        <v>44764</v>
      </c>
      <c r="P1357" t="s">
        <v>3047</v>
      </c>
      <c r="Q1357" s="246">
        <v>0.125</v>
      </c>
      <c r="R1357" s="97">
        <v>125</v>
      </c>
      <c r="S1357" s="97"/>
      <c r="T1357" s="101">
        <v>2</v>
      </c>
      <c r="U1357" s="97"/>
      <c r="V1357" s="97">
        <v>4</v>
      </c>
      <c r="W1357" s="99" t="str">
        <f>IF(V1357="","","UREN -80 033001"&amp;" "&amp;U1357&amp;" "&amp;V1357)</f>
        <v>UREN -80 033001  4</v>
      </c>
      <c r="X1357" s="99" t="str">
        <f>IF(V1357="","",U1357&amp;" "&amp;V1357)</f>
        <v xml:space="preserve"> 4</v>
      </c>
      <c r="Y1357" s="101"/>
      <c r="Z1357" s="101"/>
      <c r="AA1357" s="101"/>
      <c r="AB1357" s="247" t="s">
        <v>3148</v>
      </c>
      <c r="AC1357" s="97"/>
      <c r="AD1357" s="100">
        <f>IF(AE1357="","",VLOOKUP(AE1357,Mapping!AT:AU,2,FALSE))</f>
        <v>2</v>
      </c>
      <c r="AE1357" s="260" t="s">
        <v>1</v>
      </c>
    </row>
    <row r="1358" spans="1:31">
      <c r="A1358" s="26">
        <v>20185945</v>
      </c>
      <c r="B1358" s="36" t="s">
        <v>266</v>
      </c>
      <c r="C1358" s="207">
        <v>16</v>
      </c>
      <c r="D1358" s="207">
        <v>4</v>
      </c>
      <c r="E1358" s="312" t="s">
        <v>2323</v>
      </c>
      <c r="F1358" s="243"/>
      <c r="G1358" s="97"/>
      <c r="H1358" s="99" t="str">
        <f t="shared" si="169"/>
        <v/>
      </c>
      <c r="I1358" s="99" t="str">
        <f t="shared" si="170"/>
        <v/>
      </c>
      <c r="J1358" s="388" t="s">
        <v>205</v>
      </c>
      <c r="K1358" s="331">
        <f>IFERROR(VLOOKUP(L1358,Mapping!AW:BA,5,FALSE),"")</f>
        <v>3</v>
      </c>
      <c r="L1358" s="97" t="s">
        <v>943</v>
      </c>
      <c r="M1358" s="336" t="s">
        <v>2938</v>
      </c>
      <c r="N1358" s="97" t="s">
        <v>2879</v>
      </c>
      <c r="O1358" s="255">
        <v>44839</v>
      </c>
      <c r="P1358" s="101" t="s">
        <v>949</v>
      </c>
      <c r="Q1358" s="246">
        <v>0.20899999999999999</v>
      </c>
      <c r="R1358" s="97">
        <v>209</v>
      </c>
      <c r="S1358" s="97"/>
      <c r="T1358" s="388">
        <v>2</v>
      </c>
      <c r="U1358" s="243"/>
      <c r="V1358" s="97"/>
      <c r="W1358" s="97"/>
      <c r="X1358" s="97"/>
      <c r="Y1358" s="217"/>
      <c r="Z1358" s="217"/>
      <c r="AA1358" s="217"/>
      <c r="AB1358" s="90" t="s">
        <v>3068</v>
      </c>
      <c r="AC1358" s="97"/>
      <c r="AD1358" s="366">
        <f>IF(AE1358="","",VLOOKUP(AE1358,Mapping!AT:AU,2,FALSE))</f>
        <v>2</v>
      </c>
      <c r="AE1358" s="260" t="s">
        <v>1</v>
      </c>
    </row>
    <row r="1359" spans="1:31">
      <c r="A1359" s="26">
        <v>20185945</v>
      </c>
      <c r="B1359" s="36" t="s">
        <v>266</v>
      </c>
      <c r="C1359" s="207">
        <v>16</v>
      </c>
      <c r="D1359" s="207">
        <v>4</v>
      </c>
      <c r="E1359" s="312" t="s">
        <v>2323</v>
      </c>
      <c r="F1359" s="243"/>
      <c r="G1359" s="97"/>
      <c r="H1359" s="99" t="str">
        <f t="shared" si="169"/>
        <v/>
      </c>
      <c r="I1359" s="99" t="str">
        <f t="shared" si="170"/>
        <v/>
      </c>
      <c r="J1359" s="388"/>
      <c r="K1359" s="331">
        <f>IFERROR(VLOOKUP(L1359,Mapping!AW:BA,5,FALSE),"")</f>
        <v>3</v>
      </c>
      <c r="L1359" s="97" t="s">
        <v>943</v>
      </c>
      <c r="M1359" s="336" t="s">
        <v>3047</v>
      </c>
      <c r="N1359" s="97" t="s">
        <v>2879</v>
      </c>
      <c r="O1359" s="255">
        <v>44839</v>
      </c>
      <c r="P1359" t="s">
        <v>3047</v>
      </c>
      <c r="Q1359" s="246">
        <v>8.9999999999999993E-3</v>
      </c>
      <c r="R1359" s="97">
        <v>9</v>
      </c>
      <c r="S1359" s="97"/>
      <c r="T1359" s="388">
        <v>2</v>
      </c>
      <c r="U1359" s="243"/>
      <c r="V1359" s="97"/>
      <c r="W1359" s="97"/>
      <c r="X1359" s="97"/>
      <c r="Y1359" s="217"/>
      <c r="Z1359" s="217"/>
      <c r="AA1359" s="217"/>
      <c r="AB1359" s="90" t="s">
        <v>3068</v>
      </c>
      <c r="AC1359" s="97"/>
      <c r="AD1359" s="100">
        <f>IF(AE1359="","",VLOOKUP(AE1359,Mapping!AT:AU,2,FALSE))</f>
        <v>2</v>
      </c>
      <c r="AE1359" s="260" t="s">
        <v>1</v>
      </c>
    </row>
    <row r="1360" spans="1:31">
      <c r="A1360" s="26">
        <v>20150975</v>
      </c>
      <c r="B1360" s="36" t="s">
        <v>261</v>
      </c>
      <c r="C1360" s="207">
        <v>16</v>
      </c>
      <c r="D1360" s="207">
        <v>4</v>
      </c>
      <c r="E1360" s="312" t="s">
        <v>1963</v>
      </c>
      <c r="F1360" s="243"/>
      <c r="G1360" s="97"/>
      <c r="H1360" s="99" t="str">
        <f t="shared" si="169"/>
        <v/>
      </c>
      <c r="I1360" s="99" t="str">
        <f t="shared" si="170"/>
        <v/>
      </c>
      <c r="J1360" s="388"/>
      <c r="K1360" s="331">
        <f>IFERROR(VLOOKUP(L1360,Mapping!AW:BA,5,FALSE),"")</f>
        <v>2</v>
      </c>
      <c r="L1360" s="367" t="s">
        <v>925</v>
      </c>
      <c r="M1360" s="336" t="s">
        <v>2938</v>
      </c>
      <c r="N1360" s="97" t="s">
        <v>2879</v>
      </c>
      <c r="O1360" s="255" t="s">
        <v>3221</v>
      </c>
      <c r="P1360" s="13" t="s">
        <v>949</v>
      </c>
      <c r="Q1360" s="246">
        <v>0.20399999999999999</v>
      </c>
      <c r="R1360" s="97">
        <v>204</v>
      </c>
      <c r="S1360" s="97"/>
      <c r="T1360" s="388">
        <v>1</v>
      </c>
      <c r="U1360" s="243"/>
      <c r="V1360" s="97"/>
      <c r="W1360" s="97"/>
      <c r="X1360" s="97"/>
      <c r="Y1360" s="217"/>
      <c r="Z1360" s="217"/>
      <c r="AA1360" s="217"/>
      <c r="AB1360" s="90" t="s">
        <v>3068</v>
      </c>
      <c r="AC1360" s="97"/>
      <c r="AD1360" s="100">
        <f>IF(AE1360="","",VLOOKUP(AE1360,Mapping!AT:AU,2,FALSE))</f>
        <v>2</v>
      </c>
      <c r="AE1360" s="260" t="s">
        <v>1</v>
      </c>
    </row>
    <row r="1361" spans="1:31">
      <c r="A1361" s="26">
        <v>20150975</v>
      </c>
      <c r="B1361" s="36" t="s">
        <v>261</v>
      </c>
      <c r="C1361" s="207">
        <v>16</v>
      </c>
      <c r="D1361" s="207">
        <v>4</v>
      </c>
      <c r="E1361" s="312" t="s">
        <v>1963</v>
      </c>
      <c r="F1361" s="243"/>
      <c r="G1361" s="97"/>
      <c r="H1361" s="99" t="str">
        <f t="shared" si="169"/>
        <v/>
      </c>
      <c r="I1361" s="99" t="str">
        <f t="shared" si="170"/>
        <v/>
      </c>
      <c r="J1361" s="388"/>
      <c r="K1361" s="331">
        <f>IFERROR(VLOOKUP(L1361,Mapping!AW:BA,5,FALSE),"")</f>
        <v>2</v>
      </c>
      <c r="L1361" s="367" t="s">
        <v>925</v>
      </c>
      <c r="M1361" s="336" t="s">
        <v>3047</v>
      </c>
      <c r="N1361" s="97" t="s">
        <v>2879</v>
      </c>
      <c r="O1361" s="255" t="s">
        <v>3221</v>
      </c>
      <c r="P1361" t="s">
        <v>3047</v>
      </c>
      <c r="Q1361" s="246">
        <v>3.4000000000000002E-2</v>
      </c>
      <c r="R1361" s="97">
        <v>34</v>
      </c>
      <c r="S1361" s="97"/>
      <c r="T1361" s="388">
        <v>1</v>
      </c>
      <c r="U1361" s="243"/>
      <c r="V1361" s="97"/>
      <c r="W1361" s="97"/>
      <c r="X1361" s="97"/>
      <c r="Y1361" s="217"/>
      <c r="Z1361" s="217"/>
      <c r="AA1361" s="217"/>
      <c r="AB1361" s="90" t="s">
        <v>3068</v>
      </c>
      <c r="AC1361" s="97"/>
      <c r="AD1361" s="100">
        <f>IF(AE1361="","",VLOOKUP(AE1361,Mapping!AT:AU,2,FALSE))</f>
        <v>2</v>
      </c>
      <c r="AE1361" s="260" t="s">
        <v>1</v>
      </c>
    </row>
    <row r="1362" spans="1:31">
      <c r="A1362" s="26">
        <v>20150975</v>
      </c>
      <c r="B1362" s="36" t="s">
        <v>261</v>
      </c>
      <c r="C1362" s="207">
        <v>16</v>
      </c>
      <c r="D1362" s="207">
        <v>4</v>
      </c>
      <c r="E1362" s="312" t="s">
        <v>1967</v>
      </c>
      <c r="F1362" s="243"/>
      <c r="G1362" s="97"/>
      <c r="H1362" s="99" t="str">
        <f t="shared" si="169"/>
        <v/>
      </c>
      <c r="I1362" s="99" t="str">
        <f t="shared" si="170"/>
        <v/>
      </c>
      <c r="J1362" s="388"/>
      <c r="K1362" s="331">
        <f>IFERROR(VLOOKUP(L1362,Mapping!AW:BA,5,FALSE),"")</f>
        <v>3</v>
      </c>
      <c r="L1362" s="97" t="s">
        <v>943</v>
      </c>
      <c r="M1362" s="336" t="s">
        <v>2938</v>
      </c>
      <c r="N1362" s="97" t="s">
        <v>2916</v>
      </c>
      <c r="O1362" s="255">
        <v>44853</v>
      </c>
      <c r="P1362" s="13" t="s">
        <v>969</v>
      </c>
      <c r="Q1362" s="246">
        <v>2.8E-3</v>
      </c>
      <c r="R1362" s="97">
        <v>2.8</v>
      </c>
      <c r="S1362" s="97"/>
      <c r="T1362" s="388">
        <v>1</v>
      </c>
      <c r="U1362" s="243"/>
      <c r="V1362" s="97"/>
      <c r="W1362" s="97"/>
      <c r="X1362" s="97"/>
      <c r="Y1362" s="217"/>
      <c r="Z1362" s="217"/>
      <c r="AA1362" s="217"/>
      <c r="AB1362" s="90" t="s">
        <v>3068</v>
      </c>
      <c r="AC1362" s="97"/>
      <c r="AD1362" s="366">
        <f>IF(AE1362="","",VLOOKUP(AE1362,Mapping!AT:AU,2,FALSE))</f>
        <v>2</v>
      </c>
      <c r="AE1362" s="13" t="s">
        <v>1</v>
      </c>
    </row>
    <row r="1363" spans="1:31">
      <c r="A1363" s="26">
        <v>20150975</v>
      </c>
      <c r="B1363" s="36" t="s">
        <v>261</v>
      </c>
      <c r="C1363" s="207">
        <v>16</v>
      </c>
      <c r="D1363" s="207">
        <v>4</v>
      </c>
      <c r="E1363" s="312" t="s">
        <v>1967</v>
      </c>
      <c r="F1363" s="243"/>
      <c r="G1363" s="97"/>
      <c r="H1363" s="99" t="str">
        <f t="shared" si="169"/>
        <v/>
      </c>
      <c r="I1363" s="99" t="str">
        <f t="shared" si="170"/>
        <v/>
      </c>
      <c r="J1363" s="388"/>
      <c r="K1363" s="331">
        <f>IFERROR(VLOOKUP(L1363,Mapping!AW:BA,5,FALSE),"")</f>
        <v>3</v>
      </c>
      <c r="L1363" s="97" t="s">
        <v>943</v>
      </c>
      <c r="M1363" s="336" t="s">
        <v>3222</v>
      </c>
      <c r="N1363" s="97" t="s">
        <v>2916</v>
      </c>
      <c r="O1363" s="255">
        <v>44853</v>
      </c>
      <c r="P1363" t="s">
        <v>3222</v>
      </c>
      <c r="Q1363" s="246">
        <v>5.0000000000000001E-4</v>
      </c>
      <c r="R1363" s="97">
        <v>0.5</v>
      </c>
      <c r="S1363" s="97"/>
      <c r="T1363" s="388">
        <v>1</v>
      </c>
      <c r="U1363" s="243"/>
      <c r="V1363" s="97"/>
      <c r="W1363" s="97"/>
      <c r="X1363" s="97"/>
      <c r="Y1363" s="217"/>
      <c r="Z1363" s="217"/>
      <c r="AA1363" s="217"/>
      <c r="AB1363" s="90" t="s">
        <v>3068</v>
      </c>
      <c r="AC1363" s="97"/>
      <c r="AD1363" s="366">
        <f>IF(AE1363="","",VLOOKUP(AE1363,Mapping!AT:AU,2,FALSE))</f>
        <v>2</v>
      </c>
      <c r="AE1363" s="13" t="s">
        <v>1</v>
      </c>
    </row>
    <row r="1364" spans="1:31">
      <c r="A1364" s="26">
        <v>20150975</v>
      </c>
      <c r="B1364" s="36" t="s">
        <v>261</v>
      </c>
      <c r="C1364" s="207">
        <v>16</v>
      </c>
      <c r="D1364" s="207">
        <v>4</v>
      </c>
      <c r="E1364" s="312" t="s">
        <v>1967</v>
      </c>
      <c r="F1364" s="243"/>
      <c r="G1364" s="97"/>
      <c r="H1364" s="99" t="str">
        <f t="shared" si="169"/>
        <v/>
      </c>
      <c r="I1364" s="99" t="str">
        <f t="shared" si="170"/>
        <v/>
      </c>
      <c r="J1364" s="388"/>
      <c r="K1364" s="331">
        <f>IFERROR(VLOOKUP(L1364,Mapping!AW:BA,5,FALSE),"")</f>
        <v>3</v>
      </c>
      <c r="L1364" s="97" t="s">
        <v>943</v>
      </c>
      <c r="M1364" s="336" t="s">
        <v>3047</v>
      </c>
      <c r="N1364" s="97" t="s">
        <v>2916</v>
      </c>
      <c r="O1364" s="255">
        <v>44853</v>
      </c>
      <c r="P1364" t="s">
        <v>3047</v>
      </c>
      <c r="Q1364" s="246"/>
      <c r="R1364" s="97"/>
      <c r="S1364" s="97"/>
      <c r="T1364" s="388">
        <v>1</v>
      </c>
      <c r="U1364" s="243"/>
      <c r="V1364" s="97"/>
      <c r="W1364" s="97"/>
      <c r="X1364" s="97"/>
      <c r="Y1364" s="217"/>
      <c r="Z1364" s="217"/>
      <c r="AA1364" s="217"/>
      <c r="AB1364" s="90" t="s">
        <v>3068</v>
      </c>
      <c r="AC1364" s="97"/>
      <c r="AD1364" s="366">
        <f>IF(AE1364="","",VLOOKUP(AE1364,Mapping!AT:AU,2,FALSE))</f>
        <v>2</v>
      </c>
      <c r="AE1364" s="13" t="s">
        <v>1</v>
      </c>
    </row>
    <row r="1365" spans="1:31">
      <c r="A1365" s="215">
        <v>1152</v>
      </c>
      <c r="B1365" s="217" t="s">
        <v>176</v>
      </c>
      <c r="C1365" s="207">
        <v>1</v>
      </c>
      <c r="D1365" s="207">
        <v>4</v>
      </c>
      <c r="E1365" s="312" t="s">
        <v>2505</v>
      </c>
      <c r="F1365" s="243">
        <v>8</v>
      </c>
      <c r="G1365" s="97"/>
      <c r="H1365" s="99" t="str">
        <f t="shared" si="169"/>
        <v/>
      </c>
      <c r="I1365" s="99" t="str">
        <f t="shared" si="170"/>
        <v/>
      </c>
      <c r="J1365" s="13" t="s">
        <v>205</v>
      </c>
      <c r="K1365" s="331">
        <f>IFERROR(VLOOKUP(L1365,Mapping!AW:BA,5,FALSE),"")</f>
        <v>2</v>
      </c>
      <c r="L1365" s="367" t="s">
        <v>925</v>
      </c>
      <c r="M1365" s="336" t="s">
        <v>2938</v>
      </c>
      <c r="N1365" s="97" t="s">
        <v>2916</v>
      </c>
      <c r="O1365" s="255">
        <v>44862</v>
      </c>
      <c r="P1365" s="13" t="s">
        <v>912</v>
      </c>
      <c r="Q1365" s="246">
        <v>2.8000000000000001E-2</v>
      </c>
      <c r="R1365" s="97">
        <v>28</v>
      </c>
      <c r="S1365" s="97"/>
      <c r="T1365" s="388">
        <v>2</v>
      </c>
      <c r="U1365" s="243"/>
      <c r="V1365" s="97"/>
      <c r="W1365" s="97"/>
      <c r="X1365" s="97"/>
      <c r="Y1365" s="217"/>
      <c r="Z1365" s="217"/>
      <c r="AA1365" s="217"/>
      <c r="AB1365" s="90" t="s">
        <v>3068</v>
      </c>
      <c r="AC1365" s="97"/>
      <c r="AD1365" s="366">
        <f>IF(AE1365="","",VLOOKUP(AE1365,Mapping!AT:AU,2,FALSE))</f>
        <v>3</v>
      </c>
      <c r="AE1365" s="13" t="s">
        <v>148</v>
      </c>
    </row>
    <row r="1366" spans="1:31">
      <c r="A1366" s="215" t="s">
        <v>614</v>
      </c>
      <c r="B1366" s="217" t="s">
        <v>615</v>
      </c>
      <c r="C1366" s="207">
        <v>2</v>
      </c>
      <c r="D1366" s="207">
        <v>8</v>
      </c>
      <c r="E1366" s="312" t="s">
        <v>1418</v>
      </c>
      <c r="F1366" s="243">
        <v>8</v>
      </c>
      <c r="G1366" s="97"/>
      <c r="H1366" s="99" t="str">
        <f t="shared" si="169"/>
        <v/>
      </c>
      <c r="I1366" s="99" t="str">
        <f t="shared" si="170"/>
        <v/>
      </c>
      <c r="J1366" s="13" t="s">
        <v>205</v>
      </c>
      <c r="K1366" s="331">
        <f>IFERROR(VLOOKUP(L1366,Mapping!AW:BA,5,FALSE),"")</f>
        <v>5</v>
      </c>
      <c r="L1366" s="216" t="s">
        <v>975</v>
      </c>
      <c r="M1366" s="336" t="s">
        <v>2938</v>
      </c>
      <c r="N1366" s="97" t="s">
        <v>2916</v>
      </c>
      <c r="O1366" s="255">
        <v>44862</v>
      </c>
      <c r="P1366" s="13" t="s">
        <v>912</v>
      </c>
      <c r="Q1366" s="246">
        <v>0.04</v>
      </c>
      <c r="R1366" s="97">
        <v>40</v>
      </c>
      <c r="S1366" s="97"/>
      <c r="T1366" s="388">
        <v>2</v>
      </c>
      <c r="U1366" s="243"/>
      <c r="V1366" s="97"/>
      <c r="W1366" s="97"/>
      <c r="X1366" s="97"/>
      <c r="Y1366" s="217"/>
      <c r="Z1366" s="217"/>
      <c r="AA1366" s="217"/>
      <c r="AB1366" s="90" t="s">
        <v>3068</v>
      </c>
      <c r="AC1366" s="97"/>
      <c r="AD1366" s="366">
        <f>IF(AE1366="","",VLOOKUP(AE1366,Mapping!AT:AU,2,FALSE))</f>
        <v>3</v>
      </c>
      <c r="AE1366" s="13" t="s">
        <v>148</v>
      </c>
    </row>
    <row r="1367" spans="1:31">
      <c r="A1367" s="215" t="s">
        <v>623</v>
      </c>
      <c r="B1367" s="217" t="s">
        <v>624</v>
      </c>
      <c r="C1367" s="207">
        <v>3</v>
      </c>
      <c r="D1367" s="207">
        <v>12</v>
      </c>
      <c r="E1367" s="312" t="s">
        <v>2513</v>
      </c>
      <c r="F1367" s="243">
        <v>8</v>
      </c>
      <c r="G1367" s="97"/>
      <c r="H1367" s="99" t="str">
        <f t="shared" si="169"/>
        <v/>
      </c>
      <c r="I1367" s="99" t="str">
        <f t="shared" si="170"/>
        <v/>
      </c>
      <c r="J1367" s="13" t="s">
        <v>205</v>
      </c>
      <c r="K1367" s="331">
        <f>IFERROR(VLOOKUP(L1367,Mapping!AW:BA,5,FALSE),"")</f>
        <v>2</v>
      </c>
      <c r="L1367" s="367" t="s">
        <v>925</v>
      </c>
      <c r="M1367" s="336" t="s">
        <v>2938</v>
      </c>
      <c r="N1367" s="97" t="s">
        <v>2916</v>
      </c>
      <c r="O1367" s="255">
        <v>44865</v>
      </c>
      <c r="P1367" s="13" t="s">
        <v>912</v>
      </c>
      <c r="Q1367" s="246">
        <v>2.8000000000000001E-2</v>
      </c>
      <c r="R1367" s="97">
        <v>28</v>
      </c>
      <c r="S1367" s="97"/>
      <c r="T1367" s="388">
        <v>2</v>
      </c>
      <c r="U1367" s="243"/>
      <c r="V1367" s="97"/>
      <c r="W1367" s="97"/>
      <c r="X1367" s="97"/>
      <c r="Y1367" s="217"/>
      <c r="Z1367" s="217"/>
      <c r="AA1367" s="217"/>
      <c r="AB1367" s="90" t="s">
        <v>3068</v>
      </c>
      <c r="AC1367" s="97"/>
      <c r="AD1367" s="366">
        <f>IF(AE1367="","",VLOOKUP(AE1367,Mapping!AT:AU,2,FALSE))</f>
        <v>3</v>
      </c>
      <c r="AE1367" s="13" t="s">
        <v>148</v>
      </c>
    </row>
    <row r="1368" spans="1:31">
      <c r="A1368" s="215" t="s">
        <v>3223</v>
      </c>
      <c r="B1368" s="217" t="s">
        <v>461</v>
      </c>
      <c r="C1368" s="207">
        <v>2</v>
      </c>
      <c r="D1368" s="207">
        <v>5</v>
      </c>
      <c r="E1368" s="312" t="s">
        <v>2454</v>
      </c>
      <c r="F1368" s="243">
        <v>8</v>
      </c>
      <c r="G1368" s="97"/>
      <c r="H1368" s="99" t="str">
        <f t="shared" si="169"/>
        <v/>
      </c>
      <c r="I1368" s="99" t="str">
        <f t="shared" si="170"/>
        <v/>
      </c>
      <c r="J1368" s="13" t="s">
        <v>205</v>
      </c>
      <c r="K1368" s="331">
        <f>IFERROR(VLOOKUP(L1368,Mapping!AW:BA,5,FALSE),"")</f>
        <v>2</v>
      </c>
      <c r="L1368" s="367" t="s">
        <v>925</v>
      </c>
      <c r="M1368" s="336" t="s">
        <v>2938</v>
      </c>
      <c r="N1368" s="97" t="s">
        <v>2916</v>
      </c>
      <c r="O1368" s="255">
        <v>44865</v>
      </c>
      <c r="P1368" s="13" t="s">
        <v>912</v>
      </c>
      <c r="Q1368" s="246">
        <v>2.5000000000000001E-2</v>
      </c>
      <c r="R1368" s="97">
        <v>25</v>
      </c>
      <c r="S1368" s="97"/>
      <c r="T1368" s="388">
        <v>2</v>
      </c>
      <c r="U1368" s="243"/>
      <c r="V1368" s="97"/>
      <c r="W1368" s="97"/>
      <c r="X1368" s="97"/>
      <c r="Y1368" s="217"/>
      <c r="Z1368" s="217"/>
      <c r="AA1368" s="217"/>
      <c r="AB1368" s="90" t="s">
        <v>3068</v>
      </c>
      <c r="AC1368" s="97"/>
      <c r="AD1368" s="366">
        <f>IF(AE1368="","",VLOOKUP(AE1368,Mapping!AT:AU,2,FALSE))</f>
        <v>3</v>
      </c>
      <c r="AE1368" s="13" t="s">
        <v>148</v>
      </c>
    </row>
    <row r="1369" spans="1:31">
      <c r="A1369" s="215" t="s">
        <v>582</v>
      </c>
      <c r="B1369" s="217" t="s">
        <v>583</v>
      </c>
      <c r="C1369" s="207">
        <v>17</v>
      </c>
      <c r="D1369" s="207">
        <v>19</v>
      </c>
      <c r="E1369" s="312" t="s">
        <v>1963</v>
      </c>
      <c r="F1369" s="243">
        <v>8</v>
      </c>
      <c r="G1369" s="97"/>
      <c r="H1369" s="99" t="str">
        <f t="shared" si="169"/>
        <v/>
      </c>
      <c r="I1369" s="99" t="str">
        <f t="shared" si="170"/>
        <v/>
      </c>
      <c r="J1369" s="388" t="s">
        <v>205</v>
      </c>
      <c r="K1369" s="331" t="str">
        <f>IFERROR(VLOOKUP(L1369,Mapping!AW:BA,5,FALSE),"")</f>
        <v/>
      </c>
      <c r="L1369" s="105" t="s">
        <v>2971</v>
      </c>
      <c r="M1369" s="336" t="s">
        <v>2938</v>
      </c>
      <c r="N1369" s="97" t="s">
        <v>2916</v>
      </c>
      <c r="O1369" s="255">
        <v>44865</v>
      </c>
      <c r="P1369" s="13" t="s">
        <v>912</v>
      </c>
      <c r="Q1369" s="246">
        <v>4.4999999999999998E-2</v>
      </c>
      <c r="R1369" s="97">
        <v>45</v>
      </c>
      <c r="S1369" s="97"/>
      <c r="T1369" s="388">
        <v>2</v>
      </c>
      <c r="U1369" s="243"/>
      <c r="V1369" s="97"/>
      <c r="W1369" s="97"/>
      <c r="X1369" s="97"/>
      <c r="Y1369" s="217"/>
      <c r="Z1369" s="217"/>
      <c r="AA1369" s="217"/>
      <c r="AB1369" s="90" t="s">
        <v>3068</v>
      </c>
      <c r="AC1369" s="97"/>
      <c r="AD1369" s="366">
        <f>IF(AE1369="","",VLOOKUP(AE1369,Mapping!AT:AU,2,FALSE))</f>
        <v>3</v>
      </c>
      <c r="AE1369" s="13" t="s">
        <v>148</v>
      </c>
    </row>
    <row r="1370" spans="1:31">
      <c r="A1370" s="215">
        <v>1152</v>
      </c>
      <c r="B1370" s="217" t="s">
        <v>176</v>
      </c>
      <c r="C1370" s="207">
        <v>1</v>
      </c>
      <c r="D1370" s="207">
        <v>4</v>
      </c>
      <c r="E1370" s="312" t="s">
        <v>2505</v>
      </c>
      <c r="F1370" s="243">
        <v>8</v>
      </c>
      <c r="G1370" s="97"/>
      <c r="H1370" s="99" t="str">
        <f t="shared" si="169"/>
        <v/>
      </c>
      <c r="I1370" s="99" t="str">
        <f t="shared" si="170"/>
        <v/>
      </c>
      <c r="J1370" s="388"/>
      <c r="K1370" s="331">
        <f>IFERROR(VLOOKUP(L1370,Mapping!AW:BA,5,FALSE),"")</f>
        <v>2</v>
      </c>
      <c r="L1370" s="367" t="s">
        <v>925</v>
      </c>
      <c r="M1370" s="336" t="s">
        <v>3057</v>
      </c>
      <c r="N1370" s="97" t="s">
        <v>2916</v>
      </c>
      <c r="O1370" s="255">
        <v>44862</v>
      </c>
      <c r="P1370" t="s">
        <v>3047</v>
      </c>
      <c r="Q1370" s="246"/>
      <c r="R1370" s="97"/>
      <c r="S1370" s="97"/>
      <c r="T1370" s="388">
        <v>1</v>
      </c>
      <c r="U1370" s="243"/>
      <c r="V1370" s="97"/>
      <c r="W1370" s="97"/>
      <c r="X1370" s="97"/>
      <c r="Y1370" s="217"/>
      <c r="Z1370" s="217"/>
      <c r="AA1370" s="217"/>
      <c r="AB1370" s="90" t="s">
        <v>3068</v>
      </c>
      <c r="AC1370" s="97"/>
      <c r="AD1370" s="366" t="str">
        <f>IF(AE1370="","",VLOOKUP(AE1370,Mapping!AT:AU,2,FALSE))</f>
        <v/>
      </c>
      <c r="AE1370" s="13"/>
    </row>
    <row r="1371" spans="1:31">
      <c r="A1371" s="215" t="s">
        <v>614</v>
      </c>
      <c r="B1371" s="217" t="s">
        <v>615</v>
      </c>
      <c r="C1371" s="207">
        <v>2</v>
      </c>
      <c r="D1371" s="207">
        <v>8</v>
      </c>
      <c r="E1371" s="312" t="s">
        <v>1418</v>
      </c>
      <c r="F1371" s="243">
        <v>8</v>
      </c>
      <c r="G1371" s="97"/>
      <c r="H1371" s="99" t="str">
        <f t="shared" si="169"/>
        <v/>
      </c>
      <c r="I1371" s="99" t="str">
        <f t="shared" si="170"/>
        <v/>
      </c>
      <c r="J1371" s="388"/>
      <c r="K1371" s="331">
        <f>IFERROR(VLOOKUP(L1371,Mapping!AW:BA,5,FALSE),"")</f>
        <v>5</v>
      </c>
      <c r="L1371" s="216" t="s">
        <v>975</v>
      </c>
      <c r="M1371" s="336" t="s">
        <v>3057</v>
      </c>
      <c r="N1371" s="97" t="s">
        <v>2916</v>
      </c>
      <c r="O1371" s="255">
        <v>44862</v>
      </c>
      <c r="P1371" t="s">
        <v>3047</v>
      </c>
      <c r="Q1371" s="246">
        <v>3.4000000000000002E-2</v>
      </c>
      <c r="R1371" s="97">
        <v>34</v>
      </c>
      <c r="S1371" s="97"/>
      <c r="T1371" s="388">
        <v>1</v>
      </c>
      <c r="U1371" s="243"/>
      <c r="V1371" s="97"/>
      <c r="W1371" s="97"/>
      <c r="X1371" s="97"/>
      <c r="Y1371" s="217"/>
      <c r="Z1371" s="217"/>
      <c r="AA1371" s="217"/>
      <c r="AB1371" s="90" t="s">
        <v>3068</v>
      </c>
      <c r="AC1371" s="97"/>
      <c r="AD1371" s="366" t="str">
        <f>IF(AE1371="","",VLOOKUP(AE1371,Mapping!AT:AU,2,FALSE))</f>
        <v/>
      </c>
      <c r="AE1371" s="13"/>
    </row>
    <row r="1372" spans="1:31">
      <c r="A1372" s="215" t="s">
        <v>623</v>
      </c>
      <c r="B1372" s="217" t="s">
        <v>624</v>
      </c>
      <c r="C1372" s="207">
        <v>3</v>
      </c>
      <c r="D1372" s="207">
        <v>12</v>
      </c>
      <c r="E1372" s="312" t="s">
        <v>2513</v>
      </c>
      <c r="F1372" s="243">
        <v>8</v>
      </c>
      <c r="G1372" s="97"/>
      <c r="H1372" s="99" t="str">
        <f t="shared" si="169"/>
        <v/>
      </c>
      <c r="I1372" s="99" t="str">
        <f t="shared" si="170"/>
        <v/>
      </c>
      <c r="J1372" s="388"/>
      <c r="K1372" s="331">
        <f>IFERROR(VLOOKUP(L1372,Mapping!AW:BA,5,FALSE),"")</f>
        <v>2</v>
      </c>
      <c r="L1372" s="367" t="s">
        <v>925</v>
      </c>
      <c r="M1372" s="336" t="s">
        <v>3057</v>
      </c>
      <c r="N1372" s="97" t="s">
        <v>2916</v>
      </c>
      <c r="O1372" s="255">
        <v>44865</v>
      </c>
      <c r="P1372" t="s">
        <v>3047</v>
      </c>
      <c r="Q1372" s="246">
        <v>4.0000000000000001E-3</v>
      </c>
      <c r="R1372" s="97">
        <v>4</v>
      </c>
      <c r="S1372" s="97"/>
      <c r="T1372" s="388">
        <v>1</v>
      </c>
      <c r="U1372" s="243"/>
      <c r="V1372" s="97"/>
      <c r="W1372" s="97"/>
      <c r="X1372" s="97"/>
      <c r="Y1372" s="217"/>
      <c r="Z1372" s="217"/>
      <c r="AA1372" s="217"/>
      <c r="AB1372" s="90" t="s">
        <v>3068</v>
      </c>
      <c r="AC1372" s="97"/>
      <c r="AD1372" s="366" t="str">
        <f>IF(AE1372="","",VLOOKUP(AE1372,Mapping!AT:AU,2,FALSE))</f>
        <v/>
      </c>
      <c r="AE1372" s="13"/>
    </row>
    <row r="1373" spans="1:31">
      <c r="A1373" s="215" t="s">
        <v>3223</v>
      </c>
      <c r="B1373" s="217" t="s">
        <v>461</v>
      </c>
      <c r="C1373" s="207">
        <v>2</v>
      </c>
      <c r="D1373" s="207">
        <v>5</v>
      </c>
      <c r="E1373" s="312" t="s">
        <v>2454</v>
      </c>
      <c r="F1373" s="243">
        <v>8</v>
      </c>
      <c r="G1373" s="97"/>
      <c r="H1373" s="99" t="str">
        <f t="shared" si="169"/>
        <v/>
      </c>
      <c r="I1373" s="99" t="str">
        <f t="shared" si="170"/>
        <v/>
      </c>
      <c r="J1373" s="388"/>
      <c r="K1373" s="331">
        <f>IFERROR(VLOOKUP(L1373,Mapping!AW:BA,5,FALSE),"")</f>
        <v>2</v>
      </c>
      <c r="L1373" s="367" t="s">
        <v>925</v>
      </c>
      <c r="M1373" s="336" t="s">
        <v>3057</v>
      </c>
      <c r="N1373" s="97" t="s">
        <v>2916</v>
      </c>
      <c r="O1373" s="255">
        <v>44865</v>
      </c>
      <c r="P1373" t="s">
        <v>3047</v>
      </c>
      <c r="Q1373" s="246">
        <v>7.0000000000000001E-3</v>
      </c>
      <c r="R1373" s="97">
        <v>7</v>
      </c>
      <c r="S1373" s="97"/>
      <c r="T1373" s="388">
        <v>1</v>
      </c>
      <c r="U1373" s="243"/>
      <c r="V1373" s="97"/>
      <c r="W1373" s="97"/>
      <c r="X1373" s="97"/>
      <c r="Y1373" s="217"/>
      <c r="Z1373" s="217"/>
      <c r="AA1373" s="217"/>
      <c r="AB1373" s="90" t="s">
        <v>3068</v>
      </c>
      <c r="AC1373" s="97"/>
      <c r="AD1373" s="366" t="str">
        <f>IF(AE1373="","",VLOOKUP(AE1373,Mapping!AT:AU,2,FALSE))</f>
        <v/>
      </c>
      <c r="AE1373" s="13"/>
    </row>
    <row r="1374" spans="1:31">
      <c r="A1374" s="215" t="s">
        <v>582</v>
      </c>
      <c r="B1374" s="217" t="s">
        <v>583</v>
      </c>
      <c r="C1374" s="207">
        <v>17</v>
      </c>
      <c r="D1374" s="207">
        <v>19</v>
      </c>
      <c r="E1374" s="312" t="s">
        <v>1963</v>
      </c>
      <c r="F1374" s="243">
        <v>8</v>
      </c>
      <c r="G1374" s="97"/>
      <c r="H1374" s="99" t="str">
        <f t="shared" si="169"/>
        <v/>
      </c>
      <c r="I1374" s="99" t="str">
        <f t="shared" si="170"/>
        <v/>
      </c>
      <c r="J1374" s="388"/>
      <c r="K1374" s="331" t="str">
        <f>IFERROR(VLOOKUP(L1374,Mapping!AW:BA,5,FALSE),"")</f>
        <v/>
      </c>
      <c r="L1374" s="105" t="s">
        <v>2971</v>
      </c>
      <c r="M1374" s="336" t="s">
        <v>3220</v>
      </c>
      <c r="N1374" s="97" t="s">
        <v>2916</v>
      </c>
      <c r="O1374" s="255">
        <v>44865</v>
      </c>
      <c r="Q1374" s="246">
        <v>9.1999999999999998E-2</v>
      </c>
      <c r="R1374" s="97">
        <v>92</v>
      </c>
      <c r="S1374" s="97"/>
      <c r="T1374" s="388">
        <v>1</v>
      </c>
      <c r="U1374" s="243"/>
      <c r="V1374" s="97"/>
      <c r="W1374" s="97"/>
      <c r="X1374" s="97"/>
      <c r="Y1374" s="217"/>
      <c r="Z1374" s="217"/>
      <c r="AA1374" s="217"/>
      <c r="AB1374" s="90" t="s">
        <v>3068</v>
      </c>
      <c r="AC1374" s="97"/>
      <c r="AD1374" s="366" t="str">
        <f>IF(AE1374="","",VLOOKUP(AE1374,Mapping!AT:AU,2,FALSE))</f>
        <v/>
      </c>
      <c r="AE1374" s="13"/>
    </row>
    <row r="1375" spans="1:31">
      <c r="A1375" s="215">
        <v>1160</v>
      </c>
      <c r="B1375" s="217" t="s">
        <v>180</v>
      </c>
      <c r="C1375" s="207">
        <v>1</v>
      </c>
      <c r="D1375" s="207">
        <v>2</v>
      </c>
      <c r="E1375" s="312" t="s">
        <v>2499</v>
      </c>
      <c r="F1375" s="243">
        <v>8</v>
      </c>
      <c r="G1375" s="97"/>
      <c r="H1375" s="99" t="str">
        <f t="shared" si="169"/>
        <v/>
      </c>
      <c r="I1375" s="99" t="str">
        <f t="shared" si="170"/>
        <v/>
      </c>
      <c r="J1375" s="13" t="s">
        <v>205</v>
      </c>
      <c r="K1375" s="331">
        <f>IFERROR(VLOOKUP(L1375,Mapping!AW:BA,5,FALSE),"")</f>
        <v>2</v>
      </c>
      <c r="L1375" s="367" t="s">
        <v>925</v>
      </c>
      <c r="M1375" s="336" t="s">
        <v>2938</v>
      </c>
      <c r="N1375" s="97" t="s">
        <v>2916</v>
      </c>
      <c r="O1375" s="255">
        <v>44866</v>
      </c>
      <c r="P1375" s="13" t="s">
        <v>912</v>
      </c>
      <c r="Q1375" s="246">
        <v>2.8000000000000001E-2</v>
      </c>
      <c r="R1375" s="97">
        <v>28</v>
      </c>
      <c r="S1375" s="97"/>
      <c r="T1375" s="388">
        <v>2</v>
      </c>
      <c r="U1375" s="243"/>
      <c r="V1375" s="97"/>
      <c r="W1375" s="97"/>
      <c r="X1375" s="97"/>
      <c r="Y1375" s="217"/>
      <c r="Z1375" s="217"/>
      <c r="AA1375" s="217"/>
      <c r="AB1375" s="90" t="s">
        <v>3068</v>
      </c>
      <c r="AC1375" s="97"/>
      <c r="AD1375" s="366">
        <f>IF(AE1375="","",VLOOKUP(AE1375,Mapping!AT:AU,2,FALSE))</f>
        <v>3</v>
      </c>
      <c r="AE1375" s="13" t="s">
        <v>148</v>
      </c>
    </row>
    <row r="1376" spans="1:31">
      <c r="A1376" s="215">
        <v>1160</v>
      </c>
      <c r="B1376" s="217" t="s">
        <v>180</v>
      </c>
      <c r="C1376" s="207">
        <v>1</v>
      </c>
      <c r="D1376" s="207">
        <v>2</v>
      </c>
      <c r="E1376" s="312" t="s">
        <v>2499</v>
      </c>
      <c r="F1376" s="243">
        <v>8</v>
      </c>
      <c r="G1376" s="97"/>
      <c r="H1376" s="99" t="str">
        <f t="shared" si="169"/>
        <v/>
      </c>
      <c r="I1376" s="99" t="str">
        <f t="shared" si="170"/>
        <v/>
      </c>
      <c r="J1376" s="101"/>
      <c r="K1376" s="331">
        <f>IFERROR(VLOOKUP(L1376,Mapping!AW:BA,5,FALSE),"")</f>
        <v>2</v>
      </c>
      <c r="L1376" s="367" t="s">
        <v>925</v>
      </c>
      <c r="M1376" s="336" t="s">
        <v>3057</v>
      </c>
      <c r="N1376" s="97" t="s">
        <v>2916</v>
      </c>
      <c r="O1376" s="255">
        <v>44866</v>
      </c>
      <c r="P1376" t="s">
        <v>3047</v>
      </c>
      <c r="Q1376" s="246">
        <v>3.0000000000000001E-3</v>
      </c>
      <c r="R1376" s="97">
        <v>3</v>
      </c>
      <c r="S1376" s="97"/>
      <c r="T1376" s="388">
        <v>1</v>
      </c>
      <c r="U1376" s="243"/>
      <c r="V1376" s="97"/>
      <c r="W1376" s="97"/>
      <c r="X1376" s="97"/>
      <c r="Y1376" s="217"/>
      <c r="Z1376" s="217"/>
      <c r="AA1376" s="217"/>
      <c r="AB1376" s="90" t="s">
        <v>3068</v>
      </c>
      <c r="AC1376" s="97"/>
      <c r="AD1376" s="366" t="str">
        <f>IF(AE1376="","",VLOOKUP(AE1376,Mapping!AT:AU,2,FALSE))</f>
        <v/>
      </c>
      <c r="AE1376" s="13"/>
    </row>
    <row r="1377" spans="1:31">
      <c r="A1377" s="215">
        <v>1072</v>
      </c>
      <c r="B1377" s="217" t="s">
        <v>149</v>
      </c>
      <c r="C1377" s="207">
        <v>1</v>
      </c>
      <c r="D1377" s="207">
        <v>2</v>
      </c>
      <c r="E1377" s="312" t="s">
        <v>1391</v>
      </c>
      <c r="F1377" s="243">
        <v>8</v>
      </c>
      <c r="G1377" s="97"/>
      <c r="H1377" s="99" t="str">
        <f t="shared" si="169"/>
        <v/>
      </c>
      <c r="I1377" s="99" t="str">
        <f t="shared" si="170"/>
        <v/>
      </c>
      <c r="J1377" s="101" t="s">
        <v>205</v>
      </c>
      <c r="K1377" s="331">
        <f>IFERROR(VLOOKUP(L1377,Mapping!AW:BA,5,FALSE),"")</f>
        <v>2</v>
      </c>
      <c r="L1377" s="367" t="s">
        <v>925</v>
      </c>
      <c r="M1377" s="336" t="s">
        <v>2938</v>
      </c>
      <c r="N1377" s="97" t="s">
        <v>2916</v>
      </c>
      <c r="O1377" s="255">
        <v>44866</v>
      </c>
      <c r="P1377" s="13" t="s">
        <v>912</v>
      </c>
      <c r="Q1377" s="246">
        <v>3.5000000000000003E-2</v>
      </c>
      <c r="R1377" s="97">
        <v>35</v>
      </c>
      <c r="S1377" s="97"/>
      <c r="T1377" s="388">
        <v>2</v>
      </c>
      <c r="U1377" s="243"/>
      <c r="V1377" s="97"/>
      <c r="W1377" s="97"/>
      <c r="X1377" s="97"/>
      <c r="Y1377" s="217"/>
      <c r="Z1377" s="217"/>
      <c r="AA1377" s="217"/>
      <c r="AB1377" s="90" t="s">
        <v>3068</v>
      </c>
      <c r="AC1377" s="97"/>
      <c r="AD1377" s="366">
        <f>IF(AE1377="","",VLOOKUP(AE1377,Mapping!AT:AU,2,FALSE))</f>
        <v>3</v>
      </c>
      <c r="AE1377" s="13" t="s">
        <v>148</v>
      </c>
    </row>
    <row r="1378" spans="1:31">
      <c r="A1378" s="215">
        <v>1072</v>
      </c>
      <c r="B1378" s="217" t="s">
        <v>149</v>
      </c>
      <c r="C1378" s="207">
        <v>1</v>
      </c>
      <c r="D1378" s="207">
        <v>2</v>
      </c>
      <c r="E1378" s="312" t="s">
        <v>1391</v>
      </c>
      <c r="F1378" s="243">
        <v>8</v>
      </c>
      <c r="G1378" s="97"/>
      <c r="H1378" s="99" t="str">
        <f t="shared" si="169"/>
        <v/>
      </c>
      <c r="I1378" s="99" t="str">
        <f t="shared" si="170"/>
        <v/>
      </c>
      <c r="J1378" s="101"/>
      <c r="K1378" s="331">
        <f>IFERROR(VLOOKUP(L1378,Mapping!AW:BA,5,FALSE),"")</f>
        <v>2</v>
      </c>
      <c r="L1378" s="367" t="s">
        <v>925</v>
      </c>
      <c r="M1378" s="336" t="s">
        <v>3057</v>
      </c>
      <c r="N1378" s="97" t="s">
        <v>2916</v>
      </c>
      <c r="O1378" s="255">
        <v>44866</v>
      </c>
      <c r="P1378" t="s">
        <v>3047</v>
      </c>
      <c r="Q1378" s="246"/>
      <c r="R1378" s="97"/>
      <c r="S1378" s="97"/>
      <c r="T1378" s="388">
        <v>1</v>
      </c>
      <c r="U1378" s="243"/>
      <c r="V1378" s="97"/>
      <c r="W1378" s="97"/>
      <c r="X1378" s="97"/>
      <c r="Y1378" s="217"/>
      <c r="Z1378" s="217"/>
      <c r="AA1378" s="217"/>
      <c r="AB1378" s="90" t="s">
        <v>3068</v>
      </c>
      <c r="AC1378" s="97"/>
      <c r="AD1378" s="366" t="str">
        <f>IF(AE1378="","",VLOOKUP(AE1378,Mapping!AT:AU,2,FALSE))</f>
        <v/>
      </c>
      <c r="AE1378" s="13"/>
    </row>
    <row r="1379" spans="1:31">
      <c r="A1379" s="215" t="s">
        <v>3224</v>
      </c>
      <c r="B1379" s="217" t="s">
        <v>624</v>
      </c>
      <c r="C1379" s="207">
        <v>3</v>
      </c>
      <c r="D1379" s="207">
        <v>12</v>
      </c>
      <c r="E1379" s="312" t="s">
        <v>1418</v>
      </c>
      <c r="F1379" s="243">
        <v>8</v>
      </c>
      <c r="G1379" s="97"/>
      <c r="H1379" s="99" t="str">
        <f t="shared" si="169"/>
        <v/>
      </c>
      <c r="I1379" s="99" t="str">
        <f t="shared" si="170"/>
        <v/>
      </c>
      <c r="J1379" s="101" t="s">
        <v>205</v>
      </c>
      <c r="K1379" s="331">
        <f>IFERROR(VLOOKUP(L1379,Mapping!AW:BA,5,FALSE),"")</f>
        <v>5</v>
      </c>
      <c r="L1379" s="216" t="s">
        <v>975</v>
      </c>
      <c r="M1379" s="336" t="s">
        <v>2938</v>
      </c>
      <c r="N1379" s="97" t="s">
        <v>2916</v>
      </c>
      <c r="O1379" s="255">
        <v>44866</v>
      </c>
      <c r="P1379" s="13" t="s">
        <v>912</v>
      </c>
      <c r="Q1379" s="246">
        <v>3.3000000000000002E-2</v>
      </c>
      <c r="R1379" s="97">
        <v>33</v>
      </c>
      <c r="S1379" s="97"/>
      <c r="T1379" s="388">
        <v>2</v>
      </c>
      <c r="U1379" s="243"/>
      <c r="V1379" s="97"/>
      <c r="W1379" s="97"/>
      <c r="X1379" s="97"/>
      <c r="Y1379" s="217"/>
      <c r="Z1379" s="217"/>
      <c r="AA1379" s="217"/>
      <c r="AB1379" s="90" t="s">
        <v>3068</v>
      </c>
      <c r="AC1379" s="97"/>
      <c r="AD1379" s="366">
        <f>IF(AE1379="","",VLOOKUP(AE1379,Mapping!AT:AU,2,FALSE))</f>
        <v>3</v>
      </c>
      <c r="AE1379" s="13" t="s">
        <v>148</v>
      </c>
    </row>
    <row r="1380" spans="1:31">
      <c r="A1380" s="215" t="s">
        <v>3224</v>
      </c>
      <c r="B1380" s="217" t="s">
        <v>624</v>
      </c>
      <c r="C1380" s="207">
        <v>3</v>
      </c>
      <c r="D1380" s="207">
        <v>12</v>
      </c>
      <c r="E1380" s="312" t="s">
        <v>1418</v>
      </c>
      <c r="F1380" s="243">
        <v>8</v>
      </c>
      <c r="G1380" s="97"/>
      <c r="H1380" s="99" t="str">
        <f t="shared" si="169"/>
        <v/>
      </c>
      <c r="I1380" s="99" t="str">
        <f t="shared" si="170"/>
        <v/>
      </c>
      <c r="J1380" s="101"/>
      <c r="K1380" s="331">
        <f>IFERROR(VLOOKUP(L1380,Mapping!AW:BA,5,FALSE),"")</f>
        <v>5</v>
      </c>
      <c r="L1380" s="216" t="s">
        <v>975</v>
      </c>
      <c r="M1380" s="336" t="s">
        <v>3057</v>
      </c>
      <c r="N1380" s="97" t="s">
        <v>2916</v>
      </c>
      <c r="O1380" s="255">
        <v>44866</v>
      </c>
      <c r="P1380" t="s">
        <v>3047</v>
      </c>
      <c r="Q1380" s="246">
        <v>2.1999999999999999E-2</v>
      </c>
      <c r="R1380" s="97">
        <v>22</v>
      </c>
      <c r="S1380" s="97"/>
      <c r="T1380" s="388">
        <v>1</v>
      </c>
      <c r="U1380" s="243"/>
      <c r="V1380" s="97"/>
      <c r="W1380" s="97"/>
      <c r="X1380" s="97"/>
      <c r="Y1380" s="217"/>
      <c r="Z1380" s="217"/>
      <c r="AA1380" s="217"/>
      <c r="AB1380" s="90" t="s">
        <v>3068</v>
      </c>
      <c r="AC1380" s="97"/>
      <c r="AD1380" s="366" t="str">
        <f>IF(AE1380="","",VLOOKUP(AE1380,Mapping!AT:AU,2,FALSE))</f>
        <v/>
      </c>
      <c r="AE1380" s="13"/>
    </row>
    <row r="1381" spans="1:31">
      <c r="A1381" s="215" t="s">
        <v>614</v>
      </c>
      <c r="B1381" s="217" t="s">
        <v>615</v>
      </c>
      <c r="C1381" s="207">
        <v>2</v>
      </c>
      <c r="D1381" s="207">
        <v>8</v>
      </c>
      <c r="E1381" s="312" t="s">
        <v>1418</v>
      </c>
      <c r="F1381" s="243">
        <v>8</v>
      </c>
      <c r="G1381" s="97"/>
      <c r="H1381" s="99" t="str">
        <f t="shared" si="169"/>
        <v/>
      </c>
      <c r="I1381" s="99" t="str">
        <f t="shared" si="170"/>
        <v/>
      </c>
      <c r="J1381" s="101" t="s">
        <v>205</v>
      </c>
      <c r="K1381" s="331">
        <f>IFERROR(VLOOKUP(L1381,Mapping!AW:BA,5,FALSE),"")</f>
        <v>2</v>
      </c>
      <c r="L1381" s="367" t="s">
        <v>925</v>
      </c>
      <c r="M1381" s="336" t="s">
        <v>2938</v>
      </c>
      <c r="N1381" s="97" t="s">
        <v>2916</v>
      </c>
      <c r="O1381" s="255">
        <v>44866</v>
      </c>
      <c r="P1381" s="13" t="s">
        <v>912</v>
      </c>
      <c r="Q1381" s="246">
        <v>0.03</v>
      </c>
      <c r="R1381" s="97">
        <v>30</v>
      </c>
      <c r="S1381" s="97"/>
      <c r="T1381" s="388">
        <v>2</v>
      </c>
      <c r="U1381" s="243"/>
      <c r="V1381" s="97"/>
      <c r="W1381" s="97"/>
      <c r="X1381" s="97"/>
      <c r="Y1381" s="217"/>
      <c r="Z1381" s="217"/>
      <c r="AA1381" s="217"/>
      <c r="AB1381" s="90" t="s">
        <v>3068</v>
      </c>
      <c r="AC1381" s="97"/>
      <c r="AD1381" s="366">
        <f>IF(AE1381="","",VLOOKUP(AE1381,Mapping!AT:AU,2,FALSE))</f>
        <v>3</v>
      </c>
      <c r="AE1381" s="13" t="s">
        <v>148</v>
      </c>
    </row>
    <row r="1382" spans="1:31">
      <c r="A1382" s="215" t="s">
        <v>614</v>
      </c>
      <c r="B1382" s="217" t="s">
        <v>615</v>
      </c>
      <c r="C1382" s="207">
        <v>2</v>
      </c>
      <c r="D1382" s="207">
        <v>8</v>
      </c>
      <c r="E1382" s="312" t="s">
        <v>1418</v>
      </c>
      <c r="F1382" s="243">
        <v>8</v>
      </c>
      <c r="G1382" s="97"/>
      <c r="H1382" s="99" t="str">
        <f t="shared" si="169"/>
        <v/>
      </c>
      <c r="I1382" s="99" t="str">
        <f t="shared" si="170"/>
        <v/>
      </c>
      <c r="J1382" s="101"/>
      <c r="K1382" s="331">
        <f>IFERROR(VLOOKUP(L1382,Mapping!AW:BA,5,FALSE),"")</f>
        <v>2</v>
      </c>
      <c r="L1382" s="367" t="s">
        <v>925</v>
      </c>
      <c r="M1382" s="336" t="s">
        <v>3057</v>
      </c>
      <c r="N1382" s="97" t="s">
        <v>2916</v>
      </c>
      <c r="O1382" s="255">
        <v>44866</v>
      </c>
      <c r="P1382" t="s">
        <v>3047</v>
      </c>
      <c r="Q1382" s="246">
        <v>2.8000000000000001E-2</v>
      </c>
      <c r="R1382" s="97">
        <v>28</v>
      </c>
      <c r="S1382" s="97"/>
      <c r="T1382" s="388">
        <v>1</v>
      </c>
      <c r="U1382" s="243"/>
      <c r="V1382" s="97"/>
      <c r="W1382" s="97"/>
      <c r="X1382" s="97"/>
      <c r="Y1382" s="217"/>
      <c r="Z1382" s="217"/>
      <c r="AA1382" s="217"/>
      <c r="AB1382" s="90" t="s">
        <v>3068</v>
      </c>
      <c r="AC1382" s="97"/>
      <c r="AD1382" s="366" t="str">
        <f>IF(AE1382="","",VLOOKUP(AE1382,Mapping!AT:AU,2,FALSE))</f>
        <v/>
      </c>
      <c r="AE1382" s="13"/>
    </row>
    <row r="1383" spans="1:31">
      <c r="A1383" s="215">
        <v>1072</v>
      </c>
      <c r="B1383" s="217" t="s">
        <v>149</v>
      </c>
      <c r="C1383" s="207">
        <v>1</v>
      </c>
      <c r="D1383" s="207">
        <v>2</v>
      </c>
      <c r="E1383" s="312" t="s">
        <v>1987</v>
      </c>
      <c r="F1383" s="243">
        <v>8</v>
      </c>
      <c r="G1383" s="97"/>
      <c r="H1383" s="99" t="str">
        <f t="shared" ref="H1383:H1414" si="171">IF(G1383="","","UREN -80 033001"&amp;" "&amp;F1383&amp;" "&amp;G1383)</f>
        <v/>
      </c>
      <c r="I1383" s="99" t="str">
        <f t="shared" ref="I1383:I1414" si="172">IF(G1383="","",F1383&amp;" "&amp;G1383)</f>
        <v/>
      </c>
      <c r="J1383" s="101" t="s">
        <v>205</v>
      </c>
      <c r="K1383" s="331">
        <f>IFERROR(VLOOKUP(L1383,Mapping!AW:BA,5,FALSE),"")</f>
        <v>5</v>
      </c>
      <c r="L1383" s="216" t="s">
        <v>975</v>
      </c>
      <c r="M1383" s="336" t="s">
        <v>2938</v>
      </c>
      <c r="N1383" s="97" t="s">
        <v>2916</v>
      </c>
      <c r="O1383" s="255">
        <v>44872</v>
      </c>
      <c r="P1383" s="13" t="s">
        <v>912</v>
      </c>
      <c r="Q1383" s="246">
        <v>2.5000000000000001E-2</v>
      </c>
      <c r="R1383" s="97">
        <v>25</v>
      </c>
      <c r="S1383" s="97"/>
      <c r="T1383" s="388">
        <v>2</v>
      </c>
      <c r="U1383" s="243"/>
      <c r="V1383" s="97"/>
      <c r="W1383" s="97"/>
      <c r="X1383" s="97"/>
      <c r="Y1383" s="217"/>
      <c r="Z1383" s="217"/>
      <c r="AA1383" s="217"/>
      <c r="AB1383" s="90" t="s">
        <v>3068</v>
      </c>
      <c r="AC1383" s="97"/>
      <c r="AD1383" s="366">
        <f>IF(AE1383="","",VLOOKUP(AE1383,Mapping!AT:AU,2,FALSE))</f>
        <v>3</v>
      </c>
      <c r="AE1383" s="13" t="s">
        <v>148</v>
      </c>
    </row>
    <row r="1384" spans="1:31">
      <c r="A1384" s="215">
        <v>1072</v>
      </c>
      <c r="B1384" s="217" t="s">
        <v>149</v>
      </c>
      <c r="C1384" s="207">
        <v>1</v>
      </c>
      <c r="D1384" s="207">
        <v>2</v>
      </c>
      <c r="E1384" s="312" t="s">
        <v>1987</v>
      </c>
      <c r="F1384" s="243">
        <v>8</v>
      </c>
      <c r="G1384" s="97"/>
      <c r="H1384" s="99" t="str">
        <f t="shared" si="171"/>
        <v/>
      </c>
      <c r="I1384" s="99" t="str">
        <f t="shared" si="172"/>
        <v/>
      </c>
      <c r="J1384" s="101"/>
      <c r="K1384" s="331">
        <f>IFERROR(VLOOKUP(L1384,Mapping!AW:BA,5,FALSE),"")</f>
        <v>5</v>
      </c>
      <c r="L1384" s="216" t="s">
        <v>975</v>
      </c>
      <c r="M1384" s="336" t="s">
        <v>3057</v>
      </c>
      <c r="N1384" s="97" t="s">
        <v>2916</v>
      </c>
      <c r="O1384" s="255">
        <v>44872</v>
      </c>
      <c r="P1384" t="s">
        <v>3047</v>
      </c>
      <c r="Q1384" s="246">
        <v>4.0000000000000001E-3</v>
      </c>
      <c r="R1384" s="97">
        <v>4</v>
      </c>
      <c r="S1384" s="97"/>
      <c r="T1384" s="388">
        <v>1</v>
      </c>
      <c r="U1384" s="243"/>
      <c r="V1384" s="97"/>
      <c r="W1384" s="97"/>
      <c r="X1384" s="97"/>
      <c r="Y1384" s="217"/>
      <c r="Z1384" s="217"/>
      <c r="AA1384" s="217"/>
      <c r="AB1384" s="90" t="s">
        <v>3068</v>
      </c>
      <c r="AC1384" s="97"/>
      <c r="AD1384" s="366" t="str">
        <f>IF(AE1384="","",VLOOKUP(AE1384,Mapping!AT:AU,2,FALSE))</f>
        <v/>
      </c>
      <c r="AE1384" s="13"/>
    </row>
    <row r="1385" spans="1:31">
      <c r="A1385" s="215" t="s">
        <v>611</v>
      </c>
      <c r="B1385" s="217" t="s">
        <v>612</v>
      </c>
      <c r="C1385" s="207">
        <v>4</v>
      </c>
      <c r="D1385" s="207">
        <v>13</v>
      </c>
      <c r="E1385" s="312" t="s">
        <v>1209</v>
      </c>
      <c r="F1385" s="243">
        <v>8</v>
      </c>
      <c r="G1385" s="97"/>
      <c r="H1385" s="99" t="str">
        <f t="shared" si="171"/>
        <v/>
      </c>
      <c r="I1385" s="99" t="str">
        <f t="shared" si="172"/>
        <v/>
      </c>
      <c r="J1385" s="101" t="s">
        <v>205</v>
      </c>
      <c r="K1385" s="331">
        <f>IFERROR(VLOOKUP(L1385,Mapping!AW:BA,5,FALSE),"")</f>
        <v>5</v>
      </c>
      <c r="L1385" s="216" t="s">
        <v>975</v>
      </c>
      <c r="M1385" s="336" t="s">
        <v>2938</v>
      </c>
      <c r="N1385" s="97" t="s">
        <v>2916</v>
      </c>
      <c r="O1385" s="255">
        <v>44873</v>
      </c>
      <c r="P1385" s="13" t="s">
        <v>912</v>
      </c>
      <c r="Q1385" s="246">
        <v>3.4000000000000002E-2</v>
      </c>
      <c r="R1385" s="97">
        <v>34</v>
      </c>
      <c r="S1385" s="97"/>
      <c r="T1385" s="388">
        <v>2</v>
      </c>
      <c r="U1385" s="243"/>
      <c r="V1385" s="97"/>
      <c r="W1385" s="97"/>
      <c r="X1385" s="97"/>
      <c r="Y1385" s="217"/>
      <c r="Z1385" s="217"/>
      <c r="AA1385" s="217"/>
      <c r="AB1385" s="90" t="s">
        <v>3068</v>
      </c>
      <c r="AC1385" s="97"/>
      <c r="AD1385" s="366">
        <f>IF(AE1385="","",VLOOKUP(AE1385,Mapping!AT:AU,2,FALSE))</f>
        <v>3</v>
      </c>
      <c r="AE1385" s="13" t="s">
        <v>148</v>
      </c>
    </row>
    <row r="1386" spans="1:31">
      <c r="A1386" s="215" t="s">
        <v>611</v>
      </c>
      <c r="B1386" s="217" t="s">
        <v>612</v>
      </c>
      <c r="C1386" s="207">
        <v>4</v>
      </c>
      <c r="D1386" s="207">
        <v>13</v>
      </c>
      <c r="E1386" s="312" t="s">
        <v>1209</v>
      </c>
      <c r="F1386" s="243">
        <v>8</v>
      </c>
      <c r="G1386" s="97"/>
      <c r="H1386" s="99" t="str">
        <f t="shared" si="171"/>
        <v/>
      </c>
      <c r="I1386" s="99" t="str">
        <f t="shared" si="172"/>
        <v/>
      </c>
      <c r="J1386" s="101"/>
      <c r="K1386" s="331">
        <f>IFERROR(VLOOKUP(L1386,Mapping!AW:BA,5,FALSE),"")</f>
        <v>5</v>
      </c>
      <c r="L1386" s="216" t="s">
        <v>975</v>
      </c>
      <c r="M1386" s="336" t="s">
        <v>3057</v>
      </c>
      <c r="N1386" s="97" t="s">
        <v>2916</v>
      </c>
      <c r="O1386" s="255">
        <v>44873</v>
      </c>
      <c r="P1386" t="s">
        <v>3047</v>
      </c>
      <c r="Q1386" s="246">
        <v>4.0000000000000001E-3</v>
      </c>
      <c r="R1386" s="97">
        <v>4</v>
      </c>
      <c r="S1386" s="97"/>
      <c r="T1386" s="388">
        <v>1</v>
      </c>
      <c r="U1386" s="243"/>
      <c r="V1386" s="97"/>
      <c r="W1386" s="97"/>
      <c r="X1386" s="97"/>
      <c r="Y1386" s="217"/>
      <c r="Z1386" s="217"/>
      <c r="AA1386" s="217"/>
      <c r="AB1386" s="90" t="s">
        <v>3068</v>
      </c>
      <c r="AC1386" s="97"/>
      <c r="AD1386" s="366" t="str">
        <f>IF(AE1386="","",VLOOKUP(AE1386,Mapping!AT:AU,2,FALSE))</f>
        <v/>
      </c>
      <c r="AE1386" s="13"/>
    </row>
    <row r="1387" spans="1:31">
      <c r="A1387" s="215">
        <v>1066</v>
      </c>
      <c r="B1387" s="217" t="s">
        <v>129</v>
      </c>
      <c r="C1387" s="207">
        <v>2</v>
      </c>
      <c r="D1387" s="207">
        <v>5</v>
      </c>
      <c r="E1387" s="312" t="s">
        <v>2482</v>
      </c>
      <c r="F1387" s="243">
        <v>8</v>
      </c>
      <c r="G1387" s="97"/>
      <c r="H1387" s="99" t="str">
        <f t="shared" si="171"/>
        <v/>
      </c>
      <c r="I1387" s="99" t="str">
        <f t="shared" si="172"/>
        <v/>
      </c>
      <c r="J1387" s="101" t="s">
        <v>205</v>
      </c>
      <c r="K1387" s="331">
        <f>IFERROR(VLOOKUP(L1387,Mapping!AW:BA,5,FALSE),"")</f>
        <v>5</v>
      </c>
      <c r="L1387" s="216" t="s">
        <v>975</v>
      </c>
      <c r="M1387" s="336" t="s">
        <v>2938</v>
      </c>
      <c r="N1387" s="97" t="s">
        <v>2916</v>
      </c>
      <c r="O1387" s="255">
        <v>44873</v>
      </c>
      <c r="P1387" s="13" t="s">
        <v>912</v>
      </c>
      <c r="Q1387" s="246">
        <v>2.5999999999999999E-2</v>
      </c>
      <c r="R1387" s="97">
        <v>26</v>
      </c>
      <c r="S1387" s="97"/>
      <c r="T1387" s="388">
        <v>2</v>
      </c>
      <c r="U1387" s="243"/>
      <c r="V1387" s="97"/>
      <c r="W1387" s="97"/>
      <c r="X1387" s="97"/>
      <c r="Y1387" s="217"/>
      <c r="Z1387" s="217"/>
      <c r="AA1387" s="217"/>
      <c r="AB1387" s="90" t="s">
        <v>3068</v>
      </c>
      <c r="AC1387" s="97"/>
      <c r="AD1387" s="366">
        <f>IF(AE1387="","",VLOOKUP(AE1387,Mapping!AT:AU,2,FALSE))</f>
        <v>3</v>
      </c>
      <c r="AE1387" s="13" t="s">
        <v>148</v>
      </c>
    </row>
    <row r="1388" spans="1:31">
      <c r="A1388" s="215">
        <v>1066</v>
      </c>
      <c r="B1388" s="217" t="s">
        <v>129</v>
      </c>
      <c r="C1388" s="207">
        <v>2</v>
      </c>
      <c r="D1388" s="207">
        <v>5</v>
      </c>
      <c r="E1388" s="312" t="s">
        <v>2482</v>
      </c>
      <c r="F1388" s="243">
        <v>8</v>
      </c>
      <c r="G1388" s="97"/>
      <c r="H1388" s="99" t="str">
        <f t="shared" si="171"/>
        <v/>
      </c>
      <c r="I1388" s="99" t="str">
        <f t="shared" si="172"/>
        <v/>
      </c>
      <c r="J1388" s="101"/>
      <c r="K1388" s="331">
        <f>IFERROR(VLOOKUP(L1388,Mapping!AW:BA,5,FALSE),"")</f>
        <v>5</v>
      </c>
      <c r="L1388" s="216" t="s">
        <v>975</v>
      </c>
      <c r="M1388" s="336" t="s">
        <v>3057</v>
      </c>
      <c r="N1388" s="97" t="s">
        <v>2916</v>
      </c>
      <c r="O1388" s="255">
        <v>44873</v>
      </c>
      <c r="P1388" t="s">
        <v>3047</v>
      </c>
      <c r="Q1388" s="246">
        <v>7.0000000000000001E-3</v>
      </c>
      <c r="R1388" s="97">
        <v>7</v>
      </c>
      <c r="S1388" s="97"/>
      <c r="T1388" s="388">
        <v>1</v>
      </c>
      <c r="U1388" s="243"/>
      <c r="V1388" s="97"/>
      <c r="W1388" s="97"/>
      <c r="X1388" s="97"/>
      <c r="Y1388" s="217"/>
      <c r="Z1388" s="217"/>
      <c r="AA1388" s="217"/>
      <c r="AB1388" s="90" t="s">
        <v>3068</v>
      </c>
      <c r="AC1388" s="97"/>
      <c r="AD1388" s="366" t="str">
        <f>IF(AE1388="","",VLOOKUP(AE1388,Mapping!AT:AU,2,FALSE))</f>
        <v/>
      </c>
      <c r="AE1388" s="13"/>
    </row>
    <row r="1389" spans="1:31">
      <c r="A1389" s="215" t="s">
        <v>336</v>
      </c>
      <c r="B1389" s="217" t="s">
        <v>337</v>
      </c>
      <c r="C1389" s="312"/>
      <c r="D1389" s="312"/>
      <c r="E1389" s="312"/>
      <c r="F1389" s="243">
        <v>10</v>
      </c>
      <c r="G1389" s="97"/>
      <c r="H1389" s="99" t="str">
        <f t="shared" si="171"/>
        <v/>
      </c>
      <c r="I1389" s="99" t="str">
        <f t="shared" si="172"/>
        <v/>
      </c>
      <c r="J1389" s="101" t="s">
        <v>205</v>
      </c>
      <c r="K1389" s="331">
        <f>IFERROR(VLOOKUP(L1389,Mapping!AW:BA,5,FALSE),"")</f>
        <v>1</v>
      </c>
      <c r="L1389" s="97" t="s">
        <v>905</v>
      </c>
      <c r="M1389" s="336" t="s">
        <v>2938</v>
      </c>
      <c r="N1389" s="97" t="s">
        <v>2880</v>
      </c>
      <c r="O1389" s="255">
        <v>44658</v>
      </c>
      <c r="P1389" s="36" t="s">
        <v>30</v>
      </c>
      <c r="Q1389" s="246"/>
      <c r="R1389" s="97"/>
      <c r="S1389" s="97"/>
      <c r="T1389" s="388">
        <v>1</v>
      </c>
      <c r="U1389" s="243">
        <v>10</v>
      </c>
      <c r="V1389" s="97"/>
      <c r="W1389" s="99" t="str">
        <f>IF(V1389="","","UREN -80 033001"&amp;" "&amp;U1389&amp;" "&amp;V1389)</f>
        <v/>
      </c>
      <c r="X1389" s="99" t="str">
        <f>IF(V1389="","",U1389&amp;" "&amp;V1389)</f>
        <v/>
      </c>
      <c r="Y1389" s="101"/>
      <c r="Z1389" s="101"/>
      <c r="AA1389" s="101"/>
      <c r="AB1389" s="90" t="s">
        <v>3182</v>
      </c>
      <c r="AC1389" s="97"/>
      <c r="AD1389" s="366">
        <f>IF(AE1389="","",VLOOKUP(AE1389,Mapping!AT:AU,2,FALSE))</f>
        <v>2</v>
      </c>
      <c r="AE1389" s="13" t="s">
        <v>1</v>
      </c>
    </row>
    <row r="1390" spans="1:31">
      <c r="A1390" s="215" t="s">
        <v>336</v>
      </c>
      <c r="B1390" s="217" t="s">
        <v>337</v>
      </c>
      <c r="C1390" s="312"/>
      <c r="D1390" s="312"/>
      <c r="E1390" s="312"/>
      <c r="F1390" s="243">
        <v>10</v>
      </c>
      <c r="G1390" s="97"/>
      <c r="H1390" s="99" t="str">
        <f t="shared" si="171"/>
        <v/>
      </c>
      <c r="I1390" s="99" t="str">
        <f t="shared" si="172"/>
        <v/>
      </c>
      <c r="J1390" s="101" t="s">
        <v>205</v>
      </c>
      <c r="K1390" s="331">
        <f>IFERROR(VLOOKUP(L1390,Mapping!AW:BA,5,FALSE),"")</f>
        <v>2</v>
      </c>
      <c r="L1390" s="97" t="s">
        <v>925</v>
      </c>
      <c r="M1390" s="336" t="s">
        <v>2938</v>
      </c>
      <c r="N1390" s="97" t="s">
        <v>2880</v>
      </c>
      <c r="O1390" s="255">
        <v>44658</v>
      </c>
      <c r="P1390" t="s">
        <v>30</v>
      </c>
      <c r="Q1390" s="246"/>
      <c r="R1390" s="97"/>
      <c r="S1390" s="97"/>
      <c r="T1390" s="388">
        <v>1</v>
      </c>
      <c r="U1390" s="243">
        <v>10</v>
      </c>
      <c r="V1390" s="97"/>
      <c r="W1390" s="99" t="str">
        <f>IF(V1390="","","UREN -80 033001"&amp;" "&amp;U1390&amp;" "&amp;V1390)</f>
        <v/>
      </c>
      <c r="X1390" s="99" t="str">
        <f>IF(V1390="","",U1390&amp;" "&amp;V1390)</f>
        <v/>
      </c>
      <c r="Y1390" s="101"/>
      <c r="Z1390" s="101"/>
      <c r="AA1390" s="101"/>
      <c r="AB1390" s="90" t="s">
        <v>3182</v>
      </c>
      <c r="AC1390" s="97"/>
      <c r="AD1390" s="366">
        <f>IF(AE1390="","",VLOOKUP(AE1390,Mapping!AT:AU,2,FALSE))</f>
        <v>2</v>
      </c>
      <c r="AE1390" s="13" t="s">
        <v>1</v>
      </c>
    </row>
    <row r="1391" spans="1:31">
      <c r="A1391" s="215">
        <v>1122</v>
      </c>
      <c r="B1391" s="217" t="s">
        <v>164</v>
      </c>
      <c r="C1391" s="207">
        <v>1</v>
      </c>
      <c r="D1391" s="207">
        <v>1</v>
      </c>
      <c r="E1391" s="312" t="s">
        <v>2488</v>
      </c>
      <c r="F1391" s="243">
        <v>8</v>
      </c>
      <c r="G1391" s="97"/>
      <c r="H1391" s="99" t="str">
        <f t="shared" si="171"/>
        <v/>
      </c>
      <c r="I1391" s="99" t="str">
        <f t="shared" si="172"/>
        <v/>
      </c>
      <c r="J1391" s="101" t="s">
        <v>205</v>
      </c>
      <c r="K1391" s="331">
        <f>IFERROR(VLOOKUP(L1391,Mapping!AW:BA,5,FALSE),"")</f>
        <v>2</v>
      </c>
      <c r="L1391" s="367" t="s">
        <v>925</v>
      </c>
      <c r="M1391" s="336" t="s">
        <v>2938</v>
      </c>
      <c r="N1391" s="97" t="s">
        <v>2916</v>
      </c>
      <c r="O1391" s="255">
        <v>44873</v>
      </c>
      <c r="P1391" s="13" t="s">
        <v>912</v>
      </c>
      <c r="Q1391" s="246">
        <v>3.5999999999999997E-2</v>
      </c>
      <c r="R1391" s="97">
        <v>36</v>
      </c>
      <c r="S1391" s="97"/>
      <c r="T1391" s="388">
        <v>2</v>
      </c>
      <c r="U1391" s="243"/>
      <c r="V1391" s="97"/>
      <c r="W1391" s="97"/>
      <c r="X1391" s="97"/>
      <c r="Y1391" s="217"/>
      <c r="Z1391" s="217"/>
      <c r="AA1391" s="217"/>
      <c r="AB1391" s="90" t="s">
        <v>3068</v>
      </c>
      <c r="AC1391" s="97"/>
      <c r="AD1391" s="366">
        <f>IF(AE1391="","",VLOOKUP(AE1391,Mapping!AT:AU,2,FALSE))</f>
        <v>3</v>
      </c>
      <c r="AE1391" s="13" t="s">
        <v>148</v>
      </c>
    </row>
    <row r="1392" spans="1:31">
      <c r="A1392" s="215" t="s">
        <v>611</v>
      </c>
      <c r="B1392" s="217" t="s">
        <v>612</v>
      </c>
      <c r="C1392" s="207">
        <v>4</v>
      </c>
      <c r="D1392" s="207">
        <v>13</v>
      </c>
      <c r="E1392" s="312" t="s">
        <v>1975</v>
      </c>
      <c r="F1392" s="243">
        <v>8</v>
      </c>
      <c r="G1392" s="97"/>
      <c r="H1392" s="99" t="str">
        <f t="shared" si="171"/>
        <v/>
      </c>
      <c r="I1392" s="99" t="str">
        <f t="shared" si="172"/>
        <v/>
      </c>
      <c r="J1392" s="101" t="s">
        <v>205</v>
      </c>
      <c r="K1392" s="331">
        <f>IFERROR(VLOOKUP(L1392,Mapping!AW:BA,5,FALSE),"")</f>
        <v>2</v>
      </c>
      <c r="L1392" s="367" t="s">
        <v>925</v>
      </c>
      <c r="M1392" s="336" t="s">
        <v>2938</v>
      </c>
      <c r="N1392" s="97" t="s">
        <v>2916</v>
      </c>
      <c r="O1392" s="255">
        <v>44873</v>
      </c>
      <c r="P1392" s="13" t="s">
        <v>912</v>
      </c>
      <c r="Q1392" s="246">
        <v>2.7E-2</v>
      </c>
      <c r="R1392" s="97">
        <v>27</v>
      </c>
      <c r="S1392" s="97"/>
      <c r="T1392" s="388">
        <v>2</v>
      </c>
      <c r="U1392" s="243"/>
      <c r="V1392" s="97"/>
      <c r="W1392" s="97"/>
      <c r="X1392" s="97"/>
      <c r="Y1392" s="217"/>
      <c r="Z1392" s="217"/>
      <c r="AA1392" s="217"/>
      <c r="AB1392" s="90" t="s">
        <v>3068</v>
      </c>
      <c r="AC1392" s="97"/>
      <c r="AD1392" s="366">
        <f>IF(AE1392="","",VLOOKUP(AE1392,Mapping!AT:AU,2,FALSE))</f>
        <v>3</v>
      </c>
      <c r="AE1392" s="13" t="s">
        <v>148</v>
      </c>
    </row>
    <row r="1393" spans="1:31">
      <c r="A1393" s="215">
        <v>1066</v>
      </c>
      <c r="B1393" s="217" t="s">
        <v>129</v>
      </c>
      <c r="C1393" s="207">
        <v>2</v>
      </c>
      <c r="D1393" s="207">
        <v>5</v>
      </c>
      <c r="E1393" s="312" t="s">
        <v>2495</v>
      </c>
      <c r="F1393" s="243">
        <v>8</v>
      </c>
      <c r="G1393" s="97"/>
      <c r="H1393" s="99" t="str">
        <f t="shared" si="171"/>
        <v/>
      </c>
      <c r="I1393" s="99" t="str">
        <f t="shared" si="172"/>
        <v/>
      </c>
      <c r="J1393" s="101" t="s">
        <v>205</v>
      </c>
      <c r="K1393" s="331">
        <f>IFERROR(VLOOKUP(L1393,Mapping!AW:BA,5,FALSE),"")</f>
        <v>2</v>
      </c>
      <c r="L1393" s="367" t="s">
        <v>925</v>
      </c>
      <c r="M1393" s="336" t="s">
        <v>2938</v>
      </c>
      <c r="N1393" s="97" t="s">
        <v>2916</v>
      </c>
      <c r="O1393" s="255">
        <v>44873</v>
      </c>
      <c r="P1393" s="13" t="s">
        <v>912</v>
      </c>
      <c r="Q1393" s="246">
        <v>2.4E-2</v>
      </c>
      <c r="R1393" s="97">
        <v>24</v>
      </c>
      <c r="S1393" s="97"/>
      <c r="T1393" s="388">
        <v>2</v>
      </c>
      <c r="U1393" s="243"/>
      <c r="V1393" s="97"/>
      <c r="W1393" s="97"/>
      <c r="X1393" s="97"/>
      <c r="Y1393" s="217"/>
      <c r="Z1393" s="217"/>
      <c r="AA1393" s="217"/>
      <c r="AB1393" s="90" t="s">
        <v>3068</v>
      </c>
      <c r="AC1393" s="97"/>
      <c r="AD1393" s="366">
        <f>IF(AE1393="","",VLOOKUP(AE1393,Mapping!AT:AU,2,FALSE))</f>
        <v>3</v>
      </c>
      <c r="AE1393" s="13" t="s">
        <v>148</v>
      </c>
    </row>
    <row r="1394" spans="1:31">
      <c r="A1394" s="215" t="s">
        <v>629</v>
      </c>
      <c r="B1394" s="217" t="s">
        <v>630</v>
      </c>
      <c r="C1394" s="207">
        <v>3</v>
      </c>
      <c r="D1394" s="207">
        <v>9</v>
      </c>
      <c r="E1394" s="312" t="s">
        <v>1975</v>
      </c>
      <c r="F1394" s="243">
        <v>8</v>
      </c>
      <c r="G1394" s="97"/>
      <c r="H1394" s="99" t="str">
        <f t="shared" si="171"/>
        <v/>
      </c>
      <c r="I1394" s="99" t="str">
        <f t="shared" si="172"/>
        <v/>
      </c>
      <c r="J1394" s="101" t="s">
        <v>205</v>
      </c>
      <c r="K1394" s="331">
        <f>IFERROR(VLOOKUP(L1394,Mapping!AW:BA,5,FALSE),"")</f>
        <v>2</v>
      </c>
      <c r="L1394" s="367" t="s">
        <v>925</v>
      </c>
      <c r="M1394" s="336" t="s">
        <v>2938</v>
      </c>
      <c r="N1394" s="97" t="s">
        <v>2916</v>
      </c>
      <c r="O1394" s="255">
        <v>44873</v>
      </c>
      <c r="P1394" s="13" t="s">
        <v>912</v>
      </c>
      <c r="Q1394" s="246">
        <v>2.8000000000000001E-2</v>
      </c>
      <c r="R1394" s="97">
        <v>28</v>
      </c>
      <c r="S1394" s="97"/>
      <c r="T1394" s="388">
        <v>2</v>
      </c>
      <c r="U1394" s="243"/>
      <c r="V1394" s="97"/>
      <c r="W1394" s="97"/>
      <c r="X1394" s="97"/>
      <c r="Y1394" s="217"/>
      <c r="Z1394" s="217"/>
      <c r="AA1394" s="217"/>
      <c r="AB1394" s="90" t="s">
        <v>3068</v>
      </c>
      <c r="AC1394" s="97"/>
      <c r="AD1394" s="366">
        <f>IF(AE1394="","",VLOOKUP(AE1394,Mapping!AT:AU,2,FALSE))</f>
        <v>3</v>
      </c>
      <c r="AE1394" s="13" t="s">
        <v>148</v>
      </c>
    </row>
    <row r="1395" spans="1:31">
      <c r="A1395" s="26">
        <v>19950136</v>
      </c>
      <c r="B1395" s="217" t="s">
        <v>233</v>
      </c>
      <c r="C1395" s="207">
        <v>16</v>
      </c>
      <c r="D1395" s="207">
        <v>2</v>
      </c>
      <c r="E1395" s="312" t="s">
        <v>1967</v>
      </c>
      <c r="F1395" s="243"/>
      <c r="G1395" s="97"/>
      <c r="H1395" s="99" t="str">
        <f t="shared" si="171"/>
        <v/>
      </c>
      <c r="I1395" s="99" t="str">
        <f t="shared" si="172"/>
        <v/>
      </c>
      <c r="J1395" s="101" t="s">
        <v>205</v>
      </c>
      <c r="K1395" s="331">
        <f>IFERROR(VLOOKUP(L1395,Mapping!AW:BA,5,FALSE),"")</f>
        <v>3</v>
      </c>
      <c r="L1395" s="97" t="s">
        <v>943</v>
      </c>
      <c r="M1395" s="336" t="s">
        <v>2938</v>
      </c>
      <c r="N1395" s="97" t="s">
        <v>2916</v>
      </c>
      <c r="O1395" s="255">
        <v>44874</v>
      </c>
      <c r="P1395" t="s">
        <v>3202</v>
      </c>
      <c r="Q1395" s="246">
        <v>0.14499999999999999</v>
      </c>
      <c r="R1395" s="97">
        <v>145</v>
      </c>
      <c r="S1395" s="97"/>
      <c r="T1395" s="388">
        <v>1</v>
      </c>
      <c r="U1395" s="243"/>
      <c r="V1395" s="97"/>
      <c r="W1395" s="97"/>
      <c r="X1395" s="97"/>
      <c r="Y1395" s="217"/>
      <c r="Z1395" s="217"/>
      <c r="AA1395" s="217"/>
      <c r="AB1395" s="90" t="s">
        <v>3142</v>
      </c>
      <c r="AC1395" s="97"/>
      <c r="AD1395" s="366">
        <f>IF(AE1395="","",VLOOKUP(AE1395,Mapping!AT:AU,2,FALSE))</f>
        <v>2</v>
      </c>
      <c r="AE1395" s="13" t="s">
        <v>1</v>
      </c>
    </row>
    <row r="1396" spans="1:31">
      <c r="A1396" s="26">
        <v>19950136</v>
      </c>
      <c r="B1396" s="217" t="s">
        <v>233</v>
      </c>
      <c r="C1396" s="207">
        <v>16</v>
      </c>
      <c r="D1396" s="207">
        <v>2</v>
      </c>
      <c r="E1396" s="312" t="s">
        <v>1967</v>
      </c>
      <c r="F1396" s="243"/>
      <c r="G1396" s="97"/>
      <c r="H1396" s="99" t="str">
        <f t="shared" si="171"/>
        <v/>
      </c>
      <c r="I1396" s="99" t="str">
        <f t="shared" si="172"/>
        <v/>
      </c>
      <c r="J1396" s="101"/>
      <c r="K1396" s="331">
        <f>IFERROR(VLOOKUP(L1396,Mapping!AW:BA,5,FALSE),"")</f>
        <v>3</v>
      </c>
      <c r="L1396" s="97" t="s">
        <v>943</v>
      </c>
      <c r="M1396" s="336" t="s">
        <v>3057</v>
      </c>
      <c r="N1396" s="97" t="s">
        <v>2916</v>
      </c>
      <c r="O1396" s="255">
        <v>44874</v>
      </c>
      <c r="P1396" t="s">
        <v>3047</v>
      </c>
      <c r="Q1396" s="246">
        <v>2.8000000000000001E-2</v>
      </c>
      <c r="R1396" s="97">
        <v>28</v>
      </c>
      <c r="S1396" s="97"/>
      <c r="T1396" s="388">
        <v>1</v>
      </c>
      <c r="U1396" s="243"/>
      <c r="V1396" s="97"/>
      <c r="W1396" s="97"/>
      <c r="X1396" s="97"/>
      <c r="Y1396" s="217"/>
      <c r="Z1396" s="217"/>
      <c r="AA1396" s="217"/>
      <c r="AB1396" s="90" t="s">
        <v>3142</v>
      </c>
      <c r="AC1396" s="97"/>
      <c r="AD1396" s="366">
        <f>IF(AE1396="","",VLOOKUP(AE1396,Mapping!AT:AU,2,FALSE))</f>
        <v>2</v>
      </c>
      <c r="AE1396" s="13" t="s">
        <v>1</v>
      </c>
    </row>
    <row r="1397" spans="1:31">
      <c r="A1397" s="215">
        <v>19960052</v>
      </c>
      <c r="B1397" s="85" t="s">
        <v>234</v>
      </c>
      <c r="C1397" s="207">
        <v>16</v>
      </c>
      <c r="D1397" s="207">
        <v>3</v>
      </c>
      <c r="E1397" s="312" t="s">
        <v>2449</v>
      </c>
      <c r="F1397" s="243"/>
      <c r="G1397" s="97"/>
      <c r="H1397" s="99" t="str">
        <f t="shared" si="171"/>
        <v/>
      </c>
      <c r="I1397" s="99" t="str">
        <f t="shared" si="172"/>
        <v/>
      </c>
      <c r="J1397" s="101" t="s">
        <v>205</v>
      </c>
      <c r="K1397" s="331">
        <f>IFERROR(VLOOKUP(L1397,Mapping!AW:BA,5,FALSE),"")</f>
        <v>3</v>
      </c>
      <c r="L1397" s="97" t="s">
        <v>943</v>
      </c>
      <c r="M1397" s="336" t="s">
        <v>2938</v>
      </c>
      <c r="N1397" s="97" t="s">
        <v>2879</v>
      </c>
      <c r="O1397" s="255">
        <v>44886</v>
      </c>
      <c r="P1397" t="s">
        <v>3202</v>
      </c>
      <c r="Q1397" s="246">
        <v>4.7E-2</v>
      </c>
      <c r="R1397" s="97">
        <v>47</v>
      </c>
      <c r="S1397" s="97"/>
      <c r="T1397" s="388">
        <v>1</v>
      </c>
      <c r="U1397" s="243"/>
      <c r="V1397" s="97"/>
      <c r="W1397" s="97"/>
      <c r="X1397" s="97"/>
      <c r="Y1397" s="217"/>
      <c r="Z1397" s="217"/>
      <c r="AA1397" s="217"/>
      <c r="AB1397" s="247"/>
      <c r="AC1397" s="97"/>
      <c r="AD1397" s="100">
        <f>IF(AE1397="","",VLOOKUP(AE1397,Mapping!AT:AU,2,FALSE))</f>
        <v>2</v>
      </c>
      <c r="AE1397" s="13" t="s">
        <v>1</v>
      </c>
    </row>
    <row r="1398" spans="1:31">
      <c r="A1398" s="215">
        <v>19960052</v>
      </c>
      <c r="B1398" s="85" t="s">
        <v>234</v>
      </c>
      <c r="C1398" s="207">
        <v>16</v>
      </c>
      <c r="D1398" s="207">
        <v>3</v>
      </c>
      <c r="E1398" s="312" t="s">
        <v>2449</v>
      </c>
      <c r="F1398" s="243"/>
      <c r="G1398" s="97"/>
      <c r="H1398" s="99" t="str">
        <f t="shared" si="171"/>
        <v/>
      </c>
      <c r="I1398" s="99" t="str">
        <f t="shared" si="172"/>
        <v/>
      </c>
      <c r="J1398" s="101" t="s">
        <v>205</v>
      </c>
      <c r="K1398" s="331">
        <f>IFERROR(VLOOKUP(L1398,Mapping!AW:BA,5,FALSE),"")</f>
        <v>3</v>
      </c>
      <c r="L1398" s="97" t="s">
        <v>943</v>
      </c>
      <c r="M1398" s="336" t="s">
        <v>2938</v>
      </c>
      <c r="N1398" s="97" t="s">
        <v>2879</v>
      </c>
      <c r="O1398" s="255">
        <v>44886</v>
      </c>
      <c r="P1398" t="s">
        <v>3202</v>
      </c>
      <c r="Q1398" s="246">
        <v>4.7E-2</v>
      </c>
      <c r="R1398" s="97">
        <v>47</v>
      </c>
      <c r="S1398" s="97"/>
      <c r="T1398" s="388">
        <v>1</v>
      </c>
      <c r="U1398" s="243"/>
      <c r="V1398" s="97"/>
      <c r="W1398" s="97"/>
      <c r="X1398" s="97"/>
      <c r="Y1398" s="217"/>
      <c r="Z1398" s="217"/>
      <c r="AA1398" s="217"/>
      <c r="AB1398" s="247"/>
      <c r="AC1398" s="97"/>
      <c r="AD1398" s="100">
        <f>IF(AE1398="","",VLOOKUP(AE1398,Mapping!AT:AU,2,FALSE))</f>
        <v>2</v>
      </c>
      <c r="AE1398" s="13" t="s">
        <v>1</v>
      </c>
    </row>
    <row r="1399" spans="1:31">
      <c r="A1399" s="215">
        <v>19960052</v>
      </c>
      <c r="B1399" s="85" t="s">
        <v>234</v>
      </c>
      <c r="C1399" s="207">
        <v>16</v>
      </c>
      <c r="D1399" s="207">
        <v>3</v>
      </c>
      <c r="E1399" s="312" t="s">
        <v>2449</v>
      </c>
      <c r="F1399" s="243"/>
      <c r="G1399" s="97"/>
      <c r="H1399" s="99" t="str">
        <f t="shared" si="171"/>
        <v/>
      </c>
      <c r="I1399" s="99" t="str">
        <f t="shared" si="172"/>
        <v/>
      </c>
      <c r="J1399" s="101"/>
      <c r="K1399" s="331">
        <f>IFERROR(VLOOKUP(L1399,Mapping!AW:BA,5,FALSE),"")</f>
        <v>3</v>
      </c>
      <c r="L1399" s="97" t="s">
        <v>943</v>
      </c>
      <c r="M1399" s="336" t="s">
        <v>3057</v>
      </c>
      <c r="N1399" s="97" t="s">
        <v>2879</v>
      </c>
      <c r="O1399" s="255">
        <v>44886</v>
      </c>
      <c r="P1399" t="s">
        <v>3047</v>
      </c>
      <c r="Q1399" s="246"/>
      <c r="R1399" s="97"/>
      <c r="S1399" s="97"/>
      <c r="T1399" s="388">
        <v>1</v>
      </c>
      <c r="U1399" s="243">
        <v>12</v>
      </c>
      <c r="V1399" s="97">
        <v>10</v>
      </c>
      <c r="W1399" s="97"/>
      <c r="X1399" s="97"/>
      <c r="Y1399" s="243">
        <v>12</v>
      </c>
      <c r="Z1399" s="97">
        <v>10</v>
      </c>
      <c r="AA1399" s="217" t="s">
        <v>2505</v>
      </c>
      <c r="AB1399" s="247"/>
      <c r="AC1399" s="97"/>
      <c r="AD1399" s="100">
        <f>IF(AE1399="","",VLOOKUP(AE1399,Mapping!AT:AU,2,FALSE))</f>
        <v>2</v>
      </c>
      <c r="AE1399" s="13" t="s">
        <v>1</v>
      </c>
    </row>
    <row r="1400" spans="1:31">
      <c r="A1400" s="215">
        <v>20196928</v>
      </c>
      <c r="B1400" s="36" t="s">
        <v>269</v>
      </c>
      <c r="C1400" s="207">
        <v>16</v>
      </c>
      <c r="D1400" s="207">
        <v>4</v>
      </c>
      <c r="E1400" s="312" t="s">
        <v>2446</v>
      </c>
      <c r="F1400" s="243"/>
      <c r="G1400" s="97"/>
      <c r="H1400" s="99" t="str">
        <f t="shared" si="171"/>
        <v/>
      </c>
      <c r="I1400" s="99" t="str">
        <f t="shared" si="172"/>
        <v/>
      </c>
      <c r="J1400" s="101"/>
      <c r="K1400" s="331">
        <f>IFERROR(VLOOKUP(L1400,Mapping!AW:BA,5,FALSE),"")</f>
        <v>3</v>
      </c>
      <c r="L1400" s="104" t="s">
        <v>943</v>
      </c>
      <c r="M1400" s="336" t="s">
        <v>3225</v>
      </c>
      <c r="N1400" s="97" t="s">
        <v>2916</v>
      </c>
      <c r="O1400" s="255">
        <v>44890</v>
      </c>
      <c r="P1400" t="s">
        <v>3202</v>
      </c>
      <c r="Q1400" s="246">
        <v>5.8000000000000003E-2</v>
      </c>
      <c r="R1400" s="97">
        <v>58</v>
      </c>
      <c r="S1400" s="97"/>
      <c r="T1400" s="388">
        <v>1</v>
      </c>
      <c r="U1400" s="243"/>
      <c r="V1400" s="97"/>
      <c r="W1400" s="97"/>
      <c r="X1400" s="97"/>
      <c r="Y1400" s="217"/>
      <c r="Z1400" s="217"/>
      <c r="AA1400" s="217"/>
      <c r="AB1400" s="90" t="s">
        <v>3068</v>
      </c>
      <c r="AC1400" s="97"/>
      <c r="AD1400" s="366" t="str">
        <f>IF(AE1400="","",VLOOKUP(AE1400,Mapping!AT:AU,2,FALSE))</f>
        <v/>
      </c>
      <c r="AE1400" s="13"/>
    </row>
    <row r="1401" spans="1:31">
      <c r="A1401" s="215">
        <v>20196928</v>
      </c>
      <c r="B1401" s="36" t="s">
        <v>269</v>
      </c>
      <c r="C1401" s="207">
        <v>16</v>
      </c>
      <c r="D1401" s="207">
        <v>4</v>
      </c>
      <c r="E1401" s="312" t="s">
        <v>2446</v>
      </c>
      <c r="F1401" s="243"/>
      <c r="G1401" s="97"/>
      <c r="H1401" s="99" t="str">
        <f t="shared" si="171"/>
        <v/>
      </c>
      <c r="I1401" s="99" t="str">
        <f t="shared" si="172"/>
        <v/>
      </c>
      <c r="J1401" s="101"/>
      <c r="K1401" s="331">
        <f>IFERROR(VLOOKUP(L1401,Mapping!AW:BA,5,FALSE),"")</f>
        <v>3</v>
      </c>
      <c r="L1401" s="104" t="s">
        <v>943</v>
      </c>
      <c r="M1401" s="336" t="s">
        <v>3042</v>
      </c>
      <c r="N1401" s="97" t="s">
        <v>2916</v>
      </c>
      <c r="O1401" s="255">
        <v>44890</v>
      </c>
      <c r="P1401" t="s">
        <v>3226</v>
      </c>
      <c r="Q1401" s="246">
        <v>2.3E-2</v>
      </c>
      <c r="R1401" s="97">
        <v>23</v>
      </c>
      <c r="S1401" s="97"/>
      <c r="T1401" s="388">
        <v>1</v>
      </c>
      <c r="U1401" s="243"/>
      <c r="V1401" s="97"/>
      <c r="W1401" s="97"/>
      <c r="X1401" s="97"/>
      <c r="Y1401" s="217"/>
      <c r="Z1401" s="217"/>
      <c r="AA1401" s="217"/>
      <c r="AB1401" s="90" t="s">
        <v>3068</v>
      </c>
      <c r="AC1401" s="97"/>
      <c r="AD1401" s="100" t="str">
        <f>IF(AE1401="","",VLOOKUP(AE1401,Mapping!AT:AU,2,FALSE))</f>
        <v/>
      </c>
      <c r="AE1401" s="13"/>
    </row>
    <row r="1402" spans="1:31">
      <c r="A1402" s="215">
        <v>20196928</v>
      </c>
      <c r="B1402" s="36" t="s">
        <v>269</v>
      </c>
      <c r="C1402" s="207">
        <v>16</v>
      </c>
      <c r="D1402" s="207">
        <v>4</v>
      </c>
      <c r="E1402" s="312" t="s">
        <v>2446</v>
      </c>
      <c r="F1402" s="243"/>
      <c r="G1402" s="97"/>
      <c r="H1402" s="99" t="str">
        <f t="shared" si="171"/>
        <v/>
      </c>
      <c r="I1402" s="99" t="str">
        <f t="shared" si="172"/>
        <v/>
      </c>
      <c r="J1402" s="101"/>
      <c r="K1402" s="331">
        <f>IFERROR(VLOOKUP(L1402,Mapping!AW:BA,5,FALSE),"")</f>
        <v>3</v>
      </c>
      <c r="L1402" s="104" t="s">
        <v>943</v>
      </c>
      <c r="M1402" s="336" t="s">
        <v>3057</v>
      </c>
      <c r="N1402" s="97" t="s">
        <v>2916</v>
      </c>
      <c r="O1402" s="255">
        <v>44890</v>
      </c>
      <c r="P1402" t="s">
        <v>3047</v>
      </c>
      <c r="Q1402" s="246">
        <v>0.03</v>
      </c>
      <c r="R1402" s="97">
        <v>30</v>
      </c>
      <c r="S1402" s="97"/>
      <c r="T1402" s="388">
        <v>1</v>
      </c>
      <c r="U1402" s="243"/>
      <c r="V1402" s="97"/>
      <c r="W1402" s="97"/>
      <c r="X1402" s="97"/>
      <c r="Y1402" s="217"/>
      <c r="Z1402" s="217"/>
      <c r="AA1402" s="217"/>
      <c r="AB1402" s="90" t="s">
        <v>3068</v>
      </c>
      <c r="AC1402" s="97"/>
      <c r="AD1402" s="100" t="str">
        <f>IF(AE1402="","",VLOOKUP(AE1402,Mapping!AT:AU,2,FALSE))</f>
        <v/>
      </c>
      <c r="AE1402" s="13"/>
    </row>
    <row r="1403" spans="1:31">
      <c r="A1403" s="215">
        <v>20196928</v>
      </c>
      <c r="B1403" s="36" t="s">
        <v>269</v>
      </c>
      <c r="C1403" s="207">
        <v>16</v>
      </c>
      <c r="D1403" s="207">
        <v>4</v>
      </c>
      <c r="E1403" s="312" t="s">
        <v>2446</v>
      </c>
      <c r="F1403" s="243"/>
      <c r="G1403" s="97"/>
      <c r="H1403" s="99" t="str">
        <f t="shared" si="171"/>
        <v/>
      </c>
      <c r="I1403" s="99" t="str">
        <f t="shared" si="172"/>
        <v/>
      </c>
      <c r="J1403" s="101"/>
      <c r="K1403" s="331">
        <f>IFERROR(VLOOKUP(L1403,Mapping!AW:BA,5,FALSE),"")</f>
        <v>3</v>
      </c>
      <c r="L1403" s="104" t="s">
        <v>943</v>
      </c>
      <c r="M1403" s="336" t="s">
        <v>2938</v>
      </c>
      <c r="N1403" s="97" t="s">
        <v>2916</v>
      </c>
      <c r="O1403" s="255">
        <v>44896</v>
      </c>
      <c r="P1403" t="s">
        <v>3202</v>
      </c>
      <c r="Q1403" s="246">
        <v>0.06</v>
      </c>
      <c r="R1403" s="97">
        <v>60</v>
      </c>
      <c r="S1403" s="97"/>
      <c r="T1403" s="388">
        <v>1</v>
      </c>
      <c r="U1403" s="243"/>
      <c r="V1403" s="97"/>
      <c r="W1403" s="97"/>
      <c r="X1403" s="97"/>
      <c r="Y1403" s="217"/>
      <c r="Z1403" s="217"/>
      <c r="AA1403" s="217"/>
      <c r="AB1403" s="90" t="s">
        <v>3068</v>
      </c>
      <c r="AC1403" s="97"/>
      <c r="AD1403" s="100" t="str">
        <f>IF(AE1403="","",VLOOKUP(AE1403,Mapping!AT:AU,2,FALSE))</f>
        <v/>
      </c>
      <c r="AE1403" s="13"/>
    </row>
    <row r="1404" spans="1:31">
      <c r="A1404" s="215">
        <v>19920035</v>
      </c>
      <c r="B1404" s="217" t="s">
        <v>218</v>
      </c>
      <c r="C1404" s="207">
        <v>16</v>
      </c>
      <c r="D1404" s="207">
        <v>2</v>
      </c>
      <c r="E1404" s="312" t="s">
        <v>2323</v>
      </c>
      <c r="F1404" s="243"/>
      <c r="G1404" s="97"/>
      <c r="H1404" s="99" t="str">
        <f t="shared" si="171"/>
        <v/>
      </c>
      <c r="I1404" s="99" t="str">
        <f t="shared" si="172"/>
        <v/>
      </c>
      <c r="J1404" s="101"/>
      <c r="K1404" s="331">
        <f>IFERROR(VLOOKUP(L1404,Mapping!AW:BA,5,FALSE),"")</f>
        <v>3</v>
      </c>
      <c r="L1404" s="104" t="s">
        <v>943</v>
      </c>
      <c r="M1404" s="336" t="s">
        <v>2938</v>
      </c>
      <c r="N1404" s="97" t="s">
        <v>2916</v>
      </c>
      <c r="O1404" s="255">
        <v>44897</v>
      </c>
      <c r="P1404" t="s">
        <v>3202</v>
      </c>
      <c r="Q1404" s="246">
        <v>0.05</v>
      </c>
      <c r="R1404" s="97">
        <v>50</v>
      </c>
      <c r="S1404" s="97"/>
      <c r="T1404" s="388">
        <v>1</v>
      </c>
      <c r="U1404" s="243"/>
      <c r="V1404" s="97"/>
      <c r="W1404" s="97"/>
      <c r="X1404" s="97"/>
      <c r="Y1404" s="217"/>
      <c r="Z1404" s="217"/>
      <c r="AA1404" s="217"/>
      <c r="AB1404" s="90" t="s">
        <v>3068</v>
      </c>
      <c r="AC1404" s="97"/>
      <c r="AD1404" s="100" t="str">
        <f>IF(AE1404="","",VLOOKUP(AE1404,Mapping!AT:AU,2,FALSE))</f>
        <v/>
      </c>
      <c r="AE1404" s="13"/>
    </row>
    <row r="1405" spans="1:31">
      <c r="A1405" s="215">
        <v>19920035</v>
      </c>
      <c r="B1405" s="217" t="s">
        <v>218</v>
      </c>
      <c r="C1405" s="207">
        <v>16</v>
      </c>
      <c r="D1405" s="207">
        <v>2</v>
      </c>
      <c r="E1405" s="312" t="s">
        <v>2323</v>
      </c>
      <c r="F1405" s="243"/>
      <c r="G1405" s="97"/>
      <c r="H1405" s="99" t="str">
        <f t="shared" si="171"/>
        <v/>
      </c>
      <c r="I1405" s="99" t="str">
        <f t="shared" si="172"/>
        <v/>
      </c>
      <c r="J1405" s="101"/>
      <c r="K1405" s="331">
        <f>IFERROR(VLOOKUP(L1405,Mapping!AW:BA,5,FALSE),"")</f>
        <v>3</v>
      </c>
      <c r="L1405" s="104" t="s">
        <v>943</v>
      </c>
      <c r="M1405" s="336" t="s">
        <v>2938</v>
      </c>
      <c r="N1405" s="97" t="s">
        <v>2916</v>
      </c>
      <c r="O1405" s="255">
        <v>44900</v>
      </c>
      <c r="P1405" t="s">
        <v>3202</v>
      </c>
      <c r="Q1405" s="246">
        <v>5.2999999999999999E-2</v>
      </c>
      <c r="R1405" s="97">
        <v>53</v>
      </c>
      <c r="S1405" s="97"/>
      <c r="T1405" s="388">
        <v>1</v>
      </c>
      <c r="U1405" s="243"/>
      <c r="V1405" s="97"/>
      <c r="W1405" s="97"/>
      <c r="X1405" s="97"/>
      <c r="Y1405" s="217"/>
      <c r="Z1405" s="217"/>
      <c r="AA1405" s="217"/>
      <c r="AB1405" s="90" t="s">
        <v>3068</v>
      </c>
      <c r="AC1405" s="97"/>
      <c r="AD1405" s="100" t="str">
        <f>IF(AE1405="","",VLOOKUP(AE1405,Mapping!AT:AU,2,FALSE))</f>
        <v/>
      </c>
      <c r="AE1405" s="13"/>
    </row>
    <row r="1406" spans="1:31">
      <c r="A1406" s="215">
        <v>19920077</v>
      </c>
      <c r="B1406" s="217" t="s">
        <v>220</v>
      </c>
      <c r="C1406" s="207">
        <v>16</v>
      </c>
      <c r="D1406" s="207">
        <v>2</v>
      </c>
      <c r="E1406" s="312" t="s">
        <v>1957</v>
      </c>
      <c r="F1406" s="243"/>
      <c r="G1406" s="97"/>
      <c r="H1406" s="99" t="str">
        <f t="shared" si="171"/>
        <v/>
      </c>
      <c r="I1406" s="99" t="str">
        <f t="shared" si="172"/>
        <v/>
      </c>
      <c r="J1406" s="101"/>
      <c r="K1406" s="331">
        <f>IFERROR(VLOOKUP(L1406,Mapping!AW:BA,5,FALSE),"")</f>
        <v>3</v>
      </c>
      <c r="L1406" s="104" t="s">
        <v>943</v>
      </c>
      <c r="M1406" s="336" t="s">
        <v>2938</v>
      </c>
      <c r="N1406" s="97" t="s">
        <v>2916</v>
      </c>
      <c r="O1406" s="255">
        <v>44900</v>
      </c>
      <c r="P1406" t="s">
        <v>3202</v>
      </c>
      <c r="Q1406" s="246">
        <v>5.2999999999999999E-2</v>
      </c>
      <c r="R1406" s="97">
        <v>53</v>
      </c>
      <c r="S1406" s="97"/>
      <c r="T1406" s="388">
        <v>1</v>
      </c>
      <c r="U1406" s="243"/>
      <c r="V1406" s="97"/>
      <c r="W1406" s="97"/>
      <c r="X1406" s="97"/>
      <c r="Y1406" s="217"/>
      <c r="Z1406" s="217"/>
      <c r="AA1406" s="217"/>
      <c r="AB1406" s="90" t="s">
        <v>3068</v>
      </c>
      <c r="AC1406" s="97"/>
      <c r="AD1406" s="100" t="str">
        <f>IF(AE1406="","",VLOOKUP(AE1406,Mapping!AT:AU,2,FALSE))</f>
        <v/>
      </c>
      <c r="AE1406" s="13"/>
    </row>
    <row r="1407" spans="1:31">
      <c r="A1407" s="215" t="s">
        <v>336</v>
      </c>
      <c r="B1407" s="217" t="s">
        <v>337</v>
      </c>
      <c r="C1407" s="312"/>
      <c r="D1407" s="312"/>
      <c r="E1407" s="312"/>
      <c r="F1407" s="243">
        <v>10</v>
      </c>
      <c r="G1407" s="97"/>
      <c r="H1407" s="99" t="str">
        <f t="shared" si="171"/>
        <v/>
      </c>
      <c r="I1407" s="99" t="str">
        <f t="shared" si="172"/>
        <v/>
      </c>
      <c r="J1407" s="101" t="s">
        <v>205</v>
      </c>
      <c r="K1407" s="331">
        <f>IFERROR(VLOOKUP(L1407,Mapping!AW:BA,5,FALSE),"")</f>
        <v>3</v>
      </c>
      <c r="L1407" s="97" t="s">
        <v>943</v>
      </c>
      <c r="M1407" s="336" t="s">
        <v>2938</v>
      </c>
      <c r="N1407" s="97" t="s">
        <v>2880</v>
      </c>
      <c r="O1407" s="255">
        <v>44658</v>
      </c>
      <c r="P1407" t="s">
        <v>30</v>
      </c>
      <c r="Q1407" s="246"/>
      <c r="R1407" s="97"/>
      <c r="S1407" s="97"/>
      <c r="T1407" s="388">
        <v>1</v>
      </c>
      <c r="U1407" s="243">
        <v>10</v>
      </c>
      <c r="V1407" s="97"/>
      <c r="W1407" s="99" t="str">
        <f>IF(V1407="","","UREN -80 033001"&amp;" "&amp;U1407&amp;" "&amp;V1407)</f>
        <v/>
      </c>
      <c r="X1407" s="99" t="str">
        <f>IF(V1407="","",U1407&amp;" "&amp;V1407)</f>
        <v/>
      </c>
      <c r="Y1407" s="101"/>
      <c r="Z1407" s="101"/>
      <c r="AA1407" s="101"/>
      <c r="AB1407" s="90" t="s">
        <v>3182</v>
      </c>
      <c r="AC1407" s="97"/>
      <c r="AD1407" s="100">
        <f>IF(AE1407="","",VLOOKUP(AE1407,Mapping!AT:AU,2,FALSE))</f>
        <v>2</v>
      </c>
      <c r="AE1407" s="13" t="s">
        <v>1</v>
      </c>
    </row>
    <row r="1408" spans="1:31">
      <c r="A1408" s="215" t="s">
        <v>331</v>
      </c>
      <c r="B1408" s="217" t="s">
        <v>332</v>
      </c>
      <c r="C1408" s="207">
        <v>3</v>
      </c>
      <c r="D1408" s="207">
        <v>9</v>
      </c>
      <c r="E1408" s="312" t="s">
        <v>2492</v>
      </c>
      <c r="F1408" s="243"/>
      <c r="G1408" s="97"/>
      <c r="H1408" s="99" t="str">
        <f t="shared" si="171"/>
        <v/>
      </c>
      <c r="I1408" s="99" t="str">
        <f t="shared" si="172"/>
        <v/>
      </c>
      <c r="J1408" s="101" t="s">
        <v>205</v>
      </c>
      <c r="K1408" s="331">
        <f>IFERROR(VLOOKUP(L1408,Mapping!AW:BA,5,FALSE),"")</f>
        <v>2</v>
      </c>
      <c r="L1408" s="367" t="s">
        <v>925</v>
      </c>
      <c r="M1408" s="336" t="s">
        <v>2938</v>
      </c>
      <c r="N1408" s="97" t="s">
        <v>2879</v>
      </c>
      <c r="O1408" s="255">
        <v>44907</v>
      </c>
      <c r="P1408" t="s">
        <v>3202</v>
      </c>
      <c r="Q1408" s="246">
        <v>4.4999999999999998E-2</v>
      </c>
      <c r="R1408" s="97">
        <v>45</v>
      </c>
      <c r="S1408" s="97"/>
      <c r="T1408" s="388"/>
      <c r="U1408" s="243"/>
      <c r="V1408" s="97"/>
      <c r="W1408" s="97"/>
      <c r="X1408" s="97"/>
      <c r="Y1408" s="217">
        <v>5</v>
      </c>
      <c r="Z1408" s="217">
        <v>21</v>
      </c>
      <c r="AA1408" s="217" t="s">
        <v>2441</v>
      </c>
      <c r="AB1408" s="90" t="s">
        <v>3068</v>
      </c>
      <c r="AC1408" s="97"/>
      <c r="AD1408" s="100">
        <f>IF(AE1408="","",VLOOKUP(AE1408,Mapping!AT:AU,2,FALSE))</f>
        <v>3</v>
      </c>
      <c r="AE1408" s="13" t="s">
        <v>148</v>
      </c>
    </row>
    <row r="1409" spans="1:31">
      <c r="A1409" s="215">
        <v>1190</v>
      </c>
      <c r="B1409" s="217" t="s">
        <v>189</v>
      </c>
      <c r="C1409" s="207">
        <v>1</v>
      </c>
      <c r="D1409" s="207">
        <v>3</v>
      </c>
      <c r="E1409" s="312" t="s">
        <v>1963</v>
      </c>
      <c r="F1409" s="243"/>
      <c r="G1409" s="97"/>
      <c r="H1409" s="99" t="str">
        <f t="shared" si="171"/>
        <v/>
      </c>
      <c r="I1409" s="99" t="str">
        <f t="shared" si="172"/>
        <v/>
      </c>
      <c r="J1409" s="101" t="s">
        <v>205</v>
      </c>
      <c r="K1409" s="331">
        <f>IFERROR(VLOOKUP(L1409,Mapping!AW:BA,5,FALSE),"")</f>
        <v>5</v>
      </c>
      <c r="L1409" s="216" t="s">
        <v>975</v>
      </c>
      <c r="M1409" s="336" t="s">
        <v>2938</v>
      </c>
      <c r="N1409" s="97" t="s">
        <v>2879</v>
      </c>
      <c r="O1409" s="255">
        <v>44907</v>
      </c>
      <c r="P1409" t="s">
        <v>3202</v>
      </c>
      <c r="Q1409" s="246">
        <v>4.7E-2</v>
      </c>
      <c r="R1409" s="97">
        <v>47</v>
      </c>
      <c r="S1409" s="97"/>
      <c r="T1409" s="388"/>
      <c r="U1409" s="243"/>
      <c r="V1409" s="97"/>
      <c r="W1409" s="97"/>
      <c r="X1409" s="97"/>
      <c r="Y1409" s="217">
        <v>5</v>
      </c>
      <c r="Z1409" s="217">
        <v>21</v>
      </c>
      <c r="AA1409" s="217" t="s">
        <v>2322</v>
      </c>
      <c r="AB1409" s="90" t="s">
        <v>3068</v>
      </c>
      <c r="AC1409" s="97"/>
      <c r="AD1409" s="100">
        <f>IF(AE1409="","",VLOOKUP(AE1409,Mapping!AT:AU,2,FALSE))</f>
        <v>3</v>
      </c>
      <c r="AE1409" s="13" t="s">
        <v>148</v>
      </c>
    </row>
    <row r="1410" spans="1:31">
      <c r="A1410" s="451" t="s">
        <v>626</v>
      </c>
      <c r="B1410" s="451" t="s">
        <v>627</v>
      </c>
      <c r="C1410" s="452">
        <v>3</v>
      </c>
      <c r="D1410" s="452">
        <v>11</v>
      </c>
      <c r="E1410" s="1" t="s">
        <v>1418</v>
      </c>
      <c r="F1410" s="243"/>
      <c r="G1410" s="97"/>
      <c r="H1410" s="99" t="str">
        <f t="shared" si="171"/>
        <v/>
      </c>
      <c r="I1410" s="99" t="str">
        <f t="shared" si="172"/>
        <v/>
      </c>
      <c r="J1410" s="101" t="s">
        <v>205</v>
      </c>
      <c r="K1410" s="331">
        <f>IFERROR(VLOOKUP(L1410,Mapping!AW:BA,5,FALSE),"")</f>
        <v>5</v>
      </c>
      <c r="L1410" s="216" t="s">
        <v>975</v>
      </c>
      <c r="M1410" s="336" t="s">
        <v>2938</v>
      </c>
      <c r="N1410" s="97" t="s">
        <v>2879</v>
      </c>
      <c r="O1410" s="255">
        <v>44908</v>
      </c>
      <c r="P1410" t="s">
        <v>3202</v>
      </c>
      <c r="Q1410" s="246"/>
      <c r="R1410" s="97"/>
      <c r="S1410" s="97"/>
      <c r="T1410" s="388"/>
      <c r="U1410" s="243"/>
      <c r="V1410" s="97"/>
      <c r="W1410" s="97"/>
      <c r="X1410" s="97"/>
      <c r="Y1410" s="217">
        <v>5</v>
      </c>
      <c r="Z1410" s="217">
        <v>21</v>
      </c>
      <c r="AA1410" s="217"/>
      <c r="AB1410" s="247"/>
      <c r="AC1410" s="97"/>
      <c r="AD1410" s="100">
        <f>IF(AE1410="","",VLOOKUP(AE1410,Mapping!AT:AU,2,FALSE))</f>
        <v>3</v>
      </c>
      <c r="AE1410" s="13" t="s">
        <v>148</v>
      </c>
    </row>
    <row r="1411" spans="1:31">
      <c r="A1411" s="215" t="s">
        <v>336</v>
      </c>
      <c r="B1411" s="217" t="s">
        <v>337</v>
      </c>
      <c r="C1411" s="207">
        <v>3</v>
      </c>
      <c r="D1411" s="207">
        <v>10</v>
      </c>
      <c r="E1411" s="312" t="s">
        <v>2513</v>
      </c>
      <c r="F1411" s="243"/>
      <c r="G1411" s="97"/>
      <c r="H1411" s="99" t="str">
        <f t="shared" si="171"/>
        <v/>
      </c>
      <c r="I1411" s="99" t="str">
        <f t="shared" si="172"/>
        <v/>
      </c>
      <c r="J1411" s="101" t="s">
        <v>205</v>
      </c>
      <c r="K1411" s="331">
        <f>IFERROR(VLOOKUP(L1411,Mapping!AW:BA,5,FALSE),"")</f>
        <v>2</v>
      </c>
      <c r="L1411" s="104" t="s">
        <v>925</v>
      </c>
      <c r="M1411" s="336" t="s">
        <v>2938</v>
      </c>
      <c r="N1411" s="97" t="s">
        <v>2916</v>
      </c>
      <c r="O1411" s="255">
        <v>44915</v>
      </c>
      <c r="P1411" t="s">
        <v>30</v>
      </c>
      <c r="Q1411" s="246"/>
      <c r="R1411" s="97"/>
      <c r="S1411" s="97"/>
      <c r="T1411" s="388">
        <v>1</v>
      </c>
      <c r="U1411" s="243"/>
      <c r="V1411" s="97"/>
      <c r="W1411" s="97"/>
      <c r="X1411" s="97"/>
      <c r="Y1411" s="217"/>
      <c r="Z1411" s="217"/>
      <c r="AA1411" s="217"/>
      <c r="AB1411" s="247"/>
      <c r="AC1411" s="97"/>
      <c r="AD1411" s="100">
        <f>IF(AE1411="","",VLOOKUP(AE1411,Mapping!AT:AU,2,FALSE))</f>
        <v>3</v>
      </c>
      <c r="AE1411" s="13" t="s">
        <v>148</v>
      </c>
    </row>
    <row r="1412" spans="1:31">
      <c r="A1412" s="215" t="s">
        <v>336</v>
      </c>
      <c r="B1412" s="217" t="s">
        <v>337</v>
      </c>
      <c r="C1412" s="207">
        <v>3</v>
      </c>
      <c r="D1412" s="207">
        <v>10</v>
      </c>
      <c r="E1412" s="312" t="s">
        <v>1434</v>
      </c>
      <c r="F1412" s="243"/>
      <c r="G1412" s="97"/>
      <c r="H1412" s="99" t="str">
        <f t="shared" si="171"/>
        <v/>
      </c>
      <c r="I1412" s="99" t="str">
        <f t="shared" si="172"/>
        <v/>
      </c>
      <c r="J1412" s="101" t="s">
        <v>205</v>
      </c>
      <c r="K1412" s="331">
        <f>IFERROR(VLOOKUP(L1412,Mapping!AW:BA,5,FALSE),"")</f>
        <v>5</v>
      </c>
      <c r="L1412" s="216" t="s">
        <v>975</v>
      </c>
      <c r="M1412" s="336" t="s">
        <v>2938</v>
      </c>
      <c r="N1412" s="97" t="s">
        <v>2916</v>
      </c>
      <c r="O1412" s="255">
        <v>44915</v>
      </c>
      <c r="P1412" t="s">
        <v>30</v>
      </c>
      <c r="Q1412" s="246"/>
      <c r="R1412" s="97"/>
      <c r="S1412" s="97"/>
      <c r="T1412" s="388">
        <v>1</v>
      </c>
      <c r="U1412" s="243"/>
      <c r="V1412" s="97"/>
      <c r="W1412" s="97"/>
      <c r="X1412" s="97"/>
      <c r="Y1412" s="217"/>
      <c r="Z1412" s="217"/>
      <c r="AA1412" s="217"/>
      <c r="AB1412" s="247"/>
      <c r="AC1412" s="97"/>
      <c r="AD1412" s="100">
        <f>IF(AE1412="","",VLOOKUP(AE1412,Mapping!AT:AU,2,FALSE))</f>
        <v>3</v>
      </c>
      <c r="AE1412" s="13" t="s">
        <v>148</v>
      </c>
    </row>
    <row r="1413" spans="1:31">
      <c r="A1413" s="215" t="s">
        <v>500</v>
      </c>
      <c r="B1413" s="44" t="s">
        <v>501</v>
      </c>
      <c r="C1413" s="207">
        <v>2</v>
      </c>
      <c r="D1413" s="207">
        <v>6</v>
      </c>
      <c r="E1413" s="312" t="s">
        <v>1436</v>
      </c>
      <c r="F1413" s="243"/>
      <c r="G1413" s="97"/>
      <c r="H1413" s="99" t="str">
        <f t="shared" si="171"/>
        <v/>
      </c>
      <c r="I1413" s="99" t="str">
        <f t="shared" si="172"/>
        <v/>
      </c>
      <c r="J1413" s="101" t="s">
        <v>205</v>
      </c>
      <c r="K1413" s="331">
        <f>IFERROR(VLOOKUP(L1413,Mapping!AW:BA,5,FALSE),"")</f>
        <v>2</v>
      </c>
      <c r="L1413" s="104" t="s">
        <v>925</v>
      </c>
      <c r="M1413" s="336" t="s">
        <v>2938</v>
      </c>
      <c r="N1413" s="97" t="s">
        <v>2916</v>
      </c>
      <c r="O1413" s="255">
        <v>44915</v>
      </c>
      <c r="P1413" t="s">
        <v>30</v>
      </c>
      <c r="Q1413" s="246"/>
      <c r="R1413" s="97"/>
      <c r="S1413" s="97"/>
      <c r="T1413" s="388">
        <v>1</v>
      </c>
      <c r="U1413" s="243"/>
      <c r="V1413" s="97"/>
      <c r="W1413" s="97"/>
      <c r="X1413" s="97"/>
      <c r="Y1413" s="217"/>
      <c r="Z1413" s="217"/>
      <c r="AA1413" s="217"/>
      <c r="AB1413" s="247"/>
      <c r="AC1413" s="97"/>
      <c r="AD1413" s="100">
        <f>IF(AE1413="","",VLOOKUP(AE1413,Mapping!AT:AU,2,FALSE))</f>
        <v>3</v>
      </c>
      <c r="AE1413" s="13" t="s">
        <v>148</v>
      </c>
    </row>
    <row r="1414" spans="1:31">
      <c r="A1414" s="215" t="s">
        <v>500</v>
      </c>
      <c r="B1414" s="44" t="s">
        <v>501</v>
      </c>
      <c r="C1414" s="207">
        <v>2</v>
      </c>
      <c r="D1414" s="207">
        <v>6</v>
      </c>
      <c r="E1414" s="312" t="s">
        <v>1957</v>
      </c>
      <c r="F1414" s="243"/>
      <c r="G1414" s="97"/>
      <c r="H1414" s="99" t="str">
        <f t="shared" si="171"/>
        <v/>
      </c>
      <c r="I1414" s="99" t="str">
        <f t="shared" si="172"/>
        <v/>
      </c>
      <c r="J1414" s="101" t="s">
        <v>205</v>
      </c>
      <c r="K1414" s="331">
        <f>IFERROR(VLOOKUP(L1414,Mapping!AW:BA,5,FALSE),"")</f>
        <v>5</v>
      </c>
      <c r="L1414" s="216" t="s">
        <v>975</v>
      </c>
      <c r="M1414" s="336" t="s">
        <v>2938</v>
      </c>
      <c r="N1414" s="97" t="s">
        <v>2916</v>
      </c>
      <c r="O1414" s="255">
        <v>44915</v>
      </c>
      <c r="P1414" t="s">
        <v>30</v>
      </c>
      <c r="Q1414" s="246"/>
      <c r="R1414" s="97"/>
      <c r="S1414" s="97"/>
      <c r="T1414" s="388">
        <v>1</v>
      </c>
      <c r="U1414" s="243"/>
      <c r="V1414" s="97"/>
      <c r="W1414" s="97"/>
      <c r="X1414" s="97"/>
      <c r="Y1414" s="217"/>
      <c r="Z1414" s="217"/>
      <c r="AA1414" s="217"/>
      <c r="AB1414" s="247"/>
      <c r="AC1414" s="97"/>
      <c r="AD1414" s="100">
        <f>IF(AE1414="","",VLOOKUP(AE1414,Mapping!AT:AU,2,FALSE))</f>
        <v>3</v>
      </c>
      <c r="AE1414" s="13" t="s">
        <v>148</v>
      </c>
    </row>
    <row r="1415" spans="1:31">
      <c r="A1415" s="215" t="s">
        <v>465</v>
      </c>
      <c r="B1415" s="217" t="s">
        <v>466</v>
      </c>
      <c r="C1415" s="207">
        <v>2</v>
      </c>
      <c r="D1415" s="207">
        <v>6</v>
      </c>
      <c r="E1415" s="312" t="s">
        <v>1445</v>
      </c>
      <c r="F1415" s="243"/>
      <c r="G1415" s="97"/>
      <c r="H1415" s="99" t="str">
        <f t="shared" ref="H1415:H1422" si="173">IF(G1415="","","UREN -80 033001"&amp;" "&amp;F1415&amp;" "&amp;G1415)</f>
        <v/>
      </c>
      <c r="I1415" s="99" t="str">
        <f t="shared" ref="I1415:I1422" si="174">IF(G1415="","",F1415&amp;" "&amp;G1415)</f>
        <v/>
      </c>
      <c r="J1415" s="101" t="s">
        <v>205</v>
      </c>
      <c r="K1415" s="331">
        <f>IFERROR(VLOOKUP(L1415,Mapping!AW:BA,5,FALSE),"")</f>
        <v>9</v>
      </c>
      <c r="L1415" s="104" t="s">
        <v>1018</v>
      </c>
      <c r="M1415" s="336" t="s">
        <v>2938</v>
      </c>
      <c r="N1415" s="97" t="s">
        <v>2916</v>
      </c>
      <c r="O1415" s="255">
        <v>44929</v>
      </c>
      <c r="P1415" s="13" t="s">
        <v>933</v>
      </c>
      <c r="Q1415" s="246">
        <v>2.5000000000000001E-2</v>
      </c>
      <c r="R1415" s="97">
        <v>25</v>
      </c>
      <c r="S1415" s="97"/>
      <c r="T1415" s="388">
        <v>1</v>
      </c>
      <c r="U1415" s="243"/>
      <c r="V1415" s="97"/>
      <c r="W1415" s="97"/>
      <c r="X1415" s="97"/>
      <c r="Y1415" s="217"/>
      <c r="Z1415" s="217"/>
      <c r="AA1415" s="217"/>
      <c r="AB1415" s="247"/>
      <c r="AC1415" s="97"/>
      <c r="AD1415" s="100">
        <f>IF(AE1415="","",VLOOKUP(AE1415,Mapping!AT:AU,2,FALSE))</f>
        <v>3</v>
      </c>
      <c r="AE1415" s="13" t="s">
        <v>148</v>
      </c>
    </row>
    <row r="1416" spans="1:31">
      <c r="A1416" s="215" t="s">
        <v>500</v>
      </c>
      <c r="B1416" s="217" t="s">
        <v>501</v>
      </c>
      <c r="C1416" s="207">
        <v>2</v>
      </c>
      <c r="D1416" s="207">
        <v>6</v>
      </c>
      <c r="E1416" s="312" t="s">
        <v>1353</v>
      </c>
      <c r="F1416" s="243"/>
      <c r="G1416" s="97"/>
      <c r="H1416" s="99" t="str">
        <f t="shared" si="173"/>
        <v/>
      </c>
      <c r="I1416" s="99" t="str">
        <f t="shared" si="174"/>
        <v/>
      </c>
      <c r="J1416" s="101" t="s">
        <v>205</v>
      </c>
      <c r="K1416" s="331">
        <f>IFERROR(VLOOKUP(L1416,Mapping!AW:BA,5,FALSE),"")</f>
        <v>9</v>
      </c>
      <c r="L1416" s="104" t="s">
        <v>1018</v>
      </c>
      <c r="M1416" s="336" t="s">
        <v>2938</v>
      </c>
      <c r="N1416" s="97" t="s">
        <v>2916</v>
      </c>
      <c r="O1416" s="255">
        <v>44929</v>
      </c>
      <c r="P1416" s="13" t="s">
        <v>933</v>
      </c>
      <c r="Q1416" s="246">
        <v>2.4E-2</v>
      </c>
      <c r="R1416" s="97">
        <v>24</v>
      </c>
      <c r="S1416" s="97"/>
      <c r="T1416" s="388">
        <v>1</v>
      </c>
      <c r="U1416" s="243"/>
      <c r="V1416" s="97"/>
      <c r="W1416" s="97"/>
      <c r="X1416" s="97"/>
      <c r="Y1416" s="217"/>
      <c r="Z1416" s="217"/>
      <c r="AA1416" s="217"/>
      <c r="AB1416" s="247"/>
      <c r="AC1416" s="97"/>
      <c r="AD1416" s="100">
        <f>IF(AE1416="","",VLOOKUP(AE1416,Mapping!AT:AU,2,FALSE))</f>
        <v>3</v>
      </c>
      <c r="AE1416" s="13" t="s">
        <v>148</v>
      </c>
    </row>
    <row r="1417" spans="1:31">
      <c r="A1417" s="215" t="s">
        <v>629</v>
      </c>
      <c r="B1417" s="217" t="s">
        <v>630</v>
      </c>
      <c r="C1417" s="207">
        <v>3</v>
      </c>
      <c r="D1417" s="207">
        <v>9</v>
      </c>
      <c r="E1417" s="312" t="s">
        <v>2486</v>
      </c>
      <c r="F1417" s="243"/>
      <c r="G1417" s="97"/>
      <c r="H1417" s="99" t="str">
        <f t="shared" si="173"/>
        <v/>
      </c>
      <c r="I1417" s="99" t="str">
        <f t="shared" si="174"/>
        <v/>
      </c>
      <c r="J1417" s="101" t="s">
        <v>205</v>
      </c>
      <c r="K1417" s="331">
        <f>IFERROR(VLOOKUP(L1417,Mapping!AW:BA,5,FALSE),"")</f>
        <v>11</v>
      </c>
      <c r="L1417" s="104" t="s">
        <v>1034</v>
      </c>
      <c r="M1417" s="336" t="s">
        <v>2938</v>
      </c>
      <c r="N1417" s="97" t="s">
        <v>2916</v>
      </c>
      <c r="O1417" s="255">
        <v>44929</v>
      </c>
      <c r="P1417" s="13" t="s">
        <v>933</v>
      </c>
      <c r="Q1417" s="246">
        <v>2.3E-2</v>
      </c>
      <c r="R1417" s="97">
        <v>23</v>
      </c>
      <c r="S1417" s="97"/>
      <c r="T1417" s="388">
        <v>1</v>
      </c>
      <c r="U1417" s="243"/>
      <c r="V1417" s="97"/>
      <c r="W1417" s="97"/>
      <c r="X1417" s="97"/>
      <c r="Y1417" s="217"/>
      <c r="Z1417" s="217"/>
      <c r="AA1417" s="217"/>
      <c r="AB1417" s="247"/>
      <c r="AC1417" s="97"/>
      <c r="AD1417" s="100">
        <f>IF(AE1417="","",VLOOKUP(AE1417,Mapping!AT:AU,2,FALSE))</f>
        <v>3</v>
      </c>
      <c r="AE1417" s="13" t="s">
        <v>148</v>
      </c>
    </row>
    <row r="1418" spans="1:31">
      <c r="A1418" s="215">
        <v>1072</v>
      </c>
      <c r="B1418" s="217" t="s">
        <v>149</v>
      </c>
      <c r="C1418" s="207">
        <v>1</v>
      </c>
      <c r="D1418" s="207">
        <v>2</v>
      </c>
      <c r="E1418" s="312" t="s">
        <v>1209</v>
      </c>
      <c r="F1418" s="243"/>
      <c r="G1418" s="97"/>
      <c r="H1418" s="99" t="str">
        <f t="shared" si="173"/>
        <v/>
      </c>
      <c r="I1418" s="99" t="str">
        <f t="shared" si="174"/>
        <v/>
      </c>
      <c r="J1418" s="101" t="s">
        <v>205</v>
      </c>
      <c r="K1418" s="331">
        <f>IFERROR(VLOOKUP(L1418,Mapping!AW:BA,5,FALSE),"")</f>
        <v>9</v>
      </c>
      <c r="L1418" s="104" t="s">
        <v>1018</v>
      </c>
      <c r="M1418" s="336" t="s">
        <v>2938</v>
      </c>
      <c r="N1418" s="97" t="s">
        <v>2916</v>
      </c>
      <c r="O1418" s="255">
        <v>44929</v>
      </c>
      <c r="P1418" s="13" t="s">
        <v>933</v>
      </c>
      <c r="Q1418" s="246">
        <v>2.7E-2</v>
      </c>
      <c r="R1418" s="97">
        <v>27</v>
      </c>
      <c r="S1418" s="97"/>
      <c r="T1418" s="388">
        <v>1</v>
      </c>
      <c r="U1418" s="243"/>
      <c r="V1418" s="97"/>
      <c r="W1418" s="97"/>
      <c r="X1418" s="97"/>
      <c r="Y1418" s="217"/>
      <c r="Z1418" s="217"/>
      <c r="AA1418" s="217"/>
      <c r="AB1418" s="247"/>
      <c r="AC1418" s="97"/>
      <c r="AD1418" s="100">
        <f>IF(AE1418="","",VLOOKUP(AE1418,Mapping!AT:AU,2,FALSE))</f>
        <v>3</v>
      </c>
      <c r="AE1418" s="13" t="s">
        <v>148</v>
      </c>
    </row>
    <row r="1419" spans="1:31">
      <c r="A1419" s="215">
        <v>1149</v>
      </c>
      <c r="B1419" s="217" t="s">
        <v>170</v>
      </c>
      <c r="C1419" s="207">
        <v>1</v>
      </c>
      <c r="D1419" s="207">
        <v>2</v>
      </c>
      <c r="E1419" s="312" t="s">
        <v>2497</v>
      </c>
      <c r="F1419" s="243"/>
      <c r="G1419" s="97"/>
      <c r="H1419" s="99" t="str">
        <f t="shared" si="173"/>
        <v/>
      </c>
      <c r="I1419" s="99" t="str">
        <f t="shared" si="174"/>
        <v/>
      </c>
      <c r="J1419" s="101" t="s">
        <v>205</v>
      </c>
      <c r="K1419" s="331">
        <f>IFERROR(VLOOKUP(L1419,Mapping!AW:BA,5,FALSE),"")</f>
        <v>9</v>
      </c>
      <c r="L1419" s="104" t="s">
        <v>1018</v>
      </c>
      <c r="M1419" s="336" t="s">
        <v>2938</v>
      </c>
      <c r="N1419" s="97" t="s">
        <v>2916</v>
      </c>
      <c r="O1419" s="255">
        <v>44929</v>
      </c>
      <c r="P1419" s="13" t="s">
        <v>933</v>
      </c>
      <c r="Q1419" s="246">
        <v>0.03</v>
      </c>
      <c r="R1419" s="97">
        <v>30</v>
      </c>
      <c r="S1419" s="97"/>
      <c r="T1419" s="388">
        <v>1</v>
      </c>
      <c r="U1419" s="243"/>
      <c r="V1419" s="97"/>
      <c r="W1419" s="97"/>
      <c r="X1419" s="97"/>
      <c r="Y1419" s="217"/>
      <c r="Z1419" s="217"/>
      <c r="AA1419" s="217"/>
      <c r="AB1419" s="247"/>
      <c r="AC1419" s="97"/>
      <c r="AD1419" s="100">
        <f>IF(AE1419="","",VLOOKUP(AE1419,Mapping!AT:AU,2,FALSE))</f>
        <v>3</v>
      </c>
      <c r="AE1419" s="13" t="s">
        <v>148</v>
      </c>
    </row>
    <row r="1420" spans="1:31">
      <c r="A1420" s="215">
        <v>1152</v>
      </c>
      <c r="B1420" s="217" t="s">
        <v>176</v>
      </c>
      <c r="C1420" s="207">
        <v>1</v>
      </c>
      <c r="D1420" s="207">
        <v>4</v>
      </c>
      <c r="E1420" s="312" t="s">
        <v>2488</v>
      </c>
      <c r="F1420" s="243"/>
      <c r="G1420" s="97"/>
      <c r="H1420" s="99" t="str">
        <f t="shared" si="173"/>
        <v/>
      </c>
      <c r="I1420" s="99" t="str">
        <f t="shared" si="174"/>
        <v/>
      </c>
      <c r="J1420" s="101" t="s">
        <v>205</v>
      </c>
      <c r="K1420" s="331">
        <f>IFERROR(VLOOKUP(L1420,Mapping!AW:BA,5,FALSE),"")</f>
        <v>9</v>
      </c>
      <c r="L1420" s="104" t="s">
        <v>1018</v>
      </c>
      <c r="M1420" s="336" t="s">
        <v>2938</v>
      </c>
      <c r="N1420" s="97" t="s">
        <v>2916</v>
      </c>
      <c r="O1420" s="255">
        <v>44929</v>
      </c>
      <c r="P1420" s="13" t="s">
        <v>933</v>
      </c>
      <c r="Q1420" s="246">
        <v>2.8000000000000001E-2</v>
      </c>
      <c r="R1420" s="97">
        <v>28</v>
      </c>
      <c r="S1420" s="97"/>
      <c r="T1420" s="388">
        <v>1</v>
      </c>
      <c r="U1420" s="243"/>
      <c r="V1420" s="97"/>
      <c r="W1420" s="97"/>
      <c r="X1420" s="97"/>
      <c r="Y1420" s="217"/>
      <c r="Z1420" s="217"/>
      <c r="AA1420" s="217"/>
      <c r="AB1420" s="247"/>
      <c r="AC1420" s="97"/>
      <c r="AD1420" s="100">
        <f>IF(AE1420="","",VLOOKUP(AE1420,Mapping!AT:AU,2,FALSE))</f>
        <v>3</v>
      </c>
      <c r="AE1420" s="13" t="s">
        <v>148</v>
      </c>
    </row>
    <row r="1421" spans="1:31">
      <c r="A1421" s="215" t="s">
        <v>597</v>
      </c>
      <c r="B1421" s="217" t="s">
        <v>598</v>
      </c>
      <c r="C1421" s="207">
        <v>3</v>
      </c>
      <c r="D1421" s="207">
        <v>11</v>
      </c>
      <c r="E1421" s="312" t="s">
        <v>2487</v>
      </c>
      <c r="F1421" s="243"/>
      <c r="G1421" s="97"/>
      <c r="H1421" s="99" t="str">
        <f t="shared" si="173"/>
        <v/>
      </c>
      <c r="I1421" s="99" t="str">
        <f t="shared" si="174"/>
        <v/>
      </c>
      <c r="J1421" s="101" t="s">
        <v>205</v>
      </c>
      <c r="K1421" s="331">
        <f>IFERROR(VLOOKUP(L1421,Mapping!AW:BA,5,FALSE),"")</f>
        <v>11</v>
      </c>
      <c r="L1421" s="104" t="s">
        <v>1034</v>
      </c>
      <c r="M1421" s="336" t="s">
        <v>2938</v>
      </c>
      <c r="N1421" s="97" t="s">
        <v>2916</v>
      </c>
      <c r="O1421" s="255">
        <v>44929</v>
      </c>
      <c r="P1421" s="13" t="s">
        <v>933</v>
      </c>
      <c r="Q1421" s="246">
        <v>0.03</v>
      </c>
      <c r="R1421" s="97">
        <v>30</v>
      </c>
      <c r="S1421" s="97"/>
      <c r="T1421" s="388">
        <v>1</v>
      </c>
      <c r="U1421" s="243"/>
      <c r="V1421" s="97"/>
      <c r="W1421" s="97"/>
      <c r="X1421" s="97"/>
      <c r="Y1421" s="217"/>
      <c r="Z1421" s="217"/>
      <c r="AA1421" s="217"/>
      <c r="AB1421" s="247"/>
      <c r="AC1421" s="97"/>
      <c r="AD1421" s="100">
        <f>IF(AE1421="","",VLOOKUP(AE1421,Mapping!AT:AU,2,FALSE))</f>
        <v>3</v>
      </c>
      <c r="AE1421" s="13" t="s">
        <v>148</v>
      </c>
    </row>
    <row r="1422" spans="1:31">
      <c r="A1422" s="387" t="s">
        <v>623</v>
      </c>
      <c r="B1422" s="361" t="s">
        <v>624</v>
      </c>
      <c r="C1422" s="210">
        <v>3</v>
      </c>
      <c r="D1422" s="210">
        <v>12</v>
      </c>
      <c r="E1422" s="317" t="s">
        <v>2516</v>
      </c>
      <c r="F1422" s="359"/>
      <c r="G1422" s="360"/>
      <c r="H1422" s="99" t="str">
        <f t="shared" si="173"/>
        <v/>
      </c>
      <c r="I1422" s="99" t="str">
        <f t="shared" si="174"/>
        <v/>
      </c>
      <c r="J1422" s="101" t="s">
        <v>205</v>
      </c>
      <c r="K1422" s="331">
        <f>IFERROR(VLOOKUP(L1422,Mapping!AW:BA,5,FALSE),"")</f>
        <v>11</v>
      </c>
      <c r="L1422" s="104" t="s">
        <v>1034</v>
      </c>
      <c r="M1422" s="362" t="s">
        <v>2938</v>
      </c>
      <c r="N1422" s="360" t="s">
        <v>2916</v>
      </c>
      <c r="O1422" s="255">
        <v>44929</v>
      </c>
      <c r="P1422" s="13" t="s">
        <v>933</v>
      </c>
      <c r="Q1422" s="364">
        <v>2.3E-2</v>
      </c>
      <c r="R1422" s="360">
        <v>23</v>
      </c>
      <c r="S1422" s="360"/>
      <c r="T1422" s="388">
        <v>1</v>
      </c>
      <c r="U1422" s="359"/>
      <c r="V1422" s="360"/>
      <c r="W1422" s="360"/>
      <c r="X1422" s="360"/>
      <c r="Y1422" s="361"/>
      <c r="Z1422" s="361"/>
      <c r="AA1422" s="361"/>
      <c r="AB1422" s="365"/>
      <c r="AC1422" s="360"/>
      <c r="AD1422" s="100">
        <f>IF(AE1422="","",VLOOKUP(AE1422,Mapping!AT:AU,2,FALSE))</f>
        <v>3</v>
      </c>
      <c r="AE1422" s="13" t="s">
        <v>148</v>
      </c>
    </row>
    <row r="1423" spans="1:31">
      <c r="A1423" s="215" t="s">
        <v>302</v>
      </c>
      <c r="B1423" s="217" t="s">
        <v>303</v>
      </c>
      <c r="C1423" s="207">
        <v>17</v>
      </c>
      <c r="D1423" s="207">
        <v>14</v>
      </c>
      <c r="E1423" s="312" t="s">
        <v>2322</v>
      </c>
      <c r="F1423" s="243"/>
      <c r="G1423" s="97"/>
      <c r="H1423" s="97"/>
      <c r="I1423" s="97"/>
      <c r="J1423" s="101" t="s">
        <v>205</v>
      </c>
      <c r="K1423" s="331">
        <f>IFERROR(VLOOKUP(L1423,Mapping!AW:BA,5,FALSE),"")</f>
        <v>2</v>
      </c>
      <c r="L1423" s="104" t="s">
        <v>925</v>
      </c>
      <c r="M1423" s="362" t="s">
        <v>2938</v>
      </c>
      <c r="N1423" s="97" t="s">
        <v>2879</v>
      </c>
      <c r="O1423" s="255">
        <v>44930</v>
      </c>
      <c r="P1423" s="13" t="s">
        <v>3202</v>
      </c>
      <c r="Q1423" s="246">
        <v>5.8999999999999997E-2</v>
      </c>
      <c r="R1423" s="97">
        <v>59</v>
      </c>
      <c r="S1423" s="97"/>
      <c r="T1423" s="388">
        <v>1</v>
      </c>
      <c r="U1423" s="243"/>
      <c r="V1423" s="97"/>
      <c r="W1423" s="97"/>
      <c r="X1423" s="97"/>
      <c r="Y1423" s="217">
        <v>5</v>
      </c>
      <c r="Z1423" s="217">
        <v>21</v>
      </c>
      <c r="AA1423" s="217"/>
      <c r="AB1423" s="247"/>
      <c r="AC1423" s="97"/>
      <c r="AD1423" s="100">
        <f>IF(AE1423="","",VLOOKUP(AE1423,Mapping!AT:AU,2,FALSE))</f>
        <v>2</v>
      </c>
      <c r="AE1423" s="13" t="s">
        <v>1</v>
      </c>
    </row>
    <row r="1424" spans="1:31">
      <c r="A1424" s="215" t="s">
        <v>302</v>
      </c>
      <c r="B1424" s="217" t="s">
        <v>303</v>
      </c>
      <c r="C1424" s="207">
        <v>17</v>
      </c>
      <c r="D1424" s="207">
        <v>14</v>
      </c>
      <c r="E1424" s="312" t="s">
        <v>2322</v>
      </c>
      <c r="F1424" s="243"/>
      <c r="G1424" s="97"/>
      <c r="H1424" s="97"/>
      <c r="I1424" s="97"/>
      <c r="J1424" s="101"/>
      <c r="K1424" s="331">
        <f>IFERROR(VLOOKUP(L1424,Mapping!AW:BA,5,FALSE),"")</f>
        <v>2</v>
      </c>
      <c r="L1424" s="104" t="s">
        <v>925</v>
      </c>
      <c r="M1424" s="336" t="s">
        <v>3057</v>
      </c>
      <c r="N1424" s="97" t="s">
        <v>2879</v>
      </c>
      <c r="O1424" s="255">
        <v>44930</v>
      </c>
      <c r="P1424" s="13" t="s">
        <v>3071</v>
      </c>
      <c r="Q1424" s="246">
        <v>1.4999999999999999E-2</v>
      </c>
      <c r="R1424" s="97">
        <v>15</v>
      </c>
      <c r="S1424" s="97"/>
      <c r="T1424" s="388">
        <v>1</v>
      </c>
      <c r="U1424" s="243"/>
      <c r="V1424" s="97"/>
      <c r="W1424" s="97"/>
      <c r="X1424" s="97"/>
      <c r="Y1424" s="217">
        <v>14</v>
      </c>
      <c r="Z1424" s="217">
        <v>16</v>
      </c>
      <c r="AA1424" s="217"/>
      <c r="AB1424" s="247"/>
      <c r="AC1424" s="97"/>
      <c r="AD1424" s="100">
        <f>IF(AE1424="","",VLOOKUP(AE1424,Mapping!AT:AU,2,FALSE))</f>
        <v>2</v>
      </c>
      <c r="AE1424" s="13" t="s">
        <v>1</v>
      </c>
    </row>
    <row r="1425" spans="1:31">
      <c r="A1425" s="215" t="s">
        <v>286</v>
      </c>
      <c r="B1425" s="217" t="s">
        <v>287</v>
      </c>
      <c r="C1425" s="207">
        <v>17</v>
      </c>
      <c r="D1425" s="207">
        <v>13</v>
      </c>
      <c r="E1425" s="312" t="s">
        <v>2322</v>
      </c>
      <c r="F1425" s="243"/>
      <c r="G1425" s="97"/>
      <c r="H1425" s="97"/>
      <c r="I1425" s="97"/>
      <c r="J1425" s="101" t="s">
        <v>205</v>
      </c>
      <c r="K1425" s="331">
        <f>IFERROR(VLOOKUP(L1425,Mapping!AW:BA,5,FALSE),"")</f>
        <v>2</v>
      </c>
      <c r="L1425" s="104" t="s">
        <v>925</v>
      </c>
      <c r="M1425" s="362" t="s">
        <v>2938</v>
      </c>
      <c r="N1425" s="97" t="s">
        <v>2879</v>
      </c>
      <c r="O1425" s="255">
        <v>44930</v>
      </c>
      <c r="P1425" s="13" t="s">
        <v>3202</v>
      </c>
      <c r="Q1425" s="246">
        <v>5.7000000000000002E-2</v>
      </c>
      <c r="R1425" s="97">
        <v>57</v>
      </c>
      <c r="S1425" s="97"/>
      <c r="T1425" s="388">
        <v>1</v>
      </c>
      <c r="U1425" s="243"/>
      <c r="V1425" s="97"/>
      <c r="W1425" s="97"/>
      <c r="X1425" s="97"/>
      <c r="Y1425" s="217">
        <v>5</v>
      </c>
      <c r="Z1425" s="217">
        <v>21</v>
      </c>
      <c r="AA1425" s="217"/>
      <c r="AB1425" s="247"/>
      <c r="AC1425" s="97"/>
      <c r="AD1425" s="100">
        <f>IF(AE1425="","",VLOOKUP(AE1425,Mapping!AT:AU,2,FALSE))</f>
        <v>2</v>
      </c>
      <c r="AE1425" s="13" t="s">
        <v>1</v>
      </c>
    </row>
    <row r="1426" spans="1:31">
      <c r="A1426" s="215" t="s">
        <v>286</v>
      </c>
      <c r="B1426" s="217" t="s">
        <v>287</v>
      </c>
      <c r="C1426" s="207">
        <v>17</v>
      </c>
      <c r="D1426" s="207">
        <v>13</v>
      </c>
      <c r="E1426" s="312" t="s">
        <v>2322</v>
      </c>
      <c r="F1426" s="243"/>
      <c r="G1426" s="97"/>
      <c r="H1426" s="97"/>
      <c r="I1426" s="97"/>
      <c r="J1426" s="101"/>
      <c r="K1426" s="331">
        <f>IFERROR(VLOOKUP(L1426,Mapping!AW:BA,5,FALSE),"")</f>
        <v>2</v>
      </c>
      <c r="L1426" s="104" t="s">
        <v>925</v>
      </c>
      <c r="M1426" s="336" t="s">
        <v>3057</v>
      </c>
      <c r="N1426" s="97" t="s">
        <v>2879</v>
      </c>
      <c r="O1426" s="255">
        <v>44930</v>
      </c>
      <c r="P1426" s="13" t="s">
        <v>3047</v>
      </c>
      <c r="Q1426" s="246">
        <v>6.0000000000000001E-3</v>
      </c>
      <c r="R1426" s="97">
        <v>6</v>
      </c>
      <c r="S1426" s="97"/>
      <c r="T1426" s="388">
        <v>1</v>
      </c>
      <c r="U1426" s="243">
        <v>12</v>
      </c>
      <c r="V1426" s="97">
        <v>10</v>
      </c>
      <c r="W1426" s="97"/>
      <c r="X1426" s="97"/>
      <c r="Y1426" s="243">
        <v>12</v>
      </c>
      <c r="Z1426" s="97">
        <v>10</v>
      </c>
      <c r="AA1426" s="217" t="s">
        <v>1466</v>
      </c>
      <c r="AB1426" s="247"/>
      <c r="AC1426" s="97"/>
      <c r="AD1426" s="100">
        <f>IF(AE1426="","",VLOOKUP(AE1426,Mapping!AT:AU,2,FALSE))</f>
        <v>2</v>
      </c>
      <c r="AE1426" s="13" t="s">
        <v>1</v>
      </c>
    </row>
    <row r="1427" spans="1:31">
      <c r="A1427" s="215" t="s">
        <v>299</v>
      </c>
      <c r="B1427" s="217" t="s">
        <v>300</v>
      </c>
      <c r="C1427" s="207">
        <v>17</v>
      </c>
      <c r="D1427" s="207">
        <v>13</v>
      </c>
      <c r="E1427" s="312" t="s">
        <v>2324</v>
      </c>
      <c r="F1427" s="243"/>
      <c r="G1427" s="97"/>
      <c r="H1427" s="97"/>
      <c r="I1427" s="97"/>
      <c r="J1427" s="101" t="s">
        <v>205</v>
      </c>
      <c r="K1427" s="331">
        <f>IFERROR(VLOOKUP(L1427,Mapping!AW:BA,5,FALSE),"")</f>
        <v>2</v>
      </c>
      <c r="L1427" s="104" t="s">
        <v>925</v>
      </c>
      <c r="M1427" s="362" t="s">
        <v>2938</v>
      </c>
      <c r="N1427" s="97" t="s">
        <v>2879</v>
      </c>
      <c r="O1427" s="255">
        <v>44930</v>
      </c>
      <c r="P1427" s="13" t="s">
        <v>3202</v>
      </c>
      <c r="Q1427" s="246">
        <v>5.6000000000000001E-2</v>
      </c>
      <c r="R1427" s="97">
        <v>56</v>
      </c>
      <c r="S1427" s="97"/>
      <c r="T1427" s="388">
        <v>1</v>
      </c>
      <c r="U1427" s="243"/>
      <c r="V1427" s="97"/>
      <c r="W1427" s="97"/>
      <c r="X1427" s="97"/>
      <c r="Y1427" s="217">
        <v>5</v>
      </c>
      <c r="Z1427" s="217">
        <v>21</v>
      </c>
      <c r="AA1427" s="217"/>
      <c r="AB1427" s="247"/>
      <c r="AC1427" s="97"/>
      <c r="AD1427" s="100">
        <f>IF(AE1427="","",VLOOKUP(AE1427,Mapping!AT:AU,2,FALSE))</f>
        <v>2</v>
      </c>
      <c r="AE1427" s="13" t="s">
        <v>1</v>
      </c>
    </row>
    <row r="1428" spans="1:31">
      <c r="A1428" s="215" t="s">
        <v>299</v>
      </c>
      <c r="B1428" s="217" t="s">
        <v>300</v>
      </c>
      <c r="C1428" s="207">
        <v>17</v>
      </c>
      <c r="D1428" s="207">
        <v>13</v>
      </c>
      <c r="E1428" s="312" t="s">
        <v>2324</v>
      </c>
      <c r="F1428" s="243"/>
      <c r="G1428" s="97"/>
      <c r="H1428" s="97"/>
      <c r="I1428" s="97"/>
      <c r="J1428" s="101"/>
      <c r="K1428" s="331">
        <f>IFERROR(VLOOKUP(L1428,Mapping!AW:BA,5,FALSE),"")</f>
        <v>2</v>
      </c>
      <c r="L1428" s="104" t="s">
        <v>925</v>
      </c>
      <c r="M1428" s="336" t="s">
        <v>3057</v>
      </c>
      <c r="N1428" s="97" t="s">
        <v>2879</v>
      </c>
      <c r="O1428" s="255">
        <v>44930</v>
      </c>
      <c r="P1428" s="13" t="s">
        <v>3047</v>
      </c>
      <c r="Q1428" s="246">
        <v>6.0000000000000001E-3</v>
      </c>
      <c r="R1428" s="97">
        <v>6</v>
      </c>
      <c r="S1428" s="97"/>
      <c r="T1428" s="388">
        <v>1</v>
      </c>
      <c r="U1428" s="243"/>
      <c r="V1428" s="97"/>
      <c r="W1428" s="97"/>
      <c r="X1428" s="97"/>
      <c r="Y1428" s="217">
        <v>14</v>
      </c>
      <c r="Z1428" s="217">
        <v>16</v>
      </c>
      <c r="AA1428" s="217"/>
      <c r="AB1428" s="247"/>
      <c r="AC1428" s="97"/>
      <c r="AD1428" s="100">
        <f>IF(AE1428="","",VLOOKUP(AE1428,Mapping!AT:AU,2,FALSE))</f>
        <v>2</v>
      </c>
      <c r="AE1428" s="13" t="s">
        <v>1</v>
      </c>
    </row>
    <row r="1429" spans="1:31">
      <c r="A1429" s="215" t="s">
        <v>465</v>
      </c>
      <c r="B1429" s="446" t="s">
        <v>466</v>
      </c>
      <c r="C1429" s="207">
        <v>2</v>
      </c>
      <c r="D1429" s="207">
        <v>6</v>
      </c>
      <c r="E1429" s="312" t="s">
        <v>2472</v>
      </c>
      <c r="F1429" s="243"/>
      <c r="G1429" s="97"/>
      <c r="H1429" s="97"/>
      <c r="I1429" s="97"/>
      <c r="J1429" s="101"/>
      <c r="K1429" s="331">
        <f>IFERROR(VLOOKUP(L1429,Mapping!AW:BA,5,FALSE),"")</f>
        <v>5</v>
      </c>
      <c r="L1429" s="216" t="s">
        <v>975</v>
      </c>
      <c r="M1429" s="336" t="s">
        <v>2938</v>
      </c>
      <c r="N1429" s="97" t="s">
        <v>2916</v>
      </c>
      <c r="O1429" s="255">
        <v>44930</v>
      </c>
      <c r="P1429" t="s">
        <v>30</v>
      </c>
      <c r="Q1429" s="246"/>
      <c r="R1429" s="97"/>
      <c r="S1429" s="97"/>
      <c r="T1429" s="388">
        <v>1</v>
      </c>
      <c r="U1429" s="243"/>
      <c r="V1429" s="97"/>
      <c r="W1429" s="97"/>
      <c r="X1429" s="97"/>
      <c r="Y1429" s="217"/>
      <c r="Z1429" s="217"/>
      <c r="AA1429" s="217"/>
      <c r="AB1429" s="247"/>
      <c r="AC1429" s="97"/>
      <c r="AD1429" s="100" t="str">
        <f>IF(AE1429="","",VLOOKUP(AE1429,Mapping!AT:AU,2,FALSE))</f>
        <v/>
      </c>
      <c r="AE1429" s="13"/>
    </row>
    <row r="1430" spans="1:31">
      <c r="A1430" s="215" t="s">
        <v>288</v>
      </c>
      <c r="B1430" s="217" t="s">
        <v>289</v>
      </c>
      <c r="C1430" s="207">
        <v>16</v>
      </c>
      <c r="D1430" s="207">
        <v>12</v>
      </c>
      <c r="E1430" s="312" t="s">
        <v>2324</v>
      </c>
      <c r="F1430" s="243"/>
      <c r="G1430" s="97"/>
      <c r="H1430" s="97"/>
      <c r="I1430" s="97"/>
      <c r="J1430" s="101"/>
      <c r="K1430" s="331">
        <f>IFERROR(VLOOKUP(L1430,Mapping!AW:BA,5,FALSE),"")</f>
        <v>2</v>
      </c>
      <c r="L1430" s="104" t="s">
        <v>925</v>
      </c>
      <c r="M1430" s="336" t="s">
        <v>2938</v>
      </c>
      <c r="N1430" s="97" t="s">
        <v>2916</v>
      </c>
      <c r="O1430" s="255">
        <v>44942</v>
      </c>
      <c r="P1430" s="13" t="s">
        <v>3202</v>
      </c>
      <c r="Q1430" s="246">
        <v>5.6000000000000001E-2</v>
      </c>
      <c r="R1430" s="97">
        <v>56</v>
      </c>
      <c r="S1430" s="97"/>
      <c r="T1430" s="388">
        <v>1</v>
      </c>
      <c r="U1430" s="243"/>
      <c r="V1430" s="97"/>
      <c r="W1430" s="97"/>
      <c r="X1430" s="97"/>
      <c r="Y1430" s="217">
        <v>5</v>
      </c>
      <c r="Z1430" s="217">
        <v>21</v>
      </c>
      <c r="AA1430" s="217"/>
      <c r="AB1430" s="247"/>
      <c r="AC1430" s="97"/>
      <c r="AD1430" s="100">
        <f>IF(AE1430="","",VLOOKUP(AE1430,Mapping!AT:AU,2,FALSE))</f>
        <v>2</v>
      </c>
      <c r="AE1430" s="13" t="s">
        <v>1</v>
      </c>
    </row>
    <row r="1431" spans="1:31">
      <c r="A1431" s="215" t="s">
        <v>341</v>
      </c>
      <c r="B1431" s="217" t="s">
        <v>342</v>
      </c>
      <c r="C1431" s="207">
        <v>17</v>
      </c>
      <c r="D1431" s="207">
        <v>14</v>
      </c>
      <c r="E1431" s="312" t="s">
        <v>2324</v>
      </c>
      <c r="F1431" s="243"/>
      <c r="G1431" s="97"/>
      <c r="H1431" s="97"/>
      <c r="I1431" s="97"/>
      <c r="J1431" s="101"/>
      <c r="K1431" s="331">
        <f>IFERROR(VLOOKUP(L1431,Mapping!AW:BA,5,FALSE),"")</f>
        <v>2</v>
      </c>
      <c r="L1431" s="104" t="s">
        <v>925</v>
      </c>
      <c r="M1431" s="336" t="s">
        <v>2938</v>
      </c>
      <c r="N1431" s="97" t="s">
        <v>2916</v>
      </c>
      <c r="O1431" s="255">
        <v>44942</v>
      </c>
      <c r="P1431" s="13" t="s">
        <v>3202</v>
      </c>
      <c r="Q1431" s="246">
        <v>5.5E-2</v>
      </c>
      <c r="R1431" s="97">
        <v>55</v>
      </c>
      <c r="S1431" s="97"/>
      <c r="T1431" s="388">
        <v>1</v>
      </c>
      <c r="U1431" s="243"/>
      <c r="V1431" s="97"/>
      <c r="W1431" s="97"/>
      <c r="X1431" s="97"/>
      <c r="Y1431" s="217">
        <v>5</v>
      </c>
      <c r="Z1431" s="217">
        <v>21</v>
      </c>
      <c r="AA1431" s="217"/>
      <c r="AB1431" s="247"/>
      <c r="AC1431" s="97"/>
      <c r="AD1431" s="100">
        <f>IF(AE1431="","",VLOOKUP(AE1431,Mapping!AT:AU,2,FALSE))</f>
        <v>2</v>
      </c>
      <c r="AE1431" s="13" t="s">
        <v>1</v>
      </c>
    </row>
    <row r="1432" spans="1:31">
      <c r="A1432" s="215" t="s">
        <v>341</v>
      </c>
      <c r="B1432" s="217" t="s">
        <v>342</v>
      </c>
      <c r="C1432" s="207">
        <v>17</v>
      </c>
      <c r="D1432" s="207">
        <v>14</v>
      </c>
      <c r="E1432" s="312" t="s">
        <v>2324</v>
      </c>
      <c r="F1432" s="243"/>
      <c r="G1432" s="97"/>
      <c r="H1432" s="97"/>
      <c r="I1432" s="97"/>
      <c r="J1432" s="101"/>
      <c r="K1432" s="331">
        <f>IFERROR(VLOOKUP(L1432,Mapping!AW:BA,5,FALSE),"")</f>
        <v>2</v>
      </c>
      <c r="L1432" s="104" t="s">
        <v>925</v>
      </c>
      <c r="M1432" s="336" t="s">
        <v>3057</v>
      </c>
      <c r="N1432" s="97" t="s">
        <v>2916</v>
      </c>
      <c r="O1432" s="255">
        <v>44942</v>
      </c>
      <c r="P1432" s="13" t="s">
        <v>3047</v>
      </c>
      <c r="Q1432" s="246">
        <v>1.54E-2</v>
      </c>
      <c r="R1432" s="97">
        <v>15.4</v>
      </c>
      <c r="S1432" s="97"/>
      <c r="T1432" s="388">
        <v>1</v>
      </c>
      <c r="U1432" s="243"/>
      <c r="V1432" s="97"/>
      <c r="W1432" s="97"/>
      <c r="X1432" s="97"/>
      <c r="Y1432" s="217"/>
      <c r="Z1432" s="217"/>
      <c r="AA1432" s="217"/>
      <c r="AB1432" s="247"/>
      <c r="AC1432" s="97"/>
      <c r="AD1432" s="100">
        <f>IF(AE1432="","",VLOOKUP(AE1432,Mapping!AT:AU,2,FALSE))</f>
        <v>2</v>
      </c>
      <c r="AE1432" s="13" t="s">
        <v>1</v>
      </c>
    </row>
    <row r="1433" spans="1:31">
      <c r="A1433" s="215" t="s">
        <v>299</v>
      </c>
      <c r="B1433" s="217" t="s">
        <v>300</v>
      </c>
      <c r="C1433" s="207">
        <v>17</v>
      </c>
      <c r="D1433" s="207">
        <v>13</v>
      </c>
      <c r="E1433" s="312" t="s">
        <v>2324</v>
      </c>
      <c r="F1433" s="243"/>
      <c r="G1433" s="97"/>
      <c r="H1433" s="97"/>
      <c r="I1433" s="97"/>
      <c r="J1433" s="101"/>
      <c r="K1433" s="331">
        <f>IFERROR(VLOOKUP(L1433,Mapping!AW:BA,5,FALSE),"")</f>
        <v>2</v>
      </c>
      <c r="L1433" s="104" t="s">
        <v>925</v>
      </c>
      <c r="M1433" s="336" t="s">
        <v>2938</v>
      </c>
      <c r="N1433" s="97" t="s">
        <v>2916</v>
      </c>
      <c r="O1433" s="255">
        <v>44942</v>
      </c>
      <c r="P1433" s="13" t="s">
        <v>3202</v>
      </c>
      <c r="Q1433" s="246">
        <v>6.4000000000000001E-2</v>
      </c>
      <c r="R1433" s="97">
        <v>64</v>
      </c>
      <c r="S1433" s="97"/>
      <c r="T1433" s="388">
        <v>1</v>
      </c>
      <c r="U1433" s="243"/>
      <c r="V1433" s="97"/>
      <c r="W1433" s="97"/>
      <c r="X1433" s="97"/>
      <c r="Y1433" s="217">
        <v>5</v>
      </c>
      <c r="Z1433" s="217">
        <v>21</v>
      </c>
      <c r="AA1433" s="217"/>
      <c r="AB1433" s="247"/>
      <c r="AC1433" s="97"/>
      <c r="AD1433" s="100">
        <f>IF(AE1433="","",VLOOKUP(AE1433,Mapping!AT:AU,2,FALSE))</f>
        <v>2</v>
      </c>
      <c r="AE1433" s="13" t="s">
        <v>1</v>
      </c>
    </row>
    <row r="1434" spans="1:31">
      <c r="A1434" s="215" t="s">
        <v>299</v>
      </c>
      <c r="B1434" s="217" t="s">
        <v>300</v>
      </c>
      <c r="C1434" s="207">
        <v>17</v>
      </c>
      <c r="D1434" s="207">
        <v>13</v>
      </c>
      <c r="E1434" s="312" t="s">
        <v>2324</v>
      </c>
      <c r="F1434" s="243"/>
      <c r="G1434" s="97"/>
      <c r="H1434" s="97"/>
      <c r="I1434" s="97"/>
      <c r="J1434" s="101"/>
      <c r="K1434" s="331">
        <f>IFERROR(VLOOKUP(L1434,Mapping!AW:BA,5,FALSE),"")</f>
        <v>2</v>
      </c>
      <c r="L1434" s="104" t="s">
        <v>925</v>
      </c>
      <c r="M1434" s="336" t="s">
        <v>3057</v>
      </c>
      <c r="N1434" s="97" t="s">
        <v>2916</v>
      </c>
      <c r="O1434" s="255">
        <v>44942</v>
      </c>
      <c r="P1434" s="13" t="s">
        <v>3047</v>
      </c>
      <c r="Q1434" s="246">
        <v>0.05</v>
      </c>
      <c r="R1434" s="97">
        <v>50</v>
      </c>
      <c r="S1434" s="97"/>
      <c r="T1434" s="388">
        <v>1</v>
      </c>
      <c r="U1434" s="243"/>
      <c r="V1434" s="97"/>
      <c r="W1434" s="97"/>
      <c r="X1434" s="97"/>
      <c r="Y1434" s="217"/>
      <c r="Z1434" s="217"/>
      <c r="AA1434" s="217"/>
      <c r="AB1434" s="247"/>
      <c r="AC1434" s="97"/>
      <c r="AD1434" s="100">
        <f>IF(AE1434="","",VLOOKUP(AE1434,Mapping!AT:AU,2,FALSE))</f>
        <v>2</v>
      </c>
      <c r="AE1434" s="13" t="s">
        <v>1</v>
      </c>
    </row>
    <row r="1435" spans="1:31">
      <c r="A1435" s="215" t="s">
        <v>494</v>
      </c>
      <c r="B1435" s="217" t="s">
        <v>495</v>
      </c>
      <c r="C1435" s="207">
        <v>2</v>
      </c>
      <c r="D1435" s="207">
        <v>5</v>
      </c>
      <c r="E1435" s="312" t="s">
        <v>2448</v>
      </c>
      <c r="F1435" s="243"/>
      <c r="G1435" s="97"/>
      <c r="H1435" s="97"/>
      <c r="I1435" s="97"/>
      <c r="J1435" s="101" t="s">
        <v>205</v>
      </c>
      <c r="K1435" s="331">
        <f>IFERROR(VLOOKUP(L1435,Mapping!AW:BA,5,FALSE),"")</f>
        <v>11</v>
      </c>
      <c r="L1435" s="104" t="s">
        <v>1034</v>
      </c>
      <c r="M1435" s="336" t="s">
        <v>2938</v>
      </c>
      <c r="N1435" s="97" t="s">
        <v>2916</v>
      </c>
      <c r="O1435" s="255">
        <v>44943</v>
      </c>
      <c r="P1435" s="13" t="s">
        <v>933</v>
      </c>
      <c r="Q1435" s="246">
        <v>2.5000000000000001E-2</v>
      </c>
      <c r="R1435" s="97">
        <v>25</v>
      </c>
      <c r="S1435" s="97"/>
      <c r="T1435" s="388">
        <v>1</v>
      </c>
      <c r="U1435" s="243"/>
      <c r="V1435" s="97"/>
      <c r="W1435" s="97"/>
      <c r="X1435" s="97"/>
      <c r="Y1435" s="217"/>
      <c r="Z1435" s="217"/>
      <c r="AA1435" s="217"/>
      <c r="AB1435" s="247"/>
      <c r="AC1435" s="97"/>
      <c r="AD1435" s="100">
        <f>IF(AE1435="","",VLOOKUP(AE1435,Mapping!AT:AU,2,FALSE))</f>
        <v>3</v>
      </c>
      <c r="AE1435" s="13" t="s">
        <v>148</v>
      </c>
    </row>
    <row r="1436" spans="1:31">
      <c r="A1436" s="215" t="s">
        <v>484</v>
      </c>
      <c r="B1436" s="217" t="s">
        <v>485</v>
      </c>
      <c r="C1436" s="207">
        <v>2</v>
      </c>
      <c r="D1436" s="207">
        <v>6</v>
      </c>
      <c r="E1436" s="312" t="s">
        <v>2320</v>
      </c>
      <c r="F1436" s="243"/>
      <c r="G1436" s="97"/>
      <c r="H1436" s="97"/>
      <c r="I1436" s="97"/>
      <c r="J1436" s="101" t="s">
        <v>205</v>
      </c>
      <c r="K1436" s="331">
        <f>IFERROR(VLOOKUP(L1436,Mapping!AW:BA,5,FALSE),"")</f>
        <v>11</v>
      </c>
      <c r="L1436" s="104" t="s">
        <v>1034</v>
      </c>
      <c r="M1436" s="336" t="s">
        <v>2938</v>
      </c>
      <c r="N1436" s="97" t="s">
        <v>2916</v>
      </c>
      <c r="O1436" s="255">
        <v>44943</v>
      </c>
      <c r="P1436" s="13" t="s">
        <v>933</v>
      </c>
      <c r="Q1436" s="246">
        <v>2.7E-2</v>
      </c>
      <c r="R1436" s="97">
        <v>27</v>
      </c>
      <c r="S1436" s="97"/>
      <c r="T1436" s="388">
        <v>1</v>
      </c>
      <c r="U1436" s="243"/>
      <c r="V1436" s="97"/>
      <c r="W1436" s="97"/>
      <c r="X1436" s="97"/>
      <c r="Y1436" s="217"/>
      <c r="Z1436" s="217"/>
      <c r="AA1436" s="217"/>
      <c r="AB1436" s="247"/>
      <c r="AC1436" s="97"/>
      <c r="AD1436" s="100">
        <f>IF(AE1436="","",VLOOKUP(AE1436,Mapping!AT:AU,2,FALSE))</f>
        <v>3</v>
      </c>
      <c r="AE1436" s="13" t="s">
        <v>148</v>
      </c>
    </row>
    <row r="1437" spans="1:31">
      <c r="A1437" s="215" t="s">
        <v>633</v>
      </c>
      <c r="B1437" s="217" t="s">
        <v>634</v>
      </c>
      <c r="C1437" s="207">
        <v>3</v>
      </c>
      <c r="D1437" s="207">
        <v>12</v>
      </c>
      <c r="E1437" s="312" t="s">
        <v>2486</v>
      </c>
      <c r="F1437" s="243"/>
      <c r="G1437" s="97"/>
      <c r="H1437" s="97"/>
      <c r="I1437" s="97"/>
      <c r="J1437" s="101" t="s">
        <v>205</v>
      </c>
      <c r="K1437" s="331">
        <f>IFERROR(VLOOKUP(L1437,Mapping!AW:BA,5,FALSE),"")</f>
        <v>11</v>
      </c>
      <c r="L1437" s="104" t="s">
        <v>1034</v>
      </c>
      <c r="M1437" s="336" t="s">
        <v>2938</v>
      </c>
      <c r="N1437" s="97" t="s">
        <v>2916</v>
      </c>
      <c r="O1437" s="255">
        <v>44943</v>
      </c>
      <c r="P1437" s="13" t="s">
        <v>933</v>
      </c>
      <c r="Q1437" s="246">
        <v>2.8000000000000001E-2</v>
      </c>
      <c r="R1437" s="97">
        <v>28</v>
      </c>
      <c r="S1437" s="97"/>
      <c r="T1437" s="388">
        <v>1</v>
      </c>
      <c r="U1437" s="243"/>
      <c r="V1437" s="97"/>
      <c r="W1437" s="97"/>
      <c r="X1437" s="97"/>
      <c r="Y1437" s="217"/>
      <c r="Z1437" s="217"/>
      <c r="AA1437" s="217"/>
      <c r="AB1437" s="247"/>
      <c r="AC1437" s="97"/>
      <c r="AD1437" s="100">
        <f>IF(AE1437="","",VLOOKUP(AE1437,Mapping!AT:AU,2,FALSE))</f>
        <v>3</v>
      </c>
      <c r="AE1437" s="13" t="s">
        <v>148</v>
      </c>
    </row>
    <row r="1438" spans="1:31">
      <c r="A1438" s="215" t="s">
        <v>350</v>
      </c>
      <c r="B1438" s="71" t="s">
        <v>351</v>
      </c>
      <c r="C1438" s="207">
        <v>16</v>
      </c>
      <c r="D1438" s="207">
        <v>11</v>
      </c>
      <c r="E1438" s="312" t="s">
        <v>2322</v>
      </c>
      <c r="F1438" s="243"/>
      <c r="G1438" s="97"/>
      <c r="H1438" s="97"/>
      <c r="I1438" s="97"/>
      <c r="J1438" s="101"/>
      <c r="K1438" s="331">
        <f>IFERROR(VLOOKUP(L1438,Mapping!AW:BA,5,FALSE),"")</f>
        <v>2</v>
      </c>
      <c r="L1438" s="104" t="s">
        <v>925</v>
      </c>
      <c r="M1438" s="336" t="s">
        <v>2938</v>
      </c>
      <c r="N1438" s="97" t="s">
        <v>2916</v>
      </c>
      <c r="O1438" s="255">
        <v>44944</v>
      </c>
      <c r="P1438" s="13" t="s">
        <v>3202</v>
      </c>
      <c r="Q1438" s="246">
        <v>5.7000000000000002E-2</v>
      </c>
      <c r="R1438" s="97">
        <v>57</v>
      </c>
      <c r="S1438" s="97"/>
      <c r="T1438" s="388">
        <v>1</v>
      </c>
      <c r="U1438" s="243"/>
      <c r="V1438" s="97"/>
      <c r="W1438" s="97"/>
      <c r="X1438" s="97"/>
      <c r="Y1438" s="217">
        <v>5</v>
      </c>
      <c r="Z1438" s="217">
        <v>21</v>
      </c>
      <c r="AA1438" s="217"/>
      <c r="AB1438" s="247"/>
      <c r="AC1438" s="97"/>
      <c r="AD1438" s="100" t="str">
        <f>IF(AE1438="","",VLOOKUP(AE1438,Mapping!AT:AU,2,FALSE))</f>
        <v/>
      </c>
      <c r="AE1438" s="13"/>
    </row>
    <row r="1439" spans="1:31">
      <c r="A1439" s="215" t="s">
        <v>350</v>
      </c>
      <c r="B1439" s="71" t="s">
        <v>351</v>
      </c>
      <c r="C1439" s="207">
        <v>16</v>
      </c>
      <c r="D1439" s="207">
        <v>11</v>
      </c>
      <c r="E1439" s="312" t="s">
        <v>2323</v>
      </c>
      <c r="F1439" s="243"/>
      <c r="G1439" s="97"/>
      <c r="H1439" s="97"/>
      <c r="I1439" s="97"/>
      <c r="J1439" s="101"/>
      <c r="K1439" s="331">
        <f>IFERROR(VLOOKUP(L1439,Mapping!AW:BA,5,FALSE),"")</f>
        <v>2</v>
      </c>
      <c r="L1439" s="104" t="s">
        <v>925</v>
      </c>
      <c r="M1439" s="336" t="s">
        <v>3057</v>
      </c>
      <c r="N1439" s="97" t="s">
        <v>2916</v>
      </c>
      <c r="O1439" s="255">
        <v>44944</v>
      </c>
      <c r="P1439" s="13" t="s">
        <v>3047</v>
      </c>
      <c r="Q1439" s="246">
        <v>1.4999999999999999E-2</v>
      </c>
      <c r="R1439" s="97">
        <v>15</v>
      </c>
      <c r="S1439" s="97"/>
      <c r="T1439" s="388">
        <v>1</v>
      </c>
      <c r="U1439" s="243"/>
      <c r="V1439" s="97"/>
      <c r="W1439" s="97"/>
      <c r="X1439" s="97"/>
      <c r="Y1439" s="217"/>
      <c r="Z1439" s="217"/>
      <c r="AA1439" s="217"/>
      <c r="AB1439" s="247"/>
      <c r="AC1439" s="97"/>
      <c r="AD1439" s="100" t="str">
        <f>IF(AE1439="","",VLOOKUP(AE1439,Mapping!AT:AU,2,FALSE))</f>
        <v/>
      </c>
      <c r="AE1439" s="13"/>
    </row>
    <row r="1440" spans="1:31">
      <c r="A1440" s="215" t="s">
        <v>3227</v>
      </c>
      <c r="B1440" s="217" t="s">
        <v>337</v>
      </c>
      <c r="C1440" s="207">
        <v>3</v>
      </c>
      <c r="D1440" s="207">
        <v>10</v>
      </c>
      <c r="E1440" s="312" t="s">
        <v>2504</v>
      </c>
      <c r="F1440" s="243"/>
      <c r="G1440" s="97"/>
      <c r="H1440" s="97"/>
      <c r="I1440" s="97"/>
      <c r="J1440" s="101" t="s">
        <v>205</v>
      </c>
      <c r="K1440" s="331">
        <f>IFERROR(VLOOKUP(L1440,Mapping!AW:BA,5,FALSE),"")</f>
        <v>2</v>
      </c>
      <c r="L1440" s="104" t="s">
        <v>925</v>
      </c>
      <c r="M1440" s="336" t="s">
        <v>2938</v>
      </c>
      <c r="N1440" s="97" t="s">
        <v>2916</v>
      </c>
      <c r="O1440" s="255">
        <v>44949</v>
      </c>
      <c r="P1440" s="13" t="s">
        <v>3202</v>
      </c>
      <c r="Q1440" s="246">
        <v>5.5E-2</v>
      </c>
      <c r="R1440" s="97">
        <v>55</v>
      </c>
      <c r="S1440" s="97"/>
      <c r="T1440" s="388">
        <v>1</v>
      </c>
      <c r="U1440" s="243"/>
      <c r="V1440" s="97"/>
      <c r="W1440" s="97"/>
      <c r="X1440" s="97"/>
      <c r="Y1440" s="217">
        <v>5</v>
      </c>
      <c r="Z1440" s="217">
        <v>21</v>
      </c>
      <c r="AA1440" s="217"/>
      <c r="AB1440" s="247"/>
      <c r="AC1440" s="97"/>
      <c r="AD1440" s="100">
        <f>IF(AE1440="","",VLOOKUP(AE1440,Mapping!AT:AU,2,FALSE))</f>
        <v>3</v>
      </c>
      <c r="AE1440" s="13" t="s">
        <v>148</v>
      </c>
    </row>
    <row r="1441" spans="1:31">
      <c r="A1441" s="215">
        <v>1194</v>
      </c>
      <c r="B1441" s="217" t="s">
        <v>197</v>
      </c>
      <c r="C1441" s="207">
        <v>1</v>
      </c>
      <c r="D1441" s="207">
        <v>3</v>
      </c>
      <c r="E1441" s="312" t="s">
        <v>2451</v>
      </c>
      <c r="F1441" s="243"/>
      <c r="G1441" s="97"/>
      <c r="H1441" s="97"/>
      <c r="I1441" s="97"/>
      <c r="J1441" s="101" t="s">
        <v>205</v>
      </c>
      <c r="K1441" s="331">
        <f>IFERROR(VLOOKUP(L1441,Mapping!AW:BA,5,FALSE),"")</f>
        <v>2</v>
      </c>
      <c r="L1441" s="104" t="s">
        <v>925</v>
      </c>
      <c r="M1441" s="336" t="s">
        <v>2938</v>
      </c>
      <c r="N1441" s="97" t="s">
        <v>2916</v>
      </c>
      <c r="O1441" s="255">
        <v>44949</v>
      </c>
      <c r="P1441" s="13" t="s">
        <v>3202</v>
      </c>
      <c r="Q1441" s="246">
        <v>5.2999999999999999E-2</v>
      </c>
      <c r="R1441" s="97">
        <v>53</v>
      </c>
      <c r="S1441" s="97"/>
      <c r="T1441" s="388">
        <v>1</v>
      </c>
      <c r="U1441" s="243"/>
      <c r="V1441" s="97"/>
      <c r="W1441" s="97"/>
      <c r="X1441" s="97"/>
      <c r="Y1441" s="217">
        <v>5</v>
      </c>
      <c r="Z1441" s="217">
        <v>21</v>
      </c>
      <c r="AA1441" s="217"/>
      <c r="AB1441" s="247"/>
      <c r="AC1441" s="97"/>
      <c r="AD1441" s="100">
        <f>IF(AE1441="","",VLOOKUP(AE1441,Mapping!AT:AU,2,FALSE))</f>
        <v>3</v>
      </c>
      <c r="AE1441" s="13" t="s">
        <v>148</v>
      </c>
    </row>
    <row r="1442" spans="1:31">
      <c r="A1442" s="103" t="s">
        <v>465</v>
      </c>
      <c r="B1442" s="187" t="s">
        <v>466</v>
      </c>
      <c r="C1442" s="207">
        <v>2</v>
      </c>
      <c r="D1442" s="207">
        <v>6</v>
      </c>
      <c r="E1442" s="312" t="s">
        <v>2472</v>
      </c>
      <c r="F1442" s="243"/>
      <c r="G1442" s="97"/>
      <c r="H1442" s="97"/>
      <c r="I1442" s="97"/>
      <c r="J1442" s="101" t="s">
        <v>205</v>
      </c>
      <c r="K1442" s="331">
        <f>IFERROR(VLOOKUP(L1442,Mapping!AW:BA,5,FALSE),"")</f>
        <v>5</v>
      </c>
      <c r="L1442" s="216" t="s">
        <v>975</v>
      </c>
      <c r="M1442" s="336" t="s">
        <v>2938</v>
      </c>
      <c r="N1442" s="97" t="s">
        <v>2879</v>
      </c>
      <c r="O1442" s="255">
        <v>44951</v>
      </c>
      <c r="P1442" s="13" t="s">
        <v>3202</v>
      </c>
      <c r="Q1442" s="246">
        <v>5.8000000000000003E-2</v>
      </c>
      <c r="R1442" s="97">
        <v>58</v>
      </c>
      <c r="S1442" s="97"/>
      <c r="T1442" s="388"/>
      <c r="U1442" s="243"/>
      <c r="V1442" s="97"/>
      <c r="W1442" s="97"/>
      <c r="X1442" s="97"/>
      <c r="Y1442" s="217">
        <v>5</v>
      </c>
      <c r="Z1442" s="217">
        <v>21</v>
      </c>
      <c r="AA1442" s="217"/>
      <c r="AB1442" s="247"/>
      <c r="AC1442" s="97"/>
      <c r="AD1442" s="100">
        <f>IF(AE1442="","",VLOOKUP(AE1442,Mapping!AT:AU,2,FALSE))</f>
        <v>3</v>
      </c>
      <c r="AE1442" s="13" t="s">
        <v>148</v>
      </c>
    </row>
    <row r="1443" spans="1:31">
      <c r="A1443" s="199" t="s">
        <v>331</v>
      </c>
      <c r="B1443" s="199" t="s">
        <v>332</v>
      </c>
      <c r="C1443" s="207">
        <v>3</v>
      </c>
      <c r="D1443" s="207">
        <v>9</v>
      </c>
      <c r="E1443" s="312" t="s">
        <v>1418</v>
      </c>
      <c r="F1443" s="243"/>
      <c r="G1443" s="97"/>
      <c r="H1443" s="97"/>
      <c r="I1443" s="97"/>
      <c r="J1443" s="101" t="s">
        <v>205</v>
      </c>
      <c r="K1443" s="331">
        <f>IFERROR(VLOOKUP(L1443,Mapping!AW:BA,5,FALSE),"")</f>
        <v>5</v>
      </c>
      <c r="L1443" s="216" t="s">
        <v>975</v>
      </c>
      <c r="M1443" s="336" t="s">
        <v>2938</v>
      </c>
      <c r="N1443" s="97" t="s">
        <v>2879</v>
      </c>
      <c r="O1443" s="255">
        <v>44951</v>
      </c>
      <c r="P1443" s="13" t="s">
        <v>3202</v>
      </c>
      <c r="Q1443" s="246">
        <v>4.3999999999999997E-2</v>
      </c>
      <c r="R1443" s="97">
        <v>44</v>
      </c>
      <c r="S1443" s="97"/>
      <c r="T1443" s="101">
        <v>1</v>
      </c>
      <c r="U1443" s="243"/>
      <c r="V1443" s="97"/>
      <c r="W1443" s="97"/>
      <c r="X1443" s="97"/>
      <c r="Y1443" s="217">
        <v>5</v>
      </c>
      <c r="Z1443" s="217">
        <v>21</v>
      </c>
      <c r="AA1443" s="217"/>
      <c r="AB1443" s="247"/>
      <c r="AC1443" s="97"/>
      <c r="AD1443" s="100">
        <f>IF(AE1443="","",VLOOKUP(AE1443,Mapping!AT:AU,2,FALSE))</f>
        <v>3</v>
      </c>
      <c r="AE1443" s="13" t="s">
        <v>148</v>
      </c>
    </row>
    <row r="1444" spans="1:31">
      <c r="A1444" s="199" t="s">
        <v>602</v>
      </c>
      <c r="B1444" s="199" t="s">
        <v>603</v>
      </c>
      <c r="C1444" s="207">
        <v>3</v>
      </c>
      <c r="D1444" s="207">
        <v>10</v>
      </c>
      <c r="E1444" s="312" t="s">
        <v>1975</v>
      </c>
      <c r="F1444" s="243"/>
      <c r="G1444" s="97"/>
      <c r="H1444" s="97"/>
      <c r="I1444" s="97"/>
      <c r="J1444" s="101" t="s">
        <v>205</v>
      </c>
      <c r="K1444" s="331">
        <f>IFERROR(VLOOKUP(L1444,Mapping!AW:BA,5,FALSE),"")</f>
        <v>2</v>
      </c>
      <c r="L1444" s="104" t="s">
        <v>925</v>
      </c>
      <c r="M1444" s="336" t="s">
        <v>2938</v>
      </c>
      <c r="N1444" s="97" t="s">
        <v>2879</v>
      </c>
      <c r="O1444" s="255">
        <v>44951</v>
      </c>
      <c r="P1444" s="13" t="s">
        <v>3202</v>
      </c>
      <c r="Q1444" s="246">
        <v>4.2000000000000003E-2</v>
      </c>
      <c r="R1444" s="97">
        <v>42</v>
      </c>
      <c r="S1444" s="97"/>
      <c r="T1444" s="101">
        <v>1</v>
      </c>
      <c r="U1444" s="243"/>
      <c r="V1444" s="97"/>
      <c r="W1444" s="97"/>
      <c r="X1444" s="97"/>
      <c r="Y1444" s="217">
        <v>5</v>
      </c>
      <c r="Z1444" s="217">
        <v>21</v>
      </c>
      <c r="AA1444" s="217"/>
      <c r="AB1444" s="247"/>
      <c r="AC1444" s="97"/>
      <c r="AD1444" s="100">
        <f>IF(AE1444="","",VLOOKUP(AE1444,Mapping!AT:AU,2,FALSE))</f>
        <v>3</v>
      </c>
      <c r="AE1444" s="13" t="s">
        <v>148</v>
      </c>
    </row>
    <row r="1445" spans="1:31">
      <c r="A1445" s="323" t="s">
        <v>336</v>
      </c>
      <c r="B1445" s="214" t="s">
        <v>337</v>
      </c>
      <c r="C1445" s="207">
        <v>16</v>
      </c>
      <c r="D1445" s="207">
        <v>9</v>
      </c>
      <c r="E1445" s="312" t="s">
        <v>2324</v>
      </c>
      <c r="F1445" s="243">
        <v>8</v>
      </c>
      <c r="G1445" s="97"/>
      <c r="H1445" s="99" t="str">
        <f>IF(G1445="","","UREN -80 033001"&amp;" "&amp;F1445&amp;" "&amp;G1445)</f>
        <v/>
      </c>
      <c r="I1445" s="99" t="str">
        <f>IF(G1445="","",F1445&amp;" "&amp;G1445)</f>
        <v/>
      </c>
      <c r="J1445" s="101"/>
      <c r="K1445" s="331">
        <f>IFERROR(VLOOKUP(L1445,Mapping!AW:BA,5,FALSE),"")</f>
        <v>2</v>
      </c>
      <c r="L1445" s="367" t="s">
        <v>925</v>
      </c>
      <c r="M1445" s="336" t="s">
        <v>3057</v>
      </c>
      <c r="N1445" s="97" t="s">
        <v>2916</v>
      </c>
      <c r="O1445" s="255">
        <v>44873</v>
      </c>
      <c r="P1445" s="36" t="s">
        <v>3047</v>
      </c>
      <c r="Q1445" s="246">
        <v>4.0000000000000001E-3</v>
      </c>
      <c r="R1445" s="97">
        <v>4</v>
      </c>
      <c r="S1445" s="97"/>
      <c r="T1445" s="101">
        <v>1</v>
      </c>
      <c r="U1445" s="243"/>
      <c r="V1445" s="97"/>
      <c r="W1445" s="97"/>
      <c r="X1445" s="97"/>
      <c r="Y1445" s="217"/>
      <c r="Z1445" s="217"/>
      <c r="AA1445" s="217"/>
      <c r="AB1445" s="247" t="s">
        <v>3142</v>
      </c>
      <c r="AC1445" s="97"/>
      <c r="AD1445" s="100" t="str">
        <f>IF(AE1445="","",VLOOKUP(AE1445,Mapping!AT:AU,2,FALSE))</f>
        <v/>
      </c>
      <c r="AE1445" s="13"/>
    </row>
    <row r="1446" spans="1:31">
      <c r="A1446" s="26">
        <v>1194</v>
      </c>
      <c r="B1446" s="36" t="s">
        <v>197</v>
      </c>
      <c r="C1446" s="207">
        <v>1</v>
      </c>
      <c r="D1446" s="207">
        <v>3</v>
      </c>
      <c r="E1446" s="312" t="s">
        <v>2451</v>
      </c>
      <c r="F1446" s="243"/>
      <c r="G1446" s="97"/>
      <c r="H1446" s="97"/>
      <c r="I1446" s="97"/>
      <c r="J1446" s="101" t="s">
        <v>205</v>
      </c>
      <c r="K1446" s="331">
        <f>IFERROR(VLOOKUP(L1446,Mapping!AW:BA,5,FALSE),"")</f>
        <v>2</v>
      </c>
      <c r="L1446" s="104" t="s">
        <v>925</v>
      </c>
      <c r="M1446" s="336" t="s">
        <v>2938</v>
      </c>
      <c r="N1446" s="97" t="s">
        <v>2879</v>
      </c>
      <c r="O1446" s="255">
        <v>44951</v>
      </c>
      <c r="P1446" s="13" t="s">
        <v>3202</v>
      </c>
      <c r="Q1446" s="246">
        <v>4.5999999999999999E-2</v>
      </c>
      <c r="R1446" s="97">
        <v>46</v>
      </c>
      <c r="S1446" s="97"/>
      <c r="T1446" s="101">
        <v>1</v>
      </c>
      <c r="U1446" s="243"/>
      <c r="V1446" s="97"/>
      <c r="W1446" s="97"/>
      <c r="X1446" s="97"/>
      <c r="Y1446" s="217">
        <v>5</v>
      </c>
      <c r="Z1446" s="217">
        <v>21</v>
      </c>
      <c r="AA1446" s="217"/>
      <c r="AB1446" s="247"/>
      <c r="AC1446" s="97"/>
      <c r="AD1446" s="100">
        <f>IF(AE1446="","",VLOOKUP(AE1446,Mapping!AT:AU,2,FALSE))</f>
        <v>3</v>
      </c>
      <c r="AE1446" s="13" t="s">
        <v>148</v>
      </c>
    </row>
    <row r="1447" spans="1:31">
      <c r="A1447" s="215" t="s">
        <v>500</v>
      </c>
      <c r="B1447" s="217" t="s">
        <v>501</v>
      </c>
      <c r="C1447" s="207">
        <v>2</v>
      </c>
      <c r="D1447" s="207">
        <v>6</v>
      </c>
      <c r="E1447" s="312" t="s">
        <v>1957</v>
      </c>
      <c r="F1447" s="243"/>
      <c r="G1447" s="97"/>
      <c r="H1447" s="97"/>
      <c r="I1447" s="97"/>
      <c r="J1447" s="101" t="s">
        <v>205</v>
      </c>
      <c r="K1447" s="331">
        <f>IFERROR(VLOOKUP(L1447,Mapping!AW:BA,5,FALSE),"")</f>
        <v>5</v>
      </c>
      <c r="L1447" s="216" t="s">
        <v>975</v>
      </c>
      <c r="M1447" s="336" t="s">
        <v>2938</v>
      </c>
      <c r="N1447" s="97" t="s">
        <v>2916</v>
      </c>
      <c r="O1447" s="255">
        <v>44952</v>
      </c>
      <c r="P1447" s="13" t="s">
        <v>3202</v>
      </c>
      <c r="Q1447" s="246">
        <v>4.9000000000000002E-2</v>
      </c>
      <c r="R1447" s="97">
        <v>49</v>
      </c>
      <c r="S1447" s="97"/>
      <c r="T1447" s="101">
        <v>1</v>
      </c>
      <c r="U1447" s="243"/>
      <c r="V1447" s="97"/>
      <c r="W1447" s="97"/>
      <c r="X1447" s="97"/>
      <c r="Y1447" s="217">
        <v>5</v>
      </c>
      <c r="Z1447" s="217">
        <v>21</v>
      </c>
      <c r="AA1447" s="217"/>
      <c r="AB1447" s="247"/>
      <c r="AC1447" s="97"/>
      <c r="AD1447" s="100">
        <f>IF(AE1447="","",VLOOKUP(AE1447,Mapping!AT:AU,2,FALSE))</f>
        <v>3</v>
      </c>
      <c r="AE1447" s="13" t="s">
        <v>148</v>
      </c>
    </row>
    <row r="1448" spans="1:31">
      <c r="A1448" s="215" t="s">
        <v>611</v>
      </c>
      <c r="B1448" s="217" t="s">
        <v>612</v>
      </c>
      <c r="C1448" s="207">
        <v>4</v>
      </c>
      <c r="D1448" s="207">
        <v>13</v>
      </c>
      <c r="E1448" s="312" t="s">
        <v>1975</v>
      </c>
      <c r="F1448" s="243"/>
      <c r="G1448" s="97"/>
      <c r="H1448" s="97"/>
      <c r="I1448" s="97"/>
      <c r="J1448" s="101" t="s">
        <v>205</v>
      </c>
      <c r="K1448" s="331">
        <f>IFERROR(VLOOKUP(L1448,Mapping!AW:BA,5,FALSE),"")</f>
        <v>2</v>
      </c>
      <c r="L1448" s="104" t="s">
        <v>925</v>
      </c>
      <c r="M1448" s="336" t="s">
        <v>2938</v>
      </c>
      <c r="N1448" s="97" t="s">
        <v>2916</v>
      </c>
      <c r="O1448" s="255">
        <v>44952</v>
      </c>
      <c r="P1448" s="13" t="s">
        <v>3202</v>
      </c>
      <c r="Q1448" s="246">
        <v>5.2999999999999999E-2</v>
      </c>
      <c r="R1448" s="97">
        <v>53</v>
      </c>
      <c r="S1448" s="97"/>
      <c r="T1448" s="101">
        <v>1</v>
      </c>
      <c r="U1448" s="243"/>
      <c r="V1448" s="97"/>
      <c r="W1448" s="97"/>
      <c r="X1448" s="97"/>
      <c r="Y1448" s="217">
        <v>5</v>
      </c>
      <c r="Z1448" s="217">
        <v>21</v>
      </c>
      <c r="AA1448" s="217"/>
      <c r="AB1448" s="247"/>
      <c r="AC1448" s="97"/>
      <c r="AD1448" s="100">
        <f>IF(AE1448="","",VLOOKUP(AE1448,Mapping!AT:AU,2,FALSE))</f>
        <v>3</v>
      </c>
      <c r="AE1448" s="13" t="s">
        <v>148</v>
      </c>
    </row>
    <row r="1449" spans="1:31">
      <c r="A1449" s="215">
        <v>1152</v>
      </c>
      <c r="B1449" s="217" t="s">
        <v>176</v>
      </c>
      <c r="C1449" s="207">
        <v>1</v>
      </c>
      <c r="D1449" s="207">
        <v>4</v>
      </c>
      <c r="E1449" s="312" t="s">
        <v>2505</v>
      </c>
      <c r="F1449" s="243"/>
      <c r="G1449" s="97"/>
      <c r="H1449" s="97"/>
      <c r="I1449" s="97"/>
      <c r="J1449" s="101" t="s">
        <v>205</v>
      </c>
      <c r="K1449" s="331">
        <f>IFERROR(VLOOKUP(L1449,Mapping!AW:BA,5,FALSE),"")</f>
        <v>2</v>
      </c>
      <c r="L1449" s="104" t="s">
        <v>925</v>
      </c>
      <c r="M1449" s="336" t="s">
        <v>2938</v>
      </c>
      <c r="N1449" s="97" t="s">
        <v>2916</v>
      </c>
      <c r="O1449" s="255">
        <v>44958</v>
      </c>
      <c r="P1449" s="13" t="s">
        <v>3202</v>
      </c>
      <c r="Q1449" s="246">
        <v>0.05</v>
      </c>
      <c r="R1449" s="97">
        <v>50</v>
      </c>
      <c r="S1449" s="97"/>
      <c r="T1449" s="101">
        <v>1</v>
      </c>
      <c r="U1449" s="243"/>
      <c r="V1449" s="97"/>
      <c r="W1449" s="97"/>
      <c r="X1449" s="97"/>
      <c r="Y1449" s="217">
        <v>5</v>
      </c>
      <c r="Z1449" s="217">
        <v>21</v>
      </c>
      <c r="AA1449" s="217"/>
      <c r="AB1449" s="247"/>
      <c r="AC1449" s="97"/>
      <c r="AD1449" s="100">
        <f>IF(AE1449="","",VLOOKUP(AE1449,Mapping!AT:AU,2,FALSE))</f>
        <v>3</v>
      </c>
      <c r="AE1449" s="13" t="s">
        <v>148</v>
      </c>
    </row>
    <row r="1450" spans="1:31">
      <c r="A1450" s="215">
        <v>1122</v>
      </c>
      <c r="B1450" s="217" t="s">
        <v>164</v>
      </c>
      <c r="C1450" s="207">
        <v>1</v>
      </c>
      <c r="D1450" s="207">
        <v>1</v>
      </c>
      <c r="E1450" s="312" t="s">
        <v>2488</v>
      </c>
      <c r="F1450" s="243"/>
      <c r="G1450" s="97"/>
      <c r="H1450" s="97"/>
      <c r="I1450" s="97"/>
      <c r="J1450" s="101" t="s">
        <v>205</v>
      </c>
      <c r="K1450" s="331">
        <f>IFERROR(VLOOKUP(L1450,Mapping!AW:BA,5,FALSE),"")</f>
        <v>2</v>
      </c>
      <c r="L1450" s="104" t="s">
        <v>925</v>
      </c>
      <c r="M1450" s="336" t="s">
        <v>2938</v>
      </c>
      <c r="N1450" s="97" t="s">
        <v>2916</v>
      </c>
      <c r="O1450" s="255">
        <v>44958</v>
      </c>
      <c r="P1450" s="13" t="s">
        <v>3202</v>
      </c>
      <c r="Q1450" s="246">
        <v>5.1999999999999998E-2</v>
      </c>
      <c r="R1450" s="97">
        <v>52</v>
      </c>
      <c r="S1450" s="97"/>
      <c r="T1450" s="101">
        <v>1</v>
      </c>
      <c r="U1450" s="243"/>
      <c r="V1450" s="97"/>
      <c r="W1450" s="97"/>
      <c r="X1450" s="97"/>
      <c r="Y1450" s="217">
        <v>5</v>
      </c>
      <c r="Z1450" s="217">
        <v>21</v>
      </c>
      <c r="AA1450" s="217"/>
      <c r="AB1450" s="247"/>
      <c r="AC1450" s="97"/>
      <c r="AD1450" s="100">
        <f>IF(AE1450="","",VLOOKUP(AE1450,Mapping!AT:AU,2,FALSE))</f>
        <v>3</v>
      </c>
      <c r="AE1450" s="13" t="s">
        <v>148</v>
      </c>
    </row>
    <row r="1451" spans="1:31">
      <c r="A1451" s="215">
        <v>1190</v>
      </c>
      <c r="B1451" s="217" t="s">
        <v>3228</v>
      </c>
      <c r="C1451" s="207">
        <v>1</v>
      </c>
      <c r="D1451" s="207">
        <v>4</v>
      </c>
      <c r="E1451" s="312" t="s">
        <v>2323</v>
      </c>
      <c r="F1451" s="243"/>
      <c r="G1451" s="97"/>
      <c r="H1451" s="97"/>
      <c r="I1451" s="97"/>
      <c r="J1451" s="101" t="s">
        <v>205</v>
      </c>
      <c r="K1451" s="331">
        <f>IFERROR(VLOOKUP(L1451,Mapping!AW:BA,5,FALSE),"")</f>
        <v>2</v>
      </c>
      <c r="L1451" s="104" t="s">
        <v>925</v>
      </c>
      <c r="M1451" s="336" t="s">
        <v>2938</v>
      </c>
      <c r="N1451" s="97" t="s">
        <v>2916</v>
      </c>
      <c r="O1451" s="255">
        <v>44958</v>
      </c>
      <c r="P1451" s="13" t="s">
        <v>3202</v>
      </c>
      <c r="Q1451" s="246">
        <v>4.9000000000000002E-2</v>
      </c>
      <c r="R1451" s="97">
        <v>49</v>
      </c>
      <c r="S1451" s="97"/>
      <c r="T1451" s="101">
        <v>1</v>
      </c>
      <c r="U1451" s="243"/>
      <c r="V1451" s="97"/>
      <c r="W1451" s="97"/>
      <c r="X1451" s="97"/>
      <c r="Y1451" s="217">
        <v>5</v>
      </c>
      <c r="Z1451" s="217">
        <v>21</v>
      </c>
      <c r="AA1451" s="217"/>
      <c r="AB1451" s="247"/>
      <c r="AC1451" s="97"/>
      <c r="AD1451" s="100">
        <f>IF(AE1451="","",VLOOKUP(AE1451,Mapping!AT:AU,2,FALSE))</f>
        <v>3</v>
      </c>
      <c r="AE1451" s="13" t="s">
        <v>148</v>
      </c>
    </row>
    <row r="1452" spans="1:31">
      <c r="A1452" s="215">
        <v>1190</v>
      </c>
      <c r="B1452" s="217" t="s">
        <v>3228</v>
      </c>
      <c r="C1452" s="207">
        <v>1</v>
      </c>
      <c r="D1452" s="207">
        <v>4</v>
      </c>
      <c r="E1452" s="312" t="s">
        <v>2323</v>
      </c>
      <c r="F1452" s="243"/>
      <c r="G1452" s="97"/>
      <c r="H1452" s="97"/>
      <c r="I1452" s="97"/>
      <c r="J1452" s="101"/>
      <c r="K1452" s="331">
        <f>IFERROR(VLOOKUP(L1452,Mapping!AW:BA,5,FALSE),"")</f>
        <v>2</v>
      </c>
      <c r="L1452" s="104" t="s">
        <v>925</v>
      </c>
      <c r="M1452" s="336" t="s">
        <v>3057</v>
      </c>
      <c r="N1452" s="97" t="s">
        <v>2916</v>
      </c>
      <c r="O1452" s="255">
        <v>44958</v>
      </c>
      <c r="P1452" s="36" t="s">
        <v>3047</v>
      </c>
      <c r="Q1452" s="246">
        <v>0.01</v>
      </c>
      <c r="R1452" s="97">
        <v>10</v>
      </c>
      <c r="S1452" s="97"/>
      <c r="T1452" s="101">
        <v>1</v>
      </c>
      <c r="U1452" s="243"/>
      <c r="V1452" s="97"/>
      <c r="W1452" s="97"/>
      <c r="X1452" s="97"/>
      <c r="Y1452" s="217">
        <v>5</v>
      </c>
      <c r="Z1452" s="217">
        <v>21</v>
      </c>
      <c r="AA1452" s="217"/>
      <c r="AB1452" s="247"/>
      <c r="AC1452" s="97"/>
      <c r="AD1452" s="100" t="str">
        <f>IF(AE1452="","",VLOOKUP(AE1452,Mapping!AT:AU,2,FALSE))</f>
        <v/>
      </c>
      <c r="AE1452" s="13"/>
    </row>
    <row r="1453" spans="1:31">
      <c r="A1453" s="105" t="s">
        <v>479</v>
      </c>
      <c r="B1453" s="225" t="s">
        <v>480</v>
      </c>
      <c r="C1453" s="207">
        <v>2</v>
      </c>
      <c r="D1453" s="207">
        <v>7</v>
      </c>
      <c r="E1453" s="312" t="s">
        <v>1391</v>
      </c>
      <c r="F1453" s="243"/>
      <c r="G1453" s="97"/>
      <c r="H1453" s="97"/>
      <c r="I1453" s="97"/>
      <c r="J1453" s="101" t="s">
        <v>205</v>
      </c>
      <c r="K1453" s="331">
        <f>IFERROR(VLOOKUP(L1453,Mapping!AW:BA,5,FALSE),"")</f>
        <v>2</v>
      </c>
      <c r="L1453" s="104" t="s">
        <v>925</v>
      </c>
      <c r="M1453" s="336" t="s">
        <v>2938</v>
      </c>
      <c r="N1453" s="97" t="s">
        <v>2879</v>
      </c>
      <c r="O1453" s="255">
        <v>44960</v>
      </c>
      <c r="P1453" s="13" t="s">
        <v>3202</v>
      </c>
      <c r="Q1453" s="246">
        <v>0.04</v>
      </c>
      <c r="R1453" s="97">
        <v>40</v>
      </c>
      <c r="S1453" s="97"/>
      <c r="T1453" s="101">
        <v>1</v>
      </c>
      <c r="U1453" s="243"/>
      <c r="V1453" s="97"/>
      <c r="W1453" s="97"/>
      <c r="X1453" s="97"/>
      <c r="Y1453" s="217">
        <v>5</v>
      </c>
      <c r="Z1453" s="217">
        <v>21</v>
      </c>
      <c r="AA1453" s="217"/>
      <c r="AB1453" s="247"/>
      <c r="AC1453" s="97"/>
      <c r="AD1453" s="100">
        <f>IF(AE1453="","",VLOOKUP(AE1453,Mapping!AT:AU,2,FALSE))</f>
        <v>3</v>
      </c>
      <c r="AE1453" s="13" t="s">
        <v>148</v>
      </c>
    </row>
    <row r="1454" spans="1:31">
      <c r="A1454" s="199" t="s">
        <v>633</v>
      </c>
      <c r="B1454" s="199" t="s">
        <v>634</v>
      </c>
      <c r="C1454" s="207">
        <v>3</v>
      </c>
      <c r="D1454" s="207">
        <v>12</v>
      </c>
      <c r="E1454" s="312" t="s">
        <v>1975</v>
      </c>
      <c r="F1454" s="243"/>
      <c r="G1454" s="97"/>
      <c r="H1454" s="97"/>
      <c r="I1454" s="97"/>
      <c r="J1454" s="101" t="s">
        <v>205</v>
      </c>
      <c r="K1454" s="331">
        <f>IFERROR(VLOOKUP(L1454,Mapping!AW:BA,5,FALSE),"")</f>
        <v>2</v>
      </c>
      <c r="L1454" s="104" t="s">
        <v>925</v>
      </c>
      <c r="M1454" s="336" t="s">
        <v>2938</v>
      </c>
      <c r="N1454" s="97" t="s">
        <v>2879</v>
      </c>
      <c r="O1454" s="255">
        <v>44960</v>
      </c>
      <c r="P1454" s="13" t="s">
        <v>3202</v>
      </c>
      <c r="Q1454" s="246">
        <v>4.8000000000000001E-2</v>
      </c>
      <c r="R1454" s="97">
        <v>48</v>
      </c>
      <c r="S1454" s="97"/>
      <c r="T1454" s="101">
        <v>1</v>
      </c>
      <c r="U1454" s="243"/>
      <c r="V1454" s="97"/>
      <c r="W1454" s="97"/>
      <c r="X1454" s="97"/>
      <c r="Y1454" s="217">
        <v>5</v>
      </c>
      <c r="Z1454" s="217">
        <v>21</v>
      </c>
      <c r="AA1454" s="217"/>
      <c r="AB1454" s="247"/>
      <c r="AC1454" s="97"/>
      <c r="AD1454" s="100">
        <f>IF(AE1454="","",VLOOKUP(AE1454,Mapping!AT:AU,2,FALSE))</f>
        <v>3</v>
      </c>
      <c r="AE1454" s="13" t="s">
        <v>148</v>
      </c>
    </row>
    <row r="1455" spans="1:31">
      <c r="A1455" s="26">
        <v>1066</v>
      </c>
      <c r="B1455" s="36" t="s">
        <v>129</v>
      </c>
      <c r="C1455" s="207">
        <v>2</v>
      </c>
      <c r="D1455" s="207">
        <v>5</v>
      </c>
      <c r="E1455" s="312" t="s">
        <v>2495</v>
      </c>
      <c r="F1455" s="243"/>
      <c r="G1455" s="97"/>
      <c r="H1455" s="97"/>
      <c r="I1455" s="97"/>
      <c r="J1455" s="101" t="s">
        <v>205</v>
      </c>
      <c r="K1455" s="331">
        <f>IFERROR(VLOOKUP(L1455,Mapping!AW:BA,5,FALSE),"")</f>
        <v>2</v>
      </c>
      <c r="L1455" s="104" t="s">
        <v>925</v>
      </c>
      <c r="M1455" s="336" t="s">
        <v>2938</v>
      </c>
      <c r="N1455" s="97" t="s">
        <v>2879</v>
      </c>
      <c r="O1455" s="255">
        <v>44960</v>
      </c>
      <c r="P1455" s="13" t="s">
        <v>3202</v>
      </c>
      <c r="Q1455" s="246">
        <v>4.2999999999999997E-2</v>
      </c>
      <c r="R1455" s="97">
        <v>43</v>
      </c>
      <c r="S1455" s="97"/>
      <c r="T1455" s="101">
        <v>1</v>
      </c>
      <c r="U1455" s="243"/>
      <c r="V1455" s="97"/>
      <c r="W1455" s="97"/>
      <c r="X1455" s="97"/>
      <c r="Y1455" s="217">
        <v>5</v>
      </c>
      <c r="Z1455" s="217">
        <v>21</v>
      </c>
      <c r="AA1455" s="217"/>
      <c r="AB1455" s="247"/>
      <c r="AC1455" s="97"/>
      <c r="AD1455" s="100">
        <f>IF(AE1455="","",VLOOKUP(AE1455,Mapping!AT:AU,2,FALSE))</f>
        <v>3</v>
      </c>
      <c r="AE1455" s="13" t="s">
        <v>148</v>
      </c>
    </row>
    <row r="1456" spans="1:31">
      <c r="A1456" s="479">
        <v>20110137</v>
      </c>
      <c r="B1456" s="85" t="s">
        <v>248</v>
      </c>
      <c r="C1456" s="207">
        <v>16</v>
      </c>
      <c r="D1456" s="207">
        <v>4</v>
      </c>
      <c r="E1456" s="312" t="s">
        <v>2440</v>
      </c>
      <c r="F1456" s="243"/>
      <c r="G1456" s="97"/>
      <c r="H1456" s="97"/>
      <c r="I1456" s="97"/>
      <c r="J1456" s="101"/>
      <c r="K1456" s="331">
        <v>2</v>
      </c>
      <c r="L1456" s="104" t="s">
        <v>925</v>
      </c>
      <c r="M1456" s="336" t="s">
        <v>3057</v>
      </c>
      <c r="N1456" s="97" t="s">
        <v>2904</v>
      </c>
      <c r="O1456" s="255">
        <v>44959</v>
      </c>
      <c r="P1456" s="13" t="s">
        <v>3169</v>
      </c>
      <c r="Q1456" s="246">
        <v>8.9999999999999993E-3</v>
      </c>
      <c r="R1456" s="97">
        <v>9</v>
      </c>
      <c r="S1456" s="97"/>
      <c r="T1456" s="101">
        <v>1</v>
      </c>
      <c r="U1456" s="243"/>
      <c r="V1456" s="97"/>
      <c r="W1456" s="97"/>
      <c r="X1456" s="97"/>
      <c r="Y1456" s="217">
        <v>14</v>
      </c>
      <c r="Z1456" s="217">
        <v>17</v>
      </c>
      <c r="AA1456" s="217" t="s">
        <v>1411</v>
      </c>
      <c r="AB1456" s="247" t="s">
        <v>3229</v>
      </c>
      <c r="AC1456" s="97"/>
      <c r="AD1456" s="100">
        <f>IF(AE1456="","",VLOOKUP(AE1456,Mapping!AT:AU,2,FALSE))</f>
        <v>2</v>
      </c>
      <c r="AE1456" s="13" t="s">
        <v>1</v>
      </c>
    </row>
    <row r="1457" spans="1:31">
      <c r="A1457" s="479">
        <v>20110137</v>
      </c>
      <c r="B1457" s="85" t="s">
        <v>248</v>
      </c>
      <c r="C1457" s="207">
        <v>16</v>
      </c>
      <c r="D1457" s="207">
        <v>4</v>
      </c>
      <c r="E1457" s="312" t="s">
        <v>2440</v>
      </c>
      <c r="F1457" s="243"/>
      <c r="G1457" s="97"/>
      <c r="H1457" s="97"/>
      <c r="I1457" s="97"/>
      <c r="J1457" s="101"/>
      <c r="K1457" s="331">
        <v>2</v>
      </c>
      <c r="L1457" s="104" t="s">
        <v>925</v>
      </c>
      <c r="M1457" s="336" t="s">
        <v>2938</v>
      </c>
      <c r="N1457" s="97" t="s">
        <v>2904</v>
      </c>
      <c r="O1457" s="255">
        <v>44959</v>
      </c>
      <c r="P1457" s="13" t="s">
        <v>3230</v>
      </c>
      <c r="Q1457" s="246">
        <v>1.4E-2</v>
      </c>
      <c r="R1457" s="97">
        <v>14</v>
      </c>
      <c r="S1457" s="97"/>
      <c r="T1457" s="101">
        <v>1</v>
      </c>
      <c r="U1457" s="243"/>
      <c r="V1457" s="97"/>
      <c r="W1457" s="97"/>
      <c r="X1457" s="97"/>
      <c r="Y1457" s="217">
        <v>14</v>
      </c>
      <c r="Z1457" s="217">
        <v>17</v>
      </c>
      <c r="AA1457" s="217" t="s">
        <v>1209</v>
      </c>
      <c r="AB1457" s="247" t="s">
        <v>3229</v>
      </c>
      <c r="AC1457" s="97"/>
      <c r="AD1457" s="100">
        <f>IF(AE1457="","",VLOOKUP(AE1457,Mapping!AT:AU,2,FALSE))</f>
        <v>2</v>
      </c>
      <c r="AE1457" s="13" t="s">
        <v>1</v>
      </c>
    </row>
    <row r="1458" spans="1:31">
      <c r="A1458" s="479" t="s">
        <v>309</v>
      </c>
      <c r="B1458" s="85" t="s">
        <v>310</v>
      </c>
      <c r="C1458" s="207">
        <v>16</v>
      </c>
      <c r="D1458" s="207">
        <v>9</v>
      </c>
      <c r="E1458" s="312" t="s">
        <v>1391</v>
      </c>
      <c r="F1458" s="243"/>
      <c r="G1458" s="97"/>
      <c r="H1458" s="97"/>
      <c r="I1458" s="97"/>
      <c r="J1458" s="101"/>
      <c r="K1458" s="331">
        <v>2</v>
      </c>
      <c r="L1458" s="104" t="s">
        <v>925</v>
      </c>
      <c r="M1458" s="336" t="s">
        <v>3057</v>
      </c>
      <c r="N1458" s="97" t="s">
        <v>2904</v>
      </c>
      <c r="O1458" s="255">
        <v>44959</v>
      </c>
      <c r="P1458" s="13" t="s">
        <v>3169</v>
      </c>
      <c r="Q1458" s="246">
        <v>0.02</v>
      </c>
      <c r="R1458" s="97">
        <v>20</v>
      </c>
      <c r="S1458" s="97"/>
      <c r="T1458" s="101">
        <v>1</v>
      </c>
      <c r="U1458" s="243"/>
      <c r="V1458" s="97"/>
      <c r="W1458" s="97"/>
      <c r="X1458" s="97"/>
      <c r="Y1458" s="217">
        <v>14</v>
      </c>
      <c r="Z1458" s="217">
        <v>17</v>
      </c>
      <c r="AA1458" s="217" t="s">
        <v>2324</v>
      </c>
      <c r="AB1458" s="247" t="s">
        <v>3229</v>
      </c>
      <c r="AC1458" s="97"/>
      <c r="AD1458" s="100">
        <f>IF(AE1458="","",VLOOKUP(AE1458,Mapping!AT:AU,2,FALSE))</f>
        <v>2</v>
      </c>
      <c r="AE1458" s="13" t="s">
        <v>1</v>
      </c>
    </row>
    <row r="1459" spans="1:31">
      <c r="A1459" s="479" t="s">
        <v>309</v>
      </c>
      <c r="B1459" s="85" t="s">
        <v>310</v>
      </c>
      <c r="C1459" s="207">
        <v>16</v>
      </c>
      <c r="D1459" s="207">
        <v>9</v>
      </c>
      <c r="E1459" s="312" t="s">
        <v>1391</v>
      </c>
      <c r="F1459" s="243"/>
      <c r="G1459" s="97"/>
      <c r="H1459" s="97"/>
      <c r="I1459" s="97"/>
      <c r="J1459" s="101"/>
      <c r="K1459" s="331">
        <f>IFERROR(VLOOKUP(L1459,Mapping!AW:BA,5,FALSE),"")</f>
        <v>2</v>
      </c>
      <c r="L1459" s="104" t="s">
        <v>925</v>
      </c>
      <c r="M1459" s="336" t="s">
        <v>2938</v>
      </c>
      <c r="N1459" s="97" t="s">
        <v>2904</v>
      </c>
      <c r="O1459" s="255">
        <v>44959</v>
      </c>
      <c r="P1459" s="13" t="s">
        <v>3230</v>
      </c>
      <c r="Q1459" s="246">
        <v>1.7000000000000001E-2</v>
      </c>
      <c r="R1459" s="97">
        <v>17</v>
      </c>
      <c r="S1459" s="97"/>
      <c r="T1459" s="101">
        <v>1</v>
      </c>
      <c r="U1459" s="243"/>
      <c r="V1459" s="97"/>
      <c r="W1459" s="97"/>
      <c r="X1459" s="97"/>
      <c r="Y1459" s="217">
        <v>14</v>
      </c>
      <c r="Z1459" s="217">
        <v>17</v>
      </c>
      <c r="AA1459" s="217" t="s">
        <v>2440</v>
      </c>
      <c r="AB1459" s="247" t="s">
        <v>3229</v>
      </c>
      <c r="AC1459" s="97"/>
      <c r="AD1459" s="100">
        <f>IF(AE1459="","",VLOOKUP(AE1459,Mapping!AT:AU,2,FALSE))</f>
        <v>2</v>
      </c>
      <c r="AE1459" s="13" t="s">
        <v>1</v>
      </c>
    </row>
    <row r="1460" spans="1:31">
      <c r="A1460">
        <v>20129990</v>
      </c>
      <c r="B1460" s="85" t="s">
        <v>253</v>
      </c>
      <c r="C1460" s="207">
        <v>16</v>
      </c>
      <c r="D1460" s="207">
        <v>4</v>
      </c>
      <c r="E1460" s="312" t="s">
        <v>1391</v>
      </c>
      <c r="F1460" s="243"/>
      <c r="G1460" s="97"/>
      <c r="H1460" s="97"/>
      <c r="I1460" s="97"/>
      <c r="J1460" s="101"/>
      <c r="K1460" s="331">
        <v>2</v>
      </c>
      <c r="L1460" s="104" t="s">
        <v>925</v>
      </c>
      <c r="M1460" s="336" t="s">
        <v>3057</v>
      </c>
      <c r="N1460" s="97" t="s">
        <v>2904</v>
      </c>
      <c r="O1460" s="255">
        <v>44959</v>
      </c>
      <c r="P1460" s="13" t="s">
        <v>3169</v>
      </c>
      <c r="Q1460" s="246">
        <v>1.0999999999999999E-2</v>
      </c>
      <c r="R1460" s="97">
        <v>11</v>
      </c>
      <c r="S1460" s="97"/>
      <c r="T1460" s="101">
        <v>1</v>
      </c>
      <c r="U1460" s="243"/>
      <c r="V1460" s="97"/>
      <c r="W1460" s="97"/>
      <c r="X1460" s="97"/>
      <c r="Y1460" s="217">
        <v>14</v>
      </c>
      <c r="Z1460" s="217">
        <v>17</v>
      </c>
      <c r="AA1460" s="217" t="s">
        <v>2448</v>
      </c>
      <c r="AB1460" s="247" t="s">
        <v>3229</v>
      </c>
      <c r="AC1460" s="97"/>
      <c r="AD1460" s="100">
        <f>IF(AE1460="","",VLOOKUP(AE1460,Mapping!AT:AU,2,FALSE))</f>
        <v>2</v>
      </c>
      <c r="AE1460" s="13" t="s">
        <v>1</v>
      </c>
    </row>
    <row r="1461" spans="1:31">
      <c r="A1461">
        <v>20129990</v>
      </c>
      <c r="B1461" s="85" t="s">
        <v>253</v>
      </c>
      <c r="C1461" s="207">
        <v>16</v>
      </c>
      <c r="D1461" s="207">
        <v>4</v>
      </c>
      <c r="E1461" s="312" t="s">
        <v>1391</v>
      </c>
      <c r="F1461" s="243"/>
      <c r="G1461" s="97"/>
      <c r="H1461" s="97"/>
      <c r="I1461" s="97"/>
      <c r="J1461" s="101"/>
      <c r="K1461" s="331">
        <v>2</v>
      </c>
      <c r="L1461" s="104" t="s">
        <v>925</v>
      </c>
      <c r="M1461" s="336" t="s">
        <v>2938</v>
      </c>
      <c r="N1461" s="97" t="s">
        <v>2904</v>
      </c>
      <c r="O1461" s="255">
        <v>44959</v>
      </c>
      <c r="P1461" s="13" t="s">
        <v>3230</v>
      </c>
      <c r="Q1461" s="246">
        <v>1.6E-2</v>
      </c>
      <c r="R1461" s="97">
        <v>16</v>
      </c>
      <c r="S1461" s="97"/>
      <c r="T1461" s="101">
        <v>1</v>
      </c>
      <c r="U1461" s="243"/>
      <c r="V1461" s="97"/>
      <c r="W1461" s="97"/>
      <c r="X1461" s="97"/>
      <c r="Y1461" s="217">
        <v>14</v>
      </c>
      <c r="Z1461" s="217">
        <v>17</v>
      </c>
      <c r="AA1461" s="217" t="s">
        <v>2322</v>
      </c>
      <c r="AB1461" s="247" t="s">
        <v>3229</v>
      </c>
      <c r="AC1461" s="97"/>
      <c r="AD1461" s="100">
        <f>IF(AE1461="","",VLOOKUP(AE1461,Mapping!AT:AU,2,FALSE))</f>
        <v>2</v>
      </c>
      <c r="AE1461" s="13" t="s">
        <v>1</v>
      </c>
    </row>
    <row r="1462" spans="1:31">
      <c r="A1462" s="479" t="s">
        <v>419</v>
      </c>
      <c r="B1462" t="s">
        <v>147</v>
      </c>
      <c r="C1462" s="207">
        <v>17</v>
      </c>
      <c r="D1462" s="207">
        <v>16</v>
      </c>
      <c r="E1462" s="312" t="s">
        <v>1391</v>
      </c>
      <c r="F1462" s="243"/>
      <c r="G1462" s="97"/>
      <c r="H1462" s="97"/>
      <c r="I1462" s="97"/>
      <c r="J1462" s="101"/>
      <c r="K1462" s="331">
        <v>2</v>
      </c>
      <c r="L1462" s="104" t="s">
        <v>925</v>
      </c>
      <c r="M1462" s="336" t="s">
        <v>3057</v>
      </c>
      <c r="N1462" s="97" t="s">
        <v>2904</v>
      </c>
      <c r="O1462" s="255">
        <v>44959</v>
      </c>
      <c r="P1462" s="13" t="s">
        <v>3169</v>
      </c>
      <c r="Q1462" s="246" t="s">
        <v>3231</v>
      </c>
      <c r="R1462" s="97" t="s">
        <v>940</v>
      </c>
      <c r="S1462" s="97"/>
      <c r="T1462" s="101">
        <v>1</v>
      </c>
      <c r="U1462" s="243"/>
      <c r="V1462" s="97"/>
      <c r="W1462" s="97"/>
      <c r="X1462" s="97"/>
      <c r="Y1462" s="217">
        <v>14</v>
      </c>
      <c r="Z1462" s="217">
        <v>17</v>
      </c>
      <c r="AA1462" s="217" t="s">
        <v>2446</v>
      </c>
      <c r="AB1462" s="247" t="s">
        <v>3229</v>
      </c>
      <c r="AC1462" s="97"/>
      <c r="AD1462" s="100">
        <f>IF(AE1462="","",VLOOKUP(AE1462,Mapping!AT:AU,2,FALSE))</f>
        <v>2</v>
      </c>
      <c r="AE1462" s="13" t="s">
        <v>1</v>
      </c>
    </row>
    <row r="1463" spans="1:31">
      <c r="A1463" s="480" t="s">
        <v>419</v>
      </c>
      <c r="B1463" t="s">
        <v>147</v>
      </c>
      <c r="C1463" s="210">
        <v>17</v>
      </c>
      <c r="D1463" s="210">
        <v>16</v>
      </c>
      <c r="E1463" s="317" t="s">
        <v>1391</v>
      </c>
      <c r="F1463" s="243"/>
      <c r="G1463" s="97"/>
      <c r="H1463" s="97"/>
      <c r="I1463" s="97"/>
      <c r="J1463" s="101"/>
      <c r="K1463" s="331">
        <v>2</v>
      </c>
      <c r="L1463" s="104" t="s">
        <v>925</v>
      </c>
      <c r="M1463" s="336" t="s">
        <v>2938</v>
      </c>
      <c r="N1463" s="97" t="s">
        <v>2904</v>
      </c>
      <c r="O1463" s="255">
        <v>44959</v>
      </c>
      <c r="P1463" s="13" t="s">
        <v>3230</v>
      </c>
      <c r="Q1463" s="246">
        <v>7.0000000000000001E-3</v>
      </c>
      <c r="R1463" s="97">
        <v>7</v>
      </c>
      <c r="S1463" s="97"/>
      <c r="T1463" s="101">
        <v>1</v>
      </c>
      <c r="U1463" s="243"/>
      <c r="V1463" s="97"/>
      <c r="W1463" s="97"/>
      <c r="X1463" s="97"/>
      <c r="Y1463" s="217">
        <v>14</v>
      </c>
      <c r="Z1463" s="217">
        <v>17</v>
      </c>
      <c r="AA1463" s="217" t="s">
        <v>2441</v>
      </c>
      <c r="AB1463" s="247" t="s">
        <v>3229</v>
      </c>
      <c r="AC1463" s="97"/>
      <c r="AD1463" s="100">
        <f>IF(AE1463="","",VLOOKUP(AE1463,Mapping!AT:AU,2,FALSE))</f>
        <v>2</v>
      </c>
      <c r="AE1463" s="13" t="s">
        <v>1</v>
      </c>
    </row>
    <row r="1464" spans="1:31">
      <c r="A1464" s="481" t="s">
        <v>341</v>
      </c>
      <c r="B1464" s="457" t="s">
        <v>342</v>
      </c>
      <c r="C1464" s="457">
        <v>17</v>
      </c>
      <c r="D1464" s="457">
        <v>14</v>
      </c>
      <c r="E1464" s="457" t="s">
        <v>1411</v>
      </c>
      <c r="F1464" s="316"/>
      <c r="G1464" s="97"/>
      <c r="H1464" s="97"/>
      <c r="I1464" s="97"/>
      <c r="J1464" s="101"/>
      <c r="K1464" s="331">
        <f>IFERROR(VLOOKUP(L1464,Mapping!AW:BA,5,FALSE),"")</f>
        <v>2</v>
      </c>
      <c r="L1464" s="104" t="s">
        <v>925</v>
      </c>
      <c r="M1464" s="336" t="s">
        <v>3057</v>
      </c>
      <c r="N1464" s="97" t="s">
        <v>2904</v>
      </c>
      <c r="O1464" s="255">
        <v>44959</v>
      </c>
      <c r="P1464" s="13" t="s">
        <v>3169</v>
      </c>
      <c r="Q1464" s="246">
        <v>2.7E-2</v>
      </c>
      <c r="R1464" s="97">
        <v>27</v>
      </c>
      <c r="S1464" s="97"/>
      <c r="T1464" s="101">
        <v>1</v>
      </c>
      <c r="U1464" s="243"/>
      <c r="V1464" s="97"/>
      <c r="W1464" s="97"/>
      <c r="X1464" s="97"/>
      <c r="Y1464" s="217">
        <v>14</v>
      </c>
      <c r="Z1464" s="217">
        <v>17</v>
      </c>
      <c r="AA1464" s="217" t="s">
        <v>2447</v>
      </c>
      <c r="AB1464" s="247" t="s">
        <v>3229</v>
      </c>
      <c r="AC1464" s="97"/>
      <c r="AD1464" s="100">
        <f>IF(AE1464="","",VLOOKUP(AE1464,Mapping!AT:AU,2,FALSE))</f>
        <v>2</v>
      </c>
      <c r="AE1464" s="13" t="s">
        <v>1</v>
      </c>
    </row>
    <row r="1465" spans="1:31">
      <c r="A1465" s="481" t="s">
        <v>341</v>
      </c>
      <c r="B1465" s="457" t="s">
        <v>342</v>
      </c>
      <c r="C1465" s="457">
        <v>17</v>
      </c>
      <c r="D1465" s="457">
        <v>14</v>
      </c>
      <c r="E1465" s="457" t="s">
        <v>1411</v>
      </c>
      <c r="F1465" s="316"/>
      <c r="G1465" s="97"/>
      <c r="H1465" s="97"/>
      <c r="I1465" s="97"/>
      <c r="J1465" s="101"/>
      <c r="K1465" s="331">
        <f>IFERROR(VLOOKUP(L1465,Mapping!AW:BA,5,FALSE),"")</f>
        <v>2</v>
      </c>
      <c r="L1465" s="104" t="s">
        <v>925</v>
      </c>
      <c r="M1465" s="336" t="s">
        <v>2938</v>
      </c>
      <c r="N1465" s="97" t="s">
        <v>2904</v>
      </c>
      <c r="O1465" s="255">
        <v>44959</v>
      </c>
      <c r="P1465" s="13" t="s">
        <v>3230</v>
      </c>
      <c r="Q1465" s="246">
        <v>2.9000000000000001E-2</v>
      </c>
      <c r="R1465" s="97">
        <v>29</v>
      </c>
      <c r="S1465" s="97"/>
      <c r="T1465" s="101">
        <v>1</v>
      </c>
      <c r="U1465" s="243"/>
      <c r="V1465" s="97"/>
      <c r="W1465" s="97"/>
      <c r="X1465" s="97"/>
      <c r="Y1465" s="217">
        <v>14</v>
      </c>
      <c r="Z1465" s="217">
        <v>17</v>
      </c>
      <c r="AA1465" s="217" t="s">
        <v>2320</v>
      </c>
      <c r="AB1465" s="247" t="s">
        <v>3229</v>
      </c>
      <c r="AC1465" s="97"/>
      <c r="AD1465" s="100">
        <f>IF(AE1465="","",VLOOKUP(AE1465,Mapping!AT:AU,2,FALSE))</f>
        <v>2</v>
      </c>
      <c r="AE1465" s="13" t="s">
        <v>1</v>
      </c>
    </row>
    <row r="1466" spans="1:31">
      <c r="A1466" s="481" t="s">
        <v>302</v>
      </c>
      <c r="B1466" s="457" t="s">
        <v>303</v>
      </c>
      <c r="C1466" s="457">
        <v>17</v>
      </c>
      <c r="D1466" s="457">
        <v>14</v>
      </c>
      <c r="E1466" s="457" t="s">
        <v>2322</v>
      </c>
      <c r="F1466" s="316"/>
      <c r="G1466" s="97"/>
      <c r="H1466" s="97"/>
      <c r="I1466" s="97"/>
      <c r="J1466" s="101"/>
      <c r="K1466" s="331">
        <v>2</v>
      </c>
      <c r="L1466" s="104" t="s">
        <v>925</v>
      </c>
      <c r="M1466" s="336" t="s">
        <v>3057</v>
      </c>
      <c r="N1466" s="97" t="s">
        <v>2904</v>
      </c>
      <c r="O1466" s="255">
        <v>44959</v>
      </c>
      <c r="P1466" s="13" t="s">
        <v>3169</v>
      </c>
      <c r="Q1466" s="246">
        <v>1.9E-2</v>
      </c>
      <c r="R1466" s="97">
        <v>19</v>
      </c>
      <c r="S1466" s="97"/>
      <c r="T1466" s="101">
        <v>1</v>
      </c>
      <c r="U1466" s="243"/>
      <c r="V1466" s="97"/>
      <c r="W1466" s="97"/>
      <c r="X1466" s="97"/>
      <c r="Y1466" s="217">
        <v>14</v>
      </c>
      <c r="Z1466" s="217">
        <v>17</v>
      </c>
      <c r="AA1466" s="217" t="s">
        <v>2478</v>
      </c>
      <c r="AB1466" s="247" t="s">
        <v>3229</v>
      </c>
      <c r="AC1466" s="97"/>
      <c r="AD1466" s="100">
        <f>IF(AE1466="","",VLOOKUP(AE1466,Mapping!AT:AU,2,FALSE))</f>
        <v>2</v>
      </c>
      <c r="AE1466" s="13" t="s">
        <v>1</v>
      </c>
    </row>
    <row r="1467" spans="1:31">
      <c r="A1467" s="481" t="s">
        <v>3232</v>
      </c>
      <c r="B1467" s="457" t="s">
        <v>303</v>
      </c>
      <c r="C1467" s="457">
        <v>17</v>
      </c>
      <c r="D1467" s="457">
        <v>14</v>
      </c>
      <c r="E1467" s="457" t="s">
        <v>2322</v>
      </c>
      <c r="F1467" s="316"/>
      <c r="G1467" s="97"/>
      <c r="H1467" s="97"/>
      <c r="I1467" s="97"/>
      <c r="J1467" s="101"/>
      <c r="K1467" s="331">
        <f>IFERROR(VLOOKUP(L1467,Mapping!AW:BA,5,FALSE),"")</f>
        <v>2</v>
      </c>
      <c r="L1467" s="104" t="s">
        <v>925</v>
      </c>
      <c r="M1467" s="336" t="s">
        <v>2938</v>
      </c>
      <c r="N1467" s="97" t="s">
        <v>2904</v>
      </c>
      <c r="O1467" s="255">
        <v>44959</v>
      </c>
      <c r="P1467" s="13" t="s">
        <v>3230</v>
      </c>
      <c r="Q1467" s="246">
        <v>1.4E-2</v>
      </c>
      <c r="R1467" s="97">
        <v>14</v>
      </c>
      <c r="S1467" s="97"/>
      <c r="T1467" s="101">
        <v>1</v>
      </c>
      <c r="U1467" s="243"/>
      <c r="V1467" s="97"/>
      <c r="W1467" s="97"/>
      <c r="X1467" s="97"/>
      <c r="Y1467" s="217">
        <v>14</v>
      </c>
      <c r="Z1467" s="217">
        <v>17</v>
      </c>
      <c r="AA1467" s="217" t="s">
        <v>2472</v>
      </c>
      <c r="AB1467" s="247" t="s">
        <v>3229</v>
      </c>
      <c r="AC1467" s="97"/>
      <c r="AD1467" s="100">
        <f>IF(AE1467="","",VLOOKUP(AE1467,Mapping!AT:AU,2,FALSE))</f>
        <v>2</v>
      </c>
      <c r="AE1467" s="13" t="s">
        <v>1</v>
      </c>
    </row>
    <row r="1468" spans="1:31">
      <c r="A1468" s="481">
        <v>19920194</v>
      </c>
      <c r="B1468" s="457" t="s">
        <v>223</v>
      </c>
      <c r="C1468" s="457">
        <v>16</v>
      </c>
      <c r="D1468" s="457">
        <v>7</v>
      </c>
      <c r="E1468" s="457" t="s">
        <v>1967</v>
      </c>
      <c r="F1468" s="316"/>
      <c r="G1468" s="97"/>
      <c r="H1468" s="97"/>
      <c r="I1468" s="97"/>
      <c r="J1468" s="101"/>
      <c r="K1468" s="331">
        <f>IFERROR(VLOOKUP(L1468,Mapping!AW:BA,5,FALSE),"")</f>
        <v>2</v>
      </c>
      <c r="L1468" s="104" t="s">
        <v>925</v>
      </c>
      <c r="M1468" s="336" t="s">
        <v>3057</v>
      </c>
      <c r="N1468" s="97" t="s">
        <v>2904</v>
      </c>
      <c r="O1468" s="255">
        <v>44959</v>
      </c>
      <c r="P1468" s="13" t="s">
        <v>3169</v>
      </c>
      <c r="Q1468" s="246">
        <v>2E-3</v>
      </c>
      <c r="R1468" s="97">
        <v>2</v>
      </c>
      <c r="S1468" s="97"/>
      <c r="T1468" s="101">
        <v>1</v>
      </c>
      <c r="U1468" s="243"/>
      <c r="V1468" s="97"/>
      <c r="W1468" s="97"/>
      <c r="X1468" s="97"/>
      <c r="Y1468" s="217">
        <v>14</v>
      </c>
      <c r="Z1468" s="217">
        <v>17</v>
      </c>
      <c r="AA1468" s="217" t="s">
        <v>2479</v>
      </c>
      <c r="AB1468" s="247" t="s">
        <v>3229</v>
      </c>
      <c r="AC1468" s="97"/>
      <c r="AD1468" s="100">
        <f>IF(AE1468="","",VLOOKUP(AE1468,Mapping!AT:AU,2,FALSE))</f>
        <v>2</v>
      </c>
      <c r="AE1468" s="13" t="s">
        <v>1</v>
      </c>
    </row>
    <row r="1469" spans="1:31">
      <c r="A1469" s="481">
        <v>19920194</v>
      </c>
      <c r="B1469" s="457" t="s">
        <v>223</v>
      </c>
      <c r="C1469" s="457">
        <v>16</v>
      </c>
      <c r="D1469" s="457">
        <v>7</v>
      </c>
      <c r="E1469" s="457" t="s">
        <v>1967</v>
      </c>
      <c r="F1469" s="316"/>
      <c r="G1469" s="97"/>
      <c r="H1469" s="97"/>
      <c r="I1469" s="97"/>
      <c r="J1469" s="101"/>
      <c r="K1469" s="331">
        <f>IFERROR(VLOOKUP(L1469,Mapping!AW:BA,5,FALSE),"")</f>
        <v>2</v>
      </c>
      <c r="L1469" s="104" t="s">
        <v>925</v>
      </c>
      <c r="M1469" s="336" t="s">
        <v>2938</v>
      </c>
      <c r="N1469" s="97" t="s">
        <v>2904</v>
      </c>
      <c r="O1469" s="255">
        <v>44959</v>
      </c>
      <c r="P1469" s="13" t="s">
        <v>3230</v>
      </c>
      <c r="Q1469" s="246">
        <v>1.4999999999999999E-2</v>
      </c>
      <c r="R1469" s="97">
        <v>15</v>
      </c>
      <c r="S1469" s="97"/>
      <c r="T1469" s="101">
        <v>1</v>
      </c>
      <c r="U1469" s="243"/>
      <c r="V1469" s="97"/>
      <c r="W1469" s="97"/>
      <c r="X1469" s="97"/>
      <c r="Y1469" s="217">
        <v>14</v>
      </c>
      <c r="Z1469" s="217">
        <v>17</v>
      </c>
      <c r="AA1469" s="217" t="s">
        <v>2500</v>
      </c>
      <c r="AB1469" s="247" t="s">
        <v>3229</v>
      </c>
      <c r="AC1469" s="97"/>
      <c r="AD1469" s="100">
        <f>IF(AE1469="","",VLOOKUP(AE1469,Mapping!AT:AU,2,FALSE))</f>
        <v>2</v>
      </c>
      <c r="AE1469" s="13" t="s">
        <v>1</v>
      </c>
    </row>
    <row r="1470" spans="1:31">
      <c r="A1470" s="457" t="s">
        <v>312</v>
      </c>
      <c r="B1470" s="458" t="s">
        <v>313</v>
      </c>
      <c r="C1470" s="457">
        <v>16</v>
      </c>
      <c r="D1470" s="457">
        <v>10</v>
      </c>
      <c r="E1470" s="457" t="s">
        <v>1391</v>
      </c>
      <c r="F1470" s="316"/>
      <c r="G1470" s="97"/>
      <c r="H1470" s="97"/>
      <c r="I1470" s="97"/>
      <c r="J1470" s="101"/>
      <c r="K1470" s="331">
        <f>IFERROR(VLOOKUP(L1470,Mapping!AW:BA,5,FALSE),"")</f>
        <v>2</v>
      </c>
      <c r="L1470" s="104" t="s">
        <v>925</v>
      </c>
      <c r="M1470" s="336" t="s">
        <v>3057</v>
      </c>
      <c r="N1470" s="97" t="s">
        <v>2904</v>
      </c>
      <c r="O1470" s="255">
        <v>44959</v>
      </c>
      <c r="P1470" s="13" t="s">
        <v>3169</v>
      </c>
      <c r="Q1470" s="246">
        <v>8.0000000000000002E-3</v>
      </c>
      <c r="R1470" s="97">
        <v>8</v>
      </c>
      <c r="S1470" s="97"/>
      <c r="T1470" s="101">
        <v>1</v>
      </c>
      <c r="U1470" s="243"/>
      <c r="V1470" s="97"/>
      <c r="W1470" s="97"/>
      <c r="X1470" s="97"/>
      <c r="Y1470" s="217">
        <v>14</v>
      </c>
      <c r="Z1470" s="217">
        <v>17</v>
      </c>
      <c r="AA1470" s="217" t="s">
        <v>2449</v>
      </c>
      <c r="AB1470" s="247" t="s">
        <v>3229</v>
      </c>
      <c r="AC1470" s="97"/>
      <c r="AD1470" s="100">
        <f>IF(AE1470="","",VLOOKUP(AE1470,Mapping!AT:AU,2,FALSE))</f>
        <v>2</v>
      </c>
      <c r="AE1470" s="13" t="s">
        <v>1</v>
      </c>
    </row>
    <row r="1471" spans="1:31">
      <c r="A1471" s="457" t="s">
        <v>312</v>
      </c>
      <c r="B1471" s="458" t="s">
        <v>313</v>
      </c>
      <c r="C1471" s="457">
        <v>16</v>
      </c>
      <c r="D1471" s="457">
        <v>10</v>
      </c>
      <c r="E1471" s="457" t="s">
        <v>1391</v>
      </c>
      <c r="F1471" s="316"/>
      <c r="G1471" s="97"/>
      <c r="H1471" s="99" t="str">
        <f t="shared" ref="H1471:H1508" si="175">IF(G1471="","","UREN -80 033001"&amp;" "&amp;F1471&amp;" "&amp;G1471)</f>
        <v/>
      </c>
      <c r="I1471" s="99" t="str">
        <f t="shared" ref="I1471:I1508" si="176">IF(G1471="","",F1471&amp;" "&amp;G1471)</f>
        <v/>
      </c>
      <c r="J1471" s="388"/>
      <c r="K1471" s="331">
        <f>IFERROR(VLOOKUP(L1471,Mapping!AW:BA,5,FALSE),"")</f>
        <v>2</v>
      </c>
      <c r="L1471" s="104" t="s">
        <v>925</v>
      </c>
      <c r="M1471" s="336" t="s">
        <v>2938</v>
      </c>
      <c r="N1471" s="97" t="s">
        <v>2904</v>
      </c>
      <c r="O1471" s="255">
        <v>44959</v>
      </c>
      <c r="P1471" s="13" t="s">
        <v>3230</v>
      </c>
      <c r="Q1471" s="246">
        <v>3.2000000000000001E-2</v>
      </c>
      <c r="R1471" s="97">
        <v>32</v>
      </c>
      <c r="S1471" s="97"/>
      <c r="T1471" s="101">
        <v>1</v>
      </c>
      <c r="U1471" s="243"/>
      <c r="V1471" s="97"/>
      <c r="W1471" s="97"/>
      <c r="X1471" s="97"/>
      <c r="Y1471" s="217">
        <v>14</v>
      </c>
      <c r="Z1471" s="217">
        <v>17</v>
      </c>
      <c r="AA1471" s="217" t="s">
        <v>2323</v>
      </c>
      <c r="AB1471" s="247" t="s">
        <v>3229</v>
      </c>
      <c r="AC1471" s="97"/>
      <c r="AD1471" s="100">
        <f>IF(AE1471="","",VLOOKUP(AE1471,Mapping!AT:AU,2,FALSE))</f>
        <v>2</v>
      </c>
      <c r="AE1471" s="13" t="s">
        <v>1</v>
      </c>
    </row>
    <row r="1472" spans="1:31">
      <c r="A1472" s="323" t="s">
        <v>460</v>
      </c>
      <c r="B1472" s="214" t="s">
        <v>461</v>
      </c>
      <c r="C1472" s="459">
        <v>2</v>
      </c>
      <c r="D1472" s="459">
        <v>5</v>
      </c>
      <c r="E1472" s="313" t="s">
        <v>2501</v>
      </c>
      <c r="F1472" s="243"/>
      <c r="G1472" s="97"/>
      <c r="H1472" s="99" t="str">
        <f t="shared" si="175"/>
        <v/>
      </c>
      <c r="I1472" s="99" t="str">
        <f t="shared" si="176"/>
        <v/>
      </c>
      <c r="J1472" s="388" t="s">
        <v>205</v>
      </c>
      <c r="K1472" s="331"/>
      <c r="L1472" s="104" t="s">
        <v>925</v>
      </c>
      <c r="M1472" s="336" t="s">
        <v>2938</v>
      </c>
      <c r="N1472" s="97" t="s">
        <v>2916</v>
      </c>
      <c r="O1472" s="255">
        <v>44965</v>
      </c>
      <c r="P1472" s="13" t="s">
        <v>3202</v>
      </c>
      <c r="Q1472" s="246">
        <v>4.9000000000000002E-2</v>
      </c>
      <c r="R1472" s="97">
        <v>49</v>
      </c>
      <c r="S1472" s="97"/>
      <c r="T1472" s="388">
        <v>1</v>
      </c>
      <c r="U1472" s="243"/>
      <c r="V1472" s="97"/>
      <c r="W1472" s="97"/>
      <c r="X1472" s="97"/>
      <c r="Y1472" s="217">
        <v>5</v>
      </c>
      <c r="Z1472" s="217">
        <v>21</v>
      </c>
      <c r="AA1472" s="217"/>
      <c r="AB1472" s="247"/>
      <c r="AC1472" s="97"/>
      <c r="AD1472" s="100">
        <f>IF(AE1472="","",VLOOKUP(AE1472,Mapping!AT:AU,2,FALSE))</f>
        <v>3</v>
      </c>
      <c r="AE1472" s="13" t="s">
        <v>148</v>
      </c>
    </row>
    <row r="1473" spans="1:31" ht="17.25" customHeight="1">
      <c r="A1473" s="215"/>
      <c r="B1473" s="217"/>
      <c r="C1473" s="207"/>
      <c r="D1473" s="207"/>
      <c r="E1473" s="312"/>
      <c r="F1473" s="243"/>
      <c r="G1473" s="97"/>
      <c r="H1473" s="99" t="str">
        <f t="shared" si="175"/>
        <v/>
      </c>
      <c r="I1473" s="99" t="str">
        <f t="shared" si="176"/>
        <v/>
      </c>
      <c r="J1473" s="388" t="s">
        <v>205</v>
      </c>
      <c r="K1473" s="331">
        <f>IFERROR(VLOOKUP(L1473,Mapping!AW:BA,5,FALSE),"")</f>
        <v>2</v>
      </c>
      <c r="L1473" s="104" t="s">
        <v>925</v>
      </c>
      <c r="M1473" s="336" t="s">
        <v>2938</v>
      </c>
      <c r="N1473" s="97" t="s">
        <v>2916</v>
      </c>
      <c r="O1473" s="255">
        <v>44965</v>
      </c>
      <c r="P1473" s="13" t="s">
        <v>3202</v>
      </c>
      <c r="Q1473" s="246">
        <v>5.0999999999999997E-2</v>
      </c>
      <c r="R1473" s="97">
        <v>51</v>
      </c>
      <c r="S1473" s="97"/>
      <c r="T1473" s="388">
        <v>1</v>
      </c>
      <c r="U1473" s="243"/>
      <c r="V1473" s="97"/>
      <c r="W1473" s="97"/>
      <c r="X1473" s="97"/>
      <c r="Y1473" s="217">
        <v>5</v>
      </c>
      <c r="Z1473" s="217">
        <v>21</v>
      </c>
      <c r="AA1473" s="217"/>
      <c r="AB1473" s="247"/>
      <c r="AC1473" s="97"/>
      <c r="AD1473" s="100">
        <f>IF(AE1473="","",VLOOKUP(AE1473,Mapping!AT:AU,2,FALSE))</f>
        <v>3</v>
      </c>
      <c r="AE1473" s="13" t="s">
        <v>148</v>
      </c>
    </row>
    <row r="1474" spans="1:31">
      <c r="A1474" s="215"/>
      <c r="B1474" s="217"/>
      <c r="C1474" s="207"/>
      <c r="D1474" s="207"/>
      <c r="E1474" s="312"/>
      <c r="F1474" s="243"/>
      <c r="G1474" s="97"/>
      <c r="H1474" s="99" t="str">
        <f t="shared" si="175"/>
        <v/>
      </c>
      <c r="I1474" s="99" t="str">
        <f t="shared" si="176"/>
        <v/>
      </c>
      <c r="J1474" s="388" t="s">
        <v>205</v>
      </c>
      <c r="K1474" s="331">
        <f>IFERROR(VLOOKUP(L1474,Mapping!AW:BA,5,FALSE),"")</f>
        <v>2</v>
      </c>
      <c r="L1474" s="104" t="s">
        <v>925</v>
      </c>
      <c r="M1474" s="336" t="s">
        <v>2938</v>
      </c>
      <c r="N1474" s="97" t="s">
        <v>2916</v>
      </c>
      <c r="O1474" s="255">
        <v>44965</v>
      </c>
      <c r="P1474" s="13" t="s">
        <v>3202</v>
      </c>
      <c r="Q1474" s="246">
        <v>4.8000000000000001E-2</v>
      </c>
      <c r="R1474" s="97">
        <v>48</v>
      </c>
      <c r="S1474" s="97"/>
      <c r="T1474" s="388">
        <v>1</v>
      </c>
      <c r="U1474" s="243"/>
      <c r="V1474" s="97"/>
      <c r="W1474" s="97"/>
      <c r="X1474" s="97"/>
      <c r="Y1474" s="217">
        <v>5</v>
      </c>
      <c r="Z1474" s="217">
        <v>21</v>
      </c>
      <c r="AA1474" s="217"/>
      <c r="AB1474" s="247"/>
      <c r="AC1474" s="97"/>
      <c r="AD1474" s="100">
        <f>IF(AE1474="","",VLOOKUP(AE1474,Mapping!AT:AU,2,FALSE))</f>
        <v>3</v>
      </c>
      <c r="AE1474" s="13" t="s">
        <v>148</v>
      </c>
    </row>
    <row r="1475" spans="1:31">
      <c r="A1475" s="215" t="s">
        <v>411</v>
      </c>
      <c r="B1475" s="85" t="s">
        <v>412</v>
      </c>
      <c r="C1475" s="1">
        <v>17</v>
      </c>
      <c r="D1475">
        <v>15</v>
      </c>
      <c r="E1475" s="1" t="s">
        <v>2320</v>
      </c>
      <c r="F1475" s="243"/>
      <c r="G1475" s="97"/>
      <c r="H1475" s="99" t="str">
        <f t="shared" si="175"/>
        <v/>
      </c>
      <c r="I1475" s="99" t="str">
        <f t="shared" si="176"/>
        <v/>
      </c>
      <c r="J1475" s="388"/>
      <c r="K1475" s="331">
        <v>2</v>
      </c>
      <c r="L1475" s="104" t="s">
        <v>925</v>
      </c>
      <c r="M1475" s="336" t="s">
        <v>3057</v>
      </c>
      <c r="N1475" s="97" t="s">
        <v>2904</v>
      </c>
      <c r="O1475" s="255">
        <v>44964</v>
      </c>
      <c r="P1475" s="13" t="s">
        <v>3169</v>
      </c>
      <c r="Q1475" s="246">
        <v>1.7999999999999999E-2</v>
      </c>
      <c r="R1475" s="97">
        <v>18</v>
      </c>
      <c r="S1475" s="97"/>
      <c r="T1475" s="388">
        <v>1</v>
      </c>
      <c r="U1475" s="243"/>
      <c r="V1475" s="97"/>
      <c r="W1475" s="97"/>
      <c r="X1475" s="97"/>
      <c r="Y1475" s="217">
        <v>14</v>
      </c>
      <c r="Z1475" s="217">
        <v>17</v>
      </c>
      <c r="AA1475" s="217" t="s">
        <v>2480</v>
      </c>
      <c r="AB1475" s="247" t="s">
        <v>3229</v>
      </c>
      <c r="AC1475" s="97"/>
      <c r="AD1475" s="100">
        <f>IF(AE1475="","",VLOOKUP(AE1475,Mapping!AT:AU,2,FALSE))</f>
        <v>2</v>
      </c>
      <c r="AE1475" s="13" t="s">
        <v>1</v>
      </c>
    </row>
    <row r="1476" spans="1:31">
      <c r="A1476" s="215" t="s">
        <v>411</v>
      </c>
      <c r="B1476" s="85" t="s">
        <v>412</v>
      </c>
      <c r="C1476" s="1">
        <v>17</v>
      </c>
      <c r="D1476">
        <v>15</v>
      </c>
      <c r="E1476" s="1" t="s">
        <v>2320</v>
      </c>
      <c r="F1476" s="243"/>
      <c r="G1476" s="97"/>
      <c r="H1476" s="99" t="str">
        <f t="shared" si="175"/>
        <v/>
      </c>
      <c r="I1476" s="99" t="str">
        <f t="shared" si="176"/>
        <v/>
      </c>
      <c r="J1476" s="388"/>
      <c r="K1476" s="331">
        <v>2</v>
      </c>
      <c r="L1476" s="104" t="s">
        <v>925</v>
      </c>
      <c r="M1476" s="336" t="s">
        <v>2938</v>
      </c>
      <c r="N1476" s="97" t="s">
        <v>2904</v>
      </c>
      <c r="O1476" s="255">
        <v>44964</v>
      </c>
      <c r="P1476" s="13" t="s">
        <v>3230</v>
      </c>
      <c r="Q1476" s="246">
        <v>2.8000000000000001E-2</v>
      </c>
      <c r="R1476" s="97">
        <v>28</v>
      </c>
      <c r="S1476" s="97"/>
      <c r="T1476" s="388">
        <v>1</v>
      </c>
      <c r="U1476" s="243"/>
      <c r="V1476" s="97"/>
      <c r="W1476" s="97"/>
      <c r="X1476" s="97"/>
      <c r="Y1476" s="217">
        <v>14</v>
      </c>
      <c r="Z1476" s="217">
        <v>17</v>
      </c>
      <c r="AA1476" s="217" t="s">
        <v>2508</v>
      </c>
      <c r="AB1476" s="247" t="s">
        <v>3229</v>
      </c>
      <c r="AC1476" s="97"/>
      <c r="AD1476" s="100">
        <f>IF(AE1476="","",VLOOKUP(AE1476,Mapping!AT:AU,2,FALSE))</f>
        <v>2</v>
      </c>
      <c r="AE1476" s="13" t="s">
        <v>1</v>
      </c>
    </row>
    <row r="1477" spans="1:31">
      <c r="A1477" s="215">
        <v>19920001</v>
      </c>
      <c r="B1477" s="85" t="s">
        <v>217</v>
      </c>
      <c r="C1477" s="1">
        <v>16</v>
      </c>
      <c r="D1477">
        <v>6</v>
      </c>
      <c r="E1477" s="1" t="s">
        <v>1391</v>
      </c>
      <c r="F1477" s="243"/>
      <c r="G1477" s="97"/>
      <c r="H1477" s="99" t="str">
        <f t="shared" si="175"/>
        <v/>
      </c>
      <c r="I1477" s="99" t="str">
        <f t="shared" si="176"/>
        <v/>
      </c>
      <c r="J1477" s="388"/>
      <c r="K1477" s="331">
        <v>2</v>
      </c>
      <c r="L1477" s="104" t="s">
        <v>925</v>
      </c>
      <c r="M1477" s="336" t="s">
        <v>3057</v>
      </c>
      <c r="N1477" s="97" t="s">
        <v>2904</v>
      </c>
      <c r="O1477" s="255">
        <v>44964</v>
      </c>
      <c r="P1477" s="13" t="s">
        <v>3169</v>
      </c>
      <c r="Q1477" s="246" t="s">
        <v>3231</v>
      </c>
      <c r="R1477" s="97" t="s">
        <v>940</v>
      </c>
      <c r="S1477" s="97"/>
      <c r="T1477" s="101">
        <v>1</v>
      </c>
      <c r="U1477" s="243"/>
      <c r="V1477" s="97"/>
      <c r="W1477" s="97"/>
      <c r="X1477" s="97"/>
      <c r="Y1477" s="217">
        <v>14</v>
      </c>
      <c r="Z1477" s="217">
        <v>17</v>
      </c>
      <c r="AA1477" s="217" t="s">
        <v>2483</v>
      </c>
      <c r="AB1477" s="247" t="s">
        <v>3229</v>
      </c>
      <c r="AC1477" s="97"/>
      <c r="AD1477" s="100">
        <f>IF(AE1477="","",VLOOKUP(AE1477,Mapping!AT:AU,2,FALSE))</f>
        <v>2</v>
      </c>
      <c r="AE1477" s="13" t="s">
        <v>1</v>
      </c>
    </row>
    <row r="1478" spans="1:31">
      <c r="A1478" s="215">
        <v>19920001</v>
      </c>
      <c r="B1478" s="85" t="s">
        <v>217</v>
      </c>
      <c r="C1478" s="1">
        <v>16</v>
      </c>
      <c r="D1478">
        <v>6</v>
      </c>
      <c r="E1478" s="1" t="s">
        <v>1391</v>
      </c>
      <c r="F1478" s="243"/>
      <c r="G1478" s="97"/>
      <c r="H1478" s="99" t="str">
        <f t="shared" si="175"/>
        <v/>
      </c>
      <c r="I1478" s="99" t="str">
        <f t="shared" si="176"/>
        <v/>
      </c>
      <c r="J1478" s="388"/>
      <c r="K1478" s="331">
        <v>2</v>
      </c>
      <c r="L1478" s="104" t="s">
        <v>925</v>
      </c>
      <c r="M1478" s="336" t="s">
        <v>2938</v>
      </c>
      <c r="N1478" s="97" t="s">
        <v>2904</v>
      </c>
      <c r="O1478" s="255">
        <v>44964</v>
      </c>
      <c r="P1478" s="13" t="s">
        <v>3230</v>
      </c>
      <c r="Q1478" s="246">
        <v>1.0999999999999999E-2</v>
      </c>
      <c r="R1478" s="97">
        <v>11</v>
      </c>
      <c r="S1478" s="97"/>
      <c r="T1478" s="388">
        <v>1</v>
      </c>
      <c r="U1478" s="243"/>
      <c r="V1478" s="97"/>
      <c r="W1478" s="97"/>
      <c r="X1478" s="97"/>
      <c r="Y1478" s="217">
        <v>14</v>
      </c>
      <c r="Z1478" s="217">
        <v>17</v>
      </c>
      <c r="AA1478" s="217" t="s">
        <v>1957</v>
      </c>
      <c r="AB1478" s="247" t="s">
        <v>3229</v>
      </c>
      <c r="AC1478" s="97"/>
      <c r="AD1478" s="100">
        <f>IF(AE1478="","",VLOOKUP(AE1478,Mapping!AT:AU,2,FALSE))</f>
        <v>2</v>
      </c>
      <c r="AE1478" s="13" t="s">
        <v>1</v>
      </c>
    </row>
    <row r="1479" spans="1:31">
      <c r="A1479" s="215" t="s">
        <v>1998</v>
      </c>
      <c r="B1479" s="240" t="s">
        <v>325</v>
      </c>
      <c r="C1479" s="1">
        <v>17</v>
      </c>
      <c r="D1479">
        <v>13</v>
      </c>
      <c r="E1479" s="1" t="s">
        <v>1391</v>
      </c>
      <c r="F1479" s="243"/>
      <c r="G1479" s="97"/>
      <c r="H1479" s="99" t="str">
        <f t="shared" si="175"/>
        <v/>
      </c>
      <c r="I1479" s="99" t="str">
        <f t="shared" si="176"/>
        <v/>
      </c>
      <c r="J1479" s="388"/>
      <c r="K1479" s="331">
        <f>IFERROR(VLOOKUP(L1479,Mapping!AW:BA,5,FALSE),"")</f>
        <v>2</v>
      </c>
      <c r="L1479" s="104" t="s">
        <v>925</v>
      </c>
      <c r="M1479" s="336" t="s">
        <v>3057</v>
      </c>
      <c r="N1479" s="97" t="s">
        <v>2904</v>
      </c>
      <c r="O1479" s="255">
        <v>44964</v>
      </c>
      <c r="P1479" s="13" t="s">
        <v>3169</v>
      </c>
      <c r="Q1479" s="246">
        <v>3.0000000000000001E-3</v>
      </c>
      <c r="R1479" s="97">
        <v>3</v>
      </c>
      <c r="S1479" s="97"/>
      <c r="T1479" s="388">
        <v>1</v>
      </c>
      <c r="U1479" s="243"/>
      <c r="V1479" s="97"/>
      <c r="W1479" s="97"/>
      <c r="X1479" s="97"/>
      <c r="Y1479" s="217">
        <v>14</v>
      </c>
      <c r="Z1479" s="217">
        <v>17</v>
      </c>
      <c r="AA1479" s="217" t="s">
        <v>2482</v>
      </c>
      <c r="AB1479" s="247" t="s">
        <v>3229</v>
      </c>
      <c r="AC1479" s="97"/>
      <c r="AD1479" s="100">
        <f>IF(AE1479="","",VLOOKUP(AE1479,Mapping!AT:AU,2,FALSE))</f>
        <v>2</v>
      </c>
      <c r="AE1479" s="13" t="s">
        <v>1</v>
      </c>
    </row>
    <row r="1480" spans="1:31">
      <c r="A1480" s="215" t="s">
        <v>1998</v>
      </c>
      <c r="B1480" s="240" t="s">
        <v>325</v>
      </c>
      <c r="C1480" s="1">
        <v>17</v>
      </c>
      <c r="D1480">
        <v>13</v>
      </c>
      <c r="E1480" s="1" t="s">
        <v>1391</v>
      </c>
      <c r="F1480" s="243"/>
      <c r="G1480" s="97"/>
      <c r="H1480" s="99" t="str">
        <f t="shared" si="175"/>
        <v/>
      </c>
      <c r="I1480" s="99" t="str">
        <f t="shared" si="176"/>
        <v/>
      </c>
      <c r="J1480" s="388"/>
      <c r="K1480" s="331">
        <v>2</v>
      </c>
      <c r="L1480" s="104" t="s">
        <v>925</v>
      </c>
      <c r="M1480" s="336" t="s">
        <v>2938</v>
      </c>
      <c r="N1480" s="97" t="s">
        <v>2904</v>
      </c>
      <c r="O1480" s="255">
        <v>44964</v>
      </c>
      <c r="P1480" s="13" t="s">
        <v>3230</v>
      </c>
      <c r="Q1480" s="246">
        <v>1.7999999999999999E-2</v>
      </c>
      <c r="R1480" s="97">
        <v>18</v>
      </c>
      <c r="S1480" s="97"/>
      <c r="T1480" s="388">
        <v>1</v>
      </c>
      <c r="U1480" s="243"/>
      <c r="V1480" s="97"/>
      <c r="W1480" s="97"/>
      <c r="X1480" s="97"/>
      <c r="Y1480" s="217">
        <v>14</v>
      </c>
      <c r="Z1480" s="217">
        <v>17</v>
      </c>
      <c r="AA1480" s="217" t="s">
        <v>1391</v>
      </c>
      <c r="AB1480" s="247" t="s">
        <v>3229</v>
      </c>
      <c r="AC1480" s="97"/>
      <c r="AD1480" s="100">
        <f>IF(AE1480="","",VLOOKUP(AE1480,Mapping!AT:AU,2,FALSE))</f>
        <v>2</v>
      </c>
      <c r="AE1480" s="13" t="s">
        <v>1</v>
      </c>
    </row>
    <row r="1481" spans="1:31">
      <c r="A1481" s="215" t="s">
        <v>305</v>
      </c>
      <c r="B1481" s="240" t="s">
        <v>306</v>
      </c>
      <c r="C1481" s="1">
        <v>16</v>
      </c>
      <c r="D1481">
        <v>10</v>
      </c>
      <c r="E1481" s="1" t="s">
        <v>1209</v>
      </c>
      <c r="F1481" s="243"/>
      <c r="G1481" s="97"/>
      <c r="H1481" s="99" t="str">
        <f t="shared" si="175"/>
        <v/>
      </c>
      <c r="I1481" s="99" t="str">
        <f t="shared" si="176"/>
        <v/>
      </c>
      <c r="J1481" s="388"/>
      <c r="K1481" s="331">
        <v>2</v>
      </c>
      <c r="L1481" s="104" t="s">
        <v>925</v>
      </c>
      <c r="M1481" s="336" t="s">
        <v>3057</v>
      </c>
      <c r="N1481" s="97" t="s">
        <v>2904</v>
      </c>
      <c r="O1481" s="255">
        <v>44964</v>
      </c>
      <c r="P1481" s="13" t="s">
        <v>3169</v>
      </c>
      <c r="Q1481" s="246">
        <v>6.0000000000000001E-3</v>
      </c>
      <c r="R1481" s="97">
        <v>6</v>
      </c>
      <c r="S1481" s="97"/>
      <c r="T1481" s="101">
        <v>1</v>
      </c>
      <c r="U1481" s="243"/>
      <c r="V1481" s="97"/>
      <c r="W1481" s="97"/>
      <c r="X1481" s="97"/>
      <c r="Y1481" s="217">
        <v>14</v>
      </c>
      <c r="Z1481" s="217">
        <v>17</v>
      </c>
      <c r="AA1481" s="217" t="s">
        <v>2481</v>
      </c>
      <c r="AB1481" s="247" t="s">
        <v>3229</v>
      </c>
      <c r="AC1481" s="97"/>
      <c r="AD1481" s="100">
        <f>IF(AE1481="","",VLOOKUP(AE1481,Mapping!AT:AU,2,FALSE))</f>
        <v>2</v>
      </c>
      <c r="AE1481" s="13" t="s">
        <v>1</v>
      </c>
    </row>
    <row r="1482" spans="1:31">
      <c r="A1482" s="215" t="s">
        <v>305</v>
      </c>
      <c r="B1482" s="240" t="s">
        <v>306</v>
      </c>
      <c r="C1482" s="1">
        <v>16</v>
      </c>
      <c r="D1482">
        <v>10</v>
      </c>
      <c r="E1482" s="1" t="s">
        <v>1209</v>
      </c>
      <c r="F1482" s="243"/>
      <c r="G1482" s="97"/>
      <c r="H1482" s="99" t="str">
        <f t="shared" si="175"/>
        <v/>
      </c>
      <c r="I1482" s="99" t="str">
        <f t="shared" si="176"/>
        <v/>
      </c>
      <c r="J1482" s="388"/>
      <c r="K1482" s="331">
        <v>2</v>
      </c>
      <c r="L1482" s="104" t="s">
        <v>925</v>
      </c>
      <c r="M1482" s="336" t="s">
        <v>2938</v>
      </c>
      <c r="N1482" s="97" t="s">
        <v>2904</v>
      </c>
      <c r="O1482" s="255">
        <v>44964</v>
      </c>
      <c r="P1482" s="13" t="s">
        <v>3230</v>
      </c>
      <c r="Q1482" s="246">
        <v>2.5999999999999999E-2</v>
      </c>
      <c r="R1482" s="97">
        <v>26</v>
      </c>
      <c r="S1482" s="97"/>
      <c r="T1482" s="388">
        <v>1</v>
      </c>
      <c r="U1482" s="243"/>
      <c r="V1482" s="97"/>
      <c r="W1482" s="97"/>
      <c r="X1482" s="97"/>
      <c r="Y1482" s="217">
        <v>14</v>
      </c>
      <c r="Z1482" s="217">
        <v>17</v>
      </c>
      <c r="AA1482" s="217" t="s">
        <v>1353</v>
      </c>
      <c r="AB1482" s="247" t="s">
        <v>3229</v>
      </c>
      <c r="AC1482" s="97"/>
      <c r="AD1482" s="100">
        <f>IF(AE1482="","",VLOOKUP(AE1482,Mapping!AT:AU,2,FALSE))</f>
        <v>2</v>
      </c>
      <c r="AE1482" s="13" t="s">
        <v>1</v>
      </c>
    </row>
    <row r="1483" spans="1:31">
      <c r="A1483" s="461" t="s">
        <v>3233</v>
      </c>
      <c r="B1483" s="461" t="s">
        <v>201</v>
      </c>
      <c r="C1483" s="1">
        <v>16</v>
      </c>
      <c r="D1483" s="207">
        <v>5</v>
      </c>
      <c r="E1483" s="312" t="s">
        <v>1967</v>
      </c>
      <c r="F1483" s="243"/>
      <c r="G1483" s="97"/>
      <c r="H1483" s="99" t="str">
        <f t="shared" si="175"/>
        <v/>
      </c>
      <c r="I1483" s="99" t="str">
        <f t="shared" si="176"/>
        <v/>
      </c>
      <c r="J1483" s="388" t="s">
        <v>205</v>
      </c>
      <c r="K1483" s="331">
        <f>IFERROR(VLOOKUP(L1483,Mapping!AW:BA,5,FALSE),"")</f>
        <v>3</v>
      </c>
      <c r="L1483" s="104" t="s">
        <v>943</v>
      </c>
      <c r="M1483" s="336" t="s">
        <v>3042</v>
      </c>
      <c r="N1483" s="97" t="s">
        <v>2916</v>
      </c>
      <c r="O1483" s="255">
        <v>44971</v>
      </c>
      <c r="P1483" s="13" t="s">
        <v>933</v>
      </c>
      <c r="Q1483" s="246">
        <v>2.4E-2</v>
      </c>
      <c r="R1483" s="97">
        <v>24</v>
      </c>
      <c r="S1483" s="97"/>
      <c r="T1483" s="388">
        <v>1</v>
      </c>
      <c r="U1483" s="243"/>
      <c r="V1483" s="97"/>
      <c r="W1483" s="97"/>
      <c r="X1483" s="97"/>
      <c r="Y1483" s="217"/>
      <c r="Z1483" s="217"/>
      <c r="AA1483" s="217"/>
      <c r="AB1483" s="247"/>
      <c r="AC1483" s="97"/>
      <c r="AD1483" s="100" t="str">
        <f>IF(AE1483="","",VLOOKUP(AE1483,Mapping!AT:AU,2,FALSE))</f>
        <v/>
      </c>
      <c r="AE1483" s="13"/>
    </row>
    <row r="1484" spans="1:31">
      <c r="A1484" s="461" t="s">
        <v>3234</v>
      </c>
      <c r="B1484" s="461" t="s">
        <v>207</v>
      </c>
      <c r="C1484" s="1">
        <v>16</v>
      </c>
      <c r="D1484" s="207">
        <v>6</v>
      </c>
      <c r="E1484" s="312" t="s">
        <v>2440</v>
      </c>
      <c r="F1484" s="243"/>
      <c r="G1484" s="97"/>
      <c r="H1484" s="99" t="str">
        <f t="shared" si="175"/>
        <v/>
      </c>
      <c r="I1484" s="99" t="str">
        <f t="shared" si="176"/>
        <v/>
      </c>
      <c r="J1484" s="388" t="s">
        <v>205</v>
      </c>
      <c r="K1484" s="331">
        <v>2</v>
      </c>
      <c r="L1484" s="104" t="s">
        <v>925</v>
      </c>
      <c r="M1484" s="336" t="s">
        <v>3042</v>
      </c>
      <c r="N1484" s="97" t="s">
        <v>2916</v>
      </c>
      <c r="O1484" s="255">
        <v>44971</v>
      </c>
      <c r="P1484" s="13" t="s">
        <v>933</v>
      </c>
      <c r="Q1484" s="246">
        <v>2.5000000000000001E-2</v>
      </c>
      <c r="R1484" s="97">
        <v>25</v>
      </c>
      <c r="S1484" s="97"/>
      <c r="T1484" s="388">
        <v>1</v>
      </c>
      <c r="U1484" s="243"/>
      <c r="V1484" s="97"/>
      <c r="W1484" s="97"/>
      <c r="X1484" s="97"/>
      <c r="Y1484" s="217"/>
      <c r="Z1484" s="217"/>
      <c r="AA1484" s="217"/>
      <c r="AB1484" s="247"/>
      <c r="AC1484" s="97"/>
      <c r="AD1484" s="100" t="str">
        <f>IF(AE1484="","",VLOOKUP(AE1484,Mapping!AT:AU,2,FALSE))</f>
        <v/>
      </c>
      <c r="AE1484" s="13"/>
    </row>
    <row r="1485" spans="1:31">
      <c r="A1485" s="461" t="s">
        <v>3235</v>
      </c>
      <c r="B1485" s="461" t="s">
        <v>209</v>
      </c>
      <c r="C1485" s="1">
        <v>16</v>
      </c>
      <c r="D1485" s="207">
        <v>8</v>
      </c>
      <c r="E1485" s="312" t="s">
        <v>1963</v>
      </c>
      <c r="F1485" s="243"/>
      <c r="G1485" s="97"/>
      <c r="H1485" s="99" t="str">
        <f t="shared" si="175"/>
        <v/>
      </c>
      <c r="I1485" s="99" t="str">
        <f t="shared" si="176"/>
        <v/>
      </c>
      <c r="J1485" s="388" t="s">
        <v>205</v>
      </c>
      <c r="K1485" s="331">
        <f>IFERROR(VLOOKUP(L1485,Mapping!AW:BA,5,FALSE),"")</f>
        <v>2</v>
      </c>
      <c r="L1485" s="104" t="s">
        <v>925</v>
      </c>
      <c r="M1485" s="336" t="s">
        <v>3042</v>
      </c>
      <c r="N1485" s="97" t="s">
        <v>2916</v>
      </c>
      <c r="O1485" s="255">
        <v>44971</v>
      </c>
      <c r="P1485" s="13" t="s">
        <v>933</v>
      </c>
      <c r="Q1485" s="246">
        <v>2.3E-2</v>
      </c>
      <c r="R1485" s="97">
        <v>23</v>
      </c>
      <c r="S1485" s="97"/>
      <c r="T1485" s="388">
        <v>1</v>
      </c>
      <c r="U1485" s="243"/>
      <c r="V1485" s="97"/>
      <c r="W1485" s="97"/>
      <c r="X1485" s="97"/>
      <c r="Y1485" s="217"/>
      <c r="Z1485" s="217"/>
      <c r="AA1485" s="217"/>
      <c r="AB1485" s="247"/>
      <c r="AC1485" s="97"/>
      <c r="AD1485" s="100" t="str">
        <f>IF(AE1485="","",VLOOKUP(AE1485,Mapping!AT:AU,2,FALSE))</f>
        <v/>
      </c>
      <c r="AE1485" s="13"/>
    </row>
    <row r="1486" spans="1:31">
      <c r="A1486" s="461" t="s">
        <v>3236</v>
      </c>
      <c r="B1486" s="461" t="s">
        <v>216</v>
      </c>
      <c r="C1486" s="1">
        <v>16</v>
      </c>
      <c r="D1486" s="207">
        <v>4</v>
      </c>
      <c r="E1486" s="312" t="s">
        <v>2448</v>
      </c>
      <c r="F1486" s="243"/>
      <c r="G1486" s="97"/>
      <c r="H1486" s="99" t="str">
        <f t="shared" si="175"/>
        <v/>
      </c>
      <c r="I1486" s="99" t="str">
        <f t="shared" si="176"/>
        <v/>
      </c>
      <c r="J1486" s="388" t="s">
        <v>205</v>
      </c>
      <c r="K1486" s="331">
        <f>IFERROR(VLOOKUP(L1486,Mapping!AW:BA,5,FALSE),"")</f>
        <v>2</v>
      </c>
      <c r="L1486" s="104" t="s">
        <v>925</v>
      </c>
      <c r="M1486" s="336" t="s">
        <v>3042</v>
      </c>
      <c r="N1486" s="97" t="s">
        <v>2916</v>
      </c>
      <c r="O1486" s="255">
        <v>44971</v>
      </c>
      <c r="P1486" s="13" t="s">
        <v>933</v>
      </c>
      <c r="Q1486" s="246">
        <v>2.5000000000000001E-2</v>
      </c>
      <c r="R1486" s="97">
        <v>25</v>
      </c>
      <c r="S1486" s="97"/>
      <c r="T1486" s="388">
        <v>1</v>
      </c>
      <c r="U1486" s="243"/>
      <c r="V1486" s="97"/>
      <c r="W1486" s="97"/>
      <c r="X1486" s="97"/>
      <c r="Y1486" s="217"/>
      <c r="Z1486" s="217"/>
      <c r="AA1486" s="217"/>
      <c r="AB1486" s="247"/>
      <c r="AC1486" s="97"/>
      <c r="AD1486" s="100" t="str">
        <f>IF(AE1486="","",VLOOKUP(AE1486,Mapping!AT:AU,2,FALSE))</f>
        <v/>
      </c>
      <c r="AE1486" s="13"/>
    </row>
    <row r="1487" spans="1:31">
      <c r="A1487" s="461" t="s">
        <v>3237</v>
      </c>
      <c r="B1487" s="461" t="s">
        <v>217</v>
      </c>
      <c r="C1487" s="1">
        <v>16</v>
      </c>
      <c r="D1487" s="207">
        <v>6</v>
      </c>
      <c r="E1487" s="312" t="s">
        <v>1391</v>
      </c>
      <c r="F1487" s="243"/>
      <c r="G1487" s="97"/>
      <c r="H1487" s="99" t="str">
        <f t="shared" si="175"/>
        <v/>
      </c>
      <c r="I1487" s="99" t="str">
        <f t="shared" si="176"/>
        <v/>
      </c>
      <c r="J1487" s="388" t="s">
        <v>205</v>
      </c>
      <c r="K1487" s="331">
        <f>IFERROR(VLOOKUP(L1487,Mapping!AW:BA,5,FALSE),"")</f>
        <v>2</v>
      </c>
      <c r="L1487" s="104" t="s">
        <v>925</v>
      </c>
      <c r="M1487" s="336" t="s">
        <v>3042</v>
      </c>
      <c r="N1487" s="97" t="s">
        <v>2916</v>
      </c>
      <c r="O1487" s="255">
        <v>44971</v>
      </c>
      <c r="P1487" s="13" t="s">
        <v>933</v>
      </c>
      <c r="Q1487" s="246">
        <v>2.4E-2</v>
      </c>
      <c r="R1487" s="97">
        <v>24</v>
      </c>
      <c r="S1487" s="97"/>
      <c r="T1487" s="388">
        <v>1</v>
      </c>
      <c r="U1487" s="243"/>
      <c r="V1487" s="97"/>
      <c r="W1487" s="97"/>
      <c r="X1487" s="97"/>
      <c r="Y1487" s="217"/>
      <c r="Z1487" s="217"/>
      <c r="AA1487" s="217"/>
      <c r="AB1487" s="247"/>
      <c r="AC1487" s="97"/>
      <c r="AD1487" s="100" t="str">
        <f>IF(AE1487="","",VLOOKUP(AE1487,Mapping!AT:AU,2,FALSE))</f>
        <v/>
      </c>
      <c r="AE1487" s="13"/>
    </row>
    <row r="1488" spans="1:31">
      <c r="A1488" s="215" t="s">
        <v>626</v>
      </c>
      <c r="B1488" s="217" t="s">
        <v>3238</v>
      </c>
      <c r="C1488" s="207">
        <v>3</v>
      </c>
      <c r="D1488" s="207">
        <v>11</v>
      </c>
      <c r="E1488" s="312" t="s">
        <v>2458</v>
      </c>
      <c r="F1488" s="243"/>
      <c r="G1488" s="97"/>
      <c r="H1488" s="99" t="str">
        <f t="shared" si="175"/>
        <v/>
      </c>
      <c r="I1488" s="99" t="str">
        <f t="shared" si="176"/>
        <v/>
      </c>
      <c r="J1488" s="388" t="s">
        <v>205</v>
      </c>
      <c r="K1488" s="331">
        <f>IFERROR(VLOOKUP(L1488,Mapping!AW:BA,5,FALSE),"")</f>
        <v>2</v>
      </c>
      <c r="L1488" s="104" t="s">
        <v>925</v>
      </c>
      <c r="M1488" s="336" t="s">
        <v>2938</v>
      </c>
      <c r="N1488" s="97" t="s">
        <v>2916</v>
      </c>
      <c r="O1488" s="255">
        <v>44972</v>
      </c>
      <c r="P1488" s="13" t="s">
        <v>3239</v>
      </c>
      <c r="Q1488" s="246">
        <v>0.106</v>
      </c>
      <c r="R1488" s="97">
        <v>106</v>
      </c>
      <c r="S1488" s="97"/>
      <c r="T1488" s="388">
        <v>1</v>
      </c>
      <c r="U1488" s="243"/>
      <c r="V1488" s="97"/>
      <c r="W1488" s="97"/>
      <c r="X1488" s="97"/>
      <c r="Y1488" s="217"/>
      <c r="Z1488" s="217"/>
      <c r="AA1488" s="217"/>
      <c r="AB1488" s="247"/>
      <c r="AC1488" s="97"/>
      <c r="AD1488" s="100"/>
      <c r="AE1488" s="13"/>
    </row>
    <row r="1489" spans="1:31">
      <c r="A1489" s="199" t="s">
        <v>614</v>
      </c>
      <c r="B1489" s="199" t="s">
        <v>615</v>
      </c>
      <c r="C1489" s="207">
        <v>2</v>
      </c>
      <c r="D1489" s="207">
        <v>8</v>
      </c>
      <c r="E1489" s="312" t="s">
        <v>2514</v>
      </c>
      <c r="F1489" s="243"/>
      <c r="G1489" s="97"/>
      <c r="H1489" s="99" t="str">
        <f t="shared" si="175"/>
        <v/>
      </c>
      <c r="I1489" s="99" t="str">
        <f t="shared" si="176"/>
        <v/>
      </c>
      <c r="J1489" s="388" t="s">
        <v>205</v>
      </c>
      <c r="K1489" s="331">
        <f>IFERROR(VLOOKUP(L1489,Mapping!AW:BA,5,FALSE),"")</f>
        <v>2</v>
      </c>
      <c r="L1489" s="104" t="s">
        <v>925</v>
      </c>
      <c r="M1489" s="336" t="s">
        <v>2938</v>
      </c>
      <c r="N1489" s="97" t="s">
        <v>2879</v>
      </c>
      <c r="O1489" s="255">
        <v>44972</v>
      </c>
      <c r="P1489" s="13" t="s">
        <v>3239</v>
      </c>
      <c r="Q1489" s="246">
        <v>0.11600000000000001</v>
      </c>
      <c r="R1489" s="97">
        <v>116</v>
      </c>
      <c r="S1489" s="97"/>
      <c r="T1489" s="388">
        <v>1</v>
      </c>
      <c r="U1489" s="243"/>
      <c r="V1489" s="97"/>
      <c r="W1489" s="97"/>
      <c r="X1489" s="97"/>
      <c r="Y1489" s="217">
        <v>5</v>
      </c>
      <c r="Z1489" s="217">
        <v>21</v>
      </c>
      <c r="AA1489" s="217"/>
      <c r="AB1489" s="247"/>
      <c r="AC1489" s="97"/>
      <c r="AD1489" s="100">
        <f>IF(AE1489="","",VLOOKUP(AE1489,Mapping!AT:AU,2,FALSE))</f>
        <v>3</v>
      </c>
      <c r="AE1489" s="13" t="s">
        <v>148</v>
      </c>
    </row>
    <row r="1490" spans="1:31">
      <c r="A1490" s="199" t="s">
        <v>614</v>
      </c>
      <c r="B1490" s="199" t="s">
        <v>615</v>
      </c>
      <c r="C1490" s="207">
        <v>2</v>
      </c>
      <c r="D1490" s="207">
        <v>8</v>
      </c>
      <c r="E1490" s="312" t="s">
        <v>2514</v>
      </c>
      <c r="F1490" s="243"/>
      <c r="G1490" s="97"/>
      <c r="H1490" s="99" t="str">
        <f t="shared" si="175"/>
        <v/>
      </c>
      <c r="I1490" s="99" t="str">
        <f t="shared" si="176"/>
        <v/>
      </c>
      <c r="J1490" s="388"/>
      <c r="K1490" s="331">
        <f>IFERROR(VLOOKUP(L1490,Mapping!AW:BA,5,FALSE),"")</f>
        <v>2</v>
      </c>
      <c r="L1490" s="104" t="s">
        <v>925</v>
      </c>
      <c r="M1490" s="336" t="s">
        <v>3057</v>
      </c>
      <c r="N1490" s="97" t="s">
        <v>2879</v>
      </c>
      <c r="O1490" s="255">
        <v>44972</v>
      </c>
      <c r="P1490" s="13" t="s">
        <v>3051</v>
      </c>
      <c r="Q1490" s="246">
        <v>7.0000000000000007E-2</v>
      </c>
      <c r="R1490" s="97">
        <v>7</v>
      </c>
      <c r="S1490" s="97"/>
      <c r="T1490" s="388">
        <v>1</v>
      </c>
      <c r="U1490" s="243">
        <v>7</v>
      </c>
      <c r="V1490" s="97">
        <v>6</v>
      </c>
      <c r="W1490" s="97"/>
      <c r="X1490" s="97"/>
      <c r="Y1490" s="243">
        <v>7</v>
      </c>
      <c r="Z1490" s="97">
        <v>6</v>
      </c>
      <c r="AA1490" s="97" t="s">
        <v>2487</v>
      </c>
      <c r="AB1490" s="247"/>
      <c r="AC1490" s="97"/>
      <c r="AD1490" s="100">
        <f>IF(AE1490="","",VLOOKUP(AE1490,Mapping!AT:AU,2,FALSE))</f>
        <v>3</v>
      </c>
      <c r="AE1490" s="13" t="s">
        <v>148</v>
      </c>
    </row>
    <row r="1491" spans="1:31">
      <c r="A1491" s="198" t="s">
        <v>597</v>
      </c>
      <c r="B1491" s="198" t="s">
        <v>598</v>
      </c>
      <c r="C1491" s="207">
        <v>3</v>
      </c>
      <c r="D1491" s="207">
        <v>11</v>
      </c>
      <c r="E1491" s="312" t="s">
        <v>1979</v>
      </c>
      <c r="F1491" s="243"/>
      <c r="G1491" s="97"/>
      <c r="H1491" s="99" t="str">
        <f t="shared" si="175"/>
        <v/>
      </c>
      <c r="I1491" s="99" t="str">
        <f t="shared" si="176"/>
        <v/>
      </c>
      <c r="J1491" s="388" t="s">
        <v>205</v>
      </c>
      <c r="K1491" s="331">
        <f>IFERROR(VLOOKUP(L1491,Mapping!AW:BA,5,FALSE),"")</f>
        <v>2</v>
      </c>
      <c r="L1491" s="104" t="s">
        <v>925</v>
      </c>
      <c r="M1491" s="336" t="s">
        <v>2938</v>
      </c>
      <c r="N1491" s="97" t="s">
        <v>2879</v>
      </c>
      <c r="O1491" s="255">
        <v>44972</v>
      </c>
      <c r="P1491" s="13" t="s">
        <v>3239</v>
      </c>
      <c r="Q1491" s="246">
        <v>0.104</v>
      </c>
      <c r="R1491" s="97">
        <v>104</v>
      </c>
      <c r="S1491" s="97"/>
      <c r="T1491" s="388">
        <v>1</v>
      </c>
      <c r="U1491" s="243"/>
      <c r="V1491" s="97"/>
      <c r="W1491" s="97"/>
      <c r="X1491" s="97"/>
      <c r="Y1491" s="217">
        <v>5</v>
      </c>
      <c r="Z1491" s="217">
        <v>21</v>
      </c>
      <c r="AA1491" s="217"/>
      <c r="AB1491" s="247"/>
      <c r="AC1491" s="97"/>
      <c r="AD1491" s="100">
        <f>IF(AE1491="","",VLOOKUP(AE1491,Mapping!AT:AU,2,FALSE))</f>
        <v>3</v>
      </c>
      <c r="AE1491" s="13" t="s">
        <v>148</v>
      </c>
    </row>
    <row r="1492" spans="1:31">
      <c r="A1492" s="215">
        <v>19920035</v>
      </c>
      <c r="B1492" s="217" t="s">
        <v>218</v>
      </c>
      <c r="C1492" s="207">
        <v>16</v>
      </c>
      <c r="D1492" s="207">
        <v>2</v>
      </c>
      <c r="E1492" s="312" t="s">
        <v>1391</v>
      </c>
      <c r="F1492" s="243"/>
      <c r="G1492" s="97"/>
      <c r="H1492" s="99" t="str">
        <f t="shared" si="175"/>
        <v/>
      </c>
      <c r="I1492" s="99" t="str">
        <f t="shared" si="176"/>
        <v/>
      </c>
      <c r="J1492" s="388" t="s">
        <v>205</v>
      </c>
      <c r="K1492" s="331">
        <f>IFERROR(VLOOKUP(L1492,Mapping!AW:BA,5,FALSE),"")</f>
        <v>3</v>
      </c>
      <c r="L1492" s="104" t="s">
        <v>943</v>
      </c>
      <c r="M1492" s="336" t="s">
        <v>3042</v>
      </c>
      <c r="N1492" s="97" t="s">
        <v>2879</v>
      </c>
      <c r="O1492" s="255">
        <v>44972</v>
      </c>
      <c r="P1492" s="13" t="s">
        <v>933</v>
      </c>
      <c r="Q1492" s="246">
        <v>2.3E-2</v>
      </c>
      <c r="R1492" s="97">
        <v>23</v>
      </c>
      <c r="S1492" s="97"/>
      <c r="T1492" s="388"/>
      <c r="U1492" s="243"/>
      <c r="V1492" s="97"/>
      <c r="W1492" s="97"/>
      <c r="X1492" s="97"/>
      <c r="Y1492" s="217"/>
      <c r="Z1492" s="217"/>
      <c r="AA1492" s="217"/>
      <c r="AB1492" s="247"/>
      <c r="AC1492" s="97"/>
      <c r="AD1492" s="100">
        <f>IF(AE1492="","",VLOOKUP(AE1492,Mapping!AT:AU,2,FALSE))</f>
        <v>2</v>
      </c>
      <c r="AE1492" s="13" t="s">
        <v>1</v>
      </c>
    </row>
    <row r="1493" spans="1:31">
      <c r="A1493" s="215">
        <v>19920077</v>
      </c>
      <c r="B1493" s="217" t="s">
        <v>220</v>
      </c>
      <c r="C1493" s="207">
        <v>16</v>
      </c>
      <c r="D1493" s="207">
        <v>2</v>
      </c>
      <c r="E1493" s="312" t="s">
        <v>1960</v>
      </c>
      <c r="F1493" s="243"/>
      <c r="G1493" s="97"/>
      <c r="H1493" s="99" t="str">
        <f t="shared" si="175"/>
        <v/>
      </c>
      <c r="I1493" s="99" t="str">
        <f t="shared" si="176"/>
        <v/>
      </c>
      <c r="J1493" s="388" t="s">
        <v>205</v>
      </c>
      <c r="K1493" s="331">
        <f>IFERROR(VLOOKUP(L1493,Mapping!AW:BA,5,FALSE),"")</f>
        <v>3</v>
      </c>
      <c r="L1493" s="104" t="s">
        <v>943</v>
      </c>
      <c r="M1493" s="336" t="s">
        <v>3042</v>
      </c>
      <c r="N1493" s="97" t="s">
        <v>2879</v>
      </c>
      <c r="O1493" s="255">
        <v>44972</v>
      </c>
      <c r="P1493" s="13" t="s">
        <v>933</v>
      </c>
      <c r="Q1493" s="246">
        <v>2.1000000000000001E-2</v>
      </c>
      <c r="R1493" s="97">
        <v>21</v>
      </c>
      <c r="S1493" s="97"/>
      <c r="T1493" s="388"/>
      <c r="U1493" s="243"/>
      <c r="V1493" s="97"/>
      <c r="W1493" s="97"/>
      <c r="X1493" s="97"/>
      <c r="Y1493" s="217"/>
      <c r="Z1493" s="217"/>
      <c r="AA1493" s="217"/>
      <c r="AB1493" s="247"/>
      <c r="AC1493" s="97"/>
      <c r="AD1493" s="100">
        <f>IF(AE1493="","",VLOOKUP(AE1493,Mapping!AT:AU,2,FALSE))</f>
        <v>2</v>
      </c>
      <c r="AE1493" s="13" t="s">
        <v>1</v>
      </c>
    </row>
    <row r="1494" spans="1:31">
      <c r="A1494" s="215">
        <v>19920200</v>
      </c>
      <c r="B1494" s="217" t="s">
        <v>225</v>
      </c>
      <c r="C1494" s="207">
        <v>16</v>
      </c>
      <c r="D1494" s="207">
        <v>2</v>
      </c>
      <c r="E1494" s="312" t="s">
        <v>2446</v>
      </c>
      <c r="F1494" s="243"/>
      <c r="G1494" s="97"/>
      <c r="H1494" s="99" t="str">
        <f t="shared" si="175"/>
        <v/>
      </c>
      <c r="I1494" s="99" t="str">
        <f t="shared" si="176"/>
        <v/>
      </c>
      <c r="J1494" s="388" t="s">
        <v>205</v>
      </c>
      <c r="K1494" s="331">
        <f>IFERROR(VLOOKUP(L1494,Mapping!AW:BA,5,FALSE),"")</f>
        <v>2</v>
      </c>
      <c r="L1494" s="104" t="s">
        <v>925</v>
      </c>
      <c r="M1494" s="336" t="s">
        <v>3042</v>
      </c>
      <c r="N1494" s="97" t="s">
        <v>2879</v>
      </c>
      <c r="O1494" s="255">
        <v>44972</v>
      </c>
      <c r="P1494" s="13" t="s">
        <v>933</v>
      </c>
      <c r="Q1494" s="246">
        <v>2.4E-2</v>
      </c>
      <c r="R1494" s="97">
        <v>24</v>
      </c>
      <c r="S1494" s="97"/>
      <c r="T1494" s="388"/>
      <c r="U1494" s="243"/>
      <c r="V1494" s="97"/>
      <c r="W1494" s="97"/>
      <c r="X1494" s="97"/>
      <c r="Y1494" s="217"/>
      <c r="Z1494" s="217"/>
      <c r="AA1494" s="217"/>
      <c r="AB1494" s="247"/>
      <c r="AC1494" s="97"/>
      <c r="AD1494" s="100">
        <f>IF(AE1494="","",VLOOKUP(AE1494,Mapping!AT:AU,2,FALSE))</f>
        <v>2</v>
      </c>
      <c r="AE1494" s="13" t="s">
        <v>1</v>
      </c>
    </row>
    <row r="1495" spans="1:31">
      <c r="A1495" s="215">
        <v>19930154</v>
      </c>
      <c r="B1495" s="217" t="s">
        <v>228</v>
      </c>
      <c r="C1495" s="207">
        <v>16</v>
      </c>
      <c r="D1495" s="207">
        <v>2</v>
      </c>
      <c r="E1495" s="312" t="s">
        <v>2441</v>
      </c>
      <c r="F1495" s="243"/>
      <c r="G1495" s="97"/>
      <c r="H1495" s="99" t="str">
        <f t="shared" si="175"/>
        <v/>
      </c>
      <c r="I1495" s="99" t="str">
        <f t="shared" si="176"/>
        <v/>
      </c>
      <c r="J1495" s="388" t="s">
        <v>205</v>
      </c>
      <c r="K1495" s="331">
        <f>IFERROR(VLOOKUP(L1495,Mapping!AW:BA,5,FALSE),"")</f>
        <v>2</v>
      </c>
      <c r="L1495" s="104" t="s">
        <v>925</v>
      </c>
      <c r="M1495" s="336" t="s">
        <v>3042</v>
      </c>
      <c r="N1495" s="97" t="s">
        <v>2879</v>
      </c>
      <c r="O1495" s="255">
        <v>44972</v>
      </c>
      <c r="P1495" s="13" t="s">
        <v>933</v>
      </c>
      <c r="Q1495" s="246">
        <v>2.4E-2</v>
      </c>
      <c r="R1495" s="97">
        <v>24</v>
      </c>
      <c r="S1495" s="97"/>
      <c r="T1495" s="388"/>
      <c r="U1495" s="243"/>
      <c r="V1495" s="97"/>
      <c r="W1495" s="97"/>
      <c r="X1495" s="97"/>
      <c r="Y1495" s="217"/>
      <c r="Z1495" s="217"/>
      <c r="AA1495" s="217"/>
      <c r="AB1495" s="247"/>
      <c r="AC1495" s="97"/>
      <c r="AD1495" s="100">
        <f>IF(AE1495="","",VLOOKUP(AE1495,Mapping!AT:AU,2,FALSE))</f>
        <v>2</v>
      </c>
      <c r="AE1495" s="13" t="s">
        <v>1</v>
      </c>
    </row>
    <row r="1496" spans="1:31">
      <c r="A1496" s="215" t="s">
        <v>275</v>
      </c>
      <c r="B1496" s="217" t="s">
        <v>276</v>
      </c>
      <c r="C1496" s="207">
        <v>17</v>
      </c>
      <c r="D1496" s="207">
        <v>13</v>
      </c>
      <c r="E1496" s="312" t="s">
        <v>1209</v>
      </c>
      <c r="F1496" s="243"/>
      <c r="G1496" s="97"/>
      <c r="H1496" s="99" t="str">
        <f t="shared" si="175"/>
        <v/>
      </c>
      <c r="I1496" s="99" t="str">
        <f t="shared" si="176"/>
        <v/>
      </c>
      <c r="J1496" s="388" t="s">
        <v>205</v>
      </c>
      <c r="K1496" s="331">
        <f>IFERROR(VLOOKUP(L1496,Mapping!AW:BA,5,FALSE),"")</f>
        <v>1</v>
      </c>
      <c r="L1496" s="97" t="s">
        <v>905</v>
      </c>
      <c r="M1496" s="336" t="s">
        <v>3042</v>
      </c>
      <c r="N1496" s="97" t="s">
        <v>2879</v>
      </c>
      <c r="O1496" s="255">
        <v>44974</v>
      </c>
      <c r="P1496" s="13" t="s">
        <v>933</v>
      </c>
      <c r="Q1496" s="246">
        <v>0.03</v>
      </c>
      <c r="R1496" s="97">
        <v>30</v>
      </c>
      <c r="S1496" s="97"/>
      <c r="T1496" s="388"/>
      <c r="U1496" s="243"/>
      <c r="V1496" s="97"/>
      <c r="W1496" s="97"/>
      <c r="X1496" s="97"/>
      <c r="Y1496" s="217"/>
      <c r="Z1496" s="217"/>
      <c r="AA1496" s="217"/>
      <c r="AB1496" s="247"/>
      <c r="AC1496" s="97"/>
      <c r="AD1496" s="100">
        <f>IF(AE1496="","",VLOOKUP(AE1496,Mapping!AT:AU,2,FALSE))</f>
        <v>2</v>
      </c>
      <c r="AE1496" s="13" t="s">
        <v>1</v>
      </c>
    </row>
    <row r="1497" spans="1:31">
      <c r="A1497" s="215" t="s">
        <v>286</v>
      </c>
      <c r="B1497" s="217" t="s">
        <v>287</v>
      </c>
      <c r="C1497" s="207">
        <v>17</v>
      </c>
      <c r="D1497" s="207">
        <v>13</v>
      </c>
      <c r="E1497" s="312" t="s">
        <v>2320</v>
      </c>
      <c r="F1497" s="243"/>
      <c r="G1497" s="97"/>
      <c r="H1497" s="99" t="str">
        <f t="shared" si="175"/>
        <v/>
      </c>
      <c r="I1497" s="99" t="str">
        <f t="shared" si="176"/>
        <v/>
      </c>
      <c r="J1497" s="388" t="s">
        <v>205</v>
      </c>
      <c r="K1497" s="331">
        <f>IFERROR(VLOOKUP(L1497,Mapping!AW:BA,5,FALSE),"")</f>
        <v>1</v>
      </c>
      <c r="L1497" s="97" t="s">
        <v>905</v>
      </c>
      <c r="M1497" s="336" t="s">
        <v>3042</v>
      </c>
      <c r="N1497" s="97" t="s">
        <v>2879</v>
      </c>
      <c r="O1497" s="255">
        <v>44974</v>
      </c>
      <c r="P1497" s="13" t="s">
        <v>933</v>
      </c>
      <c r="Q1497" s="246">
        <v>4.1000000000000002E-2</v>
      </c>
      <c r="R1497" s="97">
        <v>41</v>
      </c>
      <c r="S1497" s="97"/>
      <c r="T1497" s="388"/>
      <c r="U1497" s="243"/>
      <c r="V1497" s="97"/>
      <c r="W1497" s="97"/>
      <c r="X1497" s="97"/>
      <c r="Y1497" s="217"/>
      <c r="Z1497" s="217"/>
      <c r="AA1497" s="217"/>
      <c r="AB1497" s="247"/>
      <c r="AC1497" s="97"/>
      <c r="AD1497" s="100">
        <f>IF(AE1497="","",VLOOKUP(AE1497,Mapping!AT:AU,2,FALSE))</f>
        <v>2</v>
      </c>
      <c r="AE1497" s="13" t="s">
        <v>1</v>
      </c>
    </row>
    <row r="1498" spans="1:31">
      <c r="A1498" s="215" t="s">
        <v>288</v>
      </c>
      <c r="B1498" s="217" t="s">
        <v>289</v>
      </c>
      <c r="C1498" s="207">
        <v>16</v>
      </c>
      <c r="D1498" s="207">
        <v>12</v>
      </c>
      <c r="E1498" s="312" t="s">
        <v>1411</v>
      </c>
      <c r="F1498" s="243"/>
      <c r="G1498" s="97"/>
      <c r="H1498" s="99" t="str">
        <f t="shared" si="175"/>
        <v/>
      </c>
      <c r="I1498" s="99" t="str">
        <f t="shared" si="176"/>
        <v/>
      </c>
      <c r="J1498" s="388" t="s">
        <v>205</v>
      </c>
      <c r="K1498" s="331">
        <f>IFERROR(VLOOKUP(L1498,Mapping!AW:BA,5,FALSE),"")</f>
        <v>1</v>
      </c>
      <c r="L1498" s="97" t="s">
        <v>905</v>
      </c>
      <c r="M1498" s="336" t="s">
        <v>3042</v>
      </c>
      <c r="N1498" s="97" t="s">
        <v>2879</v>
      </c>
      <c r="O1498" s="255">
        <v>44974</v>
      </c>
      <c r="P1498" s="13" t="s">
        <v>933</v>
      </c>
      <c r="Q1498" s="246">
        <v>2.5999999999999999E-2</v>
      </c>
      <c r="R1498" s="97">
        <v>26</v>
      </c>
      <c r="S1498" s="97"/>
      <c r="T1498" s="388"/>
      <c r="U1498" s="243"/>
      <c r="V1498" s="97"/>
      <c r="W1498" s="97"/>
      <c r="X1498" s="97"/>
      <c r="Y1498" s="217"/>
      <c r="Z1498" s="217"/>
      <c r="AA1498" s="217"/>
      <c r="AB1498" s="247"/>
      <c r="AC1498" s="97"/>
      <c r="AD1498" s="100">
        <f>IF(AE1498="","",VLOOKUP(AE1498,Mapping!AT:AU,2,FALSE))</f>
        <v>2</v>
      </c>
      <c r="AE1498" s="13" t="s">
        <v>1</v>
      </c>
    </row>
    <row r="1499" spans="1:31">
      <c r="A1499" s="215" t="s">
        <v>291</v>
      </c>
      <c r="B1499" s="217" t="s">
        <v>292</v>
      </c>
      <c r="C1499" s="207">
        <v>16</v>
      </c>
      <c r="D1499" s="207">
        <v>11</v>
      </c>
      <c r="E1499" s="312" t="s">
        <v>1353</v>
      </c>
      <c r="F1499" s="243"/>
      <c r="G1499" s="97"/>
      <c r="H1499" s="99" t="str">
        <f t="shared" ref="H1499:H1503" si="177">IF(G1499="","","UREN -80 033001"&amp;" "&amp;F1499&amp;" "&amp;G1499)</f>
        <v/>
      </c>
      <c r="I1499" s="99" t="str">
        <f t="shared" ref="I1499:I1503" si="178">IF(G1499="","",F1499&amp;" "&amp;G1499)</f>
        <v/>
      </c>
      <c r="J1499" s="388" t="s">
        <v>205</v>
      </c>
      <c r="K1499" s="331">
        <f>IFERROR(VLOOKUP(L1499,Mapping!AW:BA,5,FALSE),"")</f>
        <v>1</v>
      </c>
      <c r="L1499" s="97" t="s">
        <v>905</v>
      </c>
      <c r="M1499" s="336" t="s">
        <v>3042</v>
      </c>
      <c r="N1499" s="97" t="s">
        <v>2879</v>
      </c>
      <c r="O1499" s="255">
        <v>44974</v>
      </c>
      <c r="P1499" s="13" t="s">
        <v>933</v>
      </c>
      <c r="Q1499" s="246">
        <v>2.3E-2</v>
      </c>
      <c r="R1499" s="97">
        <v>23</v>
      </c>
      <c r="S1499" s="97"/>
      <c r="T1499" s="388"/>
      <c r="U1499" s="243"/>
      <c r="V1499" s="97"/>
      <c r="W1499" s="97"/>
      <c r="X1499" s="97"/>
      <c r="Y1499" s="217"/>
      <c r="Z1499" s="217"/>
      <c r="AA1499" s="217"/>
      <c r="AB1499" s="247"/>
      <c r="AC1499" s="97"/>
      <c r="AD1499" s="100">
        <f>IF(AE1499="","",VLOOKUP(AE1499,Mapping!AT:AU,2,FALSE))</f>
        <v>2</v>
      </c>
      <c r="AE1499" s="13" t="s">
        <v>1</v>
      </c>
    </row>
    <row r="1500" spans="1:31">
      <c r="A1500" s="215" t="s">
        <v>1995</v>
      </c>
      <c r="B1500" s="217" t="s">
        <v>296</v>
      </c>
      <c r="C1500" s="207">
        <v>16</v>
      </c>
      <c r="D1500" s="207">
        <v>11</v>
      </c>
      <c r="E1500" s="312" t="s">
        <v>2447</v>
      </c>
      <c r="F1500" s="243"/>
      <c r="G1500" s="97"/>
      <c r="H1500" s="99" t="str">
        <f t="shared" si="177"/>
        <v/>
      </c>
      <c r="I1500" s="99" t="str">
        <f t="shared" si="178"/>
        <v/>
      </c>
      <c r="J1500" s="388" t="s">
        <v>205</v>
      </c>
      <c r="K1500" s="331">
        <f>IFERROR(VLOOKUP(L1500,Mapping!AW:BA,5,FALSE),"")</f>
        <v>1</v>
      </c>
      <c r="L1500" s="97" t="s">
        <v>905</v>
      </c>
      <c r="M1500" s="336" t="s">
        <v>3042</v>
      </c>
      <c r="N1500" s="97" t="s">
        <v>2879</v>
      </c>
      <c r="O1500" s="255">
        <v>44974</v>
      </c>
      <c r="P1500" s="13" t="s">
        <v>933</v>
      </c>
      <c r="Q1500" s="246">
        <v>1.9E-2</v>
      </c>
      <c r="R1500" s="97">
        <v>19</v>
      </c>
      <c r="S1500" s="97"/>
      <c r="T1500" s="388"/>
      <c r="U1500" s="243"/>
      <c r="V1500" s="97"/>
      <c r="W1500" s="97"/>
      <c r="X1500" s="97"/>
      <c r="Y1500" s="217"/>
      <c r="Z1500" s="217"/>
      <c r="AA1500" s="217"/>
      <c r="AB1500" s="247"/>
      <c r="AC1500" s="97"/>
      <c r="AD1500" s="100">
        <f>IF(AE1500="","",VLOOKUP(AE1500,Mapping!AT:AU,2,FALSE))</f>
        <v>2</v>
      </c>
      <c r="AE1500" s="13" t="s">
        <v>1</v>
      </c>
    </row>
    <row r="1501" spans="1:31">
      <c r="A1501" s="215" t="s">
        <v>297</v>
      </c>
      <c r="B1501" s="217" t="s">
        <v>298</v>
      </c>
      <c r="C1501" s="207">
        <v>17</v>
      </c>
      <c r="D1501" s="207">
        <v>14</v>
      </c>
      <c r="E1501" s="312" t="s">
        <v>2441</v>
      </c>
      <c r="F1501" s="243"/>
      <c r="G1501" s="97"/>
      <c r="H1501" s="99" t="str">
        <f t="shared" si="177"/>
        <v/>
      </c>
      <c r="I1501" s="99" t="str">
        <f t="shared" si="178"/>
        <v/>
      </c>
      <c r="J1501" s="388" t="s">
        <v>205</v>
      </c>
      <c r="K1501" s="331">
        <f>IFERROR(VLOOKUP(L1501,Mapping!AW:BA,5,FALSE),"")</f>
        <v>3</v>
      </c>
      <c r="L1501" s="104" t="s">
        <v>943</v>
      </c>
      <c r="M1501" s="336" t="s">
        <v>3042</v>
      </c>
      <c r="N1501" s="97" t="s">
        <v>2879</v>
      </c>
      <c r="O1501" s="255">
        <v>44974</v>
      </c>
      <c r="P1501" s="13" t="s">
        <v>933</v>
      </c>
      <c r="Q1501" s="246">
        <v>2.5000000000000001E-2</v>
      </c>
      <c r="R1501" s="97">
        <v>25</v>
      </c>
      <c r="S1501" s="97"/>
      <c r="T1501" s="388"/>
      <c r="U1501" s="243"/>
      <c r="V1501" s="97"/>
      <c r="W1501" s="97"/>
      <c r="X1501" s="97"/>
      <c r="Y1501" s="217"/>
      <c r="Z1501" s="217"/>
      <c r="AA1501" s="217"/>
      <c r="AB1501" s="247"/>
      <c r="AC1501" s="97"/>
      <c r="AD1501" s="100">
        <f>IF(AE1501="","",VLOOKUP(AE1501,Mapping!AT:AU,2,FALSE))</f>
        <v>2</v>
      </c>
      <c r="AE1501" s="13" t="s">
        <v>1</v>
      </c>
    </row>
    <row r="1502" spans="1:31">
      <c r="A1502" s="215" t="s">
        <v>299</v>
      </c>
      <c r="B1502" s="217" t="s">
        <v>300</v>
      </c>
      <c r="C1502" s="207">
        <v>17</v>
      </c>
      <c r="D1502" s="207">
        <v>13</v>
      </c>
      <c r="E1502" s="312" t="s">
        <v>1411</v>
      </c>
      <c r="F1502" s="243"/>
      <c r="G1502" s="97"/>
      <c r="H1502" s="99" t="str">
        <f t="shared" si="177"/>
        <v/>
      </c>
      <c r="I1502" s="99" t="str">
        <f t="shared" si="178"/>
        <v/>
      </c>
      <c r="J1502" s="388" t="s">
        <v>205</v>
      </c>
      <c r="K1502" s="331">
        <f>IFERROR(VLOOKUP(L1502,Mapping!AW:BA,5,FALSE),"")</f>
        <v>1</v>
      </c>
      <c r="L1502" s="97" t="s">
        <v>905</v>
      </c>
      <c r="M1502" s="336" t="s">
        <v>3042</v>
      </c>
      <c r="N1502" s="97" t="s">
        <v>2879</v>
      </c>
      <c r="O1502" s="255">
        <v>44974</v>
      </c>
      <c r="P1502" s="13" t="s">
        <v>933</v>
      </c>
      <c r="Q1502" s="246">
        <v>2.1000000000000001E-2</v>
      </c>
      <c r="R1502" s="97">
        <v>21</v>
      </c>
      <c r="S1502" s="97"/>
      <c r="T1502" s="388"/>
      <c r="U1502" s="243"/>
      <c r="V1502" s="97"/>
      <c r="W1502" s="97"/>
      <c r="X1502" s="97"/>
      <c r="Y1502" s="217"/>
      <c r="Z1502" s="217"/>
      <c r="AA1502" s="217"/>
      <c r="AB1502" s="247"/>
      <c r="AC1502" s="97"/>
      <c r="AD1502" s="100">
        <f>IF(AE1502="","",VLOOKUP(AE1502,Mapping!AT:AU,2,FALSE))</f>
        <v>2</v>
      </c>
      <c r="AE1502" s="13" t="s">
        <v>1</v>
      </c>
    </row>
    <row r="1503" spans="1:31">
      <c r="A1503" s="215" t="s">
        <v>302</v>
      </c>
      <c r="B1503" s="217" t="s">
        <v>303</v>
      </c>
      <c r="C1503" s="207">
        <v>17</v>
      </c>
      <c r="D1503" s="207">
        <v>14</v>
      </c>
      <c r="E1503" s="312" t="s">
        <v>2322</v>
      </c>
      <c r="F1503" s="243"/>
      <c r="G1503" s="97"/>
      <c r="H1503" s="99" t="str">
        <f t="shared" si="177"/>
        <v/>
      </c>
      <c r="I1503" s="99" t="str">
        <f t="shared" si="178"/>
        <v/>
      </c>
      <c r="J1503" s="388" t="s">
        <v>205</v>
      </c>
      <c r="K1503" s="331">
        <f>IFERROR(VLOOKUP(L1503,Mapping!AW:BA,5,FALSE),"")</f>
        <v>2</v>
      </c>
      <c r="L1503" s="104" t="s">
        <v>925</v>
      </c>
      <c r="M1503" s="336" t="s">
        <v>3042</v>
      </c>
      <c r="N1503" s="97" t="s">
        <v>2879</v>
      </c>
      <c r="O1503" s="255">
        <v>44974</v>
      </c>
      <c r="P1503" s="13" t="s">
        <v>933</v>
      </c>
      <c r="Q1503" s="246">
        <v>0.02</v>
      </c>
      <c r="R1503" s="97">
        <v>20</v>
      </c>
      <c r="S1503" s="97"/>
      <c r="T1503" s="388"/>
      <c r="U1503" s="243"/>
      <c r="V1503" s="97"/>
      <c r="W1503" s="97"/>
      <c r="X1503" s="97"/>
      <c r="Y1503" s="217"/>
      <c r="Z1503" s="217"/>
      <c r="AA1503" s="217"/>
      <c r="AB1503" s="247"/>
      <c r="AC1503" s="97"/>
      <c r="AD1503" s="100">
        <f>IF(AE1503="","",VLOOKUP(AE1503,Mapping!AT:AU,2,FALSE))</f>
        <v>2</v>
      </c>
      <c r="AE1503" s="13" t="s">
        <v>1</v>
      </c>
    </row>
    <row r="1504" spans="1:31">
      <c r="A1504" s="199" t="s">
        <v>607</v>
      </c>
      <c r="B1504" s="199" t="s">
        <v>608</v>
      </c>
      <c r="C1504" s="207">
        <v>2</v>
      </c>
      <c r="D1504" s="207">
        <v>8</v>
      </c>
      <c r="E1504" s="312" t="s">
        <v>1979</v>
      </c>
      <c r="F1504" s="243"/>
      <c r="G1504" s="97"/>
      <c r="H1504" s="99" t="str">
        <f t="shared" si="175"/>
        <v/>
      </c>
      <c r="I1504" s="99" t="str">
        <f t="shared" si="176"/>
        <v/>
      </c>
      <c r="J1504" s="388" t="s">
        <v>205</v>
      </c>
      <c r="K1504" s="331">
        <f>IFERROR(VLOOKUP(L1504,Mapping!AW:BA,5,FALSE),"")</f>
        <v>2</v>
      </c>
      <c r="L1504" s="104" t="s">
        <v>925</v>
      </c>
      <c r="M1504" s="336" t="s">
        <v>2938</v>
      </c>
      <c r="N1504" s="97" t="s">
        <v>2879</v>
      </c>
      <c r="O1504" s="255">
        <v>44984</v>
      </c>
      <c r="P1504" s="13" t="s">
        <v>3239</v>
      </c>
      <c r="Q1504" s="246">
        <v>5.1999999999999998E-2</v>
      </c>
      <c r="R1504" s="97"/>
      <c r="S1504" s="97"/>
      <c r="T1504" s="388"/>
      <c r="U1504" s="243"/>
      <c r="V1504" s="97"/>
      <c r="W1504" s="97"/>
      <c r="X1504" s="97"/>
      <c r="Y1504" s="217">
        <v>5</v>
      </c>
      <c r="Z1504" s="217">
        <v>21</v>
      </c>
      <c r="AA1504" s="217"/>
      <c r="AB1504" s="247"/>
      <c r="AC1504" s="97"/>
      <c r="AD1504" s="100">
        <f>IF(AE1504="","",VLOOKUP(AE1504,Mapping!AT:AU,2,FALSE))</f>
        <v>3</v>
      </c>
      <c r="AE1504" s="13" t="s">
        <v>148</v>
      </c>
    </row>
    <row r="1505" spans="1:31">
      <c r="A1505" s="199" t="s">
        <v>607</v>
      </c>
      <c r="B1505" s="199" t="s">
        <v>608</v>
      </c>
      <c r="C1505" s="207">
        <v>2</v>
      </c>
      <c r="D1505" s="207">
        <v>8</v>
      </c>
      <c r="E1505" s="312" t="s">
        <v>1979</v>
      </c>
      <c r="F1505" s="243"/>
      <c r="G1505" s="97"/>
      <c r="H1505" s="99" t="str">
        <f t="shared" si="175"/>
        <v/>
      </c>
      <c r="I1505" s="99" t="str">
        <f t="shared" si="176"/>
        <v/>
      </c>
      <c r="J1505" s="388"/>
      <c r="K1505" s="331">
        <f>IFERROR(VLOOKUP(L1505,Mapping!AW:BA,5,FALSE),"")</f>
        <v>2</v>
      </c>
      <c r="L1505" s="104" t="s">
        <v>925</v>
      </c>
      <c r="M1505" s="336" t="s">
        <v>3057</v>
      </c>
      <c r="N1505" s="97" t="s">
        <v>2879</v>
      </c>
      <c r="O1505" s="255">
        <v>44984</v>
      </c>
      <c r="P1505" s="13" t="s">
        <v>3239</v>
      </c>
      <c r="Q1505" s="246">
        <v>7.0000000000000001E-3</v>
      </c>
      <c r="R1505" s="97"/>
      <c r="S1505" s="97"/>
      <c r="T1505" s="388"/>
      <c r="U1505" s="243">
        <v>7</v>
      </c>
      <c r="V1505" s="97">
        <v>6</v>
      </c>
      <c r="W1505" s="97"/>
      <c r="X1505" s="97"/>
      <c r="Y1505" s="243">
        <v>7</v>
      </c>
      <c r="Z1505" s="97">
        <v>6</v>
      </c>
      <c r="AA1505" s="97" t="s">
        <v>2475</v>
      </c>
      <c r="AB1505" s="247"/>
      <c r="AC1505" s="97"/>
      <c r="AD1505" s="100">
        <f>IF(AE1505="","",VLOOKUP(AE1505,Mapping!AT:AU,2,FALSE))</f>
        <v>3</v>
      </c>
      <c r="AE1505" s="13" t="s">
        <v>148</v>
      </c>
    </row>
    <row r="1506" spans="1:31">
      <c r="A1506" s="26">
        <v>1072</v>
      </c>
      <c r="B1506" s="36" t="s">
        <v>149</v>
      </c>
      <c r="C1506" s="207">
        <v>1</v>
      </c>
      <c r="D1506" s="207">
        <v>2</v>
      </c>
      <c r="E1506" s="312" t="s">
        <v>1957</v>
      </c>
      <c r="F1506" s="243"/>
      <c r="G1506" s="97"/>
      <c r="H1506" s="99" t="str">
        <f t="shared" si="175"/>
        <v/>
      </c>
      <c r="I1506" s="99" t="str">
        <f t="shared" si="176"/>
        <v/>
      </c>
      <c r="J1506" s="388" t="s">
        <v>205</v>
      </c>
      <c r="K1506" s="331">
        <f>IFERROR(VLOOKUP(L1506,Mapping!AW:BA,5,FALSE),"")</f>
        <v>2</v>
      </c>
      <c r="L1506" s="104" t="s">
        <v>925</v>
      </c>
      <c r="M1506" s="336" t="s">
        <v>2938</v>
      </c>
      <c r="N1506" s="97" t="s">
        <v>2879</v>
      </c>
      <c r="O1506" s="255">
        <v>44984</v>
      </c>
      <c r="P1506" s="13" t="s">
        <v>3239</v>
      </c>
      <c r="Q1506" s="246">
        <v>5.1999999999999998E-2</v>
      </c>
      <c r="R1506" s="97"/>
      <c r="S1506" s="97"/>
      <c r="T1506" s="388"/>
      <c r="U1506" s="243"/>
      <c r="V1506" s="97"/>
      <c r="W1506" s="97"/>
      <c r="X1506" s="97"/>
      <c r="Y1506" s="217">
        <v>5</v>
      </c>
      <c r="Z1506" s="217">
        <v>21</v>
      </c>
      <c r="AA1506" s="217"/>
      <c r="AB1506" s="247" t="s">
        <v>3240</v>
      </c>
      <c r="AC1506" s="97"/>
      <c r="AD1506" s="100">
        <f>IF(AE1506="","",VLOOKUP(AE1506,Mapping!AT:AU,2,FALSE))</f>
        <v>3</v>
      </c>
      <c r="AE1506" s="13" t="s">
        <v>148</v>
      </c>
    </row>
    <row r="1507" spans="1:31">
      <c r="A1507" s="26">
        <v>1122</v>
      </c>
      <c r="B1507" s="36" t="s">
        <v>164</v>
      </c>
      <c r="C1507" s="207">
        <v>1</v>
      </c>
      <c r="D1507" s="207">
        <v>1</v>
      </c>
      <c r="E1507" s="312" t="s">
        <v>2447</v>
      </c>
      <c r="F1507" s="243"/>
      <c r="G1507" s="97"/>
      <c r="H1507" s="99" t="str">
        <f t="shared" si="175"/>
        <v/>
      </c>
      <c r="I1507" s="99" t="str">
        <f t="shared" si="176"/>
        <v/>
      </c>
      <c r="J1507" s="388" t="s">
        <v>205</v>
      </c>
      <c r="K1507" s="331">
        <f>IFERROR(VLOOKUP(L1507,Mapping!AW:BA,5,FALSE),"")</f>
        <v>2</v>
      </c>
      <c r="L1507" s="104" t="s">
        <v>925</v>
      </c>
      <c r="M1507" s="336" t="s">
        <v>2938</v>
      </c>
      <c r="N1507" s="97" t="s">
        <v>2879</v>
      </c>
      <c r="O1507" s="255">
        <v>44984</v>
      </c>
      <c r="P1507" s="13" t="s">
        <v>3239</v>
      </c>
      <c r="Q1507" s="246">
        <v>4.7E-2</v>
      </c>
      <c r="R1507" s="97"/>
      <c r="S1507" s="97"/>
      <c r="T1507" s="388"/>
      <c r="U1507" s="243"/>
      <c r="V1507" s="97"/>
      <c r="W1507" s="97"/>
      <c r="X1507" s="97"/>
      <c r="Y1507" s="217">
        <v>5</v>
      </c>
      <c r="Z1507" s="217">
        <v>21</v>
      </c>
      <c r="AA1507" s="217"/>
      <c r="AB1507" s="247"/>
      <c r="AC1507" s="97"/>
      <c r="AD1507" s="100">
        <f>IF(AE1507="","",VLOOKUP(AE1507,Mapping!AT:AU,2,FALSE))</f>
        <v>3</v>
      </c>
      <c r="AE1507" s="13" t="s">
        <v>148</v>
      </c>
    </row>
    <row r="1508" spans="1:31">
      <c r="A1508" s="104" t="s">
        <v>500</v>
      </c>
      <c r="B1508" s="216" t="s">
        <v>501</v>
      </c>
      <c r="C1508" s="207">
        <v>2</v>
      </c>
      <c r="D1508" s="207">
        <v>6</v>
      </c>
      <c r="E1508" s="312" t="s">
        <v>1353</v>
      </c>
      <c r="F1508" s="243"/>
      <c r="G1508" s="97"/>
      <c r="H1508" s="99" t="str">
        <f t="shared" si="175"/>
        <v/>
      </c>
      <c r="I1508" s="99" t="str">
        <f t="shared" si="176"/>
        <v/>
      </c>
      <c r="J1508" s="388" t="s">
        <v>205</v>
      </c>
      <c r="K1508" s="331">
        <f>IFERROR(VLOOKUP(L1508,Mapping!AW:BA,5,FALSE),"")</f>
        <v>9</v>
      </c>
      <c r="L1508" s="104" t="s">
        <v>1018</v>
      </c>
      <c r="M1508" s="336" t="s">
        <v>3241</v>
      </c>
      <c r="N1508" s="97" t="s">
        <v>2879</v>
      </c>
      <c r="O1508" s="255">
        <v>44984</v>
      </c>
      <c r="P1508" s="13" t="s">
        <v>933</v>
      </c>
      <c r="Q1508" s="246">
        <v>3.1E-2</v>
      </c>
      <c r="R1508" s="97"/>
      <c r="S1508" s="97"/>
      <c r="T1508" s="388">
        <v>2</v>
      </c>
      <c r="U1508" s="243"/>
      <c r="V1508" s="97"/>
      <c r="W1508" s="97"/>
      <c r="X1508" s="97"/>
      <c r="Y1508" s="217"/>
      <c r="Z1508" s="217"/>
      <c r="AA1508" s="217"/>
      <c r="AB1508" s="247" t="s">
        <v>3242</v>
      </c>
      <c r="AC1508" s="97"/>
      <c r="AD1508" s="100">
        <f>IF(AE1508="","",VLOOKUP(AE1508,Mapping!AT:AU,2,FALSE))</f>
        <v>3</v>
      </c>
      <c r="AE1508" s="13" t="s">
        <v>148</v>
      </c>
    </row>
    <row r="1509" spans="1:31">
      <c r="A1509" s="387">
        <v>19920194</v>
      </c>
      <c r="B1509" s="482" t="s">
        <v>223</v>
      </c>
      <c r="C1509" s="210">
        <v>16</v>
      </c>
      <c r="D1509" s="210">
        <v>7</v>
      </c>
      <c r="E1509" s="317" t="s">
        <v>1963</v>
      </c>
      <c r="F1509" s="359"/>
      <c r="G1509" s="360"/>
      <c r="H1509" s="360"/>
      <c r="I1509" s="360"/>
      <c r="J1509" s="388" t="s">
        <v>205</v>
      </c>
      <c r="K1509" s="331">
        <f>IFERROR(VLOOKUP(L1509,Mapping!AW:BA,5,FALSE),"")</f>
        <v>2</v>
      </c>
      <c r="L1509" s="483" t="s">
        <v>925</v>
      </c>
      <c r="M1509" s="336" t="s">
        <v>3042</v>
      </c>
      <c r="N1509" s="360" t="s">
        <v>2933</v>
      </c>
      <c r="O1509" s="363">
        <v>44972</v>
      </c>
      <c r="P1509" s="102" t="s">
        <v>933</v>
      </c>
      <c r="Q1509" s="364">
        <v>2.5999999999999999E-2</v>
      </c>
      <c r="R1509" s="360">
        <v>26</v>
      </c>
      <c r="S1509" s="360"/>
      <c r="T1509" s="361">
        <v>1</v>
      </c>
      <c r="U1509" s="359"/>
      <c r="V1509" s="360"/>
      <c r="W1509" s="360"/>
      <c r="X1509" s="360"/>
      <c r="Y1509" s="361"/>
      <c r="Z1509" s="361"/>
      <c r="AA1509" s="361"/>
      <c r="AB1509" s="365"/>
      <c r="AC1509" s="360"/>
      <c r="AD1509" s="366">
        <f>IF(AE1509="","",VLOOKUP(AE1509,Mapping!AT:AU,2,FALSE))</f>
        <v>2</v>
      </c>
      <c r="AE1509" s="13" t="s">
        <v>1</v>
      </c>
    </row>
    <row r="1510" spans="1:31">
      <c r="A1510" s="387">
        <v>19930148</v>
      </c>
      <c r="B1510" s="85" t="s">
        <v>227</v>
      </c>
      <c r="C1510" s="210">
        <v>16</v>
      </c>
      <c r="D1510" s="210">
        <v>8</v>
      </c>
      <c r="E1510" s="317" t="s">
        <v>2323</v>
      </c>
      <c r="F1510" s="359"/>
      <c r="G1510" s="360"/>
      <c r="H1510" s="360"/>
      <c r="I1510" s="360"/>
      <c r="J1510" s="388" t="s">
        <v>205</v>
      </c>
      <c r="K1510" s="331">
        <f>IFERROR(VLOOKUP(L1510,Mapping!AW:BA,5,FALSE),"")</f>
        <v>3</v>
      </c>
      <c r="L1510" s="483" t="s">
        <v>943</v>
      </c>
      <c r="M1510" s="336" t="s">
        <v>3042</v>
      </c>
      <c r="N1510" s="360" t="s">
        <v>2933</v>
      </c>
      <c r="O1510" s="363">
        <v>44972</v>
      </c>
      <c r="P1510" s="102" t="s">
        <v>933</v>
      </c>
      <c r="Q1510" s="364">
        <v>2.1000000000000001E-2</v>
      </c>
      <c r="R1510" s="360">
        <v>21</v>
      </c>
      <c r="S1510" s="360"/>
      <c r="T1510" s="361">
        <v>1</v>
      </c>
      <c r="U1510" s="359"/>
      <c r="V1510" s="360"/>
      <c r="W1510" s="360"/>
      <c r="X1510" s="360"/>
      <c r="Y1510" s="361"/>
      <c r="Z1510" s="361"/>
      <c r="AA1510" s="361"/>
      <c r="AB1510" s="365"/>
      <c r="AC1510" s="360"/>
      <c r="AD1510" s="366">
        <f>IF(AE1510="","",VLOOKUP(AE1510,Mapping!AT:AU,2,FALSE))</f>
        <v>2</v>
      </c>
      <c r="AE1510" s="13" t="s">
        <v>1</v>
      </c>
    </row>
    <row r="1511" spans="1:31">
      <c r="A1511" s="387">
        <v>19950030</v>
      </c>
      <c r="B1511" s="482" t="s">
        <v>232</v>
      </c>
      <c r="C1511" s="210">
        <v>16</v>
      </c>
      <c r="D1511" s="210">
        <v>6</v>
      </c>
      <c r="E1511" s="317" t="s">
        <v>2449</v>
      </c>
      <c r="F1511" s="359"/>
      <c r="G1511" s="360"/>
      <c r="H1511" s="360"/>
      <c r="I1511" s="360"/>
      <c r="J1511" s="388" t="s">
        <v>205</v>
      </c>
      <c r="K1511" s="331">
        <f>IFERROR(VLOOKUP(L1511,Mapping!AW:BA,5,FALSE),"")</f>
        <v>3</v>
      </c>
      <c r="L1511" s="483" t="s">
        <v>943</v>
      </c>
      <c r="M1511" s="336" t="s">
        <v>3042</v>
      </c>
      <c r="N1511" s="360" t="s">
        <v>2933</v>
      </c>
      <c r="O1511" s="363">
        <v>44972</v>
      </c>
      <c r="P1511" s="463" t="s">
        <v>933</v>
      </c>
      <c r="Q1511" s="364">
        <v>2.3E-2</v>
      </c>
      <c r="R1511" s="360">
        <v>23</v>
      </c>
      <c r="S1511" s="360"/>
      <c r="T1511" s="361">
        <v>1</v>
      </c>
      <c r="U1511" s="359"/>
      <c r="V1511" s="360"/>
      <c r="W1511" s="360"/>
      <c r="X1511" s="360"/>
      <c r="Y1511" s="361"/>
      <c r="Z1511" s="361"/>
      <c r="AA1511" s="361"/>
      <c r="AB1511" s="365"/>
      <c r="AC1511" s="360"/>
      <c r="AD1511" s="366">
        <f>IF(AE1511="","",VLOOKUP(AE1511,Mapping!AT:AU,2,FALSE))</f>
        <v>2</v>
      </c>
      <c r="AE1511" s="13" t="s">
        <v>1</v>
      </c>
    </row>
    <row r="1512" spans="1:31">
      <c r="A1512" s="387">
        <v>19960064</v>
      </c>
      <c r="B1512" s="85" t="s">
        <v>235</v>
      </c>
      <c r="C1512" s="210">
        <v>16</v>
      </c>
      <c r="D1512" s="210">
        <v>9</v>
      </c>
      <c r="E1512" s="317" t="s">
        <v>1209</v>
      </c>
      <c r="F1512" s="359"/>
      <c r="G1512" s="360"/>
      <c r="H1512" s="360"/>
      <c r="I1512" s="360"/>
      <c r="J1512" s="388" t="s">
        <v>205</v>
      </c>
      <c r="K1512" s="331">
        <f>IFERROR(VLOOKUP(L1512,Mapping!AW:BA,5,FALSE),"")</f>
        <v>1</v>
      </c>
      <c r="L1512" s="105" t="s">
        <v>905</v>
      </c>
      <c r="M1512" s="362" t="s">
        <v>2938</v>
      </c>
      <c r="N1512" s="360" t="s">
        <v>2933</v>
      </c>
      <c r="O1512" s="363">
        <v>44973</v>
      </c>
      <c r="P1512" s="102" t="s">
        <v>933</v>
      </c>
      <c r="Q1512" s="364">
        <v>2.5999999999999999E-2</v>
      </c>
      <c r="R1512" s="360">
        <v>26</v>
      </c>
      <c r="S1512" s="360"/>
      <c r="T1512" s="361">
        <v>1</v>
      </c>
      <c r="U1512" s="359"/>
      <c r="V1512" s="360"/>
      <c r="W1512" s="360"/>
      <c r="X1512" s="360"/>
      <c r="Y1512" s="361"/>
      <c r="Z1512" s="361"/>
      <c r="AA1512" s="361"/>
      <c r="AB1512" s="365"/>
      <c r="AC1512" s="360"/>
      <c r="AD1512" s="366">
        <f>IF(AE1512="","",VLOOKUP(AE1512,Mapping!AT:AU,2,FALSE))</f>
        <v>2</v>
      </c>
      <c r="AE1512" s="13" t="s">
        <v>1</v>
      </c>
    </row>
    <row r="1513" spans="1:31">
      <c r="A1513" s="387">
        <v>20100742</v>
      </c>
      <c r="B1513" s="482" t="s">
        <v>247</v>
      </c>
      <c r="C1513" s="210">
        <v>16</v>
      </c>
      <c r="D1513" s="210">
        <v>9</v>
      </c>
      <c r="E1513" s="317" t="s">
        <v>2320</v>
      </c>
      <c r="F1513" s="359"/>
      <c r="G1513" s="360"/>
      <c r="H1513" s="360"/>
      <c r="I1513" s="360"/>
      <c r="J1513" s="388" t="s">
        <v>205</v>
      </c>
      <c r="K1513" s="331">
        <f>IFERROR(VLOOKUP(L1513,Mapping!AW:BA,5,FALSE),"")</f>
        <v>1</v>
      </c>
      <c r="L1513" s="105" t="s">
        <v>905</v>
      </c>
      <c r="M1513" s="362" t="s">
        <v>3042</v>
      </c>
      <c r="N1513" s="360" t="s">
        <v>2933</v>
      </c>
      <c r="O1513" s="363">
        <v>44973</v>
      </c>
      <c r="P1513" s="102" t="s">
        <v>933</v>
      </c>
      <c r="Q1513" s="364">
        <v>2.4E-2</v>
      </c>
      <c r="R1513" s="360">
        <v>24</v>
      </c>
      <c r="S1513" s="360"/>
      <c r="T1513" s="361">
        <v>1</v>
      </c>
      <c r="U1513" s="359"/>
      <c r="V1513" s="360"/>
      <c r="W1513" s="360"/>
      <c r="X1513" s="360"/>
      <c r="Y1513" s="361"/>
      <c r="Z1513" s="361"/>
      <c r="AA1513" s="361"/>
      <c r="AB1513" s="365"/>
      <c r="AC1513" s="360"/>
      <c r="AD1513" s="366">
        <f>IF(AE1513="","",VLOOKUP(AE1513,Mapping!AT:AU,2,FALSE))</f>
        <v>2</v>
      </c>
      <c r="AE1513" s="13" t="s">
        <v>1</v>
      </c>
    </row>
    <row r="1514" spans="1:31">
      <c r="A1514" s="387">
        <v>20110137</v>
      </c>
      <c r="B1514" s="482" t="s">
        <v>248</v>
      </c>
      <c r="C1514" s="210">
        <v>16</v>
      </c>
      <c r="D1514" s="210">
        <v>4</v>
      </c>
      <c r="E1514" s="317" t="s">
        <v>1209</v>
      </c>
      <c r="F1514" s="359"/>
      <c r="G1514" s="360"/>
      <c r="H1514" s="360"/>
      <c r="I1514" s="360"/>
      <c r="J1514" s="388" t="s">
        <v>205</v>
      </c>
      <c r="K1514" s="331">
        <f>IFERROR(VLOOKUP(L1514,Mapping!AW:BA,5,FALSE),"")</f>
        <v>1</v>
      </c>
      <c r="L1514" s="105" t="s">
        <v>905</v>
      </c>
      <c r="M1514" s="362" t="s">
        <v>3042</v>
      </c>
      <c r="N1514" s="360" t="s">
        <v>2933</v>
      </c>
      <c r="O1514" s="363">
        <v>44973</v>
      </c>
      <c r="P1514" s="102" t="s">
        <v>933</v>
      </c>
      <c r="Q1514" s="364">
        <v>2.1999999999999999E-2</v>
      </c>
      <c r="R1514" s="360">
        <v>22</v>
      </c>
      <c r="S1514" s="360"/>
      <c r="T1514" s="361">
        <v>1</v>
      </c>
      <c r="U1514" s="359"/>
      <c r="V1514" s="360"/>
      <c r="W1514" s="360"/>
      <c r="X1514" s="360"/>
      <c r="Y1514" s="361"/>
      <c r="Z1514" s="361"/>
      <c r="AA1514" s="361"/>
      <c r="AB1514" s="365"/>
      <c r="AC1514" s="360"/>
      <c r="AD1514" s="366">
        <f>IF(AE1514="","",VLOOKUP(AE1514,Mapping!AT:AU,2,FALSE))</f>
        <v>2</v>
      </c>
      <c r="AE1514" s="13" t="s">
        <v>1</v>
      </c>
    </row>
    <row r="1515" spans="1:31">
      <c r="A1515" s="387">
        <v>20110476</v>
      </c>
      <c r="B1515" s="85" t="s">
        <v>250</v>
      </c>
      <c r="C1515" s="210">
        <v>16</v>
      </c>
      <c r="D1515" s="210">
        <v>6</v>
      </c>
      <c r="E1515" s="317" t="s">
        <v>2446</v>
      </c>
      <c r="F1515" s="359"/>
      <c r="G1515" s="360"/>
      <c r="H1515" s="360"/>
      <c r="I1515" s="360"/>
      <c r="J1515" s="388" t="s">
        <v>205</v>
      </c>
      <c r="K1515" s="331">
        <f>IFERROR(VLOOKUP(L1515,Mapping!AW:BA,5,FALSE),"")</f>
        <v>3</v>
      </c>
      <c r="L1515" s="483" t="s">
        <v>943</v>
      </c>
      <c r="M1515" s="362" t="s">
        <v>3042</v>
      </c>
      <c r="N1515" s="360" t="s">
        <v>2933</v>
      </c>
      <c r="O1515" s="363">
        <v>44973</v>
      </c>
      <c r="P1515" s="102" t="s">
        <v>933</v>
      </c>
      <c r="Q1515" s="364">
        <v>2.5999999999999999E-2</v>
      </c>
      <c r="R1515" s="360">
        <v>26</v>
      </c>
      <c r="S1515" s="360"/>
      <c r="T1515" s="361">
        <v>1</v>
      </c>
      <c r="U1515" s="359"/>
      <c r="V1515" s="360"/>
      <c r="W1515" s="360"/>
      <c r="X1515" s="360"/>
      <c r="Y1515" s="361"/>
      <c r="Z1515" s="361"/>
      <c r="AA1515" s="361"/>
      <c r="AB1515" s="365"/>
      <c r="AC1515" s="360"/>
      <c r="AD1515" s="366">
        <f>IF(AE1515="","",VLOOKUP(AE1515,Mapping!AT:AU,2,FALSE))</f>
        <v>2</v>
      </c>
      <c r="AE1515" s="13" t="s">
        <v>1</v>
      </c>
    </row>
    <row r="1516" spans="1:31">
      <c r="A1516" s="387">
        <v>20129990</v>
      </c>
      <c r="B1516" s="482" t="s">
        <v>253</v>
      </c>
      <c r="C1516" s="210">
        <v>16</v>
      </c>
      <c r="D1516" s="210">
        <v>4</v>
      </c>
      <c r="E1516" s="317" t="s">
        <v>1353</v>
      </c>
      <c r="F1516" s="359"/>
      <c r="G1516" s="360"/>
      <c r="H1516" s="360"/>
      <c r="I1516" s="360"/>
      <c r="J1516" s="388" t="s">
        <v>205</v>
      </c>
      <c r="K1516" s="331">
        <f>IFERROR(VLOOKUP(L1516,Mapping!AW:BA,5,FALSE),"")</f>
        <v>1</v>
      </c>
      <c r="L1516" s="105" t="s">
        <v>905</v>
      </c>
      <c r="M1516" s="362" t="s">
        <v>2938</v>
      </c>
      <c r="N1516" s="360" t="s">
        <v>2933</v>
      </c>
      <c r="O1516" s="363">
        <v>44974</v>
      </c>
      <c r="P1516" s="102" t="s">
        <v>933</v>
      </c>
      <c r="Q1516" s="364">
        <v>2.1999999999999999E-2</v>
      </c>
      <c r="R1516" s="360">
        <v>22</v>
      </c>
      <c r="S1516" s="360"/>
      <c r="T1516" s="361">
        <v>1</v>
      </c>
      <c r="U1516" s="359"/>
      <c r="V1516" s="360"/>
      <c r="W1516" s="360"/>
      <c r="X1516" s="360"/>
      <c r="Y1516" s="361"/>
      <c r="Z1516" s="361"/>
      <c r="AA1516" s="361"/>
      <c r="AB1516" s="365"/>
      <c r="AC1516" s="360"/>
      <c r="AD1516" s="366">
        <f>IF(AE1516="","",VLOOKUP(AE1516,Mapping!AT:AU,2,FALSE))</f>
        <v>2</v>
      </c>
      <c r="AE1516" s="13" t="s">
        <v>1</v>
      </c>
    </row>
    <row r="1517" spans="1:31">
      <c r="A1517" s="387">
        <v>20130325</v>
      </c>
      <c r="B1517" s="85" t="s">
        <v>254</v>
      </c>
      <c r="C1517" s="210">
        <v>16</v>
      </c>
      <c r="D1517" s="210">
        <v>7</v>
      </c>
      <c r="E1517" s="317" t="s">
        <v>1209</v>
      </c>
      <c r="F1517" s="359"/>
      <c r="G1517" s="360"/>
      <c r="H1517" s="360"/>
      <c r="I1517" s="360"/>
      <c r="J1517" s="388" t="s">
        <v>205</v>
      </c>
      <c r="K1517" s="331">
        <f>IFERROR(VLOOKUP(L1517,Mapping!AW:BA,5,FALSE),"")</f>
        <v>1</v>
      </c>
      <c r="L1517" s="105" t="s">
        <v>905</v>
      </c>
      <c r="M1517" s="362" t="s">
        <v>3042</v>
      </c>
      <c r="N1517" s="360" t="s">
        <v>2933</v>
      </c>
      <c r="O1517" s="363">
        <v>44974</v>
      </c>
      <c r="P1517" s="102" t="s">
        <v>933</v>
      </c>
      <c r="Q1517" s="364">
        <v>2.5999999999999999E-2</v>
      </c>
      <c r="R1517" s="360">
        <v>26</v>
      </c>
      <c r="S1517" s="360"/>
      <c r="T1517" s="361">
        <v>1</v>
      </c>
      <c r="U1517" s="359"/>
      <c r="V1517" s="360"/>
      <c r="W1517" s="360"/>
      <c r="X1517" s="360"/>
      <c r="Y1517" s="361"/>
      <c r="Z1517" s="361"/>
      <c r="AA1517" s="361"/>
      <c r="AB1517" s="365"/>
      <c r="AC1517" s="360"/>
      <c r="AD1517" s="366">
        <f>IF(AE1517="","",VLOOKUP(AE1517,Mapping!AT:AU,2,FALSE))</f>
        <v>2</v>
      </c>
      <c r="AE1517" s="13" t="s">
        <v>1</v>
      </c>
    </row>
    <row r="1518" spans="1:31">
      <c r="A1518" s="387">
        <v>20150712</v>
      </c>
      <c r="B1518" s="85" t="s">
        <v>259</v>
      </c>
      <c r="C1518" s="210">
        <v>16</v>
      </c>
      <c r="D1518" s="210">
        <v>3</v>
      </c>
      <c r="E1518" s="317" t="s">
        <v>2446</v>
      </c>
      <c r="F1518" s="359"/>
      <c r="G1518" s="360"/>
      <c r="H1518" s="360"/>
      <c r="I1518" s="360"/>
      <c r="J1518" s="388" t="s">
        <v>205</v>
      </c>
      <c r="K1518" s="331">
        <f>IFERROR(VLOOKUP(L1518,Mapping!AW:BA,5,FALSE),"")</f>
        <v>3</v>
      </c>
      <c r="L1518" s="105" t="s">
        <v>943</v>
      </c>
      <c r="M1518" s="362" t="s">
        <v>2938</v>
      </c>
      <c r="N1518" s="360" t="s">
        <v>2933</v>
      </c>
      <c r="O1518" s="363">
        <v>44974</v>
      </c>
      <c r="P1518" s="102" t="s">
        <v>933</v>
      </c>
      <c r="Q1518" s="364">
        <v>2.5999999999999999E-2</v>
      </c>
      <c r="R1518" s="360">
        <v>26</v>
      </c>
      <c r="S1518" s="360"/>
      <c r="T1518" s="361">
        <v>1</v>
      </c>
      <c r="U1518" s="359"/>
      <c r="V1518" s="360"/>
      <c r="W1518" s="360"/>
      <c r="X1518" s="360"/>
      <c r="Y1518" s="361"/>
      <c r="Z1518" s="361"/>
      <c r="AA1518" s="361"/>
      <c r="AB1518" s="365"/>
      <c r="AC1518" s="360"/>
      <c r="AD1518" s="366">
        <f>IF(AE1518="","",VLOOKUP(AE1518,Mapping!AT:AU,2,FALSE))</f>
        <v>2</v>
      </c>
      <c r="AE1518" s="13" t="s">
        <v>1</v>
      </c>
    </row>
    <row r="1519" spans="1:31" ht="58">
      <c r="A1519" s="387">
        <v>20185935</v>
      </c>
      <c r="B1519" s="85" t="s">
        <v>265</v>
      </c>
      <c r="C1519" s="210">
        <v>16</v>
      </c>
      <c r="D1519" s="210">
        <v>3</v>
      </c>
      <c r="E1519" s="317" t="s">
        <v>1209</v>
      </c>
      <c r="F1519" s="359"/>
      <c r="G1519" s="360"/>
      <c r="H1519" s="360"/>
      <c r="I1519" s="360"/>
      <c r="J1519" s="388" t="s">
        <v>205</v>
      </c>
      <c r="K1519" s="331">
        <f>IFERROR(VLOOKUP(L1519,Mapping!AW:BA,5,FALSE),"")</f>
        <v>1</v>
      </c>
      <c r="L1519" s="105" t="s">
        <v>905</v>
      </c>
      <c r="M1519" s="362" t="s">
        <v>2938</v>
      </c>
      <c r="N1519" s="360" t="s">
        <v>2933</v>
      </c>
      <c r="O1519" s="363">
        <v>44974</v>
      </c>
      <c r="P1519" s="102" t="s">
        <v>933</v>
      </c>
      <c r="Q1519" s="364">
        <v>2.1999999999999999E-2</v>
      </c>
      <c r="R1519" s="360">
        <v>22</v>
      </c>
      <c r="S1519" s="360"/>
      <c r="T1519" s="361">
        <v>1</v>
      </c>
      <c r="U1519" s="359"/>
      <c r="V1519" s="360"/>
      <c r="W1519" s="360"/>
      <c r="X1519" s="360"/>
      <c r="Y1519" s="361"/>
      <c r="Z1519" s="361"/>
      <c r="AA1519" s="361"/>
      <c r="AB1519" s="365" t="s">
        <v>3243</v>
      </c>
      <c r="AC1519" s="360"/>
      <c r="AD1519" s="366">
        <f>IF(AE1519="","",VLOOKUP(AE1519,Mapping!AT:AU,2,FALSE))</f>
        <v>2</v>
      </c>
      <c r="AE1519" s="13" t="s">
        <v>1</v>
      </c>
    </row>
    <row r="1520" spans="1:31">
      <c r="A1520" s="387" t="s">
        <v>271</v>
      </c>
      <c r="B1520" s="85" t="s">
        <v>272</v>
      </c>
      <c r="C1520" s="210">
        <v>16</v>
      </c>
      <c r="D1520" s="210">
        <v>12</v>
      </c>
      <c r="E1520" s="317" t="s">
        <v>2449</v>
      </c>
      <c r="F1520" s="359"/>
      <c r="G1520" s="360"/>
      <c r="H1520" s="360"/>
      <c r="I1520" s="360"/>
      <c r="J1520" s="388" t="s">
        <v>205</v>
      </c>
      <c r="K1520" s="331">
        <f>IFERROR(VLOOKUP(L1520,Mapping!AW:BA,5,FALSE),"")</f>
        <v>3</v>
      </c>
      <c r="L1520" s="105" t="s">
        <v>943</v>
      </c>
      <c r="M1520" s="362" t="s">
        <v>2938</v>
      </c>
      <c r="N1520" s="360" t="s">
        <v>2933</v>
      </c>
      <c r="O1520" s="363">
        <v>44974</v>
      </c>
      <c r="P1520" s="102" t="s">
        <v>933</v>
      </c>
      <c r="Q1520" s="364">
        <v>2.4E-2</v>
      </c>
      <c r="R1520" s="360">
        <v>24</v>
      </c>
      <c r="S1520" s="360"/>
      <c r="T1520" s="361">
        <v>1</v>
      </c>
      <c r="U1520" s="359"/>
      <c r="V1520" s="360"/>
      <c r="W1520" s="360"/>
      <c r="X1520" s="360"/>
      <c r="Y1520" s="361"/>
      <c r="Z1520" s="361"/>
      <c r="AA1520" s="361"/>
      <c r="AB1520" s="365"/>
      <c r="AC1520" s="360"/>
      <c r="AD1520" s="366">
        <f>IF(AE1520="","",VLOOKUP(AE1520,Mapping!AT:AU,2,FALSE))</f>
        <v>2</v>
      </c>
      <c r="AE1520" s="13" t="s">
        <v>1</v>
      </c>
    </row>
    <row r="1521" spans="1:31">
      <c r="A1521" s="387" t="s">
        <v>305</v>
      </c>
      <c r="B1521" s="361" t="s">
        <v>306</v>
      </c>
      <c r="C1521" s="210">
        <v>16</v>
      </c>
      <c r="D1521" s="210">
        <v>10</v>
      </c>
      <c r="E1521" s="317" t="s">
        <v>2440</v>
      </c>
      <c r="F1521" s="359"/>
      <c r="G1521" s="360"/>
      <c r="H1521" s="99" t="str">
        <f t="shared" ref="H1521:H1531" si="179">IF(G1521="","","UREN -80 033001"&amp;" "&amp;F1521&amp;" "&amp;G1521)</f>
        <v/>
      </c>
      <c r="I1521" s="99" t="str">
        <f t="shared" ref="I1521:I1531" si="180">IF(G1521="","",F1521&amp;" "&amp;G1521)</f>
        <v/>
      </c>
      <c r="J1521" s="388" t="s">
        <v>205</v>
      </c>
      <c r="K1521" s="331">
        <f>IFERROR(VLOOKUP(L1521,Mapping!AW:BA,5,FALSE),"")</f>
        <v>2</v>
      </c>
      <c r="L1521" s="104" t="s">
        <v>925</v>
      </c>
      <c r="M1521" s="362" t="s">
        <v>3042</v>
      </c>
      <c r="N1521" s="360" t="s">
        <v>2879</v>
      </c>
      <c r="O1521" s="363">
        <v>44978</v>
      </c>
      <c r="P1521" s="102" t="s">
        <v>933</v>
      </c>
      <c r="Q1521" s="364">
        <v>2.3E-2</v>
      </c>
      <c r="R1521" s="360">
        <v>23</v>
      </c>
      <c r="S1521" s="360"/>
      <c r="T1521" s="361"/>
      <c r="U1521" s="359"/>
      <c r="V1521" s="360"/>
      <c r="W1521" s="360"/>
      <c r="X1521" s="360"/>
      <c r="Y1521" s="361"/>
      <c r="Z1521" s="361"/>
      <c r="AA1521" s="361"/>
      <c r="AB1521" s="365"/>
      <c r="AC1521" s="360"/>
      <c r="AD1521" s="100">
        <f>IF(AE1521="","",VLOOKUP(AE1521,Mapping!AT:AU,2,FALSE))</f>
        <v>2</v>
      </c>
      <c r="AE1521" s="13" t="s">
        <v>1</v>
      </c>
    </row>
    <row r="1522" spans="1:31">
      <c r="A1522" s="387" t="s">
        <v>309</v>
      </c>
      <c r="B1522" s="361" t="s">
        <v>310</v>
      </c>
      <c r="C1522" s="210">
        <v>16</v>
      </c>
      <c r="D1522" s="210">
        <v>9</v>
      </c>
      <c r="E1522" s="317" t="s">
        <v>1391</v>
      </c>
      <c r="F1522" s="359"/>
      <c r="G1522" s="360"/>
      <c r="H1522" s="99" t="str">
        <f t="shared" si="179"/>
        <v/>
      </c>
      <c r="I1522" s="99" t="str">
        <f t="shared" si="180"/>
        <v/>
      </c>
      <c r="J1522" s="388" t="s">
        <v>205</v>
      </c>
      <c r="K1522" s="331">
        <f>IFERROR(VLOOKUP(L1522,Mapping!AW:BA,5,FALSE),"")</f>
        <v>2</v>
      </c>
      <c r="L1522" s="104" t="s">
        <v>925</v>
      </c>
      <c r="M1522" s="362" t="s">
        <v>3042</v>
      </c>
      <c r="N1522" s="360" t="s">
        <v>2879</v>
      </c>
      <c r="O1522" s="363">
        <v>44978</v>
      </c>
      <c r="P1522" s="102" t="s">
        <v>933</v>
      </c>
      <c r="Q1522" s="364">
        <v>1.9E-2</v>
      </c>
      <c r="R1522" s="360">
        <v>19</v>
      </c>
      <c r="S1522" s="360"/>
      <c r="T1522" s="361"/>
      <c r="U1522" s="359"/>
      <c r="V1522" s="360"/>
      <c r="W1522" s="360"/>
      <c r="X1522" s="360"/>
      <c r="Y1522" s="361"/>
      <c r="Z1522" s="361"/>
      <c r="AA1522" s="361"/>
      <c r="AB1522" s="365"/>
      <c r="AC1522" s="360"/>
      <c r="AD1522" s="366">
        <f>IF(AE1522="","",VLOOKUP(AE1522,Mapping!AT:AU,2,FALSE))</f>
        <v>2</v>
      </c>
      <c r="AE1522" s="13" t="s">
        <v>1</v>
      </c>
    </row>
    <row r="1523" spans="1:31">
      <c r="A1523" s="215" t="s">
        <v>312</v>
      </c>
      <c r="B1523" s="217" t="s">
        <v>313</v>
      </c>
      <c r="C1523" s="210">
        <v>16</v>
      </c>
      <c r="D1523" s="207">
        <v>10</v>
      </c>
      <c r="E1523" s="312" t="s">
        <v>1957</v>
      </c>
      <c r="F1523" s="243"/>
      <c r="G1523" s="97"/>
      <c r="H1523" s="99" t="str">
        <f t="shared" si="179"/>
        <v/>
      </c>
      <c r="I1523" s="99" t="str">
        <f t="shared" si="180"/>
        <v/>
      </c>
      <c r="J1523" s="388" t="s">
        <v>205</v>
      </c>
      <c r="K1523" s="331">
        <f>IFERROR(VLOOKUP(L1523,Mapping!AW:BA,5,FALSE),"")</f>
        <v>3</v>
      </c>
      <c r="L1523" s="483" t="s">
        <v>943</v>
      </c>
      <c r="M1523" s="362" t="s">
        <v>3042</v>
      </c>
      <c r="N1523" s="97" t="s">
        <v>2879</v>
      </c>
      <c r="O1523" s="363">
        <v>44978</v>
      </c>
      <c r="P1523" s="102" t="s">
        <v>933</v>
      </c>
      <c r="Q1523" s="246">
        <v>2.3E-2</v>
      </c>
      <c r="R1523" s="97">
        <v>23</v>
      </c>
      <c r="S1523" s="97"/>
      <c r="T1523" s="217"/>
      <c r="U1523" s="243"/>
      <c r="V1523" s="97"/>
      <c r="W1523" s="97"/>
      <c r="X1523" s="97"/>
      <c r="Y1523" s="217"/>
      <c r="Z1523" s="217"/>
      <c r="AA1523" s="217"/>
      <c r="AB1523" s="247"/>
      <c r="AC1523" s="97"/>
      <c r="AD1523" s="100">
        <f>IF(AE1523="","",VLOOKUP(AE1523,Mapping!AT:AU,2,FALSE))</f>
        <v>2</v>
      </c>
      <c r="AE1523" s="13" t="s">
        <v>1</v>
      </c>
    </row>
    <row r="1524" spans="1:31">
      <c r="A1524" s="215" t="s">
        <v>314</v>
      </c>
      <c r="B1524" s="217" t="s">
        <v>315</v>
      </c>
      <c r="C1524" s="210">
        <v>16</v>
      </c>
      <c r="D1524" s="207">
        <v>9</v>
      </c>
      <c r="E1524" s="312" t="s">
        <v>2447</v>
      </c>
      <c r="F1524" s="243"/>
      <c r="G1524" s="97"/>
      <c r="H1524" s="99" t="str">
        <f t="shared" si="179"/>
        <v/>
      </c>
      <c r="I1524" s="99" t="str">
        <f t="shared" si="180"/>
        <v/>
      </c>
      <c r="J1524" s="388" t="s">
        <v>205</v>
      </c>
      <c r="K1524" s="331">
        <f>IFERROR(VLOOKUP(L1524,Mapping!AW:BA,5,FALSE),"")</f>
        <v>1</v>
      </c>
      <c r="L1524" s="105" t="s">
        <v>905</v>
      </c>
      <c r="M1524" s="362" t="s">
        <v>3042</v>
      </c>
      <c r="N1524" s="97" t="s">
        <v>2879</v>
      </c>
      <c r="O1524" s="363">
        <v>44978</v>
      </c>
      <c r="P1524" s="102" t="s">
        <v>933</v>
      </c>
      <c r="Q1524" s="246">
        <v>1.9E-2</v>
      </c>
      <c r="R1524" s="97">
        <v>19</v>
      </c>
      <c r="S1524" s="97"/>
      <c r="T1524" s="217"/>
      <c r="U1524" s="243"/>
      <c r="V1524" s="97"/>
      <c r="W1524" s="97"/>
      <c r="X1524" s="97"/>
      <c r="Y1524" s="217"/>
      <c r="Z1524" s="217"/>
      <c r="AA1524" s="217"/>
      <c r="AB1524" s="247"/>
      <c r="AC1524" s="97"/>
      <c r="AD1524" s="100">
        <f>IF(AE1524="","",VLOOKUP(AE1524,Mapping!AT:AU,2,FALSE))</f>
        <v>2</v>
      </c>
      <c r="AE1524" s="13" t="s">
        <v>1</v>
      </c>
    </row>
    <row r="1525" spans="1:31">
      <c r="A1525" s="387" t="s">
        <v>319</v>
      </c>
      <c r="B1525" s="361" t="s">
        <v>320</v>
      </c>
      <c r="C1525" s="210">
        <v>16</v>
      </c>
      <c r="D1525" s="210">
        <v>9</v>
      </c>
      <c r="E1525" s="317" t="s">
        <v>1963</v>
      </c>
      <c r="F1525" s="359"/>
      <c r="G1525" s="360"/>
      <c r="H1525" s="99" t="str">
        <f t="shared" si="179"/>
        <v/>
      </c>
      <c r="I1525" s="99" t="str">
        <f t="shared" si="180"/>
        <v/>
      </c>
      <c r="J1525" s="388" t="s">
        <v>205</v>
      </c>
      <c r="K1525" s="331">
        <f>IFERROR(VLOOKUP(L1525,Mapping!AW:BA,5,FALSE),"")</f>
        <v>2</v>
      </c>
      <c r="L1525" s="104" t="s">
        <v>925</v>
      </c>
      <c r="M1525" s="362" t="s">
        <v>3042</v>
      </c>
      <c r="N1525" s="360" t="s">
        <v>2879</v>
      </c>
      <c r="O1525" s="363">
        <v>44978</v>
      </c>
      <c r="P1525" s="102" t="s">
        <v>933</v>
      </c>
      <c r="Q1525" s="364">
        <v>2.3E-2</v>
      </c>
      <c r="R1525" s="360">
        <v>23</v>
      </c>
      <c r="S1525" s="360"/>
      <c r="T1525" s="361"/>
      <c r="U1525" s="359"/>
      <c r="V1525" s="360"/>
      <c r="W1525" s="360"/>
      <c r="X1525" s="360"/>
      <c r="Y1525" s="361"/>
      <c r="Z1525" s="361"/>
      <c r="AA1525" s="361"/>
      <c r="AB1525" s="365"/>
      <c r="AC1525" s="360"/>
      <c r="AD1525" s="366">
        <f>IF(AE1525="","",VLOOKUP(AE1525,Mapping!AT:AU,2,FALSE))</f>
        <v>2</v>
      </c>
      <c r="AE1525" s="13" t="s">
        <v>1</v>
      </c>
    </row>
    <row r="1526" spans="1:31">
      <c r="A1526" s="26" t="s">
        <v>324</v>
      </c>
      <c r="B1526" s="36" t="s">
        <v>325</v>
      </c>
      <c r="C1526" s="207">
        <v>17</v>
      </c>
      <c r="D1526" s="207">
        <v>13</v>
      </c>
      <c r="E1526" s="312" t="s">
        <v>1353</v>
      </c>
      <c r="F1526" s="243"/>
      <c r="G1526" s="97"/>
      <c r="H1526" s="99" t="str">
        <f t="shared" si="179"/>
        <v/>
      </c>
      <c r="I1526" s="99" t="str">
        <f t="shared" si="180"/>
        <v/>
      </c>
      <c r="J1526" s="388" t="s">
        <v>205</v>
      </c>
      <c r="K1526" s="331">
        <f>IFERROR(VLOOKUP(L1526,Mapping!AW:BA,5,FALSE),"")</f>
        <v>1</v>
      </c>
      <c r="L1526" s="105" t="s">
        <v>905</v>
      </c>
      <c r="M1526" s="362" t="s">
        <v>3042</v>
      </c>
      <c r="N1526" s="97" t="s">
        <v>2879</v>
      </c>
      <c r="O1526" s="255">
        <v>44979</v>
      </c>
      <c r="P1526" s="102" t="s">
        <v>933</v>
      </c>
      <c r="Q1526" s="246">
        <v>2.9000000000000001E-2</v>
      </c>
      <c r="R1526" s="97">
        <v>29</v>
      </c>
      <c r="S1526" s="97"/>
      <c r="T1526" s="217"/>
      <c r="U1526" s="243"/>
      <c r="V1526" s="97"/>
      <c r="W1526" s="97"/>
      <c r="X1526" s="97"/>
      <c r="Y1526" s="217"/>
      <c r="Z1526" s="217"/>
      <c r="AA1526" s="217"/>
      <c r="AB1526" s="247"/>
      <c r="AC1526" s="97"/>
      <c r="AD1526" s="100">
        <f>IF(AE1526="","",VLOOKUP(AE1526,Mapping!AT:AU,2,FALSE))</f>
        <v>2</v>
      </c>
      <c r="AE1526" s="13" t="s">
        <v>1</v>
      </c>
    </row>
    <row r="1527" spans="1:31">
      <c r="A1527" s="26" t="s">
        <v>326</v>
      </c>
      <c r="B1527" s="36" t="s">
        <v>327</v>
      </c>
      <c r="C1527" s="207">
        <v>17</v>
      </c>
      <c r="D1527" s="207">
        <v>14</v>
      </c>
      <c r="E1527" s="312" t="s">
        <v>2447</v>
      </c>
      <c r="F1527" s="243"/>
      <c r="G1527" s="97"/>
      <c r="H1527" s="99" t="str">
        <f t="shared" si="179"/>
        <v/>
      </c>
      <c r="I1527" s="99" t="str">
        <f t="shared" si="180"/>
        <v/>
      </c>
      <c r="J1527" s="388" t="s">
        <v>205</v>
      </c>
      <c r="K1527" s="331">
        <f>IFERROR(VLOOKUP(L1527,Mapping!AW:BA,5,FALSE),"")</f>
        <v>1</v>
      </c>
      <c r="L1527" s="105" t="s">
        <v>905</v>
      </c>
      <c r="M1527" s="362" t="s">
        <v>3042</v>
      </c>
      <c r="N1527" s="97" t="s">
        <v>2879</v>
      </c>
      <c r="O1527" s="255">
        <v>44979</v>
      </c>
      <c r="P1527" s="102" t="s">
        <v>933</v>
      </c>
      <c r="Q1527" s="97">
        <v>2.9000000000000001E-2</v>
      </c>
      <c r="R1527" s="97">
        <v>29</v>
      </c>
      <c r="S1527" s="97"/>
      <c r="T1527" s="217"/>
      <c r="U1527" s="243"/>
      <c r="V1527" s="97"/>
      <c r="W1527" s="97"/>
      <c r="X1527" s="97"/>
      <c r="Y1527" s="217"/>
      <c r="Z1527" s="217"/>
      <c r="AA1527" s="217"/>
      <c r="AB1527" s="247"/>
      <c r="AC1527" s="97"/>
      <c r="AD1527" s="100">
        <f>IF(AE1527="","",VLOOKUP(AE1527,Mapping!AT:AU,2,FALSE))</f>
        <v>2</v>
      </c>
      <c r="AE1527" s="13" t="s">
        <v>1</v>
      </c>
    </row>
    <row r="1528" spans="1:31">
      <c r="A1528" s="26" t="s">
        <v>334</v>
      </c>
      <c r="B1528" s="36" t="s">
        <v>335</v>
      </c>
      <c r="C1528" s="207">
        <v>17</v>
      </c>
      <c r="D1528" s="207">
        <v>14</v>
      </c>
      <c r="E1528" s="312" t="s">
        <v>1967</v>
      </c>
      <c r="F1528" s="243"/>
      <c r="G1528" s="97"/>
      <c r="H1528" s="99" t="str">
        <f t="shared" si="179"/>
        <v/>
      </c>
      <c r="I1528" s="99" t="str">
        <f t="shared" si="180"/>
        <v/>
      </c>
      <c r="J1528" s="388" t="s">
        <v>205</v>
      </c>
      <c r="K1528" s="331">
        <f>IFERROR(VLOOKUP(L1528,Mapping!AW:BA,5,FALSE),"")</f>
        <v>3</v>
      </c>
      <c r="L1528" s="483" t="s">
        <v>943</v>
      </c>
      <c r="M1528" s="362" t="s">
        <v>3042</v>
      </c>
      <c r="N1528" s="360" t="s">
        <v>2879</v>
      </c>
      <c r="O1528" s="255">
        <v>44979</v>
      </c>
      <c r="P1528" s="102" t="s">
        <v>933</v>
      </c>
      <c r="Q1528" s="246">
        <v>2.3E-2</v>
      </c>
      <c r="R1528" s="97">
        <v>23</v>
      </c>
      <c r="S1528" s="97"/>
      <c r="T1528" s="217"/>
      <c r="U1528" s="243"/>
      <c r="V1528" s="97"/>
      <c r="W1528" s="97"/>
      <c r="X1528" s="97"/>
      <c r="Y1528" s="217"/>
      <c r="Z1528" s="217"/>
      <c r="AA1528" s="217"/>
      <c r="AB1528" s="247"/>
      <c r="AC1528" s="97"/>
      <c r="AD1528" s="100">
        <f>IF(AE1528="","",VLOOKUP(AE1528,Mapping!AT:AU,2,FALSE))</f>
        <v>2</v>
      </c>
      <c r="AE1528" s="13" t="s">
        <v>1</v>
      </c>
    </row>
    <row r="1529" spans="1:31">
      <c r="A1529" s="215">
        <v>1165</v>
      </c>
      <c r="B1529" s="116" t="s">
        <v>184</v>
      </c>
      <c r="C1529" s="207">
        <v>1</v>
      </c>
      <c r="D1529" s="207">
        <v>1</v>
      </c>
      <c r="E1529" s="312" t="s">
        <v>2513</v>
      </c>
      <c r="F1529" s="243"/>
      <c r="G1529" s="97"/>
      <c r="H1529" s="99" t="str">
        <f t="shared" si="179"/>
        <v/>
      </c>
      <c r="I1529" s="99" t="str">
        <f t="shared" si="180"/>
        <v/>
      </c>
      <c r="J1529" s="388" t="s">
        <v>205</v>
      </c>
      <c r="K1529" s="331">
        <f>IFERROR(VLOOKUP(L1529,Mapping!AW:BA,5,FALSE),"")</f>
        <v>2</v>
      </c>
      <c r="L1529" s="104" t="s">
        <v>925</v>
      </c>
      <c r="M1529" s="336" t="s">
        <v>2938</v>
      </c>
      <c r="N1529" s="97" t="s">
        <v>2879</v>
      </c>
      <c r="O1529" s="255">
        <v>44979</v>
      </c>
      <c r="P1529" s="13" t="s">
        <v>3202</v>
      </c>
      <c r="Q1529" s="246">
        <v>0.05</v>
      </c>
      <c r="R1529" s="97">
        <v>50</v>
      </c>
      <c r="S1529" s="97"/>
      <c r="T1529" s="217"/>
      <c r="U1529" s="243"/>
      <c r="V1529" s="97"/>
      <c r="W1529" s="97"/>
      <c r="X1529" s="97"/>
      <c r="Y1529" s="217">
        <v>5</v>
      </c>
      <c r="Z1529" s="217">
        <v>21</v>
      </c>
      <c r="AA1529" s="217"/>
      <c r="AB1529" s="247"/>
      <c r="AC1529" s="97"/>
      <c r="AD1529" s="100">
        <f>IF(AE1529="","",VLOOKUP(AE1529,Mapping!AT:AU,2,FALSE))</f>
        <v>3</v>
      </c>
      <c r="AE1529" s="13" t="s">
        <v>148</v>
      </c>
    </row>
    <row r="1530" spans="1:31">
      <c r="A1530" s="215" t="s">
        <v>623</v>
      </c>
      <c r="B1530" s="217" t="s">
        <v>624</v>
      </c>
      <c r="C1530" s="207">
        <v>3</v>
      </c>
      <c r="D1530" s="207">
        <v>12</v>
      </c>
      <c r="E1530" s="312" t="s">
        <v>2513</v>
      </c>
      <c r="F1530" s="243"/>
      <c r="G1530" s="97"/>
      <c r="H1530" s="99" t="str">
        <f t="shared" si="179"/>
        <v/>
      </c>
      <c r="I1530" s="99" t="str">
        <f t="shared" si="180"/>
        <v/>
      </c>
      <c r="J1530" s="388" t="s">
        <v>205</v>
      </c>
      <c r="K1530" s="331">
        <f>IFERROR(VLOOKUP(L1530,Mapping!AW:BA,5,FALSE),"")</f>
        <v>2</v>
      </c>
      <c r="L1530" s="104" t="s">
        <v>925</v>
      </c>
      <c r="M1530" s="336" t="s">
        <v>2938</v>
      </c>
      <c r="N1530" s="97" t="s">
        <v>2879</v>
      </c>
      <c r="O1530" s="255">
        <v>44979</v>
      </c>
      <c r="P1530" s="13" t="s">
        <v>3202</v>
      </c>
      <c r="Q1530" s="246">
        <v>4.4999999999999998E-2</v>
      </c>
      <c r="R1530" s="97">
        <v>45</v>
      </c>
      <c r="S1530" s="97"/>
      <c r="T1530" s="217"/>
      <c r="U1530" s="243"/>
      <c r="V1530" s="97"/>
      <c r="W1530" s="97"/>
      <c r="X1530" s="97"/>
      <c r="Y1530" s="217">
        <v>5</v>
      </c>
      <c r="Z1530" s="217">
        <v>21</v>
      </c>
      <c r="AA1530" s="217"/>
      <c r="AB1530" s="247"/>
      <c r="AC1530" s="97"/>
      <c r="AD1530" s="100">
        <f>IF(AE1530="","",VLOOKUP(AE1530,Mapping!AT:AU,2,FALSE))</f>
        <v>3</v>
      </c>
      <c r="AE1530" s="13" t="s">
        <v>148</v>
      </c>
    </row>
    <row r="1531" spans="1:31">
      <c r="A1531" s="215">
        <v>1160</v>
      </c>
      <c r="B1531" s="217" t="s">
        <v>180</v>
      </c>
      <c r="C1531" s="207">
        <v>1</v>
      </c>
      <c r="D1531" s="207">
        <v>2</v>
      </c>
      <c r="E1531" s="312" t="s">
        <v>2499</v>
      </c>
      <c r="F1531" s="243"/>
      <c r="G1531" s="97"/>
      <c r="H1531" s="99" t="str">
        <f t="shared" si="179"/>
        <v/>
      </c>
      <c r="I1531" s="99" t="str">
        <f t="shared" si="180"/>
        <v/>
      </c>
      <c r="J1531" s="388" t="s">
        <v>205</v>
      </c>
      <c r="K1531" s="331">
        <f>IFERROR(VLOOKUP(L1531,Mapping!AW:BA,5,FALSE),"")</f>
        <v>2</v>
      </c>
      <c r="L1531" s="104" t="s">
        <v>925</v>
      </c>
      <c r="M1531" s="336" t="s">
        <v>2938</v>
      </c>
      <c r="N1531" s="360" t="s">
        <v>2879</v>
      </c>
      <c r="O1531" s="255">
        <v>44979</v>
      </c>
      <c r="P1531" s="13" t="s">
        <v>3202</v>
      </c>
      <c r="Q1531" s="246">
        <v>5.5E-2</v>
      </c>
      <c r="R1531" s="97">
        <v>55</v>
      </c>
      <c r="S1531" s="97"/>
      <c r="T1531" s="217"/>
      <c r="U1531" s="243"/>
      <c r="V1531" s="97"/>
      <c r="W1531" s="97"/>
      <c r="X1531" s="97"/>
      <c r="Y1531" s="217">
        <v>5</v>
      </c>
      <c r="Z1531" s="217">
        <v>21</v>
      </c>
      <c r="AA1531" s="217"/>
      <c r="AB1531" s="247"/>
      <c r="AC1531" s="97"/>
      <c r="AD1531" s="100">
        <f>IF(AE1531="","",VLOOKUP(AE1531,Mapping!AT:AU,2,FALSE))</f>
        <v>3</v>
      </c>
      <c r="AE1531" s="13" t="s">
        <v>148</v>
      </c>
    </row>
    <row r="1532" spans="1:31">
      <c r="A1532" s="387" t="s">
        <v>336</v>
      </c>
      <c r="B1532" s="361" t="s">
        <v>337</v>
      </c>
      <c r="C1532" s="210">
        <v>16</v>
      </c>
      <c r="D1532" s="210">
        <v>9</v>
      </c>
      <c r="E1532" s="317"/>
      <c r="F1532" s="359"/>
      <c r="G1532" s="360"/>
      <c r="H1532" s="360"/>
      <c r="I1532" s="360"/>
      <c r="J1532" s="388" t="s">
        <v>205</v>
      </c>
      <c r="K1532" s="331">
        <f>IFERROR(VLOOKUP(L1532,Mapping!AW:BA,5,FALSE),"")</f>
        <v>2</v>
      </c>
      <c r="L1532" s="105" t="s">
        <v>925</v>
      </c>
      <c r="M1532" s="362" t="s">
        <v>2938</v>
      </c>
      <c r="N1532" s="360" t="s">
        <v>2933</v>
      </c>
      <c r="O1532" s="363">
        <v>44981</v>
      </c>
      <c r="P1532" s="102" t="s">
        <v>933</v>
      </c>
      <c r="Q1532" s="364">
        <v>0.24</v>
      </c>
      <c r="R1532" s="360">
        <v>24</v>
      </c>
      <c r="S1532" s="360"/>
      <c r="T1532" s="361">
        <v>1</v>
      </c>
      <c r="U1532" s="359"/>
      <c r="V1532" s="360"/>
      <c r="W1532" s="360"/>
      <c r="X1532" s="360"/>
      <c r="Y1532" s="361"/>
      <c r="Z1532" s="361"/>
      <c r="AA1532" s="361"/>
      <c r="AB1532" s="365"/>
      <c r="AC1532" s="360"/>
      <c r="AD1532" s="366">
        <v>2</v>
      </c>
      <c r="AE1532" s="13" t="s">
        <v>1</v>
      </c>
    </row>
    <row r="1533" spans="1:31">
      <c r="A1533" t="s">
        <v>346</v>
      </c>
      <c r="B1533" t="s">
        <v>347</v>
      </c>
      <c r="C1533" s="210">
        <v>16</v>
      </c>
      <c r="D1533" s="210">
        <v>10</v>
      </c>
      <c r="E1533" s="317"/>
      <c r="F1533" s="359"/>
      <c r="G1533" s="360"/>
      <c r="H1533" s="360"/>
      <c r="I1533" s="360"/>
      <c r="J1533" s="388" t="s">
        <v>205</v>
      </c>
      <c r="K1533" s="331">
        <f>IFERROR(VLOOKUP(L1533,Mapping!AW:BA,5,FALSE),"")</f>
        <v>2</v>
      </c>
      <c r="L1533" s="105" t="s">
        <v>925</v>
      </c>
      <c r="M1533" s="362" t="s">
        <v>3042</v>
      </c>
      <c r="N1533" s="360" t="s">
        <v>2933</v>
      </c>
      <c r="O1533" s="363">
        <v>44981</v>
      </c>
      <c r="P1533" s="102" t="s">
        <v>933</v>
      </c>
      <c r="Q1533" s="364">
        <v>2.1000000000000001E-2</v>
      </c>
      <c r="R1533" s="360">
        <v>21</v>
      </c>
      <c r="S1533" s="360"/>
      <c r="T1533" s="361">
        <v>1</v>
      </c>
      <c r="U1533" s="359"/>
      <c r="V1533" s="360"/>
      <c r="W1533" s="360"/>
      <c r="X1533" s="360"/>
      <c r="Y1533" s="361"/>
      <c r="Z1533" s="361"/>
      <c r="AA1533" s="361"/>
      <c r="AB1533" s="365"/>
      <c r="AC1533" s="360"/>
      <c r="AD1533" s="366">
        <v>2</v>
      </c>
      <c r="AE1533" s="13" t="s">
        <v>1</v>
      </c>
    </row>
    <row r="1534" spans="1:31">
      <c r="A1534" t="s">
        <v>350</v>
      </c>
      <c r="B1534" t="s">
        <v>351</v>
      </c>
      <c r="C1534" s="207">
        <v>16</v>
      </c>
      <c r="D1534" s="207">
        <v>11</v>
      </c>
      <c r="E1534" s="312"/>
      <c r="F1534" s="243"/>
      <c r="G1534" s="97"/>
      <c r="H1534" s="97"/>
      <c r="I1534" s="97"/>
      <c r="J1534" s="388" t="s">
        <v>205</v>
      </c>
      <c r="K1534" s="331">
        <f>IFERROR(VLOOKUP(L1534,Mapping!AW:BA,5,FALSE),"")</f>
        <v>3</v>
      </c>
      <c r="L1534" s="105" t="s">
        <v>943</v>
      </c>
      <c r="M1534" s="336" t="s">
        <v>3042</v>
      </c>
      <c r="N1534" s="97" t="s">
        <v>2933</v>
      </c>
      <c r="O1534" s="255">
        <v>44981</v>
      </c>
      <c r="P1534" s="13" t="s">
        <v>933</v>
      </c>
      <c r="Q1534" s="246">
        <v>2.1999999999999999E-2</v>
      </c>
      <c r="R1534" s="97">
        <v>22</v>
      </c>
      <c r="S1534" s="97"/>
      <c r="T1534" s="217">
        <v>1</v>
      </c>
      <c r="U1534" s="243"/>
      <c r="V1534" s="97"/>
      <c r="W1534" s="97"/>
      <c r="X1534" s="97"/>
      <c r="Y1534" s="217"/>
      <c r="Z1534" s="217"/>
      <c r="AA1534" s="217"/>
      <c r="AB1534" s="247"/>
      <c r="AC1534" s="97"/>
      <c r="AD1534" s="366">
        <v>2</v>
      </c>
      <c r="AE1534" s="13" t="s">
        <v>1</v>
      </c>
    </row>
    <row r="1535" spans="1:31">
      <c r="A1535" s="215" t="s">
        <v>339</v>
      </c>
      <c r="B1535" s="217" t="s">
        <v>340</v>
      </c>
      <c r="C1535" s="207">
        <v>17</v>
      </c>
      <c r="D1535" s="207">
        <v>13</v>
      </c>
      <c r="E1535" s="312"/>
      <c r="F1535" s="243"/>
      <c r="G1535" s="97"/>
      <c r="H1535" s="97"/>
      <c r="I1535" s="97"/>
      <c r="J1535" s="388" t="s">
        <v>205</v>
      </c>
      <c r="K1535" s="331">
        <f>IFERROR(VLOOKUP(L1535,Mapping!AW:BA,5,FALSE),"")</f>
        <v>3</v>
      </c>
      <c r="L1535" s="105" t="s">
        <v>943</v>
      </c>
      <c r="M1535" s="336" t="s">
        <v>3042</v>
      </c>
      <c r="N1535" s="97" t="s">
        <v>2933</v>
      </c>
      <c r="O1535" s="255">
        <v>44981</v>
      </c>
      <c r="P1535" s="13" t="s">
        <v>933</v>
      </c>
      <c r="Q1535" s="246">
        <v>2.1999999999999999E-2</v>
      </c>
      <c r="R1535" s="97">
        <v>22</v>
      </c>
      <c r="S1535" s="97"/>
      <c r="T1535" s="217">
        <v>1</v>
      </c>
      <c r="U1535" s="243"/>
      <c r="V1535" s="97"/>
      <c r="W1535" s="97"/>
      <c r="X1535" s="97"/>
      <c r="Y1535" s="217"/>
      <c r="Z1535" s="217"/>
      <c r="AA1535" s="217"/>
      <c r="AB1535" s="247"/>
      <c r="AC1535" s="97"/>
      <c r="AD1535" s="366">
        <v>2</v>
      </c>
      <c r="AE1535" s="13" t="s">
        <v>1</v>
      </c>
    </row>
    <row r="1536" spans="1:31">
      <c r="A1536" s="215" t="s">
        <v>341</v>
      </c>
      <c r="B1536" s="217" t="s">
        <v>342</v>
      </c>
      <c r="C1536" s="207">
        <v>17</v>
      </c>
      <c r="D1536" s="207">
        <v>14</v>
      </c>
      <c r="E1536" s="312"/>
      <c r="F1536" s="243"/>
      <c r="G1536" s="97"/>
      <c r="H1536" s="97"/>
      <c r="I1536" s="97"/>
      <c r="J1536" s="388" t="s">
        <v>205</v>
      </c>
      <c r="K1536" s="331">
        <f>IFERROR(VLOOKUP(L1536,Mapping!AW:BA,5,FALSE),"")</f>
        <v>2</v>
      </c>
      <c r="L1536" s="105" t="s">
        <v>925</v>
      </c>
      <c r="M1536" s="336" t="s">
        <v>3042</v>
      </c>
      <c r="N1536" s="97" t="s">
        <v>2933</v>
      </c>
      <c r="O1536" s="255">
        <v>44981</v>
      </c>
      <c r="P1536" s="13" t="s">
        <v>933</v>
      </c>
      <c r="Q1536" s="246">
        <v>2.3E-2</v>
      </c>
      <c r="R1536" s="97">
        <v>23</v>
      </c>
      <c r="S1536" s="97"/>
      <c r="T1536" s="217">
        <v>1</v>
      </c>
      <c r="U1536" s="243"/>
      <c r="V1536" s="97"/>
      <c r="W1536" s="97"/>
      <c r="X1536" s="97"/>
      <c r="Y1536" s="217"/>
      <c r="Z1536" s="217"/>
      <c r="AA1536" s="217"/>
      <c r="AB1536" s="247"/>
      <c r="AC1536" s="97"/>
      <c r="AD1536" s="366">
        <v>2</v>
      </c>
      <c r="AE1536" s="13" t="s">
        <v>1</v>
      </c>
    </row>
    <row r="1537" spans="1:31" ht="29">
      <c r="A1537" s="387" t="s">
        <v>352</v>
      </c>
      <c r="B1537" s="361" t="s">
        <v>353</v>
      </c>
      <c r="C1537" s="210">
        <v>17</v>
      </c>
      <c r="D1537" s="210">
        <v>14</v>
      </c>
      <c r="E1537" s="317"/>
      <c r="F1537" s="359"/>
      <c r="G1537" s="360"/>
      <c r="H1537" s="360"/>
      <c r="I1537" s="360"/>
      <c r="J1537" s="388" t="s">
        <v>205</v>
      </c>
      <c r="K1537" s="331" t="str">
        <f>IFERROR(VLOOKUP(L1537,Mapping!AW:BA,5,FALSE),"")</f>
        <v/>
      </c>
      <c r="L1537" s="105" t="s">
        <v>281</v>
      </c>
      <c r="M1537" s="362" t="s">
        <v>3042</v>
      </c>
      <c r="N1537" s="360" t="s">
        <v>2933</v>
      </c>
      <c r="O1537" s="363">
        <v>44981</v>
      </c>
      <c r="P1537" s="13" t="s">
        <v>933</v>
      </c>
      <c r="Q1537" s="364">
        <v>2.4E-2</v>
      </c>
      <c r="R1537" s="360">
        <v>24</v>
      </c>
      <c r="S1537" s="360"/>
      <c r="T1537" s="361">
        <v>1</v>
      </c>
      <c r="U1537" s="359"/>
      <c r="V1537" s="360"/>
      <c r="W1537" s="360"/>
      <c r="X1537" s="360"/>
      <c r="Y1537" s="361"/>
      <c r="Z1537" s="361"/>
      <c r="AA1537" s="361"/>
      <c r="AB1537" s="365" t="s">
        <v>3244</v>
      </c>
      <c r="AC1537" s="360"/>
      <c r="AD1537" s="366">
        <v>2</v>
      </c>
      <c r="AE1537" s="13" t="s">
        <v>1</v>
      </c>
    </row>
    <row r="1538" spans="1:31">
      <c r="A1538" s="387" t="s">
        <v>3245</v>
      </c>
      <c r="B1538" s="361" t="s">
        <v>356</v>
      </c>
      <c r="C1538" s="210">
        <v>17</v>
      </c>
      <c r="D1538" s="210">
        <v>16</v>
      </c>
      <c r="E1538" s="317"/>
      <c r="F1538" s="359"/>
      <c r="G1538" s="360"/>
      <c r="H1538" s="360"/>
      <c r="I1538" s="360"/>
      <c r="J1538" s="388" t="s">
        <v>205</v>
      </c>
      <c r="K1538" s="331">
        <f>IFERROR(VLOOKUP(L1538,Mapping!AW:BA,5,FALSE),"")</f>
        <v>3</v>
      </c>
      <c r="L1538" s="105" t="s">
        <v>943</v>
      </c>
      <c r="M1538" s="362" t="s">
        <v>3042</v>
      </c>
      <c r="N1538" s="360" t="s">
        <v>2933</v>
      </c>
      <c r="O1538" s="363">
        <v>44984</v>
      </c>
      <c r="P1538" s="13" t="s">
        <v>933</v>
      </c>
      <c r="Q1538" s="364">
        <v>2.1999999999999999E-2</v>
      </c>
      <c r="R1538" s="360">
        <v>22</v>
      </c>
      <c r="S1538" s="360"/>
      <c r="T1538" s="361">
        <v>1</v>
      </c>
      <c r="U1538" s="359"/>
      <c r="V1538" s="360"/>
      <c r="W1538" s="360"/>
      <c r="X1538" s="360"/>
      <c r="Y1538" s="361"/>
      <c r="Z1538" s="361"/>
      <c r="AA1538" s="361"/>
      <c r="AB1538" s="365"/>
      <c r="AC1538" s="360"/>
      <c r="AD1538" s="366">
        <v>2</v>
      </c>
      <c r="AE1538" s="13" t="s">
        <v>1</v>
      </c>
    </row>
    <row r="1539" spans="1:31">
      <c r="A1539" s="387" t="s">
        <v>3246</v>
      </c>
      <c r="B1539" s="361" t="s">
        <v>369</v>
      </c>
      <c r="C1539" s="210">
        <v>17</v>
      </c>
      <c r="D1539" s="210">
        <v>20</v>
      </c>
      <c r="E1539" s="317"/>
      <c r="F1539" s="359"/>
      <c r="G1539" s="360"/>
      <c r="H1539" s="360"/>
      <c r="I1539" s="360"/>
      <c r="J1539" s="388" t="s">
        <v>205</v>
      </c>
      <c r="K1539" s="331">
        <f>IFERROR(VLOOKUP(L1539,Mapping!AW:BA,5,FALSE),"")</f>
        <v>1</v>
      </c>
      <c r="L1539" s="105" t="s">
        <v>905</v>
      </c>
      <c r="M1539" s="362" t="s">
        <v>3042</v>
      </c>
      <c r="N1539" s="360" t="s">
        <v>2933</v>
      </c>
      <c r="O1539" s="363">
        <v>44984</v>
      </c>
      <c r="P1539" s="13" t="s">
        <v>933</v>
      </c>
      <c r="Q1539" s="364">
        <v>2.4E-2</v>
      </c>
      <c r="R1539" s="360">
        <v>24</v>
      </c>
      <c r="S1539" s="360"/>
      <c r="T1539" s="361">
        <v>1</v>
      </c>
      <c r="U1539" s="359"/>
      <c r="V1539" s="360"/>
      <c r="W1539" s="360"/>
      <c r="X1539" s="360"/>
      <c r="Y1539" s="361"/>
      <c r="Z1539" s="361"/>
      <c r="AA1539" s="361"/>
      <c r="AB1539" s="365"/>
      <c r="AC1539" s="360"/>
      <c r="AD1539" s="366">
        <v>2</v>
      </c>
      <c r="AE1539" s="13" t="s">
        <v>1</v>
      </c>
    </row>
    <row r="1540" spans="1:31">
      <c r="A1540" s="387" t="s">
        <v>3247</v>
      </c>
      <c r="B1540" s="361" t="s">
        <v>3248</v>
      </c>
      <c r="C1540" s="210">
        <v>17</v>
      </c>
      <c r="D1540" s="210">
        <v>15</v>
      </c>
      <c r="E1540" s="317"/>
      <c r="F1540" s="359"/>
      <c r="G1540" s="360"/>
      <c r="H1540" s="360"/>
      <c r="I1540" s="360"/>
      <c r="J1540" s="388" t="s">
        <v>205</v>
      </c>
      <c r="K1540" s="331">
        <f>IFERROR(VLOOKUP(L1540,Mapping!AW:BA,5,FALSE),"")</f>
        <v>2</v>
      </c>
      <c r="L1540" s="105" t="s">
        <v>925</v>
      </c>
      <c r="M1540" s="362" t="s">
        <v>3042</v>
      </c>
      <c r="N1540" s="360" t="s">
        <v>2933</v>
      </c>
      <c r="O1540" s="363">
        <v>44984</v>
      </c>
      <c r="P1540" s="13" t="s">
        <v>933</v>
      </c>
      <c r="Q1540" s="364">
        <v>2.5000000000000001E-2</v>
      </c>
      <c r="R1540" s="360">
        <v>25</v>
      </c>
      <c r="S1540" s="360"/>
      <c r="T1540" s="361">
        <v>1</v>
      </c>
      <c r="U1540" s="359"/>
      <c r="V1540" s="360"/>
      <c r="W1540" s="360"/>
      <c r="X1540" s="360"/>
      <c r="Y1540" s="361"/>
      <c r="Z1540" s="361"/>
      <c r="AA1540" s="361"/>
      <c r="AB1540" s="365"/>
      <c r="AC1540" s="360"/>
      <c r="AD1540" s="366">
        <v>2</v>
      </c>
      <c r="AE1540" s="13" t="s">
        <v>1</v>
      </c>
    </row>
    <row r="1541" spans="1:31">
      <c r="A1541" s="387" t="s">
        <v>3249</v>
      </c>
      <c r="B1541" s="361" t="s">
        <v>3250</v>
      </c>
      <c r="C1541" s="210">
        <v>17</v>
      </c>
      <c r="D1541" s="210">
        <v>15</v>
      </c>
      <c r="E1541" s="317" t="s">
        <v>1960</v>
      </c>
      <c r="F1541" s="359"/>
      <c r="G1541" s="360"/>
      <c r="H1541" s="360"/>
      <c r="I1541" s="360"/>
      <c r="J1541" s="388" t="s">
        <v>205</v>
      </c>
      <c r="K1541" s="331">
        <f>IFERROR(VLOOKUP(L1541,Mapping!AW:BA,5,FALSE),"")</f>
        <v>2</v>
      </c>
      <c r="L1541" s="105" t="s">
        <v>925</v>
      </c>
      <c r="M1541" s="362" t="s">
        <v>3042</v>
      </c>
      <c r="N1541" s="360" t="s">
        <v>2933</v>
      </c>
      <c r="O1541" s="363">
        <v>44984</v>
      </c>
      <c r="P1541" s="13" t="s">
        <v>933</v>
      </c>
      <c r="Q1541" s="364">
        <v>2.3E-2</v>
      </c>
      <c r="R1541" s="360">
        <v>23</v>
      </c>
      <c r="S1541" s="360"/>
      <c r="T1541" s="361">
        <v>1</v>
      </c>
      <c r="U1541" s="359"/>
      <c r="V1541" s="360"/>
      <c r="W1541" s="360"/>
      <c r="X1541" s="360"/>
      <c r="Y1541" s="361"/>
      <c r="Z1541" s="361"/>
      <c r="AA1541" s="361"/>
      <c r="AB1541" s="365"/>
      <c r="AC1541" s="360"/>
      <c r="AD1541" s="366">
        <v>2</v>
      </c>
      <c r="AE1541" s="13" t="s">
        <v>1</v>
      </c>
    </row>
    <row r="1542" spans="1:31">
      <c r="A1542" s="387" t="s">
        <v>3251</v>
      </c>
      <c r="B1542" s="361" t="s">
        <v>3252</v>
      </c>
      <c r="C1542" s="210">
        <v>17</v>
      </c>
      <c r="D1542" s="210">
        <v>15</v>
      </c>
      <c r="E1542" s="317" t="s">
        <v>2446</v>
      </c>
      <c r="F1542" s="359"/>
      <c r="G1542" s="360"/>
      <c r="H1542" s="360"/>
      <c r="I1542" s="360"/>
      <c r="J1542" s="388" t="s">
        <v>205</v>
      </c>
      <c r="K1542" s="331">
        <f>IFERROR(VLOOKUP(L1542,Mapping!AW:BA,5,FALSE),"")</f>
        <v>2</v>
      </c>
      <c r="L1542" s="105" t="s">
        <v>925</v>
      </c>
      <c r="M1542" s="362" t="s">
        <v>3042</v>
      </c>
      <c r="N1542" s="360" t="s">
        <v>2933</v>
      </c>
      <c r="O1542" s="363">
        <v>44984</v>
      </c>
      <c r="P1542" s="13" t="s">
        <v>933</v>
      </c>
      <c r="Q1542" s="364">
        <v>2.4E-2</v>
      </c>
      <c r="R1542" s="360">
        <v>24</v>
      </c>
      <c r="S1542" s="360"/>
      <c r="T1542" s="361">
        <v>1</v>
      </c>
      <c r="U1542" s="359"/>
      <c r="V1542" s="360"/>
      <c r="W1542" s="360"/>
      <c r="X1542" s="360"/>
      <c r="Y1542" s="361"/>
      <c r="Z1542" s="361"/>
      <c r="AA1542" s="361"/>
      <c r="AB1542" s="365"/>
      <c r="AC1542" s="360"/>
      <c r="AD1542" s="366">
        <v>2</v>
      </c>
      <c r="AE1542" s="13" t="s">
        <v>1</v>
      </c>
    </row>
    <row r="1543" spans="1:31">
      <c r="A1543" s="387" t="s">
        <v>3253</v>
      </c>
      <c r="B1543" s="361" t="s">
        <v>3254</v>
      </c>
      <c r="C1543" s="210">
        <v>17</v>
      </c>
      <c r="D1543" s="210">
        <v>15</v>
      </c>
      <c r="E1543" s="317" t="s">
        <v>1353</v>
      </c>
      <c r="F1543" s="359"/>
      <c r="G1543" s="360"/>
      <c r="H1543" s="360"/>
      <c r="I1543" s="360"/>
      <c r="J1543" s="388" t="s">
        <v>205</v>
      </c>
      <c r="K1543" s="331">
        <f>IFERROR(VLOOKUP(L1543,Mapping!AW:BA,5,FALSE),"")</f>
        <v>2</v>
      </c>
      <c r="L1543" s="105" t="s">
        <v>925</v>
      </c>
      <c r="M1543" s="362" t="s">
        <v>3042</v>
      </c>
      <c r="N1543" s="360" t="s">
        <v>2933</v>
      </c>
      <c r="O1543" s="363">
        <v>44984</v>
      </c>
      <c r="P1543" s="13" t="s">
        <v>933</v>
      </c>
      <c r="Q1543" s="364">
        <v>2.4E-2</v>
      </c>
      <c r="R1543" s="360">
        <v>24</v>
      </c>
      <c r="S1543" s="360"/>
      <c r="T1543" s="361">
        <v>1</v>
      </c>
      <c r="U1543" s="359"/>
      <c r="V1543" s="360"/>
      <c r="W1543" s="360"/>
      <c r="X1543" s="360"/>
      <c r="Y1543" s="361"/>
      <c r="Z1543" s="361"/>
      <c r="AA1543" s="361"/>
      <c r="AB1543" s="365"/>
      <c r="AC1543" s="360"/>
      <c r="AD1543" s="366">
        <v>2</v>
      </c>
      <c r="AE1543" s="13" t="s">
        <v>1</v>
      </c>
    </row>
    <row r="1544" spans="1:31">
      <c r="A1544" s="26" t="s">
        <v>408</v>
      </c>
      <c r="B1544" s="36" t="s">
        <v>409</v>
      </c>
      <c r="C1544" s="207">
        <v>17</v>
      </c>
      <c r="D1544" s="207">
        <v>15</v>
      </c>
      <c r="E1544" s="312" t="s">
        <v>2441</v>
      </c>
      <c r="F1544" s="243"/>
      <c r="G1544" s="97"/>
      <c r="H1544" s="97"/>
      <c r="I1544" s="97"/>
      <c r="J1544" s="388" t="s">
        <v>205</v>
      </c>
      <c r="K1544" s="331">
        <f>IFERROR(VLOOKUP(L1544,Mapping!AW:BA,5,FALSE),"")</f>
        <v>2</v>
      </c>
      <c r="L1544" s="484" t="s">
        <v>925</v>
      </c>
      <c r="M1544" s="362" t="s">
        <v>3042</v>
      </c>
      <c r="N1544" s="97" t="s">
        <v>2879</v>
      </c>
      <c r="O1544" s="255">
        <v>44985</v>
      </c>
      <c r="P1544" s="13" t="s">
        <v>933</v>
      </c>
      <c r="Q1544" s="246" t="s">
        <v>3219</v>
      </c>
      <c r="R1544" s="97"/>
      <c r="S1544" s="97"/>
      <c r="T1544" s="217"/>
      <c r="U1544" s="243"/>
      <c r="V1544" s="97"/>
      <c r="W1544" s="97"/>
      <c r="X1544" s="97"/>
      <c r="Y1544" s="217"/>
      <c r="Z1544" s="217"/>
      <c r="AA1544" s="217"/>
      <c r="AB1544" s="247"/>
      <c r="AC1544" s="97"/>
      <c r="AD1544" s="100">
        <f>IF(AE1544="","",VLOOKUP(AE1544,Mapping!AT:AU,2,FALSE))</f>
        <v>2</v>
      </c>
      <c r="AE1544" s="13" t="s">
        <v>1</v>
      </c>
    </row>
    <row r="1545" spans="1:31">
      <c r="A1545" s="26" t="s">
        <v>411</v>
      </c>
      <c r="B1545" s="36" t="s">
        <v>412</v>
      </c>
      <c r="C1545" s="207">
        <v>17</v>
      </c>
      <c r="D1545" s="207">
        <v>15</v>
      </c>
      <c r="E1545" s="312" t="s">
        <v>2320</v>
      </c>
      <c r="F1545" s="243"/>
      <c r="G1545" s="97"/>
      <c r="H1545" s="97"/>
      <c r="I1545" s="97"/>
      <c r="J1545" s="388" t="s">
        <v>205</v>
      </c>
      <c r="K1545" s="331">
        <f>IFERROR(VLOOKUP(L1545,Mapping!AW:BA,5,FALSE),"")</f>
        <v>2</v>
      </c>
      <c r="L1545" s="484" t="s">
        <v>925</v>
      </c>
      <c r="M1545" s="362" t="s">
        <v>3042</v>
      </c>
      <c r="N1545" s="97" t="s">
        <v>2879</v>
      </c>
      <c r="O1545" s="255">
        <v>44985</v>
      </c>
      <c r="P1545" s="13" t="s">
        <v>933</v>
      </c>
      <c r="Q1545" s="246">
        <v>2.5999999999999999E-2</v>
      </c>
      <c r="R1545" s="97">
        <v>26</v>
      </c>
      <c r="S1545" s="97"/>
      <c r="T1545" s="217"/>
      <c r="U1545" s="243"/>
      <c r="V1545" s="97"/>
      <c r="W1545" s="97"/>
      <c r="X1545" s="97"/>
      <c r="Y1545" s="217"/>
      <c r="Z1545" s="217"/>
      <c r="AA1545" s="217"/>
      <c r="AB1545" s="247"/>
      <c r="AC1545" s="97"/>
      <c r="AD1545" s="100">
        <f>IF(AE1545="","",VLOOKUP(AE1545,Mapping!AT:AU,2,FALSE))</f>
        <v>2</v>
      </c>
      <c r="AE1545" s="13" t="s">
        <v>1</v>
      </c>
    </row>
    <row r="1546" spans="1:31">
      <c r="A1546" s="26" t="s">
        <v>419</v>
      </c>
      <c r="B1546" s="34" t="s">
        <v>420</v>
      </c>
      <c r="C1546" s="207">
        <v>17</v>
      </c>
      <c r="D1546" s="207">
        <v>16</v>
      </c>
      <c r="E1546" s="312" t="s">
        <v>1957</v>
      </c>
      <c r="F1546" s="243"/>
      <c r="G1546" s="97"/>
      <c r="H1546" s="97"/>
      <c r="I1546" s="97"/>
      <c r="J1546" s="388" t="s">
        <v>205</v>
      </c>
      <c r="K1546" s="331">
        <f>IFERROR(VLOOKUP(L1546,Mapping!AW:BA,5,FALSE),"")</f>
        <v>3</v>
      </c>
      <c r="L1546" s="484" t="s">
        <v>943</v>
      </c>
      <c r="M1546" s="362" t="s">
        <v>3042</v>
      </c>
      <c r="N1546" s="97" t="s">
        <v>2879</v>
      </c>
      <c r="O1546" s="255">
        <v>44985</v>
      </c>
      <c r="P1546" s="13" t="s">
        <v>933</v>
      </c>
      <c r="Q1546" s="246">
        <v>1.9E-2</v>
      </c>
      <c r="R1546" s="97">
        <v>19</v>
      </c>
      <c r="S1546" s="97"/>
      <c r="T1546" s="217"/>
      <c r="U1546" s="243"/>
      <c r="V1546" s="97"/>
      <c r="W1546" s="97"/>
      <c r="X1546" s="97"/>
      <c r="Y1546" s="217"/>
      <c r="Z1546" s="217"/>
      <c r="AA1546" s="217"/>
      <c r="AB1546" s="247"/>
      <c r="AC1546" s="97"/>
      <c r="AD1546" s="100">
        <f>IF(AE1546="","",VLOOKUP(AE1546,Mapping!AT:AU,2,FALSE))</f>
        <v>2</v>
      </c>
      <c r="AE1546" s="13" t="s">
        <v>1</v>
      </c>
    </row>
    <row r="1547" spans="1:31">
      <c r="A1547" s="26" t="s">
        <v>424</v>
      </c>
      <c r="B1547" s="36" t="s">
        <v>425</v>
      </c>
      <c r="C1547" s="207">
        <v>17</v>
      </c>
      <c r="D1547" s="207">
        <v>16</v>
      </c>
      <c r="E1547" s="312" t="s">
        <v>1967</v>
      </c>
      <c r="F1547" s="243"/>
      <c r="G1547" s="97"/>
      <c r="H1547" s="97"/>
      <c r="I1547" s="97"/>
      <c r="J1547" s="388" t="s">
        <v>205</v>
      </c>
      <c r="K1547" s="331">
        <f>IFERROR(VLOOKUP(L1547,Mapping!AW:BA,5,FALSE),"")</f>
        <v>3</v>
      </c>
      <c r="L1547" s="484" t="s">
        <v>943</v>
      </c>
      <c r="M1547" s="362" t="s">
        <v>3042</v>
      </c>
      <c r="N1547" s="97" t="s">
        <v>2879</v>
      </c>
      <c r="O1547" s="255">
        <v>44985</v>
      </c>
      <c r="P1547" s="13" t="s">
        <v>933</v>
      </c>
      <c r="Q1547" s="246">
        <v>3.1E-2</v>
      </c>
      <c r="R1547" s="97">
        <v>31</v>
      </c>
      <c r="S1547" s="97"/>
      <c r="T1547" s="217"/>
      <c r="U1547" s="243"/>
      <c r="V1547" s="97"/>
      <c r="W1547" s="97"/>
      <c r="X1547" s="97"/>
      <c r="Y1547" s="217"/>
      <c r="Z1547" s="217"/>
      <c r="AA1547" s="217"/>
      <c r="AB1547" s="247"/>
      <c r="AC1547" s="97"/>
      <c r="AD1547" s="100">
        <f>IF(AE1547="","",VLOOKUP(AE1547,Mapping!AT:AU,2,FALSE))</f>
        <v>2</v>
      </c>
      <c r="AE1547" s="13" t="s">
        <v>1</v>
      </c>
    </row>
    <row r="1548" spans="1:31">
      <c r="A1548" s="215" t="s">
        <v>314</v>
      </c>
      <c r="B1548" s="217" t="s">
        <v>315</v>
      </c>
      <c r="C1548" s="207">
        <v>16</v>
      </c>
      <c r="D1548" s="207">
        <v>9</v>
      </c>
      <c r="E1548" s="312" t="s">
        <v>2447</v>
      </c>
      <c r="F1548" s="243"/>
      <c r="G1548" s="97"/>
      <c r="H1548" s="97"/>
      <c r="I1548" s="97"/>
      <c r="J1548" s="388" t="s">
        <v>205</v>
      </c>
      <c r="K1548" s="331">
        <f>IFERROR(VLOOKUP(L1548,Mapping!AW:BA,5,FALSE),"")</f>
        <v>1</v>
      </c>
      <c r="L1548" s="484" t="s">
        <v>905</v>
      </c>
      <c r="M1548" s="362" t="s">
        <v>3042</v>
      </c>
      <c r="N1548" s="97" t="s">
        <v>2879</v>
      </c>
      <c r="O1548" s="255">
        <v>44985</v>
      </c>
      <c r="P1548" s="13" t="s">
        <v>933</v>
      </c>
      <c r="Q1548" s="246" t="s">
        <v>3219</v>
      </c>
      <c r="R1548" s="97"/>
      <c r="S1548" s="97"/>
      <c r="T1548" s="217"/>
      <c r="U1548" s="243"/>
      <c r="V1548" s="97"/>
      <c r="W1548" s="97"/>
      <c r="X1548" s="97"/>
      <c r="Y1548" s="217"/>
      <c r="Z1548" s="217"/>
      <c r="AA1548" s="217"/>
      <c r="AB1548" s="247" t="s">
        <v>3255</v>
      </c>
      <c r="AC1548" s="97"/>
      <c r="AD1548" s="100">
        <f>IF(AE1548="","",VLOOKUP(AE1548,Mapping!AT:AU,2,FALSE))</f>
        <v>2</v>
      </c>
      <c r="AE1548" s="13" t="s">
        <v>1</v>
      </c>
    </row>
    <row r="1549" spans="1:31">
      <c r="A1549" s="26">
        <v>1191</v>
      </c>
      <c r="B1549" s="36" t="s">
        <v>194</v>
      </c>
      <c r="C1549" s="207">
        <v>1</v>
      </c>
      <c r="D1549" s="207">
        <v>3</v>
      </c>
      <c r="E1549" s="312" t="s">
        <v>2512</v>
      </c>
      <c r="F1549" s="243"/>
      <c r="G1549" s="97"/>
      <c r="H1549" s="97"/>
      <c r="I1549" s="97"/>
      <c r="J1549" s="388" t="s">
        <v>205</v>
      </c>
      <c r="K1549" s="331">
        <f>IFERROR(VLOOKUP(L1549,Mapping!AW:BA,5,FALSE),"")</f>
        <v>5</v>
      </c>
      <c r="L1549" s="16" t="s">
        <v>975</v>
      </c>
      <c r="M1549" s="336" t="s">
        <v>2938</v>
      </c>
      <c r="N1549" s="97" t="s">
        <v>2879</v>
      </c>
      <c r="O1549" s="255">
        <v>44992</v>
      </c>
      <c r="P1549" s="13" t="s">
        <v>3202</v>
      </c>
      <c r="Q1549" s="246">
        <v>4.2000000000000003E-2</v>
      </c>
      <c r="R1549" s="97">
        <v>42</v>
      </c>
      <c r="S1549" s="97"/>
      <c r="T1549" s="217">
        <v>1</v>
      </c>
      <c r="U1549" s="243"/>
      <c r="V1549" s="97"/>
      <c r="W1549" s="97"/>
      <c r="X1549" s="97"/>
      <c r="Y1549" s="217">
        <v>5</v>
      </c>
      <c r="Z1549" s="217">
        <v>21</v>
      </c>
      <c r="AA1549" s="217"/>
      <c r="AB1549" s="247"/>
      <c r="AC1549" s="97"/>
      <c r="AD1549" s="100">
        <f>IF(AE1549="","",VLOOKUP(AE1549,Mapping!AT:AU,2,FALSE))</f>
        <v>3</v>
      </c>
      <c r="AE1549" s="13" t="s">
        <v>148</v>
      </c>
    </row>
    <row r="1550" spans="1:31">
      <c r="A1550" s="26">
        <v>1191</v>
      </c>
      <c r="B1550" s="36" t="s">
        <v>194</v>
      </c>
      <c r="C1550" s="207">
        <v>1</v>
      </c>
      <c r="D1550" s="207">
        <v>3</v>
      </c>
      <c r="E1550" s="312" t="s">
        <v>2512</v>
      </c>
      <c r="F1550" s="243"/>
      <c r="G1550" s="97"/>
      <c r="H1550" s="97"/>
      <c r="I1550" s="97"/>
      <c r="J1550" s="388"/>
      <c r="K1550" s="331">
        <f>IFERROR(VLOOKUP(L1550,Mapping!AW:BA,5,FALSE),"")</f>
        <v>5</v>
      </c>
      <c r="L1550" s="16" t="s">
        <v>975</v>
      </c>
      <c r="M1550" s="336" t="s">
        <v>3057</v>
      </c>
      <c r="N1550" s="97" t="s">
        <v>2879</v>
      </c>
      <c r="O1550" s="255">
        <v>44992</v>
      </c>
      <c r="P1550" s="13" t="s">
        <v>3168</v>
      </c>
      <c r="Q1550" s="246">
        <v>8.9999999999999993E-3</v>
      </c>
      <c r="R1550" s="97">
        <v>9</v>
      </c>
      <c r="S1550" s="97"/>
      <c r="T1550" s="217">
        <v>1</v>
      </c>
      <c r="U1550" s="243">
        <v>7</v>
      </c>
      <c r="V1550" s="97">
        <v>6</v>
      </c>
      <c r="W1550" s="97"/>
      <c r="X1550" s="97"/>
      <c r="Y1550" s="243">
        <v>7</v>
      </c>
      <c r="Z1550" s="97">
        <v>6</v>
      </c>
      <c r="AA1550" s="97" t="s">
        <v>2476</v>
      </c>
      <c r="AB1550" s="247"/>
      <c r="AC1550" s="97"/>
      <c r="AD1550" s="100">
        <f>IF(AE1550="","",VLOOKUP(AE1550,Mapping!AT:AU,2,FALSE))</f>
        <v>3</v>
      </c>
      <c r="AE1550" s="13" t="s">
        <v>148</v>
      </c>
    </row>
    <row r="1551" spans="1:31">
      <c r="A1551" s="26">
        <v>1152</v>
      </c>
      <c r="B1551" s="36" t="s">
        <v>176</v>
      </c>
      <c r="C1551" s="207">
        <v>1</v>
      </c>
      <c r="D1551" s="207">
        <v>4</v>
      </c>
      <c r="E1551" s="312" t="s">
        <v>2518</v>
      </c>
      <c r="F1551" s="243"/>
      <c r="G1551" s="97"/>
      <c r="H1551" s="97"/>
      <c r="I1551" s="97"/>
      <c r="J1551" s="388" t="s">
        <v>205</v>
      </c>
      <c r="K1551" s="331">
        <f>IFERROR(VLOOKUP(L1551,Mapping!AW:BA,5,FALSE),"")</f>
        <v>5</v>
      </c>
      <c r="L1551" s="16" t="s">
        <v>975</v>
      </c>
      <c r="M1551" s="336" t="s">
        <v>2938</v>
      </c>
      <c r="N1551" s="97" t="s">
        <v>2879</v>
      </c>
      <c r="O1551" s="255">
        <v>44992</v>
      </c>
      <c r="P1551" s="13" t="s">
        <v>3202</v>
      </c>
      <c r="Q1551" s="246" t="s">
        <v>3219</v>
      </c>
      <c r="R1551" s="97"/>
      <c r="S1551" s="97"/>
      <c r="T1551" s="217">
        <v>1</v>
      </c>
      <c r="U1551" s="243"/>
      <c r="V1551" s="97"/>
      <c r="W1551" s="97"/>
      <c r="X1551" s="97"/>
      <c r="Y1551" s="217">
        <v>5</v>
      </c>
      <c r="Z1551" s="217">
        <v>21</v>
      </c>
      <c r="AA1551" s="217"/>
      <c r="AB1551" s="247"/>
      <c r="AC1551" s="97"/>
      <c r="AD1551" s="100">
        <f>IF(AE1551="","",VLOOKUP(AE1551,Mapping!AT:AU,2,FALSE))</f>
        <v>3</v>
      </c>
      <c r="AE1551" s="13" t="s">
        <v>148</v>
      </c>
    </row>
    <row r="1552" spans="1:31">
      <c r="A1552" s="26">
        <v>1122</v>
      </c>
      <c r="B1552" s="36" t="s">
        <v>164</v>
      </c>
      <c r="C1552" s="207">
        <v>1</v>
      </c>
      <c r="D1552" s="207">
        <v>1</v>
      </c>
      <c r="E1552" s="312" t="s">
        <v>2486</v>
      </c>
      <c r="F1552" s="243"/>
      <c r="G1552" s="97"/>
      <c r="H1552" s="97"/>
      <c r="I1552" s="97"/>
      <c r="J1552" s="388" t="s">
        <v>205</v>
      </c>
      <c r="K1552" s="331">
        <f>IFERROR(VLOOKUP(L1552,Mapping!AW:BA,5,FALSE),"")</f>
        <v>5</v>
      </c>
      <c r="L1552" s="16" t="s">
        <v>975</v>
      </c>
      <c r="M1552" s="336" t="s">
        <v>2938</v>
      </c>
      <c r="N1552" s="97" t="s">
        <v>2879</v>
      </c>
      <c r="O1552" s="255">
        <v>44992</v>
      </c>
      <c r="P1552" s="13" t="s">
        <v>3202</v>
      </c>
      <c r="Q1552" s="246" t="s">
        <v>3219</v>
      </c>
      <c r="R1552" s="97"/>
      <c r="S1552" s="97"/>
      <c r="T1552" s="217">
        <v>1</v>
      </c>
      <c r="U1552" s="243"/>
      <c r="V1552" s="97"/>
      <c r="W1552" s="97"/>
      <c r="X1552" s="97"/>
      <c r="Y1552" s="217">
        <v>5</v>
      </c>
      <c r="Z1552" s="217">
        <v>21</v>
      </c>
      <c r="AA1552" s="217"/>
      <c r="AB1552" s="247"/>
      <c r="AC1552" s="97"/>
      <c r="AD1552" s="100">
        <f>IF(AE1552="","",VLOOKUP(AE1552,Mapping!AT:AU,2,FALSE))</f>
        <v>3</v>
      </c>
      <c r="AE1552" s="13" t="s">
        <v>148</v>
      </c>
    </row>
    <row r="1553" spans="1:31">
      <c r="A1553" s="215" t="s">
        <v>623</v>
      </c>
      <c r="B1553" s="217" t="s">
        <v>624</v>
      </c>
      <c r="C1553" s="207">
        <v>3</v>
      </c>
      <c r="D1553" s="207">
        <v>12</v>
      </c>
      <c r="E1553" s="312" t="s">
        <v>1434</v>
      </c>
      <c r="F1553" s="243"/>
      <c r="G1553" s="97"/>
      <c r="H1553" s="97"/>
      <c r="I1553" s="97"/>
      <c r="J1553" s="388" t="s">
        <v>205</v>
      </c>
      <c r="K1553" s="331">
        <f>IFERROR(VLOOKUP(L1553,Mapping!AW:BA,5,FALSE),"")</f>
        <v>5</v>
      </c>
      <c r="L1553" s="16" t="s">
        <v>975</v>
      </c>
      <c r="M1553" s="336" t="s">
        <v>2938</v>
      </c>
      <c r="N1553" s="97" t="s">
        <v>2916</v>
      </c>
      <c r="O1553" s="255">
        <v>44993</v>
      </c>
      <c r="P1553" s="13" t="s">
        <v>3202</v>
      </c>
      <c r="Q1553" s="246">
        <v>4.8000000000000001E-2</v>
      </c>
      <c r="R1553" s="97">
        <v>48</v>
      </c>
      <c r="S1553" s="97"/>
      <c r="T1553" s="217">
        <v>1</v>
      </c>
      <c r="U1553" s="243"/>
      <c r="V1553" s="97"/>
      <c r="W1553" s="97"/>
      <c r="X1553" s="97"/>
      <c r="Y1553" s="217">
        <v>5</v>
      </c>
      <c r="Z1553" s="217">
        <v>21</v>
      </c>
      <c r="AA1553" s="217"/>
      <c r="AB1553" s="247"/>
      <c r="AC1553" s="97"/>
      <c r="AD1553" s="100">
        <f>IF(AE1553="","",VLOOKUP(AE1553,Mapping!AT:AU,2,FALSE))</f>
        <v>3</v>
      </c>
      <c r="AE1553" s="13" t="s">
        <v>148</v>
      </c>
    </row>
    <row r="1554" spans="1:31">
      <c r="A1554" s="215" t="s">
        <v>633</v>
      </c>
      <c r="B1554" s="217" t="s">
        <v>634</v>
      </c>
      <c r="C1554" s="207">
        <v>3</v>
      </c>
      <c r="D1554" s="207">
        <v>12</v>
      </c>
      <c r="E1554" s="312" t="s">
        <v>2440</v>
      </c>
      <c r="F1554" s="243"/>
      <c r="G1554" s="97"/>
      <c r="H1554" s="97"/>
      <c r="I1554" s="97"/>
      <c r="J1554" s="388" t="s">
        <v>205</v>
      </c>
      <c r="K1554" s="331">
        <f>IFERROR(VLOOKUP(L1554,Mapping!AW:BA,5,FALSE),"")</f>
        <v>5</v>
      </c>
      <c r="L1554" s="16" t="s">
        <v>975</v>
      </c>
      <c r="M1554" s="336" t="s">
        <v>2938</v>
      </c>
      <c r="N1554" s="97" t="s">
        <v>2916</v>
      </c>
      <c r="O1554" s="255">
        <v>44993</v>
      </c>
      <c r="P1554" s="13" t="s">
        <v>3202</v>
      </c>
      <c r="Q1554" s="246">
        <v>5.1999999999999998E-2</v>
      </c>
      <c r="R1554" s="97">
        <v>52</v>
      </c>
      <c r="S1554" s="97"/>
      <c r="T1554" s="217">
        <v>1</v>
      </c>
      <c r="U1554" s="243"/>
      <c r="V1554" s="97"/>
      <c r="W1554" s="97"/>
      <c r="X1554" s="97"/>
      <c r="Y1554" s="217">
        <v>5</v>
      </c>
      <c r="Z1554" s="217">
        <v>21</v>
      </c>
      <c r="AA1554" s="217"/>
      <c r="AB1554" s="247"/>
      <c r="AC1554" s="97"/>
      <c r="AD1554" s="100">
        <f>IF(AE1554="","",VLOOKUP(AE1554,Mapping!AT:AU,2,FALSE))</f>
        <v>3</v>
      </c>
      <c r="AE1554" s="13" t="s">
        <v>148</v>
      </c>
    </row>
    <row r="1555" spans="1:31">
      <c r="A1555" s="215">
        <v>1160</v>
      </c>
      <c r="B1555" s="217" t="s">
        <v>180</v>
      </c>
      <c r="C1555" s="207">
        <v>1</v>
      </c>
      <c r="D1555" s="207">
        <v>2</v>
      </c>
      <c r="E1555" s="312" t="s">
        <v>2490</v>
      </c>
      <c r="F1555" s="243"/>
      <c r="G1555" s="97"/>
      <c r="H1555" s="97"/>
      <c r="I1555" s="97"/>
      <c r="J1555" s="388" t="s">
        <v>205</v>
      </c>
      <c r="K1555" s="331">
        <f>IFERROR(VLOOKUP(L1555,Mapping!AW:BA,5,FALSE),"")</f>
        <v>5</v>
      </c>
      <c r="L1555" s="16" t="s">
        <v>975</v>
      </c>
      <c r="M1555" s="336" t="s">
        <v>2938</v>
      </c>
      <c r="N1555" s="97" t="s">
        <v>2916</v>
      </c>
      <c r="O1555" s="255">
        <v>44993</v>
      </c>
      <c r="P1555" s="13" t="s">
        <v>3202</v>
      </c>
      <c r="Q1555" s="246">
        <v>5.5E-2</v>
      </c>
      <c r="R1555" s="97">
        <v>55</v>
      </c>
      <c r="S1555" s="97"/>
      <c r="T1555" s="217">
        <v>1</v>
      </c>
      <c r="U1555" s="243"/>
      <c r="V1555" s="97"/>
      <c r="W1555" s="97"/>
      <c r="X1555" s="97"/>
      <c r="Y1555" s="217">
        <v>5</v>
      </c>
      <c r="Z1555" s="217">
        <v>21</v>
      </c>
      <c r="AA1555" s="217"/>
      <c r="AB1555" s="247"/>
      <c r="AC1555" s="97"/>
      <c r="AD1555" s="100">
        <f>IF(AE1555="","",VLOOKUP(AE1555,Mapping!AT:AU,2,FALSE))</f>
        <v>3</v>
      </c>
      <c r="AE1555" s="13" t="s">
        <v>148</v>
      </c>
    </row>
    <row r="1556" spans="1:31">
      <c r="A1556" s="215" t="s">
        <v>607</v>
      </c>
      <c r="B1556" s="217" t="s">
        <v>608</v>
      </c>
      <c r="C1556" s="207">
        <v>2</v>
      </c>
      <c r="D1556" s="207">
        <v>8</v>
      </c>
      <c r="E1556" s="312" t="s">
        <v>1209</v>
      </c>
      <c r="F1556" s="243"/>
      <c r="G1556" s="97"/>
      <c r="H1556" s="97"/>
      <c r="I1556" s="97"/>
      <c r="J1556" s="388" t="s">
        <v>205</v>
      </c>
      <c r="K1556" s="331">
        <f>IFERROR(VLOOKUP(L1556,Mapping!AW:BA,5,FALSE),"")</f>
        <v>5</v>
      </c>
      <c r="L1556" s="16" t="s">
        <v>975</v>
      </c>
      <c r="M1556" s="336" t="s">
        <v>2938</v>
      </c>
      <c r="N1556" s="97" t="s">
        <v>2916</v>
      </c>
      <c r="O1556" s="255">
        <v>44998</v>
      </c>
      <c r="P1556" s="13" t="s">
        <v>3202</v>
      </c>
      <c r="Q1556" s="246">
        <v>4.9000000000000002E-2</v>
      </c>
      <c r="R1556" s="97">
        <v>49</v>
      </c>
      <c r="S1556" s="97"/>
      <c r="T1556" s="217">
        <v>1</v>
      </c>
      <c r="U1556" s="243"/>
      <c r="V1556" s="97"/>
      <c r="W1556" s="97"/>
      <c r="X1556" s="97"/>
      <c r="Y1556" s="217">
        <v>5</v>
      </c>
      <c r="Z1556" s="217">
        <v>21</v>
      </c>
      <c r="AA1556" s="217"/>
      <c r="AB1556" s="247"/>
      <c r="AC1556" s="97"/>
      <c r="AD1556" s="100">
        <f>IF(AE1556="","",VLOOKUP(AE1556,Mapping!AT:AU,2,FALSE))</f>
        <v>3</v>
      </c>
      <c r="AE1556" s="13" t="s">
        <v>148</v>
      </c>
    </row>
    <row r="1557" spans="1:31">
      <c r="A1557" s="215" t="s">
        <v>336</v>
      </c>
      <c r="B1557" s="217" t="s">
        <v>337</v>
      </c>
      <c r="C1557" s="207">
        <v>3</v>
      </c>
      <c r="D1557" s="207">
        <v>10</v>
      </c>
      <c r="E1557" s="312" t="s">
        <v>1987</v>
      </c>
      <c r="F1557" s="243"/>
      <c r="G1557" s="97"/>
      <c r="H1557" s="97"/>
      <c r="I1557" s="97"/>
      <c r="J1557" s="388" t="s">
        <v>205</v>
      </c>
      <c r="K1557" s="331">
        <f>IFERROR(VLOOKUP(L1557,Mapping!AW:BA,5,FALSE),"")</f>
        <v>1</v>
      </c>
      <c r="L1557" s="484" t="s">
        <v>905</v>
      </c>
      <c r="M1557" s="336" t="s">
        <v>2938</v>
      </c>
      <c r="N1557" s="97" t="s">
        <v>2916</v>
      </c>
      <c r="O1557" s="255">
        <v>44998</v>
      </c>
      <c r="P1557" s="13" t="s">
        <v>3202</v>
      </c>
      <c r="Q1557" s="246">
        <v>5.1999999999999998E-2</v>
      </c>
      <c r="R1557" s="97">
        <v>52</v>
      </c>
      <c r="S1557" s="97"/>
      <c r="T1557" s="217">
        <v>1</v>
      </c>
      <c r="U1557" s="243"/>
      <c r="V1557" s="97"/>
      <c r="W1557" s="97"/>
      <c r="X1557" s="97"/>
      <c r="Y1557" s="217">
        <v>5</v>
      </c>
      <c r="Z1557" s="217">
        <v>21</v>
      </c>
      <c r="AA1557" s="217"/>
      <c r="AB1557" s="247"/>
      <c r="AC1557" s="97"/>
      <c r="AD1557" s="100">
        <f>IF(AE1557="","",VLOOKUP(AE1557,Mapping!AT:AU,2,FALSE))</f>
        <v>3</v>
      </c>
      <c r="AE1557" s="13" t="s">
        <v>148</v>
      </c>
    </row>
    <row r="1558" spans="1:31">
      <c r="A1558" s="215" t="s">
        <v>611</v>
      </c>
      <c r="B1558" s="217" t="s">
        <v>612</v>
      </c>
      <c r="C1558" s="207">
        <v>4</v>
      </c>
      <c r="D1558" s="207">
        <v>13</v>
      </c>
      <c r="E1558" s="312" t="s">
        <v>2440</v>
      </c>
      <c r="F1558" s="243"/>
      <c r="G1558" s="97"/>
      <c r="H1558" s="97"/>
      <c r="I1558" s="97"/>
      <c r="J1558" s="388" t="s">
        <v>205</v>
      </c>
      <c r="K1558" s="331">
        <f>IFERROR(VLOOKUP(L1558,Mapping!AW:BA,5,FALSE),"")</f>
        <v>5</v>
      </c>
      <c r="L1558" s="16" t="s">
        <v>975</v>
      </c>
      <c r="M1558" s="336" t="s">
        <v>2938</v>
      </c>
      <c r="N1558" s="97" t="s">
        <v>2916</v>
      </c>
      <c r="O1558" s="255">
        <v>44998</v>
      </c>
      <c r="P1558" s="13" t="s">
        <v>3202</v>
      </c>
      <c r="Q1558" s="246">
        <v>4.8000000000000001E-2</v>
      </c>
      <c r="R1558" s="97">
        <v>48</v>
      </c>
      <c r="S1558" s="97"/>
      <c r="T1558" s="217">
        <v>1</v>
      </c>
      <c r="U1558" s="243"/>
      <c r="V1558" s="97"/>
      <c r="W1558" s="97"/>
      <c r="X1558" s="97"/>
      <c r="Y1558" s="217">
        <v>5</v>
      </c>
      <c r="Z1558" s="217">
        <v>21</v>
      </c>
      <c r="AA1558" s="217"/>
      <c r="AB1558" s="247"/>
      <c r="AC1558" s="97"/>
      <c r="AD1558" s="100">
        <f>IF(AE1558="","",VLOOKUP(AE1558,Mapping!AT:AU,2,FALSE))</f>
        <v>3</v>
      </c>
      <c r="AE1558" s="13" t="s">
        <v>148</v>
      </c>
    </row>
    <row r="1559" spans="1:31">
      <c r="A1559" s="215">
        <v>19980098</v>
      </c>
      <c r="B1559" s="217" t="s">
        <v>237</v>
      </c>
      <c r="C1559" s="207"/>
      <c r="D1559" s="207"/>
      <c r="E1559" s="312"/>
      <c r="F1559" s="243"/>
      <c r="G1559" s="97"/>
      <c r="H1559" s="97"/>
      <c r="I1559" s="97"/>
      <c r="J1559" s="388" t="s">
        <v>205</v>
      </c>
      <c r="K1559" s="331">
        <f>IFERROR(VLOOKUP(L1559,Mapping!AW:BA,5,FALSE),"")</f>
        <v>11</v>
      </c>
      <c r="L1559" s="261" t="s">
        <v>1034</v>
      </c>
      <c r="M1559" s="336" t="s">
        <v>3241</v>
      </c>
      <c r="N1559" s="97" t="s">
        <v>2879</v>
      </c>
      <c r="O1559" s="255">
        <v>44998</v>
      </c>
      <c r="P1559" s="13" t="s">
        <v>933</v>
      </c>
      <c r="Q1559" s="246">
        <v>0.02</v>
      </c>
      <c r="R1559" s="97">
        <v>20</v>
      </c>
      <c r="S1559" s="97"/>
      <c r="T1559" s="217"/>
      <c r="U1559" s="243"/>
      <c r="V1559" s="97"/>
      <c r="W1559" s="97"/>
      <c r="X1559" s="97"/>
      <c r="Y1559" s="217"/>
      <c r="Z1559" s="217"/>
      <c r="AA1559" s="217"/>
      <c r="AB1559" s="247"/>
      <c r="AC1559" s="97"/>
      <c r="AD1559" s="100">
        <f>IF(AE1559="","",VLOOKUP(AE1559,Mapping!AT:AU,2,FALSE))</f>
        <v>2</v>
      </c>
      <c r="AE1559" s="13" t="s">
        <v>1</v>
      </c>
    </row>
    <row r="1560" spans="1:31">
      <c r="A1560" s="215">
        <v>20060093</v>
      </c>
      <c r="B1560" s="217" t="s">
        <v>245</v>
      </c>
      <c r="C1560" s="207"/>
      <c r="D1560" s="207"/>
      <c r="E1560" s="312"/>
      <c r="F1560" s="243"/>
      <c r="G1560" s="97"/>
      <c r="H1560" s="97"/>
      <c r="I1560" s="97"/>
      <c r="J1560" s="388" t="s">
        <v>205</v>
      </c>
      <c r="K1560" s="331">
        <f>IFERROR(VLOOKUP(L1560,Mapping!AW:BA,5,FALSE),"")</f>
        <v>11</v>
      </c>
      <c r="L1560" s="261" t="s">
        <v>1034</v>
      </c>
      <c r="M1560" s="336" t="s">
        <v>3241</v>
      </c>
      <c r="N1560" s="97" t="s">
        <v>2879</v>
      </c>
      <c r="O1560" s="255">
        <v>44998</v>
      </c>
      <c r="P1560" s="13" t="s">
        <v>933</v>
      </c>
      <c r="Q1560" s="246">
        <v>0.02</v>
      </c>
      <c r="R1560" s="97">
        <v>20</v>
      </c>
      <c r="S1560" s="97"/>
      <c r="T1560" s="217"/>
      <c r="U1560" s="243"/>
      <c r="V1560" s="97"/>
      <c r="W1560" s="97"/>
      <c r="X1560" s="97"/>
      <c r="Y1560" s="217"/>
      <c r="Z1560" s="217"/>
      <c r="AA1560" s="217"/>
      <c r="AB1560" s="247"/>
      <c r="AC1560" s="97"/>
      <c r="AD1560" s="100">
        <f>IF(AE1560="","",VLOOKUP(AE1560,Mapping!AT:AU,2,FALSE))</f>
        <v>2</v>
      </c>
      <c r="AE1560" s="13" t="s">
        <v>1</v>
      </c>
    </row>
    <row r="1561" spans="1:31">
      <c r="A1561" s="215">
        <v>20131157</v>
      </c>
      <c r="B1561" s="217" t="s">
        <v>257</v>
      </c>
      <c r="C1561" s="207"/>
      <c r="D1561" s="207"/>
      <c r="E1561" s="312"/>
      <c r="F1561" s="243"/>
      <c r="G1561" s="97"/>
      <c r="H1561" s="97"/>
      <c r="I1561" s="97"/>
      <c r="J1561" s="388" t="s">
        <v>205</v>
      </c>
      <c r="K1561" s="331">
        <f>IFERROR(VLOOKUP(L1561,Mapping!AW:BA,5,FALSE),"")</f>
        <v>11</v>
      </c>
      <c r="L1561" s="261" t="s">
        <v>1034</v>
      </c>
      <c r="M1561" s="336" t="s">
        <v>3241</v>
      </c>
      <c r="N1561" s="97" t="s">
        <v>2879</v>
      </c>
      <c r="O1561" s="255">
        <v>44998</v>
      </c>
      <c r="P1561" s="13" t="s">
        <v>933</v>
      </c>
      <c r="Q1561" s="246">
        <v>0.02</v>
      </c>
      <c r="R1561" s="97">
        <v>20</v>
      </c>
      <c r="S1561" s="97"/>
      <c r="T1561" s="217"/>
      <c r="U1561" s="243"/>
      <c r="V1561" s="97"/>
      <c r="W1561" s="97"/>
      <c r="X1561" s="97"/>
      <c r="Y1561" s="217"/>
      <c r="Z1561" s="217"/>
      <c r="AA1561" s="217"/>
      <c r="AB1561" s="247"/>
      <c r="AC1561" s="97"/>
      <c r="AD1561" s="100">
        <f>IF(AE1561="","",VLOOKUP(AE1561,Mapping!AT:AU,2,FALSE))</f>
        <v>2</v>
      </c>
      <c r="AE1561" s="13" t="s">
        <v>1</v>
      </c>
    </row>
    <row r="1562" spans="1:31">
      <c r="A1562" s="387">
        <v>20141901</v>
      </c>
      <c r="B1562" s="361" t="s">
        <v>258</v>
      </c>
      <c r="C1562" s="210"/>
      <c r="D1562" s="210"/>
      <c r="E1562" s="317"/>
      <c r="F1562" s="359"/>
      <c r="G1562" s="360"/>
      <c r="H1562" s="360"/>
      <c r="I1562" s="360"/>
      <c r="J1562" s="388" t="s">
        <v>205</v>
      </c>
      <c r="K1562" s="331">
        <f>IFERROR(VLOOKUP(L1562,Mapping!AW:BA,5,FALSE),"")</f>
        <v>11</v>
      </c>
      <c r="L1562" s="261" t="s">
        <v>1034</v>
      </c>
      <c r="M1562" s="336" t="s">
        <v>3241</v>
      </c>
      <c r="N1562" s="360" t="s">
        <v>2879</v>
      </c>
      <c r="O1562" s="255">
        <v>44998</v>
      </c>
      <c r="P1562" s="13" t="s">
        <v>933</v>
      </c>
      <c r="Q1562" s="246" t="s">
        <v>3219</v>
      </c>
      <c r="R1562" s="360"/>
      <c r="S1562" s="360"/>
      <c r="T1562" s="361"/>
      <c r="U1562" s="359"/>
      <c r="V1562" s="360"/>
      <c r="W1562" s="360"/>
      <c r="X1562" s="360"/>
      <c r="Y1562" s="361"/>
      <c r="Z1562" s="361"/>
      <c r="AA1562" s="361"/>
      <c r="AB1562" s="365"/>
      <c r="AC1562" s="360"/>
      <c r="AD1562" s="100">
        <f>IF(AE1562="","",VLOOKUP(AE1562,Mapping!AT:AU,2,FALSE))</f>
        <v>2</v>
      </c>
      <c r="AE1562" s="13" t="s">
        <v>1</v>
      </c>
    </row>
    <row r="1563" spans="1:31">
      <c r="A1563" s="215">
        <v>20150975</v>
      </c>
      <c r="B1563" s="217" t="s">
        <v>261</v>
      </c>
      <c r="C1563" s="207"/>
      <c r="D1563" s="207"/>
      <c r="E1563" s="312"/>
      <c r="F1563" s="243"/>
      <c r="G1563" s="97"/>
      <c r="H1563" s="97"/>
      <c r="I1563" s="97"/>
      <c r="J1563" s="388" t="s">
        <v>205</v>
      </c>
      <c r="K1563" s="331">
        <f>IFERROR(VLOOKUP(L1563,Mapping!AW:BA,5,FALSE),"")</f>
        <v>11</v>
      </c>
      <c r="L1563" s="261" t="s">
        <v>1034</v>
      </c>
      <c r="M1563" s="336" t="s">
        <v>3241</v>
      </c>
      <c r="N1563" s="97" t="s">
        <v>2879</v>
      </c>
      <c r="O1563" s="255">
        <v>44998</v>
      </c>
      <c r="P1563" s="13" t="s">
        <v>933</v>
      </c>
      <c r="Q1563" s="246" t="s">
        <v>3219</v>
      </c>
      <c r="R1563" s="97"/>
      <c r="S1563" s="97"/>
      <c r="T1563" s="217"/>
      <c r="U1563" s="243"/>
      <c r="V1563" s="97"/>
      <c r="W1563" s="97"/>
      <c r="X1563" s="97"/>
      <c r="Y1563" s="217"/>
      <c r="Z1563" s="217"/>
      <c r="AA1563" s="217"/>
      <c r="AB1563" s="247"/>
      <c r="AC1563" s="97"/>
      <c r="AD1563" s="100">
        <f>IF(AE1563="","",VLOOKUP(AE1563,Mapping!AT:AU,2,FALSE))</f>
        <v>2</v>
      </c>
      <c r="AE1563" s="13" t="s">
        <v>1</v>
      </c>
    </row>
    <row r="1564" spans="1:31">
      <c r="A1564" s="215">
        <v>1149</v>
      </c>
      <c r="B1564" s="217" t="s">
        <v>170</v>
      </c>
      <c r="C1564" s="207">
        <v>1</v>
      </c>
      <c r="D1564" s="207">
        <v>1</v>
      </c>
      <c r="E1564" s="312" t="s">
        <v>2482</v>
      </c>
      <c r="F1564" s="243"/>
      <c r="G1564" s="97"/>
      <c r="H1564" s="97"/>
      <c r="I1564" s="97"/>
      <c r="J1564" s="101" t="s">
        <v>205</v>
      </c>
      <c r="K1564" s="331">
        <f>IFERROR(VLOOKUP(L1564,Mapping!AW:BA,5,FALSE),"")</f>
        <v>1</v>
      </c>
      <c r="L1564" s="484" t="s">
        <v>905</v>
      </c>
      <c r="M1564" s="336" t="s">
        <v>2938</v>
      </c>
      <c r="N1564" s="97" t="s">
        <v>2916</v>
      </c>
      <c r="O1564" s="255">
        <v>44999</v>
      </c>
      <c r="P1564" s="13" t="s">
        <v>3202</v>
      </c>
      <c r="Q1564" s="246">
        <v>5.1999999999999998E-2</v>
      </c>
      <c r="R1564" s="97">
        <v>52</v>
      </c>
      <c r="S1564" s="97"/>
      <c r="T1564" s="217"/>
      <c r="U1564" s="243"/>
      <c r="V1564" s="97"/>
      <c r="W1564" s="97"/>
      <c r="X1564" s="97"/>
      <c r="Y1564" s="217"/>
      <c r="Z1564" s="217"/>
      <c r="AA1564" s="217"/>
      <c r="AB1564" s="247"/>
      <c r="AC1564" s="97"/>
      <c r="AD1564" s="100" t="str">
        <f>IF(AE1564="","",VLOOKUP(AE1564,Mapping!AT:AU,2,FALSE))</f>
        <v/>
      </c>
      <c r="AE1564" s="13"/>
    </row>
    <row r="1565" spans="1:31">
      <c r="A1565" s="215" t="s">
        <v>597</v>
      </c>
      <c r="B1565" s="217" t="s">
        <v>598</v>
      </c>
      <c r="C1565" s="207">
        <v>3</v>
      </c>
      <c r="D1565" s="207">
        <v>11</v>
      </c>
      <c r="E1565" s="312" t="s">
        <v>2440</v>
      </c>
      <c r="F1565" s="243"/>
      <c r="G1565" s="97"/>
      <c r="H1565" s="97"/>
      <c r="I1565" s="97"/>
      <c r="J1565" s="101" t="s">
        <v>205</v>
      </c>
      <c r="K1565" s="331">
        <f>IFERROR(VLOOKUP(L1565,Mapping!AW:BA,5,FALSE),"")</f>
        <v>5</v>
      </c>
      <c r="L1565" s="16" t="s">
        <v>975</v>
      </c>
      <c r="M1565" s="336" t="s">
        <v>2938</v>
      </c>
      <c r="N1565" s="97" t="s">
        <v>2916</v>
      </c>
      <c r="O1565" s="255">
        <v>44999</v>
      </c>
      <c r="P1565" s="13" t="s">
        <v>3202</v>
      </c>
      <c r="Q1565" s="246">
        <v>0.05</v>
      </c>
      <c r="R1565" s="97">
        <v>50</v>
      </c>
      <c r="S1565" s="97"/>
      <c r="T1565" s="217"/>
      <c r="U1565" s="243"/>
      <c r="V1565" s="97"/>
      <c r="W1565" s="97"/>
      <c r="X1565" s="97"/>
      <c r="Y1565" s="217"/>
      <c r="Z1565" s="217"/>
      <c r="AA1565" s="217"/>
      <c r="AB1565" s="247"/>
      <c r="AC1565" s="97"/>
      <c r="AD1565" s="100" t="str">
        <f>IF(AE1565="","",VLOOKUP(AE1565,Mapping!AT:AU,2,FALSE))</f>
        <v/>
      </c>
      <c r="AE1565" s="13"/>
    </row>
    <row r="1566" spans="1:31">
      <c r="A1566" s="215" t="s">
        <v>336</v>
      </c>
      <c r="B1566" s="217" t="s">
        <v>337</v>
      </c>
      <c r="C1566" s="207">
        <v>3</v>
      </c>
      <c r="D1566" s="207">
        <v>10</v>
      </c>
      <c r="E1566" s="312" t="s">
        <v>1436</v>
      </c>
      <c r="F1566" s="243"/>
      <c r="G1566" s="97"/>
      <c r="H1566" s="97"/>
      <c r="I1566" s="97"/>
      <c r="J1566" s="101" t="s">
        <v>205</v>
      </c>
      <c r="K1566" s="331">
        <f>IFERROR(VLOOKUP(L1566,Mapping!AW:BA,5,FALSE),"")</f>
        <v>5</v>
      </c>
      <c r="L1566" s="16" t="s">
        <v>975</v>
      </c>
      <c r="M1566" s="336" t="s">
        <v>2938</v>
      </c>
      <c r="N1566" s="97" t="s">
        <v>2916</v>
      </c>
      <c r="O1566" s="255">
        <v>44999</v>
      </c>
      <c r="P1566" s="13" t="s">
        <v>3202</v>
      </c>
      <c r="Q1566" s="246">
        <v>4.8000000000000001E-2</v>
      </c>
      <c r="R1566" s="97">
        <v>48</v>
      </c>
      <c r="S1566" s="97"/>
      <c r="T1566" s="217"/>
      <c r="U1566" s="243"/>
      <c r="V1566" s="97"/>
      <c r="W1566" s="97"/>
      <c r="X1566" s="97"/>
      <c r="Y1566" s="217"/>
      <c r="Z1566" s="217"/>
      <c r="AA1566" s="217"/>
      <c r="AB1566" s="247"/>
      <c r="AC1566" s="97"/>
      <c r="AD1566" s="100" t="str">
        <f>IF(AE1566="","",VLOOKUP(AE1566,Mapping!AT:AU,2,FALSE))</f>
        <v/>
      </c>
      <c r="AE1566" s="13"/>
    </row>
    <row r="1567" spans="1:31">
      <c r="A1567" s="215" t="s">
        <v>479</v>
      </c>
      <c r="B1567" s="217" t="s">
        <v>3256</v>
      </c>
      <c r="C1567" s="207">
        <v>2</v>
      </c>
      <c r="D1567" s="207">
        <v>7</v>
      </c>
      <c r="E1567" s="312" t="s">
        <v>2502</v>
      </c>
      <c r="F1567" s="243"/>
      <c r="G1567" s="97"/>
      <c r="H1567" s="97"/>
      <c r="I1567" s="97"/>
      <c r="J1567" s="101" t="s">
        <v>205</v>
      </c>
      <c r="K1567" s="331">
        <f>IFERROR(VLOOKUP(L1567,Mapping!AW:BA,5,FALSE),"")</f>
        <v>5</v>
      </c>
      <c r="L1567" s="16" t="s">
        <v>975</v>
      </c>
      <c r="M1567" s="336" t="s">
        <v>2938</v>
      </c>
      <c r="N1567" s="97" t="s">
        <v>2916</v>
      </c>
      <c r="O1567" s="255">
        <v>45005</v>
      </c>
      <c r="P1567" s="13" t="s">
        <v>3202</v>
      </c>
      <c r="Q1567" s="246">
        <v>5.8000000000000003E-2</v>
      </c>
      <c r="R1567" s="97">
        <v>58</v>
      </c>
      <c r="S1567" s="97"/>
      <c r="T1567" s="217"/>
      <c r="U1567" s="243"/>
      <c r="V1567" s="97"/>
      <c r="W1567" s="97"/>
      <c r="X1567" s="97"/>
      <c r="Y1567" s="217"/>
      <c r="Z1567" s="217"/>
      <c r="AA1567" s="217"/>
      <c r="AB1567" s="247"/>
      <c r="AC1567" s="97"/>
      <c r="AD1567" s="100" t="str">
        <f>IF(AE1567="","",VLOOKUP(AE1567,Mapping!AT:AU,2,FALSE))</f>
        <v/>
      </c>
      <c r="AE1567" s="13"/>
    </row>
    <row r="1568" spans="1:31">
      <c r="A1568" s="215" t="s">
        <v>494</v>
      </c>
      <c r="B1568" s="217" t="s">
        <v>495</v>
      </c>
      <c r="C1568" s="207">
        <v>2</v>
      </c>
      <c r="D1568" s="207">
        <v>5</v>
      </c>
      <c r="E1568" s="312" t="s">
        <v>2458</v>
      </c>
      <c r="F1568" s="243"/>
      <c r="G1568" s="97"/>
      <c r="H1568" s="97"/>
      <c r="I1568" s="97"/>
      <c r="J1568" s="101" t="s">
        <v>205</v>
      </c>
      <c r="K1568" s="331">
        <f>IFERROR(VLOOKUP(L1568,Mapping!AW:BA,5,FALSE),"")</f>
        <v>5</v>
      </c>
      <c r="L1568" s="16" t="s">
        <v>975</v>
      </c>
      <c r="M1568" s="336" t="s">
        <v>2938</v>
      </c>
      <c r="N1568" s="97" t="s">
        <v>2916</v>
      </c>
      <c r="O1568" s="255">
        <v>45005</v>
      </c>
      <c r="P1568" s="13" t="s">
        <v>3202</v>
      </c>
      <c r="Q1568" s="246">
        <v>7.0000000000000007E-2</v>
      </c>
      <c r="R1568" s="97">
        <v>70</v>
      </c>
      <c r="S1568" s="97"/>
      <c r="T1568" s="217"/>
      <c r="U1568" s="243"/>
      <c r="V1568" s="97"/>
      <c r="W1568" s="97"/>
      <c r="X1568" s="97"/>
      <c r="Y1568" s="217"/>
      <c r="Z1568" s="217"/>
      <c r="AA1568" s="217"/>
      <c r="AB1568" s="247" t="s">
        <v>3257</v>
      </c>
      <c r="AC1568" s="97"/>
      <c r="AD1568" s="100" t="str">
        <f>IF(AE1568="","",VLOOKUP(AE1568,Mapping!AT:AU,2,FALSE))</f>
        <v/>
      </c>
      <c r="AE1568" s="13"/>
    </row>
    <row r="1569" spans="1:31">
      <c r="A1569" s="215" t="s">
        <v>614</v>
      </c>
      <c r="B1569" s="217" t="s">
        <v>615</v>
      </c>
      <c r="C1569" s="207">
        <v>2</v>
      </c>
      <c r="D1569" s="207">
        <v>8</v>
      </c>
      <c r="E1569" s="312" t="s">
        <v>1436</v>
      </c>
      <c r="F1569" s="243"/>
      <c r="G1569" s="97"/>
      <c r="H1569" s="97"/>
      <c r="I1569" s="97"/>
      <c r="J1569" s="101" t="s">
        <v>205</v>
      </c>
      <c r="K1569" s="331">
        <f>IFERROR(VLOOKUP(L1569,Mapping!AW:BA,5,FALSE),"")</f>
        <v>5</v>
      </c>
      <c r="L1569" s="16" t="s">
        <v>975</v>
      </c>
      <c r="M1569" s="336" t="s">
        <v>2938</v>
      </c>
      <c r="N1569" s="97" t="s">
        <v>2916</v>
      </c>
      <c r="O1569" s="255">
        <v>45005</v>
      </c>
      <c r="P1569" s="13" t="s">
        <v>3202</v>
      </c>
      <c r="Q1569" s="246">
        <v>4.7E-2</v>
      </c>
      <c r="R1569" s="97">
        <v>47</v>
      </c>
      <c r="S1569" s="97"/>
      <c r="T1569" s="217"/>
      <c r="U1569" s="243"/>
      <c r="V1569" s="97"/>
      <c r="W1569" s="97"/>
      <c r="X1569" s="97"/>
      <c r="Y1569" s="217"/>
      <c r="Z1569" s="217"/>
      <c r="AA1569" s="217"/>
      <c r="AB1569" s="247"/>
      <c r="AC1569" s="97"/>
      <c r="AD1569" s="100" t="str">
        <f>IF(AE1569="","",VLOOKUP(AE1569,Mapping!AT:AU,2,FALSE))</f>
        <v/>
      </c>
      <c r="AE1569" s="13"/>
    </row>
    <row r="1570" spans="1:31">
      <c r="A1570" s="215">
        <v>1072</v>
      </c>
      <c r="B1570" s="217" t="s">
        <v>149</v>
      </c>
      <c r="C1570" s="207">
        <v>1</v>
      </c>
      <c r="D1570" s="207">
        <v>2</v>
      </c>
      <c r="E1570" s="312" t="s">
        <v>1987</v>
      </c>
      <c r="F1570" s="243"/>
      <c r="G1570" s="97"/>
      <c r="H1570" s="97"/>
      <c r="I1570" s="97"/>
      <c r="J1570" s="101" t="s">
        <v>205</v>
      </c>
      <c r="K1570" s="331">
        <f>IFERROR(VLOOKUP(L1570,Mapping!AW:BA,5,FALSE),"")</f>
        <v>5</v>
      </c>
      <c r="L1570" s="16" t="s">
        <v>975</v>
      </c>
      <c r="M1570" s="336" t="s">
        <v>2938</v>
      </c>
      <c r="N1570" s="97" t="s">
        <v>2916</v>
      </c>
      <c r="O1570" s="255">
        <v>45006</v>
      </c>
      <c r="P1570" s="13" t="s">
        <v>3202</v>
      </c>
      <c r="Q1570" s="246">
        <v>0.05</v>
      </c>
      <c r="R1570" s="97">
        <v>50</v>
      </c>
      <c r="S1570" s="97"/>
      <c r="T1570" s="217"/>
      <c r="U1570" s="243"/>
      <c r="V1570" s="97"/>
      <c r="W1570" s="97"/>
      <c r="X1570" s="97"/>
      <c r="Y1570" s="217"/>
      <c r="Z1570" s="217"/>
      <c r="AA1570" s="217"/>
      <c r="AB1570" s="247"/>
      <c r="AC1570" s="97"/>
      <c r="AD1570" s="100" t="str">
        <f>IF(AE1570="","",VLOOKUP(AE1570,Mapping!AT:AU,2,FALSE))</f>
        <v/>
      </c>
      <c r="AE1570" s="13"/>
    </row>
    <row r="1571" spans="1:31">
      <c r="A1571" s="215" t="s">
        <v>602</v>
      </c>
      <c r="B1571" s="217" t="s">
        <v>3258</v>
      </c>
      <c r="C1571" s="207">
        <v>3</v>
      </c>
      <c r="D1571" s="207">
        <v>10</v>
      </c>
      <c r="E1571" s="312" t="s">
        <v>3259</v>
      </c>
      <c r="F1571" s="243"/>
      <c r="G1571" s="97"/>
      <c r="H1571" s="97"/>
      <c r="I1571" s="97"/>
      <c r="J1571" s="101" t="s">
        <v>205</v>
      </c>
      <c r="K1571" s="331">
        <f>IFERROR(VLOOKUP(L1571,Mapping!AW:BA,5,FALSE),"")</f>
        <v>5</v>
      </c>
      <c r="L1571" s="16" t="s">
        <v>975</v>
      </c>
      <c r="M1571" s="336" t="s">
        <v>2938</v>
      </c>
      <c r="N1571" s="97" t="s">
        <v>2916</v>
      </c>
      <c r="O1571" s="255">
        <v>45006</v>
      </c>
      <c r="P1571" s="13" t="s">
        <v>3202</v>
      </c>
      <c r="Q1571" s="246">
        <v>5.1999999999999998E-2</v>
      </c>
      <c r="R1571" s="97">
        <v>52</v>
      </c>
      <c r="S1571" s="97"/>
      <c r="T1571" s="217"/>
      <c r="U1571" s="243"/>
      <c r="V1571" s="97"/>
      <c r="W1571" s="97"/>
      <c r="X1571" s="97"/>
      <c r="Y1571" s="217"/>
      <c r="Z1571" s="217"/>
      <c r="AA1571" s="217"/>
      <c r="AB1571" s="247"/>
      <c r="AC1571" s="97"/>
      <c r="AD1571" s="100" t="str">
        <f>IF(AE1571="","",VLOOKUP(AE1571,Mapping!AT:AU,2,FALSE))</f>
        <v/>
      </c>
      <c r="AE1571" s="13"/>
    </row>
    <row r="1572" spans="1:31">
      <c r="A1572" s="215" t="s">
        <v>629</v>
      </c>
      <c r="B1572" s="217" t="s">
        <v>630</v>
      </c>
      <c r="C1572" s="207">
        <v>3</v>
      </c>
      <c r="D1572" s="207">
        <v>9</v>
      </c>
      <c r="E1572" s="312" t="s">
        <v>1209</v>
      </c>
      <c r="F1572" s="243"/>
      <c r="G1572" s="97"/>
      <c r="H1572" s="97"/>
      <c r="I1572" s="97"/>
      <c r="J1572" s="101" t="s">
        <v>205</v>
      </c>
      <c r="K1572" s="331">
        <f>IFERROR(VLOOKUP(L1572,Mapping!AW:BA,5,FALSE),"")</f>
        <v>5</v>
      </c>
      <c r="L1572" s="16" t="s">
        <v>975</v>
      </c>
      <c r="M1572" s="336" t="s">
        <v>2938</v>
      </c>
      <c r="N1572" s="97" t="s">
        <v>2916</v>
      </c>
      <c r="O1572" s="255">
        <v>45006</v>
      </c>
      <c r="P1572" s="13" t="s">
        <v>3202</v>
      </c>
      <c r="Q1572" s="246">
        <v>4.7E-2</v>
      </c>
      <c r="R1572" s="97">
        <v>47</v>
      </c>
      <c r="S1572" s="97"/>
      <c r="T1572" s="217"/>
      <c r="U1572" s="243"/>
      <c r="V1572" s="97"/>
      <c r="W1572" s="97"/>
      <c r="X1572" s="97"/>
      <c r="Y1572" s="217"/>
      <c r="Z1572" s="217"/>
      <c r="AA1572" s="217"/>
      <c r="AB1572" s="247"/>
      <c r="AC1572" s="97"/>
      <c r="AD1572" s="100" t="str">
        <f>IF(AE1572="","",VLOOKUP(AE1572,Mapping!AT:AU,2,FALSE))</f>
        <v/>
      </c>
      <c r="AE1572" s="13"/>
    </row>
    <row r="1573" spans="1:31">
      <c r="A1573" s="215">
        <v>1194</v>
      </c>
      <c r="B1573" s="217" t="s">
        <v>197</v>
      </c>
      <c r="C1573" s="207">
        <v>1</v>
      </c>
      <c r="D1573" s="207">
        <v>3</v>
      </c>
      <c r="E1573" s="312" t="s">
        <v>1455</v>
      </c>
      <c r="F1573" s="243"/>
      <c r="G1573" s="97"/>
      <c r="H1573" s="97"/>
      <c r="I1573" s="97"/>
      <c r="J1573" s="101" t="s">
        <v>205</v>
      </c>
      <c r="K1573" s="331">
        <f>IFERROR(VLOOKUP(L1573,Mapping!AW:BA,5,FALSE),"")</f>
        <v>5</v>
      </c>
      <c r="L1573" s="16" t="s">
        <v>975</v>
      </c>
      <c r="M1573" s="336" t="s">
        <v>2938</v>
      </c>
      <c r="N1573" s="97" t="s">
        <v>2916</v>
      </c>
      <c r="O1573" s="255">
        <v>45012</v>
      </c>
      <c r="P1573" s="13" t="s">
        <v>3202</v>
      </c>
      <c r="Q1573" s="246">
        <v>5.1999999999999998E-2</v>
      </c>
      <c r="R1573" s="97">
        <v>52</v>
      </c>
      <c r="S1573" s="97"/>
      <c r="T1573" s="217"/>
      <c r="U1573" s="243"/>
      <c r="V1573" s="97"/>
      <c r="W1573" s="97"/>
      <c r="X1573" s="97"/>
      <c r="Y1573" s="217"/>
      <c r="Z1573" s="217"/>
      <c r="AA1573" s="217"/>
      <c r="AB1573" s="247"/>
      <c r="AC1573" s="97"/>
      <c r="AD1573" s="100" t="str">
        <f>IF(AE1573="","",VLOOKUP(AE1573,Mapping!AT:AU,2,FALSE))</f>
        <v/>
      </c>
      <c r="AE1573" s="13"/>
    </row>
    <row r="1574" spans="1:31">
      <c r="A1574" s="215" t="s">
        <v>460</v>
      </c>
      <c r="B1574" s="217" t="s">
        <v>461</v>
      </c>
      <c r="C1574" s="207">
        <v>2</v>
      </c>
      <c r="D1574" s="207">
        <v>5</v>
      </c>
      <c r="E1574" s="312" t="s">
        <v>3260</v>
      </c>
      <c r="F1574" s="243"/>
      <c r="G1574" s="97"/>
      <c r="H1574" s="97"/>
      <c r="I1574" s="97"/>
      <c r="J1574" s="101" t="s">
        <v>205</v>
      </c>
      <c r="K1574" s="331">
        <f>IFERROR(VLOOKUP(L1574,Mapping!AW:BA,5,FALSE),"")</f>
        <v>5</v>
      </c>
      <c r="L1574" s="16" t="s">
        <v>975</v>
      </c>
      <c r="M1574" s="336" t="s">
        <v>2938</v>
      </c>
      <c r="N1574" s="97" t="s">
        <v>2916</v>
      </c>
      <c r="O1574" s="255">
        <v>45012</v>
      </c>
      <c r="P1574" s="13" t="s">
        <v>3202</v>
      </c>
      <c r="Q1574" s="246">
        <v>4.7E-2</v>
      </c>
      <c r="R1574" s="97">
        <v>47</v>
      </c>
      <c r="S1574" s="97"/>
      <c r="T1574" s="217"/>
      <c r="U1574" s="243"/>
      <c r="V1574" s="97"/>
      <c r="W1574" s="97"/>
      <c r="X1574" s="97"/>
      <c r="Y1574" s="217"/>
      <c r="Z1574" s="217"/>
      <c r="AA1574" s="217"/>
      <c r="AB1574" s="247"/>
      <c r="AC1574" s="97"/>
      <c r="AD1574" s="100" t="str">
        <f>IF(AE1574="","",VLOOKUP(AE1574,Mapping!AT:AU,2,FALSE))</f>
        <v/>
      </c>
      <c r="AE1574" s="13"/>
    </row>
    <row r="1575" spans="1:31">
      <c r="A1575" s="215">
        <v>1190</v>
      </c>
      <c r="B1575" s="217" t="s">
        <v>189</v>
      </c>
      <c r="C1575" s="207">
        <v>1</v>
      </c>
      <c r="D1575" s="207">
        <v>3</v>
      </c>
      <c r="E1575" s="312" t="s">
        <v>1391</v>
      </c>
      <c r="F1575" s="243"/>
      <c r="G1575" s="97"/>
      <c r="H1575" s="97"/>
      <c r="I1575" s="97"/>
      <c r="J1575" s="101" t="s">
        <v>205</v>
      </c>
      <c r="K1575" s="331">
        <f>IFERROR(VLOOKUP(L1575,Mapping!AW:BA,5,FALSE),"")</f>
        <v>5</v>
      </c>
      <c r="L1575" s="16" t="s">
        <v>975</v>
      </c>
      <c r="M1575" s="336" t="s">
        <v>2938</v>
      </c>
      <c r="N1575" s="97" t="s">
        <v>2916</v>
      </c>
      <c r="O1575" s="255">
        <v>45012</v>
      </c>
      <c r="P1575" s="13" t="s">
        <v>3202</v>
      </c>
      <c r="Q1575" s="246">
        <v>4.9000000000000002E-2</v>
      </c>
      <c r="R1575" s="97">
        <v>49</v>
      </c>
      <c r="S1575" s="97"/>
      <c r="T1575" s="217"/>
      <c r="U1575" s="243"/>
      <c r="V1575" s="97"/>
      <c r="W1575" s="97"/>
      <c r="X1575" s="97"/>
      <c r="Y1575" s="217"/>
      <c r="Z1575" s="217"/>
      <c r="AA1575" s="217"/>
      <c r="AB1575" s="247"/>
      <c r="AC1575" s="97"/>
      <c r="AD1575" s="100" t="str">
        <f>IF(AE1575="","",VLOOKUP(AE1575,Mapping!AT:AU,2,FALSE))</f>
        <v/>
      </c>
      <c r="AE1575" s="13"/>
    </row>
    <row r="1576" spans="1:31">
      <c r="A1576" s="215">
        <v>1194</v>
      </c>
      <c r="B1576" s="217" t="s">
        <v>197</v>
      </c>
      <c r="C1576" s="207">
        <v>1</v>
      </c>
      <c r="D1576" s="207">
        <v>3</v>
      </c>
      <c r="E1576" s="312" t="s">
        <v>1455</v>
      </c>
      <c r="F1576" s="243"/>
      <c r="G1576" s="97"/>
      <c r="H1576" s="97"/>
      <c r="I1576" s="97"/>
      <c r="J1576" s="101"/>
      <c r="K1576" s="331">
        <f>IFERROR(VLOOKUP(L1576,Mapping!AW:BA,5,FALSE),"")</f>
        <v>5</v>
      </c>
      <c r="L1576" s="16" t="s">
        <v>975</v>
      </c>
      <c r="M1576" s="336" t="s">
        <v>3241</v>
      </c>
      <c r="N1576" s="97" t="s">
        <v>2916</v>
      </c>
      <c r="O1576" s="255">
        <v>45012</v>
      </c>
      <c r="P1576" s="13" t="s">
        <v>3261</v>
      </c>
      <c r="Q1576" s="246">
        <v>1.4999999999999999E-2</v>
      </c>
      <c r="R1576" s="97">
        <v>15</v>
      </c>
      <c r="S1576" s="97"/>
      <c r="T1576" s="217"/>
      <c r="U1576" s="243"/>
      <c r="V1576" s="97"/>
      <c r="W1576" s="97"/>
      <c r="X1576" s="97"/>
      <c r="Y1576" s="217"/>
      <c r="Z1576" s="217"/>
      <c r="AA1576" s="217"/>
      <c r="AB1576" s="247"/>
      <c r="AC1576" s="97"/>
      <c r="AD1576" s="100" t="str">
        <f>IF(AE1576="","",VLOOKUP(AE1576,Mapping!AT:AU,2,FALSE))</f>
        <v/>
      </c>
      <c r="AE1576" s="13"/>
    </row>
    <row r="1577" spans="1:31">
      <c r="A1577" s="215">
        <v>1060</v>
      </c>
      <c r="B1577" s="97" t="s">
        <v>129</v>
      </c>
      <c r="C1577" s="207"/>
      <c r="D1577" s="207"/>
      <c r="E1577" s="312"/>
      <c r="F1577" s="243"/>
      <c r="G1577" s="97"/>
      <c r="H1577" s="97"/>
      <c r="I1577" s="97"/>
      <c r="J1577" s="101" t="s">
        <v>205</v>
      </c>
      <c r="K1577" s="331">
        <f>IFERROR(VLOOKUP(L1577,Mapping!AW:BA,5,FALSE),"")</f>
        <v>5</v>
      </c>
      <c r="L1577" s="16" t="s">
        <v>975</v>
      </c>
      <c r="M1577" s="336" t="s">
        <v>2938</v>
      </c>
      <c r="N1577" s="97" t="s">
        <v>2916</v>
      </c>
      <c r="O1577" s="255">
        <v>45014</v>
      </c>
      <c r="P1577" s="13" t="s">
        <v>3202</v>
      </c>
      <c r="Q1577" s="246" t="s">
        <v>3219</v>
      </c>
      <c r="R1577" s="97"/>
      <c r="S1577" s="97"/>
      <c r="T1577" s="217"/>
      <c r="U1577" s="243"/>
      <c r="V1577" s="97"/>
      <c r="W1577" s="97"/>
      <c r="X1577" s="97"/>
      <c r="Y1577" s="217"/>
      <c r="Z1577" s="217"/>
      <c r="AA1577" s="217"/>
      <c r="AB1577" s="247"/>
      <c r="AC1577" s="97"/>
      <c r="AD1577" s="100" t="str">
        <f>IF(AE1577="","",VLOOKUP(AE1577,Mapping!AT:AU,2,FALSE))</f>
        <v/>
      </c>
      <c r="AE1577" s="13"/>
    </row>
    <row r="1578" spans="1:31">
      <c r="A1578" s="215">
        <v>1165</v>
      </c>
      <c r="B1578" s="97" t="s">
        <v>184</v>
      </c>
      <c r="C1578" s="207"/>
      <c r="D1578" s="207"/>
      <c r="E1578" s="312"/>
      <c r="F1578" s="243"/>
      <c r="G1578" s="97"/>
      <c r="H1578" s="97"/>
      <c r="I1578" s="97"/>
      <c r="J1578" s="101" t="s">
        <v>205</v>
      </c>
      <c r="K1578" s="331">
        <f>IFERROR(VLOOKUP(L1578,Mapping!AW:BA,5,FALSE),"")</f>
        <v>5</v>
      </c>
      <c r="L1578" s="16" t="s">
        <v>975</v>
      </c>
      <c r="M1578" s="336" t="s">
        <v>2938</v>
      </c>
      <c r="N1578" s="97" t="s">
        <v>2916</v>
      </c>
      <c r="O1578" s="255">
        <v>45014</v>
      </c>
      <c r="P1578" s="13" t="s">
        <v>3202</v>
      </c>
      <c r="Q1578" s="246" t="s">
        <v>3219</v>
      </c>
      <c r="R1578" s="97"/>
      <c r="S1578" s="97"/>
      <c r="T1578" s="217"/>
      <c r="U1578" s="243"/>
      <c r="V1578" s="97"/>
      <c r="W1578" s="97"/>
      <c r="X1578" s="97"/>
      <c r="Y1578" s="217"/>
      <c r="Z1578" s="217"/>
      <c r="AA1578" s="217"/>
      <c r="AB1578" s="247"/>
      <c r="AC1578" s="97"/>
      <c r="AD1578" s="100" t="str">
        <f>IF(AE1578="","",VLOOKUP(AE1578,Mapping!AT:AU,2,FALSE))</f>
        <v/>
      </c>
      <c r="AE1578" s="13"/>
    </row>
    <row r="1579" spans="1:31">
      <c r="A1579" s="215" t="s">
        <v>471</v>
      </c>
      <c r="B1579" s="97" t="s">
        <v>472</v>
      </c>
      <c r="C1579" s="207"/>
      <c r="D1579" s="207"/>
      <c r="E1579" s="312"/>
      <c r="F1579" s="243"/>
      <c r="G1579" s="97"/>
      <c r="H1579" s="97"/>
      <c r="I1579" s="97"/>
      <c r="J1579" s="101" t="s">
        <v>205</v>
      </c>
      <c r="K1579" s="331">
        <f>IFERROR(VLOOKUP(L1579,Mapping!AW:BA,5,FALSE),"")</f>
        <v>5</v>
      </c>
      <c r="L1579" s="16" t="s">
        <v>975</v>
      </c>
      <c r="M1579" s="336" t="s">
        <v>2938</v>
      </c>
      <c r="N1579" s="97" t="s">
        <v>2916</v>
      </c>
      <c r="O1579" s="255">
        <v>45014</v>
      </c>
      <c r="P1579" s="13" t="s">
        <v>3202</v>
      </c>
      <c r="Q1579" s="246" t="s">
        <v>3219</v>
      </c>
      <c r="R1579" s="97"/>
      <c r="S1579" s="97"/>
      <c r="T1579" s="217"/>
      <c r="U1579" s="243"/>
      <c r="V1579" s="97"/>
      <c r="W1579" s="97"/>
      <c r="X1579" s="97"/>
      <c r="Y1579" s="217"/>
      <c r="Z1579" s="217"/>
      <c r="AA1579" s="217"/>
      <c r="AB1579" s="247"/>
      <c r="AC1579" s="97"/>
      <c r="AD1579" s="100" t="str">
        <f>IF(AE1579="","",VLOOKUP(AE1579,Mapping!AT:AU,2,FALSE))</f>
        <v/>
      </c>
      <c r="AE1579" s="13"/>
    </row>
    <row r="1580" spans="1:31">
      <c r="A1580" s="97" t="s">
        <v>614</v>
      </c>
      <c r="B1580" s="97" t="s">
        <v>615</v>
      </c>
      <c r="C1580" s="207">
        <v>2</v>
      </c>
      <c r="D1580" s="207">
        <v>8</v>
      </c>
      <c r="E1580" s="312" t="s">
        <v>1436</v>
      </c>
      <c r="F1580" s="243"/>
      <c r="G1580" s="97"/>
      <c r="H1580" s="97"/>
      <c r="I1580" s="97"/>
      <c r="J1580" s="101" t="s">
        <v>205</v>
      </c>
      <c r="K1580" s="331">
        <f>IFERROR(VLOOKUP(L1580,Mapping!AW:BA,5,FALSE),"")</f>
        <v>1</v>
      </c>
      <c r="L1580" s="484" t="s">
        <v>905</v>
      </c>
      <c r="M1580" s="336" t="s">
        <v>2938</v>
      </c>
      <c r="N1580" s="97" t="s">
        <v>2916</v>
      </c>
      <c r="O1580" s="255">
        <v>44990</v>
      </c>
      <c r="P1580" s="13" t="s">
        <v>3202</v>
      </c>
      <c r="Q1580" s="246">
        <v>5.0999999999999997E-2</v>
      </c>
      <c r="R1580" s="97">
        <v>51</v>
      </c>
      <c r="S1580" s="97"/>
      <c r="T1580" s="217"/>
      <c r="U1580" s="243"/>
      <c r="V1580" s="97"/>
      <c r="W1580" s="97"/>
      <c r="X1580" s="97"/>
      <c r="Y1580" s="217"/>
      <c r="Z1580" s="217"/>
      <c r="AA1580" s="217"/>
      <c r="AB1580" s="247"/>
      <c r="AC1580" s="97"/>
      <c r="AD1580" s="100" t="str">
        <f>IF(AE1580="","",VLOOKUP(AE1580,Mapping!AT:AU,2,FALSE))</f>
        <v/>
      </c>
      <c r="AE1580" s="13"/>
    </row>
    <row r="1581" spans="1:31">
      <c r="A1581" s="97" t="s">
        <v>623</v>
      </c>
      <c r="B1581" s="97" t="s">
        <v>624</v>
      </c>
      <c r="C1581" s="207">
        <v>3</v>
      </c>
      <c r="D1581" s="207">
        <v>12</v>
      </c>
      <c r="E1581" s="312" t="s">
        <v>1987</v>
      </c>
      <c r="F1581" s="243"/>
      <c r="G1581" s="97"/>
      <c r="H1581" s="97"/>
      <c r="I1581" s="97"/>
      <c r="J1581" s="101" t="s">
        <v>205</v>
      </c>
      <c r="K1581" s="331">
        <f>IFERROR(VLOOKUP(L1581,Mapping!AW:BA,5,FALSE),"")</f>
        <v>1</v>
      </c>
      <c r="L1581" s="484" t="s">
        <v>905</v>
      </c>
      <c r="M1581" s="336" t="s">
        <v>2938</v>
      </c>
      <c r="N1581" s="97" t="s">
        <v>2916</v>
      </c>
      <c r="O1581" s="255">
        <v>44990</v>
      </c>
      <c r="P1581" s="13" t="s">
        <v>3202</v>
      </c>
      <c r="Q1581" s="246">
        <v>0.05</v>
      </c>
      <c r="R1581" s="97">
        <v>50</v>
      </c>
      <c r="S1581" s="97"/>
      <c r="T1581" s="217"/>
      <c r="U1581" s="243"/>
      <c r="V1581" s="97"/>
      <c r="W1581" s="97"/>
      <c r="X1581" s="97"/>
      <c r="Y1581" s="217"/>
      <c r="Z1581" s="217"/>
      <c r="AA1581" s="217"/>
      <c r="AB1581" s="247"/>
      <c r="AC1581" s="97"/>
      <c r="AD1581" s="100" t="str">
        <f>IF(AE1581="","",VLOOKUP(AE1581,Mapping!AT:AU,2,FALSE))</f>
        <v/>
      </c>
      <c r="AE1581" s="13"/>
    </row>
    <row r="1582" spans="1:31">
      <c r="A1582" s="97">
        <v>1149</v>
      </c>
      <c r="B1582" s="97" t="s">
        <v>170</v>
      </c>
      <c r="C1582" s="207">
        <v>1</v>
      </c>
      <c r="D1582" s="207">
        <v>1</v>
      </c>
      <c r="E1582" s="312" t="s">
        <v>2497</v>
      </c>
      <c r="F1582" s="243"/>
      <c r="G1582" s="97"/>
      <c r="H1582" s="97"/>
      <c r="I1582" s="97"/>
      <c r="J1582" s="101" t="s">
        <v>205</v>
      </c>
      <c r="K1582" s="331">
        <f>IFERROR(VLOOKUP(L1582,Mapping!AW:BA,5,FALSE),"")</f>
        <v>5</v>
      </c>
      <c r="L1582" s="16" t="s">
        <v>975</v>
      </c>
      <c r="M1582" s="336" t="s">
        <v>2938</v>
      </c>
      <c r="N1582" s="97" t="s">
        <v>2916</v>
      </c>
      <c r="O1582" s="255">
        <v>44990</v>
      </c>
      <c r="P1582" s="13" t="s">
        <v>3202</v>
      </c>
      <c r="Q1582" s="246">
        <v>4.7E-2</v>
      </c>
      <c r="R1582" s="97">
        <v>47</v>
      </c>
      <c r="S1582" s="97"/>
      <c r="T1582" s="217"/>
      <c r="U1582" s="243"/>
      <c r="V1582" s="97"/>
      <c r="W1582" s="97"/>
      <c r="X1582" s="97"/>
      <c r="Y1582" s="217"/>
      <c r="Z1582" s="217"/>
      <c r="AA1582" s="217"/>
      <c r="AB1582" s="247"/>
      <c r="AC1582" s="97"/>
      <c r="AD1582" s="100" t="str">
        <f>IF(AE1582="","",VLOOKUP(AE1582,Mapping!AT:AU,2,FALSE))</f>
        <v/>
      </c>
      <c r="AE1582" s="13"/>
    </row>
    <row r="1583" spans="1:31">
      <c r="A1583" s="215"/>
      <c r="B1583" s="217" t="s">
        <v>2462</v>
      </c>
      <c r="C1583" s="26">
        <v>16</v>
      </c>
      <c r="D1583" s="26">
        <v>1</v>
      </c>
      <c r="E1583" s="26" t="s">
        <v>1963</v>
      </c>
      <c r="F1583" s="243"/>
      <c r="G1583" s="97"/>
      <c r="H1583" s="331" t="s">
        <v>147</v>
      </c>
      <c r="I1583" s="331" t="s">
        <v>147</v>
      </c>
      <c r="J1583" s="101" t="s">
        <v>205</v>
      </c>
      <c r="K1583" s="331" t="s">
        <v>147</v>
      </c>
      <c r="L1583" s="331" t="s">
        <v>147</v>
      </c>
      <c r="M1583" s="336" t="s">
        <v>2938</v>
      </c>
      <c r="N1583" s="97" t="s">
        <v>2904</v>
      </c>
      <c r="O1583" s="255">
        <v>45040</v>
      </c>
      <c r="P1583" s="13" t="s">
        <v>3262</v>
      </c>
      <c r="Q1583" s="246">
        <v>0.2</v>
      </c>
      <c r="R1583" s="97">
        <v>200</v>
      </c>
      <c r="S1583" s="97"/>
      <c r="T1583" s="217">
        <v>1</v>
      </c>
      <c r="U1583" s="243"/>
      <c r="V1583" s="97"/>
      <c r="W1583" s="97"/>
      <c r="X1583" s="97"/>
      <c r="Y1583" s="217"/>
      <c r="Z1583" s="217"/>
      <c r="AA1583" s="217"/>
      <c r="AB1583" s="247"/>
      <c r="AC1583" s="97"/>
      <c r="AD1583" s="100" t="str">
        <f>IF(AE1583="","",VLOOKUP(AE1583,Mapping!AT:AU,2,FALSE))</f>
        <v/>
      </c>
      <c r="AE1583" s="13"/>
    </row>
    <row r="1584" spans="1:31">
      <c r="A1584" s="215"/>
      <c r="B1584" s="217" t="s">
        <v>3263</v>
      </c>
      <c r="C1584" s="26">
        <v>16</v>
      </c>
      <c r="D1584" s="26">
        <v>1</v>
      </c>
      <c r="E1584" s="26" t="s">
        <v>1967</v>
      </c>
      <c r="F1584" s="243"/>
      <c r="G1584" s="97"/>
      <c r="H1584" s="331" t="s">
        <v>147</v>
      </c>
      <c r="I1584" s="331" t="s">
        <v>147</v>
      </c>
      <c r="J1584" s="101" t="s">
        <v>205</v>
      </c>
      <c r="K1584" s="331" t="s">
        <v>147</v>
      </c>
      <c r="L1584" s="331" t="s">
        <v>147</v>
      </c>
      <c r="M1584" s="336" t="s">
        <v>2938</v>
      </c>
      <c r="N1584" s="97" t="s">
        <v>2904</v>
      </c>
      <c r="O1584" s="255">
        <v>45040</v>
      </c>
      <c r="P1584" s="13" t="s">
        <v>3264</v>
      </c>
      <c r="Q1584" s="246">
        <v>5.5E-2</v>
      </c>
      <c r="R1584" s="97">
        <v>55</v>
      </c>
      <c r="S1584" s="97"/>
      <c r="T1584" s="217">
        <v>1</v>
      </c>
      <c r="U1584" s="243"/>
      <c r="V1584" s="97"/>
      <c r="W1584" s="97"/>
      <c r="X1584" s="97"/>
      <c r="Y1584" s="217"/>
      <c r="Z1584" s="217"/>
      <c r="AA1584" s="217"/>
      <c r="AB1584" s="247"/>
      <c r="AC1584" s="97"/>
      <c r="AD1584" s="100" t="str">
        <f>IF(AE1584="","",VLOOKUP(AE1584,Mapping!AT:AU,2,FALSE))</f>
        <v/>
      </c>
      <c r="AE1584" s="13"/>
    </row>
    <row r="1585" spans="1:31">
      <c r="A1585" s="215"/>
      <c r="B1585" s="217" t="s">
        <v>3263</v>
      </c>
      <c r="C1585" s="26">
        <v>16</v>
      </c>
      <c r="D1585" s="26">
        <v>1</v>
      </c>
      <c r="E1585" s="26" t="s">
        <v>2449</v>
      </c>
      <c r="F1585" s="243"/>
      <c r="G1585" s="97"/>
      <c r="H1585" s="331" t="s">
        <v>147</v>
      </c>
      <c r="I1585" s="331" t="s">
        <v>147</v>
      </c>
      <c r="J1585" s="101" t="s">
        <v>146</v>
      </c>
      <c r="K1585" s="331" t="s">
        <v>147</v>
      </c>
      <c r="L1585" s="331" t="s">
        <v>147</v>
      </c>
      <c r="M1585" s="336" t="s">
        <v>3057</v>
      </c>
      <c r="N1585" s="97" t="s">
        <v>2904</v>
      </c>
      <c r="O1585" s="255">
        <v>45040</v>
      </c>
      <c r="P1585" s="13" t="s">
        <v>3265</v>
      </c>
      <c r="Q1585" s="246">
        <v>6.5000000000000002E-2</v>
      </c>
      <c r="R1585" s="97">
        <v>65</v>
      </c>
      <c r="S1585" s="97"/>
      <c r="T1585" s="217">
        <v>1</v>
      </c>
      <c r="U1585" s="243">
        <v>7</v>
      </c>
      <c r="V1585" s="97">
        <v>6</v>
      </c>
      <c r="W1585" s="97"/>
      <c r="X1585" s="97"/>
      <c r="Y1585" s="217">
        <v>7</v>
      </c>
      <c r="Z1585" s="217">
        <v>6</v>
      </c>
      <c r="AA1585" s="217" t="s">
        <v>2482</v>
      </c>
      <c r="AB1585" s="247"/>
      <c r="AC1585" s="97"/>
      <c r="AD1585" s="100" t="str">
        <f>IF(AE1585="","",VLOOKUP(AE1585,Mapping!AT:AU,2,FALSE))</f>
        <v/>
      </c>
      <c r="AE1585" s="13"/>
    </row>
    <row r="1586" spans="1:31">
      <c r="A1586" s="217">
        <v>20196928</v>
      </c>
      <c r="B1586" s="85" t="s">
        <v>267</v>
      </c>
      <c r="C1586" s="207">
        <v>16</v>
      </c>
      <c r="D1586" s="207">
        <v>4</v>
      </c>
      <c r="E1586" s="312" t="s">
        <v>2324</v>
      </c>
      <c r="F1586" s="243"/>
      <c r="G1586" s="97"/>
      <c r="H1586" s="97"/>
      <c r="I1586" s="97"/>
      <c r="J1586" s="101" t="s">
        <v>205</v>
      </c>
      <c r="K1586" s="331">
        <f>IFERROR(VLOOKUP(L1586,Mapping!AW:BA,5,FALSE),"")</f>
        <v>2</v>
      </c>
      <c r="L1586" s="104" t="s">
        <v>925</v>
      </c>
      <c r="M1586" s="336" t="s">
        <v>2938</v>
      </c>
      <c r="N1586" s="97" t="s">
        <v>2904</v>
      </c>
      <c r="O1586" s="255">
        <v>45049</v>
      </c>
      <c r="P1586" s="13" t="s">
        <v>3264</v>
      </c>
      <c r="Q1586" s="246">
        <v>0.2</v>
      </c>
      <c r="R1586" s="97">
        <v>200</v>
      </c>
      <c r="S1586" s="97"/>
      <c r="T1586" s="217"/>
      <c r="U1586" s="243" t="s">
        <v>3266</v>
      </c>
      <c r="V1586" s="97" t="s">
        <v>3267</v>
      </c>
      <c r="W1586" s="97"/>
      <c r="X1586" s="97"/>
      <c r="Y1586" s="217"/>
      <c r="Z1586" s="217"/>
      <c r="AA1586" s="217"/>
      <c r="AB1586" s="247"/>
      <c r="AC1586" s="97"/>
      <c r="AD1586" s="100" t="str">
        <f>IF(AE1586="","",VLOOKUP(AE1586,Mapping!AT:AU,2,FALSE))</f>
        <v/>
      </c>
      <c r="AE1586" s="13"/>
    </row>
    <row r="1587" spans="1:31">
      <c r="A1587" s="217">
        <v>20196928</v>
      </c>
      <c r="B1587" s="85" t="s">
        <v>267</v>
      </c>
      <c r="C1587" s="207">
        <v>16</v>
      </c>
      <c r="D1587" s="207">
        <v>4</v>
      </c>
      <c r="E1587" s="312" t="s">
        <v>2324</v>
      </c>
      <c r="F1587" s="243"/>
      <c r="G1587" s="97"/>
      <c r="H1587" s="97"/>
      <c r="I1587" s="97"/>
      <c r="J1587" s="101" t="s">
        <v>146</v>
      </c>
      <c r="K1587" s="331">
        <f>IFERROR(VLOOKUP(L1587,Mapping!AW:BA,5,FALSE),"")</f>
        <v>2</v>
      </c>
      <c r="L1587" s="104" t="s">
        <v>925</v>
      </c>
      <c r="M1587" s="336" t="s">
        <v>3057</v>
      </c>
      <c r="N1587" s="97" t="s">
        <v>2904</v>
      </c>
      <c r="O1587" s="255">
        <v>45049</v>
      </c>
      <c r="P1587" s="13" t="s">
        <v>3265</v>
      </c>
      <c r="Q1587" s="246">
        <v>3.9E-2</v>
      </c>
      <c r="R1587" s="97">
        <v>39</v>
      </c>
      <c r="S1587" s="97"/>
      <c r="T1587" s="217"/>
      <c r="U1587" s="243"/>
      <c r="V1587" s="97"/>
      <c r="W1587" s="97"/>
      <c r="X1587" s="97"/>
      <c r="Y1587" s="217"/>
      <c r="Z1587" s="217"/>
      <c r="AA1587" s="217"/>
      <c r="AB1587" s="247"/>
      <c r="AC1587" s="97"/>
      <c r="AD1587" s="100" t="str">
        <f>IF(AE1587="","",VLOOKUP(AE1587,Mapping!AT:AU,2,FALSE))</f>
        <v/>
      </c>
      <c r="AE1587" s="13"/>
    </row>
    <row r="1588" spans="1:31">
      <c r="A1588" s="215"/>
      <c r="B1588" s="217"/>
      <c r="C1588" s="207"/>
      <c r="D1588" s="207"/>
      <c r="E1588" s="312"/>
      <c r="F1588" s="243"/>
      <c r="G1588" s="97"/>
      <c r="H1588" s="97"/>
      <c r="I1588" s="97"/>
      <c r="J1588" s="101"/>
      <c r="K1588" s="331" t="str">
        <f>IFERROR(VLOOKUP(L1588,Mapping!AW:BA,5,FALSE),"")</f>
        <v/>
      </c>
      <c r="L1588" s="104"/>
      <c r="M1588" s="336"/>
      <c r="N1588" s="97"/>
      <c r="O1588" s="255"/>
      <c r="P1588" s="13"/>
      <c r="Q1588" s="246"/>
      <c r="R1588" s="97"/>
      <c r="S1588" s="97"/>
      <c r="T1588" s="217"/>
      <c r="U1588" s="243"/>
      <c r="V1588" s="97"/>
      <c r="W1588" s="97"/>
      <c r="X1588" s="97"/>
      <c r="Y1588" s="217"/>
      <c r="Z1588" s="217"/>
      <c r="AA1588" s="217"/>
      <c r="AB1588" s="247"/>
      <c r="AC1588" s="97"/>
      <c r="AD1588" s="100" t="str">
        <f>IF(AE1588="","",VLOOKUP(AE1588,Mapping!AT:AU,2,FALSE))</f>
        <v/>
      </c>
      <c r="AE1588" s="13"/>
    </row>
    <row r="1589" spans="1:31">
      <c r="A1589" s="215"/>
      <c r="B1589" s="217"/>
      <c r="C1589" s="207"/>
      <c r="D1589" s="207"/>
      <c r="E1589" s="312"/>
      <c r="F1589" s="243"/>
      <c r="G1589" s="97"/>
      <c r="H1589" s="97"/>
      <c r="I1589" s="97"/>
      <c r="J1589" s="101"/>
      <c r="K1589" s="331" t="str">
        <f>IFERROR(VLOOKUP(L1589,Mapping!AW:BA,5,FALSE),"")</f>
        <v/>
      </c>
      <c r="L1589" s="104"/>
      <c r="M1589" s="336"/>
      <c r="N1589" s="97"/>
      <c r="O1589" s="255"/>
      <c r="P1589" s="13"/>
      <c r="Q1589" s="246"/>
      <c r="R1589" s="97"/>
      <c r="S1589" s="97"/>
      <c r="T1589" s="217"/>
      <c r="U1589" s="243"/>
      <c r="V1589" s="97"/>
      <c r="W1589" s="97"/>
      <c r="X1589" s="97"/>
      <c r="Y1589" s="217"/>
      <c r="Z1589" s="217"/>
      <c r="AA1589" s="217"/>
      <c r="AB1589" s="247"/>
      <c r="AC1589" s="97"/>
      <c r="AD1589" s="100" t="str">
        <f>IF(AE1589="","",VLOOKUP(AE1589,Mapping!AT:AU,2,FALSE))</f>
        <v/>
      </c>
      <c r="AE1589" s="13"/>
    </row>
    <row r="1590" spans="1:31">
      <c r="A1590" s="215"/>
      <c r="B1590" s="217"/>
      <c r="C1590" s="207"/>
      <c r="D1590" s="207"/>
      <c r="E1590" s="312"/>
      <c r="F1590" s="243"/>
      <c r="G1590" s="97"/>
      <c r="H1590" s="97"/>
      <c r="I1590" s="97"/>
      <c r="J1590" s="101"/>
      <c r="K1590" s="331" t="str">
        <f>IFERROR(VLOOKUP(L1590,Mapping!AW:BA,5,FALSE),"")</f>
        <v/>
      </c>
      <c r="L1590" s="104"/>
      <c r="M1590" s="336"/>
      <c r="N1590" s="97"/>
      <c r="O1590" s="255"/>
      <c r="P1590" s="13"/>
      <c r="Q1590" s="246"/>
      <c r="R1590" s="97"/>
      <c r="S1590" s="97"/>
      <c r="T1590" s="217"/>
      <c r="U1590" s="243"/>
      <c r="V1590" s="97"/>
      <c r="W1590" s="97"/>
      <c r="X1590" s="97"/>
      <c r="Y1590" s="217"/>
      <c r="Z1590" s="217"/>
      <c r="AA1590" s="217"/>
      <c r="AB1590" s="247"/>
      <c r="AC1590" s="97"/>
      <c r="AD1590" s="100" t="str">
        <f>IF(AE1590="","",VLOOKUP(AE1590,Mapping!AT:AU,2,FALSE))</f>
        <v/>
      </c>
      <c r="AE1590" s="13"/>
    </row>
    <row r="1591" spans="1:31">
      <c r="A1591" s="387"/>
      <c r="B1591" s="361"/>
      <c r="C1591" s="210"/>
      <c r="D1591" s="210"/>
      <c r="E1591" s="317"/>
      <c r="F1591" s="359"/>
      <c r="G1591" s="360"/>
      <c r="H1591" s="360"/>
      <c r="I1591" s="360"/>
      <c r="J1591" s="101"/>
      <c r="K1591" s="331" t="str">
        <f>IFERROR(VLOOKUP(L1591,Mapping!AW:BA,5,FALSE),"")</f>
        <v/>
      </c>
      <c r="L1591" s="105"/>
      <c r="M1591" s="362"/>
      <c r="N1591" s="360"/>
      <c r="O1591" s="363"/>
      <c r="P1591" s="102"/>
      <c r="Q1591" s="364"/>
      <c r="R1591" s="360"/>
      <c r="S1591" s="360"/>
      <c r="T1591" s="361"/>
      <c r="U1591" s="359"/>
      <c r="V1591" s="360"/>
      <c r="W1591" s="360"/>
      <c r="X1591" s="360"/>
      <c r="Y1591" s="361"/>
      <c r="Z1591" s="361"/>
      <c r="AA1591" s="361"/>
      <c r="AB1591" s="365"/>
      <c r="AC1591" s="360"/>
      <c r="AD1591" s="100" t="str">
        <f>IF(AE1591="","",VLOOKUP(AE1591,Mapping!AT:AU,2,FALSE))</f>
        <v/>
      </c>
      <c r="AE1591" s="102"/>
    </row>
    <row r="1592" spans="1:31">
      <c r="A1592" s="215"/>
      <c r="B1592" s="217"/>
      <c r="C1592" s="207"/>
      <c r="D1592" s="207"/>
      <c r="E1592" s="312"/>
      <c r="F1592" s="243"/>
      <c r="G1592" s="97"/>
      <c r="H1592" s="97"/>
      <c r="I1592" s="97"/>
      <c r="J1592" s="101"/>
      <c r="K1592" s="331" t="str">
        <f>IFERROR(VLOOKUP(L1592,Mapping!AW:BA,5,FALSE),"")</f>
        <v/>
      </c>
      <c r="L1592" s="104"/>
      <c r="M1592" s="336"/>
      <c r="N1592" s="97"/>
      <c r="O1592" s="255"/>
      <c r="P1592" s="13"/>
      <c r="Q1592" s="246"/>
      <c r="R1592" s="97"/>
      <c r="S1592" s="97"/>
      <c r="T1592" s="217"/>
      <c r="U1592" s="243"/>
      <c r="V1592" s="97"/>
      <c r="W1592" s="97"/>
      <c r="X1592" s="97"/>
      <c r="Y1592" s="217"/>
      <c r="Z1592" s="217"/>
      <c r="AA1592" s="217"/>
      <c r="AB1592" s="247"/>
      <c r="AC1592" s="97"/>
      <c r="AD1592" s="100" t="str">
        <f>IF(AE1592="","",VLOOKUP(AE1592,Mapping!AT:AU,2,FALSE))</f>
        <v/>
      </c>
      <c r="AE1592" s="13"/>
    </row>
    <row r="1593" spans="1:31">
      <c r="A1593" s="215"/>
      <c r="B1593" s="217"/>
      <c r="C1593" s="207"/>
      <c r="D1593" s="207"/>
      <c r="E1593" s="312"/>
      <c r="F1593" s="243"/>
      <c r="G1593" s="97"/>
      <c r="H1593" s="97"/>
      <c r="I1593" s="97"/>
      <c r="J1593" s="101"/>
      <c r="K1593" s="331" t="str">
        <f>IFERROR(VLOOKUP(L1593,Mapping!AW:BA,5,FALSE),"")</f>
        <v/>
      </c>
      <c r="L1593" s="104"/>
      <c r="M1593" s="336"/>
      <c r="N1593" s="97"/>
      <c r="O1593" s="255"/>
      <c r="P1593" s="13"/>
      <c r="Q1593" s="246"/>
      <c r="R1593" s="97"/>
      <c r="S1593" s="97"/>
      <c r="T1593" s="217"/>
      <c r="U1593" s="243"/>
      <c r="V1593" s="97"/>
      <c r="W1593" s="97"/>
      <c r="X1593" s="97"/>
      <c r="Y1593" s="217"/>
      <c r="Z1593" s="217"/>
      <c r="AA1593" s="217"/>
      <c r="AB1593" s="247"/>
      <c r="AC1593" s="97"/>
      <c r="AD1593" s="100" t="str">
        <f>IF(AE1593="","",VLOOKUP(AE1593,Mapping!AT:AU,2,FALSE))</f>
        <v/>
      </c>
      <c r="AE1593" s="13"/>
    </row>
    <row r="1594" spans="1:31">
      <c r="A1594" s="215"/>
      <c r="B1594" s="217"/>
      <c r="C1594" s="207"/>
      <c r="D1594" s="207"/>
      <c r="E1594" s="312"/>
      <c r="F1594" s="243"/>
      <c r="G1594" s="97"/>
      <c r="H1594" s="97"/>
      <c r="I1594" s="97"/>
      <c r="J1594" s="101"/>
      <c r="K1594" s="331" t="str">
        <f>IFERROR(VLOOKUP(L1594,Mapping!AW:BA,5,FALSE),"")</f>
        <v/>
      </c>
      <c r="L1594" s="104"/>
      <c r="M1594" s="336"/>
      <c r="N1594" s="97"/>
      <c r="O1594" s="255"/>
      <c r="P1594" s="13"/>
      <c r="Q1594" s="246"/>
      <c r="R1594" s="97"/>
      <c r="S1594" s="97"/>
      <c r="T1594" s="217"/>
      <c r="U1594" s="243"/>
      <c r="V1594" s="97"/>
      <c r="W1594" s="97"/>
      <c r="X1594" s="97"/>
      <c r="Y1594" s="217"/>
      <c r="Z1594" s="217"/>
      <c r="AA1594" s="217"/>
      <c r="AB1594" s="247"/>
      <c r="AC1594" s="97"/>
      <c r="AD1594" s="100" t="str">
        <f>IF(AE1594="","",VLOOKUP(AE1594,Mapping!AT:AU,2,FALSE))</f>
        <v/>
      </c>
      <c r="AE1594" s="13"/>
    </row>
    <row r="1595" spans="1:31">
      <c r="A1595" s="215"/>
      <c r="B1595" s="217"/>
      <c r="C1595" s="207"/>
      <c r="D1595" s="207"/>
      <c r="E1595" s="312"/>
      <c r="F1595" s="243"/>
      <c r="G1595" s="97"/>
      <c r="H1595" s="97"/>
      <c r="I1595" s="97"/>
      <c r="J1595" s="101"/>
      <c r="K1595" s="331" t="str">
        <f>IFERROR(VLOOKUP(L1595,Mapping!AW:BA,5,FALSE),"")</f>
        <v/>
      </c>
      <c r="L1595" s="104"/>
      <c r="M1595" s="336"/>
      <c r="N1595" s="97"/>
      <c r="O1595" s="255"/>
      <c r="P1595" s="13"/>
      <c r="Q1595" s="246"/>
      <c r="R1595" s="97"/>
      <c r="S1595" s="97"/>
      <c r="T1595" s="217"/>
      <c r="U1595" s="243"/>
      <c r="V1595" s="97"/>
      <c r="W1595" s="97"/>
      <c r="X1595" s="97"/>
      <c r="Y1595" s="217"/>
      <c r="Z1595" s="217"/>
      <c r="AA1595" s="217"/>
      <c r="AB1595" s="247"/>
      <c r="AC1595" s="97"/>
      <c r="AD1595" s="100" t="str">
        <f>IF(AE1595="","",VLOOKUP(AE1595,Mapping!AT:AU,2,FALSE))</f>
        <v/>
      </c>
      <c r="AE1595" s="13"/>
    </row>
    <row r="1596" spans="1:31">
      <c r="A1596" s="215"/>
      <c r="B1596" s="217"/>
      <c r="C1596" s="207"/>
      <c r="D1596" s="207"/>
      <c r="E1596" s="312"/>
      <c r="F1596" s="243"/>
      <c r="G1596" s="97"/>
      <c r="H1596" s="97"/>
      <c r="I1596" s="97"/>
      <c r="J1596" s="101"/>
      <c r="K1596" s="331" t="str">
        <f>IFERROR(VLOOKUP(L1596,Mapping!AW:BA,5,FALSE),"")</f>
        <v/>
      </c>
      <c r="L1596" s="104"/>
      <c r="M1596" s="336"/>
      <c r="N1596" s="97"/>
      <c r="O1596" s="255"/>
      <c r="P1596" s="13"/>
      <c r="Q1596" s="246"/>
      <c r="R1596" s="97"/>
      <c r="S1596" s="97"/>
      <c r="T1596" s="217"/>
      <c r="U1596" s="243"/>
      <c r="V1596" s="97"/>
      <c r="W1596" s="97"/>
      <c r="X1596" s="97"/>
      <c r="Y1596" s="217">
        <v>10</v>
      </c>
      <c r="Z1596" s="217"/>
      <c r="AA1596" s="217"/>
      <c r="AB1596" s="247"/>
      <c r="AC1596" s="97"/>
      <c r="AD1596" s="100" t="str">
        <f>IF(AE1596="","",VLOOKUP(AE1596,Mapping!AT:AU,2,FALSE))</f>
        <v/>
      </c>
      <c r="AE1596" s="13"/>
    </row>
    <row r="1597" spans="1:31">
      <c r="A1597" s="215"/>
      <c r="B1597" s="217"/>
      <c r="C1597" s="207"/>
      <c r="D1597" s="207"/>
      <c r="E1597" s="312"/>
      <c r="F1597" s="243"/>
      <c r="G1597" s="97"/>
      <c r="H1597" s="97"/>
      <c r="I1597" s="97"/>
      <c r="J1597" s="217"/>
      <c r="K1597" s="332"/>
      <c r="L1597" s="104"/>
      <c r="M1597" s="336"/>
      <c r="N1597" s="97"/>
      <c r="O1597" s="255"/>
      <c r="P1597" s="13"/>
      <c r="Q1597" s="246"/>
      <c r="R1597" s="97"/>
      <c r="S1597" s="97"/>
      <c r="T1597" s="217"/>
      <c r="U1597" s="243"/>
      <c r="V1597" s="97"/>
      <c r="W1597" s="97"/>
      <c r="X1597" s="97"/>
      <c r="Y1597" s="217"/>
      <c r="Z1597" s="217"/>
      <c r="AA1597" s="217"/>
      <c r="AB1597" s="247"/>
      <c r="AC1597" s="97"/>
      <c r="AD1597" s="100" t="str">
        <f>IF(AE1597="","",VLOOKUP(AE1597,Mapping!AT:AU,2,FALSE))</f>
        <v/>
      </c>
      <c r="AE1597" s="13"/>
    </row>
    <row r="1598" spans="1:31">
      <c r="A1598" s="215"/>
      <c r="B1598" s="217"/>
      <c r="C1598" s="207"/>
      <c r="D1598" s="207"/>
      <c r="E1598" s="312"/>
      <c r="F1598" s="243"/>
      <c r="G1598" s="97"/>
      <c r="H1598" s="97"/>
      <c r="I1598" s="97"/>
      <c r="J1598" s="217"/>
      <c r="K1598" s="332"/>
      <c r="L1598" s="104"/>
      <c r="M1598" s="336"/>
      <c r="N1598" s="97"/>
      <c r="O1598" s="255"/>
      <c r="P1598" s="13"/>
      <c r="Q1598" s="246"/>
      <c r="R1598" s="97"/>
      <c r="S1598" s="97"/>
      <c r="T1598" s="217"/>
      <c r="U1598" s="243"/>
      <c r="V1598" s="97"/>
      <c r="W1598" s="97"/>
      <c r="X1598" s="97"/>
      <c r="Y1598" s="217"/>
      <c r="Z1598" s="217"/>
      <c r="AA1598" s="217"/>
      <c r="AB1598" s="247"/>
      <c r="AC1598" s="97"/>
      <c r="AD1598" s="100" t="str">
        <f>IF(AE1598="","",VLOOKUP(AE1598,Mapping!AT:AU,2,FALSE))</f>
        <v/>
      </c>
      <c r="AE1598" s="13"/>
    </row>
    <row r="1599" spans="1:31">
      <c r="A1599" s="387"/>
      <c r="B1599" s="361"/>
      <c r="C1599" s="210"/>
      <c r="D1599" s="210"/>
      <c r="E1599" s="317"/>
      <c r="F1599" s="359"/>
      <c r="G1599" s="360"/>
      <c r="H1599" s="360"/>
      <c r="I1599" s="360"/>
      <c r="J1599" s="361"/>
      <c r="K1599" s="524"/>
      <c r="L1599" s="105"/>
      <c r="M1599" s="362"/>
      <c r="N1599" s="360"/>
      <c r="O1599" s="363"/>
      <c r="P1599" s="102"/>
      <c r="Q1599" s="364"/>
      <c r="R1599" s="360"/>
      <c r="S1599" s="360"/>
      <c r="T1599" s="361"/>
      <c r="U1599" s="359"/>
      <c r="V1599" s="360"/>
      <c r="W1599" s="360"/>
      <c r="X1599" s="360"/>
      <c r="Y1599" s="361"/>
      <c r="Z1599" s="361"/>
      <c r="AA1599" s="361"/>
      <c r="AB1599" s="365"/>
      <c r="AC1599" s="360"/>
      <c r="AD1599" s="366" t="str">
        <f>IF(AE1599="","",VLOOKUP(AE1599,Mapping!AT:AU,2,FALSE))</f>
        <v/>
      </c>
      <c r="AE1599" s="102"/>
    </row>
  </sheetData>
  <phoneticPr fontId="10" type="noConversion"/>
  <conditionalFormatting sqref="A767:A769">
    <cfRule type="expression" dxfId="441" priority="1516">
      <formula>$R767="FAIL"</formula>
    </cfRule>
  </conditionalFormatting>
  <conditionalFormatting sqref="A770:A776">
    <cfRule type="duplicateValues" dxfId="440" priority="3153"/>
  </conditionalFormatting>
  <conditionalFormatting sqref="A784">
    <cfRule type="duplicateValues" dxfId="439" priority="1202"/>
    <cfRule type="expression" dxfId="438" priority="1204">
      <formula>OR($G784="X", $G784="E")</formula>
    </cfRule>
    <cfRule type="expression" dxfId="437" priority="1203">
      <formula>$G784="M"</formula>
    </cfRule>
    <cfRule type="expression" dxfId="436" priority="1205">
      <formula>$G784="W"</formula>
    </cfRule>
  </conditionalFormatting>
  <conditionalFormatting sqref="A785">
    <cfRule type="expression" dxfId="435" priority="1200">
      <formula>OR($G785="X", $G785="E")</formula>
    </cfRule>
    <cfRule type="expression" dxfId="434" priority="1201">
      <formula>$G785="W"</formula>
    </cfRule>
    <cfRule type="expression" dxfId="433" priority="1199">
      <formula>$G785="M"</formula>
    </cfRule>
    <cfRule type="duplicateValues" dxfId="432" priority="1198"/>
  </conditionalFormatting>
  <conditionalFormatting sqref="A786">
    <cfRule type="expression" dxfId="431" priority="1196">
      <formula>OR($G786="X", $G786="E")</formula>
    </cfRule>
    <cfRule type="expression" dxfId="430" priority="1197">
      <formula>$G786="W"</formula>
    </cfRule>
    <cfRule type="expression" dxfId="429" priority="1195">
      <formula>$G786="M"</formula>
    </cfRule>
    <cfRule type="duplicateValues" dxfId="428" priority="1194"/>
  </conditionalFormatting>
  <conditionalFormatting sqref="A770:B776">
    <cfRule type="expression" dxfId="427" priority="1325">
      <formula>$G770="W"</formula>
    </cfRule>
    <cfRule type="expression" dxfId="426" priority="1324">
      <formula>OR($G770="X", $G770="E")</formula>
    </cfRule>
  </conditionalFormatting>
  <conditionalFormatting sqref="A770:B787">
    <cfRule type="expression" dxfId="425" priority="1162">
      <formula>$G770="M"</formula>
    </cfRule>
  </conditionalFormatting>
  <conditionalFormatting sqref="A787:B787">
    <cfRule type="expression" dxfId="424" priority="1161">
      <formula>OR($G787="X", $G787="E")</formula>
    </cfRule>
    <cfRule type="expression" dxfId="423" priority="1160">
      <formula>$G787="W"</formula>
    </cfRule>
  </conditionalFormatting>
  <conditionalFormatting sqref="A1347:B1348">
    <cfRule type="expression" dxfId="422" priority="131">
      <formula>$D1347="M"</formula>
    </cfRule>
    <cfRule type="expression" dxfId="421" priority="129">
      <formula>$D1347="W"</formula>
    </cfRule>
    <cfRule type="expression" dxfId="420" priority="130">
      <formula>OR($D1347="X", $D1347="E")</formula>
    </cfRule>
  </conditionalFormatting>
  <conditionalFormatting sqref="B1397:B1461">
    <cfRule type="expression" dxfId="419" priority="108">
      <formula>$D1397="M"</formula>
    </cfRule>
    <cfRule type="expression" dxfId="418" priority="107">
      <formula>OR($D1397="X", $D1397="E")</formula>
    </cfRule>
    <cfRule type="expression" dxfId="417" priority="106">
      <formula>$D1397="W"</formula>
    </cfRule>
  </conditionalFormatting>
  <conditionalFormatting sqref="B1464:B1471">
    <cfRule type="expression" dxfId="416" priority="79">
      <formula>$D1464="W"</formula>
    </cfRule>
    <cfRule type="expression" dxfId="415" priority="80">
      <formula>OR($D1464="X", $D1464="E")</formula>
    </cfRule>
    <cfRule type="expression" dxfId="414" priority="81">
      <formula>$D1464="M"</formula>
    </cfRule>
  </conditionalFormatting>
  <conditionalFormatting sqref="B1475:B1512">
    <cfRule type="expression" dxfId="413" priority="43">
      <formula>$D1475="W"</formula>
    </cfRule>
    <cfRule type="expression" dxfId="412" priority="44">
      <formula>OR($D1475="X", $D1475="E")</formula>
    </cfRule>
    <cfRule type="expression" dxfId="411" priority="45">
      <formula>$D1475="M"</formula>
    </cfRule>
  </conditionalFormatting>
  <conditionalFormatting sqref="B1515">
    <cfRule type="expression" dxfId="410" priority="41">
      <formula>OR($D1515="X", $D1515="E")</formula>
    </cfRule>
    <cfRule type="expression" dxfId="409" priority="42">
      <formula>$D1515="M"</formula>
    </cfRule>
    <cfRule type="expression" dxfId="408" priority="40">
      <formula>$D1515="W"</formula>
    </cfRule>
  </conditionalFormatting>
  <conditionalFormatting sqref="B1517:B1520">
    <cfRule type="expression" dxfId="407" priority="30">
      <formula>$D1517="M"</formula>
    </cfRule>
    <cfRule type="expression" dxfId="406" priority="28">
      <formula>$D1517="W"</formula>
    </cfRule>
    <cfRule type="expression" dxfId="405" priority="29">
      <formula>OR($D1517="X", $D1517="E")</formula>
    </cfRule>
  </conditionalFormatting>
  <conditionalFormatting sqref="B1586:B1587">
    <cfRule type="expression" dxfId="404" priority="3">
      <formula>$D1586="M"</formula>
    </cfRule>
    <cfRule type="expression" dxfId="403" priority="1">
      <formula>$D1586="W"</formula>
    </cfRule>
    <cfRule type="expression" dxfId="402" priority="2">
      <formula>OR($D1586="X", $D1586="E")</formula>
    </cfRule>
  </conditionalFormatting>
  <conditionalFormatting sqref="D1464:E1465">
    <cfRule type="expression" dxfId="401" priority="94">
      <formula>$E1464="W"</formula>
    </cfRule>
    <cfRule type="expression" dxfId="400" priority="95">
      <formula>OR($E1464="X", $E1464="E")</formula>
    </cfRule>
    <cfRule type="expression" dxfId="399" priority="96">
      <formula>$E1464="M"</formula>
    </cfRule>
  </conditionalFormatting>
  <conditionalFormatting sqref="D1477:E1478">
    <cfRule type="expression" dxfId="398" priority="61">
      <formula>$D1477="W"</formula>
    </cfRule>
    <cfRule type="expression" dxfId="397" priority="62">
      <formula>OR($D1477="X", $D1477="E")</formula>
    </cfRule>
    <cfRule type="expression" dxfId="396" priority="63">
      <formula>$D1477="M"</formula>
    </cfRule>
  </conditionalFormatting>
  <conditionalFormatting sqref="H773 H778 K781:K1596">
    <cfRule type="expression" dxfId="395" priority="1230">
      <formula>#REF!="M"</formula>
    </cfRule>
    <cfRule type="expression" dxfId="394" priority="1231">
      <formula>OR(#REF!="X", #REF!="E")</formula>
    </cfRule>
    <cfRule type="expression" dxfId="393" priority="1232">
      <formula>#REF!="W"</formula>
    </cfRule>
  </conditionalFormatting>
  <conditionalFormatting sqref="H1583:H1585">
    <cfRule type="expression" dxfId="392" priority="13">
      <formula>#REF!="M"</formula>
    </cfRule>
    <cfRule type="expression" dxfId="391" priority="14">
      <formula>OR(#REF!="X", #REF!="E")</formula>
    </cfRule>
    <cfRule type="expression" dxfId="390" priority="15">
      <formula>#REF!="W"</formula>
    </cfRule>
  </conditionalFormatting>
  <conditionalFormatting sqref="H2:I768 W2:X768 K2:K769 H769 W769 K773 K801 W1251:X1315 H1318:I1318 H1356:I1357 W1356:X1357">
    <cfRule type="expression" dxfId="389" priority="1641">
      <formula>OR(#REF!="X", #REF!="E")</formula>
    </cfRule>
    <cfRule type="expression" dxfId="388" priority="1642">
      <formula>#REF!="W"</formula>
    </cfRule>
  </conditionalFormatting>
  <conditionalFormatting sqref="H770:I772 I773 H774:I777 I778">
    <cfRule type="expression" dxfId="387" priority="1265">
      <formula>OR(#REF!="X", #REF!="E")</formula>
    </cfRule>
    <cfRule type="expression" dxfId="386" priority="1264">
      <formula>#REF!="M"</formula>
    </cfRule>
    <cfRule type="expression" dxfId="385" priority="1266">
      <formula>#REF!="W"</formula>
    </cfRule>
  </conditionalFormatting>
  <conditionalFormatting sqref="H779:I1127 H1128:H1144 I1128:I1144">
    <cfRule type="expression" dxfId="384" priority="687">
      <formula>OR(#REF!="X", #REF!="E")</formula>
    </cfRule>
    <cfRule type="expression" dxfId="383" priority="688">
      <formula>#REF!="W"</formula>
    </cfRule>
    <cfRule type="expression" dxfId="382" priority="686">
      <formula>#REF!="M"</formula>
    </cfRule>
  </conditionalFormatting>
  <conditionalFormatting sqref="H1145:I1316">
    <cfRule type="expression" dxfId="381" priority="217">
      <formula>#REF!="W"</formula>
    </cfRule>
    <cfRule type="expression" dxfId="380" priority="215">
      <formula>#REF!="M"</formula>
    </cfRule>
    <cfRule type="expression" dxfId="379" priority="216">
      <formula>OR(#REF!="X", #REF!="E")</formula>
    </cfRule>
  </conditionalFormatting>
  <conditionalFormatting sqref="H1320:I1531">
    <cfRule type="expression" dxfId="378" priority="141">
      <formula>#REF!="M"</formula>
    </cfRule>
    <cfRule type="expression" dxfId="377" priority="142">
      <formula>OR(#REF!="X", #REF!="E")</formula>
    </cfRule>
    <cfRule type="expression" dxfId="376" priority="143">
      <formula>#REF!="W"</formula>
    </cfRule>
  </conditionalFormatting>
  <conditionalFormatting sqref="I1583:I1585">
    <cfRule type="expression" dxfId="375" priority="7">
      <formula>#REF!="M"</formula>
    </cfRule>
    <cfRule type="expression" dxfId="374" priority="8">
      <formula>OR(#REF!="X", #REF!="E")</formula>
    </cfRule>
    <cfRule type="expression" dxfId="373" priority="9">
      <formula>#REF!="W"</formula>
    </cfRule>
  </conditionalFormatting>
  <conditionalFormatting sqref="K778:K779">
    <cfRule type="expression" dxfId="372" priority="1244">
      <formula>#REF!="W"</formula>
    </cfRule>
    <cfRule type="expression" dxfId="371" priority="1243">
      <formula>OR(#REF!="X", #REF!="E")</formula>
    </cfRule>
    <cfRule type="expression" dxfId="370" priority="1242">
      <formula>#REF!="M"</formula>
    </cfRule>
  </conditionalFormatting>
  <conditionalFormatting sqref="K801 H1356:I1357 W1251:X1315 H2:I768 W2:X768 K2:K769 H769 W769 K773 H1318:I1318 W1356:X1357">
    <cfRule type="expression" dxfId="369" priority="1640">
      <formula>#REF!="M"</formula>
    </cfRule>
  </conditionalFormatting>
  <conditionalFormatting sqref="L591">
    <cfRule type="expression" dxfId="368" priority="27">
      <formula>#REF!="W"</formula>
    </cfRule>
    <cfRule type="expression" dxfId="367" priority="26">
      <formula>OR(#REF!="X", #REF!="E")</formula>
    </cfRule>
    <cfRule type="expression" dxfId="366" priority="25">
      <formula>#REF!="M"</formula>
    </cfRule>
  </conditionalFormatting>
  <conditionalFormatting sqref="L1583:L1585">
    <cfRule type="expression" dxfId="365" priority="19">
      <formula>#REF!="M"</formula>
    </cfRule>
    <cfRule type="expression" dxfId="364" priority="21">
      <formula>#REF!="W"</formula>
    </cfRule>
    <cfRule type="expression" dxfId="363" priority="20">
      <formula>OR(#REF!="X", #REF!="E")</formula>
    </cfRule>
  </conditionalFormatting>
  <conditionalFormatting sqref="L767:M767">
    <cfRule type="expression" dxfId="360" priority="1416">
      <formula>$R767="FAIL"</formula>
    </cfRule>
  </conditionalFormatting>
  <conditionalFormatting sqref="M768:M769">
    <cfRule type="expression" dxfId="357" priority="1392">
      <formula>$R768="FAIL"</formula>
    </cfRule>
  </conditionalFormatting>
  <conditionalFormatting sqref="N851:N852">
    <cfRule type="expression" dxfId="354" priority="1012">
      <formula>$G851="W"</formula>
    </cfRule>
    <cfRule type="expression" dxfId="353" priority="1013">
      <formula>$H851="SOM"</formula>
    </cfRule>
    <cfRule type="expression" dxfId="352" priority="1014">
      <formula>OR($G851="X", $G851="E")</formula>
    </cfRule>
    <cfRule type="expression" dxfId="351" priority="1015">
      <formula>$G851="M"</formula>
    </cfRule>
  </conditionalFormatting>
  <conditionalFormatting sqref="N631:O648 O649 N650:O769">
    <cfRule type="expression" dxfId="350" priority="3149">
      <formula>$G631="M"</formula>
    </cfRule>
    <cfRule type="expression" dxfId="349" priority="3148">
      <formula>OR($G631="X", $G631="E")</formula>
    </cfRule>
    <cfRule type="expression" dxfId="348" priority="3147">
      <formula>$H631="SOM"</formula>
    </cfRule>
    <cfRule type="expression" dxfId="347" priority="3146">
      <formula>$G631="W"</formula>
    </cfRule>
  </conditionalFormatting>
  <conditionalFormatting sqref="N849:O850">
    <cfRule type="expression" dxfId="346" priority="1026">
      <formula>$G849="W"</formula>
    </cfRule>
    <cfRule type="expression" dxfId="345" priority="1027">
      <formula>$H849="SOM"</formula>
    </cfRule>
    <cfRule type="expression" dxfId="344" priority="1028">
      <formula>OR($G849="X", $G849="E")</formula>
    </cfRule>
    <cfRule type="expression" dxfId="343" priority="1029">
      <formula>$G849="M"</formula>
    </cfRule>
  </conditionalFormatting>
  <conditionalFormatting sqref="N1333:O1333">
    <cfRule type="expression" dxfId="342" priority="169">
      <formula>$G1333="W"</formula>
    </cfRule>
    <cfRule type="expression" dxfId="341" priority="170">
      <formula>$H1333="SOM"</formula>
    </cfRule>
    <cfRule type="expression" dxfId="340" priority="171">
      <formula>OR($G1333="X", $G1333="E")</formula>
    </cfRule>
    <cfRule type="expression" dxfId="339" priority="172">
      <formula>$G1333="M"</formula>
    </cfRule>
  </conditionalFormatting>
  <conditionalFormatting sqref="N1337:O1337">
    <cfRule type="expression" dxfId="338" priority="150">
      <formula>$G1337="W"</formula>
    </cfRule>
    <cfRule type="expression" dxfId="337" priority="151">
      <formula>$H1337="SOM"</formula>
    </cfRule>
    <cfRule type="expression" dxfId="336" priority="152">
      <formula>OR($G1337="X", $G1337="E")</formula>
    </cfRule>
    <cfRule type="expression" dxfId="335" priority="153">
      <formula>$G1337="M"</formula>
    </cfRule>
  </conditionalFormatting>
  <conditionalFormatting sqref="N1356:O1357">
    <cfRule type="expression" dxfId="334" priority="121">
      <formula>$G1356="W"</formula>
    </cfRule>
    <cfRule type="expression" dxfId="333" priority="122">
      <formula>$H1356="SOM"</formula>
    </cfRule>
    <cfRule type="expression" dxfId="332" priority="123">
      <formula>OR($G1356="X", $G1356="E")</formula>
    </cfRule>
    <cfRule type="expression" dxfId="331" priority="124">
      <formula>$G1356="M"</formula>
    </cfRule>
  </conditionalFormatting>
  <conditionalFormatting sqref="O851:O854">
    <cfRule type="expression" dxfId="330" priority="983">
      <formula>$G851="W"</formula>
    </cfRule>
    <cfRule type="expression" dxfId="329" priority="984">
      <formula>$H851="SOM"</formula>
    </cfRule>
    <cfRule type="expression" dxfId="328" priority="985">
      <formula>OR($G851="X", $G851="E")</formula>
    </cfRule>
    <cfRule type="expression" dxfId="327" priority="986">
      <formula>$G851="M"</formula>
    </cfRule>
  </conditionalFormatting>
  <conditionalFormatting sqref="U1333:U1338">
    <cfRule type="expression" dxfId="326" priority="144">
      <formula>#REF!="M"</formula>
    </cfRule>
    <cfRule type="expression" dxfId="325" priority="145">
      <formula>OR(#REF!="X", #REF!="E")</formula>
    </cfRule>
    <cfRule type="expression" dxfId="324" priority="146">
      <formula>#REF!="W"</formula>
    </cfRule>
  </conditionalFormatting>
  <conditionalFormatting sqref="W773 W778">
    <cfRule type="expression" dxfId="323" priority="648">
      <formula>OR(#REF!="X", #REF!="E")</formula>
    </cfRule>
    <cfRule type="expression" dxfId="322" priority="647">
      <formula>#REF!="M"</formula>
    </cfRule>
    <cfRule type="expression" dxfId="321" priority="649">
      <formula>#REF!="W"</formula>
    </cfRule>
  </conditionalFormatting>
  <conditionalFormatting sqref="W770:X772 W774:X777">
    <cfRule type="expression" dxfId="320" priority="666">
      <formula>OR(#REF!="X", #REF!="E")</formula>
    </cfRule>
    <cfRule type="expression" dxfId="319" priority="667">
      <formula>#REF!="W"</formula>
    </cfRule>
  </conditionalFormatting>
  <conditionalFormatting sqref="W774:X777 W770:X772">
    <cfRule type="expression" dxfId="318" priority="665">
      <formula>#REF!="M"</formula>
    </cfRule>
  </conditionalFormatting>
  <conditionalFormatting sqref="W779:X916">
    <cfRule type="expression" dxfId="317" priority="494">
      <formula>#REF!="M"</formula>
    </cfRule>
    <cfRule type="expression" dxfId="316" priority="496">
      <formula>#REF!="W"</formula>
    </cfRule>
    <cfRule type="expression" dxfId="315" priority="495">
      <formula>OR(#REF!="X", #REF!="E")</formula>
    </cfRule>
  </conditionalFormatting>
  <conditionalFormatting sqref="W854:X854 W857:X857 W860:X860 W863:X863 W866:X866 W869:X869 W872:X872 W875:X875 W878:X878 W881:X881 W884:X884 W887:X887 W890:X890 W893:X893 W896:X896 W899:X899 W902:X902 W905:X905 W908:X908 W911:X911 W914:X914">
    <cfRule type="expression" dxfId="314" priority="493">
      <formula>#REF!="W"</formula>
    </cfRule>
    <cfRule type="expression" dxfId="313" priority="491">
      <formula>#REF!="M"</formula>
    </cfRule>
    <cfRule type="expression" dxfId="312" priority="492">
      <formula>OR(#REF!="X", #REF!="E")</formula>
    </cfRule>
  </conditionalFormatting>
  <conditionalFormatting sqref="W917:X920">
    <cfRule type="expression" dxfId="311" priority="490">
      <formula>#REF!="W"</formula>
    </cfRule>
    <cfRule type="expression" dxfId="310" priority="489">
      <formula>OR(#REF!="X", #REF!="E")</formula>
    </cfRule>
  </conditionalFormatting>
  <conditionalFormatting sqref="W917:X967">
    <cfRule type="expression" dxfId="309" priority="413">
      <formula>#REF!="M"</formula>
    </cfRule>
  </conditionalFormatting>
  <conditionalFormatting sqref="W918:X923">
    <cfRule type="expression" dxfId="308" priority="480">
      <formula>OR(#REF!="X", #REF!="E")</formula>
    </cfRule>
    <cfRule type="expression" dxfId="307" priority="481">
      <formula>#REF!="W"</formula>
    </cfRule>
  </conditionalFormatting>
  <conditionalFormatting sqref="W921:X926">
    <cfRule type="expression" dxfId="306" priority="472">
      <formula>#REF!="W"</formula>
    </cfRule>
    <cfRule type="expression" dxfId="305" priority="471">
      <formula>OR(#REF!="X", #REF!="E")</formula>
    </cfRule>
  </conditionalFormatting>
  <conditionalFormatting sqref="W924:X929">
    <cfRule type="expression" dxfId="304" priority="462">
      <formula>OR(#REF!="X", #REF!="E")</formula>
    </cfRule>
    <cfRule type="expression" dxfId="303" priority="463">
      <formula>#REF!="W"</formula>
    </cfRule>
  </conditionalFormatting>
  <conditionalFormatting sqref="W927:X932">
    <cfRule type="expression" dxfId="302" priority="454">
      <formula>#REF!="W"</formula>
    </cfRule>
    <cfRule type="expression" dxfId="301" priority="453">
      <formula>OR(#REF!="X", #REF!="E")</formula>
    </cfRule>
  </conditionalFormatting>
  <conditionalFormatting sqref="W930:X935">
    <cfRule type="expression" dxfId="300" priority="444">
      <formula>OR(#REF!="X", #REF!="E")</formula>
    </cfRule>
    <cfRule type="expression" dxfId="299" priority="445">
      <formula>#REF!="W"</formula>
    </cfRule>
  </conditionalFormatting>
  <conditionalFormatting sqref="W933:X938">
    <cfRule type="expression" dxfId="298" priority="436">
      <formula>#REF!="W"</formula>
    </cfRule>
    <cfRule type="expression" dxfId="297" priority="435">
      <formula>OR(#REF!="X", #REF!="E")</formula>
    </cfRule>
  </conditionalFormatting>
  <conditionalFormatting sqref="W936:X941">
    <cfRule type="expression" dxfId="296" priority="427">
      <formula>#REF!="W"</formula>
    </cfRule>
    <cfRule type="expression" dxfId="295" priority="426">
      <formula>OR(#REF!="X", #REF!="E")</formula>
    </cfRule>
  </conditionalFormatting>
  <conditionalFormatting sqref="W939:X943 W949:X949 W955:X955 W961:X961 W967:X967">
    <cfRule type="expression" dxfId="294" priority="414">
      <formula>OR(#REF!="X", #REF!="E")</formula>
    </cfRule>
    <cfRule type="expression" dxfId="293" priority="415">
      <formula>#REF!="W"</formula>
    </cfRule>
  </conditionalFormatting>
  <conditionalFormatting sqref="W944:X966">
    <cfRule type="expression" dxfId="292" priority="402">
      <formula>OR(#REF!="X", #REF!="E")</formula>
    </cfRule>
    <cfRule type="expression" dxfId="291" priority="401">
      <formula>#REF!="M"</formula>
    </cfRule>
    <cfRule type="expression" dxfId="290" priority="403">
      <formula>#REF!="W"</formula>
    </cfRule>
  </conditionalFormatting>
  <conditionalFormatting sqref="W947:X947 W953:X953 W959:X959 W965:X965">
    <cfRule type="expression" dxfId="289" priority="400">
      <formula>#REF!="W"</formula>
    </cfRule>
    <cfRule type="expression" dxfId="288" priority="398">
      <formula>#REF!="M"</formula>
    </cfRule>
    <cfRule type="expression" dxfId="287" priority="399">
      <formula>OR(#REF!="X", #REF!="E")</formula>
    </cfRule>
  </conditionalFormatting>
  <conditionalFormatting sqref="W1145:X1346">
    <cfRule type="expression" dxfId="286" priority="136">
      <formula>OR(#REF!="X", #REF!="E")</formula>
    </cfRule>
    <cfRule type="expression" dxfId="285" priority="137">
      <formula>#REF!="W"</formula>
    </cfRule>
    <cfRule type="expression" dxfId="284" priority="135">
      <formula>#REF!="M"</formula>
    </cfRule>
  </conditionalFormatting>
  <conditionalFormatting sqref="X773:X1144 W968:X1127 W1128:W1144">
    <cfRule type="expression" dxfId="283" priority="229">
      <formula>#REF!="W"</formula>
    </cfRule>
    <cfRule type="expression" dxfId="282" priority="227">
      <formula>#REF!="M"</formula>
    </cfRule>
    <cfRule type="expression" dxfId="281" priority="228">
      <formula>OR(#REF!="X", #REF!="E")</formula>
    </cfRule>
  </conditionalFormatting>
  <conditionalFormatting sqref="AF1117:AG1117 AI1117">
    <cfRule type="expression" dxfId="280" priority="716">
      <formula>#REF!="M"</formula>
    </cfRule>
    <cfRule type="expression" dxfId="279" priority="718">
      <formula>#REF!="W"</formula>
    </cfRule>
    <cfRule type="expression" dxfId="278" priority="717">
      <formula>OR(#REF!="X", #REF!="E")</formula>
    </cfRule>
  </conditionalFormatting>
  <pageMargins left="0.7" right="0.7" top="0.75" bottom="0.75" header="0.3" footer="0.3"/>
  <pageSetup paperSize="9" orientation="portrait" horizontalDpi="0" verticalDpi="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1519" id="{71EEA33F-044D-41D1-AE85-9706ACA89209}">
            <xm:f>OR(snRNAseq10X!#REF!="X", snRNAseq10X!#REF!="E")</xm:f>
            <x14:dxf>
              <fill>
                <patternFill patternType="solid">
                  <fgColor theme="0"/>
                  <bgColor theme="2" tint="-0.24994659260841701"/>
                </patternFill>
              </fill>
            </x14:dxf>
          </x14:cfRule>
          <x14:cfRule type="expression" priority="1518" id="{ED187E02-D625-4D50-A132-5D828B32B9A4}">
            <xm:f>snRNAseq10X!#REF!="M"</xm:f>
            <x14:dxf>
              <fill>
                <patternFill patternType="gray125">
                  <fgColor rgb="FFFF0000"/>
                </patternFill>
              </fill>
            </x14:dxf>
          </x14:cfRule>
          <x14:cfRule type="expression" priority="1517" id="{6CCAB1A0-5B24-4EF4-872D-8653C48F76F8}">
            <xm:f>snRNAseq10X!#REF!="W"</xm:f>
            <x14:dxf>
              <fill>
                <patternFill patternType="solid">
                  <fgColor theme="0"/>
                  <bgColor theme="2" tint="-0.24994659260841701"/>
                </patternFill>
              </fill>
            </x14:dxf>
          </x14:cfRule>
          <xm:sqref>A767:A769</xm:sqref>
        </x14:conditionalFormatting>
        <x14:conditionalFormatting xmlns:xm="http://schemas.microsoft.com/office/excel/2006/main">
          <x14:cfRule type="expression" priority="1419" id="{8B074A34-DDCA-4CF2-824D-14F774FC26AC}">
            <xm:f>OR(snRNAseq10X!#REF!="X", snRNAseq10X!#REF!="E")</xm:f>
            <x14:dxf>
              <fill>
                <patternFill patternType="solid">
                  <fgColor theme="0"/>
                  <bgColor theme="2" tint="-0.24994659260841701"/>
                </patternFill>
              </fill>
            </x14:dxf>
          </x14:cfRule>
          <x14:cfRule type="expression" priority="1417" id="{4D718B62-9251-405A-A820-64213642796A}">
            <xm:f>snRNAseq10X!#REF!="W"</xm:f>
            <x14:dxf>
              <fill>
                <patternFill patternType="solid">
                  <fgColor theme="0"/>
                  <bgColor theme="2" tint="-0.24994659260841701"/>
                </patternFill>
              </fill>
            </x14:dxf>
          </x14:cfRule>
          <x14:cfRule type="expression" priority="1418" id="{ABABA6AD-75BD-4F20-A057-E70D63E6567B}">
            <xm:f>snRNAseq10X!#REF!="M"</xm:f>
            <x14:dxf>
              <fill>
                <patternFill patternType="gray125">
                  <fgColor rgb="FFFF0000"/>
                </patternFill>
              </fill>
            </x14:dxf>
          </x14:cfRule>
          <xm:sqref>L767:M767</xm:sqref>
        </x14:conditionalFormatting>
        <x14:conditionalFormatting xmlns:xm="http://schemas.microsoft.com/office/excel/2006/main">
          <x14:cfRule type="expression" priority="1395" id="{23C0A477-A074-4BCB-B926-9B863471BD22}">
            <xm:f>OR(snRNAseq10X!#REF!="X", snRNAseq10X!#REF!="E")</xm:f>
            <x14:dxf>
              <fill>
                <patternFill patternType="solid">
                  <fgColor theme="0"/>
                  <bgColor theme="2" tint="-0.24994659260841701"/>
                </patternFill>
              </fill>
            </x14:dxf>
          </x14:cfRule>
          <x14:cfRule type="expression" priority="1393" id="{6330D725-55B4-42A7-AAE1-5EF6D948E28F}">
            <xm:f>snRNAseq10X!#REF!="W"</xm:f>
            <x14:dxf>
              <fill>
                <patternFill patternType="solid">
                  <fgColor theme="0"/>
                  <bgColor theme="2" tint="-0.24994659260841701"/>
                </patternFill>
              </fill>
            </x14:dxf>
          </x14:cfRule>
          <x14:cfRule type="expression" priority="1394" id="{B3842628-4BDE-4A61-87CE-FC410C668561}">
            <xm:f>snRNAseq10X!#REF!="M"</xm:f>
            <x14:dxf>
              <fill>
                <patternFill patternType="gray125">
                  <fgColor rgb="FFFF0000"/>
                </patternFill>
              </fill>
            </x14:dxf>
          </x14:cfRule>
          <xm:sqref>M768:M769</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500-000000000000}">
          <x14:formula1>
            <xm:f>Mapping!$CB$2:$CB$11</xm:f>
          </x14:formula1>
          <xm:sqref>Y773:AA773 Y831:AA832 Y949:AA1029 Y1114:AA1114 AA851:AA932 AR1117 T1247:T1248 C1247:E1248 T1117:T1127 T1114 T845:T1029 T1031:T1064 T831:T832 T773 C773:E773 C831:E832 C1031:E1064 C845:E1029 C1114:E1114 C1117:E1127 Y1247:AA1248 V1337:X1338 C1333:E1338 V1333:W1336 X1333:X1335 C778:E810 T778:T810 Y1046:AA1064 C1345:E1346 Y1345:AA1346 T1261:T1442 Y1356:AA1357 C1356:E1357 C2:E769 T2:T769 T1482:T1508 T1472:T1476 T1478:T1480 AA1041 Y806:AA810 Y583:AA584 Y851:Z943 AA935 AA1035:AA1039 AA939:AA943 Y1285:AA1286 AA1043:AA1044 Y1124:AA1127 Y2:AA100 Y778:AA804 Y102:AA111 Y1031:AA1033 Y845:AA849 Y1117:AA1122 Y1035:Z1044 Y558:AA558 AA529:AA542 AA113:AA339 AA341:AA348 AA350:AA351 AA353:AA363 AA380:AA385 AA365:AA378 AA391:AA392 AA395:AA397 AA399:AA434 Y462:Z542 AA759:AA768 AA711:AA755 AA525:AA527 Y562:AA562 Y560:Z560 Y711:Z769 Y113:Z434 Y556:AA556 Y544:AA554 Y564:AA570 Y586:Z628 AA588:AA628 Y630:AA709 Y572:AA578 Y580:AA581 Y1288:AA1315 Y1261:AA1262 Y1264:AA1265 Y1267:AA1268 Y1270:AA1271 Y1273:AA1274 Y1276:AA1277 Y1279:AA1280 Y1282:AA1283 AA485:AA523 Y437:AA446 Y448:AA454 Y456:AA459 AA462:AA483</xm:sqref>
        </x14:dataValidation>
        <x14:dataValidation type="list" allowBlank="1" showInputMessage="1" showErrorMessage="1" xr:uid="{00000000-0002-0000-0500-000001000000}">
          <x14:formula1>
            <xm:f>Mapping!$CJ$2:$CJ$6</xm:f>
          </x14:formula1>
          <xm:sqref>P773 P831:P832 P845:P854 AN1117 P1242 P1245:P1246 P1318 P1325 P1327 P1329:P1332 P1320:P1323 P784:P787 P789:P815 P1248:P1316 P776:P780 P1339:P1345 P1347 P1351 P1349 P1353 P1355:P1356 P1358 P1360 P1362 P1365:P1369 P1375 P1377 P1379 P1381 P1383 P1385 P1387 P1389 P1391:P1394 P1415:P1422 P536:P769 P2:P534 P1435:P1437 P1483:P1487 P1492:P1503 P1508</xm:sqref>
        </x14:dataValidation>
        <x14:dataValidation type="list" allowBlank="1" showInputMessage="1" showErrorMessage="1" xr:uid="{00000000-0002-0000-0500-000002000000}">
          <x14:formula1>
            <xm:f>Mapping!$AT$2:$AT$5</xm:f>
          </x14:formula1>
          <xm:sqref>AE1114 AV1117 AE770:AE778 AE784:AE1064 AE2:AE768 AE1119:AE1407 AE1411:AE1422 AE1472:AE1474 AE1483:AE1563</xm:sqref>
        </x14:dataValidation>
        <x14:dataValidation type="list" allowBlank="1" showInputMessage="1" showErrorMessage="1" xr:uid="{DDE90147-C118-46CF-AA43-C6A4CB9603D4}">
          <x14:formula1>
            <xm:f>Mapping!$AL$2:$AL$3</xm:f>
          </x14:formula1>
          <xm:sqref>AH1117 J1112 J1114:J1115 J1329:J1336 J1358 J1371:J1372 J1351:J1352 J1354:J1355 J1360:J1361 J1564:J1596 J1210:J1215 J1247:J1323 J1239:J1240 J1245 J1242:J1243 J1221:J1237 J1325 J1327 J1338:J1348 J779:J1065 J1067 J1069:J1071 J1073 J1075 J1077 J1079:J1080 J1082 J1084:J1087 J1091:J1092 J1094:J1095 J1097 J1099:J1102 J1104:J1110 J1117:J1145 J1160:J1171 J1181:J1198 J2:J765 J1363:J1369 J1374:J1552</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P335"/>
  <sheetViews>
    <sheetView workbookViewId="0">
      <pane xSplit="1" topLeftCell="B1" activePane="topRight" state="frozen"/>
      <selection pane="topRight" activeCell="A283" sqref="A283"/>
    </sheetView>
  </sheetViews>
  <sheetFormatPr defaultColWidth="8.81640625" defaultRowHeight="14.5"/>
  <cols>
    <col min="1" max="1" width="18.453125" style="85" bestFit="1" customWidth="1"/>
    <col min="2" max="2" width="18.453125" style="85" customWidth="1"/>
    <col min="3" max="3" width="6.453125" style="1" bestFit="1" customWidth="1"/>
    <col min="4" max="4" width="25.7265625" style="73" bestFit="1" customWidth="1"/>
    <col min="5" max="5" width="20.81640625" style="85" bestFit="1" customWidth="1"/>
    <col min="6" max="6" width="20.81640625" style="85" customWidth="1"/>
    <col min="7" max="7" width="30.26953125" style="1" bestFit="1" customWidth="1"/>
    <col min="8" max="9" width="14.1796875" style="1" bestFit="1" customWidth="1"/>
    <col min="10" max="10" width="25.453125" style="1" bestFit="1" customWidth="1"/>
    <col min="11" max="11" width="14.26953125" style="1" bestFit="1" customWidth="1"/>
    <col min="12" max="12" width="12.26953125" style="1" bestFit="1" customWidth="1"/>
    <col min="13" max="14" width="11.81640625" style="1" bestFit="1" customWidth="1"/>
    <col min="15" max="15" width="11.453125" bestFit="1" customWidth="1"/>
    <col min="16" max="16" width="9.7265625" bestFit="1" customWidth="1"/>
  </cols>
  <sheetData>
    <row r="1" spans="1:16">
      <c r="A1" s="115" t="s">
        <v>81</v>
      </c>
      <c r="B1" s="115" t="s">
        <v>82</v>
      </c>
      <c r="C1" s="22" t="s">
        <v>1215</v>
      </c>
      <c r="D1" s="82" t="s">
        <v>1314</v>
      </c>
      <c r="E1" s="115" t="s">
        <v>118</v>
      </c>
      <c r="F1" s="115" t="s">
        <v>3268</v>
      </c>
      <c r="G1" s="22" t="s">
        <v>1317</v>
      </c>
      <c r="H1" s="22" t="s">
        <v>1242</v>
      </c>
      <c r="I1" s="22" t="s">
        <v>1243</v>
      </c>
      <c r="J1" s="22" t="s">
        <v>1319</v>
      </c>
      <c r="K1" s="22" t="s">
        <v>3269</v>
      </c>
      <c r="L1" s="22" t="s">
        <v>1240</v>
      </c>
      <c r="M1" s="35" t="s">
        <v>889</v>
      </c>
      <c r="N1" s="35" t="s">
        <v>894</v>
      </c>
      <c r="O1" s="22" t="s">
        <v>125</v>
      </c>
      <c r="P1" s="22" t="s">
        <v>126</v>
      </c>
    </row>
    <row r="2" spans="1:16">
      <c r="A2" s="116" t="s">
        <v>340</v>
      </c>
      <c r="B2" s="116"/>
      <c r="C2" s="26" t="s">
        <v>2879</v>
      </c>
      <c r="D2" s="72">
        <v>44182</v>
      </c>
      <c r="E2" s="116" t="s">
        <v>3270</v>
      </c>
      <c r="F2" s="116"/>
      <c r="G2" s="26">
        <v>20.7</v>
      </c>
      <c r="H2" s="26">
        <v>2.2200000000000002</v>
      </c>
      <c r="I2" s="26">
        <v>0.31</v>
      </c>
      <c r="J2" s="26">
        <v>66</v>
      </c>
      <c r="K2" s="26">
        <v>0.31</v>
      </c>
      <c r="L2" s="23">
        <f>IF(OR(J2="",K2=""),"",J2*K2)</f>
        <v>20.46</v>
      </c>
      <c r="M2" s="13" t="s">
        <v>909</v>
      </c>
      <c r="N2" s="13"/>
      <c r="O2" s="24">
        <f>IF(P2="","",VLOOKUP(P2,Mapping!AT:AU,2,FALSE))</f>
        <v>3</v>
      </c>
      <c r="P2" s="13" t="s">
        <v>0</v>
      </c>
    </row>
    <row r="3" spans="1:16">
      <c r="A3" s="116" t="s">
        <v>315</v>
      </c>
      <c r="B3" s="116"/>
      <c r="C3" s="26" t="s">
        <v>3271</v>
      </c>
      <c r="D3" s="72">
        <v>44174</v>
      </c>
      <c r="E3" s="116" t="s">
        <v>3272</v>
      </c>
      <c r="F3" s="116"/>
      <c r="G3" s="26">
        <v>49.3</v>
      </c>
      <c r="H3" s="26">
        <v>1.98</v>
      </c>
      <c r="I3" s="26">
        <v>0.68</v>
      </c>
      <c r="J3" s="26">
        <v>76.8</v>
      </c>
      <c r="K3" s="26"/>
      <c r="L3" s="23" t="str">
        <f t="shared" ref="L3:L33" si="0">IF(OR(J3="",K3=""),"",J3*K3)</f>
        <v/>
      </c>
      <c r="M3" s="13" t="s">
        <v>930</v>
      </c>
      <c r="N3" s="13"/>
      <c r="O3" s="24">
        <f>IF(P3="","",VLOOKUP(P3,Mapping!AT:AU,2,FALSE))</f>
        <v>3</v>
      </c>
      <c r="P3" s="13" t="s">
        <v>0</v>
      </c>
    </row>
    <row r="4" spans="1:16">
      <c r="A4" s="116" t="s">
        <v>298</v>
      </c>
      <c r="B4" s="116"/>
      <c r="C4" s="26" t="s">
        <v>2937</v>
      </c>
      <c r="D4" s="72">
        <v>44086</v>
      </c>
      <c r="E4" s="116" t="s">
        <v>3273</v>
      </c>
      <c r="F4" s="116"/>
      <c r="G4" s="26">
        <v>26.5</v>
      </c>
      <c r="H4" s="26">
        <v>1.99</v>
      </c>
      <c r="I4" s="26">
        <v>0.38</v>
      </c>
      <c r="J4" s="26">
        <v>108</v>
      </c>
      <c r="K4" s="26"/>
      <c r="L4" s="23" t="str">
        <f t="shared" si="0"/>
        <v/>
      </c>
      <c r="M4" s="13"/>
      <c r="N4" s="13"/>
      <c r="O4" s="24">
        <f>IF(P4="","",VLOOKUP(P4,Mapping!AT:AU,2,FALSE))</f>
        <v>3</v>
      </c>
      <c r="P4" s="13" t="s">
        <v>0</v>
      </c>
    </row>
    <row r="5" spans="1:16">
      <c r="A5" s="116" t="s">
        <v>213</v>
      </c>
      <c r="B5" s="116"/>
      <c r="C5" s="26" t="s">
        <v>2880</v>
      </c>
      <c r="D5" s="72">
        <v>44175</v>
      </c>
      <c r="E5" s="116">
        <v>2.7E-2</v>
      </c>
      <c r="F5" s="116"/>
      <c r="G5" s="26">
        <v>188.6</v>
      </c>
      <c r="H5" s="26">
        <v>1.87</v>
      </c>
      <c r="I5" s="26">
        <v>1.62</v>
      </c>
      <c r="J5" s="26">
        <v>27.6</v>
      </c>
      <c r="K5" s="26"/>
      <c r="L5" s="23" t="str">
        <f t="shared" si="0"/>
        <v/>
      </c>
      <c r="M5" s="13"/>
      <c r="N5" s="13"/>
      <c r="O5" s="24">
        <f>IF(P5="","",VLOOKUP(P5,Mapping!AT:AU,2,FALSE))</f>
        <v>3</v>
      </c>
      <c r="P5" s="13" t="s">
        <v>0</v>
      </c>
    </row>
    <row r="6" spans="1:16">
      <c r="A6" s="116" t="s">
        <v>222</v>
      </c>
      <c r="B6" s="116"/>
      <c r="C6" s="26" t="s">
        <v>3274</v>
      </c>
      <c r="D6" s="72">
        <v>44208</v>
      </c>
      <c r="E6" s="116" t="s">
        <v>3275</v>
      </c>
      <c r="F6" s="116"/>
      <c r="G6" s="26">
        <v>2.8</v>
      </c>
      <c r="H6" s="26">
        <v>-15.5</v>
      </c>
      <c r="I6" s="26">
        <v>0.09</v>
      </c>
      <c r="J6" s="26">
        <v>76.2</v>
      </c>
      <c r="K6" s="26"/>
      <c r="L6" s="23" t="str">
        <f t="shared" si="0"/>
        <v/>
      </c>
      <c r="M6" s="13"/>
      <c r="N6" s="13"/>
      <c r="O6" s="24">
        <f>IF(P6="","",VLOOKUP(P6,Mapping!AT:AU,2,FALSE))</f>
        <v>3</v>
      </c>
      <c r="P6" s="13" t="s">
        <v>0</v>
      </c>
    </row>
    <row r="7" spans="1:16">
      <c r="A7" s="116" t="s">
        <v>412</v>
      </c>
      <c r="B7" s="116"/>
      <c r="C7" s="26" t="s">
        <v>2997</v>
      </c>
      <c r="D7" s="72">
        <v>44176</v>
      </c>
      <c r="E7" s="116">
        <v>2.5000000000000001E-2</v>
      </c>
      <c r="F7" s="116"/>
      <c r="G7" s="26">
        <v>67.900000000000006</v>
      </c>
      <c r="H7" s="26">
        <v>1.9</v>
      </c>
      <c r="I7" s="26">
        <v>0.91</v>
      </c>
      <c r="J7" s="26">
        <v>42</v>
      </c>
      <c r="K7" s="26"/>
      <c r="L7" s="23" t="str">
        <f t="shared" si="0"/>
        <v/>
      </c>
      <c r="M7" s="13"/>
      <c r="N7" s="13"/>
      <c r="O7" s="24">
        <f>IF(P7="","",VLOOKUP(P7,Mapping!AT:AU,2,FALSE))</f>
        <v>3</v>
      </c>
      <c r="P7" s="13" t="s">
        <v>0</v>
      </c>
    </row>
    <row r="8" spans="1:16">
      <c r="A8" s="116" t="s">
        <v>201</v>
      </c>
      <c r="B8" s="116"/>
      <c r="C8" s="26"/>
      <c r="D8" s="72">
        <v>44181</v>
      </c>
      <c r="E8" s="116">
        <v>2.9000000000000001E-2</v>
      </c>
      <c r="F8" s="116"/>
      <c r="G8" s="26">
        <v>47</v>
      </c>
      <c r="H8" s="26">
        <v>1.93</v>
      </c>
      <c r="I8" s="26">
        <v>0.71</v>
      </c>
      <c r="J8" s="26">
        <v>23.2</v>
      </c>
      <c r="K8" s="26"/>
      <c r="L8" s="23" t="str">
        <f t="shared" si="0"/>
        <v/>
      </c>
      <c r="M8" s="13"/>
      <c r="N8" s="13"/>
      <c r="O8" s="24">
        <f>IF(P8="","",VLOOKUP(P8,Mapping!AT:AU,2,FALSE))</f>
        <v>3</v>
      </c>
      <c r="P8" s="13" t="s">
        <v>0</v>
      </c>
    </row>
    <row r="9" spans="1:16">
      <c r="A9" s="116" t="s">
        <v>235</v>
      </c>
      <c r="B9" s="116"/>
      <c r="C9" s="26"/>
      <c r="D9" s="72"/>
      <c r="E9" s="116">
        <v>2.8000000000000001E-2</v>
      </c>
      <c r="F9" s="116"/>
      <c r="G9" s="26">
        <v>46.2</v>
      </c>
      <c r="H9" s="26">
        <v>2.09</v>
      </c>
      <c r="I9" s="26">
        <v>0.62</v>
      </c>
      <c r="J9" s="26">
        <v>144.80000000000001</v>
      </c>
      <c r="K9" s="26"/>
      <c r="L9" s="23" t="str">
        <f t="shared" si="0"/>
        <v/>
      </c>
      <c r="M9" s="13"/>
      <c r="N9" s="13"/>
      <c r="O9" s="24">
        <f>IF(P9="","",VLOOKUP(P9,Mapping!AT:AU,2,FALSE))</f>
        <v>3</v>
      </c>
      <c r="P9" s="13" t="s">
        <v>0</v>
      </c>
    </row>
    <row r="10" spans="1:16">
      <c r="A10" s="116">
        <v>19891015</v>
      </c>
      <c r="B10" s="116" t="s">
        <v>201</v>
      </c>
      <c r="C10" s="26" t="s">
        <v>3126</v>
      </c>
      <c r="D10" s="72">
        <v>44231</v>
      </c>
      <c r="E10" s="116"/>
      <c r="F10" s="116"/>
      <c r="G10" s="12">
        <v>19.670000000000002</v>
      </c>
      <c r="H10" s="12">
        <v>2.06</v>
      </c>
      <c r="I10" s="12">
        <v>0.9</v>
      </c>
      <c r="J10" s="12">
        <v>38.799999999999997</v>
      </c>
      <c r="K10" s="12">
        <v>16</v>
      </c>
      <c r="L10" s="23">
        <f>IF(OR(J10="",K10=""),"",J10*K10)</f>
        <v>620.79999999999995</v>
      </c>
      <c r="M10" s="13" t="s">
        <v>1322</v>
      </c>
      <c r="N10" s="13"/>
      <c r="O10" s="24">
        <f>IF(P10="","",VLOOKUP(P10,Mapping!AT:AU,2,FALSE))</f>
        <v>3</v>
      </c>
      <c r="P10" s="13" t="s">
        <v>148</v>
      </c>
    </row>
    <row r="11" spans="1:16">
      <c r="A11" s="116">
        <v>19891053</v>
      </c>
      <c r="B11" s="116" t="s">
        <v>207</v>
      </c>
      <c r="C11" s="26" t="s">
        <v>3126</v>
      </c>
      <c r="D11" s="72">
        <v>44231</v>
      </c>
      <c r="E11" s="116"/>
      <c r="F11" s="116"/>
      <c r="G11" s="12">
        <v>193.58</v>
      </c>
      <c r="H11" s="12">
        <v>2.0099999999999998</v>
      </c>
      <c r="I11" s="12">
        <v>1.44</v>
      </c>
      <c r="J11" s="12">
        <v>85</v>
      </c>
      <c r="K11" s="12">
        <v>15</v>
      </c>
      <c r="L11" s="23">
        <f t="shared" si="0"/>
        <v>1275</v>
      </c>
      <c r="M11" s="13"/>
      <c r="N11" s="13"/>
      <c r="O11" s="24">
        <f>IF(P11="","",VLOOKUP(P11,Mapping!AT:AU,2,FALSE))</f>
        <v>3</v>
      </c>
      <c r="P11" s="13" t="s">
        <v>0</v>
      </c>
    </row>
    <row r="12" spans="1:16">
      <c r="A12" s="116">
        <v>19910006</v>
      </c>
      <c r="B12" s="116" t="s">
        <v>209</v>
      </c>
      <c r="C12" s="26" t="s">
        <v>2997</v>
      </c>
      <c r="D12" s="72">
        <v>44176</v>
      </c>
      <c r="E12" s="116"/>
      <c r="F12" s="116"/>
      <c r="G12" s="12">
        <v>105.6</v>
      </c>
      <c r="H12" s="12">
        <v>1.73</v>
      </c>
      <c r="I12" s="12">
        <v>0.54</v>
      </c>
      <c r="J12" s="12">
        <v>32.6</v>
      </c>
      <c r="K12" s="12"/>
      <c r="L12" s="23" t="str">
        <f t="shared" si="0"/>
        <v/>
      </c>
      <c r="M12" s="13" t="s">
        <v>1322</v>
      </c>
      <c r="N12" s="13"/>
      <c r="O12" s="24">
        <f>IF(P12="","",VLOOKUP(P12,Mapping!AT:AU,2,FALSE))</f>
        <v>3</v>
      </c>
      <c r="P12" s="13" t="s">
        <v>0</v>
      </c>
    </row>
    <row r="13" spans="1:16">
      <c r="A13" s="116">
        <v>19910318</v>
      </c>
      <c r="B13" s="116" t="s">
        <v>213</v>
      </c>
      <c r="C13" s="26" t="s">
        <v>3126</v>
      </c>
      <c r="D13" s="72">
        <v>44231</v>
      </c>
      <c r="E13" s="116"/>
      <c r="F13" s="116"/>
      <c r="G13" s="12">
        <v>162.29</v>
      </c>
      <c r="H13" s="12">
        <v>1.94</v>
      </c>
      <c r="I13" s="12">
        <v>1.82</v>
      </c>
      <c r="J13" s="12">
        <v>89.6</v>
      </c>
      <c r="K13" s="12">
        <v>14</v>
      </c>
      <c r="L13" s="23">
        <f t="shared" si="0"/>
        <v>1254.3999999999999</v>
      </c>
      <c r="M13" s="13"/>
      <c r="N13" s="13"/>
      <c r="O13" s="24">
        <f>IF(P13="","",VLOOKUP(P13,Mapping!AT:AU,2,FALSE))</f>
        <v>3</v>
      </c>
      <c r="P13" s="13" t="s">
        <v>0</v>
      </c>
    </row>
    <row r="14" spans="1:16">
      <c r="A14" s="116">
        <v>19910334</v>
      </c>
      <c r="B14" s="116" t="s">
        <v>216</v>
      </c>
      <c r="C14" s="26" t="s">
        <v>2937</v>
      </c>
      <c r="D14" s="72">
        <v>44176</v>
      </c>
      <c r="E14" s="116"/>
      <c r="F14" s="116"/>
      <c r="G14" s="12">
        <v>156.05000000000001</v>
      </c>
      <c r="H14" s="12">
        <v>1.97</v>
      </c>
      <c r="I14" s="12">
        <v>1.94</v>
      </c>
      <c r="J14" s="12">
        <v>71.599999999999994</v>
      </c>
      <c r="K14" s="12">
        <v>20</v>
      </c>
      <c r="L14" s="23">
        <f t="shared" si="0"/>
        <v>1432</v>
      </c>
      <c r="M14" s="13"/>
      <c r="N14" s="13"/>
      <c r="O14" s="24">
        <f>IF(P14="","",VLOOKUP(P14,Mapping!AT:AU,2,FALSE))</f>
        <v>3</v>
      </c>
      <c r="P14" s="13" t="s">
        <v>0</v>
      </c>
    </row>
    <row r="15" spans="1:16">
      <c r="A15" s="116">
        <v>19920001</v>
      </c>
      <c r="B15" s="116" t="s">
        <v>217</v>
      </c>
      <c r="C15" s="26" t="s">
        <v>2937</v>
      </c>
      <c r="D15" s="72">
        <v>44174</v>
      </c>
      <c r="E15" s="116" t="s">
        <v>3270</v>
      </c>
      <c r="F15" s="116"/>
      <c r="G15" s="12">
        <v>2.8</v>
      </c>
      <c r="H15" s="12">
        <v>-15.5</v>
      </c>
      <c r="I15" s="12">
        <v>0.09</v>
      </c>
      <c r="J15" s="12">
        <v>0.23</v>
      </c>
      <c r="K15" s="12"/>
      <c r="L15" s="23" t="str">
        <f t="shared" si="0"/>
        <v/>
      </c>
      <c r="M15" s="13" t="s">
        <v>1322</v>
      </c>
      <c r="N15" s="13"/>
      <c r="O15" s="24">
        <f>IF(P15="","",VLOOKUP(P15,Mapping!AT:AU,2,FALSE))</f>
        <v>3</v>
      </c>
      <c r="P15" s="13" t="s">
        <v>0</v>
      </c>
    </row>
    <row r="16" spans="1:16">
      <c r="A16" s="116">
        <v>19920035</v>
      </c>
      <c r="B16" s="116" t="s">
        <v>218</v>
      </c>
      <c r="C16" s="26" t="s">
        <v>2879</v>
      </c>
      <c r="D16" s="72">
        <v>44181</v>
      </c>
      <c r="E16" s="116"/>
      <c r="F16" s="116"/>
      <c r="G16" s="12">
        <v>474.94</v>
      </c>
      <c r="H16" s="12">
        <v>1.92</v>
      </c>
      <c r="I16" s="12">
        <v>1.78</v>
      </c>
      <c r="J16" s="12">
        <v>182</v>
      </c>
      <c r="K16" s="12">
        <v>12</v>
      </c>
      <c r="L16" s="23">
        <f t="shared" si="0"/>
        <v>2184</v>
      </c>
      <c r="M16" s="13"/>
      <c r="N16" s="13"/>
      <c r="O16" s="24">
        <f>IF(P16="","",VLOOKUP(P16,Mapping!AT:AU,2,FALSE))</f>
        <v>3</v>
      </c>
      <c r="P16" s="13" t="s">
        <v>0</v>
      </c>
    </row>
    <row r="17" spans="1:16">
      <c r="A17" s="116">
        <v>19920077</v>
      </c>
      <c r="B17" s="116" t="s">
        <v>220</v>
      </c>
      <c r="C17" s="26" t="s">
        <v>2937</v>
      </c>
      <c r="D17" s="72">
        <v>44175</v>
      </c>
      <c r="E17" s="116"/>
      <c r="F17" s="116"/>
      <c r="G17" s="12">
        <v>64.38</v>
      </c>
      <c r="H17" s="12">
        <v>2.06</v>
      </c>
      <c r="I17" s="12">
        <v>0.85</v>
      </c>
      <c r="J17" s="12">
        <v>23.2</v>
      </c>
      <c r="K17" s="12"/>
      <c r="L17" s="23" t="str">
        <f t="shared" si="0"/>
        <v/>
      </c>
      <c r="M17" s="13" t="s">
        <v>1322</v>
      </c>
      <c r="N17" s="13"/>
      <c r="O17" s="24">
        <f>IF(P17="","",VLOOKUP(P17,Mapping!AT:AU,2,FALSE))</f>
        <v>3</v>
      </c>
      <c r="P17" s="13" t="s">
        <v>0</v>
      </c>
    </row>
    <row r="18" spans="1:16">
      <c r="A18" s="116">
        <v>19920179</v>
      </c>
      <c r="B18" s="116" t="s">
        <v>222</v>
      </c>
      <c r="C18" s="26" t="s">
        <v>3126</v>
      </c>
      <c r="D18" s="72">
        <v>44231</v>
      </c>
      <c r="E18" s="116"/>
      <c r="F18" s="116"/>
      <c r="G18" s="12">
        <v>168.35</v>
      </c>
      <c r="H18" s="12">
        <v>2.02</v>
      </c>
      <c r="I18" s="12">
        <v>1.6</v>
      </c>
      <c r="J18" s="12">
        <v>55</v>
      </c>
      <c r="K18" s="12">
        <v>15.5</v>
      </c>
      <c r="L18" s="23">
        <f t="shared" si="0"/>
        <v>852.5</v>
      </c>
      <c r="M18" s="13"/>
      <c r="N18" s="13"/>
      <c r="O18" s="24">
        <f>IF(P18="","",VLOOKUP(P18,Mapping!AT:AU,2,FALSE))</f>
        <v>3</v>
      </c>
      <c r="P18" s="13" t="s">
        <v>0</v>
      </c>
    </row>
    <row r="19" spans="1:16">
      <c r="A19" s="116">
        <v>19920194</v>
      </c>
      <c r="B19" s="116" t="s">
        <v>223</v>
      </c>
      <c r="C19" s="26" t="s">
        <v>2937</v>
      </c>
      <c r="D19" s="72">
        <v>44175</v>
      </c>
      <c r="E19" s="116"/>
      <c r="F19" s="116"/>
      <c r="G19" s="12">
        <v>22.04</v>
      </c>
      <c r="H19" s="12">
        <v>2.4900000000000002</v>
      </c>
      <c r="I19" s="12">
        <v>0.35</v>
      </c>
      <c r="J19" s="12">
        <v>3.02</v>
      </c>
      <c r="K19" s="12"/>
      <c r="L19" s="23" t="str">
        <f t="shared" si="0"/>
        <v/>
      </c>
      <c r="M19" s="13" t="s">
        <v>1322</v>
      </c>
      <c r="N19" s="13"/>
      <c r="O19" s="24">
        <f>IF(P19="","",VLOOKUP(P19,Mapping!AT:AU,2,FALSE))</f>
        <v>3</v>
      </c>
      <c r="P19" s="13" t="s">
        <v>0</v>
      </c>
    </row>
    <row r="20" spans="1:16">
      <c r="A20" s="116">
        <v>19920200</v>
      </c>
      <c r="B20" s="116" t="s">
        <v>225</v>
      </c>
      <c r="C20" s="26" t="s">
        <v>2937</v>
      </c>
      <c r="D20" s="72">
        <v>44175</v>
      </c>
      <c r="E20" s="116"/>
      <c r="F20" s="116"/>
      <c r="G20" s="12">
        <v>523.4</v>
      </c>
      <c r="H20" s="12">
        <v>2.0099999999999998</v>
      </c>
      <c r="I20" s="12">
        <v>1.9</v>
      </c>
      <c r="J20" s="12">
        <v>99.2</v>
      </c>
      <c r="K20" s="12">
        <v>22</v>
      </c>
      <c r="L20" s="23">
        <f t="shared" si="0"/>
        <v>2182.4</v>
      </c>
      <c r="M20" s="13"/>
      <c r="N20" s="13"/>
      <c r="O20" s="24">
        <f>IF(P20="","",VLOOKUP(P20,Mapping!AT:AU,2,FALSE))</f>
        <v>3</v>
      </c>
      <c r="P20" s="13" t="s">
        <v>0</v>
      </c>
    </row>
    <row r="21" spans="1:16">
      <c r="A21" s="116">
        <v>19930148</v>
      </c>
      <c r="B21" s="116" t="s">
        <v>227</v>
      </c>
      <c r="C21" s="26" t="s">
        <v>2937</v>
      </c>
      <c r="D21" s="72">
        <v>44176</v>
      </c>
      <c r="E21" s="116"/>
      <c r="F21" s="116"/>
      <c r="G21" s="12">
        <v>95.77</v>
      </c>
      <c r="H21" s="12">
        <v>1.91</v>
      </c>
      <c r="I21" s="12">
        <v>1.1599999999999999</v>
      </c>
      <c r="J21" s="12">
        <v>67.599999999999994</v>
      </c>
      <c r="K21" s="12">
        <v>29</v>
      </c>
      <c r="L21" s="23">
        <f t="shared" si="0"/>
        <v>1960.3999999999999</v>
      </c>
      <c r="M21" s="13"/>
      <c r="N21" s="13"/>
      <c r="O21" s="24">
        <f>IF(P21="","",VLOOKUP(P21,Mapping!AT:AU,2,FALSE))</f>
        <v>3</v>
      </c>
      <c r="P21" s="13" t="s">
        <v>0</v>
      </c>
    </row>
    <row r="22" spans="1:16">
      <c r="A22" s="116">
        <v>19930154</v>
      </c>
      <c r="B22" s="116" t="s">
        <v>228</v>
      </c>
      <c r="C22" s="26" t="s">
        <v>3126</v>
      </c>
      <c r="D22" s="72">
        <v>44231</v>
      </c>
      <c r="E22" s="116"/>
      <c r="F22" s="116"/>
      <c r="G22" s="12">
        <v>10.88</v>
      </c>
      <c r="H22" s="12">
        <v>2.08</v>
      </c>
      <c r="I22" s="12">
        <v>0.7</v>
      </c>
      <c r="J22" s="12">
        <v>6.22</v>
      </c>
      <c r="K22" s="12">
        <v>23</v>
      </c>
      <c r="L22" s="23">
        <f t="shared" si="0"/>
        <v>143.06</v>
      </c>
      <c r="M22" s="13" t="s">
        <v>1322</v>
      </c>
      <c r="N22" s="13"/>
      <c r="O22" s="24">
        <f>IF(P22="","",VLOOKUP(P22,Mapping!AT:AU,2,FALSE))</f>
        <v>3</v>
      </c>
      <c r="P22" s="13" t="s">
        <v>0</v>
      </c>
    </row>
    <row r="23" spans="1:16">
      <c r="A23" s="116">
        <v>19930222</v>
      </c>
      <c r="B23" s="116" t="s">
        <v>229</v>
      </c>
      <c r="C23" s="26" t="s">
        <v>2879</v>
      </c>
      <c r="D23" s="72">
        <v>44181</v>
      </c>
      <c r="E23" s="116"/>
      <c r="F23" s="116"/>
      <c r="G23" s="12">
        <v>161.19999999999999</v>
      </c>
      <c r="H23" s="12">
        <v>1.9</v>
      </c>
      <c r="I23" s="12">
        <v>1.21</v>
      </c>
      <c r="J23" s="12">
        <v>90.5</v>
      </c>
      <c r="K23" s="12">
        <v>12</v>
      </c>
      <c r="L23" s="23">
        <f t="shared" si="0"/>
        <v>1086</v>
      </c>
      <c r="M23" s="13"/>
      <c r="N23" s="13"/>
      <c r="O23" s="24">
        <f>IF(P23="","",VLOOKUP(P23,Mapping!AT:AU,2,FALSE))</f>
        <v>3</v>
      </c>
      <c r="P23" s="13" t="s">
        <v>0</v>
      </c>
    </row>
    <row r="24" spans="1:16">
      <c r="A24" s="116">
        <v>19950030</v>
      </c>
      <c r="B24" s="116" t="s">
        <v>232</v>
      </c>
      <c r="C24" s="26" t="s">
        <v>2937</v>
      </c>
      <c r="D24" s="72">
        <v>44174</v>
      </c>
      <c r="E24" s="116"/>
      <c r="F24" s="116"/>
      <c r="G24" s="12">
        <v>67.900000000000006</v>
      </c>
      <c r="H24" s="12">
        <v>1.9</v>
      </c>
      <c r="I24" s="12">
        <v>0.91</v>
      </c>
      <c r="J24" s="12">
        <v>57.2</v>
      </c>
      <c r="K24" s="12">
        <v>26</v>
      </c>
      <c r="L24" s="23">
        <f t="shared" si="0"/>
        <v>1487.2</v>
      </c>
      <c r="M24" s="13"/>
      <c r="N24" s="13"/>
      <c r="O24" s="24">
        <f>IF(P24="","",VLOOKUP(P24,Mapping!AT:AU,2,FALSE))</f>
        <v>3</v>
      </c>
      <c r="P24" s="13" t="s">
        <v>0</v>
      </c>
    </row>
    <row r="25" spans="1:16">
      <c r="A25" s="116">
        <v>19950136</v>
      </c>
      <c r="B25" s="116" t="s">
        <v>233</v>
      </c>
      <c r="C25" s="26" t="s">
        <v>3274</v>
      </c>
      <c r="D25" s="72">
        <v>44208</v>
      </c>
      <c r="E25" s="116"/>
      <c r="F25" s="116"/>
      <c r="G25" s="12">
        <v>160.66999999999999</v>
      </c>
      <c r="H25" s="12">
        <v>2.0099999999999998</v>
      </c>
      <c r="I25" s="12">
        <v>1.45</v>
      </c>
      <c r="J25" s="12">
        <v>29</v>
      </c>
      <c r="K25" s="12"/>
      <c r="L25" s="23" t="str">
        <f t="shared" si="0"/>
        <v/>
      </c>
      <c r="M25" s="13"/>
      <c r="N25" s="13"/>
      <c r="O25" s="24">
        <f>IF(P25="","",VLOOKUP(P25,Mapping!AT:AU,2,FALSE))</f>
        <v>3</v>
      </c>
      <c r="P25" s="13" t="s">
        <v>0</v>
      </c>
    </row>
    <row r="26" spans="1:16">
      <c r="A26" s="116">
        <v>19960052</v>
      </c>
      <c r="B26" s="116" t="s">
        <v>234</v>
      </c>
      <c r="C26" s="26"/>
      <c r="D26" s="72"/>
      <c r="E26" s="116"/>
      <c r="F26" s="116"/>
      <c r="G26" s="12"/>
      <c r="H26" s="12"/>
      <c r="I26" s="12"/>
      <c r="J26" s="12"/>
      <c r="K26" s="12"/>
      <c r="L26" s="23" t="str">
        <f t="shared" si="0"/>
        <v/>
      </c>
      <c r="M26" s="13"/>
      <c r="N26" s="13"/>
      <c r="O26" s="24">
        <f>IF(P26="","",VLOOKUP(P26,Mapping!AT:AU,2,FALSE))</f>
        <v>3</v>
      </c>
      <c r="P26" s="13" t="s">
        <v>0</v>
      </c>
    </row>
    <row r="27" spans="1:16">
      <c r="A27" s="116">
        <v>19960064</v>
      </c>
      <c r="B27" s="116" t="s">
        <v>235</v>
      </c>
      <c r="C27" s="26" t="s">
        <v>2937</v>
      </c>
      <c r="D27" s="72">
        <v>44175</v>
      </c>
      <c r="E27" s="116"/>
      <c r="F27" s="116"/>
      <c r="G27" s="12">
        <v>69.59</v>
      </c>
      <c r="H27" s="12">
        <v>2.1</v>
      </c>
      <c r="I27" s="12">
        <v>0.74</v>
      </c>
      <c r="J27" s="12">
        <v>27.6</v>
      </c>
      <c r="K27" s="12"/>
      <c r="L27" s="23" t="str">
        <f t="shared" si="0"/>
        <v/>
      </c>
      <c r="M27" s="13" t="s">
        <v>1322</v>
      </c>
      <c r="N27" s="13"/>
      <c r="O27" s="24">
        <f>IF(P27="","",VLOOKUP(P27,Mapping!AT:AU,2,FALSE))</f>
        <v>3</v>
      </c>
      <c r="P27" s="13" t="s">
        <v>0</v>
      </c>
    </row>
    <row r="28" spans="1:16">
      <c r="A28" s="116">
        <v>19980098</v>
      </c>
      <c r="B28" s="116" t="s">
        <v>237</v>
      </c>
      <c r="C28" s="26" t="s">
        <v>3274</v>
      </c>
      <c r="D28" s="72">
        <v>44208</v>
      </c>
      <c r="E28" s="116"/>
      <c r="F28" s="116"/>
      <c r="G28" s="12">
        <v>59.62</v>
      </c>
      <c r="H28" s="12">
        <v>1.94</v>
      </c>
      <c r="I28" s="12">
        <v>1.1599999999999999</v>
      </c>
      <c r="J28" s="12">
        <v>35.799999999999997</v>
      </c>
      <c r="K28" s="12"/>
      <c r="L28" s="23" t="str">
        <f t="shared" si="0"/>
        <v/>
      </c>
      <c r="M28" s="13"/>
      <c r="N28" s="13"/>
      <c r="O28" s="24">
        <f>IF(P28="","",VLOOKUP(P28,Mapping!AT:AU,2,FALSE))</f>
        <v>3</v>
      </c>
      <c r="P28" s="13" t="s">
        <v>0</v>
      </c>
    </row>
    <row r="29" spans="1:16">
      <c r="A29" s="116">
        <v>20000034</v>
      </c>
      <c r="B29" s="116" t="s">
        <v>240</v>
      </c>
      <c r="C29" s="26"/>
      <c r="D29" s="72"/>
      <c r="E29" s="116"/>
      <c r="F29" s="116"/>
      <c r="G29" s="12"/>
      <c r="H29" s="12"/>
      <c r="I29" s="12"/>
      <c r="J29" s="12"/>
      <c r="K29" s="12"/>
      <c r="L29" s="23" t="str">
        <f t="shared" si="0"/>
        <v/>
      </c>
      <c r="M29" s="13"/>
      <c r="N29" s="13"/>
      <c r="O29" s="24">
        <f>IF(P29="","",VLOOKUP(P29,Mapping!AT:AU,2,FALSE))</f>
        <v>3</v>
      </c>
      <c r="P29" s="13" t="s">
        <v>0</v>
      </c>
    </row>
    <row r="30" spans="1:16">
      <c r="A30" s="116">
        <v>20030099</v>
      </c>
      <c r="B30" s="116" t="s">
        <v>242</v>
      </c>
      <c r="C30" s="26"/>
      <c r="D30" s="72"/>
      <c r="E30" s="116"/>
      <c r="F30" s="116"/>
      <c r="G30" s="12"/>
      <c r="H30" s="12"/>
      <c r="I30" s="12"/>
      <c r="J30" s="12"/>
      <c r="K30" s="12"/>
      <c r="L30" s="23" t="str">
        <f t="shared" si="0"/>
        <v/>
      </c>
      <c r="M30" s="13"/>
      <c r="N30" s="13"/>
      <c r="O30" s="24">
        <f>IF(P30="","",VLOOKUP(P30,Mapping!AT:AU,2,FALSE))</f>
        <v>3</v>
      </c>
      <c r="P30" s="13" t="s">
        <v>0</v>
      </c>
    </row>
    <row r="31" spans="1:16">
      <c r="A31" s="116">
        <v>20050033</v>
      </c>
      <c r="B31" s="116" t="s">
        <v>243</v>
      </c>
      <c r="C31" s="26" t="s">
        <v>2880</v>
      </c>
      <c r="D31" s="72">
        <v>44086</v>
      </c>
      <c r="E31" s="116"/>
      <c r="F31" s="116"/>
      <c r="G31" s="12" t="s">
        <v>3276</v>
      </c>
      <c r="H31" s="12">
        <v>1.73</v>
      </c>
      <c r="I31" s="12">
        <v>0.71</v>
      </c>
      <c r="J31" s="12">
        <v>8.4</v>
      </c>
      <c r="K31" s="12"/>
      <c r="L31" s="23" t="str">
        <f t="shared" si="0"/>
        <v/>
      </c>
      <c r="M31" s="13"/>
      <c r="N31" s="13"/>
      <c r="O31" s="24">
        <f>IF(P31="","",VLOOKUP(P31,Mapping!AT:AU,2,FALSE))</f>
        <v>3</v>
      </c>
      <c r="P31" s="13" t="s">
        <v>0</v>
      </c>
    </row>
    <row r="32" spans="1:16">
      <c r="A32" s="116">
        <v>20050102</v>
      </c>
      <c r="B32" s="116" t="s">
        <v>244</v>
      </c>
      <c r="C32" s="26" t="s">
        <v>3274</v>
      </c>
      <c r="D32" s="72">
        <v>44208</v>
      </c>
      <c r="E32" s="116"/>
      <c r="F32" s="116"/>
      <c r="G32" s="12">
        <v>158.44</v>
      </c>
      <c r="H32" s="12">
        <v>2.04</v>
      </c>
      <c r="I32" s="12">
        <v>1.92</v>
      </c>
      <c r="J32" s="12">
        <v>40.200000000000003</v>
      </c>
      <c r="K32" s="12"/>
      <c r="L32" s="23" t="str">
        <f t="shared" si="0"/>
        <v/>
      </c>
      <c r="M32" s="13"/>
      <c r="N32" s="13"/>
      <c r="O32" s="24">
        <f>IF(P32="","",VLOOKUP(P32,Mapping!AT:AU,2,FALSE))</f>
        <v>3</v>
      </c>
      <c r="P32" s="13" t="s">
        <v>0</v>
      </c>
    </row>
    <row r="33" spans="1:16">
      <c r="A33" s="116">
        <v>20060093</v>
      </c>
      <c r="B33" s="116" t="s">
        <v>245</v>
      </c>
      <c r="C33" s="26"/>
      <c r="D33" s="72"/>
      <c r="E33" s="116"/>
      <c r="F33" s="116"/>
      <c r="G33" s="12"/>
      <c r="H33" s="12"/>
      <c r="I33" s="12"/>
      <c r="J33" s="12"/>
      <c r="K33" s="12"/>
      <c r="L33" s="23" t="str">
        <f t="shared" si="0"/>
        <v/>
      </c>
      <c r="M33" s="13"/>
      <c r="N33" s="13"/>
      <c r="O33" s="24">
        <f>IF(P33="","",VLOOKUP(P33,Mapping!AT:AU,2,FALSE))</f>
        <v>3</v>
      </c>
      <c r="P33" s="13" t="s">
        <v>0</v>
      </c>
    </row>
    <row r="34" spans="1:16">
      <c r="A34" s="116">
        <v>20060099</v>
      </c>
      <c r="B34" s="116" t="s">
        <v>246</v>
      </c>
      <c r="C34" s="26"/>
      <c r="D34" s="72"/>
      <c r="E34" s="116"/>
      <c r="F34" s="116"/>
      <c r="G34" s="12"/>
      <c r="H34" s="12"/>
      <c r="I34" s="12"/>
      <c r="J34" s="12"/>
      <c r="K34" s="12"/>
      <c r="L34" s="23" t="str">
        <f t="shared" ref="L34:L65" si="1">IF(OR(J34="",K34=""),"",J34*K34)</f>
        <v/>
      </c>
      <c r="M34" s="13"/>
      <c r="N34" s="13"/>
      <c r="O34" s="24">
        <f>IF(P34="","",VLOOKUP(P34,Mapping!AT:AU,2,FALSE))</f>
        <v>3</v>
      </c>
      <c r="P34" s="13" t="s">
        <v>0</v>
      </c>
    </row>
    <row r="35" spans="1:16">
      <c r="A35" s="116">
        <v>20100742</v>
      </c>
      <c r="B35" s="116" t="s">
        <v>247</v>
      </c>
      <c r="C35" s="26" t="s">
        <v>2937</v>
      </c>
      <c r="D35" s="72">
        <v>44176</v>
      </c>
      <c r="E35" s="116"/>
      <c r="F35" s="116"/>
      <c r="G35" s="12">
        <v>10.78</v>
      </c>
      <c r="H35" s="12">
        <v>2.4700000000000002</v>
      </c>
      <c r="I35" s="12">
        <v>0.13</v>
      </c>
      <c r="J35" s="12">
        <v>4.7</v>
      </c>
      <c r="K35" s="12"/>
      <c r="L35" s="23" t="str">
        <f t="shared" si="1"/>
        <v/>
      </c>
      <c r="M35" s="13" t="s">
        <v>1322</v>
      </c>
      <c r="N35" s="13"/>
      <c r="O35" s="24">
        <f>IF(P35="","",VLOOKUP(P35,Mapping!AT:AU,2,FALSE))</f>
        <v>3</v>
      </c>
      <c r="P35" s="13" t="s">
        <v>0</v>
      </c>
    </row>
    <row r="36" spans="1:16">
      <c r="A36" s="116">
        <v>20110137</v>
      </c>
      <c r="B36" s="116" t="s">
        <v>248</v>
      </c>
      <c r="C36" s="26" t="s">
        <v>2879</v>
      </c>
      <c r="D36" s="72">
        <v>44181</v>
      </c>
      <c r="E36" s="116"/>
      <c r="F36" s="116"/>
      <c r="G36" s="12">
        <v>105.04</v>
      </c>
      <c r="H36" s="12">
        <v>2</v>
      </c>
      <c r="I36" s="12">
        <v>1.22</v>
      </c>
      <c r="J36" s="12">
        <v>32</v>
      </c>
      <c r="K36" s="12"/>
      <c r="L36" s="23" t="str">
        <f t="shared" si="1"/>
        <v/>
      </c>
      <c r="M36" s="13" t="s">
        <v>1322</v>
      </c>
      <c r="N36" s="13"/>
      <c r="O36" s="24">
        <f>IF(P36="","",VLOOKUP(P36,Mapping!AT:AU,2,FALSE))</f>
        <v>3</v>
      </c>
      <c r="P36" s="13" t="s">
        <v>0</v>
      </c>
    </row>
    <row r="37" spans="1:16">
      <c r="A37" s="116">
        <v>20110272</v>
      </c>
      <c r="B37" s="116" t="s">
        <v>249</v>
      </c>
      <c r="C37" s="26" t="s">
        <v>3274</v>
      </c>
      <c r="D37" s="72">
        <v>44208</v>
      </c>
      <c r="E37" s="116"/>
      <c r="F37" s="116"/>
      <c r="G37" s="12">
        <v>101.97</v>
      </c>
      <c r="H37" s="12">
        <v>1.91</v>
      </c>
      <c r="I37" s="12">
        <v>1.77</v>
      </c>
      <c r="J37" s="12">
        <v>65.2</v>
      </c>
      <c r="K37" s="12"/>
      <c r="L37" s="23" t="str">
        <f t="shared" si="1"/>
        <v/>
      </c>
      <c r="M37" s="13"/>
      <c r="N37" s="13"/>
      <c r="O37" s="24">
        <f>IF(P37="","",VLOOKUP(P37,Mapping!AT:AU,2,FALSE))</f>
        <v>3</v>
      </c>
      <c r="P37" s="13" t="s">
        <v>0</v>
      </c>
    </row>
    <row r="38" spans="1:16">
      <c r="A38" s="116">
        <v>20110476</v>
      </c>
      <c r="B38" s="116" t="s">
        <v>250</v>
      </c>
      <c r="C38" s="26"/>
      <c r="D38" s="72"/>
      <c r="E38" s="116"/>
      <c r="F38" s="116"/>
      <c r="G38" s="12"/>
      <c r="H38" s="12"/>
      <c r="I38" s="12"/>
      <c r="J38" s="12"/>
      <c r="K38" s="12"/>
      <c r="L38" s="23" t="str">
        <f t="shared" si="1"/>
        <v/>
      </c>
      <c r="M38" s="13"/>
      <c r="N38" s="13"/>
      <c r="O38" s="24">
        <f>IF(P38="","",VLOOKUP(P38,Mapping!AT:AU,2,FALSE))</f>
        <v>3</v>
      </c>
      <c r="P38" s="13" t="s">
        <v>0</v>
      </c>
    </row>
    <row r="39" spans="1:16">
      <c r="A39" s="116">
        <v>20110477</v>
      </c>
      <c r="B39" s="116" t="s">
        <v>251</v>
      </c>
      <c r="C39" s="26" t="s">
        <v>3271</v>
      </c>
      <c r="D39" s="72">
        <v>44174</v>
      </c>
      <c r="E39" s="116"/>
      <c r="F39" s="116"/>
      <c r="G39" s="12"/>
      <c r="H39" s="12"/>
      <c r="I39" s="12"/>
      <c r="J39" s="12">
        <v>108</v>
      </c>
      <c r="K39" s="12"/>
      <c r="L39" s="23" t="str">
        <f t="shared" si="1"/>
        <v/>
      </c>
      <c r="M39" s="13"/>
      <c r="N39" s="13"/>
      <c r="O39" s="24">
        <f>IF(P39="","",VLOOKUP(P39,Mapping!AT:AU,2,FALSE))</f>
        <v>3</v>
      </c>
      <c r="P39" s="13" t="s">
        <v>0</v>
      </c>
    </row>
    <row r="40" spans="1:16">
      <c r="A40" s="116">
        <v>20129990</v>
      </c>
      <c r="B40" s="116" t="s">
        <v>253</v>
      </c>
      <c r="C40" s="26" t="s">
        <v>2879</v>
      </c>
      <c r="D40" s="72">
        <v>44181</v>
      </c>
      <c r="E40" s="116"/>
      <c r="F40" s="116"/>
      <c r="G40" s="12">
        <v>162.78</v>
      </c>
      <c r="H40" s="12">
        <v>1.91</v>
      </c>
      <c r="I40" s="12">
        <v>1.1499999999999999</v>
      </c>
      <c r="J40" s="12">
        <v>208</v>
      </c>
      <c r="K40" s="12">
        <v>17</v>
      </c>
      <c r="L40" s="23">
        <f t="shared" si="1"/>
        <v>3536</v>
      </c>
      <c r="M40" s="13"/>
      <c r="N40" s="13"/>
      <c r="O40" s="24">
        <f>IF(P40="","",VLOOKUP(P40,Mapping!AT:AU,2,FALSE))</f>
        <v>3</v>
      </c>
      <c r="P40" s="13" t="s">
        <v>0</v>
      </c>
    </row>
    <row r="41" spans="1:16">
      <c r="A41" s="116">
        <v>20130325</v>
      </c>
      <c r="B41" s="116" t="s">
        <v>254</v>
      </c>
      <c r="C41" s="26" t="s">
        <v>2937</v>
      </c>
      <c r="D41" s="72">
        <v>44174</v>
      </c>
      <c r="E41" s="116"/>
      <c r="F41" s="116"/>
      <c r="G41" s="12">
        <v>20.7</v>
      </c>
      <c r="H41" s="12">
        <v>2.2200000000000002</v>
      </c>
      <c r="I41" s="12">
        <v>0.31</v>
      </c>
      <c r="J41" s="12">
        <v>76.2</v>
      </c>
      <c r="K41" s="12">
        <v>30</v>
      </c>
      <c r="L41" s="23">
        <f t="shared" si="1"/>
        <v>2286</v>
      </c>
      <c r="M41" s="13"/>
      <c r="N41" s="13"/>
      <c r="O41" s="24">
        <f>IF(P41="","",VLOOKUP(P41,Mapping!AT:AU,2,FALSE))</f>
        <v>3</v>
      </c>
      <c r="P41" s="13" t="s">
        <v>0</v>
      </c>
    </row>
    <row r="42" spans="1:16">
      <c r="A42" s="116">
        <v>20130400</v>
      </c>
      <c r="B42" s="116" t="s">
        <v>255</v>
      </c>
      <c r="C42" s="26" t="s">
        <v>3274</v>
      </c>
      <c r="D42" s="72">
        <v>44208</v>
      </c>
      <c r="E42" s="116"/>
      <c r="F42" s="116"/>
      <c r="G42" s="12">
        <v>61.85</v>
      </c>
      <c r="H42" s="12">
        <v>1.93</v>
      </c>
      <c r="I42" s="12">
        <v>0.95</v>
      </c>
      <c r="J42" s="12">
        <v>33.200000000000003</v>
      </c>
      <c r="K42" s="12"/>
      <c r="L42" s="23" t="str">
        <f t="shared" si="1"/>
        <v/>
      </c>
      <c r="M42" s="13"/>
      <c r="N42" s="13"/>
      <c r="O42" s="24">
        <f>IF(P42="","",VLOOKUP(P42,Mapping!AT:AU,2,FALSE))</f>
        <v>3</v>
      </c>
      <c r="P42" s="13" t="s">
        <v>0</v>
      </c>
    </row>
    <row r="43" spans="1:16">
      <c r="A43" s="116">
        <v>20130871</v>
      </c>
      <c r="B43" s="116" t="s">
        <v>256</v>
      </c>
      <c r="C43" s="26" t="s">
        <v>2880</v>
      </c>
      <c r="D43" s="72">
        <v>44086</v>
      </c>
      <c r="E43" s="116"/>
      <c r="F43" s="116"/>
      <c r="G43" s="12" t="s">
        <v>3277</v>
      </c>
      <c r="H43" s="12">
        <v>1.67</v>
      </c>
      <c r="I43" s="12">
        <v>0.65</v>
      </c>
      <c r="J43" s="12">
        <v>7.56</v>
      </c>
      <c r="K43" s="12"/>
      <c r="L43" s="23" t="str">
        <f t="shared" si="1"/>
        <v/>
      </c>
      <c r="M43" s="13"/>
      <c r="N43" s="13"/>
      <c r="O43" s="24">
        <f>IF(P43="","",VLOOKUP(P43,Mapping!AT:AU,2,FALSE))</f>
        <v>3</v>
      </c>
      <c r="P43" s="13" t="s">
        <v>0</v>
      </c>
    </row>
    <row r="44" spans="1:16">
      <c r="A44" s="116">
        <v>20131157</v>
      </c>
      <c r="B44" s="116" t="s">
        <v>257</v>
      </c>
      <c r="C44" s="26" t="s">
        <v>2879</v>
      </c>
      <c r="D44" s="72">
        <v>44214</v>
      </c>
      <c r="E44" s="116"/>
      <c r="F44" s="116"/>
      <c r="G44" s="12"/>
      <c r="H44" s="12"/>
      <c r="I44" s="12"/>
      <c r="J44" s="12"/>
      <c r="K44" s="12"/>
      <c r="L44" s="23" t="str">
        <f t="shared" si="1"/>
        <v/>
      </c>
      <c r="M44" s="13"/>
      <c r="N44" s="13"/>
      <c r="O44" s="24">
        <f>IF(P44="","",VLOOKUP(P44,Mapping!AT:AU,2,FALSE))</f>
        <v>3</v>
      </c>
      <c r="P44" s="13" t="s">
        <v>0</v>
      </c>
    </row>
    <row r="45" spans="1:16">
      <c r="A45" s="434">
        <v>19960052</v>
      </c>
      <c r="B45" s="434" t="s">
        <v>234</v>
      </c>
      <c r="C45" s="26" t="s">
        <v>2879</v>
      </c>
      <c r="D45" s="72">
        <v>44469</v>
      </c>
      <c r="E45" s="116" t="s">
        <v>3278</v>
      </c>
      <c r="F45" s="116"/>
      <c r="G45" s="12">
        <v>66.5</v>
      </c>
      <c r="H45" s="12">
        <v>1.89</v>
      </c>
      <c r="I45" s="12">
        <v>1.45</v>
      </c>
      <c r="J45" s="12">
        <v>82.8</v>
      </c>
      <c r="K45" s="12">
        <v>23</v>
      </c>
      <c r="L45" s="23">
        <f t="shared" si="1"/>
        <v>1904.3999999999999</v>
      </c>
      <c r="M45" s="13" t="s">
        <v>1322</v>
      </c>
      <c r="N45" s="13"/>
      <c r="O45" s="24">
        <f>IF(P45="","",VLOOKUP(P45,Mapping!AT:AU,2,FALSE))</f>
        <v>2</v>
      </c>
      <c r="P45" s="13" t="s">
        <v>1</v>
      </c>
    </row>
    <row r="46" spans="1:16">
      <c r="A46" s="116">
        <v>20150712</v>
      </c>
      <c r="B46" s="116" t="s">
        <v>259</v>
      </c>
      <c r="C46" s="26" t="s">
        <v>2879</v>
      </c>
      <c r="D46" s="72">
        <v>44181</v>
      </c>
      <c r="E46" s="116"/>
      <c r="F46" s="116"/>
      <c r="G46" s="12">
        <v>67.03</v>
      </c>
      <c r="H46" s="12">
        <v>2.14</v>
      </c>
      <c r="I46" s="12">
        <v>0.89</v>
      </c>
      <c r="J46" s="12">
        <v>23.4</v>
      </c>
      <c r="K46" s="12"/>
      <c r="L46" s="23" t="str">
        <f t="shared" si="1"/>
        <v/>
      </c>
      <c r="M46" s="13" t="s">
        <v>1322</v>
      </c>
      <c r="N46" s="13"/>
      <c r="O46" s="24">
        <f>IF(P46="","",VLOOKUP(P46,Mapping!AT:AU,2,FALSE))</f>
        <v>3</v>
      </c>
      <c r="P46" s="13" t="s">
        <v>0</v>
      </c>
    </row>
    <row r="47" spans="1:16">
      <c r="A47" s="116">
        <v>20150975</v>
      </c>
      <c r="B47" s="116" t="s">
        <v>261</v>
      </c>
      <c r="C47" s="26" t="s">
        <v>2879</v>
      </c>
      <c r="D47" s="72">
        <v>44181</v>
      </c>
      <c r="E47" s="116"/>
      <c r="F47" s="116"/>
      <c r="G47" s="12">
        <v>153.99</v>
      </c>
      <c r="H47" s="12">
        <v>2.0299999999999998</v>
      </c>
      <c r="I47" s="12">
        <v>1.59</v>
      </c>
      <c r="J47" s="12">
        <v>36.9</v>
      </c>
      <c r="K47" s="12"/>
      <c r="L47" s="23" t="str">
        <f t="shared" si="1"/>
        <v/>
      </c>
      <c r="M47" s="13"/>
      <c r="N47" s="13"/>
      <c r="O47" s="24">
        <f>IF(P47="","",VLOOKUP(P47,Mapping!AT:AU,2,FALSE))</f>
        <v>3</v>
      </c>
      <c r="P47" s="13" t="s">
        <v>0</v>
      </c>
    </row>
    <row r="48" spans="1:16">
      <c r="A48" s="116">
        <v>20152915</v>
      </c>
      <c r="B48" s="116" t="s">
        <v>262</v>
      </c>
      <c r="C48" s="26" t="s">
        <v>3274</v>
      </c>
      <c r="D48" s="72">
        <v>44208</v>
      </c>
      <c r="E48" s="116"/>
      <c r="F48" s="116"/>
      <c r="G48" s="12">
        <v>51.33</v>
      </c>
      <c r="H48" s="12">
        <v>2</v>
      </c>
      <c r="I48" s="12">
        <v>1.69</v>
      </c>
      <c r="J48" s="12">
        <v>22.8</v>
      </c>
      <c r="K48" s="12"/>
      <c r="L48" s="23" t="str">
        <f t="shared" si="1"/>
        <v/>
      </c>
      <c r="M48" s="13"/>
      <c r="N48" s="13"/>
      <c r="O48" s="24">
        <f>IF(P48="","",VLOOKUP(P48,Mapping!AT:AU,2,FALSE))</f>
        <v>3</v>
      </c>
      <c r="P48" s="13" t="s">
        <v>0</v>
      </c>
    </row>
    <row r="49" spans="1:16">
      <c r="A49" s="116">
        <v>20174902</v>
      </c>
      <c r="B49" s="116" t="s">
        <v>263</v>
      </c>
      <c r="C49" s="26" t="s">
        <v>2937</v>
      </c>
      <c r="D49" s="72">
        <v>44174</v>
      </c>
      <c r="E49" s="116"/>
      <c r="F49" s="116"/>
      <c r="G49" s="12">
        <v>26.5</v>
      </c>
      <c r="H49" s="12">
        <v>1.99</v>
      </c>
      <c r="I49" s="12">
        <v>0.38</v>
      </c>
      <c r="J49" s="12">
        <v>23.2</v>
      </c>
      <c r="K49" s="12"/>
      <c r="L49" s="23" t="str">
        <f t="shared" si="1"/>
        <v/>
      </c>
      <c r="M49" s="13" t="s">
        <v>1322</v>
      </c>
      <c r="N49" s="13"/>
      <c r="O49" s="24">
        <f>IF(P49="","",VLOOKUP(P49,Mapping!AT:AU,2,FALSE))</f>
        <v>3</v>
      </c>
      <c r="P49" s="13" t="s">
        <v>0</v>
      </c>
    </row>
    <row r="50" spans="1:16">
      <c r="A50" s="116">
        <v>20185910</v>
      </c>
      <c r="B50" s="116" t="s">
        <v>264</v>
      </c>
      <c r="C50" s="26" t="s">
        <v>2879</v>
      </c>
      <c r="D50" s="72">
        <v>44181</v>
      </c>
      <c r="E50" s="116"/>
      <c r="F50" s="116"/>
      <c r="G50" s="12"/>
      <c r="H50" s="12"/>
      <c r="I50" s="12"/>
      <c r="J50" s="12" t="s">
        <v>3279</v>
      </c>
      <c r="K50" s="12"/>
      <c r="L50" s="23" t="str">
        <f t="shared" si="1"/>
        <v/>
      </c>
      <c r="M50" s="13"/>
      <c r="N50" s="13"/>
      <c r="O50" s="24">
        <f>IF(P50="","",VLOOKUP(P50,Mapping!AT:AU,2,FALSE))</f>
        <v>3</v>
      </c>
      <c r="P50" s="13" t="s">
        <v>0</v>
      </c>
    </row>
    <row r="51" spans="1:16">
      <c r="A51" s="116">
        <v>20185935</v>
      </c>
      <c r="B51" s="116" t="s">
        <v>265</v>
      </c>
      <c r="C51" s="26" t="s">
        <v>2879</v>
      </c>
      <c r="D51" s="72">
        <v>44181</v>
      </c>
      <c r="E51" s="116"/>
      <c r="F51" s="116"/>
      <c r="G51" s="12">
        <v>77.19</v>
      </c>
      <c r="H51" s="12">
        <v>1.83</v>
      </c>
      <c r="I51" s="12">
        <v>0.6</v>
      </c>
      <c r="J51" s="12">
        <v>47.6</v>
      </c>
      <c r="K51" s="12"/>
      <c r="L51" s="23" t="str">
        <f t="shared" si="1"/>
        <v/>
      </c>
      <c r="M51" s="13" t="s">
        <v>1322</v>
      </c>
      <c r="N51" s="13"/>
      <c r="O51" s="24">
        <f>IF(P51="","",VLOOKUP(P51,Mapping!AT:AU,2,FALSE))</f>
        <v>3</v>
      </c>
      <c r="P51" s="13" t="s">
        <v>0</v>
      </c>
    </row>
    <row r="52" spans="1:16">
      <c r="A52" s="116">
        <v>20185945</v>
      </c>
      <c r="B52" s="116" t="s">
        <v>266</v>
      </c>
      <c r="C52" s="26"/>
      <c r="D52" s="72"/>
      <c r="E52" s="116"/>
      <c r="F52" s="116"/>
      <c r="G52" s="12"/>
      <c r="H52" s="12"/>
      <c r="I52" s="12"/>
      <c r="J52" s="12"/>
      <c r="K52" s="12"/>
      <c r="L52" s="23" t="str">
        <f t="shared" si="1"/>
        <v/>
      </c>
      <c r="M52" s="13"/>
      <c r="N52" s="13"/>
      <c r="O52" s="24">
        <f>IF(P52="","",VLOOKUP(P52,Mapping!AT:AU,2,FALSE))</f>
        <v>3</v>
      </c>
      <c r="P52" s="13" t="s">
        <v>0</v>
      </c>
    </row>
    <row r="53" spans="1:16">
      <c r="A53" s="116">
        <v>20196909</v>
      </c>
      <c r="B53" s="116" t="s">
        <v>267</v>
      </c>
      <c r="C53" s="26" t="s">
        <v>3274</v>
      </c>
      <c r="D53" s="72">
        <v>44208</v>
      </c>
      <c r="E53" s="116"/>
      <c r="F53" s="116"/>
      <c r="G53" s="12">
        <v>109.23</v>
      </c>
      <c r="H53" s="12">
        <v>2</v>
      </c>
      <c r="I53" s="12">
        <v>1.62</v>
      </c>
      <c r="J53" s="12">
        <v>91</v>
      </c>
      <c r="K53" s="12"/>
      <c r="L53" s="23" t="str">
        <f t="shared" si="1"/>
        <v/>
      </c>
      <c r="M53" s="13"/>
      <c r="N53" s="13"/>
      <c r="O53" s="24">
        <f>IF(P53="","",VLOOKUP(P53,Mapping!AT:AU,2,FALSE))</f>
        <v>3</v>
      </c>
      <c r="P53" s="13" t="s">
        <v>0</v>
      </c>
    </row>
    <row r="54" spans="1:16">
      <c r="A54" s="116">
        <v>20196919</v>
      </c>
      <c r="B54" s="116" t="s">
        <v>268</v>
      </c>
      <c r="C54" s="26"/>
      <c r="D54" s="72"/>
      <c r="E54" s="116"/>
      <c r="F54" s="116"/>
      <c r="G54" s="12"/>
      <c r="H54" s="12"/>
      <c r="I54" s="12"/>
      <c r="J54" s="12"/>
      <c r="K54" s="12"/>
      <c r="L54" s="23" t="str">
        <f t="shared" si="1"/>
        <v/>
      </c>
      <c r="M54" s="13"/>
      <c r="N54" s="13"/>
      <c r="O54" s="24">
        <f>IF(P54="","",VLOOKUP(P54,Mapping!AT:AU,2,FALSE))</f>
        <v>3</v>
      </c>
      <c r="P54" s="13" t="s">
        <v>0</v>
      </c>
    </row>
    <row r="55" spans="1:16">
      <c r="A55" s="116">
        <v>20196928</v>
      </c>
      <c r="B55" s="116" t="s">
        <v>269</v>
      </c>
      <c r="C55" s="26"/>
      <c r="D55" s="72"/>
      <c r="E55" s="116"/>
      <c r="F55" s="116"/>
      <c r="G55" s="12"/>
      <c r="H55" s="12"/>
      <c r="I55" s="12"/>
      <c r="J55" s="12"/>
      <c r="K55" s="12"/>
      <c r="L55" s="23" t="str">
        <f t="shared" si="1"/>
        <v/>
      </c>
      <c r="M55" s="13"/>
      <c r="N55" s="13"/>
      <c r="O55" s="24">
        <f>IF(P55="","",VLOOKUP(P55,Mapping!AT:AU,2,FALSE))</f>
        <v>3</v>
      </c>
      <c r="P55" s="13" t="s">
        <v>0</v>
      </c>
    </row>
    <row r="56" spans="1:16">
      <c r="A56" s="116" t="s">
        <v>271</v>
      </c>
      <c r="B56" s="116" t="s">
        <v>272</v>
      </c>
      <c r="C56" s="26" t="s">
        <v>2937</v>
      </c>
      <c r="D56" s="72">
        <v>44175</v>
      </c>
      <c r="E56" s="116"/>
      <c r="F56" s="116"/>
      <c r="G56" s="12">
        <v>42.47</v>
      </c>
      <c r="H56" s="12">
        <v>2.23</v>
      </c>
      <c r="I56" s="12">
        <v>0.68</v>
      </c>
      <c r="J56" s="12">
        <v>15</v>
      </c>
      <c r="K56" s="12"/>
      <c r="L56" s="23" t="str">
        <f t="shared" si="1"/>
        <v/>
      </c>
      <c r="M56" s="13" t="s">
        <v>1322</v>
      </c>
      <c r="N56" s="13"/>
      <c r="O56" s="24">
        <f>IF(P56="","",VLOOKUP(P56,Mapping!AT:AU,2,FALSE))</f>
        <v>3</v>
      </c>
      <c r="P56" s="13" t="s">
        <v>0</v>
      </c>
    </row>
    <row r="57" spans="1:16">
      <c r="A57" s="116" t="s">
        <v>275</v>
      </c>
      <c r="B57" s="116" t="s">
        <v>276</v>
      </c>
      <c r="C57" s="26" t="s">
        <v>2937</v>
      </c>
      <c r="D57" s="72">
        <v>44175</v>
      </c>
      <c r="E57" s="116"/>
      <c r="F57" s="116"/>
      <c r="G57" s="12">
        <v>86.83</v>
      </c>
      <c r="H57" s="12">
        <v>2.13</v>
      </c>
      <c r="I57" s="12">
        <v>0.81</v>
      </c>
      <c r="J57" s="12">
        <v>30</v>
      </c>
      <c r="K57" s="12"/>
      <c r="L57" s="23" t="str">
        <f t="shared" si="1"/>
        <v/>
      </c>
      <c r="M57" s="13" t="s">
        <v>1322</v>
      </c>
      <c r="N57" s="13"/>
      <c r="O57" s="24">
        <f>IF(P57="","",VLOOKUP(P57,Mapping!AT:AU,2,FALSE))</f>
        <v>3</v>
      </c>
      <c r="P57" s="13" t="s">
        <v>0</v>
      </c>
    </row>
    <row r="58" spans="1:16">
      <c r="A58" s="116" t="s">
        <v>278</v>
      </c>
      <c r="B58" s="116" t="s">
        <v>279</v>
      </c>
      <c r="C58" s="26"/>
      <c r="D58" s="72"/>
      <c r="E58" s="116"/>
      <c r="F58" s="116"/>
      <c r="G58" s="12"/>
      <c r="H58" s="12"/>
      <c r="I58" s="12"/>
      <c r="J58" s="12"/>
      <c r="K58" s="12"/>
      <c r="L58" s="23" t="str">
        <f t="shared" si="1"/>
        <v/>
      </c>
      <c r="M58" s="13"/>
      <c r="N58" s="13"/>
      <c r="O58" s="24">
        <f>IF(P58="","",VLOOKUP(P58,Mapping!AT:AU,2,FALSE))</f>
        <v>3</v>
      </c>
      <c r="P58" s="13" t="s">
        <v>0</v>
      </c>
    </row>
    <row r="59" spans="1:16">
      <c r="A59" s="116" t="s">
        <v>282</v>
      </c>
      <c r="B59" s="116" t="s">
        <v>283</v>
      </c>
      <c r="C59" s="26" t="s">
        <v>2880</v>
      </c>
      <c r="D59" s="72">
        <v>44086</v>
      </c>
      <c r="E59" s="116"/>
      <c r="F59" s="116"/>
      <c r="G59" s="12" t="s">
        <v>3280</v>
      </c>
      <c r="H59" s="12">
        <v>1.63</v>
      </c>
      <c r="I59" s="12">
        <v>0.69</v>
      </c>
      <c r="J59" s="12">
        <v>5.5</v>
      </c>
      <c r="K59" s="12"/>
      <c r="L59" s="23" t="str">
        <f t="shared" si="1"/>
        <v/>
      </c>
      <c r="M59" s="13" t="s">
        <v>1322</v>
      </c>
      <c r="N59" s="13"/>
      <c r="O59" s="24">
        <f>IF(P59="","",VLOOKUP(P59,Mapping!AT:AU,2,FALSE))</f>
        <v>3</v>
      </c>
      <c r="P59" s="13" t="s">
        <v>0</v>
      </c>
    </row>
    <row r="60" spans="1:16">
      <c r="A60" s="116" t="s">
        <v>284</v>
      </c>
      <c r="B60" s="116" t="s">
        <v>285</v>
      </c>
      <c r="C60" s="26" t="s">
        <v>2937</v>
      </c>
      <c r="D60" s="72">
        <v>44175</v>
      </c>
      <c r="E60" s="116"/>
      <c r="F60" s="116"/>
      <c r="G60" s="12">
        <v>39.43</v>
      </c>
      <c r="H60" s="12">
        <v>2.09</v>
      </c>
      <c r="I60" s="12">
        <v>0.56999999999999995</v>
      </c>
      <c r="J60" s="12">
        <v>15.3</v>
      </c>
      <c r="K60" s="12"/>
      <c r="L60" s="23" t="str">
        <f t="shared" si="1"/>
        <v/>
      </c>
      <c r="M60" s="13" t="s">
        <v>1322</v>
      </c>
      <c r="N60" s="13"/>
      <c r="O60" s="24">
        <f>IF(P60="","",VLOOKUP(P60,Mapping!AT:AU,2,FALSE))</f>
        <v>3</v>
      </c>
      <c r="P60" s="13" t="s">
        <v>0</v>
      </c>
    </row>
    <row r="61" spans="1:16">
      <c r="A61" s="116" t="s">
        <v>286</v>
      </c>
      <c r="B61" s="116" t="s">
        <v>287</v>
      </c>
      <c r="C61" s="26" t="s">
        <v>2937</v>
      </c>
      <c r="D61" s="72">
        <v>44246</v>
      </c>
      <c r="E61" s="116"/>
      <c r="F61" s="116"/>
      <c r="G61" s="12">
        <v>784.3</v>
      </c>
      <c r="H61" s="12">
        <v>2.04</v>
      </c>
      <c r="I61" s="12">
        <v>1.99</v>
      </c>
      <c r="J61" s="12">
        <v>110</v>
      </c>
      <c r="K61" s="12">
        <v>16</v>
      </c>
      <c r="L61" s="23">
        <f t="shared" si="1"/>
        <v>1760</v>
      </c>
      <c r="M61" s="13"/>
      <c r="N61" s="13"/>
      <c r="O61" s="24">
        <f>IF(P61="","",VLOOKUP(P61,Mapping!AT:AU,2,FALSE))</f>
        <v>3</v>
      </c>
      <c r="P61" s="13" t="s">
        <v>0</v>
      </c>
    </row>
    <row r="62" spans="1:16">
      <c r="A62" s="116" t="s">
        <v>288</v>
      </c>
      <c r="B62" s="116" t="s">
        <v>289</v>
      </c>
      <c r="C62" s="26" t="s">
        <v>2937</v>
      </c>
      <c r="D62" s="72">
        <v>44237</v>
      </c>
      <c r="E62" s="116"/>
      <c r="F62" s="116"/>
      <c r="G62" s="12">
        <v>661.1</v>
      </c>
      <c r="H62" s="12">
        <v>2.06</v>
      </c>
      <c r="I62" s="12">
        <v>2.0499999999999998</v>
      </c>
      <c r="J62" s="12">
        <v>114</v>
      </c>
      <c r="K62" s="12">
        <v>9</v>
      </c>
      <c r="L62" s="23">
        <f t="shared" si="1"/>
        <v>1026</v>
      </c>
      <c r="M62" s="13"/>
      <c r="N62" s="13"/>
      <c r="O62" s="24">
        <f>IF(P62="","",VLOOKUP(P62,Mapping!AT:AU,2,FALSE))</f>
        <v>3</v>
      </c>
      <c r="P62" s="13" t="s">
        <v>0</v>
      </c>
    </row>
    <row r="63" spans="1:16">
      <c r="A63" s="116" t="s">
        <v>291</v>
      </c>
      <c r="B63" s="116" t="s">
        <v>292</v>
      </c>
      <c r="C63" s="26" t="s">
        <v>2937</v>
      </c>
      <c r="D63" s="72">
        <v>44175</v>
      </c>
      <c r="E63" s="116"/>
      <c r="F63" s="116"/>
      <c r="G63" s="12">
        <v>96.29</v>
      </c>
      <c r="H63" s="12">
        <v>2.06</v>
      </c>
      <c r="I63" s="12">
        <v>1</v>
      </c>
      <c r="J63" s="12">
        <v>28.2</v>
      </c>
      <c r="K63" s="12"/>
      <c r="L63" s="23" t="str">
        <f t="shared" si="1"/>
        <v/>
      </c>
      <c r="M63" s="13" t="s">
        <v>1322</v>
      </c>
      <c r="N63" s="13"/>
      <c r="O63" s="24">
        <f>IF(P63="","",VLOOKUP(P63,Mapping!AT:AU,2,FALSE))</f>
        <v>3</v>
      </c>
      <c r="P63" s="13" t="s">
        <v>0</v>
      </c>
    </row>
    <row r="64" spans="1:16">
      <c r="A64" s="116" t="s">
        <v>293</v>
      </c>
      <c r="B64" s="116" t="s">
        <v>294</v>
      </c>
      <c r="C64" s="26" t="s">
        <v>2879</v>
      </c>
      <c r="D64" s="72">
        <v>44181</v>
      </c>
      <c r="E64" s="116"/>
      <c r="F64" s="116"/>
      <c r="G64" s="12">
        <v>174.11</v>
      </c>
      <c r="H64" s="12">
        <v>2.0299999999999998</v>
      </c>
      <c r="I64" s="12">
        <v>1.35</v>
      </c>
      <c r="J64" s="12">
        <v>56.5</v>
      </c>
      <c r="K64" s="12"/>
      <c r="L64" s="23" t="str">
        <f t="shared" si="1"/>
        <v/>
      </c>
      <c r="M64" s="13"/>
      <c r="N64" s="13"/>
      <c r="O64" s="24">
        <f>IF(P64="","",VLOOKUP(P64,Mapping!AT:AU,2,FALSE))</f>
        <v>3</v>
      </c>
      <c r="P64" s="13" t="s">
        <v>0</v>
      </c>
    </row>
    <row r="65" spans="1:16">
      <c r="A65" s="116" t="s">
        <v>295</v>
      </c>
      <c r="B65" s="116" t="s">
        <v>296</v>
      </c>
      <c r="C65" s="26" t="s">
        <v>2937</v>
      </c>
      <c r="D65" s="72">
        <v>44175</v>
      </c>
      <c r="E65" s="116"/>
      <c r="F65" s="116"/>
      <c r="G65" s="12">
        <v>71.45</v>
      </c>
      <c r="H65" s="12">
        <v>2.0299999999999998</v>
      </c>
      <c r="I65" s="12">
        <v>0.84</v>
      </c>
      <c r="J65" s="12">
        <v>32</v>
      </c>
      <c r="K65" s="12"/>
      <c r="L65" s="23" t="str">
        <f t="shared" si="1"/>
        <v/>
      </c>
      <c r="M65" s="13" t="s">
        <v>1322</v>
      </c>
      <c r="N65" s="13"/>
      <c r="O65" s="24">
        <f>IF(P65="","",VLOOKUP(P65,Mapping!AT:AU,2,FALSE))</f>
        <v>3</v>
      </c>
      <c r="P65" s="13" t="s">
        <v>0</v>
      </c>
    </row>
    <row r="66" spans="1:16">
      <c r="A66" s="116" t="s">
        <v>297</v>
      </c>
      <c r="B66" s="116" t="s">
        <v>298</v>
      </c>
      <c r="C66" s="26" t="s">
        <v>3126</v>
      </c>
      <c r="D66" s="72">
        <v>44231</v>
      </c>
      <c r="E66" s="116"/>
      <c r="F66" s="116"/>
      <c r="G66" s="12">
        <v>86.01</v>
      </c>
      <c r="H66" s="12">
        <v>1.94</v>
      </c>
      <c r="I66" s="12">
        <v>1.74</v>
      </c>
      <c r="J66" s="12">
        <v>54</v>
      </c>
      <c r="K66" s="12">
        <v>14</v>
      </c>
      <c r="L66" s="23">
        <f t="shared" ref="L66:L97" si="2">IF(OR(J66="",K66=""),"",J66*K66)</f>
        <v>756</v>
      </c>
      <c r="M66" s="13"/>
      <c r="N66" s="13"/>
      <c r="O66" s="24">
        <f>IF(P66="","",VLOOKUP(P66,Mapping!AT:AU,2,FALSE))</f>
        <v>3</v>
      </c>
      <c r="P66" s="13" t="s">
        <v>0</v>
      </c>
    </row>
    <row r="67" spans="1:16">
      <c r="A67" s="116" t="s">
        <v>299</v>
      </c>
      <c r="B67" s="116" t="s">
        <v>300</v>
      </c>
      <c r="C67" s="26" t="s">
        <v>2937</v>
      </c>
      <c r="D67" s="72">
        <v>44175</v>
      </c>
      <c r="E67" s="116"/>
      <c r="F67" s="116"/>
      <c r="G67" s="12">
        <v>147.21</v>
      </c>
      <c r="H67" s="12">
        <v>2.0499999999999998</v>
      </c>
      <c r="I67" s="12">
        <v>1.27</v>
      </c>
      <c r="J67" s="12">
        <v>52</v>
      </c>
      <c r="K67" s="12">
        <v>26</v>
      </c>
      <c r="L67" s="23">
        <f t="shared" si="2"/>
        <v>1352</v>
      </c>
      <c r="M67" s="13"/>
      <c r="N67" s="13"/>
      <c r="O67" s="24">
        <f>IF(P67="","",VLOOKUP(P67,Mapping!AT:AU,2,FALSE))</f>
        <v>3</v>
      </c>
      <c r="P67" s="13" t="s">
        <v>0</v>
      </c>
    </row>
    <row r="68" spans="1:16">
      <c r="A68" s="116" t="s">
        <v>302</v>
      </c>
      <c r="B68" s="116" t="s">
        <v>303</v>
      </c>
      <c r="C68" s="26" t="s">
        <v>2937</v>
      </c>
      <c r="D68" s="72">
        <v>44238</v>
      </c>
      <c r="E68" s="116" t="s">
        <v>3281</v>
      </c>
      <c r="F68" s="116"/>
      <c r="G68" s="12">
        <v>396</v>
      </c>
      <c r="H68" s="12">
        <v>2</v>
      </c>
      <c r="I68" s="12">
        <v>2.04</v>
      </c>
      <c r="J68" s="12">
        <v>73.2</v>
      </c>
      <c r="K68" s="12">
        <v>7</v>
      </c>
      <c r="L68" s="23">
        <f t="shared" si="2"/>
        <v>512.4</v>
      </c>
      <c r="M68" s="13" t="s">
        <v>1322</v>
      </c>
      <c r="N68" s="13"/>
      <c r="O68" s="24">
        <f>IF(P68="","",VLOOKUP(P68,Mapping!AT:AU,2,FALSE))</f>
        <v>3</v>
      </c>
      <c r="P68" s="13" t="s">
        <v>0</v>
      </c>
    </row>
    <row r="69" spans="1:16">
      <c r="A69" s="116" t="s">
        <v>305</v>
      </c>
      <c r="B69" s="116" t="s">
        <v>306</v>
      </c>
      <c r="C69" s="26" t="s">
        <v>2937</v>
      </c>
      <c r="D69" s="72">
        <v>44176</v>
      </c>
      <c r="E69" s="116"/>
      <c r="F69" s="116"/>
      <c r="G69" s="12">
        <v>53.34</v>
      </c>
      <c r="H69" s="12">
        <v>1.92</v>
      </c>
      <c r="I69" s="12">
        <v>1.43</v>
      </c>
      <c r="J69" s="12">
        <v>22.6</v>
      </c>
      <c r="K69" s="12"/>
      <c r="L69" s="23" t="str">
        <f t="shared" si="2"/>
        <v/>
      </c>
      <c r="M69" s="13" t="s">
        <v>1322</v>
      </c>
      <c r="N69" s="13"/>
      <c r="O69" s="24">
        <f>IF(P69="","",VLOOKUP(P69,Mapping!AT:AU,2,FALSE))</f>
        <v>3</v>
      </c>
      <c r="P69" s="13" t="s">
        <v>0</v>
      </c>
    </row>
    <row r="70" spans="1:16">
      <c r="A70" s="116" t="s">
        <v>307</v>
      </c>
      <c r="B70" s="116" t="s">
        <v>308</v>
      </c>
      <c r="C70" s="26" t="s">
        <v>2937</v>
      </c>
      <c r="D70" s="72">
        <v>44176</v>
      </c>
      <c r="E70" s="116"/>
      <c r="F70" s="116"/>
      <c r="G70" s="12">
        <v>2.42</v>
      </c>
      <c r="H70" s="12">
        <v>2.68</v>
      </c>
      <c r="I70" s="12">
        <v>0.09</v>
      </c>
      <c r="J70" s="12" t="s">
        <v>3282</v>
      </c>
      <c r="K70" s="12"/>
      <c r="L70" s="23" t="str">
        <f t="shared" si="2"/>
        <v/>
      </c>
      <c r="M70" s="13"/>
      <c r="N70" s="13"/>
      <c r="O70" s="24">
        <f>IF(P70="","",VLOOKUP(P70,Mapping!AT:AU,2,FALSE))</f>
        <v>3</v>
      </c>
      <c r="P70" s="13" t="s">
        <v>0</v>
      </c>
    </row>
    <row r="71" spans="1:16">
      <c r="A71" s="116" t="s">
        <v>309</v>
      </c>
      <c r="B71" s="116" t="s">
        <v>310</v>
      </c>
      <c r="C71" s="26" t="s">
        <v>3126</v>
      </c>
      <c r="D71" s="72">
        <v>44231</v>
      </c>
      <c r="E71" s="116"/>
      <c r="F71" s="116"/>
      <c r="G71" s="12">
        <v>259.44</v>
      </c>
      <c r="H71" s="12">
        <v>1.99</v>
      </c>
      <c r="I71" s="12">
        <v>1.74</v>
      </c>
      <c r="J71" s="12">
        <v>74.400000000000006</v>
      </c>
      <c r="K71" s="12">
        <v>16</v>
      </c>
      <c r="L71" s="23">
        <f t="shared" si="2"/>
        <v>1190.4000000000001</v>
      </c>
      <c r="M71" s="13"/>
      <c r="N71" s="13"/>
      <c r="O71" s="24">
        <f>IF(P71="","",VLOOKUP(P71,Mapping!AT:AU,2,FALSE))</f>
        <v>3</v>
      </c>
      <c r="P71" s="13" t="s">
        <v>0</v>
      </c>
    </row>
    <row r="72" spans="1:16">
      <c r="A72" s="116" t="s">
        <v>312</v>
      </c>
      <c r="B72" s="116" t="s">
        <v>313</v>
      </c>
      <c r="C72" s="26" t="s">
        <v>2937</v>
      </c>
      <c r="D72" s="72">
        <v>44176</v>
      </c>
      <c r="E72" s="116"/>
      <c r="F72" s="116"/>
      <c r="G72" s="12">
        <v>126.43</v>
      </c>
      <c r="H72" s="12">
        <v>1.99</v>
      </c>
      <c r="I72" s="12">
        <v>1.19</v>
      </c>
      <c r="J72" s="12">
        <v>61.2</v>
      </c>
      <c r="K72" s="12">
        <v>30</v>
      </c>
      <c r="L72" s="23">
        <f t="shared" si="2"/>
        <v>1836</v>
      </c>
      <c r="M72" s="13"/>
      <c r="N72" s="13"/>
      <c r="O72" s="24">
        <f>IF(P72="","",VLOOKUP(P72,Mapping!AT:AU,2,FALSE))</f>
        <v>3</v>
      </c>
      <c r="P72" s="13" t="s">
        <v>0</v>
      </c>
    </row>
    <row r="73" spans="1:16">
      <c r="A73" s="116" t="s">
        <v>314</v>
      </c>
      <c r="B73" s="116" t="s">
        <v>315</v>
      </c>
      <c r="C73" s="26" t="s">
        <v>2937</v>
      </c>
      <c r="D73" s="72">
        <v>44238</v>
      </c>
      <c r="E73" s="116"/>
      <c r="F73" s="116"/>
      <c r="G73" s="12">
        <v>235.5</v>
      </c>
      <c r="H73" s="12">
        <v>1.97</v>
      </c>
      <c r="I73" s="12">
        <v>1.42</v>
      </c>
      <c r="J73" s="12">
        <v>73.599999999999994</v>
      </c>
      <c r="K73" s="12">
        <v>17</v>
      </c>
      <c r="L73" s="23">
        <f t="shared" si="2"/>
        <v>1251.1999999999998</v>
      </c>
      <c r="M73" s="13" t="s">
        <v>1322</v>
      </c>
      <c r="N73" s="13"/>
      <c r="O73" s="24">
        <f>IF(P73="","",VLOOKUP(P73,Mapping!AT:AU,2,FALSE))</f>
        <v>3</v>
      </c>
      <c r="P73" s="13" t="s">
        <v>0</v>
      </c>
    </row>
    <row r="74" spans="1:16">
      <c r="A74" s="116" t="s">
        <v>319</v>
      </c>
      <c r="B74" s="116" t="s">
        <v>320</v>
      </c>
      <c r="C74" s="26" t="s">
        <v>2937</v>
      </c>
      <c r="D74" s="72">
        <v>44238</v>
      </c>
      <c r="E74" s="116"/>
      <c r="F74" s="116"/>
      <c r="G74" s="12">
        <v>408.5</v>
      </c>
      <c r="H74" s="12">
        <v>2.0299999999999998</v>
      </c>
      <c r="I74" s="12">
        <v>1.97</v>
      </c>
      <c r="J74" s="12">
        <v>90</v>
      </c>
      <c r="K74" s="12">
        <v>10</v>
      </c>
      <c r="L74" s="23">
        <f t="shared" si="2"/>
        <v>900</v>
      </c>
      <c r="M74" s="13"/>
      <c r="N74" s="13"/>
      <c r="O74" s="24">
        <f>IF(P74="","",VLOOKUP(P74,Mapping!AT:AU,2,FALSE))</f>
        <v>3</v>
      </c>
      <c r="P74" s="13" t="s">
        <v>0</v>
      </c>
    </row>
    <row r="75" spans="1:16">
      <c r="A75" s="116" t="s">
        <v>322</v>
      </c>
      <c r="B75" s="116" t="s">
        <v>323</v>
      </c>
      <c r="C75" s="26" t="s">
        <v>2879</v>
      </c>
      <c r="D75" s="72">
        <v>44181</v>
      </c>
      <c r="E75" s="116"/>
      <c r="F75" s="116"/>
      <c r="G75" s="12"/>
      <c r="H75" s="12"/>
      <c r="I75" s="12"/>
      <c r="J75" s="12"/>
      <c r="K75" s="12"/>
      <c r="L75" s="23" t="str">
        <f t="shared" si="2"/>
        <v/>
      </c>
      <c r="M75" s="13"/>
      <c r="N75" s="13"/>
      <c r="O75" s="24">
        <f>IF(P75="","",VLOOKUP(P75,Mapping!AT:AU,2,FALSE))</f>
        <v>3</v>
      </c>
      <c r="P75" s="13" t="s">
        <v>0</v>
      </c>
    </row>
    <row r="76" spans="1:16">
      <c r="A76" s="116" t="s">
        <v>324</v>
      </c>
      <c r="B76" s="116" t="s">
        <v>325</v>
      </c>
      <c r="C76" s="26" t="s">
        <v>2879</v>
      </c>
      <c r="D76" s="72">
        <v>44181</v>
      </c>
      <c r="E76" s="116"/>
      <c r="F76" s="116"/>
      <c r="G76" s="12">
        <v>266.07</v>
      </c>
      <c r="H76" s="12">
        <v>2.09</v>
      </c>
      <c r="I76" s="12">
        <v>1.59</v>
      </c>
      <c r="J76" s="12">
        <v>34.9</v>
      </c>
      <c r="K76" s="12"/>
      <c r="L76" s="23" t="str">
        <f t="shared" si="2"/>
        <v/>
      </c>
      <c r="M76" s="13" t="s">
        <v>1322</v>
      </c>
      <c r="N76" s="13"/>
      <c r="O76" s="24">
        <f>IF(P76="","",VLOOKUP(P76,Mapping!AT:AU,2,FALSE))</f>
        <v>3</v>
      </c>
      <c r="P76" s="13" t="s">
        <v>0</v>
      </c>
    </row>
    <row r="77" spans="1:16">
      <c r="A77" s="116" t="s">
        <v>326</v>
      </c>
      <c r="B77" s="116" t="s">
        <v>327</v>
      </c>
      <c r="C77" s="26" t="s">
        <v>3271</v>
      </c>
      <c r="D77" s="72">
        <v>44174</v>
      </c>
      <c r="E77" s="116"/>
      <c r="F77" s="116"/>
      <c r="G77" s="12"/>
      <c r="H77" s="12"/>
      <c r="I77" s="12"/>
      <c r="J77" s="12">
        <v>27.6</v>
      </c>
      <c r="K77" s="12"/>
      <c r="L77" s="23" t="str">
        <f t="shared" si="2"/>
        <v/>
      </c>
      <c r="M77" s="13" t="s">
        <v>1322</v>
      </c>
      <c r="N77" s="13"/>
      <c r="O77" s="24">
        <f>IF(P77="","",VLOOKUP(P77,Mapping!AT:AU,2,FALSE))</f>
        <v>3</v>
      </c>
      <c r="P77" s="13" t="s">
        <v>0</v>
      </c>
    </row>
    <row r="78" spans="1:16">
      <c r="A78" s="116" t="s">
        <v>329</v>
      </c>
      <c r="B78" s="116" t="s">
        <v>330</v>
      </c>
      <c r="C78" s="26" t="s">
        <v>2879</v>
      </c>
      <c r="D78" s="72">
        <v>44181</v>
      </c>
      <c r="E78" s="116"/>
      <c r="F78" s="116"/>
      <c r="G78" s="12">
        <v>145.56</v>
      </c>
      <c r="H78" s="12">
        <v>2.02</v>
      </c>
      <c r="I78" s="12">
        <v>1.24</v>
      </c>
      <c r="J78" s="12">
        <v>70</v>
      </c>
      <c r="K78" s="12"/>
      <c r="L78" s="23" t="str">
        <f t="shared" si="2"/>
        <v/>
      </c>
      <c r="M78" s="13"/>
      <c r="N78" s="13"/>
      <c r="O78" s="24">
        <f>IF(P78="","",VLOOKUP(P78,Mapping!AT:AU,2,FALSE))</f>
        <v>3</v>
      </c>
      <c r="P78" s="13" t="s">
        <v>0</v>
      </c>
    </row>
    <row r="79" spans="1:16">
      <c r="A79" s="116" t="s">
        <v>331</v>
      </c>
      <c r="B79" s="116" t="s">
        <v>332</v>
      </c>
      <c r="C79" s="26" t="s">
        <v>2879</v>
      </c>
      <c r="D79" s="72">
        <v>44181</v>
      </c>
      <c r="E79" s="116"/>
      <c r="F79" s="116"/>
      <c r="G79" s="12">
        <v>103.89</v>
      </c>
      <c r="H79" s="12">
        <v>2</v>
      </c>
      <c r="I79" s="12">
        <v>1.27</v>
      </c>
      <c r="J79" s="12">
        <v>67.5</v>
      </c>
      <c r="K79" s="12"/>
      <c r="L79" s="23" t="str">
        <f t="shared" si="2"/>
        <v/>
      </c>
      <c r="M79" s="13"/>
      <c r="N79" s="13"/>
      <c r="O79" s="24">
        <f>IF(P79="","",VLOOKUP(P79,Mapping!AT:AU,2,FALSE))</f>
        <v>3</v>
      </c>
      <c r="P79" s="13" t="s">
        <v>0</v>
      </c>
    </row>
    <row r="80" spans="1:16">
      <c r="A80" s="116" t="s">
        <v>334</v>
      </c>
      <c r="B80" s="116" t="s">
        <v>335</v>
      </c>
      <c r="C80" s="26" t="s">
        <v>2879</v>
      </c>
      <c r="D80" s="72">
        <v>44182</v>
      </c>
      <c r="E80" s="116"/>
      <c r="F80" s="116"/>
      <c r="G80" s="12"/>
      <c r="H80" s="12"/>
      <c r="I80" s="12"/>
      <c r="J80" s="12">
        <v>80.3</v>
      </c>
      <c r="K80" s="12">
        <v>17</v>
      </c>
      <c r="L80" s="23">
        <f t="shared" si="2"/>
        <v>1365.1</v>
      </c>
      <c r="M80" s="13"/>
      <c r="N80" s="13"/>
      <c r="O80" s="24">
        <f>IF(P80="","",VLOOKUP(P80,Mapping!AT:AU,2,FALSE))</f>
        <v>3</v>
      </c>
      <c r="P80" s="13" t="s">
        <v>0</v>
      </c>
    </row>
    <row r="81" spans="1:16">
      <c r="A81" s="116" t="s">
        <v>336</v>
      </c>
      <c r="B81" s="116" t="s">
        <v>337</v>
      </c>
      <c r="C81" s="26" t="s">
        <v>2880</v>
      </c>
      <c r="D81" s="72">
        <v>44086</v>
      </c>
      <c r="E81" s="116"/>
      <c r="F81" s="116"/>
      <c r="G81" s="12" t="s">
        <v>3283</v>
      </c>
      <c r="H81" s="12">
        <v>1.96</v>
      </c>
      <c r="I81" s="12">
        <v>1.67</v>
      </c>
      <c r="J81" s="12">
        <v>62.6</v>
      </c>
      <c r="K81" s="12">
        <v>20</v>
      </c>
      <c r="L81" s="23">
        <f t="shared" si="2"/>
        <v>1252</v>
      </c>
      <c r="M81" s="13"/>
      <c r="N81" s="13"/>
      <c r="O81" s="24">
        <f>IF(P81="","",VLOOKUP(P81,Mapping!AT:AU,2,FALSE))</f>
        <v>3</v>
      </c>
      <c r="P81" s="13" t="s">
        <v>0</v>
      </c>
    </row>
    <row r="82" spans="1:16">
      <c r="A82" s="116" t="s">
        <v>339</v>
      </c>
      <c r="B82" s="116" t="s">
        <v>340</v>
      </c>
      <c r="C82" s="26" t="s">
        <v>2937</v>
      </c>
      <c r="D82" s="72">
        <v>44238</v>
      </c>
      <c r="E82" s="116"/>
      <c r="F82" s="116"/>
      <c r="G82" s="12">
        <v>447.9</v>
      </c>
      <c r="H82" s="12">
        <v>2.0499999999999998</v>
      </c>
      <c r="I82" s="12">
        <v>2.09</v>
      </c>
      <c r="J82" s="12">
        <v>97</v>
      </c>
      <c r="K82" s="12">
        <v>11</v>
      </c>
      <c r="L82" s="23">
        <f t="shared" si="2"/>
        <v>1067</v>
      </c>
      <c r="M82" s="13"/>
      <c r="N82" s="13"/>
      <c r="O82" s="24">
        <f>IF(P82="","",VLOOKUP(P82,Mapping!AT:AU,2,FALSE))</f>
        <v>3</v>
      </c>
      <c r="P82" s="13" t="s">
        <v>0</v>
      </c>
    </row>
    <row r="83" spans="1:16">
      <c r="A83" s="116" t="s">
        <v>341</v>
      </c>
      <c r="B83" s="116" t="s">
        <v>342</v>
      </c>
      <c r="C83" s="26" t="s">
        <v>2880</v>
      </c>
      <c r="D83" s="72">
        <v>44086</v>
      </c>
      <c r="E83" s="116"/>
      <c r="F83" s="116"/>
      <c r="G83" s="12" t="s">
        <v>3284</v>
      </c>
      <c r="H83" s="12">
        <v>1.84</v>
      </c>
      <c r="I83" s="12">
        <v>1.39</v>
      </c>
      <c r="J83" s="12">
        <v>36</v>
      </c>
      <c r="K83" s="12"/>
      <c r="L83" s="23" t="str">
        <f t="shared" si="2"/>
        <v/>
      </c>
      <c r="M83" s="13" t="s">
        <v>1322</v>
      </c>
      <c r="N83" s="13"/>
      <c r="O83" s="24">
        <f>IF(P83="","",VLOOKUP(P83,Mapping!AT:AU,2,FALSE))</f>
        <v>3</v>
      </c>
      <c r="P83" s="13" t="s">
        <v>0</v>
      </c>
    </row>
    <row r="84" spans="1:16">
      <c r="A84" s="116" t="s">
        <v>343</v>
      </c>
      <c r="B84" s="116" t="s">
        <v>344</v>
      </c>
      <c r="C84" s="26" t="s">
        <v>2937</v>
      </c>
      <c r="D84" s="72">
        <v>44176</v>
      </c>
      <c r="E84" s="116"/>
      <c r="F84" s="116"/>
      <c r="G84" s="12">
        <v>165.24</v>
      </c>
      <c r="H84" s="12">
        <v>2.0099999999999998</v>
      </c>
      <c r="I84" s="12">
        <v>1.44</v>
      </c>
      <c r="J84" s="12">
        <v>66.400000000000006</v>
      </c>
      <c r="K84" s="12">
        <v>22</v>
      </c>
      <c r="L84" s="23">
        <f t="shared" si="2"/>
        <v>1460.8000000000002</v>
      </c>
      <c r="M84" s="13"/>
      <c r="N84" s="13"/>
      <c r="O84" s="24">
        <f>IF(P84="","",VLOOKUP(P84,Mapping!AT:AU,2,FALSE))</f>
        <v>3</v>
      </c>
      <c r="P84" s="13" t="s">
        <v>0</v>
      </c>
    </row>
    <row r="85" spans="1:16">
      <c r="A85" s="116" t="s">
        <v>346</v>
      </c>
      <c r="B85" s="116" t="s">
        <v>347</v>
      </c>
      <c r="C85" s="26" t="s">
        <v>2879</v>
      </c>
      <c r="D85" s="72">
        <v>44181</v>
      </c>
      <c r="E85" s="116"/>
      <c r="F85" s="116"/>
      <c r="G85" s="12">
        <v>46.17</v>
      </c>
      <c r="H85" s="12">
        <v>1.56</v>
      </c>
      <c r="I85" s="12">
        <v>0.78</v>
      </c>
      <c r="J85" s="12" t="s">
        <v>3279</v>
      </c>
      <c r="K85" s="12"/>
      <c r="L85" s="23" t="str">
        <f t="shared" si="2"/>
        <v/>
      </c>
      <c r="M85" s="13" t="s">
        <v>1322</v>
      </c>
      <c r="N85" s="13"/>
      <c r="O85" s="24">
        <f>IF(P85="","",VLOOKUP(P85,Mapping!AT:AU,2,FALSE))</f>
        <v>3</v>
      </c>
      <c r="P85" s="13" t="s">
        <v>0</v>
      </c>
    </row>
    <row r="86" spans="1:16">
      <c r="A86" s="116" t="s">
        <v>348</v>
      </c>
      <c r="B86" s="116" t="s">
        <v>349</v>
      </c>
      <c r="C86" s="26" t="s">
        <v>2879</v>
      </c>
      <c r="D86" s="72">
        <v>44181</v>
      </c>
      <c r="E86" s="116"/>
      <c r="F86" s="116"/>
      <c r="G86" s="12">
        <v>173.7</v>
      </c>
      <c r="H86" s="12">
        <v>2.12</v>
      </c>
      <c r="I86" s="12">
        <v>1.22</v>
      </c>
      <c r="J86" s="12">
        <v>56</v>
      </c>
      <c r="K86" s="12">
        <v>12</v>
      </c>
      <c r="L86" s="23">
        <f t="shared" si="2"/>
        <v>672</v>
      </c>
      <c r="M86" s="13"/>
      <c r="N86" s="13"/>
      <c r="O86" s="24">
        <f>IF(P86="","",VLOOKUP(P86,Mapping!AT:AU,2,FALSE))</f>
        <v>3</v>
      </c>
      <c r="P86" s="13" t="s">
        <v>0</v>
      </c>
    </row>
    <row r="87" spans="1:16">
      <c r="A87" s="116" t="s">
        <v>350</v>
      </c>
      <c r="B87" s="116" t="s">
        <v>351</v>
      </c>
      <c r="C87" s="26" t="s">
        <v>2937</v>
      </c>
      <c r="D87" s="72">
        <v>44174</v>
      </c>
      <c r="E87" s="116"/>
      <c r="F87" s="116"/>
      <c r="G87" s="12">
        <v>47</v>
      </c>
      <c r="H87" s="12">
        <v>1.93</v>
      </c>
      <c r="I87" s="12">
        <v>0.71</v>
      </c>
      <c r="J87" s="12">
        <v>41.6</v>
      </c>
      <c r="K87" s="12"/>
      <c r="L87" s="23" t="str">
        <f t="shared" si="2"/>
        <v/>
      </c>
      <c r="M87" s="13" t="s">
        <v>1322</v>
      </c>
      <c r="N87" s="13"/>
      <c r="O87" s="24">
        <f>IF(P87="","",VLOOKUP(P87,Mapping!AT:AU,2,FALSE))</f>
        <v>3</v>
      </c>
      <c r="P87" s="13" t="s">
        <v>0</v>
      </c>
    </row>
    <row r="88" spans="1:16">
      <c r="A88" s="116" t="s">
        <v>352</v>
      </c>
      <c r="B88" s="116" t="s">
        <v>353</v>
      </c>
      <c r="C88" s="26" t="s">
        <v>2937</v>
      </c>
      <c r="D88" s="72">
        <v>44237</v>
      </c>
      <c r="E88" s="116" t="s">
        <v>3285</v>
      </c>
      <c r="F88" s="116"/>
      <c r="G88" s="12">
        <v>256.60000000000002</v>
      </c>
      <c r="H88" s="12">
        <v>2.02</v>
      </c>
      <c r="I88" s="12">
        <v>1.35</v>
      </c>
      <c r="J88" s="12">
        <v>38.200000000000003</v>
      </c>
      <c r="K88" s="12">
        <v>14</v>
      </c>
      <c r="L88" s="23">
        <f t="shared" si="2"/>
        <v>534.80000000000007</v>
      </c>
      <c r="M88" s="13" t="s">
        <v>1322</v>
      </c>
      <c r="N88" s="13"/>
      <c r="O88" s="24">
        <f>IF(P88="","",VLOOKUP(P88,Mapping!AT:AU,2,FALSE))</f>
        <v>3</v>
      </c>
      <c r="P88" s="13" t="s">
        <v>0</v>
      </c>
    </row>
    <row r="89" spans="1:16">
      <c r="A89" s="116" t="s">
        <v>355</v>
      </c>
      <c r="B89" s="116" t="s">
        <v>356</v>
      </c>
      <c r="C89" s="26" t="s">
        <v>2879</v>
      </c>
      <c r="D89" s="72">
        <v>44181</v>
      </c>
      <c r="E89" s="116"/>
      <c r="F89" s="116"/>
      <c r="G89" s="12">
        <v>46.66</v>
      </c>
      <c r="H89" s="12">
        <v>1.51</v>
      </c>
      <c r="I89" s="12">
        <v>0.79</v>
      </c>
      <c r="J89" s="12">
        <v>9.08</v>
      </c>
      <c r="K89" s="12"/>
      <c r="L89" s="23" t="str">
        <f t="shared" si="2"/>
        <v/>
      </c>
      <c r="M89" s="13" t="s">
        <v>1322</v>
      </c>
      <c r="N89" s="13"/>
      <c r="O89" s="24">
        <f>IF(P89="","",VLOOKUP(P89,Mapping!AT:AU,2,FALSE))</f>
        <v>3</v>
      </c>
      <c r="P89" s="13" t="s">
        <v>0</v>
      </c>
    </row>
    <row r="90" spans="1:16">
      <c r="A90" s="116" t="s">
        <v>357</v>
      </c>
      <c r="B90" s="116" t="s">
        <v>358</v>
      </c>
      <c r="C90" s="26" t="s">
        <v>2879</v>
      </c>
      <c r="D90" s="72">
        <v>44181</v>
      </c>
      <c r="E90" s="116"/>
      <c r="F90" s="116"/>
      <c r="G90" s="12">
        <v>173.46</v>
      </c>
      <c r="H90" s="12">
        <v>2</v>
      </c>
      <c r="I90" s="12">
        <v>1.76</v>
      </c>
      <c r="J90" s="12">
        <v>30.7</v>
      </c>
      <c r="K90" s="12">
        <v>20</v>
      </c>
      <c r="L90" s="23">
        <f t="shared" si="2"/>
        <v>614</v>
      </c>
      <c r="M90" s="13" t="s">
        <v>1322</v>
      </c>
      <c r="N90" s="13"/>
      <c r="O90" s="24">
        <f>IF(P90="","",VLOOKUP(P90,Mapping!AT:AU,2,FALSE))</f>
        <v>3</v>
      </c>
      <c r="P90" s="13" t="s">
        <v>0</v>
      </c>
    </row>
    <row r="91" spans="1:16">
      <c r="A91" s="116" t="s">
        <v>360</v>
      </c>
      <c r="B91" s="116" t="s">
        <v>361</v>
      </c>
      <c r="C91" s="26" t="s">
        <v>2937</v>
      </c>
      <c r="D91" s="72">
        <v>44175</v>
      </c>
      <c r="E91" s="116"/>
      <c r="F91" s="116"/>
      <c r="G91" s="12">
        <v>52.54</v>
      </c>
      <c r="H91" s="12">
        <v>2</v>
      </c>
      <c r="I91" s="12">
        <v>0.71</v>
      </c>
      <c r="J91" s="12">
        <v>23.8</v>
      </c>
      <c r="K91" s="12"/>
      <c r="L91" s="23" t="str">
        <f t="shared" si="2"/>
        <v/>
      </c>
      <c r="M91" s="13" t="s">
        <v>1322</v>
      </c>
      <c r="N91" s="13"/>
      <c r="O91" s="24">
        <f>IF(P91="","",VLOOKUP(P91,Mapping!AT:AU,2,FALSE))</f>
        <v>3</v>
      </c>
      <c r="P91" s="13" t="s">
        <v>0</v>
      </c>
    </row>
    <row r="92" spans="1:16">
      <c r="A92" s="116" t="s">
        <v>364</v>
      </c>
      <c r="B92" s="116" t="s">
        <v>365</v>
      </c>
      <c r="C92" s="26"/>
      <c r="D92" s="72"/>
      <c r="E92" s="116"/>
      <c r="F92" s="116"/>
      <c r="G92" s="12"/>
      <c r="H92" s="12"/>
      <c r="I92" s="12"/>
      <c r="J92" s="12"/>
      <c r="K92" s="12">
        <v>12</v>
      </c>
      <c r="L92" s="23" t="str">
        <f t="shared" si="2"/>
        <v/>
      </c>
      <c r="M92" s="13"/>
      <c r="N92" s="13"/>
      <c r="O92" s="24">
        <f>IF(P92="","",VLOOKUP(P92,Mapping!AT:AU,2,FALSE))</f>
        <v>3</v>
      </c>
      <c r="P92" s="13" t="s">
        <v>0</v>
      </c>
    </row>
    <row r="93" spans="1:16">
      <c r="A93" s="116" t="s">
        <v>366</v>
      </c>
      <c r="B93" s="116" t="s">
        <v>367</v>
      </c>
      <c r="C93" s="26"/>
      <c r="D93" s="72"/>
      <c r="E93" s="116"/>
      <c r="F93" s="116"/>
      <c r="G93" s="12"/>
      <c r="H93" s="12"/>
      <c r="I93" s="12"/>
      <c r="J93" s="12"/>
      <c r="K93" s="12">
        <v>22</v>
      </c>
      <c r="L93" s="23" t="str">
        <f t="shared" si="2"/>
        <v/>
      </c>
      <c r="M93" s="13"/>
      <c r="N93" s="13"/>
      <c r="O93" s="24">
        <f>IF(P93="","",VLOOKUP(P93,Mapping!AT:AU,2,FALSE))</f>
        <v>3</v>
      </c>
      <c r="P93" s="13" t="s">
        <v>0</v>
      </c>
    </row>
    <row r="94" spans="1:16">
      <c r="A94" s="116" t="s">
        <v>368</v>
      </c>
      <c r="B94" s="116" t="s">
        <v>369</v>
      </c>
      <c r="C94" s="26" t="s">
        <v>2879</v>
      </c>
      <c r="D94" s="72">
        <v>44181</v>
      </c>
      <c r="E94" s="116"/>
      <c r="F94" s="116"/>
      <c r="G94" s="12">
        <v>398.66</v>
      </c>
      <c r="H94" s="12">
        <v>2.04</v>
      </c>
      <c r="I94" s="12">
        <v>1.71</v>
      </c>
      <c r="J94" s="12">
        <v>55.5</v>
      </c>
      <c r="K94" s="12">
        <v>12</v>
      </c>
      <c r="L94" s="23">
        <f t="shared" si="2"/>
        <v>666</v>
      </c>
      <c r="M94" s="13"/>
      <c r="N94" s="13"/>
      <c r="O94" s="24">
        <f>IF(P94="","",VLOOKUP(P94,Mapping!AT:AU,2,FALSE))</f>
        <v>3</v>
      </c>
      <c r="P94" s="13" t="s">
        <v>0</v>
      </c>
    </row>
    <row r="95" spans="1:16">
      <c r="A95" s="116" t="s">
        <v>374</v>
      </c>
      <c r="B95" s="116" t="s">
        <v>375</v>
      </c>
      <c r="C95" s="26" t="s">
        <v>2937</v>
      </c>
      <c r="D95" s="72">
        <v>44086</v>
      </c>
      <c r="E95" s="116"/>
      <c r="F95" s="116"/>
      <c r="G95" s="12">
        <v>46.2</v>
      </c>
      <c r="H95" s="12">
        <v>2.09</v>
      </c>
      <c r="I95" s="12">
        <v>0.62</v>
      </c>
      <c r="J95" s="12">
        <v>22</v>
      </c>
      <c r="K95" s="12">
        <v>30</v>
      </c>
      <c r="L95" s="23">
        <f t="shared" si="2"/>
        <v>660</v>
      </c>
      <c r="M95" s="13"/>
      <c r="N95" s="13"/>
      <c r="O95" s="24">
        <f>IF(P95="","",VLOOKUP(P95,Mapping!AT:AU,2,FALSE))</f>
        <v>3</v>
      </c>
      <c r="P95" s="13" t="s">
        <v>0</v>
      </c>
    </row>
    <row r="96" spans="1:16">
      <c r="A96" s="116" t="s">
        <v>377</v>
      </c>
      <c r="B96" s="116" t="s">
        <v>378</v>
      </c>
      <c r="C96" s="26" t="s">
        <v>2937</v>
      </c>
      <c r="D96" s="72">
        <v>44175</v>
      </c>
      <c r="E96" s="116"/>
      <c r="F96" s="116"/>
      <c r="G96" s="12">
        <v>31.56</v>
      </c>
      <c r="H96" s="12">
        <v>2.09</v>
      </c>
      <c r="I96" s="12">
        <v>0.49</v>
      </c>
      <c r="J96" s="12">
        <v>14.5</v>
      </c>
      <c r="K96" s="12">
        <v>26</v>
      </c>
      <c r="L96" s="23">
        <f t="shared" si="2"/>
        <v>377</v>
      </c>
      <c r="M96" s="13"/>
      <c r="N96" s="13"/>
      <c r="O96" s="24">
        <f>IF(P96="","",VLOOKUP(P96,Mapping!AT:AU,2,FALSE))</f>
        <v>3</v>
      </c>
      <c r="P96" s="13" t="s">
        <v>0</v>
      </c>
    </row>
    <row r="97" spans="1:16">
      <c r="A97" s="116" t="s">
        <v>380</v>
      </c>
      <c r="B97" s="116" t="s">
        <v>381</v>
      </c>
      <c r="C97" s="26" t="s">
        <v>2937</v>
      </c>
      <c r="D97" s="72">
        <v>44175</v>
      </c>
      <c r="E97" s="116"/>
      <c r="F97" s="116"/>
      <c r="G97" s="12">
        <v>44.67</v>
      </c>
      <c r="H97" s="12">
        <v>2.08</v>
      </c>
      <c r="I97" s="12">
        <v>0.55000000000000004</v>
      </c>
      <c r="J97" s="12">
        <v>24.8</v>
      </c>
      <c r="K97" s="12">
        <v>12</v>
      </c>
      <c r="L97" s="23">
        <f t="shared" si="2"/>
        <v>297.60000000000002</v>
      </c>
      <c r="M97" s="13"/>
      <c r="N97" s="13"/>
      <c r="O97" s="24">
        <f>IF(P97="","",VLOOKUP(P97,Mapping!AT:AU,2,FALSE))</f>
        <v>3</v>
      </c>
      <c r="P97" s="13" t="s">
        <v>0</v>
      </c>
    </row>
    <row r="98" spans="1:16">
      <c r="A98" s="116" t="s">
        <v>383</v>
      </c>
      <c r="B98" s="116" t="s">
        <v>384</v>
      </c>
      <c r="C98" s="26" t="s">
        <v>2937</v>
      </c>
      <c r="D98" s="72">
        <v>44175</v>
      </c>
      <c r="E98" s="116"/>
      <c r="F98" s="116"/>
      <c r="G98" s="12">
        <v>94.86</v>
      </c>
      <c r="H98" s="12">
        <v>1.95</v>
      </c>
      <c r="I98" s="12">
        <v>1.1299999999999999</v>
      </c>
      <c r="J98" s="12">
        <v>75.5</v>
      </c>
      <c r="K98" s="12">
        <v>26</v>
      </c>
      <c r="L98" s="23">
        <f t="shared" ref="L98:L129" si="3">IF(OR(J98="",K98=""),"",J98*K98)</f>
        <v>1963</v>
      </c>
      <c r="M98" s="13"/>
      <c r="N98" s="13"/>
      <c r="O98" s="24">
        <f>IF(P98="","",VLOOKUP(P98,Mapping!AT:AU,2,FALSE))</f>
        <v>3</v>
      </c>
      <c r="P98" s="13" t="s">
        <v>0</v>
      </c>
    </row>
    <row r="99" spans="1:16">
      <c r="A99" s="116" t="s">
        <v>386</v>
      </c>
      <c r="B99" s="116" t="s">
        <v>387</v>
      </c>
      <c r="C99" s="26"/>
      <c r="D99" s="72"/>
      <c r="E99" s="116"/>
      <c r="F99" s="116"/>
      <c r="G99" s="12"/>
      <c r="H99" s="12"/>
      <c r="I99" s="12"/>
      <c r="J99" s="12"/>
      <c r="K99" s="12"/>
      <c r="L99" s="23" t="str">
        <f t="shared" si="3"/>
        <v/>
      </c>
      <c r="M99" s="13"/>
      <c r="N99" s="13"/>
      <c r="O99" s="24">
        <f>IF(P99="","",VLOOKUP(P99,Mapping!AT:AU,2,FALSE))</f>
        <v>3</v>
      </c>
      <c r="P99" s="13" t="s">
        <v>0</v>
      </c>
    </row>
    <row r="100" spans="1:16">
      <c r="A100" s="116" t="s">
        <v>389</v>
      </c>
      <c r="B100" s="116" t="s">
        <v>390</v>
      </c>
      <c r="C100" s="26"/>
      <c r="D100" s="72"/>
      <c r="E100" s="116"/>
      <c r="F100" s="116"/>
      <c r="G100" s="12"/>
      <c r="H100" s="12"/>
      <c r="I100" s="12"/>
      <c r="J100" s="12"/>
      <c r="K100" s="12"/>
      <c r="L100" s="23" t="str">
        <f t="shared" si="3"/>
        <v/>
      </c>
      <c r="M100" s="13"/>
      <c r="N100" s="13"/>
      <c r="O100" s="24">
        <f>IF(P100="","",VLOOKUP(P100,Mapping!AT:AU,2,FALSE))</f>
        <v>3</v>
      </c>
      <c r="P100" s="13" t="s">
        <v>0</v>
      </c>
    </row>
    <row r="101" spans="1:16">
      <c r="A101" s="116" t="s">
        <v>391</v>
      </c>
      <c r="B101" s="116" t="s">
        <v>392</v>
      </c>
      <c r="C101" s="26" t="s">
        <v>2937</v>
      </c>
      <c r="D101" s="72">
        <v>44175</v>
      </c>
      <c r="E101" s="116"/>
      <c r="F101" s="116"/>
      <c r="G101" s="12">
        <v>73.75</v>
      </c>
      <c r="H101" s="12">
        <v>2.0299999999999998</v>
      </c>
      <c r="I101" s="12">
        <v>0.85</v>
      </c>
      <c r="J101" s="12">
        <v>31.6</v>
      </c>
      <c r="K101" s="12"/>
      <c r="L101" s="23" t="str">
        <f t="shared" si="3"/>
        <v/>
      </c>
      <c r="M101" s="13" t="s">
        <v>1322</v>
      </c>
      <c r="N101" s="13"/>
      <c r="O101" s="24">
        <f>IF(P101="","",VLOOKUP(P101,Mapping!AT:AU,2,FALSE))</f>
        <v>3</v>
      </c>
      <c r="P101" s="13" t="s">
        <v>0</v>
      </c>
    </row>
    <row r="102" spans="1:16">
      <c r="A102" s="116" t="s">
        <v>393</v>
      </c>
      <c r="B102" s="116" t="s">
        <v>394</v>
      </c>
      <c r="C102" s="26" t="s">
        <v>2937</v>
      </c>
      <c r="D102" s="72">
        <v>44238</v>
      </c>
      <c r="E102" s="116" t="s">
        <v>3286</v>
      </c>
      <c r="F102" s="116"/>
      <c r="G102" s="12">
        <v>424.9</v>
      </c>
      <c r="H102" s="12">
        <v>2.02</v>
      </c>
      <c r="I102" s="12">
        <v>2.04</v>
      </c>
      <c r="J102" s="12">
        <v>65.599999999999994</v>
      </c>
      <c r="K102" s="12">
        <v>3</v>
      </c>
      <c r="L102" s="23">
        <f t="shared" si="3"/>
        <v>196.79999999999998</v>
      </c>
      <c r="M102" s="13" t="s">
        <v>1322</v>
      </c>
      <c r="N102" s="13"/>
      <c r="O102" s="24">
        <f>IF(P102="","",VLOOKUP(P102,Mapping!AT:AU,2,FALSE))</f>
        <v>3</v>
      </c>
      <c r="P102" s="13" t="s">
        <v>0</v>
      </c>
    </row>
    <row r="103" spans="1:16">
      <c r="A103" s="116" t="s">
        <v>396</v>
      </c>
      <c r="B103" s="116" t="s">
        <v>397</v>
      </c>
      <c r="C103" s="26" t="s">
        <v>3271</v>
      </c>
      <c r="D103" s="72" t="s">
        <v>3287</v>
      </c>
      <c r="E103" s="116"/>
      <c r="F103" s="116"/>
      <c r="G103" s="12"/>
      <c r="H103" s="12"/>
      <c r="I103" s="12"/>
      <c r="J103" s="12">
        <v>76.8</v>
      </c>
      <c r="K103" s="12">
        <v>21</v>
      </c>
      <c r="L103" s="23">
        <f t="shared" si="3"/>
        <v>1612.8</v>
      </c>
      <c r="M103" s="13"/>
      <c r="N103" s="13"/>
      <c r="O103" s="24">
        <f>IF(P103="","",VLOOKUP(P103,Mapping!AT:AU,2,FALSE))</f>
        <v>3</v>
      </c>
      <c r="P103" s="13" t="s">
        <v>0</v>
      </c>
    </row>
    <row r="104" spans="1:16">
      <c r="A104" s="116" t="s">
        <v>400</v>
      </c>
      <c r="B104" s="116" t="s">
        <v>401</v>
      </c>
      <c r="C104" s="26" t="s">
        <v>2937</v>
      </c>
      <c r="D104" s="72">
        <v>44174</v>
      </c>
      <c r="E104" s="116"/>
      <c r="F104" s="116"/>
      <c r="G104" s="12">
        <v>188.6</v>
      </c>
      <c r="H104" s="12">
        <v>1.87</v>
      </c>
      <c r="I104" s="12">
        <v>1.62</v>
      </c>
      <c r="J104" s="12">
        <v>144.80000000000001</v>
      </c>
      <c r="K104" s="12">
        <v>22</v>
      </c>
      <c r="L104" s="23">
        <f t="shared" si="3"/>
        <v>3185.6000000000004</v>
      </c>
      <c r="M104" s="13"/>
      <c r="N104" s="13"/>
      <c r="O104" s="24">
        <f>IF(P104="","",VLOOKUP(P104,Mapping!AT:AU,2,FALSE))</f>
        <v>3</v>
      </c>
      <c r="P104" s="13" t="s">
        <v>0</v>
      </c>
    </row>
    <row r="105" spans="1:16">
      <c r="A105" s="116" t="s">
        <v>403</v>
      </c>
      <c r="B105" s="116" t="s">
        <v>404</v>
      </c>
      <c r="C105" s="26" t="s">
        <v>2937</v>
      </c>
      <c r="D105" s="72">
        <v>44176</v>
      </c>
      <c r="E105" s="116"/>
      <c r="F105" s="116"/>
      <c r="G105" s="12">
        <v>79.48</v>
      </c>
      <c r="H105" s="12">
        <v>1.88</v>
      </c>
      <c r="I105" s="12">
        <v>1.1100000000000001</v>
      </c>
      <c r="J105" s="12">
        <v>63.4</v>
      </c>
      <c r="K105" s="12">
        <v>22</v>
      </c>
      <c r="L105" s="23">
        <f t="shared" si="3"/>
        <v>1394.8</v>
      </c>
      <c r="M105" s="13"/>
      <c r="N105" s="13"/>
      <c r="O105" s="24">
        <f>IF(P105="","",VLOOKUP(P105,Mapping!AT:AU,2,FALSE))</f>
        <v>3</v>
      </c>
      <c r="P105" s="13" t="s">
        <v>0</v>
      </c>
    </row>
    <row r="106" spans="1:16">
      <c r="A106" s="116" t="s">
        <v>405</v>
      </c>
      <c r="B106" s="116" t="s">
        <v>406</v>
      </c>
      <c r="C106" s="26"/>
      <c r="D106" s="72"/>
      <c r="E106" s="116"/>
      <c r="F106" s="116"/>
      <c r="G106" s="12"/>
      <c r="H106" s="12"/>
      <c r="I106" s="12"/>
      <c r="J106" s="12"/>
      <c r="K106" s="12"/>
      <c r="L106" s="23" t="str">
        <f t="shared" si="3"/>
        <v/>
      </c>
      <c r="M106" s="13"/>
      <c r="N106" s="13"/>
      <c r="O106" s="24">
        <f>IF(P106="","",VLOOKUP(P106,Mapping!AT:AU,2,FALSE))</f>
        <v>3</v>
      </c>
      <c r="P106" s="13" t="s">
        <v>0</v>
      </c>
    </row>
    <row r="107" spans="1:16">
      <c r="A107" s="116" t="s">
        <v>408</v>
      </c>
      <c r="B107" s="116" t="s">
        <v>409</v>
      </c>
      <c r="C107" s="26" t="s">
        <v>2879</v>
      </c>
      <c r="D107" s="72">
        <v>44181</v>
      </c>
      <c r="E107" s="116"/>
      <c r="F107" s="116"/>
      <c r="G107" s="12">
        <v>80.13</v>
      </c>
      <c r="H107" s="12">
        <v>2.17</v>
      </c>
      <c r="I107" s="12">
        <v>0.96</v>
      </c>
      <c r="J107" s="12">
        <v>19.3</v>
      </c>
      <c r="K107" s="12"/>
      <c r="L107" s="23" t="str">
        <f t="shared" si="3"/>
        <v/>
      </c>
      <c r="M107" s="13" t="s">
        <v>1322</v>
      </c>
      <c r="N107" s="13"/>
      <c r="O107" s="24">
        <f>IF(P107="","",VLOOKUP(P107,Mapping!AT:AU,2,FALSE))</f>
        <v>3</v>
      </c>
      <c r="P107" s="13" t="s">
        <v>0</v>
      </c>
    </row>
    <row r="108" spans="1:16">
      <c r="A108" s="116" t="s">
        <v>411</v>
      </c>
      <c r="B108" s="116" t="s">
        <v>412</v>
      </c>
      <c r="C108" s="26" t="s">
        <v>2937</v>
      </c>
      <c r="D108" s="72">
        <v>44238</v>
      </c>
      <c r="E108" s="116"/>
      <c r="F108" s="116"/>
      <c r="G108" s="12">
        <v>494.6</v>
      </c>
      <c r="H108" s="12">
        <v>1.99</v>
      </c>
      <c r="I108" s="12">
        <v>1.96</v>
      </c>
      <c r="J108" s="12">
        <v>150</v>
      </c>
      <c r="K108" s="12">
        <v>11</v>
      </c>
      <c r="L108" s="23">
        <f t="shared" si="3"/>
        <v>1650</v>
      </c>
      <c r="M108" s="13"/>
      <c r="N108" s="13"/>
      <c r="O108" s="24">
        <f>IF(P108="","",VLOOKUP(P108,Mapping!AT:AU,2,FALSE))</f>
        <v>3</v>
      </c>
      <c r="P108" s="13" t="s">
        <v>0</v>
      </c>
    </row>
    <row r="109" spans="1:16">
      <c r="A109" s="116" t="s">
        <v>413</v>
      </c>
      <c r="B109" s="116" t="s">
        <v>414</v>
      </c>
      <c r="C109" s="26"/>
      <c r="D109" s="72"/>
      <c r="E109" s="116" t="s">
        <v>3285</v>
      </c>
      <c r="F109" s="116"/>
      <c r="G109" s="12"/>
      <c r="H109" s="12"/>
      <c r="I109" s="12"/>
      <c r="J109" s="12"/>
      <c r="K109" s="12"/>
      <c r="L109" s="23" t="str">
        <f t="shared" si="3"/>
        <v/>
      </c>
      <c r="M109" s="13"/>
      <c r="N109" s="13"/>
      <c r="O109" s="24">
        <f>IF(P109="","",VLOOKUP(P109,Mapping!AT:AU,2,FALSE))</f>
        <v>3</v>
      </c>
      <c r="P109" s="13" t="s">
        <v>0</v>
      </c>
    </row>
    <row r="110" spans="1:16">
      <c r="A110" s="116" t="s">
        <v>416</v>
      </c>
      <c r="B110" s="116" t="s">
        <v>417</v>
      </c>
      <c r="C110" s="26"/>
      <c r="D110" s="72"/>
      <c r="E110" s="116"/>
      <c r="F110" s="116"/>
      <c r="G110" s="12"/>
      <c r="H110" s="12"/>
      <c r="I110" s="12"/>
      <c r="J110" s="12"/>
      <c r="K110" s="12"/>
      <c r="L110" s="23" t="str">
        <f t="shared" si="3"/>
        <v/>
      </c>
      <c r="M110" s="13"/>
      <c r="N110" s="13"/>
      <c r="O110" s="24">
        <f>IF(P110="","",VLOOKUP(P110,Mapping!AT:AU,2,FALSE))</f>
        <v>3</v>
      </c>
      <c r="P110" s="13" t="s">
        <v>0</v>
      </c>
    </row>
    <row r="111" spans="1:16">
      <c r="A111" s="116" t="s">
        <v>419</v>
      </c>
      <c r="B111" s="116"/>
      <c r="C111" s="26" t="s">
        <v>2879</v>
      </c>
      <c r="D111" s="72">
        <v>44182</v>
      </c>
      <c r="E111" s="116"/>
      <c r="F111" s="116"/>
      <c r="G111" s="12">
        <v>74.900000000000006</v>
      </c>
      <c r="H111" s="12">
        <v>1.55</v>
      </c>
      <c r="I111" s="12">
        <v>0.81</v>
      </c>
      <c r="J111" s="12"/>
      <c r="K111" s="12"/>
      <c r="L111" s="23" t="str">
        <f t="shared" si="3"/>
        <v/>
      </c>
      <c r="M111" s="13" t="s">
        <v>1322</v>
      </c>
      <c r="N111" s="13"/>
      <c r="O111" s="24">
        <f>IF(P111="","",VLOOKUP(P111,Mapping!AT:AU,2,FALSE))</f>
        <v>3</v>
      </c>
      <c r="P111" s="13" t="s">
        <v>0</v>
      </c>
    </row>
    <row r="112" spans="1:16">
      <c r="A112" s="116" t="s">
        <v>424</v>
      </c>
      <c r="B112" s="116"/>
      <c r="C112" s="26" t="s">
        <v>2879</v>
      </c>
      <c r="D112" s="72">
        <v>44182</v>
      </c>
      <c r="E112" s="116"/>
      <c r="F112" s="116"/>
      <c r="G112" s="12">
        <v>114.17</v>
      </c>
      <c r="H112" s="12">
        <v>1.81</v>
      </c>
      <c r="I112" s="12">
        <v>0.79</v>
      </c>
      <c r="J112" s="12">
        <v>66</v>
      </c>
      <c r="K112" s="12">
        <v>12</v>
      </c>
      <c r="L112" s="23">
        <f t="shared" si="3"/>
        <v>792</v>
      </c>
      <c r="M112" s="13"/>
      <c r="N112" s="13"/>
      <c r="O112" s="24">
        <f>IF(P112="","",VLOOKUP(P112,Mapping!AT:AU,2,FALSE))</f>
        <v>3</v>
      </c>
      <c r="P112" s="13" t="s">
        <v>0</v>
      </c>
    </row>
    <row r="113" spans="1:16">
      <c r="A113" s="116" t="s">
        <v>428</v>
      </c>
      <c r="B113" s="116" t="s">
        <v>429</v>
      </c>
      <c r="C113" s="26"/>
      <c r="D113" s="72"/>
      <c r="E113" s="116"/>
      <c r="F113" s="116"/>
      <c r="G113" s="12"/>
      <c r="H113" s="12"/>
      <c r="I113" s="12"/>
      <c r="J113" s="12"/>
      <c r="K113" s="12"/>
      <c r="L113" s="23" t="str">
        <f t="shared" si="3"/>
        <v/>
      </c>
      <c r="M113" s="13"/>
      <c r="N113" s="13"/>
      <c r="O113" s="24">
        <f>IF(P113="","",VLOOKUP(P113,Mapping!AT:AU,2,FALSE))</f>
        <v>3</v>
      </c>
      <c r="P113" s="13" t="s">
        <v>0</v>
      </c>
    </row>
    <row r="114" spans="1:16">
      <c r="A114" s="116" t="s">
        <v>431</v>
      </c>
      <c r="B114" s="116" t="s">
        <v>432</v>
      </c>
      <c r="C114" s="26"/>
      <c r="D114" s="72"/>
      <c r="E114" s="116"/>
      <c r="F114" s="116"/>
      <c r="G114" s="12"/>
      <c r="H114" s="12"/>
      <c r="I114" s="12"/>
      <c r="J114" s="12"/>
      <c r="K114" s="12"/>
      <c r="L114" s="23" t="str">
        <f t="shared" si="3"/>
        <v/>
      </c>
      <c r="M114" s="13"/>
      <c r="N114" s="13"/>
      <c r="O114" s="24">
        <f>IF(P114="","",VLOOKUP(P114,Mapping!AT:AU,2,FALSE))</f>
        <v>3</v>
      </c>
      <c r="P114" s="13" t="s">
        <v>0</v>
      </c>
    </row>
    <row r="115" spans="1:16">
      <c r="A115" s="116" t="s">
        <v>476</v>
      </c>
      <c r="B115" s="116" t="s">
        <v>477</v>
      </c>
      <c r="C115" s="26"/>
      <c r="D115" s="72"/>
      <c r="E115" s="116"/>
      <c r="F115" s="116"/>
      <c r="G115" s="12"/>
      <c r="H115" s="12"/>
      <c r="I115" s="12"/>
      <c r="J115" s="12"/>
      <c r="K115" s="12"/>
      <c r="L115" s="23" t="str">
        <f t="shared" si="3"/>
        <v/>
      </c>
      <c r="M115" s="13"/>
      <c r="N115" s="13"/>
      <c r="O115" s="24">
        <f>IF(P115="","",VLOOKUP(P115,Mapping!AT:AU,2,FALSE))</f>
        <v>3</v>
      </c>
      <c r="P115" s="13" t="s">
        <v>0</v>
      </c>
    </row>
    <row r="116" spans="1:16">
      <c r="A116" s="116" t="s">
        <v>489</v>
      </c>
      <c r="B116" s="116" t="s">
        <v>490</v>
      </c>
      <c r="C116" s="26"/>
      <c r="D116" s="72"/>
      <c r="E116" s="116"/>
      <c r="F116" s="116"/>
      <c r="G116" s="12"/>
      <c r="H116" s="12"/>
      <c r="I116" s="12"/>
      <c r="J116" s="12"/>
      <c r="K116" s="12"/>
      <c r="L116" s="23" t="str">
        <f t="shared" si="3"/>
        <v/>
      </c>
      <c r="M116" s="13"/>
      <c r="N116" s="13"/>
      <c r="O116" s="24">
        <f>IF(P116="","",VLOOKUP(P116,Mapping!AT:AU,2,FALSE))</f>
        <v>3</v>
      </c>
      <c r="P116" s="13" t="s">
        <v>0</v>
      </c>
    </row>
    <row r="117" spans="1:16">
      <c r="A117" s="117" t="s">
        <v>491</v>
      </c>
      <c r="B117" s="117" t="s">
        <v>492</v>
      </c>
      <c r="C117" s="26" t="s">
        <v>2937</v>
      </c>
      <c r="D117" s="72">
        <v>44175</v>
      </c>
      <c r="E117" s="116"/>
      <c r="F117" s="116"/>
      <c r="G117" s="12">
        <v>24.75</v>
      </c>
      <c r="H117" s="12">
        <v>2.16</v>
      </c>
      <c r="I117" s="12">
        <v>0.42</v>
      </c>
      <c r="J117" s="12">
        <v>9.98</v>
      </c>
      <c r="K117" s="12"/>
      <c r="L117" s="23" t="str">
        <f t="shared" si="3"/>
        <v/>
      </c>
      <c r="M117" s="13"/>
      <c r="N117" s="13"/>
      <c r="O117" s="24">
        <f>IF(P117="","",VLOOKUP(P117,Mapping!AT:AU,2,FALSE))</f>
        <v>3</v>
      </c>
      <c r="P117" s="13" t="s">
        <v>0</v>
      </c>
    </row>
    <row r="118" spans="1:16">
      <c r="A118" s="118">
        <v>19980098</v>
      </c>
      <c r="B118" s="118" t="s">
        <v>237</v>
      </c>
      <c r="C118" s="114" t="s">
        <v>2879</v>
      </c>
      <c r="D118" s="72">
        <v>44469</v>
      </c>
      <c r="E118" s="435" t="s">
        <v>3288</v>
      </c>
      <c r="F118" s="435"/>
      <c r="G118" s="12">
        <v>71.900000000000006</v>
      </c>
      <c r="H118" s="12">
        <v>1.86</v>
      </c>
      <c r="I118" s="12">
        <v>0.71</v>
      </c>
      <c r="J118" s="12">
        <v>102</v>
      </c>
      <c r="K118" s="12">
        <v>23</v>
      </c>
      <c r="L118" s="23">
        <f t="shared" si="3"/>
        <v>2346</v>
      </c>
      <c r="M118" s="13" t="s">
        <v>1322</v>
      </c>
      <c r="N118" s="13"/>
      <c r="O118" s="24">
        <f>IF(P118="","",VLOOKUP(P118,Mapping!AT:AU,2,FALSE))</f>
        <v>2</v>
      </c>
      <c r="P118" s="13" t="s">
        <v>1</v>
      </c>
    </row>
    <row r="119" spans="1:16">
      <c r="A119" s="118">
        <v>20050102</v>
      </c>
      <c r="B119" s="118" t="s">
        <v>244</v>
      </c>
      <c r="C119" s="114" t="s">
        <v>2879</v>
      </c>
      <c r="D119" s="72">
        <v>44469</v>
      </c>
      <c r="E119" s="85" t="s">
        <v>3289</v>
      </c>
      <c r="G119" s="12">
        <v>52.6</v>
      </c>
      <c r="H119" s="12">
        <v>1.95</v>
      </c>
      <c r="I119" s="12">
        <v>0.84</v>
      </c>
      <c r="J119" s="12">
        <v>74.400000000000006</v>
      </c>
      <c r="K119" s="12">
        <v>23</v>
      </c>
      <c r="L119" s="23">
        <f t="shared" si="3"/>
        <v>1711.2</v>
      </c>
      <c r="M119" s="13" t="s">
        <v>1322</v>
      </c>
      <c r="N119" s="13"/>
      <c r="O119" s="24">
        <f>IF(P119="","",VLOOKUP(P119,Mapping!AT:AU,2,FALSE))</f>
        <v>2</v>
      </c>
      <c r="P119" s="13" t="s">
        <v>1</v>
      </c>
    </row>
    <row r="120" spans="1:16">
      <c r="A120" s="118">
        <v>20060093</v>
      </c>
      <c r="B120" s="118" t="s">
        <v>245</v>
      </c>
      <c r="C120" s="114" t="s">
        <v>2879</v>
      </c>
      <c r="D120" s="72">
        <v>44469</v>
      </c>
      <c r="E120" s="116" t="s">
        <v>3290</v>
      </c>
      <c r="F120" s="116"/>
      <c r="G120" s="12">
        <v>93.2</v>
      </c>
      <c r="H120" s="12">
        <v>2.0099999999999998</v>
      </c>
      <c r="I120" s="12">
        <v>1.06</v>
      </c>
      <c r="J120" s="12">
        <v>74.599999999999994</v>
      </c>
      <c r="K120" s="12">
        <v>23</v>
      </c>
      <c r="L120" s="23">
        <f t="shared" si="3"/>
        <v>1715.8</v>
      </c>
      <c r="M120" s="13" t="s">
        <v>1322</v>
      </c>
      <c r="N120" s="13"/>
      <c r="O120" s="24">
        <f>IF(P120="","",VLOOKUP(P120,Mapping!AT:AU,2,FALSE))</f>
        <v>2</v>
      </c>
      <c r="P120" s="13" t="s">
        <v>1</v>
      </c>
    </row>
    <row r="121" spans="1:16">
      <c r="A121" s="118">
        <v>20060099</v>
      </c>
      <c r="B121" s="118" t="s">
        <v>246</v>
      </c>
      <c r="C121" s="114" t="s">
        <v>2879</v>
      </c>
      <c r="D121" s="72">
        <v>44469</v>
      </c>
      <c r="E121" s="116" t="s">
        <v>3291</v>
      </c>
      <c r="F121" s="116"/>
      <c r="G121" s="12">
        <v>183.7</v>
      </c>
      <c r="H121" s="12">
        <v>2.0699999999999998</v>
      </c>
      <c r="I121" s="12">
        <v>1.99</v>
      </c>
      <c r="J121" s="12">
        <v>73.400000000000006</v>
      </c>
      <c r="K121" s="12">
        <v>18</v>
      </c>
      <c r="L121" s="23">
        <f t="shared" si="3"/>
        <v>1321.2</v>
      </c>
      <c r="M121" s="13" t="s">
        <v>1322</v>
      </c>
      <c r="N121" s="13"/>
      <c r="O121" s="24">
        <f>IF(P121="","",VLOOKUP(P121,Mapping!AT:AU,2,FALSE))</f>
        <v>2</v>
      </c>
      <c r="P121" s="13" t="s">
        <v>1</v>
      </c>
    </row>
    <row r="122" spans="1:16">
      <c r="A122" s="118">
        <v>20060099</v>
      </c>
      <c r="B122" s="118" t="s">
        <v>246</v>
      </c>
      <c r="C122" s="114" t="s">
        <v>2879</v>
      </c>
      <c r="D122" s="72">
        <v>44469</v>
      </c>
      <c r="E122" s="116" t="s">
        <v>3290</v>
      </c>
      <c r="F122" s="116"/>
      <c r="G122" s="12">
        <v>183.7</v>
      </c>
      <c r="H122" s="12">
        <v>2.0699999999999998</v>
      </c>
      <c r="I122" s="12">
        <v>1.99</v>
      </c>
      <c r="J122" s="12">
        <v>39.9</v>
      </c>
      <c r="K122" s="12">
        <v>30</v>
      </c>
      <c r="L122" s="23">
        <f t="shared" si="3"/>
        <v>1197</v>
      </c>
      <c r="M122" s="13" t="s">
        <v>1322</v>
      </c>
      <c r="N122" s="13"/>
      <c r="O122" s="24">
        <f>IF(P122="","",VLOOKUP(P122,Mapping!AT:AU,2,FALSE))</f>
        <v>2</v>
      </c>
      <c r="P122" s="13" t="s">
        <v>1</v>
      </c>
    </row>
    <row r="123" spans="1:16">
      <c r="A123" s="118">
        <v>20110272</v>
      </c>
      <c r="B123" s="118" t="s">
        <v>249</v>
      </c>
      <c r="C123" s="114" t="s">
        <v>2879</v>
      </c>
      <c r="D123" s="72">
        <v>44469</v>
      </c>
      <c r="E123" s="116" t="s">
        <v>3292</v>
      </c>
      <c r="F123" s="116"/>
      <c r="G123" s="12">
        <v>228.1</v>
      </c>
      <c r="H123" s="12">
        <v>2.06</v>
      </c>
      <c r="I123" s="12">
        <v>1.5</v>
      </c>
      <c r="J123" s="12">
        <v>81.599999999999994</v>
      </c>
      <c r="K123" s="12">
        <v>23</v>
      </c>
      <c r="L123" s="23">
        <f t="shared" si="3"/>
        <v>1876.8</v>
      </c>
      <c r="M123" s="13" t="s">
        <v>1322</v>
      </c>
      <c r="N123" s="13"/>
      <c r="O123" s="24">
        <f>IF(P123="","",VLOOKUP(P123,Mapping!AT:AU,2,FALSE))</f>
        <v>2</v>
      </c>
      <c r="P123" s="13" t="s">
        <v>1</v>
      </c>
    </row>
    <row r="124" spans="1:16">
      <c r="A124" s="118">
        <v>20130400</v>
      </c>
      <c r="B124" s="118" t="s">
        <v>255</v>
      </c>
      <c r="C124" s="114" t="s">
        <v>2879</v>
      </c>
      <c r="D124" s="72">
        <v>44469</v>
      </c>
      <c r="E124" s="116" t="s">
        <v>3293</v>
      </c>
      <c r="F124" s="116"/>
      <c r="G124" s="12">
        <v>41</v>
      </c>
      <c r="H124" s="12">
        <v>1.93</v>
      </c>
      <c r="I124" s="12">
        <v>1.1399999999999999</v>
      </c>
      <c r="J124" s="12">
        <v>56.2</v>
      </c>
      <c r="K124" s="12">
        <v>23</v>
      </c>
      <c r="L124" s="23">
        <f t="shared" si="3"/>
        <v>1292.6000000000001</v>
      </c>
      <c r="M124" s="13" t="s">
        <v>1322</v>
      </c>
      <c r="N124" s="13"/>
      <c r="O124" s="24">
        <f>IF(P124="","",VLOOKUP(P124,Mapping!AT:AU,2,FALSE))</f>
        <v>2</v>
      </c>
      <c r="P124" s="13" t="s">
        <v>1</v>
      </c>
    </row>
    <row r="125" spans="1:16">
      <c r="A125" s="215">
        <v>20141901</v>
      </c>
      <c r="B125" s="215" t="s">
        <v>258</v>
      </c>
      <c r="C125" s="114" t="s">
        <v>3274</v>
      </c>
      <c r="D125" s="72">
        <v>44208</v>
      </c>
      <c r="E125" s="116"/>
      <c r="F125" s="116"/>
      <c r="G125" s="12">
        <v>354.93</v>
      </c>
      <c r="H125" s="12">
        <v>2.0499999999999998</v>
      </c>
      <c r="I125" s="12">
        <v>2.0499999999999998</v>
      </c>
      <c r="J125" s="12">
        <v>96.6</v>
      </c>
      <c r="K125" s="12"/>
      <c r="L125" s="23" t="str">
        <f t="shared" si="3"/>
        <v/>
      </c>
      <c r="M125" s="13"/>
      <c r="N125" s="13"/>
      <c r="O125" s="24">
        <f>IF(P125="","",VLOOKUP(P125,Mapping!AT:AU,2,FALSE))</f>
        <v>3</v>
      </c>
      <c r="P125" s="13" t="s">
        <v>0</v>
      </c>
    </row>
    <row r="126" spans="1:16">
      <c r="A126" s="118">
        <v>20141901</v>
      </c>
      <c r="B126" s="118" t="s">
        <v>258</v>
      </c>
      <c r="C126" s="114" t="s">
        <v>2879</v>
      </c>
      <c r="D126" s="72">
        <v>44469</v>
      </c>
      <c r="E126" s="116" t="s">
        <v>3294</v>
      </c>
      <c r="F126" s="116"/>
      <c r="G126" s="12">
        <v>131.6</v>
      </c>
      <c r="H126" s="12">
        <v>1.96</v>
      </c>
      <c r="I126" s="12">
        <v>0.71</v>
      </c>
      <c r="J126" s="12">
        <v>89.6</v>
      </c>
      <c r="K126" s="12">
        <v>18</v>
      </c>
      <c r="L126" s="23">
        <f t="shared" si="3"/>
        <v>1612.8</v>
      </c>
      <c r="M126" s="13" t="s">
        <v>1322</v>
      </c>
      <c r="N126" s="13"/>
      <c r="O126" s="24">
        <f>IF(P126="","",VLOOKUP(P126,Mapping!AT:AU,2,FALSE))</f>
        <v>2</v>
      </c>
      <c r="P126" s="13" t="s">
        <v>1</v>
      </c>
    </row>
    <row r="127" spans="1:16">
      <c r="A127" s="118">
        <v>20141901</v>
      </c>
      <c r="B127" s="118" t="s">
        <v>258</v>
      </c>
      <c r="C127" s="114" t="s">
        <v>2879</v>
      </c>
      <c r="D127" s="72">
        <v>44469</v>
      </c>
      <c r="E127" s="116" t="s">
        <v>3294</v>
      </c>
      <c r="F127" s="116"/>
      <c r="G127" s="12">
        <v>71.400000000000006</v>
      </c>
      <c r="H127" s="12">
        <v>1.82</v>
      </c>
      <c r="I127" s="12">
        <v>0.94</v>
      </c>
      <c r="J127" s="12">
        <v>48</v>
      </c>
      <c r="K127" s="12">
        <v>30</v>
      </c>
      <c r="L127" s="23">
        <f t="shared" si="3"/>
        <v>1440</v>
      </c>
      <c r="M127" s="13" t="s">
        <v>1322</v>
      </c>
      <c r="N127" s="13"/>
      <c r="O127" s="24">
        <f>IF(P127="","",VLOOKUP(P127,Mapping!AT:AU,2,FALSE))</f>
        <v>2</v>
      </c>
      <c r="P127" s="13" t="s">
        <v>1</v>
      </c>
    </row>
    <row r="128" spans="1:16">
      <c r="A128" s="118">
        <v>20152915</v>
      </c>
      <c r="B128" s="118" t="s">
        <v>262</v>
      </c>
      <c r="C128" s="114" t="s">
        <v>2879</v>
      </c>
      <c r="D128" s="72">
        <v>44469</v>
      </c>
      <c r="E128" s="116" t="s">
        <v>3295</v>
      </c>
      <c r="F128" s="116"/>
      <c r="G128" s="12">
        <v>285.5</v>
      </c>
      <c r="H128" s="12">
        <v>2.09</v>
      </c>
      <c r="I128" s="12">
        <v>1.45</v>
      </c>
      <c r="J128" s="12">
        <v>59.2</v>
      </c>
      <c r="K128" s="12">
        <v>18</v>
      </c>
      <c r="L128" s="23">
        <f t="shared" si="3"/>
        <v>1065.6000000000001</v>
      </c>
      <c r="M128" s="13" t="s">
        <v>1322</v>
      </c>
      <c r="N128" s="13"/>
      <c r="O128" s="24">
        <f>IF(P128="","",VLOOKUP(P128,Mapping!AT:AU,2,FALSE))</f>
        <v>2</v>
      </c>
      <c r="P128" s="13" t="s">
        <v>1</v>
      </c>
    </row>
    <row r="129" spans="1:16">
      <c r="A129" s="118">
        <v>20152915</v>
      </c>
      <c r="B129" s="118" t="s">
        <v>262</v>
      </c>
      <c r="C129" s="114" t="s">
        <v>2879</v>
      </c>
      <c r="D129" s="72">
        <v>44469</v>
      </c>
      <c r="E129" s="116" t="s">
        <v>3295</v>
      </c>
      <c r="F129" s="116"/>
      <c r="G129" s="12">
        <v>174.3</v>
      </c>
      <c r="H129" s="12">
        <v>2.0699999999999998</v>
      </c>
      <c r="I129" s="12">
        <v>2.04</v>
      </c>
      <c r="J129" s="12">
        <v>31.4</v>
      </c>
      <c r="K129" s="12">
        <v>30</v>
      </c>
      <c r="L129" s="23">
        <f t="shared" si="3"/>
        <v>942</v>
      </c>
      <c r="M129" s="13" t="s">
        <v>1322</v>
      </c>
      <c r="N129" s="13"/>
      <c r="O129" s="24">
        <f>IF(P129="","",VLOOKUP(P129,Mapping!AT:AU,2,FALSE))</f>
        <v>2</v>
      </c>
      <c r="P129" s="13" t="s">
        <v>1</v>
      </c>
    </row>
    <row r="130" spans="1:16">
      <c r="A130" s="118">
        <v>20185910</v>
      </c>
      <c r="B130" s="118" t="s">
        <v>264</v>
      </c>
      <c r="C130" s="114" t="s">
        <v>2879</v>
      </c>
      <c r="D130" s="72">
        <v>44469</v>
      </c>
      <c r="E130" s="116" t="s">
        <v>3296</v>
      </c>
      <c r="F130" s="116"/>
      <c r="G130" s="12">
        <v>263.8</v>
      </c>
      <c r="H130" s="12">
        <v>2.1</v>
      </c>
      <c r="I130" s="12">
        <v>1.36</v>
      </c>
      <c r="J130" s="12">
        <v>68.400000000000006</v>
      </c>
      <c r="K130" s="12">
        <v>18</v>
      </c>
      <c r="L130" s="23">
        <f t="shared" ref="L130:L132" si="4">IF(OR(J130="",K130=""),"",J130*K130)</f>
        <v>1231.2</v>
      </c>
      <c r="M130" s="13" t="s">
        <v>1322</v>
      </c>
      <c r="N130" s="13"/>
      <c r="O130" s="24">
        <f>IF(P130="","",VLOOKUP(P130,Mapping!AT:AU,2,FALSE))</f>
        <v>2</v>
      </c>
      <c r="P130" s="13" t="s">
        <v>1</v>
      </c>
    </row>
    <row r="131" spans="1:16">
      <c r="A131" s="118">
        <v>20185910</v>
      </c>
      <c r="B131" s="118" t="s">
        <v>264</v>
      </c>
      <c r="C131" s="114" t="s">
        <v>2879</v>
      </c>
      <c r="D131" s="72">
        <v>44469</v>
      </c>
      <c r="E131" s="116" t="s">
        <v>3296</v>
      </c>
      <c r="F131" s="116"/>
      <c r="G131" s="12">
        <v>254</v>
      </c>
      <c r="H131" s="12">
        <v>2.09</v>
      </c>
      <c r="I131" s="12">
        <v>2.09</v>
      </c>
      <c r="J131" s="12">
        <v>38.9</v>
      </c>
      <c r="K131" s="12">
        <v>30</v>
      </c>
      <c r="L131" s="23">
        <f t="shared" si="4"/>
        <v>1167</v>
      </c>
      <c r="M131" s="13" t="s">
        <v>1322</v>
      </c>
      <c r="N131" s="13"/>
      <c r="O131" s="24">
        <f>IF(P131="","",VLOOKUP(P131,Mapping!AT:AU,2,FALSE))</f>
        <v>2</v>
      </c>
      <c r="P131" s="13" t="s">
        <v>1</v>
      </c>
    </row>
    <row r="132" spans="1:16">
      <c r="A132" s="118">
        <v>20185945</v>
      </c>
      <c r="B132" s="118" t="s">
        <v>266</v>
      </c>
      <c r="C132" s="114" t="s">
        <v>2879</v>
      </c>
      <c r="D132" s="72">
        <v>44469</v>
      </c>
      <c r="E132" s="116"/>
      <c r="F132" s="116"/>
      <c r="G132" s="12">
        <v>471.1</v>
      </c>
      <c r="H132" s="12">
        <v>2.2000000000000002</v>
      </c>
      <c r="I132" s="12">
        <v>2.11</v>
      </c>
      <c r="J132" s="12">
        <v>68.8</v>
      </c>
      <c r="K132" s="12">
        <v>18</v>
      </c>
      <c r="L132" s="23">
        <f t="shared" si="4"/>
        <v>1238.3999999999999</v>
      </c>
      <c r="M132" s="13" t="s">
        <v>1322</v>
      </c>
      <c r="N132" s="13"/>
      <c r="O132" s="24">
        <f>IF(P132="","",VLOOKUP(P132,Mapping!AT:AU,2,FALSE))</f>
        <v>2</v>
      </c>
      <c r="P132" s="13" t="s">
        <v>1</v>
      </c>
    </row>
    <row r="133" spans="1:16">
      <c r="A133" s="298">
        <v>20185945</v>
      </c>
      <c r="B133" s="298" t="s">
        <v>266</v>
      </c>
      <c r="C133" s="114" t="s">
        <v>2879</v>
      </c>
      <c r="D133" s="72">
        <v>44469</v>
      </c>
      <c r="E133" s="116"/>
      <c r="F133" s="116"/>
      <c r="G133" s="12">
        <v>310.8</v>
      </c>
      <c r="H133" s="12">
        <v>2.11</v>
      </c>
      <c r="I133" s="12">
        <v>2.1</v>
      </c>
      <c r="J133" s="12">
        <v>79.5</v>
      </c>
      <c r="K133" s="12">
        <v>30</v>
      </c>
      <c r="L133" s="23">
        <f>IF(OR(J133="",K133=""),"",J133*K133)</f>
        <v>2385</v>
      </c>
      <c r="M133" s="13" t="s">
        <v>1322</v>
      </c>
      <c r="N133" s="13"/>
      <c r="O133" s="24">
        <f>IF(P133="","",VLOOKUP(P133,Mapping!AT:AU,2,FALSE))</f>
        <v>2</v>
      </c>
      <c r="P133" s="13" t="s">
        <v>1</v>
      </c>
    </row>
    <row r="134" spans="1:16">
      <c r="A134" s="118" t="s">
        <v>465</v>
      </c>
      <c r="B134" s="118" t="s">
        <v>466</v>
      </c>
      <c r="C134" s="114" t="s">
        <v>2892</v>
      </c>
      <c r="D134" s="72">
        <v>44918</v>
      </c>
      <c r="E134" s="116" t="s">
        <v>3297</v>
      </c>
      <c r="F134" s="116"/>
      <c r="G134" s="12">
        <v>32.700000000000003</v>
      </c>
      <c r="H134" s="12">
        <v>1.9</v>
      </c>
      <c r="I134" s="12">
        <v>1.27</v>
      </c>
      <c r="J134" s="12">
        <v>14.8</v>
      </c>
      <c r="K134" s="12">
        <v>23</v>
      </c>
      <c r="L134" s="23">
        <f t="shared" ref="L134:L197" si="5">IF(OR(J134="",K134=""),"",J134*K134)</f>
        <v>340.40000000000003</v>
      </c>
      <c r="M134" s="13" t="s">
        <v>1322</v>
      </c>
      <c r="N134" s="13" t="s">
        <v>911</v>
      </c>
      <c r="O134" s="24">
        <f>IF(P134="","",VLOOKUP(P134,Mapping!AT:AU,2,FALSE))</f>
        <v>3</v>
      </c>
      <c r="P134" s="13" t="s">
        <v>148</v>
      </c>
    </row>
    <row r="135" spans="1:16">
      <c r="A135" s="118">
        <v>1152</v>
      </c>
      <c r="B135" s="118" t="s">
        <v>176</v>
      </c>
      <c r="C135" s="114" t="s">
        <v>2892</v>
      </c>
      <c r="D135" s="72">
        <v>44918</v>
      </c>
      <c r="E135" s="116" t="s">
        <v>1412</v>
      </c>
      <c r="F135" s="116"/>
      <c r="G135" s="12">
        <v>96</v>
      </c>
      <c r="H135" s="12">
        <v>1.87</v>
      </c>
      <c r="I135" s="12">
        <v>1.58</v>
      </c>
      <c r="J135" s="12">
        <v>68.8</v>
      </c>
      <c r="K135" s="12">
        <v>23</v>
      </c>
      <c r="L135" s="23">
        <f t="shared" si="5"/>
        <v>1582.3999999999999</v>
      </c>
      <c r="M135" s="13" t="s">
        <v>1322</v>
      </c>
      <c r="N135" s="13" t="s">
        <v>932</v>
      </c>
      <c r="O135" s="24">
        <f>IF(P135="","",VLOOKUP(P135,Mapping!AT:AU,2,FALSE))</f>
        <v>3</v>
      </c>
      <c r="P135" s="13" t="s">
        <v>148</v>
      </c>
    </row>
    <row r="136" spans="1:16">
      <c r="A136" s="118" t="s">
        <v>500</v>
      </c>
      <c r="B136" s="118" t="s">
        <v>501</v>
      </c>
      <c r="C136" s="114" t="s">
        <v>2892</v>
      </c>
      <c r="D136" s="72">
        <v>44918</v>
      </c>
      <c r="E136" s="116" t="s">
        <v>3297</v>
      </c>
      <c r="F136" s="116"/>
      <c r="G136" s="12">
        <v>21.7</v>
      </c>
      <c r="H136" s="12">
        <v>1.86</v>
      </c>
      <c r="I136" s="12">
        <v>0.73</v>
      </c>
      <c r="J136" s="12">
        <v>9.82</v>
      </c>
      <c r="K136" s="12">
        <v>23</v>
      </c>
      <c r="L136" s="23">
        <f t="shared" si="5"/>
        <v>225.86</v>
      </c>
      <c r="M136" s="13" t="s">
        <v>1322</v>
      </c>
      <c r="N136" s="13" t="s">
        <v>911</v>
      </c>
      <c r="O136" s="24">
        <f>IF(P136="","",VLOOKUP(P136,Mapping!AT:AU,2,FALSE))</f>
        <v>3</v>
      </c>
      <c r="P136" s="13" t="s">
        <v>148</v>
      </c>
    </row>
    <row r="137" spans="1:16">
      <c r="A137" s="118" t="s">
        <v>629</v>
      </c>
      <c r="B137" s="118" t="s">
        <v>630</v>
      </c>
      <c r="C137" s="114" t="s">
        <v>2892</v>
      </c>
      <c r="D137" s="72">
        <v>44918</v>
      </c>
      <c r="E137" s="116" t="s">
        <v>3297</v>
      </c>
      <c r="F137" s="116"/>
      <c r="G137" s="12">
        <v>23.9</v>
      </c>
      <c r="H137" s="12">
        <v>1.75</v>
      </c>
      <c r="I137" s="12">
        <v>0.57999999999999996</v>
      </c>
      <c r="J137" s="12">
        <v>9.4</v>
      </c>
      <c r="K137" s="12">
        <v>23</v>
      </c>
      <c r="L137" s="23">
        <f t="shared" si="5"/>
        <v>216.20000000000002</v>
      </c>
      <c r="M137" s="13" t="s">
        <v>1322</v>
      </c>
      <c r="N137" s="13" t="s">
        <v>911</v>
      </c>
      <c r="O137" s="24">
        <f>IF(P137="","",VLOOKUP(P137,Mapping!AT:AU,2,FALSE))</f>
        <v>3</v>
      </c>
      <c r="P137" s="13" t="s">
        <v>148</v>
      </c>
    </row>
    <row r="138" spans="1:16">
      <c r="A138" s="118" t="s">
        <v>597</v>
      </c>
      <c r="B138" s="118" t="s">
        <v>598</v>
      </c>
      <c r="C138" s="114" t="s">
        <v>2892</v>
      </c>
      <c r="D138" s="72">
        <v>44918</v>
      </c>
      <c r="E138" s="116" t="s">
        <v>1412</v>
      </c>
      <c r="F138" s="116"/>
      <c r="G138" s="12">
        <v>257.60000000000002</v>
      </c>
      <c r="H138" s="12">
        <v>1.87</v>
      </c>
      <c r="I138" s="12">
        <v>2.04</v>
      </c>
      <c r="J138" s="12">
        <v>120</v>
      </c>
      <c r="K138" s="12">
        <v>23</v>
      </c>
      <c r="L138" s="23">
        <f t="shared" si="5"/>
        <v>2760</v>
      </c>
      <c r="M138" s="13" t="s">
        <v>1322</v>
      </c>
      <c r="N138" s="13" t="s">
        <v>932</v>
      </c>
      <c r="O138" s="24">
        <f>IF(P138="","",VLOOKUP(P138,Mapping!AT:AU,2,FALSE))</f>
        <v>3</v>
      </c>
      <c r="P138" s="13" t="s">
        <v>148</v>
      </c>
    </row>
    <row r="139" spans="1:16">
      <c r="A139" s="118" t="s">
        <v>623</v>
      </c>
      <c r="B139" s="118" t="s">
        <v>624</v>
      </c>
      <c r="C139" s="114" t="s">
        <v>2892</v>
      </c>
      <c r="D139" s="72">
        <v>44918</v>
      </c>
      <c r="E139" s="116" t="s">
        <v>1412</v>
      </c>
      <c r="F139" s="116"/>
      <c r="G139" s="12">
        <v>275.39999999999998</v>
      </c>
      <c r="H139" s="12">
        <v>1.86</v>
      </c>
      <c r="I139" s="12">
        <v>2.0499999999999998</v>
      </c>
      <c r="J139" s="12">
        <v>110</v>
      </c>
      <c r="K139" s="12">
        <v>23</v>
      </c>
      <c r="L139" s="23">
        <f t="shared" si="5"/>
        <v>2530</v>
      </c>
      <c r="M139" s="13" t="s">
        <v>1322</v>
      </c>
      <c r="N139" s="13" t="s">
        <v>932</v>
      </c>
      <c r="O139" s="24">
        <f>IF(P139="","",VLOOKUP(P139,Mapping!AT:AU,2,FALSE))</f>
        <v>3</v>
      </c>
      <c r="P139" s="13" t="s">
        <v>148</v>
      </c>
    </row>
    <row r="140" spans="1:16">
      <c r="A140" s="118">
        <v>1072</v>
      </c>
      <c r="B140" s="118" t="s">
        <v>149</v>
      </c>
      <c r="C140" s="114" t="s">
        <v>2892</v>
      </c>
      <c r="D140" s="72">
        <v>44918</v>
      </c>
      <c r="E140" s="116" t="s">
        <v>3297</v>
      </c>
      <c r="F140" s="116"/>
      <c r="G140" s="12">
        <v>65.3</v>
      </c>
      <c r="H140" s="12">
        <v>1.89</v>
      </c>
      <c r="I140" s="12">
        <v>1.3</v>
      </c>
      <c r="J140" s="12">
        <v>28.4</v>
      </c>
      <c r="K140" s="12">
        <v>23</v>
      </c>
      <c r="L140" s="23">
        <f t="shared" si="5"/>
        <v>653.19999999999993</v>
      </c>
      <c r="M140" s="13" t="s">
        <v>1322</v>
      </c>
      <c r="N140" s="13" t="s">
        <v>911</v>
      </c>
      <c r="O140" s="24">
        <f>IF(P140="","",VLOOKUP(P140,Mapping!AT:AU,2,FALSE))</f>
        <v>3</v>
      </c>
      <c r="P140" s="13" t="s">
        <v>148</v>
      </c>
    </row>
    <row r="141" spans="1:16">
      <c r="A141" s="118">
        <v>1149</v>
      </c>
      <c r="B141" s="118" t="s">
        <v>170</v>
      </c>
      <c r="C141" s="114" t="s">
        <v>2892</v>
      </c>
      <c r="D141" s="72">
        <v>44918</v>
      </c>
      <c r="E141" s="116" t="s">
        <v>1412</v>
      </c>
      <c r="F141" s="116"/>
      <c r="G141" s="12">
        <v>648.79999999999995</v>
      </c>
      <c r="H141" s="12">
        <v>2.13</v>
      </c>
      <c r="I141" s="12">
        <v>2.27</v>
      </c>
      <c r="J141" s="12">
        <v>75.400000000000006</v>
      </c>
      <c r="K141" s="12">
        <v>23</v>
      </c>
      <c r="L141" s="23">
        <f t="shared" si="5"/>
        <v>1734.2</v>
      </c>
      <c r="M141" s="13" t="s">
        <v>1322</v>
      </c>
      <c r="N141" s="13" t="s">
        <v>932</v>
      </c>
      <c r="O141" s="24">
        <f>IF(P141="","",VLOOKUP(P141,Mapping!AT:AU,2,FALSE))</f>
        <v>3</v>
      </c>
      <c r="P141" s="13" t="s">
        <v>148</v>
      </c>
    </row>
    <row r="142" spans="1:16">
      <c r="A142" s="118" t="s">
        <v>629</v>
      </c>
      <c r="B142" s="118" t="s">
        <v>630</v>
      </c>
      <c r="C142" s="114" t="s">
        <v>2879</v>
      </c>
      <c r="D142" s="72">
        <v>44931</v>
      </c>
      <c r="E142" s="116" t="s">
        <v>1412</v>
      </c>
      <c r="F142" s="116"/>
      <c r="G142" s="12">
        <v>112.1</v>
      </c>
      <c r="H142" s="12">
        <v>1.9</v>
      </c>
      <c r="I142" s="12">
        <v>1.37</v>
      </c>
      <c r="J142" s="12">
        <v>78</v>
      </c>
      <c r="K142" s="12">
        <v>23</v>
      </c>
      <c r="L142" s="23">
        <f t="shared" si="5"/>
        <v>1794</v>
      </c>
      <c r="M142" s="13" t="s">
        <v>1322</v>
      </c>
      <c r="N142" s="13" t="s">
        <v>932</v>
      </c>
      <c r="O142" s="24">
        <f>IF(P142="","",VLOOKUP(P142,Mapping!AT:AU,2,FALSE))</f>
        <v>3</v>
      </c>
      <c r="P142" s="13" t="s">
        <v>148</v>
      </c>
    </row>
    <row r="143" spans="1:16">
      <c r="A143" s="118" t="s">
        <v>500</v>
      </c>
      <c r="B143" s="118" t="s">
        <v>501</v>
      </c>
      <c r="C143" s="114" t="s">
        <v>2879</v>
      </c>
      <c r="D143" s="72">
        <v>44931</v>
      </c>
      <c r="E143" s="116" t="s">
        <v>1412</v>
      </c>
      <c r="F143" s="116"/>
      <c r="G143" s="12">
        <v>39.299999999999997</v>
      </c>
      <c r="H143" s="12">
        <v>1.97</v>
      </c>
      <c r="I143" s="12">
        <v>0.87</v>
      </c>
      <c r="J143" s="12">
        <v>12</v>
      </c>
      <c r="K143" s="12">
        <v>23</v>
      </c>
      <c r="L143" s="23">
        <f t="shared" si="5"/>
        <v>276</v>
      </c>
      <c r="M143" s="13" t="s">
        <v>1322</v>
      </c>
      <c r="N143" s="13" t="s">
        <v>932</v>
      </c>
      <c r="O143" s="24">
        <f>IF(P143="","",VLOOKUP(P143,Mapping!AT:AU,2,FALSE))</f>
        <v>3</v>
      </c>
      <c r="P143" s="13" t="s">
        <v>148</v>
      </c>
    </row>
    <row r="144" spans="1:16">
      <c r="A144" s="118" t="s">
        <v>465</v>
      </c>
      <c r="B144" s="118" t="s">
        <v>466</v>
      </c>
      <c r="C144" s="114" t="s">
        <v>2879</v>
      </c>
      <c r="D144" s="72">
        <v>44931</v>
      </c>
      <c r="E144" s="116" t="s">
        <v>1412</v>
      </c>
      <c r="F144" s="116"/>
      <c r="G144" s="12">
        <v>36.4</v>
      </c>
      <c r="H144" s="12">
        <v>2.0099999999999998</v>
      </c>
      <c r="I144" s="12">
        <v>0.63</v>
      </c>
      <c r="J144" s="12">
        <v>9.5</v>
      </c>
      <c r="K144" s="12">
        <v>22</v>
      </c>
      <c r="L144" s="23">
        <f t="shared" si="5"/>
        <v>209</v>
      </c>
      <c r="M144" s="13" t="s">
        <v>1322</v>
      </c>
      <c r="N144" s="13" t="s">
        <v>932</v>
      </c>
      <c r="O144" s="24">
        <f>IF(P144="","",VLOOKUP(P144,Mapping!AT:AU,2,FALSE))</f>
        <v>3</v>
      </c>
      <c r="P144" s="13" t="s">
        <v>148</v>
      </c>
    </row>
    <row r="145" spans="1:42">
      <c r="A145" s="118">
        <v>1072</v>
      </c>
      <c r="B145" s="118" t="s">
        <v>149</v>
      </c>
      <c r="C145" s="114" t="s">
        <v>2879</v>
      </c>
      <c r="D145" s="72">
        <v>44931</v>
      </c>
      <c r="E145" s="116" t="s">
        <v>1412</v>
      </c>
      <c r="F145" s="116"/>
      <c r="G145" s="12">
        <v>64.5</v>
      </c>
      <c r="H145" s="12">
        <v>1.9</v>
      </c>
      <c r="I145" s="12">
        <v>1.61</v>
      </c>
      <c r="J145" s="12">
        <v>46</v>
      </c>
      <c r="K145" s="12">
        <v>23</v>
      </c>
      <c r="L145" s="23">
        <f t="shared" si="5"/>
        <v>1058</v>
      </c>
      <c r="M145" s="13" t="s">
        <v>1322</v>
      </c>
      <c r="N145" s="13" t="s">
        <v>932</v>
      </c>
      <c r="O145" s="24">
        <f>IF(P145="","",VLOOKUP(P145,Mapping!AT:AU,2,FALSE))</f>
        <v>3</v>
      </c>
      <c r="P145" s="13" t="s">
        <v>148</v>
      </c>
    </row>
    <row r="146" spans="1:42">
      <c r="A146" s="118" t="s">
        <v>629</v>
      </c>
      <c r="B146" s="118" t="s">
        <v>630</v>
      </c>
      <c r="C146" s="114" t="s">
        <v>2879</v>
      </c>
      <c r="D146" s="72">
        <v>44931</v>
      </c>
      <c r="E146" s="116" t="s">
        <v>3298</v>
      </c>
      <c r="F146" s="116"/>
      <c r="G146" s="12">
        <v>57.6</v>
      </c>
      <c r="H146" s="12">
        <v>1.91</v>
      </c>
      <c r="I146" s="12">
        <v>2.15</v>
      </c>
      <c r="J146" s="12">
        <v>57.6</v>
      </c>
      <c r="K146" s="12">
        <v>32</v>
      </c>
      <c r="L146" s="23">
        <f t="shared" si="5"/>
        <v>1843.2</v>
      </c>
      <c r="M146" s="13" t="s">
        <v>1322</v>
      </c>
      <c r="N146" s="13" t="s">
        <v>932</v>
      </c>
      <c r="O146" s="24">
        <f>IF(P146="","",VLOOKUP(P146,Mapping!AT:AU,2,FALSE))</f>
        <v>3</v>
      </c>
      <c r="P146" s="13" t="s">
        <v>148</v>
      </c>
    </row>
    <row r="147" spans="1:42">
      <c r="A147" s="118" t="s">
        <v>500</v>
      </c>
      <c r="B147" s="118" t="s">
        <v>501</v>
      </c>
      <c r="C147" s="114" t="s">
        <v>2879</v>
      </c>
      <c r="D147" s="72">
        <v>44931</v>
      </c>
      <c r="E147" s="116" t="s">
        <v>3298</v>
      </c>
      <c r="F147" s="116"/>
      <c r="G147" s="12">
        <v>8.94</v>
      </c>
      <c r="H147" s="12">
        <v>1.94</v>
      </c>
      <c r="I147" s="12">
        <v>1.61</v>
      </c>
      <c r="J147" s="12">
        <v>8.94</v>
      </c>
      <c r="K147" s="12">
        <v>32</v>
      </c>
      <c r="L147" s="23">
        <f t="shared" si="5"/>
        <v>286.08</v>
      </c>
      <c r="M147" s="13" t="s">
        <v>1322</v>
      </c>
      <c r="N147" s="13" t="s">
        <v>932</v>
      </c>
      <c r="O147" s="24">
        <f>IF(P147="","",VLOOKUP(P147,Mapping!AT:AU,2,FALSE))</f>
        <v>3</v>
      </c>
      <c r="P147" s="13" t="s">
        <v>148</v>
      </c>
    </row>
    <row r="148" spans="1:42">
      <c r="A148" s="118" t="s">
        <v>465</v>
      </c>
      <c r="B148" s="118" t="s">
        <v>466</v>
      </c>
      <c r="C148" s="114" t="s">
        <v>2879</v>
      </c>
      <c r="D148" s="72">
        <v>44931</v>
      </c>
      <c r="E148" s="116" t="s">
        <v>3298</v>
      </c>
      <c r="F148" s="116"/>
      <c r="G148" s="12">
        <v>11.3</v>
      </c>
      <c r="H148" s="12">
        <v>1.91</v>
      </c>
      <c r="I148" s="12">
        <v>1.44</v>
      </c>
      <c r="J148" s="12">
        <v>11.3</v>
      </c>
      <c r="K148" s="12">
        <v>32</v>
      </c>
      <c r="L148" s="23">
        <f t="shared" si="5"/>
        <v>361.6</v>
      </c>
      <c r="M148" s="13" t="s">
        <v>1322</v>
      </c>
      <c r="N148" s="13" t="s">
        <v>932</v>
      </c>
      <c r="O148" s="24">
        <f>IF(P148="","",VLOOKUP(P148,Mapping!AT:AU,2,FALSE))</f>
        <v>3</v>
      </c>
      <c r="P148" s="13" t="s">
        <v>148</v>
      </c>
    </row>
    <row r="149" spans="1:42">
      <c r="A149" s="118">
        <v>1072</v>
      </c>
      <c r="B149" s="118" t="s">
        <v>149</v>
      </c>
      <c r="C149" s="114" t="s">
        <v>2879</v>
      </c>
      <c r="D149" s="72">
        <v>44931</v>
      </c>
      <c r="E149" s="116" t="s">
        <v>3298</v>
      </c>
      <c r="F149" s="116"/>
      <c r="G149" s="12">
        <v>36.200000000000003</v>
      </c>
      <c r="H149" s="12">
        <v>1.84</v>
      </c>
      <c r="I149" s="12">
        <v>1.91</v>
      </c>
      <c r="J149" s="12">
        <v>36.200000000000003</v>
      </c>
      <c r="K149" s="12">
        <v>32</v>
      </c>
      <c r="L149" s="23">
        <f t="shared" si="5"/>
        <v>1158.4000000000001</v>
      </c>
      <c r="M149" s="13" t="s">
        <v>1322</v>
      </c>
      <c r="N149" s="13" t="s">
        <v>932</v>
      </c>
      <c r="O149" s="24">
        <f>IF(P149="","",VLOOKUP(P149,Mapping!AT:AU,2,FALSE))</f>
        <v>3</v>
      </c>
      <c r="P149" s="13" t="s">
        <v>148</v>
      </c>
    </row>
    <row r="150" spans="1:42" s="27" customFormat="1">
      <c r="A150" s="116">
        <v>1152</v>
      </c>
      <c r="B150" s="118" t="s">
        <v>176</v>
      </c>
      <c r="C150" s="26" t="s">
        <v>2916</v>
      </c>
      <c r="D150" s="72">
        <v>44937</v>
      </c>
      <c r="E150" s="116" t="s">
        <v>3298</v>
      </c>
      <c r="F150" s="116"/>
      <c r="G150" s="12">
        <v>475.2</v>
      </c>
      <c r="H150" s="12">
        <v>2.06</v>
      </c>
      <c r="I150" s="12">
        <v>2.1</v>
      </c>
      <c r="J150" s="12">
        <v>102</v>
      </c>
      <c r="K150" s="12">
        <v>31</v>
      </c>
      <c r="L150" s="23">
        <f t="shared" si="5"/>
        <v>3162</v>
      </c>
      <c r="M150" s="13" t="s">
        <v>1322</v>
      </c>
      <c r="N150" s="13" t="s">
        <v>932</v>
      </c>
      <c r="O150" s="24">
        <f>IF(P150="","",VLOOKUP(P150,Mapping!AT:AU,2,FALSE))</f>
        <v>3</v>
      </c>
      <c r="P150" s="13" t="s">
        <v>148</v>
      </c>
      <c r="Q150"/>
      <c r="R150"/>
      <c r="S150"/>
      <c r="T150"/>
      <c r="U150"/>
      <c r="V150"/>
      <c r="W150"/>
      <c r="X150"/>
      <c r="Y150"/>
      <c r="Z150"/>
      <c r="AA150"/>
      <c r="AB150"/>
      <c r="AC150"/>
      <c r="AD150"/>
      <c r="AE150"/>
      <c r="AF150"/>
      <c r="AG150"/>
      <c r="AH150"/>
      <c r="AI150"/>
      <c r="AJ150"/>
      <c r="AK150"/>
      <c r="AL150"/>
      <c r="AM150"/>
      <c r="AN150"/>
      <c r="AO150"/>
      <c r="AP150"/>
    </row>
    <row r="151" spans="1:42">
      <c r="A151" s="116">
        <v>1149</v>
      </c>
      <c r="B151" s="118" t="s">
        <v>170</v>
      </c>
      <c r="C151" s="26" t="s">
        <v>2916</v>
      </c>
      <c r="D151" s="72">
        <v>44937</v>
      </c>
      <c r="E151" s="116" t="s">
        <v>3298</v>
      </c>
      <c r="F151" s="116"/>
      <c r="G151" s="12">
        <v>367</v>
      </c>
      <c r="H151" s="12">
        <v>2.0499999999999998</v>
      </c>
      <c r="I151" s="12">
        <v>1.6</v>
      </c>
      <c r="J151" s="12">
        <v>71.2</v>
      </c>
      <c r="K151" s="12">
        <v>31</v>
      </c>
      <c r="L151" s="23">
        <f t="shared" si="5"/>
        <v>2207.2000000000003</v>
      </c>
      <c r="M151" s="13" t="s">
        <v>1322</v>
      </c>
      <c r="N151" s="13" t="s">
        <v>932</v>
      </c>
      <c r="O151" s="24">
        <f>IF(P151="","",VLOOKUP(P151,Mapping!AT:AU,2,FALSE))</f>
        <v>3</v>
      </c>
      <c r="P151" s="13" t="s">
        <v>148</v>
      </c>
    </row>
    <row r="152" spans="1:42">
      <c r="A152" s="116" t="s">
        <v>597</v>
      </c>
      <c r="B152" s="118" t="s">
        <v>598</v>
      </c>
      <c r="C152" s="26" t="s">
        <v>2916</v>
      </c>
      <c r="D152" s="72">
        <v>44937</v>
      </c>
      <c r="E152" s="116" t="s">
        <v>3298</v>
      </c>
      <c r="F152" s="116"/>
      <c r="G152" s="12">
        <v>347.4</v>
      </c>
      <c r="H152" s="12">
        <v>1.69</v>
      </c>
      <c r="I152" s="12">
        <v>0.25</v>
      </c>
      <c r="J152" s="12">
        <v>21.2</v>
      </c>
      <c r="K152" s="12">
        <v>31</v>
      </c>
      <c r="L152" s="23">
        <f t="shared" si="5"/>
        <v>657.19999999999993</v>
      </c>
      <c r="M152" s="13" t="s">
        <v>1322</v>
      </c>
      <c r="N152" s="13" t="s">
        <v>932</v>
      </c>
      <c r="O152" s="24">
        <f>IF(P152="","",VLOOKUP(P152,Mapping!AT:AU,2,FALSE))</f>
        <v>3</v>
      </c>
      <c r="P152" s="13" t="s">
        <v>148</v>
      </c>
    </row>
    <row r="153" spans="1:42">
      <c r="A153" s="116" t="s">
        <v>623</v>
      </c>
      <c r="B153" s="118" t="s">
        <v>624</v>
      </c>
      <c r="C153" s="26" t="s">
        <v>2916</v>
      </c>
      <c r="D153" s="72">
        <v>44937</v>
      </c>
      <c r="E153" s="116" t="s">
        <v>3298</v>
      </c>
      <c r="F153" s="116"/>
      <c r="G153" s="12">
        <v>667.3</v>
      </c>
      <c r="H153" s="12">
        <v>1.96</v>
      </c>
      <c r="I153" s="12">
        <v>2.25</v>
      </c>
      <c r="J153" s="12">
        <v>143.30000000000001</v>
      </c>
      <c r="K153" s="12">
        <v>31</v>
      </c>
      <c r="L153" s="23">
        <f t="shared" si="5"/>
        <v>4442.3</v>
      </c>
      <c r="M153" s="13" t="s">
        <v>1322</v>
      </c>
      <c r="N153" s="13" t="s">
        <v>932</v>
      </c>
      <c r="O153" s="24">
        <f>IF(P153="","",VLOOKUP(P153,Mapping!AT:AU,2,FALSE))</f>
        <v>3</v>
      </c>
      <c r="P153" s="13" t="s">
        <v>148</v>
      </c>
    </row>
    <row r="154" spans="1:42">
      <c r="A154" s="116">
        <v>1066</v>
      </c>
      <c r="B154" s="116" t="s">
        <v>129</v>
      </c>
      <c r="C154" s="26" t="s">
        <v>2916</v>
      </c>
      <c r="D154" s="72">
        <v>44939</v>
      </c>
      <c r="E154" s="116" t="s">
        <v>3298</v>
      </c>
      <c r="F154" s="116"/>
      <c r="G154" s="12">
        <v>232.6</v>
      </c>
      <c r="H154" s="12">
        <v>2.04</v>
      </c>
      <c r="I154" s="12">
        <v>1.47</v>
      </c>
      <c r="J154" s="12">
        <v>69.2</v>
      </c>
      <c r="K154" s="12">
        <v>31</v>
      </c>
      <c r="L154" s="23">
        <f t="shared" si="5"/>
        <v>2145.2000000000003</v>
      </c>
      <c r="M154" s="13" t="s">
        <v>1322</v>
      </c>
      <c r="N154" s="13" t="s">
        <v>932</v>
      </c>
      <c r="O154" s="24">
        <f>IF(P154="","",VLOOKUP(P154,Mapping!AT:AU,2,FALSE))</f>
        <v>3</v>
      </c>
      <c r="P154" s="13" t="s">
        <v>148</v>
      </c>
    </row>
    <row r="155" spans="1:42">
      <c r="A155" s="116" t="s">
        <v>471</v>
      </c>
      <c r="B155" s="116" t="s">
        <v>472</v>
      </c>
      <c r="C155" s="26" t="s">
        <v>2916</v>
      </c>
      <c r="D155" s="72">
        <v>44939</v>
      </c>
      <c r="E155" s="116" t="s">
        <v>3298</v>
      </c>
      <c r="F155" s="116"/>
      <c r="G155" s="12">
        <v>156.30000000000001</v>
      </c>
      <c r="H155" s="12">
        <v>2.02</v>
      </c>
      <c r="I155" s="12">
        <v>1.38</v>
      </c>
      <c r="J155" s="12">
        <v>53</v>
      </c>
      <c r="K155" s="12">
        <v>31</v>
      </c>
      <c r="L155" s="23">
        <f t="shared" si="5"/>
        <v>1643</v>
      </c>
      <c r="M155" s="13" t="s">
        <v>1322</v>
      </c>
      <c r="N155" s="13" t="s">
        <v>932</v>
      </c>
      <c r="O155" s="24">
        <f>IF(P155="","",VLOOKUP(P155,Mapping!AT:AU,2,FALSE))</f>
        <v>3</v>
      </c>
      <c r="P155" s="13" t="s">
        <v>148</v>
      </c>
    </row>
    <row r="156" spans="1:42">
      <c r="A156" s="116" t="s">
        <v>494</v>
      </c>
      <c r="B156" s="116" t="s">
        <v>495</v>
      </c>
      <c r="C156" s="26" t="s">
        <v>2916</v>
      </c>
      <c r="D156" s="72">
        <v>44939</v>
      </c>
      <c r="E156" s="116" t="s">
        <v>3298</v>
      </c>
      <c r="F156" s="116"/>
      <c r="G156" s="12">
        <v>106.4</v>
      </c>
      <c r="H156" s="12">
        <v>2.0499999999999998</v>
      </c>
      <c r="I156" s="12">
        <v>0.47</v>
      </c>
      <c r="J156" s="12">
        <v>28.4</v>
      </c>
      <c r="K156" s="12">
        <v>31</v>
      </c>
      <c r="L156" s="23">
        <f t="shared" si="5"/>
        <v>880.4</v>
      </c>
      <c r="M156" s="13" t="s">
        <v>1322</v>
      </c>
      <c r="N156" s="13" t="s">
        <v>932</v>
      </c>
      <c r="O156" s="24">
        <f>IF(P156="","",VLOOKUP(P156,Mapping!AT:AU,2,FALSE))</f>
        <v>3</v>
      </c>
      <c r="P156" s="13" t="s">
        <v>148</v>
      </c>
    </row>
    <row r="157" spans="1:42">
      <c r="A157" s="116" t="s">
        <v>484</v>
      </c>
      <c r="B157" s="116" t="s">
        <v>485</v>
      </c>
      <c r="C157" s="26" t="s">
        <v>2916</v>
      </c>
      <c r="D157" s="72">
        <v>44939</v>
      </c>
      <c r="E157" s="116" t="s">
        <v>3298</v>
      </c>
      <c r="F157" s="116"/>
      <c r="G157" s="12">
        <v>225.9</v>
      </c>
      <c r="H157" s="12">
        <v>2.04</v>
      </c>
      <c r="I157" s="12">
        <v>0.94</v>
      </c>
      <c r="J157" s="12">
        <v>58</v>
      </c>
      <c r="K157" s="12">
        <v>31</v>
      </c>
      <c r="L157" s="23">
        <f t="shared" si="5"/>
        <v>1798</v>
      </c>
      <c r="M157" s="13" t="s">
        <v>1322</v>
      </c>
      <c r="N157" s="13" t="s">
        <v>932</v>
      </c>
      <c r="O157" s="24">
        <f>IF(P157="","",VLOOKUP(P157,Mapping!AT:AU,2,FALSE))</f>
        <v>3</v>
      </c>
      <c r="P157" s="13" t="s">
        <v>148</v>
      </c>
    </row>
    <row r="158" spans="1:42">
      <c r="A158" s="116" t="s">
        <v>633</v>
      </c>
      <c r="B158" s="116" t="s">
        <v>615</v>
      </c>
      <c r="C158" s="26" t="s">
        <v>2916</v>
      </c>
      <c r="D158" s="72">
        <v>44939</v>
      </c>
      <c r="E158" s="116" t="s">
        <v>3298</v>
      </c>
      <c r="F158" s="116"/>
      <c r="G158" s="12">
        <v>104.7</v>
      </c>
      <c r="H158" s="12">
        <v>1.97</v>
      </c>
      <c r="I158" s="12">
        <v>0.54</v>
      </c>
      <c r="J158" s="12">
        <v>57.8</v>
      </c>
      <c r="K158" s="12">
        <v>31</v>
      </c>
      <c r="L158" s="23">
        <f t="shared" si="5"/>
        <v>1791.8</v>
      </c>
      <c r="M158" s="13" t="s">
        <v>1322</v>
      </c>
      <c r="N158" s="13" t="s">
        <v>932</v>
      </c>
      <c r="O158" s="24">
        <f>IF(P158="","",VLOOKUP(P158,Mapping!AT:AU,2,FALSE))</f>
        <v>3</v>
      </c>
      <c r="P158" s="13" t="s">
        <v>148</v>
      </c>
    </row>
    <row r="159" spans="1:42">
      <c r="A159" s="116">
        <v>1066</v>
      </c>
      <c r="B159" s="116" t="s">
        <v>129</v>
      </c>
      <c r="C159" s="26" t="s">
        <v>2916</v>
      </c>
      <c r="D159" s="72">
        <v>44939</v>
      </c>
      <c r="E159" s="116" t="s">
        <v>1412</v>
      </c>
      <c r="F159" s="116"/>
      <c r="G159" s="12">
        <v>194.6</v>
      </c>
      <c r="H159" s="12">
        <v>1.98</v>
      </c>
      <c r="I159" s="12">
        <v>1.84</v>
      </c>
      <c r="J159" s="12">
        <v>60.4</v>
      </c>
      <c r="K159" s="12">
        <v>22</v>
      </c>
      <c r="L159" s="23">
        <f t="shared" si="5"/>
        <v>1328.8</v>
      </c>
      <c r="M159" s="13" t="s">
        <v>1322</v>
      </c>
      <c r="N159" s="13" t="s">
        <v>932</v>
      </c>
      <c r="O159" s="24">
        <f>IF(P159="","",VLOOKUP(P159,Mapping!AT:AU,2,FALSE))</f>
        <v>3</v>
      </c>
      <c r="P159" s="13" t="s">
        <v>148</v>
      </c>
    </row>
    <row r="160" spans="1:42">
      <c r="A160" s="116" t="s">
        <v>471</v>
      </c>
      <c r="B160" s="116" t="s">
        <v>472</v>
      </c>
      <c r="C160" s="26" t="s">
        <v>2916</v>
      </c>
      <c r="D160" s="72">
        <v>44939</v>
      </c>
      <c r="E160" s="116" t="s">
        <v>1412</v>
      </c>
      <c r="F160" s="116"/>
      <c r="G160" s="12">
        <v>125.7</v>
      </c>
      <c r="H160" s="12">
        <v>1.92</v>
      </c>
      <c r="I160" s="12">
        <v>1.71</v>
      </c>
      <c r="J160" s="12">
        <v>63.6</v>
      </c>
      <c r="K160" s="12">
        <v>22</v>
      </c>
      <c r="L160" s="23">
        <f t="shared" si="5"/>
        <v>1399.2</v>
      </c>
      <c r="M160" s="13" t="s">
        <v>1322</v>
      </c>
      <c r="N160" s="13" t="s">
        <v>932</v>
      </c>
      <c r="O160" s="24">
        <f>IF(P160="","",VLOOKUP(P160,Mapping!AT:AU,2,FALSE))</f>
        <v>3</v>
      </c>
      <c r="P160" s="13" t="s">
        <v>148</v>
      </c>
    </row>
    <row r="161" spans="1:16">
      <c r="A161" s="116" t="s">
        <v>494</v>
      </c>
      <c r="B161" s="116" t="s">
        <v>495</v>
      </c>
      <c r="C161" s="26" t="s">
        <v>2916</v>
      </c>
      <c r="D161" s="72">
        <v>44939</v>
      </c>
      <c r="E161" s="116" t="s">
        <v>3297</v>
      </c>
      <c r="F161" s="116"/>
      <c r="G161" s="12">
        <v>110.5</v>
      </c>
      <c r="H161" s="12">
        <v>1.94</v>
      </c>
      <c r="I161" s="12">
        <v>0.19</v>
      </c>
      <c r="J161" s="12">
        <v>38</v>
      </c>
      <c r="K161" s="12">
        <v>21</v>
      </c>
      <c r="L161" s="23">
        <f t="shared" si="5"/>
        <v>798</v>
      </c>
      <c r="M161" s="13" t="s">
        <v>1322</v>
      </c>
      <c r="N161" s="13" t="s">
        <v>911</v>
      </c>
      <c r="O161" s="24">
        <f>IF(P161="","",VLOOKUP(P161,Mapping!AT:AU,2,FALSE))</f>
        <v>3</v>
      </c>
      <c r="P161" s="13" t="s">
        <v>148</v>
      </c>
    </row>
    <row r="162" spans="1:16">
      <c r="A162" s="116" t="s">
        <v>484</v>
      </c>
      <c r="B162" s="116" t="s">
        <v>485</v>
      </c>
      <c r="C162" s="26" t="s">
        <v>2916</v>
      </c>
      <c r="D162" s="72">
        <v>44939</v>
      </c>
      <c r="E162" s="116" t="s">
        <v>3297</v>
      </c>
      <c r="F162" s="116"/>
      <c r="G162" s="12">
        <v>206.2</v>
      </c>
      <c r="H162" s="12">
        <v>1.93</v>
      </c>
      <c r="I162" s="12">
        <v>1.25</v>
      </c>
      <c r="J162" s="12">
        <v>65.400000000000006</v>
      </c>
      <c r="K162" s="12">
        <v>21</v>
      </c>
      <c r="L162" s="23">
        <f t="shared" si="5"/>
        <v>1373.4</v>
      </c>
      <c r="M162" s="13" t="s">
        <v>1322</v>
      </c>
      <c r="N162" s="13" t="s">
        <v>911</v>
      </c>
      <c r="O162" s="24">
        <f>IF(P162="","",VLOOKUP(P162,Mapping!AT:AU,2,FALSE))</f>
        <v>3</v>
      </c>
      <c r="P162" s="13" t="s">
        <v>148</v>
      </c>
    </row>
    <row r="163" spans="1:16">
      <c r="A163" s="116" t="s">
        <v>633</v>
      </c>
      <c r="B163" s="116" t="s">
        <v>615</v>
      </c>
      <c r="C163" s="26" t="s">
        <v>2916</v>
      </c>
      <c r="D163" s="72">
        <v>44939</v>
      </c>
      <c r="E163" s="116" t="s">
        <v>3297</v>
      </c>
      <c r="F163" s="116"/>
      <c r="G163" s="12">
        <v>150.6</v>
      </c>
      <c r="H163" s="12">
        <v>2</v>
      </c>
      <c r="I163" s="12">
        <v>1.17</v>
      </c>
      <c r="J163" s="12">
        <v>46.8</v>
      </c>
      <c r="K163" s="12">
        <v>21</v>
      </c>
      <c r="L163" s="23">
        <f t="shared" si="5"/>
        <v>982.8</v>
      </c>
      <c r="M163" s="13" t="s">
        <v>1322</v>
      </c>
      <c r="N163" s="13" t="s">
        <v>911</v>
      </c>
      <c r="O163" s="24">
        <f>IF(P163="","",VLOOKUP(P163,Mapping!AT:AU,2,FALSE))</f>
        <v>3</v>
      </c>
      <c r="P163" s="13" t="s">
        <v>148</v>
      </c>
    </row>
    <row r="164" spans="1:16">
      <c r="A164" s="116" t="s">
        <v>460</v>
      </c>
      <c r="B164" s="447" t="s">
        <v>461</v>
      </c>
      <c r="C164" s="26" t="s">
        <v>2916</v>
      </c>
      <c r="D164" s="72">
        <v>44943</v>
      </c>
      <c r="E164" s="116" t="s">
        <v>3298</v>
      </c>
      <c r="F164" s="116"/>
      <c r="G164" s="12">
        <v>536.29999999999995</v>
      </c>
      <c r="H164" s="12">
        <v>1.98</v>
      </c>
      <c r="I164" s="12">
        <v>2.19</v>
      </c>
      <c r="J164" s="12">
        <v>77.2</v>
      </c>
      <c r="K164" s="12">
        <v>33</v>
      </c>
      <c r="L164" s="23">
        <f t="shared" si="5"/>
        <v>2547.6</v>
      </c>
      <c r="M164" s="13" t="s">
        <v>1322</v>
      </c>
      <c r="N164" s="13" t="s">
        <v>932</v>
      </c>
      <c r="O164" s="24">
        <f>IF(P164="","",VLOOKUP(P164,Mapping!AT:AU,2,FALSE))</f>
        <v>3</v>
      </c>
      <c r="P164" s="13" t="s">
        <v>148</v>
      </c>
    </row>
    <row r="165" spans="1:16">
      <c r="A165" s="116">
        <v>1122</v>
      </c>
      <c r="B165" s="185" t="s">
        <v>164</v>
      </c>
      <c r="C165" s="26" t="s">
        <v>2916</v>
      </c>
      <c r="D165" s="72">
        <v>44943</v>
      </c>
      <c r="E165" s="116" t="s">
        <v>3298</v>
      </c>
      <c r="F165" s="116"/>
      <c r="G165" s="12">
        <v>718.4</v>
      </c>
      <c r="H165" s="12">
        <v>2.08</v>
      </c>
      <c r="I165" s="12">
        <v>2.09</v>
      </c>
      <c r="J165" s="12">
        <v>40.4</v>
      </c>
      <c r="K165" s="12">
        <v>33</v>
      </c>
      <c r="L165" s="23">
        <f t="shared" si="5"/>
        <v>1333.2</v>
      </c>
      <c r="M165" s="13" t="s">
        <v>1322</v>
      </c>
      <c r="N165" s="13" t="s">
        <v>932</v>
      </c>
      <c r="O165" s="24">
        <f>IF(P165="","",VLOOKUP(P165,Mapping!AT:AU,2,FALSE))</f>
        <v>3</v>
      </c>
      <c r="P165" s="13" t="s">
        <v>148</v>
      </c>
    </row>
    <row r="166" spans="1:16">
      <c r="A166" s="116" t="s">
        <v>336</v>
      </c>
      <c r="B166" s="448" t="s">
        <v>337</v>
      </c>
      <c r="C166" s="26" t="s">
        <v>2916</v>
      </c>
      <c r="D166" s="72">
        <v>44943</v>
      </c>
      <c r="E166" s="116" t="s">
        <v>3298</v>
      </c>
      <c r="F166" s="116"/>
      <c r="G166" s="12">
        <v>495.3</v>
      </c>
      <c r="H166" s="12">
        <v>1.99</v>
      </c>
      <c r="I166" s="12">
        <v>2</v>
      </c>
      <c r="J166" s="12">
        <v>110</v>
      </c>
      <c r="K166" s="12">
        <v>33</v>
      </c>
      <c r="L166" s="23">
        <f t="shared" si="5"/>
        <v>3630</v>
      </c>
      <c r="M166" s="13" t="s">
        <v>1322</v>
      </c>
      <c r="N166" s="13" t="s">
        <v>932</v>
      </c>
      <c r="O166" s="24">
        <f>IF(P166="","",VLOOKUP(P166,Mapping!AT:AU,2,FALSE))</f>
        <v>3</v>
      </c>
      <c r="P166" s="13" t="s">
        <v>148</v>
      </c>
    </row>
    <row r="167" spans="1:16">
      <c r="A167" s="116" t="s">
        <v>614</v>
      </c>
      <c r="B167" s="448" t="s">
        <v>615</v>
      </c>
      <c r="C167" s="26" t="s">
        <v>2916</v>
      </c>
      <c r="D167" s="72">
        <v>44943</v>
      </c>
      <c r="E167" s="116" t="s">
        <v>3298</v>
      </c>
      <c r="F167" s="116"/>
      <c r="G167" s="12">
        <v>718</v>
      </c>
      <c r="H167" s="12">
        <v>2</v>
      </c>
      <c r="I167" s="12">
        <v>2.0099999999999998</v>
      </c>
      <c r="J167" s="12">
        <v>114</v>
      </c>
      <c r="K167" s="12">
        <v>33</v>
      </c>
      <c r="L167" s="23">
        <f t="shared" si="5"/>
        <v>3762</v>
      </c>
      <c r="M167" s="13" t="s">
        <v>1322</v>
      </c>
      <c r="N167" s="13" t="s">
        <v>932</v>
      </c>
      <c r="O167" s="24">
        <f>IF(P167="","",VLOOKUP(P167,Mapping!AT:AU,2,FALSE))</f>
        <v>3</v>
      </c>
      <c r="P167" s="13" t="s">
        <v>148</v>
      </c>
    </row>
    <row r="168" spans="1:16">
      <c r="A168" s="116" t="s">
        <v>331</v>
      </c>
      <c r="B168" s="448" t="s">
        <v>332</v>
      </c>
      <c r="C168" s="26" t="s">
        <v>2916</v>
      </c>
      <c r="D168" s="72">
        <v>44943</v>
      </c>
      <c r="E168" s="116" t="s">
        <v>3298</v>
      </c>
      <c r="F168" s="116"/>
      <c r="G168" s="12">
        <v>581.70000000000005</v>
      </c>
      <c r="H168" s="12">
        <v>2</v>
      </c>
      <c r="I168" s="12">
        <v>2.25</v>
      </c>
      <c r="J168" s="12">
        <v>90</v>
      </c>
      <c r="K168" s="12">
        <v>33</v>
      </c>
      <c r="L168" s="23">
        <f t="shared" si="5"/>
        <v>2970</v>
      </c>
      <c r="M168" s="13" t="s">
        <v>1322</v>
      </c>
      <c r="N168" s="13" t="s">
        <v>932</v>
      </c>
      <c r="O168" s="24">
        <f>IF(P168="","",VLOOKUP(P168,Mapping!AT:AU,2,FALSE))</f>
        <v>3</v>
      </c>
      <c r="P168" s="13" t="s">
        <v>148</v>
      </c>
    </row>
    <row r="169" spans="1:16">
      <c r="A169" s="116" t="s">
        <v>611</v>
      </c>
      <c r="B169" s="448" t="s">
        <v>612</v>
      </c>
      <c r="C169" s="26" t="s">
        <v>2916</v>
      </c>
      <c r="D169" s="72">
        <v>44943</v>
      </c>
      <c r="E169" s="116" t="s">
        <v>3298</v>
      </c>
      <c r="F169" s="116"/>
      <c r="G169" s="12">
        <v>138.30000000000001</v>
      </c>
      <c r="H169" s="12">
        <v>2</v>
      </c>
      <c r="I169" s="12">
        <v>1.88</v>
      </c>
      <c r="J169" s="12">
        <v>110</v>
      </c>
      <c r="K169" s="12">
        <v>33</v>
      </c>
      <c r="L169" s="23">
        <f t="shared" si="5"/>
        <v>3630</v>
      </c>
      <c r="M169" s="13" t="s">
        <v>1322</v>
      </c>
      <c r="N169" s="13" t="s">
        <v>932</v>
      </c>
      <c r="O169" s="24">
        <f>IF(P169="","",VLOOKUP(P169,Mapping!AT:AU,2,FALSE))</f>
        <v>3</v>
      </c>
      <c r="P169" s="13" t="s">
        <v>148</v>
      </c>
    </row>
    <row r="170" spans="1:16">
      <c r="A170" s="116">
        <v>1165</v>
      </c>
      <c r="B170" s="185" t="s">
        <v>184</v>
      </c>
      <c r="C170" s="26" t="s">
        <v>2916</v>
      </c>
      <c r="D170" s="72">
        <v>44943</v>
      </c>
      <c r="E170" s="116" t="s">
        <v>3298</v>
      </c>
      <c r="F170" s="116"/>
      <c r="G170" s="12">
        <v>682.4</v>
      </c>
      <c r="H170" s="12">
        <v>2.11</v>
      </c>
      <c r="I170" s="12">
        <v>2.13</v>
      </c>
      <c r="J170" s="12">
        <v>116</v>
      </c>
      <c r="K170" s="12">
        <v>33</v>
      </c>
      <c r="L170" s="23">
        <f t="shared" si="5"/>
        <v>3828</v>
      </c>
      <c r="M170" s="13" t="s">
        <v>1322</v>
      </c>
      <c r="N170" s="13" t="s">
        <v>932</v>
      </c>
      <c r="O170" s="24">
        <f>IF(P170="","",VLOOKUP(P170,Mapping!AT:AU,2,FALSE))</f>
        <v>3</v>
      </c>
      <c r="P170" s="13" t="s">
        <v>148</v>
      </c>
    </row>
    <row r="171" spans="1:16">
      <c r="A171" s="116" t="s">
        <v>460</v>
      </c>
      <c r="B171" s="447" t="s">
        <v>461</v>
      </c>
      <c r="C171" s="26" t="s">
        <v>2916</v>
      </c>
      <c r="D171" s="72">
        <v>44943</v>
      </c>
      <c r="E171" s="116" t="s">
        <v>1412</v>
      </c>
      <c r="F171" s="116"/>
      <c r="G171" s="12">
        <v>802.1</v>
      </c>
      <c r="H171" s="12">
        <v>1.96</v>
      </c>
      <c r="I171" s="12">
        <v>2.33</v>
      </c>
      <c r="J171" s="12">
        <v>97.4</v>
      </c>
      <c r="K171" s="12">
        <v>25</v>
      </c>
      <c r="L171" s="23">
        <f t="shared" si="5"/>
        <v>2435</v>
      </c>
      <c r="M171" s="13" t="s">
        <v>1322</v>
      </c>
      <c r="N171" s="13" t="s">
        <v>932</v>
      </c>
      <c r="O171" s="24">
        <f>IF(P171="","",VLOOKUP(P171,Mapping!AT:AU,2,FALSE))</f>
        <v>3</v>
      </c>
      <c r="P171" s="13" t="s">
        <v>148</v>
      </c>
    </row>
    <row r="172" spans="1:16">
      <c r="A172" s="116">
        <v>1122</v>
      </c>
      <c r="B172" s="185" t="s">
        <v>164</v>
      </c>
      <c r="C172" s="26" t="s">
        <v>2916</v>
      </c>
      <c r="D172" s="72">
        <v>44943</v>
      </c>
      <c r="E172" s="116" t="s">
        <v>1412</v>
      </c>
      <c r="F172" s="116"/>
      <c r="G172" s="12">
        <v>257.5</v>
      </c>
      <c r="H172" s="12">
        <v>2.0299999999999998</v>
      </c>
      <c r="I172" s="12">
        <v>2.0499999999999998</v>
      </c>
      <c r="J172" s="12">
        <v>6.7</v>
      </c>
      <c r="K172" s="12">
        <v>25</v>
      </c>
      <c r="L172" s="23">
        <f t="shared" si="5"/>
        <v>167.5</v>
      </c>
      <c r="M172" s="13" t="s">
        <v>1322</v>
      </c>
      <c r="N172" s="13" t="s">
        <v>932</v>
      </c>
      <c r="O172" s="24">
        <f>IF(P172="","",VLOOKUP(P172,Mapping!AT:AU,2,FALSE))</f>
        <v>3</v>
      </c>
      <c r="P172" s="13" t="s">
        <v>148</v>
      </c>
    </row>
    <row r="173" spans="1:16">
      <c r="A173" s="116" t="s">
        <v>336</v>
      </c>
      <c r="B173" s="448" t="s">
        <v>337</v>
      </c>
      <c r="C173" s="26" t="s">
        <v>2916</v>
      </c>
      <c r="D173" s="72">
        <v>44943</v>
      </c>
      <c r="E173" s="116" t="s">
        <v>1412</v>
      </c>
      <c r="F173" s="116"/>
      <c r="G173" s="12">
        <v>402.1</v>
      </c>
      <c r="H173" s="12">
        <v>1.98</v>
      </c>
      <c r="I173" s="12">
        <v>2.16</v>
      </c>
      <c r="J173" s="12">
        <v>140</v>
      </c>
      <c r="K173" s="12">
        <v>24</v>
      </c>
      <c r="L173" s="23">
        <f t="shared" si="5"/>
        <v>3360</v>
      </c>
      <c r="M173" s="13" t="s">
        <v>1322</v>
      </c>
      <c r="N173" s="13" t="s">
        <v>932</v>
      </c>
      <c r="O173" s="24">
        <f>IF(P173="","",VLOOKUP(P173,Mapping!AT:AU,2,FALSE))</f>
        <v>3</v>
      </c>
      <c r="P173" s="13" t="s">
        <v>148</v>
      </c>
    </row>
    <row r="174" spans="1:16">
      <c r="A174" s="116" t="s">
        <v>614</v>
      </c>
      <c r="B174" s="448" t="s">
        <v>615</v>
      </c>
      <c r="C174" s="26" t="s">
        <v>2916</v>
      </c>
      <c r="D174" s="72">
        <v>44943</v>
      </c>
      <c r="E174" s="116" t="s">
        <v>1412</v>
      </c>
      <c r="F174" s="116"/>
      <c r="G174" s="12">
        <v>601.20000000000005</v>
      </c>
      <c r="H174" s="12">
        <v>1.99</v>
      </c>
      <c r="I174" s="12">
        <v>2.29</v>
      </c>
      <c r="J174" s="12">
        <v>31</v>
      </c>
      <c r="K174" s="12">
        <v>25</v>
      </c>
      <c r="L174" s="23">
        <f t="shared" si="5"/>
        <v>775</v>
      </c>
      <c r="M174" s="13" t="s">
        <v>1322</v>
      </c>
      <c r="N174" s="13" t="s">
        <v>932</v>
      </c>
      <c r="O174" s="24">
        <f>IF(P174="","",VLOOKUP(P174,Mapping!AT:AU,2,FALSE))</f>
        <v>3</v>
      </c>
      <c r="P174" s="13" t="s">
        <v>148</v>
      </c>
    </row>
    <row r="175" spans="1:16">
      <c r="A175" s="116" t="s">
        <v>331</v>
      </c>
      <c r="B175" s="448" t="s">
        <v>332</v>
      </c>
      <c r="C175" s="26" t="s">
        <v>2916</v>
      </c>
      <c r="D175" s="72">
        <v>44943</v>
      </c>
      <c r="E175" s="116" t="s">
        <v>1412</v>
      </c>
      <c r="F175" s="116"/>
      <c r="G175" s="12">
        <v>664.3</v>
      </c>
      <c r="H175" s="12">
        <v>1.96</v>
      </c>
      <c r="I175" s="12">
        <v>2.27</v>
      </c>
      <c r="J175" s="12">
        <v>22.6</v>
      </c>
      <c r="K175" s="12">
        <v>25</v>
      </c>
      <c r="L175" s="23">
        <f t="shared" si="5"/>
        <v>565</v>
      </c>
      <c r="M175" s="13" t="s">
        <v>1322</v>
      </c>
      <c r="N175" s="13" t="s">
        <v>932</v>
      </c>
      <c r="O175" s="24">
        <f>IF(P175="","",VLOOKUP(P175,Mapping!AT:AU,2,FALSE))</f>
        <v>3</v>
      </c>
      <c r="P175" s="13" t="s">
        <v>148</v>
      </c>
    </row>
    <row r="176" spans="1:16">
      <c r="A176" s="116" t="s">
        <v>611</v>
      </c>
      <c r="B176" s="448" t="s">
        <v>612</v>
      </c>
      <c r="C176" s="26" t="s">
        <v>2916</v>
      </c>
      <c r="D176" s="72">
        <v>44943</v>
      </c>
      <c r="E176" s="116" t="s">
        <v>1412</v>
      </c>
      <c r="F176" s="116"/>
      <c r="G176" s="12">
        <v>483</v>
      </c>
      <c r="H176" s="12">
        <v>1.98</v>
      </c>
      <c r="I176" s="12">
        <v>2.23</v>
      </c>
      <c r="J176" s="12">
        <v>102</v>
      </c>
      <c r="K176" s="12">
        <v>25</v>
      </c>
      <c r="L176" s="23">
        <f t="shared" si="5"/>
        <v>2550</v>
      </c>
      <c r="M176" s="13" t="s">
        <v>1322</v>
      </c>
      <c r="N176" s="13" t="s">
        <v>932</v>
      </c>
      <c r="O176" s="24">
        <f>IF(P176="","",VLOOKUP(P176,Mapping!AT:AU,2,FALSE))</f>
        <v>3</v>
      </c>
      <c r="P176" s="13" t="s">
        <v>148</v>
      </c>
    </row>
    <row r="177" spans="1:16">
      <c r="A177" s="116">
        <v>1165</v>
      </c>
      <c r="B177" s="185" t="s">
        <v>184</v>
      </c>
      <c r="C177" s="26" t="s">
        <v>2916</v>
      </c>
      <c r="D177" s="72">
        <v>44943</v>
      </c>
      <c r="E177" s="116" t="s">
        <v>1412</v>
      </c>
      <c r="F177" s="116"/>
      <c r="G177" s="12">
        <v>179.8</v>
      </c>
      <c r="H177" s="12">
        <v>1.99</v>
      </c>
      <c r="I177" s="12">
        <v>1.98</v>
      </c>
      <c r="J177" s="12">
        <v>98.6</v>
      </c>
      <c r="K177" s="12">
        <v>25</v>
      </c>
      <c r="L177" s="23">
        <f t="shared" si="5"/>
        <v>2465</v>
      </c>
      <c r="M177" s="13" t="s">
        <v>1322</v>
      </c>
      <c r="N177" s="13" t="s">
        <v>932</v>
      </c>
      <c r="O177" s="24">
        <f>IF(P177="","",VLOOKUP(P177,Mapping!AT:AU,2,FALSE))</f>
        <v>3</v>
      </c>
      <c r="P177" s="13" t="s">
        <v>148</v>
      </c>
    </row>
    <row r="178" spans="1:16">
      <c r="A178" s="85">
        <v>1191</v>
      </c>
      <c r="B178" s="71" t="s">
        <v>194</v>
      </c>
      <c r="C178" s="26" t="s">
        <v>2916</v>
      </c>
      <c r="D178" s="73">
        <v>44944</v>
      </c>
      <c r="E178" s="116" t="s">
        <v>1412</v>
      </c>
      <c r="F178" s="116"/>
      <c r="G178" s="12">
        <v>232.1</v>
      </c>
      <c r="H178" s="12">
        <v>2.08</v>
      </c>
      <c r="I178" s="12">
        <v>2.1</v>
      </c>
      <c r="J178" s="12">
        <v>15.7</v>
      </c>
      <c r="K178" s="12">
        <v>25</v>
      </c>
      <c r="L178" s="23">
        <f t="shared" si="5"/>
        <v>392.5</v>
      </c>
      <c r="M178" s="13" t="s">
        <v>1322</v>
      </c>
      <c r="N178" s="13" t="s">
        <v>932</v>
      </c>
      <c r="O178" s="24">
        <f>IF(P178="","",VLOOKUP(P178,Mapping!AT:AU,2,FALSE))</f>
        <v>3</v>
      </c>
      <c r="P178" s="13" t="s">
        <v>148</v>
      </c>
    </row>
    <row r="179" spans="1:16">
      <c r="A179" s="85" t="s">
        <v>479</v>
      </c>
      <c r="B179" s="71" t="s">
        <v>480</v>
      </c>
      <c r="C179" s="26" t="s">
        <v>2916</v>
      </c>
      <c r="D179" s="73">
        <v>44944</v>
      </c>
      <c r="E179" s="116" t="s">
        <v>1412</v>
      </c>
      <c r="F179" s="116"/>
      <c r="G179" s="12">
        <v>65.3</v>
      </c>
      <c r="H179" s="12">
        <v>1.97</v>
      </c>
      <c r="I179" s="12">
        <v>1.57</v>
      </c>
      <c r="J179" s="12">
        <v>21.6</v>
      </c>
      <c r="K179" s="12">
        <v>25</v>
      </c>
      <c r="L179" s="23">
        <f t="shared" si="5"/>
        <v>540</v>
      </c>
      <c r="M179" s="13" t="s">
        <v>1322</v>
      </c>
      <c r="N179" s="13" t="s">
        <v>932</v>
      </c>
      <c r="O179" s="24">
        <f>IF(P179="","",VLOOKUP(P179,Mapping!AT:AU,2,FALSE))</f>
        <v>3</v>
      </c>
      <c r="P179" s="13" t="s">
        <v>148</v>
      </c>
    </row>
    <row r="180" spans="1:16">
      <c r="A180" s="85">
        <v>1194</v>
      </c>
      <c r="B180" s="71" t="s">
        <v>197</v>
      </c>
      <c r="C180" s="26" t="s">
        <v>2916</v>
      </c>
      <c r="D180" s="73">
        <v>44944</v>
      </c>
      <c r="E180" s="116" t="s">
        <v>1412</v>
      </c>
      <c r="F180" s="116"/>
      <c r="G180" s="12">
        <v>212.7</v>
      </c>
      <c r="H180" s="12">
        <v>1.94</v>
      </c>
      <c r="I180" s="12">
        <v>1.92</v>
      </c>
      <c r="J180" s="12">
        <v>83</v>
      </c>
      <c r="K180" s="12">
        <v>25</v>
      </c>
      <c r="L180" s="23">
        <f t="shared" si="5"/>
        <v>2075</v>
      </c>
      <c r="M180" s="13" t="s">
        <v>1322</v>
      </c>
      <c r="N180" s="13" t="s">
        <v>932</v>
      </c>
      <c r="O180" s="24">
        <f>IF(P180="","",VLOOKUP(P180,Mapping!AT:AU,2,FALSE))</f>
        <v>3</v>
      </c>
      <c r="P180" s="13" t="s">
        <v>148</v>
      </c>
    </row>
    <row r="181" spans="1:16">
      <c r="A181" s="85">
        <v>1190</v>
      </c>
      <c r="B181" s="71" t="s">
        <v>189</v>
      </c>
      <c r="C181" s="26" t="s">
        <v>2916</v>
      </c>
      <c r="D181" s="73">
        <v>44944</v>
      </c>
      <c r="E181" s="116" t="s">
        <v>1412</v>
      </c>
      <c r="F181" s="116"/>
      <c r="G181" s="12">
        <v>195.3</v>
      </c>
      <c r="H181" s="12">
        <v>1.89</v>
      </c>
      <c r="I181" s="12">
        <v>1.69</v>
      </c>
      <c r="J181" s="12">
        <v>87.4</v>
      </c>
      <c r="K181" s="12">
        <v>25</v>
      </c>
      <c r="L181" s="23">
        <f t="shared" si="5"/>
        <v>2185</v>
      </c>
      <c r="M181" s="13" t="s">
        <v>1322</v>
      </c>
      <c r="N181" s="13" t="s">
        <v>932</v>
      </c>
      <c r="O181" s="24">
        <f>IF(P181="","",VLOOKUP(P181,Mapping!AT:AU,2,FALSE))</f>
        <v>3</v>
      </c>
      <c r="P181" s="13" t="s">
        <v>148</v>
      </c>
    </row>
    <row r="182" spans="1:16">
      <c r="A182" s="85">
        <v>1160</v>
      </c>
      <c r="B182" s="71" t="s">
        <v>180</v>
      </c>
      <c r="C182" s="26" t="s">
        <v>2916</v>
      </c>
      <c r="D182" s="73">
        <v>44944</v>
      </c>
      <c r="E182" s="116" t="s">
        <v>1412</v>
      </c>
      <c r="F182" s="116"/>
      <c r="G182" s="12">
        <v>93.1</v>
      </c>
      <c r="H182" s="12">
        <v>1.93</v>
      </c>
      <c r="I182" s="12">
        <v>1.96</v>
      </c>
      <c r="J182" s="12">
        <v>42.8</v>
      </c>
      <c r="K182" s="12">
        <v>25</v>
      </c>
      <c r="L182" s="23">
        <f t="shared" si="5"/>
        <v>1070</v>
      </c>
      <c r="M182" s="13" t="s">
        <v>1322</v>
      </c>
      <c r="N182" s="13" t="s">
        <v>932</v>
      </c>
      <c r="O182" s="24">
        <f>IF(P182="","",VLOOKUP(P182,Mapping!AT:AU,2,FALSE))</f>
        <v>3</v>
      </c>
      <c r="P182" s="13" t="s">
        <v>148</v>
      </c>
    </row>
    <row r="183" spans="1:16">
      <c r="A183" s="85" t="s">
        <v>607</v>
      </c>
      <c r="B183" s="71" t="s">
        <v>608</v>
      </c>
      <c r="C183" s="26" t="s">
        <v>2916</v>
      </c>
      <c r="D183" s="454">
        <v>44944</v>
      </c>
      <c r="E183" s="116" t="s">
        <v>1412</v>
      </c>
      <c r="F183" s="116"/>
      <c r="G183" s="12">
        <v>145.69999999999999</v>
      </c>
      <c r="H183" s="12">
        <v>1.82</v>
      </c>
      <c r="I183" s="12">
        <v>1.9</v>
      </c>
      <c r="J183" s="12">
        <v>93.4</v>
      </c>
      <c r="K183" s="12">
        <v>25</v>
      </c>
      <c r="L183" s="23">
        <f t="shared" si="5"/>
        <v>2335</v>
      </c>
      <c r="M183" s="13" t="s">
        <v>1322</v>
      </c>
      <c r="N183" s="13" t="s">
        <v>932</v>
      </c>
      <c r="O183" s="24">
        <f>IF(P183="","",VLOOKUP(P183,Mapping!AT:AU,2,FALSE))</f>
        <v>3</v>
      </c>
      <c r="P183" s="13" t="s">
        <v>148</v>
      </c>
    </row>
    <row r="184" spans="1:16">
      <c r="A184" s="85" t="s">
        <v>626</v>
      </c>
      <c r="B184" s="71" t="s">
        <v>627</v>
      </c>
      <c r="C184" s="26" t="s">
        <v>2916</v>
      </c>
      <c r="D184" s="454">
        <v>44944</v>
      </c>
      <c r="E184" s="116" t="s">
        <v>1412</v>
      </c>
      <c r="F184" s="116"/>
      <c r="G184" s="12">
        <v>347.7</v>
      </c>
      <c r="H184" s="12">
        <v>1.99</v>
      </c>
      <c r="I184" s="12">
        <v>2.15</v>
      </c>
      <c r="J184" s="12">
        <v>95.6</v>
      </c>
      <c r="K184" s="12">
        <v>25</v>
      </c>
      <c r="L184" s="23">
        <f t="shared" si="5"/>
        <v>2390</v>
      </c>
      <c r="M184" s="13" t="s">
        <v>1322</v>
      </c>
      <c r="N184" s="13" t="s">
        <v>932</v>
      </c>
      <c r="O184" s="24">
        <f>IF(P184="","",VLOOKUP(P184,Mapping!AT:AU,2,FALSE))</f>
        <v>3</v>
      </c>
      <c r="P184" s="13" t="s">
        <v>148</v>
      </c>
    </row>
    <row r="185" spans="1:16">
      <c r="A185" s="85" t="s">
        <v>602</v>
      </c>
      <c r="B185" s="71" t="s">
        <v>603</v>
      </c>
      <c r="C185" s="26" t="s">
        <v>2916</v>
      </c>
      <c r="D185" s="454">
        <v>44944</v>
      </c>
      <c r="E185" s="116" t="s">
        <v>1412</v>
      </c>
      <c r="F185" s="116"/>
      <c r="G185" s="12">
        <v>339.9</v>
      </c>
      <c r="H185" s="12">
        <v>2.0099999999999998</v>
      </c>
      <c r="I185" s="12">
        <v>2.08</v>
      </c>
      <c r="J185" s="12">
        <v>87.2</v>
      </c>
      <c r="K185" s="12">
        <v>25</v>
      </c>
      <c r="L185" s="23">
        <f t="shared" si="5"/>
        <v>2180</v>
      </c>
      <c r="M185" s="13" t="s">
        <v>1322</v>
      </c>
      <c r="N185" s="13" t="s">
        <v>932</v>
      </c>
      <c r="O185" s="24">
        <f>IF(P185="","",VLOOKUP(P185,Mapping!AT:AU,2,FALSE))</f>
        <v>3</v>
      </c>
      <c r="P185" s="13" t="s">
        <v>148</v>
      </c>
    </row>
    <row r="186" spans="1:16">
      <c r="A186" s="85" t="s">
        <v>494</v>
      </c>
      <c r="B186" s="71" t="s">
        <v>495</v>
      </c>
      <c r="C186" s="26" t="s">
        <v>2916</v>
      </c>
      <c r="D186" s="454">
        <v>44944</v>
      </c>
      <c r="E186" s="116" t="s">
        <v>1412</v>
      </c>
      <c r="F186" s="116"/>
      <c r="G186" s="12">
        <v>511.2</v>
      </c>
      <c r="H186" s="12">
        <v>2.0099999999999998</v>
      </c>
      <c r="I186" s="12">
        <v>1.83</v>
      </c>
      <c r="J186" s="12">
        <v>77.2</v>
      </c>
      <c r="K186" s="12">
        <v>25</v>
      </c>
      <c r="L186" s="23">
        <f t="shared" si="5"/>
        <v>1930</v>
      </c>
      <c r="M186" s="13" t="s">
        <v>1322</v>
      </c>
      <c r="N186" s="13" t="s">
        <v>932</v>
      </c>
      <c r="O186" s="24">
        <f>IF(P186="","",VLOOKUP(P186,Mapping!AT:AU,2,FALSE))</f>
        <v>3</v>
      </c>
      <c r="P186" s="13" t="s">
        <v>148</v>
      </c>
    </row>
    <row r="187" spans="1:16">
      <c r="A187" s="85" t="s">
        <v>484</v>
      </c>
      <c r="B187" s="71" t="s">
        <v>485</v>
      </c>
      <c r="C187" s="26" t="s">
        <v>2916</v>
      </c>
      <c r="D187" s="454">
        <v>44944</v>
      </c>
      <c r="E187" s="116" t="s">
        <v>1412</v>
      </c>
      <c r="F187" s="116"/>
      <c r="G187" s="12">
        <v>313.39999999999998</v>
      </c>
      <c r="H187" s="12">
        <v>1.91</v>
      </c>
      <c r="I187" s="12">
        <v>1.51</v>
      </c>
      <c r="J187" s="12">
        <v>102</v>
      </c>
      <c r="K187" s="12">
        <v>25</v>
      </c>
      <c r="L187" s="23">
        <f t="shared" si="5"/>
        <v>2550</v>
      </c>
      <c r="M187" s="13" t="s">
        <v>1322</v>
      </c>
      <c r="N187" s="13" t="s">
        <v>932</v>
      </c>
      <c r="O187" s="24">
        <f>IF(P187="","",VLOOKUP(P187,Mapping!AT:AU,2,FALSE))</f>
        <v>3</v>
      </c>
      <c r="P187" s="13" t="s">
        <v>148</v>
      </c>
    </row>
    <row r="188" spans="1:16">
      <c r="A188" s="85" t="s">
        <v>633</v>
      </c>
      <c r="B188" s="71" t="s">
        <v>634</v>
      </c>
      <c r="C188" s="26" t="s">
        <v>2916</v>
      </c>
      <c r="D188" s="454">
        <v>44944</v>
      </c>
      <c r="E188" s="116" t="s">
        <v>1412</v>
      </c>
      <c r="F188" s="116"/>
      <c r="G188" s="12">
        <v>498.3</v>
      </c>
      <c r="H188" s="12">
        <v>2.04</v>
      </c>
      <c r="I188" s="12">
        <v>1.82</v>
      </c>
      <c r="J188" s="12">
        <v>90.8</v>
      </c>
      <c r="K188" s="12">
        <v>25</v>
      </c>
      <c r="L188" s="23">
        <f t="shared" si="5"/>
        <v>2270</v>
      </c>
      <c r="M188" s="13" t="s">
        <v>1322</v>
      </c>
      <c r="N188" s="13" t="s">
        <v>932</v>
      </c>
      <c r="O188" s="24">
        <f>IF(P188="","",VLOOKUP(P188,Mapping!AT:AU,2,FALSE))</f>
        <v>3</v>
      </c>
      <c r="P188" s="13" t="s">
        <v>148</v>
      </c>
    </row>
    <row r="189" spans="1:16">
      <c r="A189" s="85">
        <v>1191</v>
      </c>
      <c r="B189" s="71" t="s">
        <v>194</v>
      </c>
      <c r="C189" s="26" t="s">
        <v>2916</v>
      </c>
      <c r="D189" s="454">
        <v>44944</v>
      </c>
      <c r="E189" s="116" t="s">
        <v>3298</v>
      </c>
      <c r="F189" s="116"/>
      <c r="G189" s="12">
        <v>451.9</v>
      </c>
      <c r="H189" s="12">
        <v>2.1</v>
      </c>
      <c r="I189" s="12">
        <v>1.93</v>
      </c>
      <c r="J189" s="12">
        <v>40.6</v>
      </c>
      <c r="K189" s="12">
        <v>34</v>
      </c>
      <c r="L189" s="23">
        <f t="shared" si="5"/>
        <v>1380.4</v>
      </c>
      <c r="M189" s="13" t="s">
        <v>1322</v>
      </c>
      <c r="N189" s="13" t="s">
        <v>932</v>
      </c>
      <c r="O189" s="24">
        <f>IF(P189="","",VLOOKUP(P189,Mapping!AT:AU,2,FALSE))</f>
        <v>3</v>
      </c>
      <c r="P189" s="13" t="s">
        <v>148</v>
      </c>
    </row>
    <row r="190" spans="1:16">
      <c r="A190" s="85" t="s">
        <v>479</v>
      </c>
      <c r="B190" s="71" t="s">
        <v>480</v>
      </c>
      <c r="C190" s="26" t="s">
        <v>2916</v>
      </c>
      <c r="D190" s="454">
        <v>44944</v>
      </c>
      <c r="E190" s="116" t="s">
        <v>3298</v>
      </c>
      <c r="F190" s="116"/>
      <c r="G190" s="12">
        <v>71.7</v>
      </c>
      <c r="H190" s="12">
        <v>2.0299999999999998</v>
      </c>
      <c r="I190" s="12">
        <v>1.19</v>
      </c>
      <c r="J190" s="12">
        <v>20</v>
      </c>
      <c r="K190" s="12">
        <v>34</v>
      </c>
      <c r="L190" s="23">
        <f t="shared" si="5"/>
        <v>680</v>
      </c>
      <c r="M190" s="13" t="s">
        <v>1322</v>
      </c>
      <c r="N190" s="13"/>
      <c r="O190" s="24">
        <f>IF(P190="","",VLOOKUP(P190,Mapping!AT:AU,2,FALSE))</f>
        <v>3</v>
      </c>
      <c r="P190" s="13" t="s">
        <v>148</v>
      </c>
    </row>
    <row r="191" spans="1:16">
      <c r="A191" s="85">
        <v>1194</v>
      </c>
      <c r="B191" s="71" t="s">
        <v>197</v>
      </c>
      <c r="C191" s="26" t="s">
        <v>2916</v>
      </c>
      <c r="D191" s="454">
        <v>44944</v>
      </c>
      <c r="E191" s="116" t="s">
        <v>3298</v>
      </c>
      <c r="F191" s="116"/>
      <c r="G191" s="12">
        <v>598.4</v>
      </c>
      <c r="H191" s="12">
        <v>2.06</v>
      </c>
      <c r="I191" s="12">
        <v>2.09</v>
      </c>
      <c r="J191" s="12">
        <v>34.6</v>
      </c>
      <c r="K191" s="12">
        <v>34</v>
      </c>
      <c r="L191" s="23">
        <f t="shared" si="5"/>
        <v>1176.4000000000001</v>
      </c>
      <c r="M191" s="13" t="s">
        <v>1322</v>
      </c>
      <c r="N191" s="13" t="s">
        <v>932</v>
      </c>
      <c r="O191" s="24">
        <f>IF(P191="","",VLOOKUP(P191,Mapping!AT:AU,2,FALSE))</f>
        <v>3</v>
      </c>
      <c r="P191" s="13" t="s">
        <v>148</v>
      </c>
    </row>
    <row r="192" spans="1:16">
      <c r="A192" s="85">
        <v>1190</v>
      </c>
      <c r="B192" s="71" t="s">
        <v>189</v>
      </c>
      <c r="C192" s="26" t="s">
        <v>2916</v>
      </c>
      <c r="D192" s="454">
        <v>44944</v>
      </c>
      <c r="E192" s="116" t="s">
        <v>3298</v>
      </c>
      <c r="F192" s="116"/>
      <c r="G192" s="12">
        <v>486</v>
      </c>
      <c r="H192" s="12">
        <v>2.0499999999999998</v>
      </c>
      <c r="I192" s="12">
        <v>2.06</v>
      </c>
      <c r="J192" s="12">
        <v>93.2</v>
      </c>
      <c r="K192" s="12">
        <v>34</v>
      </c>
      <c r="L192" s="23">
        <f t="shared" si="5"/>
        <v>3168.8</v>
      </c>
      <c r="M192" s="13" t="s">
        <v>1322</v>
      </c>
      <c r="N192" s="13"/>
      <c r="O192" s="24">
        <f>IF(P192="","",VLOOKUP(P192,Mapping!AT:AU,2,FALSE))</f>
        <v>3</v>
      </c>
      <c r="P192" s="13" t="s">
        <v>148</v>
      </c>
    </row>
    <row r="193" spans="1:16">
      <c r="A193" s="85">
        <v>1160</v>
      </c>
      <c r="B193" s="71" t="s">
        <v>180</v>
      </c>
      <c r="C193" s="26" t="s">
        <v>2916</v>
      </c>
      <c r="D193" s="454">
        <v>44944</v>
      </c>
      <c r="E193" s="116" t="s">
        <v>3298</v>
      </c>
      <c r="F193" s="116"/>
      <c r="G193" s="12">
        <v>422.8</v>
      </c>
      <c r="H193" s="12">
        <v>2.08</v>
      </c>
      <c r="I193" s="12">
        <v>2.0699999999999998</v>
      </c>
      <c r="J193" s="12">
        <v>46</v>
      </c>
      <c r="K193" s="12">
        <v>34</v>
      </c>
      <c r="L193" s="23">
        <f t="shared" si="5"/>
        <v>1564</v>
      </c>
      <c r="M193" s="13" t="s">
        <v>1322</v>
      </c>
      <c r="N193" s="13" t="s">
        <v>932</v>
      </c>
      <c r="O193" s="24">
        <f>IF(P193="","",VLOOKUP(P193,Mapping!AT:AU,2,FALSE))</f>
        <v>3</v>
      </c>
      <c r="P193" s="13" t="s">
        <v>148</v>
      </c>
    </row>
    <row r="194" spans="1:16">
      <c r="A194" s="85" t="s">
        <v>607</v>
      </c>
      <c r="B194" s="71" t="s">
        <v>608</v>
      </c>
      <c r="C194" s="26" t="s">
        <v>2916</v>
      </c>
      <c r="D194" s="454">
        <v>44944</v>
      </c>
      <c r="E194" s="116" t="s">
        <v>3298</v>
      </c>
      <c r="F194" s="116"/>
      <c r="G194" s="12">
        <v>197.7</v>
      </c>
      <c r="H194" s="12">
        <v>2.0299999999999998</v>
      </c>
      <c r="I194" s="12">
        <v>1.9</v>
      </c>
      <c r="J194" s="12">
        <v>43.9</v>
      </c>
      <c r="K194" s="12">
        <v>34</v>
      </c>
      <c r="L194" s="23">
        <f t="shared" si="5"/>
        <v>1492.6</v>
      </c>
      <c r="M194" s="13" t="s">
        <v>1322</v>
      </c>
      <c r="N194" s="13" t="s">
        <v>932</v>
      </c>
      <c r="O194" s="24">
        <f>IF(P194="","",VLOOKUP(P194,Mapping!AT:AU,2,FALSE))</f>
        <v>3</v>
      </c>
      <c r="P194" s="13" t="s">
        <v>148</v>
      </c>
    </row>
    <row r="195" spans="1:16">
      <c r="A195" s="85" t="s">
        <v>626</v>
      </c>
      <c r="B195" s="71" t="s">
        <v>627</v>
      </c>
      <c r="C195" s="26" t="s">
        <v>2916</v>
      </c>
      <c r="D195" s="454">
        <v>44944</v>
      </c>
      <c r="E195" s="116" t="s">
        <v>3298</v>
      </c>
      <c r="F195" s="116"/>
      <c r="G195" s="12">
        <v>385.8</v>
      </c>
      <c r="H195" s="12">
        <v>2</v>
      </c>
      <c r="I195" s="12">
        <v>1.87</v>
      </c>
      <c r="J195" s="12">
        <v>61.4</v>
      </c>
      <c r="K195" s="12">
        <v>34</v>
      </c>
      <c r="L195" s="23">
        <f t="shared" si="5"/>
        <v>2087.6</v>
      </c>
      <c r="M195" s="13" t="s">
        <v>1322</v>
      </c>
      <c r="N195" s="13" t="s">
        <v>932</v>
      </c>
      <c r="O195" s="24">
        <f>IF(P195="","",VLOOKUP(P195,Mapping!AT:AU,2,FALSE))</f>
        <v>3</v>
      </c>
      <c r="P195" s="13" t="s">
        <v>148</v>
      </c>
    </row>
    <row r="196" spans="1:16">
      <c r="A196" s="85" t="s">
        <v>602</v>
      </c>
      <c r="B196" s="71" t="s">
        <v>603</v>
      </c>
      <c r="C196" s="26" t="s">
        <v>2916</v>
      </c>
      <c r="D196" s="454">
        <v>44944</v>
      </c>
      <c r="E196" s="116" t="s">
        <v>3298</v>
      </c>
      <c r="F196" s="116"/>
      <c r="G196" s="12">
        <v>418.9</v>
      </c>
      <c r="H196" s="12">
        <v>2.02</v>
      </c>
      <c r="I196" s="12">
        <v>2.14</v>
      </c>
      <c r="J196" s="12">
        <v>21</v>
      </c>
      <c r="K196" s="12">
        <v>34</v>
      </c>
      <c r="L196" s="23">
        <f t="shared" si="5"/>
        <v>714</v>
      </c>
      <c r="M196" s="13" t="s">
        <v>1322</v>
      </c>
      <c r="N196" s="13" t="s">
        <v>932</v>
      </c>
      <c r="O196" s="24">
        <f>IF(P196="","",VLOOKUP(P196,Mapping!AT:AU,2,FALSE))</f>
        <v>3</v>
      </c>
      <c r="P196" s="13" t="s">
        <v>148</v>
      </c>
    </row>
    <row r="197" spans="1:16">
      <c r="A197" s="85" t="s">
        <v>314</v>
      </c>
      <c r="B197" s="71" t="s">
        <v>315</v>
      </c>
      <c r="C197" s="26" t="s">
        <v>2916</v>
      </c>
      <c r="D197" s="253">
        <v>44985</v>
      </c>
      <c r="E197" s="12" t="s">
        <v>1412</v>
      </c>
      <c r="F197" s="12"/>
      <c r="G197" s="12">
        <v>191.8</v>
      </c>
      <c r="H197" s="12">
        <v>2.0699999999999998</v>
      </c>
      <c r="I197" s="12">
        <v>1.37</v>
      </c>
      <c r="J197" s="12">
        <v>38.200000000000003</v>
      </c>
      <c r="K197" s="12">
        <v>24</v>
      </c>
      <c r="L197" s="23">
        <f t="shared" si="5"/>
        <v>916.80000000000007</v>
      </c>
      <c r="M197" s="13" t="s">
        <v>1322</v>
      </c>
      <c r="N197" s="13" t="s">
        <v>911</v>
      </c>
      <c r="O197" s="24">
        <f>IF(P197="","",VLOOKUP(P197,Mapping!AT:AU,2,FALSE))</f>
        <v>2</v>
      </c>
      <c r="P197" s="13" t="s">
        <v>1</v>
      </c>
    </row>
    <row r="198" spans="1:16">
      <c r="A198" s="85" t="s">
        <v>336</v>
      </c>
      <c r="B198" s="71" t="s">
        <v>337</v>
      </c>
      <c r="C198" s="26" t="s">
        <v>2916</v>
      </c>
      <c r="D198" s="253">
        <v>44985</v>
      </c>
      <c r="E198" s="12" t="s">
        <v>1412</v>
      </c>
      <c r="F198" s="12"/>
      <c r="G198" s="12">
        <v>255.6</v>
      </c>
      <c r="H198" s="12">
        <v>2.08</v>
      </c>
      <c r="I198" s="12">
        <v>1.79</v>
      </c>
      <c r="J198" s="12">
        <v>75.400000000000006</v>
      </c>
      <c r="K198" s="12">
        <v>25</v>
      </c>
      <c r="L198" s="23">
        <f t="shared" ref="L198:L261" si="6">IF(OR(J198="",K198=""),"",J198*K198)</f>
        <v>1885.0000000000002</v>
      </c>
      <c r="M198" s="13" t="s">
        <v>1322</v>
      </c>
      <c r="N198" s="13" t="s">
        <v>932</v>
      </c>
      <c r="O198" s="24">
        <f>IF(P198="","",VLOOKUP(P198,Mapping!AT:AU,2,FALSE))</f>
        <v>2</v>
      </c>
      <c r="P198" s="13" t="s">
        <v>1</v>
      </c>
    </row>
    <row r="199" spans="1:16">
      <c r="A199" s="85" t="s">
        <v>3299</v>
      </c>
      <c r="B199" s="71" t="s">
        <v>259</v>
      </c>
      <c r="C199" s="26" t="s">
        <v>2916</v>
      </c>
      <c r="D199" s="253">
        <v>44985</v>
      </c>
      <c r="E199" s="12" t="s">
        <v>1412</v>
      </c>
      <c r="F199" s="12"/>
      <c r="G199" s="12">
        <v>269.39999999999998</v>
      </c>
      <c r="H199" s="12">
        <v>2.11</v>
      </c>
      <c r="I199" s="12">
        <v>1.55</v>
      </c>
      <c r="J199" s="12">
        <v>56</v>
      </c>
      <c r="K199" s="12">
        <v>25</v>
      </c>
      <c r="L199" s="23">
        <f t="shared" si="6"/>
        <v>1400</v>
      </c>
      <c r="M199" s="13" t="s">
        <v>1322</v>
      </c>
      <c r="N199" s="13" t="s">
        <v>932</v>
      </c>
      <c r="O199" s="24">
        <f>IF(P199="","",VLOOKUP(P199,Mapping!AT:AU,2,FALSE))</f>
        <v>2</v>
      </c>
      <c r="P199" s="13" t="s">
        <v>1</v>
      </c>
    </row>
    <row r="200" spans="1:16">
      <c r="A200" s="85" t="s">
        <v>3233</v>
      </c>
      <c r="B200" s="71" t="s">
        <v>201</v>
      </c>
      <c r="C200" s="26" t="s">
        <v>2916</v>
      </c>
      <c r="D200" s="253">
        <v>44985</v>
      </c>
      <c r="E200" s="12" t="s">
        <v>1412</v>
      </c>
      <c r="F200" s="12"/>
      <c r="G200" s="12">
        <v>554.1</v>
      </c>
      <c r="H200" s="12">
        <v>2.12</v>
      </c>
      <c r="I200" s="12">
        <v>1.98</v>
      </c>
      <c r="J200" s="12">
        <v>77.400000000000006</v>
      </c>
      <c r="K200" s="12">
        <v>25</v>
      </c>
      <c r="L200" s="23">
        <f t="shared" si="6"/>
        <v>1935.0000000000002</v>
      </c>
      <c r="M200" s="13" t="s">
        <v>1322</v>
      </c>
      <c r="N200" s="13" t="s">
        <v>932</v>
      </c>
      <c r="O200" s="24">
        <f>IF(P200="","",VLOOKUP(P200,Mapping!AT:AU,2,FALSE))</f>
        <v>2</v>
      </c>
      <c r="P200" s="13" t="s">
        <v>1</v>
      </c>
    </row>
    <row r="201" spans="1:16">
      <c r="A201" s="85" t="s">
        <v>3300</v>
      </c>
      <c r="B201" s="71" t="s">
        <v>220</v>
      </c>
      <c r="C201" s="26" t="s">
        <v>2916</v>
      </c>
      <c r="D201" s="253">
        <v>44985</v>
      </c>
      <c r="E201" s="12" t="s">
        <v>1412</v>
      </c>
      <c r="F201" s="12"/>
      <c r="G201" s="12">
        <v>281.3</v>
      </c>
      <c r="H201" s="12">
        <v>2.1</v>
      </c>
      <c r="I201" s="12">
        <v>1.98</v>
      </c>
      <c r="J201" s="12">
        <v>60.6</v>
      </c>
      <c r="K201" s="12">
        <v>25</v>
      </c>
      <c r="L201" s="23">
        <f t="shared" si="6"/>
        <v>1515</v>
      </c>
      <c r="M201" s="13" t="s">
        <v>1322</v>
      </c>
      <c r="N201" s="13" t="s">
        <v>932</v>
      </c>
      <c r="O201" s="24">
        <f>IF(P201="","",VLOOKUP(P201,Mapping!AT:AU,2,FALSE))</f>
        <v>2</v>
      </c>
      <c r="P201" s="13" t="s">
        <v>1</v>
      </c>
    </row>
    <row r="202" spans="1:16">
      <c r="A202" s="85" t="s">
        <v>3301</v>
      </c>
      <c r="B202" s="71" t="s">
        <v>327</v>
      </c>
      <c r="C202" s="26" t="s">
        <v>2916</v>
      </c>
      <c r="D202" s="253">
        <v>44985</v>
      </c>
      <c r="E202" s="12" t="s">
        <v>1412</v>
      </c>
      <c r="F202" s="12"/>
      <c r="G202" s="12">
        <v>477.2</v>
      </c>
      <c r="H202" s="12">
        <v>2.0499999999999998</v>
      </c>
      <c r="I202" s="12">
        <v>2.02</v>
      </c>
      <c r="J202" s="12">
        <v>76.2</v>
      </c>
      <c r="K202" s="12">
        <v>25</v>
      </c>
      <c r="L202" s="23">
        <f t="shared" si="6"/>
        <v>1905</v>
      </c>
      <c r="M202" s="13" t="s">
        <v>1322</v>
      </c>
      <c r="N202" s="13" t="s">
        <v>932</v>
      </c>
      <c r="O202" s="24">
        <f>IF(P202="","",VLOOKUP(P202,Mapping!AT:AU,2,FALSE))</f>
        <v>2</v>
      </c>
      <c r="P202" s="13" t="s">
        <v>1</v>
      </c>
    </row>
    <row r="203" spans="1:16">
      <c r="A203" s="85" t="s">
        <v>3302</v>
      </c>
      <c r="B203" s="71" t="s">
        <v>247</v>
      </c>
      <c r="C203" s="26" t="s">
        <v>2916</v>
      </c>
      <c r="D203" s="253">
        <v>44985</v>
      </c>
      <c r="E203" s="12" t="s">
        <v>1412</v>
      </c>
      <c r="F203" s="12"/>
      <c r="G203" s="12">
        <v>192.9</v>
      </c>
      <c r="H203" s="12">
        <v>2.0499999999999998</v>
      </c>
      <c r="I203" s="12">
        <v>1.78</v>
      </c>
      <c r="J203" s="12">
        <v>42.8</v>
      </c>
      <c r="K203" s="12">
        <v>25</v>
      </c>
      <c r="L203" s="23">
        <f t="shared" si="6"/>
        <v>1070</v>
      </c>
      <c r="M203" s="13" t="s">
        <v>1322</v>
      </c>
      <c r="N203" s="13" t="s">
        <v>932</v>
      </c>
      <c r="O203" s="24">
        <f>IF(P203="","",VLOOKUP(P203,Mapping!AT:AU,2,FALSE))</f>
        <v>2</v>
      </c>
      <c r="P203" s="13" t="s">
        <v>1</v>
      </c>
    </row>
    <row r="204" spans="1:16">
      <c r="A204" s="85" t="s">
        <v>500</v>
      </c>
      <c r="B204" s="71" t="s">
        <v>501</v>
      </c>
      <c r="C204" s="26" t="s">
        <v>2916</v>
      </c>
      <c r="D204" s="253">
        <v>44985</v>
      </c>
      <c r="E204" s="12" t="s">
        <v>3303</v>
      </c>
      <c r="F204" s="12"/>
      <c r="G204" s="12">
        <v>323.89999999999998</v>
      </c>
      <c r="H204" s="12">
        <v>2.1</v>
      </c>
      <c r="I204" s="12">
        <v>1.98</v>
      </c>
      <c r="J204" s="12">
        <v>51</v>
      </c>
      <c r="K204" s="12">
        <v>32</v>
      </c>
      <c r="L204" s="23">
        <f t="shared" si="6"/>
        <v>1632</v>
      </c>
      <c r="M204" s="13" t="s">
        <v>1322</v>
      </c>
      <c r="N204" s="13" t="s">
        <v>932</v>
      </c>
      <c r="O204" s="24">
        <f>IF(P204="","",VLOOKUP(P204,Mapping!AT:AU,2,FALSE))</f>
        <v>3</v>
      </c>
      <c r="P204" s="13" t="s">
        <v>148</v>
      </c>
    </row>
    <row r="205" spans="1:16">
      <c r="A205" s="85" t="s">
        <v>334</v>
      </c>
      <c r="B205" s="71" t="s">
        <v>335</v>
      </c>
      <c r="C205" s="26" t="s">
        <v>2916</v>
      </c>
      <c r="D205" s="253">
        <v>44985</v>
      </c>
      <c r="E205" s="12" t="s">
        <v>1412</v>
      </c>
      <c r="F205" s="12"/>
      <c r="G205" s="12">
        <v>461.6</v>
      </c>
      <c r="H205" s="12">
        <v>2.09</v>
      </c>
      <c r="I205" s="12">
        <v>1.83</v>
      </c>
      <c r="J205" s="12">
        <v>120</v>
      </c>
      <c r="K205" s="12">
        <v>25</v>
      </c>
      <c r="L205" s="23">
        <f t="shared" si="6"/>
        <v>3000</v>
      </c>
      <c r="M205" s="13" t="s">
        <v>1322</v>
      </c>
      <c r="N205" s="13" t="s">
        <v>932</v>
      </c>
      <c r="O205" s="24">
        <f>IF(P205="","",VLOOKUP(P205,Mapping!AT:AU,2,FALSE))</f>
        <v>2</v>
      </c>
      <c r="P205" s="13" t="s">
        <v>1</v>
      </c>
    </row>
    <row r="206" spans="1:16">
      <c r="A206" s="85" t="s">
        <v>3304</v>
      </c>
      <c r="B206" s="71" t="s">
        <v>265</v>
      </c>
      <c r="C206" s="26" t="s">
        <v>2916</v>
      </c>
      <c r="D206" s="253">
        <v>44985</v>
      </c>
      <c r="E206" s="12" t="s">
        <v>1412</v>
      </c>
      <c r="F206" s="12"/>
      <c r="G206" s="12">
        <v>387.9</v>
      </c>
      <c r="H206" s="12">
        <v>2.08</v>
      </c>
      <c r="I206" s="12">
        <v>2.02</v>
      </c>
      <c r="J206" s="12">
        <v>70.8</v>
      </c>
      <c r="K206" s="12">
        <v>25</v>
      </c>
      <c r="L206" s="23">
        <f t="shared" si="6"/>
        <v>1770</v>
      </c>
      <c r="M206" s="13" t="s">
        <v>1322</v>
      </c>
      <c r="N206" s="13" t="s">
        <v>932</v>
      </c>
      <c r="O206" s="24">
        <f>IF(P206="","",VLOOKUP(P206,Mapping!AT:AU,2,FALSE))</f>
        <v>2</v>
      </c>
      <c r="P206" s="13" t="s">
        <v>1</v>
      </c>
    </row>
    <row r="207" spans="1:16">
      <c r="A207" s="85" t="s">
        <v>3234</v>
      </c>
      <c r="B207" s="71" t="s">
        <v>207</v>
      </c>
      <c r="C207" s="26" t="s">
        <v>2916</v>
      </c>
      <c r="D207" s="253">
        <v>44985</v>
      </c>
      <c r="E207" s="12" t="s">
        <v>1412</v>
      </c>
      <c r="F207" s="12"/>
      <c r="G207" s="12">
        <v>202</v>
      </c>
      <c r="H207" s="12">
        <v>2.09</v>
      </c>
      <c r="I207" s="12">
        <v>1.91</v>
      </c>
      <c r="J207" s="12">
        <v>44</v>
      </c>
      <c r="K207" s="12">
        <v>25</v>
      </c>
      <c r="L207" s="23">
        <f t="shared" si="6"/>
        <v>1100</v>
      </c>
      <c r="M207" s="13" t="s">
        <v>1322</v>
      </c>
      <c r="N207" s="13" t="s">
        <v>932</v>
      </c>
      <c r="O207" s="24">
        <f>IF(P207="","",VLOOKUP(P207,Mapping!AT:AU,2,FALSE))</f>
        <v>2</v>
      </c>
      <c r="P207" s="13" t="s">
        <v>1</v>
      </c>
    </row>
    <row r="208" spans="1:16">
      <c r="A208" s="71" t="s">
        <v>3305</v>
      </c>
      <c r="B208" s="71" t="s">
        <v>232</v>
      </c>
      <c r="C208" s="26" t="s">
        <v>2916</v>
      </c>
      <c r="D208" s="253">
        <v>44985</v>
      </c>
      <c r="E208" s="12" t="s">
        <v>1412</v>
      </c>
      <c r="F208" s="12"/>
      <c r="G208" s="12">
        <v>307</v>
      </c>
      <c r="H208" s="12">
        <v>2.09</v>
      </c>
      <c r="I208" s="12">
        <v>1.84</v>
      </c>
      <c r="J208" s="12">
        <v>73.599999999999994</v>
      </c>
      <c r="K208" s="12">
        <v>25</v>
      </c>
      <c r="L208" s="23">
        <f t="shared" si="6"/>
        <v>1839.9999999999998</v>
      </c>
      <c r="M208" s="13" t="s">
        <v>1322</v>
      </c>
      <c r="N208" s="13" t="s">
        <v>932</v>
      </c>
      <c r="O208" s="24">
        <f>IF(P208="","",VLOOKUP(P208,Mapping!AT:AU,2,FALSE))</f>
        <v>2</v>
      </c>
      <c r="P208" s="13" t="s">
        <v>1</v>
      </c>
    </row>
    <row r="209" spans="1:16">
      <c r="A209" s="71" t="s">
        <v>3246</v>
      </c>
      <c r="B209" s="71" t="s">
        <v>369</v>
      </c>
      <c r="C209" s="26" t="s">
        <v>2916</v>
      </c>
      <c r="D209" s="253">
        <v>44985</v>
      </c>
      <c r="E209" s="12" t="s">
        <v>1412</v>
      </c>
      <c r="F209" s="12"/>
      <c r="G209" s="12">
        <v>249.7</v>
      </c>
      <c r="H209" s="12">
        <v>2.0499999999999998</v>
      </c>
      <c r="I209" s="12">
        <v>1.8</v>
      </c>
      <c r="J209" s="12">
        <v>56</v>
      </c>
      <c r="K209" s="12">
        <v>25</v>
      </c>
      <c r="L209" s="23">
        <f t="shared" si="6"/>
        <v>1400</v>
      </c>
      <c r="M209" s="13" t="s">
        <v>1322</v>
      </c>
      <c r="N209" s="13" t="s">
        <v>932</v>
      </c>
      <c r="O209" s="24">
        <f>IF(P209="","",VLOOKUP(P209,Mapping!AT:AU,2,FALSE))</f>
        <v>2</v>
      </c>
      <c r="P209" s="13" t="s">
        <v>1</v>
      </c>
    </row>
    <row r="210" spans="1:16">
      <c r="A210" s="71" t="s">
        <v>3306</v>
      </c>
      <c r="B210" s="71" t="s">
        <v>254</v>
      </c>
      <c r="C210" s="26" t="s">
        <v>2916</v>
      </c>
      <c r="D210" s="253">
        <v>44985</v>
      </c>
      <c r="E210" s="12" t="s">
        <v>1412</v>
      </c>
      <c r="F210" s="12"/>
      <c r="G210" s="12">
        <v>307.5</v>
      </c>
      <c r="H210" s="12">
        <v>2.11</v>
      </c>
      <c r="I210" s="12">
        <v>2.06</v>
      </c>
      <c r="J210" s="12">
        <v>55.4</v>
      </c>
      <c r="K210" s="12">
        <v>25</v>
      </c>
      <c r="L210" s="23">
        <f t="shared" si="6"/>
        <v>1385</v>
      </c>
      <c r="M210" s="13" t="s">
        <v>1322</v>
      </c>
      <c r="N210" s="13" t="s">
        <v>932</v>
      </c>
      <c r="O210" s="24">
        <f>IF(P210="","",VLOOKUP(P210,Mapping!AT:AU,2,FALSE))</f>
        <v>2</v>
      </c>
      <c r="P210" s="13" t="s">
        <v>1</v>
      </c>
    </row>
    <row r="211" spans="1:16">
      <c r="A211" s="71" t="s">
        <v>3307</v>
      </c>
      <c r="B211" s="71" t="s">
        <v>292</v>
      </c>
      <c r="C211" s="26" t="s">
        <v>2916</v>
      </c>
      <c r="D211" s="253">
        <v>44985</v>
      </c>
      <c r="E211" s="12" t="s">
        <v>1412</v>
      </c>
      <c r="F211" s="12"/>
      <c r="G211" s="12">
        <v>559.1</v>
      </c>
      <c r="H211" s="12">
        <v>2.11</v>
      </c>
      <c r="I211" s="12">
        <v>2.0699999999999998</v>
      </c>
      <c r="J211" s="12">
        <v>69.400000000000006</v>
      </c>
      <c r="K211" s="12">
        <v>25</v>
      </c>
      <c r="L211" s="23">
        <f t="shared" si="6"/>
        <v>1735.0000000000002</v>
      </c>
      <c r="M211" s="13" t="s">
        <v>1322</v>
      </c>
      <c r="N211" s="13" t="s">
        <v>932</v>
      </c>
      <c r="O211" s="24">
        <f>IF(P211="","",VLOOKUP(P211,Mapping!AT:AU,2,FALSE))</f>
        <v>2</v>
      </c>
      <c r="P211" s="13" t="s">
        <v>1</v>
      </c>
    </row>
    <row r="212" spans="1:16">
      <c r="A212" s="71" t="s">
        <v>3236</v>
      </c>
      <c r="B212" s="71" t="s">
        <v>216</v>
      </c>
      <c r="C212" s="26" t="s">
        <v>2916</v>
      </c>
      <c r="D212" s="253">
        <v>44985</v>
      </c>
      <c r="E212" s="12" t="s">
        <v>1412</v>
      </c>
      <c r="F212" s="12"/>
      <c r="G212" s="12">
        <v>630.70000000000005</v>
      </c>
      <c r="H212" s="12">
        <v>1.94</v>
      </c>
      <c r="I212" s="12">
        <v>1.98</v>
      </c>
      <c r="J212" s="12">
        <v>120</v>
      </c>
      <c r="K212" s="12">
        <v>25</v>
      </c>
      <c r="L212" s="23">
        <f t="shared" si="6"/>
        <v>3000</v>
      </c>
      <c r="M212" s="13" t="s">
        <v>1322</v>
      </c>
      <c r="N212" s="13" t="s">
        <v>932</v>
      </c>
      <c r="O212" s="24">
        <f>IF(P212="","",VLOOKUP(P212,Mapping!AT:AU,2,FALSE))</f>
        <v>2</v>
      </c>
      <c r="P212" s="13" t="s">
        <v>1</v>
      </c>
    </row>
    <row r="213" spans="1:16">
      <c r="A213" s="71" t="s">
        <v>302</v>
      </c>
      <c r="B213" s="71" t="s">
        <v>303</v>
      </c>
      <c r="C213" s="26" t="s">
        <v>2916</v>
      </c>
      <c r="D213" s="253">
        <v>44986</v>
      </c>
      <c r="E213" s="12" t="s">
        <v>1412</v>
      </c>
      <c r="F213" s="12"/>
      <c r="G213" s="12">
        <v>94.4</v>
      </c>
      <c r="H213" s="12">
        <v>2.09</v>
      </c>
      <c r="I213" s="12">
        <v>0.97</v>
      </c>
      <c r="J213" s="12">
        <v>17.3</v>
      </c>
      <c r="K213" s="12">
        <v>25</v>
      </c>
      <c r="L213" s="23">
        <f t="shared" si="6"/>
        <v>432.5</v>
      </c>
      <c r="M213" s="13" t="s">
        <v>1322</v>
      </c>
      <c r="N213" s="13" t="s">
        <v>911</v>
      </c>
      <c r="O213" s="24">
        <f>IF(P213="","",VLOOKUP(P213,Mapping!AT:AU,2,FALSE))</f>
        <v>2</v>
      </c>
      <c r="P213" s="13" t="s">
        <v>1</v>
      </c>
    </row>
    <row r="214" spans="1:16">
      <c r="A214" s="71" t="s">
        <v>339</v>
      </c>
      <c r="B214" s="71" t="s">
        <v>340</v>
      </c>
      <c r="C214" s="26" t="s">
        <v>2916</v>
      </c>
      <c r="D214" s="253">
        <v>44986</v>
      </c>
      <c r="E214" s="12" t="s">
        <v>1412</v>
      </c>
      <c r="F214" s="12"/>
      <c r="G214" s="12">
        <v>97.5</v>
      </c>
      <c r="H214" s="12">
        <v>2.04</v>
      </c>
      <c r="I214" s="12">
        <v>1.68</v>
      </c>
      <c r="J214" s="12">
        <v>24.6</v>
      </c>
      <c r="K214" s="12">
        <v>25</v>
      </c>
      <c r="L214" s="23">
        <f t="shared" si="6"/>
        <v>615</v>
      </c>
      <c r="M214" s="13" t="s">
        <v>1322</v>
      </c>
      <c r="N214" s="13" t="s">
        <v>932</v>
      </c>
      <c r="O214" s="24">
        <f>IF(P214="","",VLOOKUP(P214,Mapping!AT:AU,2,FALSE))</f>
        <v>2</v>
      </c>
      <c r="P214" s="13" t="s">
        <v>1</v>
      </c>
    </row>
    <row r="215" spans="1:16">
      <c r="A215" s="71" t="s">
        <v>3308</v>
      </c>
      <c r="B215" s="71" t="s">
        <v>250</v>
      </c>
      <c r="C215" s="26" t="s">
        <v>2916</v>
      </c>
      <c r="D215" s="253">
        <v>44986</v>
      </c>
      <c r="E215" s="12" t="s">
        <v>1412</v>
      </c>
      <c r="F215" s="12"/>
      <c r="G215" s="12">
        <v>90.6</v>
      </c>
      <c r="H215" s="12">
        <v>2.0099999999999998</v>
      </c>
      <c r="I215" s="12">
        <v>1.78</v>
      </c>
      <c r="J215" s="12">
        <v>43</v>
      </c>
      <c r="K215" s="12">
        <v>25</v>
      </c>
      <c r="L215" s="23">
        <f t="shared" si="6"/>
        <v>1075</v>
      </c>
      <c r="M215" s="13" t="s">
        <v>1322</v>
      </c>
      <c r="N215" s="13" t="s">
        <v>932</v>
      </c>
      <c r="O215" s="24">
        <f>IF(P215="","",VLOOKUP(P215,Mapping!AT:AU,2,FALSE))</f>
        <v>2</v>
      </c>
      <c r="P215" s="13" t="s">
        <v>1</v>
      </c>
    </row>
    <row r="216" spans="1:16">
      <c r="A216" s="71" t="s">
        <v>341</v>
      </c>
      <c r="B216" s="71" t="s">
        <v>342</v>
      </c>
      <c r="C216" s="26" t="s">
        <v>2916</v>
      </c>
      <c r="D216" s="253">
        <v>44986</v>
      </c>
      <c r="E216" s="12" t="s">
        <v>1412</v>
      </c>
      <c r="F216" s="12"/>
      <c r="G216" s="12">
        <v>87.9</v>
      </c>
      <c r="H216" s="12">
        <v>1.96</v>
      </c>
      <c r="I216" s="12">
        <v>1.68</v>
      </c>
      <c r="J216" s="12">
        <v>47</v>
      </c>
      <c r="K216" s="12">
        <v>25</v>
      </c>
      <c r="L216" s="23">
        <f t="shared" si="6"/>
        <v>1175</v>
      </c>
      <c r="M216" s="13" t="s">
        <v>1322</v>
      </c>
      <c r="N216" s="13" t="s">
        <v>932</v>
      </c>
      <c r="O216" s="24">
        <f>IF(P216="","",VLOOKUP(P216,Mapping!AT:AU,2,FALSE))</f>
        <v>2</v>
      </c>
      <c r="P216" s="13" t="s">
        <v>1</v>
      </c>
    </row>
    <row r="217" spans="1:16">
      <c r="A217" s="71" t="s">
        <v>3309</v>
      </c>
      <c r="B217" s="71" t="s">
        <v>253</v>
      </c>
      <c r="C217" s="26" t="s">
        <v>2916</v>
      </c>
      <c r="D217" s="253">
        <v>44986</v>
      </c>
      <c r="E217" s="12" t="s">
        <v>1412</v>
      </c>
      <c r="F217" s="12"/>
      <c r="G217" s="12">
        <v>272.5</v>
      </c>
      <c r="H217" s="12">
        <v>2.0699999999999998</v>
      </c>
      <c r="I217" s="12">
        <v>2</v>
      </c>
      <c r="J217" s="12">
        <v>64</v>
      </c>
      <c r="K217" s="12">
        <v>25</v>
      </c>
      <c r="L217" s="23">
        <f t="shared" si="6"/>
        <v>1600</v>
      </c>
      <c r="M217" s="13" t="s">
        <v>1322</v>
      </c>
      <c r="N217" s="13" t="s">
        <v>932</v>
      </c>
      <c r="O217" s="24">
        <f>IF(P217="","",VLOOKUP(P217,Mapping!AT:AU,2,FALSE))</f>
        <v>2</v>
      </c>
      <c r="P217" s="13" t="s">
        <v>1</v>
      </c>
    </row>
    <row r="218" spans="1:16">
      <c r="A218" s="71" t="s">
        <v>275</v>
      </c>
      <c r="B218" s="71" t="s">
        <v>276</v>
      </c>
      <c r="C218" s="26" t="s">
        <v>2916</v>
      </c>
      <c r="D218" s="253">
        <v>44986</v>
      </c>
      <c r="E218" s="12" t="s">
        <v>1412</v>
      </c>
      <c r="F218" s="12"/>
      <c r="G218" s="12">
        <v>161</v>
      </c>
      <c r="H218" s="12">
        <v>2.0699999999999998</v>
      </c>
      <c r="I218" s="12">
        <v>1.84</v>
      </c>
      <c r="J218" s="12">
        <v>42.2</v>
      </c>
      <c r="K218" s="12">
        <v>25</v>
      </c>
      <c r="L218" s="23">
        <f t="shared" si="6"/>
        <v>1055</v>
      </c>
      <c r="M218" s="13" t="s">
        <v>1322</v>
      </c>
      <c r="N218" s="13" t="s">
        <v>932</v>
      </c>
      <c r="O218" s="24">
        <f>IF(P218="","",VLOOKUP(P218,Mapping!AT:AU,2,FALSE))</f>
        <v>2</v>
      </c>
      <c r="P218" s="13" t="s">
        <v>1</v>
      </c>
    </row>
    <row r="219" spans="1:16">
      <c r="A219" s="71" t="s">
        <v>288</v>
      </c>
      <c r="B219" s="71" t="s">
        <v>289</v>
      </c>
      <c r="C219" s="26" t="s">
        <v>2916</v>
      </c>
      <c r="D219" s="253">
        <v>44986</v>
      </c>
      <c r="E219" s="12" t="s">
        <v>1412</v>
      </c>
      <c r="F219" s="12"/>
      <c r="G219" s="12">
        <v>117</v>
      </c>
      <c r="H219" s="12">
        <v>1.95</v>
      </c>
      <c r="I219" s="12">
        <v>1.47</v>
      </c>
      <c r="J219" s="12">
        <v>59.6</v>
      </c>
      <c r="K219" s="12">
        <v>25</v>
      </c>
      <c r="L219" s="23">
        <f t="shared" si="6"/>
        <v>1490</v>
      </c>
      <c r="M219" s="13" t="s">
        <v>1322</v>
      </c>
      <c r="N219" s="13" t="s">
        <v>932</v>
      </c>
      <c r="O219" s="24">
        <f>IF(P219="","",VLOOKUP(P219,Mapping!AT:AU,2,FALSE))</f>
        <v>2</v>
      </c>
      <c r="P219" s="13" t="s">
        <v>1</v>
      </c>
    </row>
    <row r="220" spans="1:16">
      <c r="A220" s="71" t="s">
        <v>424</v>
      </c>
      <c r="B220" s="71"/>
      <c r="C220" s="26" t="s">
        <v>2916</v>
      </c>
      <c r="D220" s="253">
        <v>44986</v>
      </c>
      <c r="E220" s="12" t="s">
        <v>1412</v>
      </c>
      <c r="F220" s="12"/>
      <c r="G220" s="12">
        <v>88.3</v>
      </c>
      <c r="H220" s="12">
        <v>2</v>
      </c>
      <c r="I220" s="12">
        <v>1.74</v>
      </c>
      <c r="J220" s="12">
        <v>38.6</v>
      </c>
      <c r="K220" s="12">
        <v>25</v>
      </c>
      <c r="L220" s="23">
        <f t="shared" si="6"/>
        <v>965</v>
      </c>
      <c r="M220" s="13" t="s">
        <v>1322</v>
      </c>
      <c r="N220" s="13" t="s">
        <v>932</v>
      </c>
      <c r="O220" s="24">
        <f>IF(P220="","",VLOOKUP(P220,Mapping!AT:AU,2,FALSE))</f>
        <v>2</v>
      </c>
      <c r="P220" s="13" t="s">
        <v>1</v>
      </c>
    </row>
    <row r="221" spans="1:16">
      <c r="A221" s="71" t="s">
        <v>3310</v>
      </c>
      <c r="B221" s="71" t="s">
        <v>229</v>
      </c>
      <c r="C221" s="26" t="s">
        <v>2916</v>
      </c>
      <c r="D221" s="253">
        <v>44986</v>
      </c>
      <c r="E221" s="12" t="s">
        <v>1412</v>
      </c>
      <c r="F221" s="12"/>
      <c r="G221" s="12">
        <v>67.900000000000006</v>
      </c>
      <c r="H221" s="12">
        <v>2.0699999999999998</v>
      </c>
      <c r="I221" s="12">
        <v>1.01</v>
      </c>
      <c r="J221" s="12">
        <v>19.5</v>
      </c>
      <c r="K221" s="12">
        <v>25</v>
      </c>
      <c r="L221" s="23">
        <f t="shared" si="6"/>
        <v>487.5</v>
      </c>
      <c r="M221" s="13" t="s">
        <v>1322</v>
      </c>
      <c r="N221" s="13" t="s">
        <v>911</v>
      </c>
      <c r="O221" s="24">
        <f>IF(P221="","",VLOOKUP(P221,Mapping!AT:AU,2,FALSE))</f>
        <v>2</v>
      </c>
      <c r="P221" s="13" t="s">
        <v>1</v>
      </c>
    </row>
    <row r="222" spans="1:16">
      <c r="A222" s="71" t="s">
        <v>346</v>
      </c>
      <c r="B222" s="71" t="s">
        <v>347</v>
      </c>
      <c r="C222" s="26" t="s">
        <v>2916</v>
      </c>
      <c r="D222" s="253">
        <v>44986</v>
      </c>
      <c r="E222" s="12" t="s">
        <v>1412</v>
      </c>
      <c r="F222" s="12"/>
      <c r="G222" s="12">
        <v>57.1</v>
      </c>
      <c r="H222" s="12">
        <v>1.99</v>
      </c>
      <c r="I222" s="12">
        <v>1.1499999999999999</v>
      </c>
      <c r="J222" s="12">
        <v>23.6</v>
      </c>
      <c r="K222" s="12">
        <v>25</v>
      </c>
      <c r="L222" s="23">
        <f t="shared" si="6"/>
        <v>590</v>
      </c>
      <c r="M222" s="13" t="s">
        <v>1322</v>
      </c>
      <c r="N222" s="13" t="s">
        <v>911</v>
      </c>
      <c r="O222" s="24">
        <f>IF(P222="","",VLOOKUP(P222,Mapping!AT:AU,2,FALSE))</f>
        <v>2</v>
      </c>
      <c r="P222" s="13" t="s">
        <v>1</v>
      </c>
    </row>
    <row r="223" spans="1:16">
      <c r="A223" s="71" t="s">
        <v>3311</v>
      </c>
      <c r="B223" s="71" t="s">
        <v>306</v>
      </c>
      <c r="C223" s="26" t="s">
        <v>2916</v>
      </c>
      <c r="D223" s="253">
        <v>44986</v>
      </c>
      <c r="E223" s="12" t="s">
        <v>1412</v>
      </c>
      <c r="F223" s="12"/>
      <c r="G223" s="12">
        <v>261.3</v>
      </c>
      <c r="H223" s="12">
        <v>2.06</v>
      </c>
      <c r="I223" s="12">
        <v>1.94</v>
      </c>
      <c r="J223" s="12">
        <v>63.6</v>
      </c>
      <c r="K223" s="12">
        <v>25</v>
      </c>
      <c r="L223" s="23">
        <f t="shared" si="6"/>
        <v>1590</v>
      </c>
      <c r="M223" s="13" t="s">
        <v>1322</v>
      </c>
      <c r="N223" s="13" t="s">
        <v>932</v>
      </c>
      <c r="O223" s="24">
        <f>IF(P223="","",VLOOKUP(P223,Mapping!AT:AU,2,FALSE))</f>
        <v>2</v>
      </c>
      <c r="P223" s="13" t="s">
        <v>1</v>
      </c>
    </row>
    <row r="224" spans="1:16">
      <c r="A224" s="71" t="s">
        <v>3312</v>
      </c>
      <c r="B224" s="71" t="s">
        <v>409</v>
      </c>
      <c r="C224" s="26" t="s">
        <v>2916</v>
      </c>
      <c r="D224" s="253">
        <v>44986</v>
      </c>
      <c r="E224" s="12" t="s">
        <v>1412</v>
      </c>
      <c r="F224" s="12"/>
      <c r="G224" s="12">
        <v>57.4</v>
      </c>
      <c r="H224" s="12">
        <v>2.09</v>
      </c>
      <c r="I224" s="12">
        <v>1.61</v>
      </c>
      <c r="J224" s="12">
        <v>16.7</v>
      </c>
      <c r="K224" s="12">
        <v>25</v>
      </c>
      <c r="L224" s="23">
        <f t="shared" si="6"/>
        <v>417.5</v>
      </c>
      <c r="M224" s="13" t="s">
        <v>1322</v>
      </c>
      <c r="N224" s="13" t="s">
        <v>932</v>
      </c>
      <c r="O224" s="24">
        <f>IF(P224="","",VLOOKUP(P224,Mapping!AT:AU,2,FALSE))</f>
        <v>2</v>
      </c>
      <c r="P224" s="13" t="s">
        <v>1</v>
      </c>
    </row>
    <row r="225" spans="1:16">
      <c r="A225" s="71" t="s">
        <v>3253</v>
      </c>
      <c r="B225" s="71" t="s">
        <v>3254</v>
      </c>
      <c r="C225" s="26" t="s">
        <v>2916</v>
      </c>
      <c r="D225" s="253">
        <v>44986</v>
      </c>
      <c r="E225" s="12" t="s">
        <v>1412</v>
      </c>
      <c r="F225" s="12"/>
      <c r="G225" s="12">
        <v>143.5</v>
      </c>
      <c r="H225" s="12">
        <v>2.0099999999999998</v>
      </c>
      <c r="I225" s="12">
        <v>176</v>
      </c>
      <c r="J225" s="12">
        <v>53</v>
      </c>
      <c r="K225" s="12">
        <v>25</v>
      </c>
      <c r="L225" s="23">
        <f t="shared" si="6"/>
        <v>1325</v>
      </c>
      <c r="M225" s="13" t="s">
        <v>1322</v>
      </c>
      <c r="N225" s="13" t="s">
        <v>932</v>
      </c>
      <c r="O225" s="24">
        <f>IF(P225="","",VLOOKUP(P225,Mapping!AT:AU,2,FALSE))</f>
        <v>2</v>
      </c>
      <c r="P225" s="13" t="s">
        <v>1</v>
      </c>
    </row>
    <row r="226" spans="1:16">
      <c r="A226" s="71" t="s">
        <v>3313</v>
      </c>
      <c r="B226" s="71" t="s">
        <v>223</v>
      </c>
      <c r="C226" s="26" t="s">
        <v>2916</v>
      </c>
      <c r="D226" s="253">
        <v>44986</v>
      </c>
      <c r="E226" s="12" t="s">
        <v>1412</v>
      </c>
      <c r="F226" s="12"/>
      <c r="G226" s="12">
        <v>320.10000000000002</v>
      </c>
      <c r="H226" s="12">
        <v>2.1</v>
      </c>
      <c r="I226" s="12">
        <v>2.02</v>
      </c>
      <c r="J226" s="12">
        <v>50.2</v>
      </c>
      <c r="K226" s="12">
        <v>25</v>
      </c>
      <c r="L226" s="23">
        <f t="shared" si="6"/>
        <v>1255</v>
      </c>
      <c r="M226" s="13" t="s">
        <v>1322</v>
      </c>
      <c r="N226" s="13" t="s">
        <v>932</v>
      </c>
      <c r="O226" s="24">
        <f>IF(P226="","",VLOOKUP(P226,Mapping!AT:AU,2,FALSE))</f>
        <v>2</v>
      </c>
      <c r="P226" s="13" t="s">
        <v>1</v>
      </c>
    </row>
    <row r="227" spans="1:16">
      <c r="A227" s="71" t="s">
        <v>3314</v>
      </c>
      <c r="B227" s="71" t="s">
        <v>228</v>
      </c>
      <c r="C227" s="26" t="s">
        <v>2916</v>
      </c>
      <c r="D227" s="253">
        <v>44986</v>
      </c>
      <c r="E227" s="12" t="s">
        <v>1412</v>
      </c>
      <c r="F227" s="12"/>
      <c r="G227" s="12">
        <v>284</v>
      </c>
      <c r="H227" s="12">
        <v>2.08</v>
      </c>
      <c r="I227" s="12">
        <v>1.61</v>
      </c>
      <c r="J227" s="12">
        <v>71</v>
      </c>
      <c r="K227" s="12">
        <v>25</v>
      </c>
      <c r="L227" s="23">
        <f t="shared" si="6"/>
        <v>1775</v>
      </c>
      <c r="M227" s="13" t="s">
        <v>1322</v>
      </c>
      <c r="N227" s="13" t="s">
        <v>932</v>
      </c>
      <c r="O227" s="24">
        <f>IF(P227="","",VLOOKUP(P227,Mapping!AT:AU,2,FALSE))</f>
        <v>2</v>
      </c>
      <c r="P227" s="13" t="s">
        <v>1</v>
      </c>
    </row>
    <row r="228" spans="1:16">
      <c r="A228" s="71" t="s">
        <v>3251</v>
      </c>
      <c r="B228" s="71" t="s">
        <v>3252</v>
      </c>
      <c r="C228" s="26" t="s">
        <v>2916</v>
      </c>
      <c r="D228" s="253">
        <v>44986</v>
      </c>
      <c r="E228" s="12" t="s">
        <v>1412</v>
      </c>
      <c r="F228" s="12"/>
      <c r="G228" s="12">
        <v>252.8</v>
      </c>
      <c r="H228" s="12">
        <v>2.09</v>
      </c>
      <c r="I228" s="12">
        <v>1.89</v>
      </c>
      <c r="J228" s="12">
        <v>55.6</v>
      </c>
      <c r="K228" s="12">
        <v>25</v>
      </c>
      <c r="L228" s="23">
        <f t="shared" si="6"/>
        <v>1390</v>
      </c>
      <c r="M228" s="13" t="s">
        <v>1322</v>
      </c>
      <c r="N228" s="13" t="s">
        <v>932</v>
      </c>
      <c r="O228" s="24">
        <f>IF(P228="","",VLOOKUP(P228,Mapping!AT:AU,2,FALSE))</f>
        <v>2</v>
      </c>
      <c r="P228" s="13" t="s">
        <v>1</v>
      </c>
    </row>
    <row r="229" spans="1:16">
      <c r="A229" s="71" t="s">
        <v>286</v>
      </c>
      <c r="B229" s="71" t="s">
        <v>287</v>
      </c>
      <c r="C229" s="26" t="s">
        <v>2916</v>
      </c>
      <c r="D229" s="253">
        <v>44986</v>
      </c>
      <c r="E229" s="12" t="s">
        <v>1412</v>
      </c>
      <c r="F229" s="12"/>
      <c r="G229" s="12">
        <v>138</v>
      </c>
      <c r="H229" s="12">
        <v>2.06</v>
      </c>
      <c r="I229" s="12">
        <v>1.84</v>
      </c>
      <c r="J229" s="12">
        <v>27.2</v>
      </c>
      <c r="K229" s="12">
        <v>25</v>
      </c>
      <c r="L229" s="23">
        <f t="shared" si="6"/>
        <v>680</v>
      </c>
      <c r="M229" s="13" t="s">
        <v>1322</v>
      </c>
      <c r="N229" s="13" t="s">
        <v>932</v>
      </c>
      <c r="O229" s="24">
        <f>IF(P229="","",VLOOKUP(P229,Mapping!AT:AU,2,FALSE))</f>
        <v>2</v>
      </c>
      <c r="P229" s="13" t="s">
        <v>1</v>
      </c>
    </row>
    <row r="230" spans="1:16">
      <c r="A230" s="71" t="s">
        <v>319</v>
      </c>
      <c r="B230" s="71" t="s">
        <v>320</v>
      </c>
      <c r="C230" s="26" t="s">
        <v>2916</v>
      </c>
      <c r="D230" s="253">
        <v>44986</v>
      </c>
      <c r="E230" s="12" t="s">
        <v>1412</v>
      </c>
      <c r="F230" s="12"/>
      <c r="G230" s="12">
        <v>253</v>
      </c>
      <c r="H230" s="12">
        <v>2.06</v>
      </c>
      <c r="I230" s="12">
        <v>1.99</v>
      </c>
      <c r="J230" s="12">
        <v>13.6</v>
      </c>
      <c r="K230" s="12">
        <v>25</v>
      </c>
      <c r="L230" s="23">
        <f t="shared" si="6"/>
        <v>340</v>
      </c>
      <c r="M230" s="13" t="s">
        <v>1322</v>
      </c>
      <c r="N230" s="13" t="s">
        <v>932</v>
      </c>
      <c r="O230" s="24">
        <f>IF(P230="","",VLOOKUP(P230,Mapping!AT:AU,2,FALSE))</f>
        <v>2</v>
      </c>
      <c r="P230" s="13" t="s">
        <v>1</v>
      </c>
    </row>
    <row r="231" spans="1:16">
      <c r="A231" s="71" t="s">
        <v>314</v>
      </c>
      <c r="B231" s="71" t="s">
        <v>315</v>
      </c>
      <c r="C231" s="26" t="s">
        <v>2916</v>
      </c>
      <c r="D231" s="253">
        <v>44986</v>
      </c>
      <c r="E231" s="12" t="s">
        <v>3315</v>
      </c>
      <c r="F231" s="12"/>
      <c r="G231" s="12">
        <v>250.8</v>
      </c>
      <c r="H231" s="12">
        <v>2.0299999999999998</v>
      </c>
      <c r="I231" s="12">
        <v>1.29</v>
      </c>
      <c r="J231" s="12">
        <v>65.8</v>
      </c>
      <c r="K231" s="12">
        <v>25</v>
      </c>
      <c r="L231" s="23">
        <f t="shared" si="6"/>
        <v>1645</v>
      </c>
      <c r="M231" s="13" t="s">
        <v>1322</v>
      </c>
      <c r="N231" s="13" t="s">
        <v>932</v>
      </c>
      <c r="O231" s="24">
        <f>IF(P231="","",VLOOKUP(P231,Mapping!AT:AU,2,FALSE))</f>
        <v>2</v>
      </c>
      <c r="P231" s="13" t="s">
        <v>1</v>
      </c>
    </row>
    <row r="232" spans="1:16">
      <c r="A232" s="71" t="s">
        <v>419</v>
      </c>
      <c r="B232" s="71"/>
      <c r="C232" s="26" t="s">
        <v>2916</v>
      </c>
      <c r="D232" s="253">
        <v>44986</v>
      </c>
      <c r="E232" s="12" t="s">
        <v>1412</v>
      </c>
      <c r="F232" s="12"/>
      <c r="G232" s="12">
        <v>70.599999999999994</v>
      </c>
      <c r="H232" s="12">
        <v>2.0699999999999998</v>
      </c>
      <c r="I232" s="12">
        <v>2.04</v>
      </c>
      <c r="J232" s="12">
        <v>17.2</v>
      </c>
      <c r="K232" s="12">
        <v>25</v>
      </c>
      <c r="L232" s="23">
        <f t="shared" si="6"/>
        <v>430</v>
      </c>
      <c r="M232" s="13" t="s">
        <v>1322</v>
      </c>
      <c r="N232" s="13" t="s">
        <v>911</v>
      </c>
      <c r="O232" s="24">
        <f>IF(P232="","",VLOOKUP(P232,Mapping!AT:AU,2,FALSE))</f>
        <v>2</v>
      </c>
      <c r="P232" s="13" t="s">
        <v>1</v>
      </c>
    </row>
    <row r="233" spans="1:16">
      <c r="A233" s="71" t="s">
        <v>299</v>
      </c>
      <c r="B233" s="71" t="s">
        <v>300</v>
      </c>
      <c r="C233" s="26" t="s">
        <v>2916</v>
      </c>
      <c r="D233" s="253">
        <v>44986</v>
      </c>
      <c r="E233" s="12" t="s">
        <v>1412</v>
      </c>
      <c r="F233" s="12"/>
      <c r="G233" s="12">
        <v>322.7</v>
      </c>
      <c r="H233" s="12">
        <v>2.02</v>
      </c>
      <c r="I233" s="12">
        <v>1.77</v>
      </c>
      <c r="J233" s="12">
        <v>74.8</v>
      </c>
      <c r="K233" s="12">
        <v>25</v>
      </c>
      <c r="L233" s="23">
        <f t="shared" si="6"/>
        <v>1870</v>
      </c>
      <c r="M233" s="13" t="s">
        <v>1322</v>
      </c>
      <c r="N233" s="13" t="s">
        <v>932</v>
      </c>
      <c r="O233" s="24">
        <f>IF(P233="","",VLOOKUP(P233,Mapping!AT:AU,2,FALSE))</f>
        <v>2</v>
      </c>
      <c r="P233" s="13" t="s">
        <v>1</v>
      </c>
    </row>
    <row r="234" spans="1:16">
      <c r="A234" s="71" t="s">
        <v>3249</v>
      </c>
      <c r="B234" s="71" t="s">
        <v>3250</v>
      </c>
      <c r="C234" s="26" t="s">
        <v>2916</v>
      </c>
      <c r="D234" s="253">
        <v>44986</v>
      </c>
      <c r="E234" s="12" t="s">
        <v>1412</v>
      </c>
      <c r="F234" s="12"/>
      <c r="G234" s="12">
        <v>495.3</v>
      </c>
      <c r="H234" s="12">
        <v>1.92</v>
      </c>
      <c r="I234" s="12">
        <v>1.77</v>
      </c>
      <c r="J234" s="12">
        <v>120</v>
      </c>
      <c r="K234" s="12">
        <v>25</v>
      </c>
      <c r="L234" s="23">
        <f t="shared" si="6"/>
        <v>3000</v>
      </c>
      <c r="M234" s="13" t="s">
        <v>1322</v>
      </c>
      <c r="N234" s="13" t="s">
        <v>932</v>
      </c>
      <c r="O234" s="24">
        <f>IF(P234="","",VLOOKUP(P234,Mapping!AT:AU,2,FALSE))</f>
        <v>2</v>
      </c>
      <c r="P234" s="13" t="s">
        <v>1</v>
      </c>
    </row>
    <row r="235" spans="1:16">
      <c r="A235" s="71" t="s">
        <v>3316</v>
      </c>
      <c r="B235" s="71" t="s">
        <v>225</v>
      </c>
      <c r="C235" s="26" t="s">
        <v>2916</v>
      </c>
      <c r="D235" s="253">
        <v>44986</v>
      </c>
      <c r="E235" s="12" t="s">
        <v>1412</v>
      </c>
      <c r="F235" s="12"/>
      <c r="G235" s="12">
        <v>244.7</v>
      </c>
      <c r="H235" s="12">
        <v>2</v>
      </c>
      <c r="I235" s="12">
        <v>1.67</v>
      </c>
      <c r="J235" s="12">
        <v>44.4</v>
      </c>
      <c r="K235" s="12">
        <v>25</v>
      </c>
      <c r="L235" s="23">
        <f t="shared" si="6"/>
        <v>1110</v>
      </c>
      <c r="M235" s="13" t="s">
        <v>1322</v>
      </c>
      <c r="N235" s="13" t="s">
        <v>932</v>
      </c>
      <c r="O235" s="24">
        <f>IF(P235="","",VLOOKUP(P235,Mapping!AT:AU,2,FALSE))</f>
        <v>2</v>
      </c>
      <c r="P235" s="13" t="s">
        <v>1</v>
      </c>
    </row>
    <row r="236" spans="1:16">
      <c r="A236" s="71" t="s">
        <v>411</v>
      </c>
      <c r="B236" s="71" t="s">
        <v>412</v>
      </c>
      <c r="C236" s="26" t="s">
        <v>2916</v>
      </c>
      <c r="D236" s="253">
        <v>44986</v>
      </c>
      <c r="E236" s="12" t="s">
        <v>1412</v>
      </c>
      <c r="F236" s="12"/>
      <c r="G236" s="12">
        <v>131.5</v>
      </c>
      <c r="H236" s="12">
        <v>1.93</v>
      </c>
      <c r="I236" s="12">
        <v>1.1200000000000001</v>
      </c>
      <c r="J236" s="12">
        <v>19.899999999999999</v>
      </c>
      <c r="K236" s="12">
        <v>25</v>
      </c>
      <c r="L236" s="23">
        <f t="shared" si="6"/>
        <v>497.49999999999994</v>
      </c>
      <c r="M236" s="13" t="s">
        <v>1322</v>
      </c>
      <c r="N236" s="13" t="s">
        <v>911</v>
      </c>
      <c r="O236" s="24">
        <f>IF(P236="","",VLOOKUP(P236,Mapping!AT:AU,2,FALSE))</f>
        <v>2</v>
      </c>
      <c r="P236" s="13" t="s">
        <v>1</v>
      </c>
    </row>
    <row r="237" spans="1:16">
      <c r="A237" s="71" t="s">
        <v>3317</v>
      </c>
      <c r="B237" s="71" t="s">
        <v>272</v>
      </c>
      <c r="C237" s="26" t="s">
        <v>2916</v>
      </c>
      <c r="D237" s="253">
        <v>44986</v>
      </c>
      <c r="E237" s="12" t="s">
        <v>1412</v>
      </c>
      <c r="F237" s="12"/>
      <c r="G237" s="12">
        <v>232.8</v>
      </c>
      <c r="H237" s="12">
        <v>1.98</v>
      </c>
      <c r="I237" s="12">
        <v>1.52</v>
      </c>
      <c r="J237" s="12">
        <v>25.8</v>
      </c>
      <c r="K237" s="12">
        <v>25</v>
      </c>
      <c r="L237" s="23">
        <f t="shared" si="6"/>
        <v>645</v>
      </c>
      <c r="M237" s="13" t="s">
        <v>1322</v>
      </c>
      <c r="N237" s="13" t="s">
        <v>932</v>
      </c>
      <c r="O237" s="24">
        <f>IF(P237="","",VLOOKUP(P237,Mapping!AT:AU,2,FALSE))</f>
        <v>2</v>
      </c>
      <c r="P237" s="13" t="s">
        <v>1</v>
      </c>
    </row>
    <row r="238" spans="1:16">
      <c r="A238" s="71" t="s">
        <v>309</v>
      </c>
      <c r="B238" s="71" t="s">
        <v>310</v>
      </c>
      <c r="C238" s="26" t="s">
        <v>2916</v>
      </c>
      <c r="D238" s="253">
        <v>44986</v>
      </c>
      <c r="E238" s="12" t="s">
        <v>1412</v>
      </c>
      <c r="F238" s="12"/>
      <c r="G238" s="12">
        <v>317.10000000000002</v>
      </c>
      <c r="H238" s="12">
        <v>2.09</v>
      </c>
      <c r="I238" s="12">
        <v>1.89</v>
      </c>
      <c r="J238" s="12">
        <v>74.8</v>
      </c>
      <c r="K238" s="12">
        <v>25</v>
      </c>
      <c r="L238" s="23">
        <f t="shared" si="6"/>
        <v>1870</v>
      </c>
      <c r="M238" s="13" t="s">
        <v>1322</v>
      </c>
      <c r="N238" s="13" t="s">
        <v>932</v>
      </c>
      <c r="O238" s="24">
        <f>IF(P238="","",VLOOKUP(P238,Mapping!AT:AU,2,FALSE))</f>
        <v>2</v>
      </c>
      <c r="P238" s="13" t="s">
        <v>1</v>
      </c>
    </row>
    <row r="239" spans="1:16">
      <c r="A239" s="71" t="s">
        <v>350</v>
      </c>
      <c r="B239" s="71" t="s">
        <v>351</v>
      </c>
      <c r="C239" s="26" t="s">
        <v>2916</v>
      </c>
      <c r="D239" s="253">
        <v>44986</v>
      </c>
      <c r="E239" s="12" t="s">
        <v>1412</v>
      </c>
      <c r="F239" s="12"/>
      <c r="G239" s="12">
        <v>222.2</v>
      </c>
      <c r="H239" s="12">
        <v>2.02</v>
      </c>
      <c r="I239" s="12">
        <v>1.78</v>
      </c>
      <c r="J239" s="12">
        <v>38</v>
      </c>
      <c r="K239" s="12">
        <v>25</v>
      </c>
      <c r="L239" s="23">
        <f t="shared" si="6"/>
        <v>950</v>
      </c>
      <c r="M239" s="13" t="s">
        <v>1322</v>
      </c>
      <c r="N239" s="13" t="s">
        <v>932</v>
      </c>
      <c r="O239" s="24">
        <f>IF(P239="","",VLOOKUP(P239,Mapping!AT:AU,2,FALSE))</f>
        <v>2</v>
      </c>
      <c r="P239" s="13" t="s">
        <v>1</v>
      </c>
    </row>
    <row r="240" spans="1:16">
      <c r="A240" s="71" t="s">
        <v>1995</v>
      </c>
      <c r="B240" s="71" t="s">
        <v>296</v>
      </c>
      <c r="C240" s="26" t="s">
        <v>2916</v>
      </c>
      <c r="D240" s="253">
        <v>44986</v>
      </c>
      <c r="E240" s="12" t="s">
        <v>1412</v>
      </c>
      <c r="F240" s="12"/>
      <c r="G240" s="12">
        <v>376.2</v>
      </c>
      <c r="H240" s="12">
        <v>1.97</v>
      </c>
      <c r="I240" s="12">
        <v>1.55</v>
      </c>
      <c r="J240" s="12">
        <v>120</v>
      </c>
      <c r="K240" s="12">
        <v>25</v>
      </c>
      <c r="L240" s="23">
        <f t="shared" si="6"/>
        <v>3000</v>
      </c>
      <c r="M240" s="13" t="s">
        <v>1322</v>
      </c>
      <c r="N240" s="13" t="s">
        <v>932</v>
      </c>
      <c r="O240" s="24">
        <f>IF(P240="","",VLOOKUP(P240,Mapping!AT:AU,2,FALSE))</f>
        <v>2</v>
      </c>
      <c r="P240" s="13" t="s">
        <v>1</v>
      </c>
    </row>
    <row r="241" spans="1:16">
      <c r="A241" s="71" t="s">
        <v>3237</v>
      </c>
      <c r="B241" s="71" t="s">
        <v>217</v>
      </c>
      <c r="C241" s="26" t="s">
        <v>2916</v>
      </c>
      <c r="D241" s="253">
        <v>44986</v>
      </c>
      <c r="E241" s="12" t="s">
        <v>1412</v>
      </c>
      <c r="F241" s="12"/>
      <c r="G241" s="12">
        <v>169.3</v>
      </c>
      <c r="H241" s="12">
        <v>1.98</v>
      </c>
      <c r="I241" s="12">
        <v>1.25</v>
      </c>
      <c r="J241" s="12">
        <v>36.200000000000003</v>
      </c>
      <c r="K241" s="12">
        <v>25</v>
      </c>
      <c r="L241" s="23">
        <f t="shared" si="6"/>
        <v>905.00000000000011</v>
      </c>
      <c r="M241" s="13" t="s">
        <v>1322</v>
      </c>
      <c r="N241" s="13" t="s">
        <v>932</v>
      </c>
      <c r="O241" s="24">
        <f>IF(P241="","",VLOOKUP(P241,Mapping!AT:AU,2,FALSE))</f>
        <v>2</v>
      </c>
      <c r="P241" s="13" t="s">
        <v>1</v>
      </c>
    </row>
    <row r="242" spans="1:16">
      <c r="A242" s="71" t="s">
        <v>3245</v>
      </c>
      <c r="B242" s="71" t="s">
        <v>356</v>
      </c>
      <c r="C242" s="26" t="s">
        <v>2916</v>
      </c>
      <c r="D242" s="253">
        <v>44986</v>
      </c>
      <c r="E242" s="12" t="s">
        <v>1412</v>
      </c>
      <c r="F242" s="12"/>
      <c r="G242" s="12">
        <v>67.099999999999994</v>
      </c>
      <c r="H242" s="12">
        <v>1.9</v>
      </c>
      <c r="I242" s="12">
        <v>0.59</v>
      </c>
      <c r="J242" s="12">
        <v>25.4</v>
      </c>
      <c r="K242" s="12">
        <v>25</v>
      </c>
      <c r="L242" s="23">
        <f t="shared" si="6"/>
        <v>635</v>
      </c>
      <c r="M242" s="13" t="s">
        <v>1322</v>
      </c>
      <c r="N242" s="13" t="s">
        <v>911</v>
      </c>
      <c r="O242" s="24">
        <f>IF(P242="","",VLOOKUP(P242,Mapping!AT:AU,2,FALSE))</f>
        <v>2</v>
      </c>
      <c r="P242" s="13" t="s">
        <v>1</v>
      </c>
    </row>
    <row r="243" spans="1:16">
      <c r="A243" s="71" t="s">
        <v>3318</v>
      </c>
      <c r="B243" s="71" t="s">
        <v>248</v>
      </c>
      <c r="C243" s="26" t="s">
        <v>2916</v>
      </c>
      <c r="D243" s="253">
        <v>44986</v>
      </c>
      <c r="E243" s="12" t="s">
        <v>1412</v>
      </c>
      <c r="F243" s="12"/>
      <c r="G243" s="12" t="s">
        <v>238</v>
      </c>
      <c r="H243" s="12" t="s">
        <v>238</v>
      </c>
      <c r="I243" s="12" t="s">
        <v>238</v>
      </c>
      <c r="J243" s="12">
        <v>33.4</v>
      </c>
      <c r="K243" s="12">
        <v>25</v>
      </c>
      <c r="L243" s="23">
        <f t="shared" si="6"/>
        <v>835</v>
      </c>
      <c r="M243" s="13" t="s">
        <v>1322</v>
      </c>
      <c r="N243" s="13" t="s">
        <v>911</v>
      </c>
      <c r="O243" s="24">
        <f>IF(P243="","",VLOOKUP(P243,Mapping!AT:AU,2,FALSE))</f>
        <v>2</v>
      </c>
      <c r="P243" s="13" t="s">
        <v>1</v>
      </c>
    </row>
    <row r="244" spans="1:16">
      <c r="A244" s="71" t="s">
        <v>3319</v>
      </c>
      <c r="B244" s="71" t="s">
        <v>227</v>
      </c>
      <c r="C244" s="26" t="s">
        <v>2916</v>
      </c>
      <c r="D244" s="253">
        <v>44986</v>
      </c>
      <c r="E244" s="12" t="s">
        <v>1412</v>
      </c>
      <c r="F244" s="12"/>
      <c r="G244" s="12" t="s">
        <v>238</v>
      </c>
      <c r="H244" s="12" t="s">
        <v>238</v>
      </c>
      <c r="I244" s="12" t="s">
        <v>238</v>
      </c>
      <c r="J244" s="12">
        <v>34.6</v>
      </c>
      <c r="K244" s="12">
        <v>25</v>
      </c>
      <c r="L244" s="23">
        <f t="shared" si="6"/>
        <v>865</v>
      </c>
      <c r="M244" s="13" t="s">
        <v>1322</v>
      </c>
      <c r="N244" s="13" t="s">
        <v>911</v>
      </c>
      <c r="O244" s="24">
        <f>IF(P244="","",VLOOKUP(P244,Mapping!AT:AU,2,FALSE))</f>
        <v>2</v>
      </c>
      <c r="P244" s="13" t="s">
        <v>1</v>
      </c>
    </row>
    <row r="245" spans="1:16">
      <c r="A245" s="71" t="s">
        <v>3320</v>
      </c>
      <c r="B245" s="71" t="s">
        <v>325</v>
      </c>
      <c r="C245" s="26" t="s">
        <v>2916</v>
      </c>
      <c r="D245" s="253">
        <v>44986</v>
      </c>
      <c r="E245" s="12" t="s">
        <v>1412</v>
      </c>
      <c r="F245" s="12"/>
      <c r="G245" s="12" t="s">
        <v>238</v>
      </c>
      <c r="H245" s="12" t="s">
        <v>238</v>
      </c>
      <c r="I245" s="12" t="s">
        <v>238</v>
      </c>
      <c r="J245" s="12">
        <v>58.2</v>
      </c>
      <c r="K245" s="12">
        <v>25</v>
      </c>
      <c r="L245" s="23">
        <f t="shared" si="6"/>
        <v>1455</v>
      </c>
      <c r="M245" s="13" t="s">
        <v>1322</v>
      </c>
      <c r="N245" s="13" t="s">
        <v>911</v>
      </c>
      <c r="O245" s="24">
        <f>IF(P245="","",VLOOKUP(P245,Mapping!AT:AU,2,FALSE))</f>
        <v>2</v>
      </c>
      <c r="P245" s="13" t="s">
        <v>1</v>
      </c>
    </row>
    <row r="246" spans="1:16">
      <c r="A246" s="71" t="s">
        <v>3321</v>
      </c>
      <c r="B246" s="71" t="s">
        <v>218</v>
      </c>
      <c r="C246" s="26" t="s">
        <v>2916</v>
      </c>
      <c r="D246" s="253">
        <v>44986</v>
      </c>
      <c r="E246" s="12" t="s">
        <v>1412</v>
      </c>
      <c r="F246" s="12"/>
      <c r="G246" s="12" t="s">
        <v>238</v>
      </c>
      <c r="H246" s="12" t="s">
        <v>238</v>
      </c>
      <c r="I246" s="12" t="s">
        <v>238</v>
      </c>
      <c r="J246" s="12">
        <v>6.94</v>
      </c>
      <c r="K246" s="12">
        <v>25</v>
      </c>
      <c r="L246" s="23">
        <f t="shared" si="6"/>
        <v>173.5</v>
      </c>
      <c r="M246" s="13" t="s">
        <v>1322</v>
      </c>
      <c r="N246" s="13" t="s">
        <v>911</v>
      </c>
      <c r="O246" s="24">
        <f>IF(P246="","",VLOOKUP(P246,Mapping!AT:AU,2,FALSE))</f>
        <v>2</v>
      </c>
      <c r="P246" s="13" t="s">
        <v>1</v>
      </c>
    </row>
    <row r="247" spans="1:16">
      <c r="A247" s="71" t="s">
        <v>3247</v>
      </c>
      <c r="B247" s="71" t="s">
        <v>3248</v>
      </c>
      <c r="C247" s="26" t="s">
        <v>2916</v>
      </c>
      <c r="D247" s="253">
        <v>44986</v>
      </c>
      <c r="E247" s="12" t="s">
        <v>1412</v>
      </c>
      <c r="F247" s="12"/>
      <c r="G247" s="12" t="s">
        <v>238</v>
      </c>
      <c r="H247" s="12" t="s">
        <v>238</v>
      </c>
      <c r="I247" s="12" t="s">
        <v>238</v>
      </c>
      <c r="J247" s="12">
        <v>68</v>
      </c>
      <c r="K247" s="12">
        <v>25</v>
      </c>
      <c r="L247" s="23">
        <f t="shared" si="6"/>
        <v>1700</v>
      </c>
      <c r="M247" s="13" t="s">
        <v>1322</v>
      </c>
      <c r="N247" s="13" t="s">
        <v>911</v>
      </c>
      <c r="O247" s="24">
        <f>IF(P247="","",VLOOKUP(P247,Mapping!AT:AU,2,FALSE))</f>
        <v>2</v>
      </c>
      <c r="P247" s="13" t="s">
        <v>1</v>
      </c>
    </row>
    <row r="248" spans="1:16">
      <c r="A248" s="71" t="s">
        <v>297</v>
      </c>
      <c r="B248" s="71" t="s">
        <v>298</v>
      </c>
      <c r="C248" s="26" t="s">
        <v>2916</v>
      </c>
      <c r="D248" s="253">
        <v>44986</v>
      </c>
      <c r="E248" s="12" t="s">
        <v>1412</v>
      </c>
      <c r="F248" s="12"/>
      <c r="G248" s="12" t="s">
        <v>238</v>
      </c>
      <c r="H248" s="12" t="s">
        <v>238</v>
      </c>
      <c r="I248" s="12" t="s">
        <v>238</v>
      </c>
      <c r="J248" s="12">
        <v>7.4</v>
      </c>
      <c r="K248" s="12">
        <v>25</v>
      </c>
      <c r="L248" s="23">
        <f t="shared" si="6"/>
        <v>185</v>
      </c>
      <c r="M248" s="13" t="s">
        <v>1322</v>
      </c>
      <c r="N248" s="13" t="s">
        <v>911</v>
      </c>
      <c r="O248" s="24">
        <f>IF(P248="","",VLOOKUP(P248,Mapping!AT:AU,2,FALSE))</f>
        <v>2</v>
      </c>
      <c r="P248" s="13" t="s">
        <v>1</v>
      </c>
    </row>
    <row r="249" spans="1:16">
      <c r="A249" s="71" t="s">
        <v>3322</v>
      </c>
      <c r="B249" s="71" t="s">
        <v>235</v>
      </c>
      <c r="C249" s="26" t="s">
        <v>2916</v>
      </c>
      <c r="D249" s="253">
        <v>44986</v>
      </c>
      <c r="E249" s="12" t="s">
        <v>1412</v>
      </c>
      <c r="F249" s="12"/>
      <c r="G249" s="12" t="s">
        <v>238</v>
      </c>
      <c r="H249" s="12" t="s">
        <v>238</v>
      </c>
      <c r="I249" s="12" t="s">
        <v>238</v>
      </c>
      <c r="J249" s="12">
        <v>4.88</v>
      </c>
      <c r="K249" s="12">
        <v>25</v>
      </c>
      <c r="L249" s="23">
        <f t="shared" si="6"/>
        <v>122</v>
      </c>
      <c r="M249" s="13" t="s">
        <v>1322</v>
      </c>
      <c r="N249" s="13" t="s">
        <v>911</v>
      </c>
      <c r="O249" s="24">
        <f>IF(P249="","",VLOOKUP(P249,Mapping!AT:AU,2,FALSE))</f>
        <v>2</v>
      </c>
      <c r="P249" s="13" t="s">
        <v>1</v>
      </c>
    </row>
    <row r="250" spans="1:16">
      <c r="A250" s="71" t="s">
        <v>3235</v>
      </c>
      <c r="B250" s="71" t="s">
        <v>209</v>
      </c>
      <c r="C250" s="26" t="s">
        <v>2916</v>
      </c>
      <c r="D250" s="253">
        <v>44986</v>
      </c>
      <c r="E250" s="12" t="s">
        <v>1412</v>
      </c>
      <c r="F250" s="12"/>
      <c r="G250" s="12" t="s">
        <v>238</v>
      </c>
      <c r="H250" s="12" t="s">
        <v>238</v>
      </c>
      <c r="I250" s="12" t="s">
        <v>238</v>
      </c>
      <c r="J250" s="12">
        <v>24.4</v>
      </c>
      <c r="K250" s="12">
        <v>25</v>
      </c>
      <c r="L250" s="23">
        <f t="shared" si="6"/>
        <v>610</v>
      </c>
      <c r="M250" s="13" t="s">
        <v>1322</v>
      </c>
      <c r="N250" s="13" t="s">
        <v>911</v>
      </c>
      <c r="O250" s="24">
        <f>IF(P250="","",VLOOKUP(P250,Mapping!AT:AU,2,FALSE))</f>
        <v>2</v>
      </c>
      <c r="P250" s="13" t="s">
        <v>1</v>
      </c>
    </row>
    <row r="251" spans="1:16">
      <c r="A251" s="71" t="s">
        <v>352</v>
      </c>
      <c r="B251" s="71" t="s">
        <v>353</v>
      </c>
      <c r="C251" s="26" t="s">
        <v>2916</v>
      </c>
      <c r="D251" s="253">
        <v>44986</v>
      </c>
      <c r="E251" s="12" t="s">
        <v>1412</v>
      </c>
      <c r="F251" s="12"/>
      <c r="G251" s="12" t="s">
        <v>238</v>
      </c>
      <c r="H251" s="12" t="s">
        <v>238</v>
      </c>
      <c r="I251" s="12" t="s">
        <v>238</v>
      </c>
      <c r="J251" s="12">
        <v>2.02</v>
      </c>
      <c r="K251" s="12">
        <v>25</v>
      </c>
      <c r="L251" s="23">
        <f t="shared" si="6"/>
        <v>50.5</v>
      </c>
      <c r="M251" s="13" t="s">
        <v>1322</v>
      </c>
      <c r="N251" s="13" t="s">
        <v>911</v>
      </c>
      <c r="O251" s="24">
        <f>IF(P251="","",VLOOKUP(P251,Mapping!AT:AU,2,FALSE))</f>
        <v>2</v>
      </c>
      <c r="P251" s="13" t="s">
        <v>1</v>
      </c>
    </row>
    <row r="252" spans="1:16">
      <c r="A252" s="71" t="s">
        <v>3323</v>
      </c>
      <c r="B252" s="71" t="s">
        <v>313</v>
      </c>
      <c r="C252" s="26" t="s">
        <v>2916</v>
      </c>
      <c r="D252" s="253">
        <v>44986</v>
      </c>
      <c r="E252" s="12" t="s">
        <v>1412</v>
      </c>
      <c r="F252" s="12"/>
      <c r="G252" s="12" t="s">
        <v>238</v>
      </c>
      <c r="H252" s="12" t="s">
        <v>238</v>
      </c>
      <c r="I252" s="12" t="s">
        <v>238</v>
      </c>
      <c r="J252" s="12">
        <v>5.7</v>
      </c>
      <c r="K252" s="12">
        <v>25</v>
      </c>
      <c r="L252" s="23">
        <f t="shared" si="6"/>
        <v>142.5</v>
      </c>
      <c r="M252" s="13" t="s">
        <v>1322</v>
      </c>
      <c r="N252" s="13" t="s">
        <v>911</v>
      </c>
      <c r="O252" s="24">
        <f>IF(P252="","",VLOOKUP(P252,Mapping!AT:AU,2,FALSE))</f>
        <v>2</v>
      </c>
      <c r="P252" s="13" t="s">
        <v>1</v>
      </c>
    </row>
    <row r="253" spans="1:16">
      <c r="A253" s="71" t="s">
        <v>314</v>
      </c>
      <c r="B253" s="71" t="s">
        <v>315</v>
      </c>
      <c r="C253" s="26" t="s">
        <v>2916</v>
      </c>
      <c r="D253" s="253">
        <v>44993</v>
      </c>
      <c r="E253" s="12" t="s">
        <v>1412</v>
      </c>
      <c r="F253" s="12"/>
      <c r="G253" s="12">
        <v>669.7</v>
      </c>
      <c r="H253" s="12">
        <v>2.0099999999999998</v>
      </c>
      <c r="I253" s="12">
        <v>1.84</v>
      </c>
      <c r="J253" s="12">
        <v>120</v>
      </c>
      <c r="K253" s="12">
        <v>25</v>
      </c>
      <c r="L253" s="23">
        <f t="shared" si="6"/>
        <v>3000</v>
      </c>
      <c r="M253" s="13" t="s">
        <v>1322</v>
      </c>
      <c r="N253" s="13" t="s">
        <v>932</v>
      </c>
      <c r="O253" s="24">
        <f>IF(P253="","",VLOOKUP(P253,Mapping!AT:AU,2,FALSE))</f>
        <v>2</v>
      </c>
      <c r="P253" s="13" t="s">
        <v>1</v>
      </c>
    </row>
    <row r="254" spans="1:16">
      <c r="A254" s="71" t="s">
        <v>302</v>
      </c>
      <c r="B254" s="71" t="s">
        <v>303</v>
      </c>
      <c r="C254" s="26" t="s">
        <v>2916</v>
      </c>
      <c r="D254" s="253">
        <v>44993</v>
      </c>
      <c r="E254" s="12" t="s">
        <v>1412</v>
      </c>
      <c r="F254" s="12"/>
      <c r="G254" s="12">
        <v>92.3</v>
      </c>
      <c r="H254" s="12">
        <v>1.9</v>
      </c>
      <c r="I254" s="12">
        <v>1.04</v>
      </c>
      <c r="J254" s="12">
        <v>76.599999999999994</v>
      </c>
      <c r="K254" s="12">
        <v>25</v>
      </c>
      <c r="L254" s="23">
        <f t="shared" si="6"/>
        <v>1914.9999999999998</v>
      </c>
      <c r="M254" s="13" t="s">
        <v>1322</v>
      </c>
      <c r="N254" s="13" t="s">
        <v>932</v>
      </c>
      <c r="O254" s="24">
        <f>IF(P254="","",VLOOKUP(P254,Mapping!AT:AU,2,FALSE))</f>
        <v>2</v>
      </c>
      <c r="P254" s="13" t="s">
        <v>1</v>
      </c>
    </row>
    <row r="255" spans="1:16">
      <c r="A255" s="71">
        <v>19930222</v>
      </c>
      <c r="B255" s="71" t="s">
        <v>3310</v>
      </c>
      <c r="C255" s="26" t="s">
        <v>2916</v>
      </c>
      <c r="D255" s="253">
        <v>44993</v>
      </c>
      <c r="E255" s="12" t="s">
        <v>1412</v>
      </c>
      <c r="F255" s="12"/>
      <c r="G255" s="12">
        <v>107.4</v>
      </c>
      <c r="H255" s="12">
        <v>1.93</v>
      </c>
      <c r="I255" s="12">
        <v>1.04</v>
      </c>
      <c r="J255" s="12">
        <v>29.6</v>
      </c>
      <c r="K255" s="12">
        <v>25</v>
      </c>
      <c r="L255" s="23">
        <f t="shared" si="6"/>
        <v>740</v>
      </c>
      <c r="M255" s="13" t="s">
        <v>1322</v>
      </c>
      <c r="N255" s="13" t="s">
        <v>932</v>
      </c>
      <c r="O255" s="24">
        <f>IF(P255="","",VLOOKUP(P255,Mapping!AT:AU,2,FALSE))</f>
        <v>2</v>
      </c>
      <c r="P255" s="13" t="s">
        <v>1</v>
      </c>
    </row>
    <row r="256" spans="1:16">
      <c r="A256" s="71" t="s">
        <v>346</v>
      </c>
      <c r="B256" s="71" t="s">
        <v>347</v>
      </c>
      <c r="C256" s="26" t="s">
        <v>2916</v>
      </c>
      <c r="D256" s="253">
        <v>44993</v>
      </c>
      <c r="E256" s="12" t="s">
        <v>1412</v>
      </c>
      <c r="F256" s="12"/>
      <c r="G256" s="12">
        <v>124.4</v>
      </c>
      <c r="H256" s="12">
        <v>1.96</v>
      </c>
      <c r="I256" s="12">
        <v>1.1200000000000001</v>
      </c>
      <c r="J256" s="12">
        <v>38</v>
      </c>
      <c r="K256" s="12">
        <v>25</v>
      </c>
      <c r="L256" s="23">
        <f t="shared" si="6"/>
        <v>950</v>
      </c>
      <c r="M256" s="13" t="s">
        <v>1322</v>
      </c>
      <c r="N256" s="13" t="s">
        <v>932</v>
      </c>
      <c r="O256" s="24">
        <f>IF(P256="","",VLOOKUP(P256,Mapping!AT:AU,2,FALSE))</f>
        <v>2</v>
      </c>
      <c r="P256" s="13" t="s">
        <v>1</v>
      </c>
    </row>
    <row r="257" spans="1:16">
      <c r="A257" s="71" t="s">
        <v>297</v>
      </c>
      <c r="B257" s="71" t="s">
        <v>298</v>
      </c>
      <c r="C257" s="26" t="s">
        <v>2916</v>
      </c>
      <c r="D257" s="253">
        <v>44993</v>
      </c>
      <c r="E257" s="12" t="s">
        <v>1412</v>
      </c>
      <c r="F257" s="12"/>
      <c r="G257" s="12">
        <v>592.6</v>
      </c>
      <c r="H257" s="12">
        <v>2.04</v>
      </c>
      <c r="I257" s="12">
        <v>1.83</v>
      </c>
      <c r="J257" s="12">
        <v>120</v>
      </c>
      <c r="K257" s="12">
        <v>25</v>
      </c>
      <c r="L257" s="23">
        <f t="shared" si="6"/>
        <v>3000</v>
      </c>
      <c r="M257" s="13" t="s">
        <v>1322</v>
      </c>
      <c r="N257" s="13" t="s">
        <v>932</v>
      </c>
      <c r="O257" s="24">
        <f>IF(P257="","",VLOOKUP(P257,Mapping!AT:AU,2,FALSE))</f>
        <v>2</v>
      </c>
      <c r="P257" s="13" t="s">
        <v>1</v>
      </c>
    </row>
    <row r="258" spans="1:16">
      <c r="A258" s="71">
        <v>19930148</v>
      </c>
      <c r="B258" s="71" t="s">
        <v>227</v>
      </c>
      <c r="C258" s="26" t="s">
        <v>2916</v>
      </c>
      <c r="D258" s="253">
        <v>44993</v>
      </c>
      <c r="E258" s="12" t="s">
        <v>1412</v>
      </c>
      <c r="F258" s="12"/>
      <c r="G258" s="12">
        <v>237.3</v>
      </c>
      <c r="H258" s="12">
        <v>1.98</v>
      </c>
      <c r="I258" s="12">
        <v>1.33</v>
      </c>
      <c r="J258" s="12">
        <v>85.4</v>
      </c>
      <c r="K258" s="12">
        <v>25</v>
      </c>
      <c r="L258" s="23">
        <f t="shared" si="6"/>
        <v>2135</v>
      </c>
      <c r="M258" s="13" t="s">
        <v>1322</v>
      </c>
      <c r="N258" s="13" t="s">
        <v>932</v>
      </c>
      <c r="O258" s="24">
        <f>IF(P258="","",VLOOKUP(P258,Mapping!AT:AU,2,FALSE))</f>
        <v>2</v>
      </c>
      <c r="P258" s="13" t="s">
        <v>1</v>
      </c>
    </row>
    <row r="259" spans="1:16">
      <c r="A259" s="71" t="s">
        <v>411</v>
      </c>
      <c r="B259" s="71" t="s">
        <v>412</v>
      </c>
      <c r="C259" s="26" t="s">
        <v>2916</v>
      </c>
      <c r="D259" s="253">
        <v>44993</v>
      </c>
      <c r="E259" s="12" t="s">
        <v>1412</v>
      </c>
      <c r="F259" s="12"/>
      <c r="G259" s="12">
        <v>78.7</v>
      </c>
      <c r="H259" s="12">
        <v>1.89</v>
      </c>
      <c r="I259" s="12">
        <v>0.9</v>
      </c>
      <c r="J259" s="12">
        <v>52.2</v>
      </c>
      <c r="K259" s="12">
        <v>25</v>
      </c>
      <c r="L259" s="23">
        <f t="shared" si="6"/>
        <v>1305</v>
      </c>
      <c r="M259" s="13" t="s">
        <v>1322</v>
      </c>
      <c r="N259" s="13" t="s">
        <v>932</v>
      </c>
      <c r="O259" s="24">
        <f>IF(P259="","",VLOOKUP(P259,Mapping!AT:AU,2,FALSE))</f>
        <v>2</v>
      </c>
      <c r="P259" s="13" t="s">
        <v>1</v>
      </c>
    </row>
    <row r="260" spans="1:16">
      <c r="A260" s="71">
        <v>19910006</v>
      </c>
      <c r="B260" s="71" t="s">
        <v>209</v>
      </c>
      <c r="C260" s="26" t="s">
        <v>2916</v>
      </c>
      <c r="D260" s="253">
        <v>44993</v>
      </c>
      <c r="E260" s="12" t="s">
        <v>1412</v>
      </c>
      <c r="F260" s="12"/>
      <c r="G260" s="12">
        <v>194.3</v>
      </c>
      <c r="H260" s="12">
        <v>1.79</v>
      </c>
      <c r="I260" s="12">
        <v>0.81</v>
      </c>
      <c r="J260" s="12">
        <v>35.4</v>
      </c>
      <c r="K260" s="12">
        <v>25</v>
      </c>
      <c r="L260" s="23">
        <f t="shared" si="6"/>
        <v>885</v>
      </c>
      <c r="M260" s="13" t="s">
        <v>1322</v>
      </c>
      <c r="N260" s="13" t="s">
        <v>932</v>
      </c>
      <c r="O260" s="24">
        <f>IF(P260="","",VLOOKUP(P260,Mapping!AT:AU,2,FALSE))</f>
        <v>2</v>
      </c>
      <c r="P260" s="13" t="s">
        <v>1</v>
      </c>
    </row>
    <row r="261" spans="1:16">
      <c r="A261" s="71">
        <v>20110137</v>
      </c>
      <c r="B261" s="71" t="s">
        <v>248</v>
      </c>
      <c r="C261" s="26" t="s">
        <v>2916</v>
      </c>
      <c r="D261" s="253">
        <v>44993</v>
      </c>
      <c r="E261" s="12" t="s">
        <v>1412</v>
      </c>
      <c r="F261" s="12"/>
      <c r="G261" s="12">
        <v>96.8</v>
      </c>
      <c r="H261" s="12">
        <v>2.0299999999999998</v>
      </c>
      <c r="I261" s="12">
        <v>1.48</v>
      </c>
      <c r="J261" s="12">
        <v>31.8</v>
      </c>
      <c r="K261" s="12">
        <v>25</v>
      </c>
      <c r="L261" s="23">
        <f t="shared" si="6"/>
        <v>795</v>
      </c>
      <c r="M261" s="13" t="s">
        <v>1322</v>
      </c>
      <c r="N261" s="13" t="s">
        <v>932</v>
      </c>
      <c r="O261" s="24">
        <f>IF(P261="","",VLOOKUP(P261,Mapping!AT:AU,2,FALSE))</f>
        <v>2</v>
      </c>
      <c r="P261" s="13" t="s">
        <v>1</v>
      </c>
    </row>
    <row r="262" spans="1:16">
      <c r="A262" s="71" t="s">
        <v>355</v>
      </c>
      <c r="B262" s="71" t="s">
        <v>356</v>
      </c>
      <c r="C262" s="26" t="s">
        <v>2916</v>
      </c>
      <c r="D262" s="253">
        <v>44993</v>
      </c>
      <c r="E262" s="12" t="s">
        <v>1412</v>
      </c>
      <c r="F262" s="12"/>
      <c r="G262" s="12">
        <v>354.8</v>
      </c>
      <c r="H262" s="12">
        <v>1.98</v>
      </c>
      <c r="I262" s="12">
        <v>1.52</v>
      </c>
      <c r="J262" s="12">
        <v>93.2</v>
      </c>
      <c r="K262" s="12">
        <v>25</v>
      </c>
      <c r="L262" s="23">
        <f t="shared" ref="L262:L313" si="7">IF(OR(J262="",K262=""),"",J262*K262)</f>
        <v>2330</v>
      </c>
      <c r="M262" s="13" t="s">
        <v>1322</v>
      </c>
      <c r="N262" s="13" t="s">
        <v>932</v>
      </c>
      <c r="O262" s="24">
        <f>IF(P262="","",VLOOKUP(P262,Mapping!AT:AU,2,FALSE))</f>
        <v>2</v>
      </c>
      <c r="P262" s="13" t="s">
        <v>1</v>
      </c>
    </row>
    <row r="263" spans="1:16">
      <c r="A263" s="71" t="s">
        <v>352</v>
      </c>
      <c r="B263" s="71" t="s">
        <v>353</v>
      </c>
      <c r="C263" s="26" t="s">
        <v>2916</v>
      </c>
      <c r="D263" s="253">
        <v>44993</v>
      </c>
      <c r="E263" s="12" t="s">
        <v>1412</v>
      </c>
      <c r="F263" s="12"/>
      <c r="G263" s="12">
        <v>79.2</v>
      </c>
      <c r="H263" s="12">
        <v>2.04</v>
      </c>
      <c r="I263" s="12">
        <v>0.99</v>
      </c>
      <c r="J263" s="12">
        <v>21</v>
      </c>
      <c r="K263" s="12">
        <v>25</v>
      </c>
      <c r="L263" s="23">
        <f t="shared" si="7"/>
        <v>525</v>
      </c>
      <c r="M263" s="13" t="s">
        <v>1322</v>
      </c>
      <c r="N263" s="13" t="s">
        <v>932</v>
      </c>
      <c r="O263" s="24">
        <f>IF(P263="","",VLOOKUP(P263,Mapping!AT:AU,2,FALSE))</f>
        <v>2</v>
      </c>
      <c r="P263" s="13" t="s">
        <v>1</v>
      </c>
    </row>
    <row r="264" spans="1:16">
      <c r="A264" s="71" t="s">
        <v>312</v>
      </c>
      <c r="B264" s="71" t="s">
        <v>313</v>
      </c>
      <c r="C264" s="26" t="s">
        <v>2916</v>
      </c>
      <c r="D264" s="253">
        <v>44993</v>
      </c>
      <c r="E264" s="12" t="s">
        <v>1412</v>
      </c>
      <c r="F264" s="12"/>
      <c r="G264" s="12">
        <v>103.9</v>
      </c>
      <c r="H264" s="12">
        <v>1.91</v>
      </c>
      <c r="I264" s="12">
        <v>1</v>
      </c>
      <c r="J264" s="12">
        <v>81.2</v>
      </c>
      <c r="K264" s="12">
        <v>25</v>
      </c>
      <c r="L264" s="23">
        <f t="shared" si="7"/>
        <v>2030</v>
      </c>
      <c r="M264" s="13" t="s">
        <v>1322</v>
      </c>
      <c r="N264" s="13" t="s">
        <v>932</v>
      </c>
      <c r="O264" s="24">
        <f>IF(P264="","",VLOOKUP(P264,Mapping!AT:AU,2,FALSE))</f>
        <v>2</v>
      </c>
      <c r="P264" s="13" t="s">
        <v>1</v>
      </c>
    </row>
    <row r="265" spans="1:16">
      <c r="A265" s="71">
        <v>19960064</v>
      </c>
      <c r="B265" s="71" t="s">
        <v>235</v>
      </c>
      <c r="C265" s="26" t="s">
        <v>2916</v>
      </c>
      <c r="D265" s="253">
        <v>44993</v>
      </c>
      <c r="E265" s="12" t="s">
        <v>1412</v>
      </c>
      <c r="F265" s="12"/>
      <c r="G265" s="12">
        <v>272.7</v>
      </c>
      <c r="H265" s="12">
        <v>1.9</v>
      </c>
      <c r="I265" s="12">
        <v>1.3</v>
      </c>
      <c r="J265" s="12">
        <v>64.2</v>
      </c>
      <c r="K265" s="12">
        <v>25</v>
      </c>
      <c r="L265" s="23">
        <f t="shared" si="7"/>
        <v>1605</v>
      </c>
      <c r="M265" s="13" t="s">
        <v>1322</v>
      </c>
      <c r="N265" s="13" t="s">
        <v>932</v>
      </c>
      <c r="O265" s="24">
        <f>IF(P265="","",VLOOKUP(P265,Mapping!AT:AU,2,FALSE))</f>
        <v>2</v>
      </c>
      <c r="P265" s="13" t="s">
        <v>1</v>
      </c>
    </row>
    <row r="266" spans="1:16">
      <c r="A266" s="71">
        <v>19920035</v>
      </c>
      <c r="B266" s="71" t="s">
        <v>218</v>
      </c>
      <c r="C266" s="26" t="s">
        <v>2916</v>
      </c>
      <c r="D266" s="253">
        <v>44993</v>
      </c>
      <c r="E266" s="12" t="s">
        <v>1412</v>
      </c>
      <c r="F266" s="12"/>
      <c r="G266" s="12">
        <v>257.10000000000002</v>
      </c>
      <c r="H266" s="12">
        <v>1.84</v>
      </c>
      <c r="I266" s="12">
        <v>1.07</v>
      </c>
      <c r="J266" s="12">
        <v>120</v>
      </c>
      <c r="K266" s="12">
        <v>25</v>
      </c>
      <c r="L266" s="23">
        <f t="shared" si="7"/>
        <v>3000</v>
      </c>
      <c r="M266" s="13" t="s">
        <v>1322</v>
      </c>
      <c r="N266" s="13" t="s">
        <v>932</v>
      </c>
      <c r="O266" s="24">
        <f>IF(P266="","",VLOOKUP(P266,Mapping!AT:AU,2,FALSE))</f>
        <v>2</v>
      </c>
      <c r="P266" s="13" t="s">
        <v>1</v>
      </c>
    </row>
    <row r="267" spans="1:16">
      <c r="A267" s="71">
        <v>19920001</v>
      </c>
      <c r="B267" s="71" t="s">
        <v>217</v>
      </c>
      <c r="C267" s="26" t="s">
        <v>2916</v>
      </c>
      <c r="D267" s="253">
        <v>44993</v>
      </c>
      <c r="E267" s="12" t="s">
        <v>1412</v>
      </c>
      <c r="F267" s="12"/>
      <c r="G267" s="12">
        <v>95.5</v>
      </c>
      <c r="H267" s="12">
        <v>1.91</v>
      </c>
      <c r="I267" s="12">
        <v>1.24</v>
      </c>
      <c r="J267" s="12">
        <v>52.8</v>
      </c>
      <c r="K267" s="12">
        <v>25</v>
      </c>
      <c r="L267" s="23">
        <f t="shared" si="7"/>
        <v>1320</v>
      </c>
      <c r="M267" s="13" t="s">
        <v>1322</v>
      </c>
      <c r="N267" s="13" t="s">
        <v>932</v>
      </c>
      <c r="O267" s="24">
        <f>IF(P267="","",VLOOKUP(P267,Mapping!AT:AU,2,FALSE))</f>
        <v>2</v>
      </c>
      <c r="P267" s="13" t="s">
        <v>1</v>
      </c>
    </row>
    <row r="268" spans="1:16">
      <c r="A268" s="71" t="s">
        <v>3324</v>
      </c>
      <c r="B268" s="71" t="s">
        <v>3248</v>
      </c>
      <c r="C268" s="26" t="s">
        <v>2916</v>
      </c>
      <c r="D268" s="253">
        <v>44993</v>
      </c>
      <c r="E268" s="12" t="s">
        <v>1412</v>
      </c>
      <c r="F268" s="12"/>
      <c r="G268" s="12">
        <v>203.9</v>
      </c>
      <c r="H268" s="12">
        <v>1.86</v>
      </c>
      <c r="I268" s="12">
        <v>1.0900000000000001</v>
      </c>
      <c r="J268" s="12">
        <v>120</v>
      </c>
      <c r="K268" s="12">
        <v>25</v>
      </c>
      <c r="L268" s="23">
        <f t="shared" si="7"/>
        <v>3000</v>
      </c>
      <c r="M268" s="13" t="s">
        <v>1322</v>
      </c>
      <c r="N268" s="13" t="s">
        <v>932</v>
      </c>
      <c r="O268" s="24">
        <f>IF(P268="","",VLOOKUP(P268,Mapping!AT:AU,2,FALSE))</f>
        <v>2</v>
      </c>
      <c r="P268" s="13" t="s">
        <v>1</v>
      </c>
    </row>
    <row r="269" spans="1:16">
      <c r="A269" s="71" t="s">
        <v>1998</v>
      </c>
      <c r="B269" s="71" t="s">
        <v>325</v>
      </c>
      <c r="C269" s="26" t="s">
        <v>2916</v>
      </c>
      <c r="D269" s="253">
        <v>44993</v>
      </c>
      <c r="E269" s="12" t="s">
        <v>1412</v>
      </c>
      <c r="F269" s="12"/>
      <c r="G269" s="12">
        <v>49.1</v>
      </c>
      <c r="H269" s="12">
        <v>2.11</v>
      </c>
      <c r="I269" s="12">
        <v>0.7</v>
      </c>
      <c r="J269" s="12">
        <v>11.1</v>
      </c>
      <c r="K269" s="12">
        <v>25</v>
      </c>
      <c r="L269" s="23">
        <f t="shared" si="7"/>
        <v>277.5</v>
      </c>
      <c r="M269" s="13" t="s">
        <v>1322</v>
      </c>
      <c r="N269" s="13" t="s">
        <v>932</v>
      </c>
      <c r="O269" s="24">
        <f>IF(P269="","",VLOOKUP(P269,Mapping!AT:AU,2,FALSE))</f>
        <v>2</v>
      </c>
      <c r="P269" s="13" t="s">
        <v>1</v>
      </c>
    </row>
    <row r="270" spans="1:16">
      <c r="A270" s="71" t="s">
        <v>3325</v>
      </c>
      <c r="B270" s="71" t="s">
        <v>3326</v>
      </c>
      <c r="C270" s="26" t="s">
        <v>2916</v>
      </c>
      <c r="D270" s="253">
        <v>44993</v>
      </c>
      <c r="E270" s="12" t="s">
        <v>1412</v>
      </c>
      <c r="F270" s="12"/>
      <c r="G270" s="12">
        <v>185.8</v>
      </c>
      <c r="H270" s="12">
        <v>2.0699999999999998</v>
      </c>
      <c r="I270" s="12">
        <v>1.4</v>
      </c>
      <c r="J270" s="12">
        <v>37.6</v>
      </c>
      <c r="K270" s="12">
        <v>25</v>
      </c>
      <c r="L270" s="23">
        <f t="shared" si="7"/>
        <v>940</v>
      </c>
      <c r="M270" s="13" t="s">
        <v>1322</v>
      </c>
      <c r="N270" s="13" t="s">
        <v>932</v>
      </c>
      <c r="O270" s="24">
        <f>IF(P270="","",VLOOKUP(P270,Mapping!AT:AU,2,FALSE))</f>
        <v>2</v>
      </c>
      <c r="P270" s="13" t="s">
        <v>1</v>
      </c>
    </row>
    <row r="271" spans="1:16">
      <c r="A271" s="71" t="s">
        <v>360</v>
      </c>
      <c r="B271" s="71" t="s">
        <v>361</v>
      </c>
      <c r="C271" s="26" t="s">
        <v>2916</v>
      </c>
      <c r="D271" s="253">
        <v>44993</v>
      </c>
      <c r="E271" s="12" t="s">
        <v>1412</v>
      </c>
      <c r="F271" s="12"/>
      <c r="G271" s="12">
        <v>29.4</v>
      </c>
      <c r="H271" s="12">
        <v>1.83</v>
      </c>
      <c r="I271" s="12">
        <v>0.59</v>
      </c>
      <c r="J271" s="12">
        <v>32</v>
      </c>
      <c r="K271" s="12">
        <v>25</v>
      </c>
      <c r="L271" s="23">
        <f t="shared" si="7"/>
        <v>800</v>
      </c>
      <c r="M271" s="13" t="s">
        <v>1322</v>
      </c>
      <c r="N271" s="13" t="s">
        <v>932</v>
      </c>
      <c r="O271" s="24">
        <f>IF(P271="","",VLOOKUP(P271,Mapping!AT:AU,2,FALSE))</f>
        <v>2</v>
      </c>
      <c r="P271" s="13" t="s">
        <v>1</v>
      </c>
    </row>
    <row r="272" spans="1:16">
      <c r="A272" s="71">
        <v>19920179</v>
      </c>
      <c r="B272" s="71" t="s">
        <v>222</v>
      </c>
      <c r="C272" s="26" t="s">
        <v>2916</v>
      </c>
      <c r="D272" s="253">
        <v>44993</v>
      </c>
      <c r="E272" s="12" t="s">
        <v>1412</v>
      </c>
      <c r="F272" s="12"/>
      <c r="G272" s="12">
        <v>92.3</v>
      </c>
      <c r="H272" s="12">
        <v>1.95</v>
      </c>
      <c r="I272" s="12">
        <v>1.27</v>
      </c>
      <c r="J272" s="12">
        <v>19.100000000000001</v>
      </c>
      <c r="K272" s="12">
        <v>25</v>
      </c>
      <c r="L272" s="23">
        <f t="shared" si="7"/>
        <v>477.50000000000006</v>
      </c>
      <c r="M272" s="13" t="s">
        <v>1322</v>
      </c>
      <c r="N272" s="13" t="s">
        <v>932</v>
      </c>
      <c r="O272" s="24">
        <f>IF(P272="","",VLOOKUP(P272,Mapping!AT:AU,2,FALSE))</f>
        <v>2</v>
      </c>
      <c r="P272" s="13" t="s">
        <v>1</v>
      </c>
    </row>
    <row r="273" spans="1:16">
      <c r="A273" s="71">
        <v>19910318</v>
      </c>
      <c r="B273" s="71" t="s">
        <v>213</v>
      </c>
      <c r="C273" s="26" t="s">
        <v>2916</v>
      </c>
      <c r="D273" s="253">
        <v>44993</v>
      </c>
      <c r="E273" s="12" t="s">
        <v>1412</v>
      </c>
      <c r="F273" s="12"/>
      <c r="G273" s="12">
        <v>48.6</v>
      </c>
      <c r="H273" s="12">
        <v>1.86</v>
      </c>
      <c r="I273" s="12">
        <v>1.01</v>
      </c>
      <c r="J273" s="12">
        <v>26</v>
      </c>
      <c r="K273" s="12">
        <v>25</v>
      </c>
      <c r="L273" s="23">
        <f t="shared" si="7"/>
        <v>650</v>
      </c>
      <c r="M273" s="13" t="s">
        <v>1322</v>
      </c>
      <c r="N273" s="13" t="s">
        <v>932</v>
      </c>
      <c r="O273" s="24">
        <f>IF(P273="","",VLOOKUP(P273,Mapping!AT:AU,2,FALSE))</f>
        <v>2</v>
      </c>
      <c r="P273" s="13" t="s">
        <v>1</v>
      </c>
    </row>
    <row r="274" spans="1:16">
      <c r="A274" s="71">
        <v>20141901</v>
      </c>
      <c r="B274" s="71" t="s">
        <v>258</v>
      </c>
      <c r="C274" s="26" t="s">
        <v>2916</v>
      </c>
      <c r="D274" s="253">
        <v>44999</v>
      </c>
      <c r="E274" s="12" t="s">
        <v>1412</v>
      </c>
      <c r="F274" s="12"/>
      <c r="G274" s="12">
        <v>229.7</v>
      </c>
      <c r="H274" s="12">
        <v>2.0299999999999998</v>
      </c>
      <c r="I274" s="12">
        <v>2.5</v>
      </c>
      <c r="J274" s="12">
        <v>59.4</v>
      </c>
      <c r="K274" s="12">
        <v>25</v>
      </c>
      <c r="L274" s="23">
        <f t="shared" si="7"/>
        <v>1485</v>
      </c>
      <c r="M274" s="13" t="s">
        <v>1322</v>
      </c>
      <c r="N274" s="13" t="s">
        <v>932</v>
      </c>
      <c r="O274" s="24">
        <f>IF(P274="","",VLOOKUP(P274,Mapping!AT:AU,2,FALSE))</f>
        <v>2</v>
      </c>
      <c r="P274" s="13" t="s">
        <v>1</v>
      </c>
    </row>
    <row r="275" spans="1:16" ht="15.5">
      <c r="A275" s="71">
        <v>20150975</v>
      </c>
      <c r="B275" s="238" t="s">
        <v>261</v>
      </c>
      <c r="C275" s="26" t="s">
        <v>2916</v>
      </c>
      <c r="D275" s="253">
        <v>44999</v>
      </c>
      <c r="E275" s="12" t="s">
        <v>1412</v>
      </c>
      <c r="F275" s="12"/>
      <c r="G275" s="12">
        <v>438.8</v>
      </c>
      <c r="H275" s="12">
        <v>2.0699999999999998</v>
      </c>
      <c r="I275" s="12">
        <v>2.39</v>
      </c>
      <c r="J275" s="12">
        <v>66.2</v>
      </c>
      <c r="K275" s="12">
        <v>25</v>
      </c>
      <c r="L275" s="23">
        <f t="shared" si="7"/>
        <v>1655</v>
      </c>
      <c r="M275" s="13" t="s">
        <v>1322</v>
      </c>
      <c r="N275" s="13" t="s">
        <v>932</v>
      </c>
      <c r="O275" s="24">
        <f>IF(P275="","",VLOOKUP(P275,Mapping!AT:AU,2,FALSE))</f>
        <v>2</v>
      </c>
      <c r="P275" s="13" t="s">
        <v>1</v>
      </c>
    </row>
    <row r="276" spans="1:16" ht="15.5">
      <c r="A276" s="71">
        <v>19980098</v>
      </c>
      <c r="B276" s="238" t="s">
        <v>237</v>
      </c>
      <c r="C276" s="26" t="s">
        <v>2916</v>
      </c>
      <c r="D276" s="253">
        <v>44999</v>
      </c>
      <c r="E276" s="12" t="s">
        <v>1412</v>
      </c>
      <c r="F276" s="12"/>
      <c r="G276" s="12">
        <v>201.1</v>
      </c>
      <c r="H276" s="12">
        <v>2.0699999999999998</v>
      </c>
      <c r="I276" s="12">
        <v>1.71</v>
      </c>
      <c r="J276" s="12">
        <v>68.599999999999994</v>
      </c>
      <c r="K276" s="12">
        <v>25</v>
      </c>
      <c r="L276" s="23">
        <f t="shared" si="7"/>
        <v>1714.9999999999998</v>
      </c>
      <c r="M276" s="13" t="s">
        <v>1322</v>
      </c>
      <c r="N276" s="13" t="s">
        <v>932</v>
      </c>
      <c r="O276" s="24">
        <f>IF(P276="","",VLOOKUP(P276,Mapping!AT:AU,2,FALSE))</f>
        <v>2</v>
      </c>
      <c r="P276" s="13" t="s">
        <v>1</v>
      </c>
    </row>
    <row r="277" spans="1:16" ht="15.5">
      <c r="A277" s="71">
        <v>20050102</v>
      </c>
      <c r="B277" s="238" t="s">
        <v>244</v>
      </c>
      <c r="C277" s="26" t="s">
        <v>2916</v>
      </c>
      <c r="D277" s="253">
        <v>44999</v>
      </c>
      <c r="E277" s="12" t="s">
        <v>1412</v>
      </c>
      <c r="F277" s="12"/>
      <c r="G277" s="12">
        <v>233.2</v>
      </c>
      <c r="H277" s="12">
        <v>2.0299999999999998</v>
      </c>
      <c r="I277" s="12">
        <v>2.65</v>
      </c>
      <c r="J277" s="12">
        <v>75.8</v>
      </c>
      <c r="K277" s="12">
        <v>25</v>
      </c>
      <c r="L277" s="23">
        <f t="shared" si="7"/>
        <v>1895</v>
      </c>
      <c r="M277" s="13" t="s">
        <v>1322</v>
      </c>
      <c r="N277" s="13" t="s">
        <v>932</v>
      </c>
      <c r="O277" s="24">
        <f>IF(P277="","",VLOOKUP(P277,Mapping!AT:AU,2,FALSE))</f>
        <v>2</v>
      </c>
      <c r="P277" s="13" t="s">
        <v>1</v>
      </c>
    </row>
    <row r="278" spans="1:16" ht="15.5">
      <c r="A278" s="71">
        <v>20060093</v>
      </c>
      <c r="B278" s="238" t="s">
        <v>245</v>
      </c>
      <c r="C278" s="26" t="s">
        <v>2916</v>
      </c>
      <c r="D278" s="253">
        <v>44999</v>
      </c>
      <c r="E278" s="12" t="s">
        <v>1412</v>
      </c>
      <c r="F278" s="12"/>
      <c r="G278" s="12">
        <v>221.1</v>
      </c>
      <c r="H278" s="12">
        <v>2.04</v>
      </c>
      <c r="I278" s="12">
        <v>1.98</v>
      </c>
      <c r="J278" s="12">
        <v>68.599999999999994</v>
      </c>
      <c r="K278" s="12">
        <v>25</v>
      </c>
      <c r="L278" s="23">
        <f t="shared" si="7"/>
        <v>1714.9999999999998</v>
      </c>
      <c r="M278" s="13" t="s">
        <v>1322</v>
      </c>
      <c r="N278" s="13" t="s">
        <v>932</v>
      </c>
      <c r="O278" s="24">
        <f>IF(P278="","",VLOOKUP(P278,Mapping!AT:AU,2,FALSE))</f>
        <v>2</v>
      </c>
      <c r="P278" s="13" t="s">
        <v>1</v>
      </c>
    </row>
    <row r="279" spans="1:16" ht="15.5">
      <c r="A279" s="71">
        <v>20130400</v>
      </c>
      <c r="B279" s="238" t="s">
        <v>255</v>
      </c>
      <c r="C279" s="26" t="s">
        <v>2916</v>
      </c>
      <c r="D279" s="253">
        <v>44999</v>
      </c>
      <c r="E279" s="12" t="s">
        <v>1412</v>
      </c>
      <c r="F279" s="12"/>
      <c r="G279" s="12">
        <v>247.7</v>
      </c>
      <c r="H279" s="12">
        <v>1.98</v>
      </c>
      <c r="I279" s="12">
        <v>2.0499999999999998</v>
      </c>
      <c r="J279" s="12">
        <v>78.400000000000006</v>
      </c>
      <c r="K279" s="12">
        <v>25</v>
      </c>
      <c r="L279" s="23">
        <f t="shared" si="7"/>
        <v>1960.0000000000002</v>
      </c>
      <c r="M279" s="13" t="s">
        <v>1322</v>
      </c>
      <c r="N279" s="13" t="s">
        <v>932</v>
      </c>
      <c r="O279" s="24">
        <f>IF(P279="","",VLOOKUP(P279,Mapping!AT:AU,2,FALSE))</f>
        <v>2</v>
      </c>
      <c r="P279" s="13" t="s">
        <v>1</v>
      </c>
    </row>
    <row r="280" spans="1:16" ht="15.5">
      <c r="A280" s="71">
        <v>20131157</v>
      </c>
      <c r="B280" s="238" t="s">
        <v>257</v>
      </c>
      <c r="C280" s="26" t="s">
        <v>2916</v>
      </c>
      <c r="D280" s="253">
        <v>44999</v>
      </c>
      <c r="E280" s="12" t="s">
        <v>1412</v>
      </c>
      <c r="F280" s="12"/>
      <c r="G280" s="12">
        <v>149.1</v>
      </c>
      <c r="H280" s="12">
        <v>1.98</v>
      </c>
      <c r="I280" s="12">
        <v>2.91</v>
      </c>
      <c r="J280" s="12">
        <v>72</v>
      </c>
      <c r="K280" s="12">
        <v>25</v>
      </c>
      <c r="L280" s="23">
        <f t="shared" si="7"/>
        <v>1800</v>
      </c>
      <c r="M280" s="13" t="s">
        <v>1322</v>
      </c>
      <c r="N280" s="13" t="s">
        <v>932</v>
      </c>
      <c r="O280" s="24">
        <f>IF(P280="","",VLOOKUP(P280,Mapping!AT:AU,2,FALSE))</f>
        <v>2</v>
      </c>
      <c r="P280" s="13" t="s">
        <v>1</v>
      </c>
    </row>
    <row r="281" spans="1:16">
      <c r="A281" s="71" t="s">
        <v>465</v>
      </c>
      <c r="B281" s="71" t="s">
        <v>466</v>
      </c>
      <c r="C281" s="26" t="s">
        <v>2916</v>
      </c>
      <c r="D281" s="253">
        <v>45014</v>
      </c>
      <c r="E281" s="12" t="s">
        <v>3298</v>
      </c>
      <c r="F281" s="12"/>
      <c r="G281" s="12">
        <v>172.4</v>
      </c>
      <c r="H281" s="12">
        <v>2.02</v>
      </c>
      <c r="I281" s="12">
        <v>1.6</v>
      </c>
      <c r="J281" s="12">
        <v>34.799999999999997</v>
      </c>
      <c r="K281" s="12">
        <v>34</v>
      </c>
      <c r="L281" s="23">
        <f t="shared" si="7"/>
        <v>1183.1999999999998</v>
      </c>
      <c r="M281" s="13" t="s">
        <v>1322</v>
      </c>
      <c r="N281" s="13" t="s">
        <v>932</v>
      </c>
      <c r="O281" s="24">
        <f>IF(P281="","",VLOOKUP(P281,Mapping!AT:AU,2,FALSE))</f>
        <v>3</v>
      </c>
      <c r="P281" s="13" t="s">
        <v>148</v>
      </c>
    </row>
    <row r="282" spans="1:16">
      <c r="A282" s="71" t="s">
        <v>494</v>
      </c>
      <c r="B282" s="71" t="s">
        <v>495</v>
      </c>
      <c r="C282" s="26" t="s">
        <v>2916</v>
      </c>
      <c r="D282" s="253">
        <v>45014</v>
      </c>
      <c r="E282" s="12" t="s">
        <v>3298</v>
      </c>
      <c r="F282" s="12"/>
      <c r="G282" s="12">
        <v>432.9</v>
      </c>
      <c r="H282" s="12">
        <v>1.93</v>
      </c>
      <c r="I282" s="12">
        <v>1.65</v>
      </c>
      <c r="J282" s="12">
        <v>118</v>
      </c>
      <c r="K282" s="12">
        <v>34</v>
      </c>
      <c r="L282" s="23">
        <f t="shared" si="7"/>
        <v>4012</v>
      </c>
      <c r="M282" s="13" t="s">
        <v>1322</v>
      </c>
      <c r="N282" s="13" t="s">
        <v>932</v>
      </c>
      <c r="O282" s="24">
        <f>IF(P282="","",VLOOKUP(P282,Mapping!AT:AU,2,FALSE))</f>
        <v>3</v>
      </c>
      <c r="P282" s="13" t="s">
        <v>148</v>
      </c>
    </row>
    <row r="283" spans="1:16">
      <c r="A283" s="71" t="s">
        <v>611</v>
      </c>
      <c r="B283" s="71" t="s">
        <v>612</v>
      </c>
      <c r="C283" s="26" t="s">
        <v>2916</v>
      </c>
      <c r="D283" s="253">
        <v>45155</v>
      </c>
      <c r="E283" s="12" t="s">
        <v>3303</v>
      </c>
      <c r="F283" s="619">
        <v>3.7</v>
      </c>
      <c r="G283" s="12">
        <v>260.2</v>
      </c>
      <c r="H283" s="12">
        <v>1.93</v>
      </c>
      <c r="I283" s="12">
        <v>1.54</v>
      </c>
      <c r="J283" s="12">
        <v>62.6</v>
      </c>
      <c r="K283" s="12"/>
      <c r="L283" s="23" t="str">
        <f t="shared" si="7"/>
        <v/>
      </c>
      <c r="M283" s="13" t="s">
        <v>1322</v>
      </c>
      <c r="N283" s="13" t="s">
        <v>911</v>
      </c>
      <c r="O283" s="24">
        <f>IF(P283="","",VLOOKUP(P283,Mapping!AT:AU,2,FALSE))</f>
        <v>3</v>
      </c>
      <c r="P283" s="13" t="s">
        <v>148</v>
      </c>
    </row>
    <row r="284" spans="1:16">
      <c r="A284" s="71">
        <v>1165</v>
      </c>
      <c r="B284" s="71" t="s">
        <v>184</v>
      </c>
      <c r="C284" s="26" t="s">
        <v>2916</v>
      </c>
      <c r="D284" s="253">
        <v>45155</v>
      </c>
      <c r="E284" s="12" t="s">
        <v>3303</v>
      </c>
      <c r="F284" s="12">
        <v>7</v>
      </c>
      <c r="G284" s="12">
        <v>373.4</v>
      </c>
      <c r="H284" s="12">
        <v>2.0099999999999998</v>
      </c>
      <c r="I284" s="12">
        <v>1.98</v>
      </c>
      <c r="J284" s="12">
        <v>116</v>
      </c>
      <c r="K284" s="12"/>
      <c r="L284" s="23" t="str">
        <f t="shared" si="7"/>
        <v/>
      </c>
      <c r="M284" s="13" t="s">
        <v>1322</v>
      </c>
      <c r="N284" s="13" t="s">
        <v>932</v>
      </c>
      <c r="O284" s="24">
        <f>IF(P284="","",VLOOKUP(P284,Mapping!AT:AU,2,FALSE))</f>
        <v>3</v>
      </c>
      <c r="P284" s="13" t="s">
        <v>148</v>
      </c>
    </row>
    <row r="285" spans="1:16">
      <c r="A285" s="71">
        <v>1194</v>
      </c>
      <c r="B285" s="71" t="s">
        <v>197</v>
      </c>
      <c r="C285" s="26" t="s">
        <v>2916</v>
      </c>
      <c r="D285" s="253">
        <v>45155</v>
      </c>
      <c r="E285" s="12" t="s">
        <v>3303</v>
      </c>
      <c r="F285" s="12">
        <v>6.3</v>
      </c>
      <c r="G285" s="12">
        <v>597.4</v>
      </c>
      <c r="H285" s="12">
        <v>1.98</v>
      </c>
      <c r="I285" s="12">
        <v>1.99</v>
      </c>
      <c r="J285" s="12">
        <v>116</v>
      </c>
      <c r="K285" s="12"/>
      <c r="L285" s="23" t="str">
        <f t="shared" si="7"/>
        <v/>
      </c>
      <c r="M285" s="13" t="s">
        <v>1322</v>
      </c>
      <c r="N285" s="13" t="s">
        <v>932</v>
      </c>
      <c r="O285" s="24">
        <f>IF(P285="","",VLOOKUP(P285,Mapping!AT:AU,2,FALSE))</f>
        <v>3</v>
      </c>
      <c r="P285" s="13" t="s">
        <v>148</v>
      </c>
    </row>
    <row r="286" spans="1:16">
      <c r="A286" s="71" t="s">
        <v>607</v>
      </c>
      <c r="B286" s="71" t="s">
        <v>608</v>
      </c>
      <c r="C286" s="26" t="s">
        <v>2916</v>
      </c>
      <c r="D286" s="253">
        <v>45155</v>
      </c>
      <c r="E286" s="12" t="s">
        <v>3303</v>
      </c>
      <c r="F286" s="12">
        <v>6.2</v>
      </c>
      <c r="G286" s="12">
        <v>219</v>
      </c>
      <c r="H286" s="12">
        <v>1.72</v>
      </c>
      <c r="I286" s="12">
        <v>0.28000000000000003</v>
      </c>
      <c r="J286" s="12">
        <v>69.599999999999994</v>
      </c>
      <c r="K286" s="12"/>
      <c r="L286" s="23" t="str">
        <f t="shared" si="7"/>
        <v/>
      </c>
      <c r="M286" s="13" t="s">
        <v>1322</v>
      </c>
      <c r="N286" s="13" t="s">
        <v>932</v>
      </c>
      <c r="O286" s="24">
        <f>IF(P286="","",VLOOKUP(P286,Mapping!AT:AU,2,FALSE))</f>
        <v>3</v>
      </c>
      <c r="P286" s="13" t="s">
        <v>148</v>
      </c>
    </row>
    <row r="287" spans="1:16">
      <c r="A287" s="71" t="s">
        <v>602</v>
      </c>
      <c r="B287" s="71" t="s">
        <v>603</v>
      </c>
      <c r="C287" s="26" t="s">
        <v>2916</v>
      </c>
      <c r="D287" s="253">
        <v>45155</v>
      </c>
      <c r="E287" s="12" t="s">
        <v>3303</v>
      </c>
      <c r="F287" s="12">
        <v>6.4</v>
      </c>
      <c r="G287" s="12">
        <v>136.19999999999999</v>
      </c>
      <c r="H287" s="12">
        <v>1.78</v>
      </c>
      <c r="I287" s="12">
        <v>0.26</v>
      </c>
      <c r="J287" s="12">
        <v>29</v>
      </c>
      <c r="K287" s="12"/>
      <c r="L287" s="23" t="str">
        <f t="shared" si="7"/>
        <v/>
      </c>
      <c r="M287" s="13" t="s">
        <v>1322</v>
      </c>
      <c r="N287" s="13" t="s">
        <v>932</v>
      </c>
      <c r="O287" s="24">
        <f>IF(P287="","",VLOOKUP(P287,Mapping!AT:AU,2,FALSE))</f>
        <v>3</v>
      </c>
      <c r="P287" s="13" t="s">
        <v>148</v>
      </c>
    </row>
    <row r="288" spans="1:16">
      <c r="A288" s="71">
        <v>1190</v>
      </c>
      <c r="B288" s="71" t="s">
        <v>189</v>
      </c>
      <c r="C288" s="26" t="s">
        <v>2916</v>
      </c>
      <c r="D288" s="253">
        <v>45155</v>
      </c>
      <c r="E288" s="12" t="s">
        <v>3303</v>
      </c>
      <c r="F288" s="12">
        <v>7.1</v>
      </c>
      <c r="G288" s="12">
        <v>269.60000000000002</v>
      </c>
      <c r="H288" s="12">
        <v>1.99</v>
      </c>
      <c r="I288" s="12">
        <v>1.62</v>
      </c>
      <c r="J288" s="12">
        <v>108</v>
      </c>
      <c r="K288" s="12"/>
      <c r="L288" s="23" t="str">
        <f t="shared" si="7"/>
        <v/>
      </c>
      <c r="M288" s="13" t="s">
        <v>1322</v>
      </c>
      <c r="N288" s="13" t="s">
        <v>932</v>
      </c>
      <c r="O288" s="24">
        <f>IF(P288="","",VLOOKUP(P288,Mapping!AT:AU,2,FALSE))</f>
        <v>3</v>
      </c>
      <c r="P288" s="13" t="s">
        <v>148</v>
      </c>
    </row>
    <row r="289" spans="1:16">
      <c r="A289" s="71">
        <v>1160</v>
      </c>
      <c r="B289" s="71" t="s">
        <v>180</v>
      </c>
      <c r="C289" s="26" t="s">
        <v>2916</v>
      </c>
      <c r="D289" s="253">
        <v>45155</v>
      </c>
      <c r="E289" s="12" t="s">
        <v>3303</v>
      </c>
      <c r="F289" s="12">
        <v>6.2</v>
      </c>
      <c r="G289" s="12">
        <v>631.70000000000005</v>
      </c>
      <c r="H289" s="12">
        <v>2.0099999999999998</v>
      </c>
      <c r="I289" s="12">
        <v>2.06</v>
      </c>
      <c r="J289" s="12">
        <v>114</v>
      </c>
      <c r="K289" s="12"/>
      <c r="L289" s="23" t="str">
        <f t="shared" si="7"/>
        <v/>
      </c>
      <c r="M289" s="13" t="s">
        <v>1322</v>
      </c>
      <c r="N289" s="13" t="s">
        <v>932</v>
      </c>
      <c r="O289" s="24">
        <f>IF(P289="","",VLOOKUP(P289,Mapping!AT:AU,2,FALSE))</f>
        <v>3</v>
      </c>
      <c r="P289" s="13" t="s">
        <v>148</v>
      </c>
    </row>
    <row r="290" spans="1:16">
      <c r="A290" s="71" t="s">
        <v>626</v>
      </c>
      <c r="B290" s="71" t="s">
        <v>627</v>
      </c>
      <c r="C290" s="26" t="s">
        <v>2916</v>
      </c>
      <c r="D290" s="253">
        <v>45155</v>
      </c>
      <c r="E290" s="12" t="s">
        <v>3303</v>
      </c>
      <c r="F290" s="12">
        <v>6.9</v>
      </c>
      <c r="G290" s="12">
        <v>132.80000000000001</v>
      </c>
      <c r="H290" s="12">
        <v>1.9</v>
      </c>
      <c r="I290" s="12">
        <v>1.0900000000000001</v>
      </c>
      <c r="J290" s="12">
        <v>25.4</v>
      </c>
      <c r="K290" s="12"/>
      <c r="L290" s="23" t="str">
        <f t="shared" si="7"/>
        <v/>
      </c>
      <c r="M290" s="13" t="s">
        <v>1322</v>
      </c>
      <c r="N290" s="13" t="s">
        <v>932</v>
      </c>
      <c r="O290" s="24">
        <f>IF(P290="","",VLOOKUP(P290,Mapping!AT:AU,2,FALSE))</f>
        <v>3</v>
      </c>
      <c r="P290" s="13" t="s">
        <v>148</v>
      </c>
    </row>
    <row r="291" spans="1:16">
      <c r="A291" s="71">
        <v>1191</v>
      </c>
      <c r="B291" s="71" t="s">
        <v>194</v>
      </c>
      <c r="C291" s="26" t="s">
        <v>2916</v>
      </c>
      <c r="D291" s="253">
        <v>45155</v>
      </c>
      <c r="E291" s="12" t="s">
        <v>3303</v>
      </c>
      <c r="F291" s="12">
        <v>7</v>
      </c>
      <c r="G291" s="12">
        <v>206.1</v>
      </c>
      <c r="H291" s="12">
        <v>2.02</v>
      </c>
      <c r="I291" s="12">
        <v>1.72</v>
      </c>
      <c r="J291" s="12">
        <v>47.2</v>
      </c>
      <c r="K291" s="12"/>
      <c r="L291" s="23" t="str">
        <f t="shared" si="7"/>
        <v/>
      </c>
      <c r="M291" s="13" t="s">
        <v>1322</v>
      </c>
      <c r="N291" s="13" t="s">
        <v>932</v>
      </c>
      <c r="O291" s="24">
        <f>IF(P291="","",VLOOKUP(P291,Mapping!AT:AU,2,FALSE))</f>
        <v>3</v>
      </c>
      <c r="P291" s="13" t="s">
        <v>148</v>
      </c>
    </row>
    <row r="292" spans="1:16">
      <c r="A292" s="71" t="s">
        <v>479</v>
      </c>
      <c r="B292" s="71" t="s">
        <v>480</v>
      </c>
      <c r="C292" s="26" t="s">
        <v>2916</v>
      </c>
      <c r="D292" s="253">
        <v>45155</v>
      </c>
      <c r="E292" s="12" t="s">
        <v>3303</v>
      </c>
      <c r="F292" s="12">
        <v>6.5</v>
      </c>
      <c r="G292" s="12">
        <v>565.29999999999995</v>
      </c>
      <c r="H292" s="12">
        <v>1.98</v>
      </c>
      <c r="I292" s="12">
        <v>1.93</v>
      </c>
      <c r="J292" s="12">
        <v>116</v>
      </c>
      <c r="K292" s="12"/>
      <c r="L292" s="23" t="str">
        <f t="shared" si="7"/>
        <v/>
      </c>
      <c r="M292" s="13" t="s">
        <v>1322</v>
      </c>
      <c r="N292" s="13" t="s">
        <v>932</v>
      </c>
      <c r="O292" s="24">
        <f>IF(P292="","",VLOOKUP(P292,Mapping!AT:AU,2,FALSE))</f>
        <v>3</v>
      </c>
      <c r="P292" s="13" t="s">
        <v>148</v>
      </c>
    </row>
    <row r="293" spans="1:16">
      <c r="A293" s="71">
        <v>1066</v>
      </c>
      <c r="B293" s="71" t="s">
        <v>129</v>
      </c>
      <c r="C293" s="26" t="s">
        <v>2916</v>
      </c>
      <c r="D293" s="253">
        <v>45155</v>
      </c>
      <c r="E293" s="12" t="s">
        <v>3303</v>
      </c>
      <c r="F293" s="12">
        <v>6</v>
      </c>
      <c r="G293" s="12">
        <v>765.1</v>
      </c>
      <c r="H293" s="12">
        <v>1.96</v>
      </c>
      <c r="I293" s="12">
        <v>2.12</v>
      </c>
      <c r="J293" s="12">
        <v>118</v>
      </c>
      <c r="K293" s="12"/>
      <c r="L293" s="23" t="str">
        <f t="shared" si="7"/>
        <v/>
      </c>
      <c r="M293" s="13" t="s">
        <v>1322</v>
      </c>
      <c r="N293" s="13" t="s">
        <v>932</v>
      </c>
      <c r="O293" s="24">
        <f>IF(P293="","",VLOOKUP(P293,Mapping!AT:AU,2,FALSE))</f>
        <v>3</v>
      </c>
      <c r="P293" s="13" t="s">
        <v>148</v>
      </c>
    </row>
    <row r="294" spans="1:16">
      <c r="A294" s="71" t="s">
        <v>484</v>
      </c>
      <c r="B294" s="71" t="s">
        <v>485</v>
      </c>
      <c r="C294" s="26" t="s">
        <v>2916</v>
      </c>
      <c r="D294" s="253">
        <v>45155</v>
      </c>
      <c r="E294" s="12" t="s">
        <v>3303</v>
      </c>
      <c r="F294" s="12">
        <v>7.2</v>
      </c>
      <c r="G294" s="12">
        <v>433.6</v>
      </c>
      <c r="H294" s="12">
        <v>1.98</v>
      </c>
      <c r="I294" s="12">
        <v>2.09</v>
      </c>
      <c r="J294" s="12">
        <v>104</v>
      </c>
      <c r="K294" s="12"/>
      <c r="L294" s="23" t="str">
        <f t="shared" si="7"/>
        <v/>
      </c>
      <c r="M294" s="13" t="s">
        <v>1322</v>
      </c>
      <c r="N294" s="13" t="s">
        <v>932</v>
      </c>
      <c r="O294" s="24">
        <f>IF(P294="","",VLOOKUP(P294,Mapping!AT:AU,2,FALSE))</f>
        <v>3</v>
      </c>
      <c r="P294" s="13" t="s">
        <v>148</v>
      </c>
    </row>
    <row r="295" spans="1:16">
      <c r="A295" s="71" t="s">
        <v>494</v>
      </c>
      <c r="B295" s="71" t="s">
        <v>495</v>
      </c>
      <c r="C295" s="26" t="s">
        <v>2916</v>
      </c>
      <c r="D295" s="253">
        <v>45155</v>
      </c>
      <c r="E295" s="12" t="s">
        <v>3303</v>
      </c>
      <c r="F295" s="12">
        <v>6.4</v>
      </c>
      <c r="G295" s="12">
        <v>691.9</v>
      </c>
      <c r="H295" s="12">
        <v>1.89</v>
      </c>
      <c r="I295" s="12">
        <v>1.94</v>
      </c>
      <c r="J295" s="12">
        <v>89.8</v>
      </c>
      <c r="K295" s="12"/>
      <c r="L295" s="23" t="str">
        <f t="shared" si="7"/>
        <v/>
      </c>
      <c r="M295" s="13" t="s">
        <v>1322</v>
      </c>
      <c r="N295" s="13" t="s">
        <v>932</v>
      </c>
      <c r="O295" s="24">
        <f>IF(P295="","",VLOOKUP(P295,Mapping!AT:AU,2,FALSE))</f>
        <v>3</v>
      </c>
      <c r="P295" s="13" t="s">
        <v>148</v>
      </c>
    </row>
    <row r="296" spans="1:16">
      <c r="A296" s="71" t="s">
        <v>471</v>
      </c>
      <c r="B296" s="71" t="s">
        <v>472</v>
      </c>
      <c r="C296" s="26" t="s">
        <v>2916</v>
      </c>
      <c r="D296" s="253">
        <v>45155</v>
      </c>
      <c r="E296" s="12" t="s">
        <v>3303</v>
      </c>
      <c r="F296" s="12">
        <v>7.3</v>
      </c>
      <c r="G296" s="12">
        <v>130.69999999999999</v>
      </c>
      <c r="H296" s="12">
        <v>1.93</v>
      </c>
      <c r="I296" s="12">
        <v>1.63</v>
      </c>
      <c r="J296" s="12">
        <v>65</v>
      </c>
      <c r="K296" s="12"/>
      <c r="L296" s="23" t="str">
        <f t="shared" si="7"/>
        <v/>
      </c>
      <c r="M296" s="13" t="s">
        <v>1322</v>
      </c>
      <c r="N296" s="13" t="s">
        <v>932</v>
      </c>
      <c r="O296" s="24">
        <f>IF(P296="","",VLOOKUP(P296,Mapping!AT:AU,2,FALSE))</f>
        <v>3</v>
      </c>
      <c r="P296" s="13" t="s">
        <v>148</v>
      </c>
    </row>
    <row r="297" spans="1:16">
      <c r="A297" s="71" t="s">
        <v>633</v>
      </c>
      <c r="B297" s="71" t="s">
        <v>634</v>
      </c>
      <c r="C297" s="26" t="s">
        <v>2916</v>
      </c>
      <c r="D297" s="253">
        <v>45156</v>
      </c>
      <c r="E297" s="12" t="s">
        <v>3303</v>
      </c>
      <c r="F297" s="12">
        <v>6.9</v>
      </c>
      <c r="G297" s="12">
        <v>838.2</v>
      </c>
      <c r="H297" s="12">
        <v>1.94</v>
      </c>
      <c r="I297" s="12">
        <v>2.1</v>
      </c>
      <c r="J297" s="12">
        <v>118</v>
      </c>
      <c r="K297" s="12"/>
      <c r="L297" s="23" t="str">
        <f t="shared" si="7"/>
        <v/>
      </c>
      <c r="M297" s="13" t="s">
        <v>1322</v>
      </c>
      <c r="N297" s="13" t="s">
        <v>932</v>
      </c>
      <c r="O297" s="24">
        <f>IF(P297="","",VLOOKUP(P297,Mapping!AT:AU,2,FALSE))</f>
        <v>3</v>
      </c>
      <c r="P297" s="13" t="s">
        <v>148</v>
      </c>
    </row>
    <row r="298" spans="1:16">
      <c r="A298" s="71" t="s">
        <v>331</v>
      </c>
      <c r="B298" s="71" t="s">
        <v>332</v>
      </c>
      <c r="C298" s="26" t="s">
        <v>2916</v>
      </c>
      <c r="D298" s="253">
        <v>45156</v>
      </c>
      <c r="E298" s="12" t="s">
        <v>3303</v>
      </c>
      <c r="F298" s="12">
        <v>7</v>
      </c>
      <c r="G298" s="12">
        <v>308.10000000000002</v>
      </c>
      <c r="H298" s="12">
        <v>1.98</v>
      </c>
      <c r="I298" s="12">
        <v>1.93</v>
      </c>
      <c r="J298" s="12">
        <v>106</v>
      </c>
      <c r="K298" s="12"/>
      <c r="L298" s="23" t="str">
        <f t="shared" si="7"/>
        <v/>
      </c>
      <c r="M298" s="13" t="s">
        <v>1322</v>
      </c>
      <c r="N298" s="13" t="s">
        <v>932</v>
      </c>
      <c r="O298" s="24">
        <f>IF(P298="","",VLOOKUP(P298,Mapping!AT:AU,2,FALSE))</f>
        <v>3</v>
      </c>
      <c r="P298" s="13" t="s">
        <v>148</v>
      </c>
    </row>
    <row r="299" spans="1:16">
      <c r="A299" s="71" t="s">
        <v>614</v>
      </c>
      <c r="B299" s="71" t="s">
        <v>615</v>
      </c>
      <c r="C299" s="26" t="s">
        <v>2916</v>
      </c>
      <c r="D299" s="253">
        <v>45156</v>
      </c>
      <c r="E299" s="12" t="s">
        <v>3303</v>
      </c>
      <c r="F299" s="12">
        <v>8.1</v>
      </c>
      <c r="G299" s="12">
        <v>743.9</v>
      </c>
      <c r="H299" s="12">
        <v>1.94</v>
      </c>
      <c r="I299" s="12">
        <v>2.14</v>
      </c>
      <c r="J299" s="12">
        <v>100</v>
      </c>
      <c r="K299" s="12"/>
      <c r="L299" s="23" t="str">
        <f t="shared" si="7"/>
        <v/>
      </c>
      <c r="M299" s="13" t="s">
        <v>1322</v>
      </c>
      <c r="N299" s="13" t="s">
        <v>932</v>
      </c>
      <c r="O299" s="24">
        <f>IF(P299="","",VLOOKUP(P299,Mapping!AT:AU,2,FALSE))</f>
        <v>3</v>
      </c>
      <c r="P299" s="13" t="s">
        <v>148</v>
      </c>
    </row>
    <row r="300" spans="1:16">
      <c r="A300" s="71" t="s">
        <v>336</v>
      </c>
      <c r="B300" s="71" t="s">
        <v>337</v>
      </c>
      <c r="C300" s="26" t="s">
        <v>2916</v>
      </c>
      <c r="D300" s="253">
        <v>45156</v>
      </c>
      <c r="E300" s="12" t="s">
        <v>3303</v>
      </c>
      <c r="F300" s="12">
        <v>7.4</v>
      </c>
      <c r="G300" s="12">
        <v>489.6</v>
      </c>
      <c r="H300" s="12">
        <v>1.96</v>
      </c>
      <c r="I300" s="12">
        <v>2.0499999999999998</v>
      </c>
      <c r="J300" s="12">
        <v>92.2</v>
      </c>
      <c r="K300" s="12"/>
      <c r="L300" s="23" t="str">
        <f t="shared" si="7"/>
        <v/>
      </c>
      <c r="M300" s="13" t="s">
        <v>1322</v>
      </c>
      <c r="N300" s="13" t="s">
        <v>932</v>
      </c>
      <c r="O300" s="24">
        <f>IF(P300="","",VLOOKUP(P300,Mapping!AT:AU,2,FALSE))</f>
        <v>3</v>
      </c>
      <c r="P300" s="13" t="s">
        <v>148</v>
      </c>
    </row>
    <row r="301" spans="1:16">
      <c r="A301" s="71">
        <v>1122</v>
      </c>
      <c r="B301" s="71" t="s">
        <v>164</v>
      </c>
      <c r="C301" s="26" t="s">
        <v>2916</v>
      </c>
      <c r="D301" s="253">
        <v>45156</v>
      </c>
      <c r="E301" s="12" t="s">
        <v>3303</v>
      </c>
      <c r="F301" s="12">
        <v>6.4</v>
      </c>
      <c r="G301" s="12">
        <v>725.8</v>
      </c>
      <c r="H301" s="12">
        <v>1.97</v>
      </c>
      <c r="I301" s="12">
        <v>2.04</v>
      </c>
      <c r="J301" s="12">
        <v>120</v>
      </c>
      <c r="K301" s="12"/>
      <c r="L301" s="23" t="str">
        <f t="shared" si="7"/>
        <v/>
      </c>
      <c r="M301" s="13" t="s">
        <v>1322</v>
      </c>
      <c r="N301" s="13" t="s">
        <v>932</v>
      </c>
      <c r="O301" s="24">
        <f>IF(P301="","",VLOOKUP(P301,Mapping!AT:AU,2,FALSE))</f>
        <v>3</v>
      </c>
      <c r="P301" s="13" t="s">
        <v>148</v>
      </c>
    </row>
    <row r="302" spans="1:16">
      <c r="A302" s="71" t="s">
        <v>460</v>
      </c>
      <c r="B302" s="71" t="s">
        <v>461</v>
      </c>
      <c r="C302" s="26" t="s">
        <v>2916</v>
      </c>
      <c r="D302" s="253">
        <v>45156</v>
      </c>
      <c r="E302" s="12" t="s">
        <v>3303</v>
      </c>
      <c r="F302" s="12">
        <v>6.6</v>
      </c>
      <c r="G302" s="12">
        <v>338.9</v>
      </c>
      <c r="H302" s="12">
        <v>1.83</v>
      </c>
      <c r="I302" s="12">
        <v>0.52</v>
      </c>
      <c r="J302" s="12">
        <v>116</v>
      </c>
      <c r="K302" s="12"/>
      <c r="L302" s="23" t="str">
        <f t="shared" si="7"/>
        <v/>
      </c>
      <c r="M302" s="13" t="s">
        <v>1322</v>
      </c>
      <c r="N302" s="13" t="s">
        <v>932</v>
      </c>
      <c r="O302" s="24">
        <f>IF(P302="","",VLOOKUP(P302,Mapping!AT:AU,2,FALSE))</f>
        <v>3</v>
      </c>
      <c r="P302" s="13" t="s">
        <v>148</v>
      </c>
    </row>
    <row r="303" spans="1:16">
      <c r="A303" s="71" t="s">
        <v>623</v>
      </c>
      <c r="B303" s="71" t="s">
        <v>624</v>
      </c>
      <c r="C303" s="26" t="s">
        <v>2916</v>
      </c>
      <c r="D303" s="253">
        <v>45156</v>
      </c>
      <c r="E303" s="12" t="s">
        <v>3303</v>
      </c>
      <c r="F303" s="12">
        <v>6.1</v>
      </c>
      <c r="G303" s="12">
        <v>1259.5999999999999</v>
      </c>
      <c r="H303" s="12">
        <v>1.9</v>
      </c>
      <c r="I303" s="12">
        <v>2.27</v>
      </c>
      <c r="J303" s="12">
        <v>104.4</v>
      </c>
      <c r="K303" s="12"/>
      <c r="L303" s="23" t="str">
        <f t="shared" si="7"/>
        <v/>
      </c>
      <c r="M303" s="13" t="s">
        <v>1322</v>
      </c>
      <c r="N303" s="13" t="s">
        <v>932</v>
      </c>
      <c r="O303" s="24">
        <f>IF(P303="","",VLOOKUP(P303,Mapping!AT:AU,2,FALSE))</f>
        <v>3</v>
      </c>
      <c r="P303" s="13" t="s">
        <v>148</v>
      </c>
    </row>
    <row r="304" spans="1:16">
      <c r="A304" s="71" t="s">
        <v>629</v>
      </c>
      <c r="B304" s="71" t="s">
        <v>630</v>
      </c>
      <c r="C304" s="26" t="s">
        <v>2916</v>
      </c>
      <c r="D304" s="253">
        <v>45156</v>
      </c>
      <c r="E304" s="12" t="s">
        <v>3303</v>
      </c>
      <c r="F304" s="12">
        <v>7.6</v>
      </c>
      <c r="G304" s="12">
        <v>472.4</v>
      </c>
      <c r="H304" s="12">
        <v>1.93</v>
      </c>
      <c r="I304" s="12">
        <v>1.78</v>
      </c>
      <c r="J304" s="12">
        <v>102</v>
      </c>
      <c r="K304" s="12"/>
      <c r="L304" s="23" t="str">
        <f t="shared" si="7"/>
        <v/>
      </c>
      <c r="M304" s="13" t="s">
        <v>1322</v>
      </c>
      <c r="N304" s="13" t="s">
        <v>932</v>
      </c>
      <c r="O304" s="24">
        <f>IF(P304="","",VLOOKUP(P304,Mapping!AT:AU,2,FALSE))</f>
        <v>3</v>
      </c>
      <c r="P304" s="13" t="s">
        <v>148</v>
      </c>
    </row>
    <row r="305" spans="1:16">
      <c r="A305" s="71" t="s">
        <v>500</v>
      </c>
      <c r="B305" s="71" t="s">
        <v>501</v>
      </c>
      <c r="C305" s="26" t="s">
        <v>2916</v>
      </c>
      <c r="D305" s="253">
        <v>45156</v>
      </c>
      <c r="E305" s="12" t="s">
        <v>3303</v>
      </c>
      <c r="F305" s="12">
        <v>7.6</v>
      </c>
      <c r="G305" s="12">
        <v>190.8</v>
      </c>
      <c r="H305" s="12">
        <v>2.0099999999999998</v>
      </c>
      <c r="I305" s="12">
        <v>1.42</v>
      </c>
      <c r="J305" s="12">
        <v>114</v>
      </c>
      <c r="K305" s="12"/>
      <c r="L305" s="23" t="str">
        <f t="shared" si="7"/>
        <v/>
      </c>
      <c r="M305" s="13" t="s">
        <v>1322</v>
      </c>
      <c r="N305" s="13" t="s">
        <v>932</v>
      </c>
      <c r="O305" s="24">
        <f>IF(P305="","",VLOOKUP(P305,Mapping!AT:AU,2,FALSE))</f>
        <v>3</v>
      </c>
      <c r="P305" s="13" t="s">
        <v>148</v>
      </c>
    </row>
    <row r="306" spans="1:16">
      <c r="A306" s="71" t="s">
        <v>465</v>
      </c>
      <c r="B306" s="71" t="s">
        <v>466</v>
      </c>
      <c r="C306" s="26" t="s">
        <v>2916</v>
      </c>
      <c r="D306" s="253">
        <v>45156</v>
      </c>
      <c r="E306" s="12" t="s">
        <v>3303</v>
      </c>
      <c r="F306" s="12">
        <v>7.3</v>
      </c>
      <c r="G306" s="12">
        <v>414.8</v>
      </c>
      <c r="H306" s="12">
        <v>2.0699999999999998</v>
      </c>
      <c r="I306" s="12">
        <v>1.8</v>
      </c>
      <c r="J306" s="12">
        <v>95.8</v>
      </c>
      <c r="K306" s="12"/>
      <c r="L306" s="23" t="str">
        <f t="shared" si="7"/>
        <v/>
      </c>
      <c r="M306" s="13" t="s">
        <v>1322</v>
      </c>
      <c r="N306" s="13" t="s">
        <v>932</v>
      </c>
      <c r="O306" s="24">
        <f>IF(P306="","",VLOOKUP(P306,Mapping!AT:AU,2,FALSE))</f>
        <v>3</v>
      </c>
      <c r="P306" s="13" t="s">
        <v>148</v>
      </c>
    </row>
    <row r="307" spans="1:16">
      <c r="A307" s="71" t="s">
        <v>597</v>
      </c>
      <c r="B307" s="71" t="s">
        <v>598</v>
      </c>
      <c r="C307" s="26" t="s">
        <v>2916</v>
      </c>
      <c r="D307" s="253">
        <v>45156</v>
      </c>
      <c r="E307" s="12" t="s">
        <v>3303</v>
      </c>
      <c r="F307" s="12">
        <v>7.8</v>
      </c>
      <c r="G307" s="12">
        <v>587.9</v>
      </c>
      <c r="H307" s="12">
        <v>1.93</v>
      </c>
      <c r="I307" s="12">
        <v>1.89</v>
      </c>
      <c r="J307" s="12">
        <v>74.599999999999994</v>
      </c>
      <c r="K307" s="12"/>
      <c r="L307" s="23" t="str">
        <f t="shared" si="7"/>
        <v/>
      </c>
      <c r="M307" s="13" t="s">
        <v>1322</v>
      </c>
      <c r="N307" s="13" t="s">
        <v>932</v>
      </c>
      <c r="O307" s="24">
        <f>IF(P307="","",VLOOKUP(P307,Mapping!AT:AU,2,FALSE))</f>
        <v>3</v>
      </c>
      <c r="P307" s="13" t="s">
        <v>148</v>
      </c>
    </row>
    <row r="308" spans="1:16">
      <c r="A308" s="71">
        <v>1149</v>
      </c>
      <c r="B308" s="71" t="s">
        <v>170</v>
      </c>
      <c r="C308" s="26" t="s">
        <v>2916</v>
      </c>
      <c r="D308" s="253">
        <v>45156</v>
      </c>
      <c r="E308" s="12" t="s">
        <v>3303</v>
      </c>
      <c r="F308" s="12">
        <v>7</v>
      </c>
      <c r="G308" s="12">
        <v>393.6</v>
      </c>
      <c r="H308" s="12">
        <v>2.06</v>
      </c>
      <c r="I308" s="12">
        <v>1.96</v>
      </c>
      <c r="J308" s="12">
        <v>88.2</v>
      </c>
      <c r="K308" s="12"/>
      <c r="L308" s="23" t="str">
        <f t="shared" si="7"/>
        <v/>
      </c>
      <c r="M308" s="13" t="s">
        <v>1322</v>
      </c>
      <c r="N308" s="13" t="s">
        <v>932</v>
      </c>
      <c r="O308" s="24">
        <f>IF(P308="","",VLOOKUP(P308,Mapping!AT:AU,2,FALSE))</f>
        <v>3</v>
      </c>
      <c r="P308" s="13" t="s">
        <v>148</v>
      </c>
    </row>
    <row r="309" spans="1:16">
      <c r="A309" s="71">
        <v>1072</v>
      </c>
      <c r="B309" s="71" t="s">
        <v>149</v>
      </c>
      <c r="C309" s="26" t="s">
        <v>2916</v>
      </c>
      <c r="D309" s="253">
        <v>45156</v>
      </c>
      <c r="E309" s="12" t="s">
        <v>3303</v>
      </c>
      <c r="F309" s="619">
        <v>5.7</v>
      </c>
      <c r="G309" s="12">
        <v>293.3</v>
      </c>
      <c r="H309" s="12">
        <v>1.95</v>
      </c>
      <c r="I309" s="12">
        <v>1.72</v>
      </c>
      <c r="J309" s="12">
        <v>100</v>
      </c>
      <c r="K309" s="12"/>
      <c r="L309" s="23" t="str">
        <f t="shared" si="7"/>
        <v/>
      </c>
      <c r="M309" s="13" t="s">
        <v>1322</v>
      </c>
      <c r="N309" s="13" t="s">
        <v>911</v>
      </c>
      <c r="O309" s="24">
        <f>IF(P309="","",VLOOKUP(P309,Mapping!AT:AU,2,FALSE))</f>
        <v>3</v>
      </c>
      <c r="P309" s="13" t="s">
        <v>148</v>
      </c>
    </row>
    <row r="310" spans="1:16">
      <c r="A310" s="71">
        <v>1152</v>
      </c>
      <c r="B310" s="71" t="s">
        <v>176</v>
      </c>
      <c r="C310" s="26" t="s">
        <v>2916</v>
      </c>
      <c r="D310" s="253">
        <v>45156</v>
      </c>
      <c r="E310" s="12" t="s">
        <v>3303</v>
      </c>
      <c r="F310" s="12">
        <v>6.6</v>
      </c>
      <c r="G310" s="12">
        <v>150.4</v>
      </c>
      <c r="H310" s="12">
        <v>1.98</v>
      </c>
      <c r="I310" s="12">
        <v>1.3</v>
      </c>
      <c r="J310" s="12">
        <v>25.4</v>
      </c>
      <c r="K310" s="12"/>
      <c r="L310" s="23" t="str">
        <f t="shared" si="7"/>
        <v/>
      </c>
      <c r="M310" s="13" t="s">
        <v>1322</v>
      </c>
      <c r="N310" s="13" t="s">
        <v>932</v>
      </c>
      <c r="O310" s="24">
        <f>IF(P310="","",VLOOKUP(P310,Mapping!AT:AU,2,FALSE))</f>
        <v>3</v>
      </c>
      <c r="P310" s="13" t="s">
        <v>148</v>
      </c>
    </row>
    <row r="311" spans="1:16">
      <c r="A311" s="71" t="s">
        <v>611</v>
      </c>
      <c r="B311" s="71" t="s">
        <v>612</v>
      </c>
      <c r="C311" s="26" t="s">
        <v>2916</v>
      </c>
      <c r="D311" s="253">
        <v>45162</v>
      </c>
      <c r="E311" s="12" t="s">
        <v>3303</v>
      </c>
      <c r="F311" s="12">
        <v>7.4</v>
      </c>
      <c r="G311" s="12">
        <v>54</v>
      </c>
      <c r="H311" s="12">
        <v>1.84</v>
      </c>
      <c r="I311" s="12">
        <v>1.1399999999999999</v>
      </c>
      <c r="J311" s="12">
        <v>42.2</v>
      </c>
      <c r="K311" s="12"/>
      <c r="L311" s="23" t="str">
        <f t="shared" si="7"/>
        <v/>
      </c>
      <c r="M311" s="13" t="s">
        <v>909</v>
      </c>
      <c r="N311" s="13" t="s">
        <v>932</v>
      </c>
      <c r="O311" s="24">
        <f>IF(P311="","",VLOOKUP(P311,Mapping!AT:AU,2,FALSE))</f>
        <v>3</v>
      </c>
      <c r="P311" s="13" t="s">
        <v>148</v>
      </c>
    </row>
    <row r="312" spans="1:16">
      <c r="A312" s="71">
        <v>1072</v>
      </c>
      <c r="B312" s="71" t="s">
        <v>149</v>
      </c>
      <c r="C312" s="26" t="s">
        <v>2916</v>
      </c>
      <c r="D312" s="253">
        <v>45162</v>
      </c>
      <c r="E312" s="12" t="s">
        <v>3303</v>
      </c>
      <c r="F312" s="12">
        <v>6.5</v>
      </c>
      <c r="G312" s="12">
        <v>64.8</v>
      </c>
      <c r="H312" s="12">
        <v>1.88</v>
      </c>
      <c r="I312" s="12">
        <v>1.52</v>
      </c>
      <c r="J312" s="12">
        <v>32.799999999999997</v>
      </c>
      <c r="K312" s="12"/>
      <c r="L312" s="23" t="str">
        <f t="shared" si="7"/>
        <v/>
      </c>
      <c r="M312" s="13" t="s">
        <v>909</v>
      </c>
      <c r="N312" s="13" t="s">
        <v>932</v>
      </c>
      <c r="O312" s="24">
        <f>IF(P312="","",VLOOKUP(P312,Mapping!AT:AU,2,FALSE))</f>
        <v>3</v>
      </c>
      <c r="P312" s="13" t="s">
        <v>148</v>
      </c>
    </row>
    <row r="313" spans="1:16">
      <c r="A313" s="71"/>
      <c r="B313" s="71"/>
      <c r="C313" s="26"/>
      <c r="D313" s="253"/>
      <c r="E313" s="12"/>
      <c r="F313" s="12"/>
      <c r="G313" s="12"/>
      <c r="H313" s="12"/>
      <c r="I313" s="12"/>
      <c r="J313" s="12"/>
      <c r="K313" s="12"/>
      <c r="L313" s="23" t="str">
        <f t="shared" si="7"/>
        <v/>
      </c>
      <c r="M313" s="13"/>
      <c r="N313" s="13"/>
      <c r="O313" s="24" t="str">
        <f>IF(P313="","",VLOOKUP(P313,Mapping!AT:AU,2,FALSE))</f>
        <v/>
      </c>
      <c r="P313" s="13"/>
    </row>
    <row r="314" spans="1:16">
      <c r="A314" s="71"/>
      <c r="B314" s="71"/>
      <c r="C314" s="26"/>
      <c r="D314" s="253"/>
      <c r="E314" s="12"/>
      <c r="F314" s="12"/>
      <c r="G314" s="12"/>
      <c r="H314" s="12"/>
      <c r="I314" s="12"/>
      <c r="J314" s="12"/>
      <c r="K314" s="12"/>
      <c r="L314" s="23"/>
      <c r="M314" s="13"/>
      <c r="N314" s="13"/>
      <c r="O314" s="24" t="str">
        <f>IF(P314="","",VLOOKUP(P314,Mapping!AT:AU,2,FALSE))</f>
        <v/>
      </c>
      <c r="P314" s="13"/>
    </row>
    <row r="315" spans="1:16">
      <c r="A315" s="71"/>
      <c r="B315" s="71"/>
      <c r="C315" s="26"/>
      <c r="D315" s="253"/>
      <c r="E315" s="12"/>
      <c r="F315" s="12"/>
      <c r="G315" s="12"/>
      <c r="H315" s="12"/>
      <c r="I315" s="12"/>
      <c r="J315" s="12"/>
      <c r="K315" s="12"/>
      <c r="L315" s="23"/>
      <c r="M315" s="13"/>
      <c r="N315" s="13"/>
      <c r="O315" s="24" t="str">
        <f>IF(P315="","",VLOOKUP(P315,Mapping!AT:AU,2,FALSE))</f>
        <v/>
      </c>
      <c r="P315" s="13"/>
    </row>
    <row r="316" spans="1:16">
      <c r="A316" s="71"/>
      <c r="B316" s="71"/>
      <c r="C316" s="26"/>
      <c r="D316" s="253"/>
      <c r="E316" s="12"/>
      <c r="F316" s="12"/>
      <c r="G316" s="12"/>
      <c r="H316" s="12"/>
      <c r="I316" s="12"/>
      <c r="J316" s="12"/>
      <c r="K316" s="12"/>
      <c r="L316" s="23"/>
      <c r="M316" s="13"/>
      <c r="N316" s="13"/>
      <c r="O316" s="24" t="str">
        <f>IF(P316="","",VLOOKUP(P316,Mapping!AT:AU,2,FALSE))</f>
        <v/>
      </c>
      <c r="P316" s="13"/>
    </row>
    <row r="317" spans="1:16">
      <c r="A317" s="71"/>
      <c r="B317" s="71"/>
      <c r="C317" s="26"/>
      <c r="D317" s="253"/>
      <c r="E317" s="12"/>
      <c r="F317" s="12"/>
      <c r="G317" s="12"/>
      <c r="H317" s="12"/>
      <c r="I317" s="12"/>
      <c r="J317" s="12"/>
      <c r="K317" s="12"/>
      <c r="L317" s="23"/>
      <c r="M317" s="13"/>
      <c r="N317" s="13"/>
      <c r="O317" s="24" t="str">
        <f>IF(P317="","",VLOOKUP(P317,Mapping!AT:AU,2,FALSE))</f>
        <v/>
      </c>
      <c r="P317" s="13"/>
    </row>
    <row r="318" spans="1:16">
      <c r="A318" s="71"/>
      <c r="B318" s="71"/>
      <c r="C318" s="26"/>
      <c r="D318" s="253"/>
      <c r="E318" s="12"/>
      <c r="F318" s="12"/>
      <c r="G318" s="12"/>
      <c r="H318" s="12"/>
      <c r="I318" s="12"/>
      <c r="J318" s="12"/>
      <c r="K318" s="12"/>
      <c r="L318" s="23"/>
      <c r="M318" s="13"/>
      <c r="N318" s="13"/>
      <c r="O318" s="24" t="str">
        <f>IF(P318="","",VLOOKUP(P318,Mapping!AT:AU,2,FALSE))</f>
        <v/>
      </c>
      <c r="P318" s="13"/>
    </row>
    <row r="319" spans="1:16">
      <c r="A319" s="71"/>
      <c r="B319" s="71"/>
      <c r="C319" s="26"/>
      <c r="D319" s="253"/>
      <c r="E319" s="12"/>
      <c r="F319" s="12"/>
      <c r="G319" s="12"/>
      <c r="H319" s="12"/>
      <c r="I319" s="12"/>
      <c r="J319" s="12"/>
      <c r="K319" s="12"/>
      <c r="L319" s="23"/>
      <c r="M319" s="13"/>
      <c r="N319" s="13"/>
      <c r="O319" s="24" t="str">
        <f>IF(P319="","",VLOOKUP(P319,Mapping!AT:AU,2,FALSE))</f>
        <v/>
      </c>
      <c r="P319" s="13"/>
    </row>
    <row r="320" spans="1:16">
      <c r="A320" s="71"/>
      <c r="B320" s="71"/>
      <c r="C320" s="26"/>
      <c r="D320" s="253"/>
      <c r="E320" s="12"/>
      <c r="F320" s="12"/>
      <c r="G320" s="12"/>
      <c r="H320" s="12"/>
      <c r="I320" s="12"/>
      <c r="J320" s="12"/>
      <c r="K320" s="12"/>
      <c r="L320" s="23"/>
      <c r="M320" s="13"/>
      <c r="N320" s="13"/>
      <c r="O320" s="24" t="str">
        <f>IF(P320="","",VLOOKUP(P320,Mapping!AT:AU,2,FALSE))</f>
        <v/>
      </c>
      <c r="P320" s="13"/>
    </row>
    <row r="321" spans="1:16">
      <c r="A321" s="71"/>
      <c r="B321" s="71"/>
      <c r="C321" s="26"/>
      <c r="D321" s="253"/>
      <c r="E321" s="12"/>
      <c r="F321" s="12"/>
      <c r="G321" s="12"/>
      <c r="H321" s="12"/>
      <c r="I321" s="12"/>
      <c r="J321" s="12"/>
      <c r="K321" s="12"/>
      <c r="L321" s="23"/>
      <c r="M321" s="13"/>
      <c r="N321" s="13"/>
      <c r="O321" s="24" t="str">
        <f>IF(P321="","",VLOOKUP(P321,Mapping!AT:AU,2,FALSE))</f>
        <v/>
      </c>
      <c r="P321" s="13"/>
    </row>
    <row r="322" spans="1:16">
      <c r="A322" s="71"/>
      <c r="B322" s="71"/>
      <c r="C322" s="26"/>
      <c r="D322" s="253"/>
      <c r="E322" s="12"/>
      <c r="F322" s="12"/>
      <c r="G322" s="12"/>
      <c r="H322" s="12"/>
      <c r="I322" s="12"/>
      <c r="J322" s="12"/>
      <c r="K322" s="12"/>
      <c r="L322" s="23"/>
      <c r="M322" s="13"/>
      <c r="N322" s="13"/>
      <c r="O322" s="24" t="str">
        <f>IF(P322="","",VLOOKUP(P322,Mapping!AT:AU,2,FALSE))</f>
        <v/>
      </c>
      <c r="P322" s="13"/>
    </row>
    <row r="323" spans="1:16">
      <c r="A323" s="71"/>
      <c r="B323" s="71"/>
      <c r="C323" s="26"/>
      <c r="D323" s="253"/>
      <c r="E323" s="12"/>
      <c r="F323" s="12"/>
      <c r="G323" s="12"/>
      <c r="H323" s="12"/>
      <c r="I323" s="12"/>
      <c r="J323" s="12"/>
      <c r="K323" s="12"/>
      <c r="L323" s="23"/>
      <c r="M323" s="13"/>
      <c r="N323" s="13"/>
      <c r="O323" s="24" t="str">
        <f>IF(P323="","",VLOOKUP(P323,Mapping!AT:AU,2,FALSE))</f>
        <v/>
      </c>
      <c r="P323" s="13"/>
    </row>
    <row r="324" spans="1:16">
      <c r="A324" s="71"/>
      <c r="B324" s="71"/>
      <c r="C324" s="26"/>
      <c r="D324" s="253"/>
      <c r="E324" s="12"/>
      <c r="F324" s="12"/>
      <c r="G324" s="12"/>
      <c r="H324" s="12"/>
      <c r="I324" s="12"/>
      <c r="J324" s="12"/>
      <c r="K324" s="12"/>
      <c r="L324" s="23"/>
      <c r="M324" s="13"/>
      <c r="N324" s="13"/>
      <c r="O324" s="24" t="str">
        <f>IF(P324="","",VLOOKUP(P324,Mapping!AT:AU,2,FALSE))</f>
        <v/>
      </c>
      <c r="P324" s="13"/>
    </row>
    <row r="325" spans="1:16">
      <c r="A325" s="71"/>
      <c r="B325" s="71"/>
      <c r="C325" s="26"/>
      <c r="D325" s="253"/>
      <c r="E325" s="12"/>
      <c r="F325" s="12"/>
      <c r="G325" s="12"/>
      <c r="H325" s="12"/>
      <c r="I325" s="12"/>
      <c r="J325" s="12"/>
      <c r="K325" s="12"/>
      <c r="L325" s="23"/>
      <c r="M325" s="13"/>
      <c r="N325" s="13"/>
      <c r="O325" s="24" t="str">
        <f>IF(P325="","",VLOOKUP(P325,Mapping!AT:AU,2,FALSE))</f>
        <v/>
      </c>
      <c r="P325" s="13"/>
    </row>
    <row r="326" spans="1:16">
      <c r="A326" s="71"/>
      <c r="B326" s="71"/>
      <c r="C326" s="26"/>
      <c r="D326" s="253"/>
      <c r="E326" s="12"/>
      <c r="F326" s="12"/>
      <c r="G326" s="12"/>
      <c r="H326" s="12"/>
      <c r="I326" s="12"/>
      <c r="J326" s="12"/>
      <c r="K326" s="12"/>
      <c r="L326" s="23"/>
      <c r="M326" s="13"/>
      <c r="N326" s="13"/>
      <c r="O326" s="24" t="str">
        <f>IF(P326="","",VLOOKUP(P326,Mapping!AT:AU,2,FALSE))</f>
        <v/>
      </c>
      <c r="P326" s="13"/>
    </row>
    <row r="327" spans="1:16">
      <c r="A327" s="71"/>
      <c r="B327" s="71"/>
      <c r="C327" s="26"/>
      <c r="D327" s="253"/>
      <c r="E327" s="12"/>
      <c r="F327" s="12"/>
      <c r="G327" s="12"/>
      <c r="H327" s="12"/>
      <c r="I327" s="12"/>
      <c r="J327" s="12"/>
      <c r="K327" s="12"/>
      <c r="L327" s="23"/>
      <c r="M327" s="13"/>
      <c r="N327" s="13"/>
      <c r="O327" s="24" t="str">
        <f>IF(P327="","",VLOOKUP(P327,Mapping!AT:AU,2,FALSE))</f>
        <v/>
      </c>
      <c r="P327" s="13"/>
    </row>
    <row r="328" spans="1:16">
      <c r="A328" s="71"/>
      <c r="B328" s="71"/>
      <c r="C328" s="26"/>
      <c r="D328" s="253"/>
      <c r="E328" s="12"/>
      <c r="F328" s="12"/>
      <c r="G328" s="12"/>
      <c r="H328" s="12"/>
      <c r="I328" s="12"/>
      <c r="J328" s="12"/>
      <c r="K328" s="12"/>
      <c r="L328" s="23"/>
      <c r="M328" s="13"/>
      <c r="N328" s="13"/>
      <c r="O328" s="24" t="str">
        <f>IF(P328="","",VLOOKUP(P328,Mapping!AT:AU,2,FALSE))</f>
        <v/>
      </c>
      <c r="P328" s="13"/>
    </row>
    <row r="329" spans="1:16">
      <c r="A329" s="71"/>
      <c r="B329" s="71"/>
      <c r="C329" s="26"/>
      <c r="D329" s="253"/>
      <c r="E329" s="12"/>
      <c r="F329" s="12"/>
      <c r="G329" s="12"/>
      <c r="H329" s="12"/>
      <c r="I329" s="12"/>
      <c r="J329" s="12"/>
      <c r="K329" s="12"/>
      <c r="L329" s="23"/>
      <c r="M329" s="13"/>
      <c r="N329" s="13"/>
      <c r="O329" s="24" t="str">
        <f>IF(P329="","",VLOOKUP(P329,Mapping!AT:AU,2,FALSE))</f>
        <v/>
      </c>
      <c r="P329" s="13"/>
    </row>
    <row r="330" spans="1:16">
      <c r="A330" s="71"/>
      <c r="B330" s="71"/>
      <c r="C330" s="26"/>
      <c r="D330" s="253"/>
      <c r="E330" s="12"/>
      <c r="F330" s="12"/>
      <c r="G330" s="12"/>
      <c r="H330" s="12"/>
      <c r="I330" s="12"/>
      <c r="J330" s="12"/>
      <c r="K330" s="12"/>
      <c r="L330" s="23"/>
      <c r="M330" s="13"/>
      <c r="N330" s="13"/>
      <c r="O330" s="24" t="str">
        <f>IF(P330="","",VLOOKUP(P330,Mapping!AT:AU,2,FALSE))</f>
        <v/>
      </c>
      <c r="P330" s="13"/>
    </row>
    <row r="331" spans="1:16">
      <c r="A331" s="71"/>
      <c r="B331" s="71"/>
      <c r="C331" s="26"/>
      <c r="D331" s="253"/>
      <c r="E331" s="12"/>
      <c r="F331" s="12"/>
      <c r="G331" s="12"/>
      <c r="H331" s="12"/>
      <c r="I331" s="12"/>
      <c r="J331" s="12"/>
      <c r="K331" s="12"/>
      <c r="L331" s="23"/>
      <c r="M331" s="13"/>
      <c r="N331" s="13"/>
      <c r="O331" s="24" t="str">
        <f>IF(P331="","",VLOOKUP(P331,Mapping!AT:AU,2,FALSE))</f>
        <v/>
      </c>
      <c r="P331" s="13"/>
    </row>
    <row r="332" spans="1:16">
      <c r="A332" s="71"/>
      <c r="B332" s="71"/>
      <c r="C332" s="26"/>
      <c r="D332" s="253"/>
      <c r="E332" s="12"/>
      <c r="F332" s="12"/>
      <c r="G332" s="12"/>
      <c r="H332" s="12"/>
      <c r="I332" s="12"/>
      <c r="J332" s="12"/>
      <c r="K332" s="12"/>
      <c r="L332" s="23"/>
      <c r="M332" s="13"/>
      <c r="N332" s="13"/>
      <c r="O332" s="24" t="str">
        <f>IF(P332="","",VLOOKUP(P332,Mapping!AT:AU,2,FALSE))</f>
        <v/>
      </c>
      <c r="P332" s="13"/>
    </row>
    <row r="333" spans="1:16">
      <c r="A333" s="71"/>
      <c r="B333" s="71"/>
      <c r="C333" s="26"/>
      <c r="D333" s="253"/>
      <c r="E333" s="12"/>
      <c r="F333" s="12"/>
      <c r="G333" s="12"/>
      <c r="H333" s="12"/>
      <c r="I333" s="12"/>
      <c r="J333" s="12"/>
      <c r="K333" s="12"/>
      <c r="L333" s="23"/>
      <c r="M333" s="13"/>
      <c r="N333" s="13"/>
      <c r="O333" s="24" t="str">
        <f>IF(P333="","",VLOOKUP(P333,Mapping!AT:AU,2,FALSE))</f>
        <v/>
      </c>
      <c r="P333" s="13"/>
    </row>
    <row r="334" spans="1:16">
      <c r="A334" s="71"/>
      <c r="B334" s="71"/>
      <c r="C334" s="26"/>
      <c r="D334" s="253"/>
      <c r="E334" s="12"/>
      <c r="F334" s="12"/>
      <c r="G334" s="12"/>
      <c r="H334" s="12"/>
      <c r="I334" s="12"/>
      <c r="J334" s="12"/>
      <c r="K334" s="12"/>
      <c r="L334" s="23"/>
      <c r="M334" s="13"/>
      <c r="N334" s="13"/>
      <c r="O334" s="24" t="str">
        <f>IF(P334="","",VLOOKUP(P334,Mapping!AT:AU,2,FALSE))</f>
        <v/>
      </c>
      <c r="P334" s="13"/>
    </row>
    <row r="335" spans="1:16">
      <c r="A335" s="71"/>
      <c r="B335" s="71"/>
      <c r="C335" s="26"/>
      <c r="D335" s="253"/>
      <c r="E335" s="12"/>
      <c r="F335" s="12"/>
      <c r="G335" s="12"/>
      <c r="H335" s="12"/>
      <c r="I335" s="12"/>
      <c r="J335" s="12"/>
      <c r="K335" s="12"/>
      <c r="L335" s="23"/>
      <c r="M335" s="13"/>
      <c r="N335" s="13"/>
      <c r="O335" s="24" t="str">
        <f>IF(P335="","",VLOOKUP(P335,Mapping!AT:AU,2,FALSE))</f>
        <v/>
      </c>
      <c r="P335" s="13"/>
    </row>
  </sheetData>
  <autoFilter ref="A1:P133" xr:uid="{00000000-0009-0000-0000-000009000000}">
    <sortState xmlns:xlrd2="http://schemas.microsoft.com/office/spreadsheetml/2017/richdata2" ref="A2:P133">
      <sortCondition ref="A1:A133"/>
    </sortState>
  </autoFilter>
  <phoneticPr fontId="10" type="noConversion"/>
  <conditionalFormatting sqref="L2:L335">
    <cfRule type="expression" dxfId="277" priority="10">
      <formula>#REF!="M"</formula>
    </cfRule>
    <cfRule type="expression" dxfId="276" priority="11">
      <formula>OR(#REF!="X", #REF!="E")</formula>
    </cfRule>
    <cfRule type="expression" dxfId="275" priority="12">
      <formula>#REF!="W"</formula>
    </cfRule>
  </conditionalFormatting>
  <pageMargins left="0.7" right="0.7" top="0.75" bottom="0.75" header="0.3" footer="0.3"/>
  <pageSetup paperSize="9" orientation="portrait" horizontalDpi="0" verticalDpi="0"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900-000002000000}">
          <x14:formula1>
            <xm:f>Mapping!$AT$2:$AT$5</xm:f>
          </x14:formula1>
          <xm:sqref>P205:P273 P2:P203</xm:sqref>
        </x14:dataValidation>
        <x14:dataValidation type="list" allowBlank="1" showInputMessage="1" showErrorMessage="1" xr:uid="{00000000-0002-0000-0900-000000000000}">
          <x14:formula1>
            <xm:f>Mapping!$BY$2:$BY$4</xm:f>
          </x14:formula1>
          <xm:sqref>M2:M14</xm:sqref>
        </x14:dataValidation>
        <x14:dataValidation type="list" allowBlank="1" showInputMessage="1" showErrorMessage="1" xr:uid="{00000000-0002-0000-0900-000001000000}">
          <x14:formula1>
            <xm:f>Mapping!$CH$2:$CH$3</xm:f>
          </x14:formula1>
          <xm:sqref>N2:N14</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33"/>
  <sheetViews>
    <sheetView topLeftCell="J1" workbookViewId="0">
      <selection activeCell="E20" sqref="E20"/>
    </sheetView>
  </sheetViews>
  <sheetFormatPr defaultColWidth="8.81640625" defaultRowHeight="14.5"/>
  <cols>
    <col min="1" max="1" width="10.81640625" bestFit="1" customWidth="1"/>
    <col min="2" max="2" width="17" style="1" bestFit="1" customWidth="1"/>
    <col min="3" max="3" width="18.453125" bestFit="1" customWidth="1"/>
    <col min="4" max="4" width="44.1796875" bestFit="1" customWidth="1"/>
    <col min="5" max="5" width="17.453125" bestFit="1" customWidth="1"/>
    <col min="6" max="6" width="8.1796875" bestFit="1" customWidth="1"/>
    <col min="7" max="7" width="9" bestFit="1" customWidth="1"/>
    <col min="8" max="8" width="21.1796875" customWidth="1"/>
    <col min="9" max="9" width="9.26953125" customWidth="1"/>
    <col min="10" max="10" width="35.26953125" style="60" bestFit="1" customWidth="1"/>
    <col min="11" max="11" width="16" bestFit="1" customWidth="1"/>
    <col min="12" max="12" width="32.453125" bestFit="1" customWidth="1"/>
    <col min="13" max="13" width="22.1796875" bestFit="1" customWidth="1"/>
    <col min="14" max="14" width="18.453125" style="65" bestFit="1" customWidth="1"/>
    <col min="15" max="15" width="16.26953125" style="65" bestFit="1" customWidth="1"/>
    <col min="16" max="16" width="11.26953125" bestFit="1" customWidth="1"/>
    <col min="17" max="17" width="15.26953125" bestFit="1" customWidth="1"/>
    <col min="18" max="18" width="22.453125" bestFit="1" customWidth="1"/>
    <col min="19" max="19" width="16.1796875" bestFit="1" customWidth="1"/>
    <col min="20" max="20" width="13.81640625" style="65" bestFit="1" customWidth="1"/>
    <col min="21" max="21" width="12" style="65" bestFit="1" customWidth="1"/>
    <col min="22" max="22" width="18.453125" bestFit="1" customWidth="1"/>
    <col min="23" max="23" width="30.81640625" bestFit="1" customWidth="1"/>
    <col min="24" max="24" width="15.453125" style="65" bestFit="1" customWidth="1"/>
    <col min="25" max="25" width="15.81640625" bestFit="1" customWidth="1"/>
    <col min="26" max="26" width="21.81640625" bestFit="1" customWidth="1"/>
    <col min="27" max="27" width="20.1796875" bestFit="1" customWidth="1"/>
    <col min="28" max="28" width="14.26953125" bestFit="1" customWidth="1"/>
    <col min="29" max="29" width="8.26953125" bestFit="1" customWidth="1"/>
    <col min="30" max="31" width="21.26953125" bestFit="1" customWidth="1"/>
  </cols>
  <sheetData>
    <row r="1" spans="1:33" s="6" customFormat="1">
      <c r="A1" s="9" t="s">
        <v>81</v>
      </c>
      <c r="B1" s="22" t="s">
        <v>1347</v>
      </c>
      <c r="C1" s="6" t="s">
        <v>874</v>
      </c>
      <c r="D1" s="9" t="s">
        <v>1249</v>
      </c>
      <c r="E1" s="9" t="s">
        <v>1251</v>
      </c>
      <c r="F1" s="9" t="s">
        <v>1215</v>
      </c>
      <c r="G1" s="9" t="s">
        <v>896</v>
      </c>
      <c r="H1" s="9" t="s">
        <v>897</v>
      </c>
      <c r="I1" s="9" t="s">
        <v>898</v>
      </c>
      <c r="J1" s="9" t="s">
        <v>1255</v>
      </c>
      <c r="K1" s="9" t="s">
        <v>899</v>
      </c>
      <c r="L1" s="9" t="s">
        <v>1258</v>
      </c>
      <c r="M1" s="9" t="s">
        <v>1259</v>
      </c>
      <c r="N1" s="9" t="s">
        <v>1261</v>
      </c>
      <c r="O1" s="9" t="s">
        <v>1263</v>
      </c>
      <c r="P1" s="9" t="s">
        <v>1265</v>
      </c>
      <c r="Q1" s="9" t="s">
        <v>1268</v>
      </c>
      <c r="R1" s="9" t="s">
        <v>1270</v>
      </c>
      <c r="S1" s="9" t="s">
        <v>1271</v>
      </c>
      <c r="T1" s="9" t="s">
        <v>1273</v>
      </c>
      <c r="U1" s="9" t="s">
        <v>1275</v>
      </c>
      <c r="V1" s="9" t="s">
        <v>894</v>
      </c>
      <c r="W1" s="9" t="s">
        <v>1276</v>
      </c>
      <c r="X1" s="9" t="s">
        <v>1278</v>
      </c>
      <c r="Y1" s="9" t="s">
        <v>1280</v>
      </c>
      <c r="Z1" s="9" t="s">
        <v>1281</v>
      </c>
      <c r="AA1" s="9" t="s">
        <v>1246</v>
      </c>
      <c r="AB1" s="9" t="s">
        <v>1284</v>
      </c>
      <c r="AC1" s="9" t="s">
        <v>1235</v>
      </c>
      <c r="AD1" s="70" t="s">
        <v>1287</v>
      </c>
      <c r="AE1" s="70" t="s">
        <v>1288</v>
      </c>
      <c r="AF1" s="22" t="s">
        <v>125</v>
      </c>
      <c r="AG1" s="22" t="s">
        <v>126</v>
      </c>
    </row>
    <row r="2" spans="1:33">
      <c r="A2" s="44" t="s">
        <v>331</v>
      </c>
      <c r="B2" s="88">
        <f>IFERROR(VLOOKUP(C2,Mapping!AW:BA,5,FALSE),"")</f>
        <v>1</v>
      </c>
      <c r="C2" s="36" t="s">
        <v>905</v>
      </c>
      <c r="D2" s="37"/>
      <c r="E2" s="38"/>
      <c r="F2" s="37"/>
      <c r="G2" s="13"/>
      <c r="H2" s="13"/>
      <c r="I2" s="13"/>
      <c r="J2" s="67">
        <v>7000</v>
      </c>
      <c r="K2" s="37"/>
      <c r="L2" s="38">
        <v>43712</v>
      </c>
      <c r="M2" s="37">
        <v>1726</v>
      </c>
      <c r="N2" s="68">
        <v>0.27200000000000002</v>
      </c>
      <c r="O2" s="68">
        <v>9.5200000000000014</v>
      </c>
      <c r="P2" s="37" t="s">
        <v>1334</v>
      </c>
      <c r="Q2" s="37">
        <v>14</v>
      </c>
      <c r="R2" s="38">
        <v>43714</v>
      </c>
      <c r="S2" s="37">
        <v>469</v>
      </c>
      <c r="T2" s="68">
        <v>1.92</v>
      </c>
      <c r="U2" s="68">
        <v>6.2027524714091875</v>
      </c>
      <c r="V2" s="13"/>
      <c r="W2" s="37"/>
      <c r="X2" s="68"/>
      <c r="Y2" s="38"/>
      <c r="Z2" s="37"/>
      <c r="AA2" s="37"/>
      <c r="AB2" s="37"/>
      <c r="AC2" s="37"/>
      <c r="AD2" s="37"/>
      <c r="AE2" s="37"/>
      <c r="AF2" s="24">
        <f>IF(AG2="","",VLOOKUP(AG2,Mapping!AT:AU,2,FALSE))</f>
        <v>3</v>
      </c>
      <c r="AG2" s="13" t="s">
        <v>0</v>
      </c>
    </row>
    <row r="3" spans="1:33">
      <c r="A3" s="44" t="s">
        <v>331</v>
      </c>
      <c r="B3" s="88">
        <f>IFERROR(VLOOKUP(C3,Mapping!AW:BA,5,FALSE),"")</f>
        <v>2</v>
      </c>
      <c r="C3" s="36" t="s">
        <v>925</v>
      </c>
      <c r="D3" s="37"/>
      <c r="E3" s="38"/>
      <c r="F3" s="37"/>
      <c r="G3" s="13"/>
      <c r="H3" s="13"/>
      <c r="I3" s="13"/>
      <c r="J3" s="67">
        <v>7000</v>
      </c>
      <c r="K3" s="37"/>
      <c r="L3" s="38">
        <v>43796</v>
      </c>
      <c r="M3" s="37">
        <v>1385</v>
      </c>
      <c r="N3" s="68">
        <v>0.56799999999999995</v>
      </c>
      <c r="O3" s="68">
        <v>19.88</v>
      </c>
      <c r="P3" s="37" t="s">
        <v>3327</v>
      </c>
      <c r="Q3" s="37"/>
      <c r="R3" s="38">
        <v>43796</v>
      </c>
      <c r="S3" s="37">
        <v>425</v>
      </c>
      <c r="T3" s="68">
        <v>10.199999999999999</v>
      </c>
      <c r="U3" s="68">
        <v>36.363636363636367</v>
      </c>
      <c r="V3" s="13"/>
      <c r="W3" s="37"/>
      <c r="X3" s="68"/>
      <c r="Y3" s="38"/>
      <c r="Z3" s="37"/>
      <c r="AA3" s="37"/>
      <c r="AB3" s="37"/>
      <c r="AC3" s="37"/>
      <c r="AD3" s="37"/>
      <c r="AE3" s="37"/>
      <c r="AF3" s="24">
        <f>IF(AG3="","",VLOOKUP(AG3,Mapping!AT:AU,2,FALSE))</f>
        <v>3</v>
      </c>
      <c r="AG3" s="13" t="s">
        <v>0</v>
      </c>
    </row>
    <row r="4" spans="1:33">
      <c r="A4" s="44" t="s">
        <v>331</v>
      </c>
      <c r="B4" s="88">
        <f>IFERROR(VLOOKUP(C4,Mapping!AW:BA,5,FALSE),"")</f>
        <v>15</v>
      </c>
      <c r="C4" s="71" t="s">
        <v>1063</v>
      </c>
      <c r="D4" s="37"/>
      <c r="E4" s="38"/>
      <c r="F4" s="37"/>
      <c r="G4" s="13"/>
      <c r="H4" s="13"/>
      <c r="I4" s="13"/>
      <c r="J4" s="67">
        <v>3029</v>
      </c>
      <c r="K4" s="36"/>
      <c r="L4" s="38">
        <v>43633</v>
      </c>
      <c r="M4" s="37">
        <v>1292</v>
      </c>
      <c r="N4" s="68">
        <v>0.50800000000000001</v>
      </c>
      <c r="O4" s="68">
        <v>17.78</v>
      </c>
      <c r="P4" s="37" t="s">
        <v>3328</v>
      </c>
      <c r="Q4" s="36"/>
      <c r="R4" s="38">
        <v>43633</v>
      </c>
      <c r="S4" s="37">
        <v>420</v>
      </c>
      <c r="T4" s="68">
        <v>12</v>
      </c>
      <c r="U4" s="68">
        <v>43.290043290043293</v>
      </c>
      <c r="V4" s="13"/>
      <c r="W4" s="37"/>
      <c r="X4" s="68"/>
      <c r="Y4" s="38"/>
      <c r="Z4" s="37"/>
      <c r="AA4" s="37"/>
      <c r="AB4" s="37"/>
      <c r="AC4" s="37"/>
      <c r="AD4" s="37"/>
      <c r="AE4" s="37"/>
      <c r="AF4" s="24">
        <f>IF(AG4="","",VLOOKUP(AG4,Mapping!AT:AU,2,FALSE))</f>
        <v>3</v>
      </c>
      <c r="AG4" s="13" t="s">
        <v>0</v>
      </c>
    </row>
    <row r="5" spans="1:33">
      <c r="A5" s="44" t="s">
        <v>331</v>
      </c>
      <c r="B5" s="88">
        <f>IFERROR(VLOOKUP(C5,Mapping!AW:BA,5,FALSE),"")</f>
        <v>4</v>
      </c>
      <c r="C5" s="71" t="s">
        <v>962</v>
      </c>
      <c r="D5" s="37"/>
      <c r="E5" s="38"/>
      <c r="F5" s="37"/>
      <c r="G5" s="13"/>
      <c r="H5" s="13"/>
      <c r="I5" s="13"/>
      <c r="J5" s="67"/>
      <c r="K5" s="36"/>
      <c r="L5" s="38">
        <v>44120</v>
      </c>
      <c r="M5" s="37">
        <v>1587</v>
      </c>
      <c r="N5" s="68">
        <v>0.32</v>
      </c>
      <c r="O5" s="68">
        <v>11.200000000000001</v>
      </c>
      <c r="P5" s="37" t="s">
        <v>2502</v>
      </c>
      <c r="Q5" s="36"/>
      <c r="R5" s="38">
        <v>44120</v>
      </c>
      <c r="S5" s="37">
        <v>456</v>
      </c>
      <c r="T5" s="68">
        <v>3.14</v>
      </c>
      <c r="U5" s="68">
        <v>10.433280170122275</v>
      </c>
      <c r="V5" s="13"/>
      <c r="W5" s="37"/>
      <c r="X5" s="68"/>
      <c r="Y5" s="38"/>
      <c r="Z5" s="37"/>
      <c r="AA5" s="37"/>
      <c r="AB5" s="37"/>
      <c r="AC5" s="37"/>
      <c r="AD5" s="37"/>
      <c r="AE5" s="37"/>
      <c r="AF5" s="24">
        <f>IF(AG5="","",VLOOKUP(AG5,Mapping!AT:AU,2,FALSE))</f>
        <v>3</v>
      </c>
      <c r="AG5" s="13" t="s">
        <v>0</v>
      </c>
    </row>
    <row r="6" spans="1:33">
      <c r="A6" s="44" t="s">
        <v>331</v>
      </c>
      <c r="B6" s="88">
        <f>IFERROR(VLOOKUP(C6,Mapping!AW:BA,5,FALSE),"")</f>
        <v>24</v>
      </c>
      <c r="C6" s="71" t="s">
        <v>1120</v>
      </c>
      <c r="D6" s="37"/>
      <c r="E6" s="38"/>
      <c r="F6" s="37"/>
      <c r="G6" s="13"/>
      <c r="H6" s="13"/>
      <c r="I6" s="13"/>
      <c r="J6" s="67"/>
      <c r="K6" s="36"/>
      <c r="L6" s="38">
        <v>44132</v>
      </c>
      <c r="M6" s="37">
        <v>1327</v>
      </c>
      <c r="N6" s="68">
        <v>0.57799999999999996</v>
      </c>
      <c r="O6" s="68">
        <v>20.23</v>
      </c>
      <c r="P6" s="37" t="s">
        <v>2508</v>
      </c>
      <c r="Q6" s="36"/>
      <c r="R6" s="38">
        <v>44132</v>
      </c>
      <c r="S6" s="37">
        <v>438</v>
      </c>
      <c r="T6" s="68">
        <v>2.56</v>
      </c>
      <c r="U6" s="68">
        <v>8.8556800885568006</v>
      </c>
      <c r="V6" s="13"/>
      <c r="W6" s="37"/>
      <c r="X6" s="68"/>
      <c r="Y6" s="38"/>
      <c r="Z6" s="37"/>
      <c r="AA6" s="37"/>
      <c r="AB6" s="37"/>
      <c r="AC6" s="37"/>
      <c r="AD6" s="37"/>
      <c r="AE6" s="37"/>
      <c r="AF6" s="24">
        <f>IF(AG6="","",VLOOKUP(AG6,Mapping!AT:AU,2,FALSE))</f>
        <v>3</v>
      </c>
      <c r="AG6" s="13" t="s">
        <v>0</v>
      </c>
    </row>
    <row r="7" spans="1:33">
      <c r="A7" s="44" t="s">
        <v>331</v>
      </c>
      <c r="B7" s="88">
        <f>IFERROR(VLOOKUP(C7,Mapping!AW:BA,5,FALSE),"")</f>
        <v>6</v>
      </c>
      <c r="C7" s="71" t="s">
        <v>986</v>
      </c>
      <c r="D7" s="37"/>
      <c r="E7" s="38"/>
      <c r="F7" s="37"/>
      <c r="G7" s="13"/>
      <c r="H7" s="13"/>
      <c r="I7" s="13"/>
      <c r="J7" s="67"/>
      <c r="K7" s="36"/>
      <c r="L7" s="38">
        <v>43648</v>
      </c>
      <c r="M7" s="37">
        <v>1890</v>
      </c>
      <c r="N7" s="68">
        <v>0.38800000000000001</v>
      </c>
      <c r="O7" s="68">
        <v>13.58</v>
      </c>
      <c r="P7" s="37" t="s">
        <v>2497</v>
      </c>
      <c r="Q7" s="36"/>
      <c r="R7" s="38">
        <v>43648</v>
      </c>
      <c r="S7" s="37">
        <v>430</v>
      </c>
      <c r="T7" s="68">
        <v>5.0999999999999996</v>
      </c>
      <c r="U7" s="68">
        <v>17.970401691331922</v>
      </c>
      <c r="V7" s="13"/>
      <c r="W7" s="37"/>
      <c r="X7" s="68"/>
      <c r="Y7" s="38"/>
      <c r="Z7" s="37"/>
      <c r="AA7" s="37"/>
      <c r="AB7" s="37"/>
      <c r="AC7" s="37"/>
      <c r="AD7" s="37"/>
      <c r="AE7" s="37"/>
      <c r="AF7" s="24">
        <f>IF(AG7="","",VLOOKUP(AG7,Mapping!AT:AU,2,FALSE))</f>
        <v>3</v>
      </c>
      <c r="AG7" s="13" t="s">
        <v>0</v>
      </c>
    </row>
    <row r="8" spans="1:33">
      <c r="A8" s="44" t="s">
        <v>348</v>
      </c>
      <c r="B8" s="88">
        <f>IFERROR(VLOOKUP(C8,Mapping!AW:BA,5,FALSE),"")</f>
        <v>7</v>
      </c>
      <c r="C8" s="71" t="s">
        <v>998</v>
      </c>
      <c r="D8" s="37"/>
      <c r="E8" s="38"/>
      <c r="F8" s="37"/>
      <c r="G8" s="13"/>
      <c r="H8" s="13"/>
      <c r="I8" s="13"/>
      <c r="J8" s="67">
        <v>6300</v>
      </c>
      <c r="K8" s="36"/>
      <c r="L8" s="38">
        <v>43650</v>
      </c>
      <c r="M8" s="37">
        <v>1023</v>
      </c>
      <c r="N8" s="68">
        <v>0.112</v>
      </c>
      <c r="O8" s="68">
        <v>3.92</v>
      </c>
      <c r="P8" s="37" t="s">
        <v>3329</v>
      </c>
      <c r="Q8" s="36"/>
      <c r="R8" s="38">
        <v>43651</v>
      </c>
      <c r="S8" s="37">
        <v>422</v>
      </c>
      <c r="T8" s="68">
        <v>3.96</v>
      </c>
      <c r="U8" s="68">
        <v>14.218009478672986</v>
      </c>
      <c r="V8" s="13"/>
      <c r="W8" s="37"/>
      <c r="X8" s="68"/>
      <c r="Y8" s="38"/>
      <c r="Z8" s="37"/>
      <c r="AA8" s="37"/>
      <c r="AB8" s="37"/>
      <c r="AC8" s="37"/>
      <c r="AD8" s="37"/>
      <c r="AE8" s="37"/>
      <c r="AF8" s="24">
        <f>IF(AG8="","",VLOOKUP(AG8,Mapping!AT:AU,2,FALSE))</f>
        <v>3</v>
      </c>
      <c r="AG8" s="13" t="s">
        <v>0</v>
      </c>
    </row>
    <row r="9" spans="1:33">
      <c r="A9" s="44" t="s">
        <v>348</v>
      </c>
      <c r="B9" s="88">
        <f>IFERROR(VLOOKUP(C9,Mapping!AW:BA,5,FALSE),"")</f>
        <v>8</v>
      </c>
      <c r="C9" s="71" t="s">
        <v>1009</v>
      </c>
      <c r="D9" s="37"/>
      <c r="E9" s="38"/>
      <c r="F9" s="37"/>
      <c r="G9" s="13"/>
      <c r="H9" s="13"/>
      <c r="I9" s="13"/>
      <c r="J9" s="67">
        <v>4600</v>
      </c>
      <c r="K9" s="36"/>
      <c r="L9" s="38"/>
      <c r="M9" s="37">
        <v>1424</v>
      </c>
      <c r="N9" s="68">
        <v>0.17199999999999999</v>
      </c>
      <c r="O9" s="68">
        <v>6.02</v>
      </c>
      <c r="P9" s="37" t="s">
        <v>3330</v>
      </c>
      <c r="Q9" s="36"/>
      <c r="R9" s="38"/>
      <c r="S9" s="37">
        <v>414</v>
      </c>
      <c r="T9" s="68">
        <v>3.22</v>
      </c>
      <c r="U9" s="68">
        <v>11.784511784511785</v>
      </c>
      <c r="V9" s="13"/>
      <c r="W9" s="37"/>
      <c r="X9" s="68"/>
      <c r="Y9" s="38"/>
      <c r="Z9" s="37"/>
      <c r="AA9" s="37"/>
      <c r="AB9" s="37"/>
      <c r="AC9" s="37"/>
      <c r="AD9" s="37"/>
      <c r="AE9" s="37"/>
      <c r="AF9" s="24">
        <f>IF(AG9="","",VLOOKUP(AG9,Mapping!AT:AU,2,FALSE))</f>
        <v>3</v>
      </c>
      <c r="AG9" s="13" t="s">
        <v>0</v>
      </c>
    </row>
    <row r="10" spans="1:33">
      <c r="A10" s="44" t="s">
        <v>348</v>
      </c>
      <c r="B10" s="88">
        <f>IFERROR(VLOOKUP(C10,Mapping!AW:BA,5,FALSE),"")</f>
        <v>9</v>
      </c>
      <c r="C10" s="71" t="s">
        <v>1018</v>
      </c>
      <c r="D10" s="37"/>
      <c r="E10" s="38"/>
      <c r="F10" s="37"/>
      <c r="G10" s="13"/>
      <c r="H10" s="13"/>
      <c r="I10" s="13"/>
      <c r="J10" s="67" t="s">
        <v>3287</v>
      </c>
      <c r="K10" s="36"/>
      <c r="L10" s="38">
        <v>44092</v>
      </c>
      <c r="M10" s="37">
        <v>1151</v>
      </c>
      <c r="N10" s="68">
        <v>3.6</v>
      </c>
      <c r="O10" s="68">
        <v>25</v>
      </c>
      <c r="P10" s="37" t="s">
        <v>1422</v>
      </c>
      <c r="Q10" s="36"/>
      <c r="R10" s="38">
        <v>44111</v>
      </c>
      <c r="S10" s="37"/>
      <c r="T10" s="68">
        <v>12.2</v>
      </c>
      <c r="U10" s="68" t="s">
        <v>143</v>
      </c>
      <c r="V10" s="13"/>
      <c r="W10" s="37"/>
      <c r="X10" s="68"/>
      <c r="Y10" s="38"/>
      <c r="Z10" s="37"/>
      <c r="AA10" s="37"/>
      <c r="AB10" s="37"/>
      <c r="AC10" s="37"/>
      <c r="AD10" s="37"/>
      <c r="AE10" s="37"/>
      <c r="AF10" s="24">
        <f>IF(AG10="","",VLOOKUP(AG10,Mapping!AT:AU,2,FALSE))</f>
        <v>3</v>
      </c>
      <c r="AG10" s="13" t="s">
        <v>0</v>
      </c>
    </row>
    <row r="11" spans="1:33">
      <c r="A11" s="44" t="s">
        <v>348</v>
      </c>
      <c r="B11" s="88" t="str">
        <f>IFERROR(VLOOKUP(C11,Mapping!AW:BA,5,FALSE),"")</f>
        <v/>
      </c>
      <c r="C11" s="43"/>
      <c r="D11" s="37"/>
      <c r="E11" s="38"/>
      <c r="F11" s="37"/>
      <c r="G11" s="13"/>
      <c r="H11" s="13"/>
      <c r="I11" s="13"/>
      <c r="J11" s="67">
        <v>3420</v>
      </c>
      <c r="K11" s="36"/>
      <c r="L11" s="38">
        <v>43662</v>
      </c>
      <c r="M11" s="37">
        <v>1094</v>
      </c>
      <c r="N11" s="68">
        <v>2.6</v>
      </c>
      <c r="O11" s="68">
        <v>6.4399999999999995</v>
      </c>
      <c r="P11" s="37" t="s">
        <v>2517</v>
      </c>
      <c r="Q11" s="36"/>
      <c r="R11" s="38">
        <v>44092</v>
      </c>
      <c r="S11" s="37">
        <v>352</v>
      </c>
      <c r="T11" s="68">
        <v>0.92</v>
      </c>
      <c r="U11" s="68">
        <v>3.9600550964187327</v>
      </c>
      <c r="V11" s="13"/>
      <c r="W11" s="37"/>
      <c r="X11" s="68"/>
      <c r="Y11" s="38"/>
      <c r="Z11" s="37"/>
      <c r="AA11" s="37"/>
      <c r="AB11" s="37"/>
      <c r="AC11" s="37"/>
      <c r="AD11" s="37"/>
      <c r="AE11" s="37"/>
      <c r="AF11" s="24">
        <f>IF(AG11="","",VLOOKUP(AG11,Mapping!AT:AU,2,FALSE))</f>
        <v>3</v>
      </c>
      <c r="AG11" s="13" t="s">
        <v>0</v>
      </c>
    </row>
    <row r="12" spans="1:33">
      <c r="A12" s="44" t="s">
        <v>348</v>
      </c>
      <c r="B12" s="88" t="str">
        <f>IFERROR(VLOOKUP(C12,Mapping!AW:BA,5,FALSE),"")</f>
        <v/>
      </c>
      <c r="C12" s="43"/>
      <c r="D12" s="37"/>
      <c r="E12" s="38"/>
      <c r="F12" s="37"/>
      <c r="G12" s="13"/>
      <c r="H12" s="13"/>
      <c r="I12" s="13"/>
      <c r="J12" s="67"/>
      <c r="K12" s="36"/>
      <c r="L12" s="38">
        <v>43664</v>
      </c>
      <c r="M12" s="37">
        <v>1099</v>
      </c>
      <c r="N12" s="68">
        <v>0.184</v>
      </c>
      <c r="O12" s="68">
        <v>13.790000000000001</v>
      </c>
      <c r="P12" s="37" t="s">
        <v>1971</v>
      </c>
      <c r="Q12" s="36"/>
      <c r="R12" s="38">
        <v>43662</v>
      </c>
      <c r="S12" s="37">
        <v>394</v>
      </c>
      <c r="T12" s="68">
        <v>2.16</v>
      </c>
      <c r="U12" s="68">
        <v>8.3064143977849572</v>
      </c>
      <c r="V12" s="13"/>
      <c r="W12" s="37"/>
      <c r="X12" s="68"/>
      <c r="Y12" s="38"/>
      <c r="Z12" s="37"/>
      <c r="AA12" s="37"/>
      <c r="AB12" s="37"/>
      <c r="AC12" s="37"/>
      <c r="AD12" s="37"/>
      <c r="AE12" s="37"/>
      <c r="AF12" s="24">
        <f>IF(AG12="","",VLOOKUP(AG12,Mapping!AT:AU,2,FALSE))</f>
        <v>3</v>
      </c>
      <c r="AG12" s="13" t="s">
        <v>0</v>
      </c>
    </row>
    <row r="13" spans="1:33">
      <c r="A13" s="44" t="s">
        <v>348</v>
      </c>
      <c r="B13" s="88" t="str">
        <f>IFERROR(VLOOKUP(C13,Mapping!AW:BA,5,FALSE),"")</f>
        <v/>
      </c>
      <c r="C13" s="43"/>
      <c r="D13" s="37"/>
      <c r="E13" s="38"/>
      <c r="F13" s="37"/>
      <c r="G13" s="13"/>
      <c r="H13" s="13"/>
      <c r="I13" s="13"/>
      <c r="J13" s="69"/>
      <c r="K13" s="36"/>
      <c r="L13" s="38">
        <v>43676</v>
      </c>
      <c r="M13" s="37">
        <v>1113</v>
      </c>
      <c r="N13" s="68">
        <v>0.39400000000000002</v>
      </c>
      <c r="O13" s="68">
        <v>11.55</v>
      </c>
      <c r="P13" s="37" t="s">
        <v>1963</v>
      </c>
      <c r="Q13" s="36"/>
      <c r="R13" s="38">
        <v>43665</v>
      </c>
      <c r="S13" s="37">
        <v>457</v>
      </c>
      <c r="T13" s="68">
        <v>3.9</v>
      </c>
      <c r="U13" s="68">
        <v>12.930177043962601</v>
      </c>
      <c r="V13" s="13"/>
      <c r="W13" s="37"/>
      <c r="X13" s="68"/>
      <c r="Y13" s="38"/>
      <c r="Z13" s="37"/>
      <c r="AA13" s="37"/>
      <c r="AB13" s="37"/>
      <c r="AC13" s="37"/>
      <c r="AD13" s="37"/>
      <c r="AE13" s="37"/>
      <c r="AF13" s="24">
        <f>IF(AG13="","",VLOOKUP(AG13,Mapping!AT:AU,2,FALSE))</f>
        <v>3</v>
      </c>
      <c r="AG13" s="13" t="s">
        <v>0</v>
      </c>
    </row>
    <row r="14" spans="1:33">
      <c r="A14" s="44" t="s">
        <v>282</v>
      </c>
      <c r="B14" s="88" t="str">
        <f>IFERROR(VLOOKUP(C14,Mapping!AW:BA,5,FALSE),"")</f>
        <v/>
      </c>
      <c r="C14" s="43"/>
      <c r="D14" s="37"/>
      <c r="E14" s="38"/>
      <c r="F14" s="37"/>
      <c r="G14" s="13"/>
      <c r="H14" s="13"/>
      <c r="I14" s="13"/>
      <c r="J14" s="69"/>
      <c r="K14" s="36"/>
      <c r="L14" s="38">
        <v>43684</v>
      </c>
      <c r="M14" s="37">
        <v>1391</v>
      </c>
      <c r="N14" s="68">
        <v>0.33</v>
      </c>
      <c r="O14" s="68">
        <v>8.82</v>
      </c>
      <c r="P14" s="37" t="s">
        <v>2446</v>
      </c>
      <c r="Q14" s="36"/>
      <c r="R14" s="38">
        <v>44091</v>
      </c>
      <c r="S14" s="37">
        <v>482</v>
      </c>
      <c r="T14" s="68">
        <v>7.16</v>
      </c>
      <c r="U14" s="68">
        <v>22.507229976109645</v>
      </c>
      <c r="V14" s="13"/>
      <c r="W14" s="37"/>
      <c r="X14" s="68"/>
      <c r="Y14" s="38"/>
      <c r="Z14" s="37"/>
      <c r="AA14" s="37"/>
      <c r="AB14" s="37"/>
      <c r="AC14" s="37"/>
      <c r="AD14" s="37"/>
      <c r="AE14" s="37"/>
      <c r="AF14" s="24">
        <f>IF(AG14="","",VLOOKUP(AG14,Mapping!AT:AU,2,FALSE))</f>
        <v>3</v>
      </c>
      <c r="AG14" s="13" t="s">
        <v>0</v>
      </c>
    </row>
    <row r="15" spans="1:33">
      <c r="A15" s="44" t="s">
        <v>282</v>
      </c>
      <c r="B15" s="88" t="str">
        <f>IFERROR(VLOOKUP(C15,Mapping!AW:BA,5,FALSE),"")</f>
        <v/>
      </c>
      <c r="C15" s="43"/>
      <c r="D15" s="37"/>
      <c r="E15" s="38"/>
      <c r="F15" s="37"/>
      <c r="G15" s="13"/>
      <c r="H15" s="13"/>
      <c r="I15" s="13"/>
      <c r="J15" s="69"/>
      <c r="K15" s="36"/>
      <c r="L15" s="38">
        <v>43699</v>
      </c>
      <c r="M15" s="37">
        <v>1467</v>
      </c>
      <c r="N15" s="68">
        <v>0.252</v>
      </c>
      <c r="O15" s="68">
        <v>13.860000000000001</v>
      </c>
      <c r="P15" s="37" t="s">
        <v>1411</v>
      </c>
      <c r="Q15" s="36"/>
      <c r="R15" s="38">
        <v>43677</v>
      </c>
      <c r="S15" s="37">
        <v>400</v>
      </c>
      <c r="T15" s="68">
        <v>7.94</v>
      </c>
      <c r="U15" s="68">
        <v>30.075757575757578</v>
      </c>
      <c r="V15" s="13"/>
      <c r="W15" s="37"/>
      <c r="X15" s="68"/>
      <c r="Y15" s="38"/>
      <c r="Z15" s="37"/>
      <c r="AA15" s="37"/>
      <c r="AB15" s="37"/>
      <c r="AC15" s="37"/>
      <c r="AD15" s="37"/>
      <c r="AE15" s="37"/>
      <c r="AF15" s="24">
        <f>IF(AG15="","",VLOOKUP(AG15,Mapping!AT:AU,2,FALSE))</f>
        <v>3</v>
      </c>
      <c r="AG15" s="13" t="s">
        <v>0</v>
      </c>
    </row>
    <row r="16" spans="1:33">
      <c r="A16" s="44"/>
      <c r="B16" s="88" t="str">
        <f>IFERROR(VLOOKUP(C16,Mapping!AW:BA,5,FALSE),"")</f>
        <v/>
      </c>
      <c r="C16" s="43"/>
      <c r="D16" s="37"/>
      <c r="E16" s="38"/>
      <c r="F16" s="37"/>
      <c r="G16" s="13"/>
      <c r="H16" s="13"/>
      <c r="I16" s="13"/>
      <c r="J16" s="69"/>
      <c r="K16" s="36"/>
      <c r="L16" s="38"/>
      <c r="M16" s="37"/>
      <c r="N16" s="68"/>
      <c r="O16" s="68"/>
      <c r="P16" s="37"/>
      <c r="Q16" s="36"/>
      <c r="R16" s="38"/>
      <c r="S16" s="37"/>
      <c r="T16" s="68"/>
      <c r="U16" s="68"/>
      <c r="V16" s="13"/>
      <c r="W16" s="37"/>
      <c r="X16" s="68"/>
      <c r="Y16" s="38"/>
      <c r="Z16" s="37"/>
      <c r="AA16" s="37"/>
      <c r="AB16" s="37"/>
      <c r="AC16" s="37"/>
      <c r="AD16" s="37"/>
      <c r="AE16" s="37"/>
      <c r="AF16" s="24" t="str">
        <f>IF(AG16="","",VLOOKUP(AG16,Mapping!AT:AU,2,FALSE))</f>
        <v/>
      </c>
      <c r="AG16" s="13"/>
    </row>
    <row r="17" spans="1:33">
      <c r="A17" s="44"/>
      <c r="B17" s="88" t="str">
        <f>IFERROR(VLOOKUP(C17,Mapping!AW:BA,5,FALSE),"")</f>
        <v/>
      </c>
      <c r="C17" s="43"/>
      <c r="D17" s="37"/>
      <c r="E17" s="38"/>
      <c r="F17" s="37"/>
      <c r="G17" s="13"/>
      <c r="H17" s="13"/>
      <c r="I17" s="13"/>
      <c r="J17" s="69"/>
      <c r="K17" s="36"/>
      <c r="L17" s="38"/>
      <c r="M17" s="37"/>
      <c r="N17" s="68"/>
      <c r="O17" s="68"/>
      <c r="P17" s="37"/>
      <c r="Q17" s="36"/>
      <c r="R17" s="38"/>
      <c r="S17" s="37"/>
      <c r="T17" s="68"/>
      <c r="U17" s="68"/>
      <c r="V17" s="13"/>
      <c r="W17" s="37"/>
      <c r="X17" s="68"/>
      <c r="Y17" s="38"/>
      <c r="Z17" s="37"/>
      <c r="AA17" s="37"/>
      <c r="AB17" s="37"/>
      <c r="AC17" s="37"/>
      <c r="AD17" s="37"/>
      <c r="AE17" s="37"/>
      <c r="AF17" s="24" t="str">
        <f>IF(AG17="","",VLOOKUP(AG17,Mapping!AT:AU,2,FALSE))</f>
        <v/>
      </c>
      <c r="AG17" s="13"/>
    </row>
    <row r="18" spans="1:33">
      <c r="A18" s="44"/>
      <c r="B18" s="88" t="str">
        <f>IFERROR(VLOOKUP(C18,Mapping!AW:BA,5,FALSE),"")</f>
        <v/>
      </c>
      <c r="C18" s="43"/>
      <c r="D18" s="37"/>
      <c r="E18" s="38"/>
      <c r="F18" s="37"/>
      <c r="G18" s="13"/>
      <c r="H18" s="13"/>
      <c r="I18" s="13"/>
      <c r="J18" s="69"/>
      <c r="K18" s="36"/>
      <c r="L18" s="38"/>
      <c r="M18" s="37"/>
      <c r="N18" s="68"/>
      <c r="O18" s="68"/>
      <c r="P18" s="37"/>
      <c r="Q18" s="36"/>
      <c r="R18" s="38"/>
      <c r="S18" s="37"/>
      <c r="T18" s="68"/>
      <c r="U18" s="68"/>
      <c r="V18" s="13"/>
      <c r="W18" s="37"/>
      <c r="X18" s="68"/>
      <c r="Y18" s="38"/>
      <c r="Z18" s="37"/>
      <c r="AA18" s="37"/>
      <c r="AB18" s="37"/>
      <c r="AC18" s="37"/>
      <c r="AD18" s="37"/>
      <c r="AE18" s="37"/>
      <c r="AF18" s="24" t="str">
        <f>IF(AG18="","",VLOOKUP(AG18,Mapping!AT:AU,2,FALSE))</f>
        <v/>
      </c>
      <c r="AG18" s="13"/>
    </row>
    <row r="19" spans="1:33">
      <c r="A19" s="44"/>
      <c r="B19" s="88" t="str">
        <f>IFERROR(VLOOKUP(C19,Mapping!AW:BA,5,FALSE),"")</f>
        <v/>
      </c>
      <c r="C19" s="43"/>
      <c r="D19" s="37"/>
      <c r="E19" s="38"/>
      <c r="F19" s="37"/>
      <c r="G19" s="13"/>
      <c r="H19" s="13"/>
      <c r="I19" s="13"/>
      <c r="J19" s="69"/>
      <c r="K19" s="36"/>
      <c r="L19" s="38"/>
      <c r="M19" s="37"/>
      <c r="N19" s="68"/>
      <c r="O19" s="68"/>
      <c r="P19" s="37"/>
      <c r="Q19" s="36"/>
      <c r="R19" s="38"/>
      <c r="S19" s="37"/>
      <c r="T19" s="68"/>
      <c r="U19" s="68"/>
      <c r="V19" s="13"/>
      <c r="W19" s="37"/>
      <c r="X19" s="68"/>
      <c r="Y19" s="38"/>
      <c r="Z19" s="37"/>
      <c r="AA19" s="37"/>
      <c r="AB19" s="37"/>
      <c r="AC19" s="37"/>
      <c r="AD19" s="37"/>
      <c r="AE19" s="37"/>
      <c r="AF19" s="24" t="str">
        <f>IF(AG19="","",VLOOKUP(AG19,Mapping!AT:AU,2,FALSE))</f>
        <v/>
      </c>
      <c r="AG19" s="13"/>
    </row>
    <row r="20" spans="1:33">
      <c r="A20" s="44"/>
      <c r="B20" s="88" t="str">
        <f>IFERROR(VLOOKUP(C20,Mapping!AW:BA,5,FALSE),"")</f>
        <v/>
      </c>
      <c r="C20" s="43"/>
      <c r="D20" s="37"/>
      <c r="E20" s="38"/>
      <c r="F20" s="37"/>
      <c r="G20" s="13"/>
      <c r="H20" s="13"/>
      <c r="I20" s="13"/>
      <c r="J20" s="69"/>
      <c r="K20" s="36"/>
      <c r="L20" s="38"/>
      <c r="M20" s="37"/>
      <c r="N20" s="68"/>
      <c r="O20" s="68"/>
      <c r="P20" s="37"/>
      <c r="Q20" s="36"/>
      <c r="R20" s="38"/>
      <c r="S20" s="37"/>
      <c r="T20" s="68"/>
      <c r="U20" s="68"/>
      <c r="V20" s="13"/>
      <c r="W20" s="37"/>
      <c r="X20" s="68"/>
      <c r="Y20" s="38"/>
      <c r="Z20" s="37"/>
      <c r="AA20" s="37"/>
      <c r="AB20" s="37"/>
      <c r="AC20" s="37"/>
      <c r="AD20" s="37"/>
      <c r="AE20" s="37"/>
      <c r="AF20" s="24" t="str">
        <f>IF(AG20="","",VLOOKUP(AG20,Mapping!AT:AU,2,FALSE))</f>
        <v/>
      </c>
      <c r="AG20" s="13"/>
    </row>
    <row r="21" spans="1:33">
      <c r="A21" s="44"/>
      <c r="B21" s="88" t="str">
        <f>IFERROR(VLOOKUP(C21,Mapping!AW:BA,5,FALSE),"")</f>
        <v/>
      </c>
      <c r="C21" s="43"/>
      <c r="D21" s="37"/>
      <c r="E21" s="38"/>
      <c r="F21" s="37"/>
      <c r="G21" s="13"/>
      <c r="H21" s="13"/>
      <c r="I21" s="13"/>
      <c r="J21" s="69"/>
      <c r="K21" s="36"/>
      <c r="L21" s="38"/>
      <c r="M21" s="37"/>
      <c r="N21" s="68"/>
      <c r="O21" s="68"/>
      <c r="P21" s="37"/>
      <c r="Q21" s="36"/>
      <c r="R21" s="38"/>
      <c r="S21" s="37"/>
      <c r="T21" s="68"/>
      <c r="U21" s="68"/>
      <c r="V21" s="13"/>
      <c r="W21" s="37"/>
      <c r="X21" s="68"/>
      <c r="Y21" s="38"/>
      <c r="Z21" s="37"/>
      <c r="AA21" s="37"/>
      <c r="AB21" s="37"/>
      <c r="AC21" s="37"/>
      <c r="AD21" s="37"/>
      <c r="AE21" s="37"/>
      <c r="AF21" s="24" t="str">
        <f>IF(AG21="","",VLOOKUP(AG21,Mapping!AT:AU,2,FALSE))</f>
        <v/>
      </c>
      <c r="AG21" s="13"/>
    </row>
    <row r="22" spans="1:33">
      <c r="A22" s="44"/>
      <c r="B22" s="88" t="str">
        <f>IFERROR(VLOOKUP(C22,Mapping!AW:BA,5,FALSE),"")</f>
        <v/>
      </c>
      <c r="C22" s="43"/>
      <c r="D22" s="37"/>
      <c r="E22" s="38"/>
      <c r="F22" s="37"/>
      <c r="G22" s="13"/>
      <c r="H22" s="13"/>
      <c r="I22" s="13"/>
      <c r="J22" s="69"/>
      <c r="K22" s="36"/>
      <c r="L22" s="38"/>
      <c r="M22" s="37"/>
      <c r="N22" s="68"/>
      <c r="O22" s="68"/>
      <c r="P22" s="37"/>
      <c r="Q22" s="36"/>
      <c r="R22" s="38"/>
      <c r="S22" s="37"/>
      <c r="T22" s="68"/>
      <c r="U22" s="68"/>
      <c r="V22" s="13"/>
      <c r="W22" s="37"/>
      <c r="X22" s="68"/>
      <c r="Y22" s="38"/>
      <c r="Z22" s="37"/>
      <c r="AA22" s="37"/>
      <c r="AB22" s="37"/>
      <c r="AC22" s="37"/>
      <c r="AD22" s="37"/>
      <c r="AE22" s="37"/>
      <c r="AF22" s="24" t="str">
        <f>IF(AG22="","",VLOOKUP(AG22,Mapping!AT:AU,2,FALSE))</f>
        <v/>
      </c>
      <c r="AG22" s="13"/>
    </row>
    <row r="23" spans="1:33">
      <c r="A23" s="44"/>
      <c r="B23" s="88" t="str">
        <f>IFERROR(VLOOKUP(C23,Mapping!AW:BA,5,FALSE),"")</f>
        <v/>
      </c>
      <c r="C23" s="43"/>
      <c r="D23" s="37"/>
      <c r="E23" s="38"/>
      <c r="F23" s="37"/>
      <c r="G23" s="13"/>
      <c r="H23" s="13"/>
      <c r="I23" s="13"/>
      <c r="J23" s="69"/>
      <c r="K23" s="36"/>
      <c r="L23" s="38"/>
      <c r="M23" s="37"/>
      <c r="N23" s="68"/>
      <c r="O23" s="68"/>
      <c r="P23" s="37"/>
      <c r="Q23" s="36"/>
      <c r="R23" s="38"/>
      <c r="S23" s="37"/>
      <c r="T23" s="68"/>
      <c r="U23" s="68"/>
      <c r="V23" s="13"/>
      <c r="W23" s="37"/>
      <c r="X23" s="68"/>
      <c r="Y23" s="38"/>
      <c r="Z23" s="37"/>
      <c r="AA23" s="37"/>
      <c r="AB23" s="37"/>
      <c r="AC23" s="37"/>
      <c r="AD23" s="37"/>
      <c r="AE23" s="37"/>
      <c r="AF23" s="24" t="str">
        <f>IF(AG23="","",VLOOKUP(AG23,Mapping!AT:AU,2,FALSE))</f>
        <v/>
      </c>
      <c r="AG23" s="13"/>
    </row>
    <row r="24" spans="1:33">
      <c r="A24" s="44"/>
      <c r="B24" s="88" t="str">
        <f>IFERROR(VLOOKUP(C24,Mapping!AW:BA,5,FALSE),"")</f>
        <v/>
      </c>
      <c r="C24" s="43"/>
      <c r="D24" s="37"/>
      <c r="E24" s="38"/>
      <c r="F24" s="37"/>
      <c r="G24" s="13"/>
      <c r="H24" s="13"/>
      <c r="I24" s="13"/>
      <c r="J24" s="69"/>
      <c r="K24" s="36"/>
      <c r="L24" s="38"/>
      <c r="M24" s="37"/>
      <c r="N24" s="68"/>
      <c r="O24" s="68"/>
      <c r="P24" s="37"/>
      <c r="Q24" s="36"/>
      <c r="R24" s="38"/>
      <c r="S24" s="37"/>
      <c r="T24" s="68"/>
      <c r="U24" s="68"/>
      <c r="V24" s="13"/>
      <c r="W24" s="37"/>
      <c r="X24" s="68"/>
      <c r="Y24" s="38"/>
      <c r="Z24" s="37"/>
      <c r="AA24" s="37"/>
      <c r="AB24" s="37"/>
      <c r="AC24" s="37"/>
      <c r="AD24" s="37"/>
      <c r="AE24" s="37"/>
      <c r="AF24" s="24" t="str">
        <f>IF(AG24="","",VLOOKUP(AG24,Mapping!AT:AU,2,FALSE))</f>
        <v/>
      </c>
      <c r="AG24" s="13"/>
    </row>
    <row r="25" spans="1:33">
      <c r="A25" s="44"/>
      <c r="B25" s="88" t="str">
        <f>IFERROR(VLOOKUP(C25,Mapping!AW:BA,5,FALSE),"")</f>
        <v/>
      </c>
      <c r="C25" s="43"/>
      <c r="D25" s="37"/>
      <c r="E25" s="38"/>
      <c r="F25" s="37"/>
      <c r="G25" s="13"/>
      <c r="H25" s="13"/>
      <c r="I25" s="13"/>
      <c r="J25" s="69"/>
      <c r="K25" s="36"/>
      <c r="L25" s="38"/>
      <c r="M25" s="37"/>
      <c r="N25" s="68"/>
      <c r="O25" s="68"/>
      <c r="P25" s="37"/>
      <c r="Q25" s="36"/>
      <c r="R25" s="38"/>
      <c r="S25" s="37"/>
      <c r="T25" s="68"/>
      <c r="U25" s="68"/>
      <c r="V25" s="13"/>
      <c r="W25" s="37"/>
      <c r="X25" s="68"/>
      <c r="Y25" s="38"/>
      <c r="Z25" s="37"/>
      <c r="AA25" s="37"/>
      <c r="AB25" s="37"/>
      <c r="AC25" s="37"/>
      <c r="AD25" s="37"/>
      <c r="AE25" s="37"/>
      <c r="AF25" s="24" t="str">
        <f>IF(AG25="","",VLOOKUP(AG25,Mapping!AT:AU,2,FALSE))</f>
        <v/>
      </c>
      <c r="AG25" s="13"/>
    </row>
    <row r="26" spans="1:33">
      <c r="A26" s="44"/>
      <c r="B26" s="88" t="str">
        <f>IFERROR(VLOOKUP(C26,Mapping!AW:BA,5,FALSE),"")</f>
        <v/>
      </c>
      <c r="C26" s="43"/>
      <c r="D26" s="37"/>
      <c r="E26" s="38"/>
      <c r="F26" s="37"/>
      <c r="G26" s="13"/>
      <c r="H26" s="13"/>
      <c r="I26" s="13"/>
      <c r="J26" s="69"/>
      <c r="K26" s="36"/>
      <c r="L26" s="38"/>
      <c r="M26" s="37"/>
      <c r="N26" s="68"/>
      <c r="O26" s="68"/>
      <c r="P26" s="37"/>
      <c r="Q26" s="36"/>
      <c r="R26" s="38"/>
      <c r="S26" s="37"/>
      <c r="T26" s="68"/>
      <c r="U26" s="68"/>
      <c r="V26" s="13"/>
      <c r="W26" s="37"/>
      <c r="X26" s="68"/>
      <c r="Y26" s="38"/>
      <c r="Z26" s="37"/>
      <c r="AA26" s="37"/>
      <c r="AB26" s="37"/>
      <c r="AC26" s="37"/>
      <c r="AD26" s="37"/>
      <c r="AE26" s="37"/>
      <c r="AF26" s="24" t="str">
        <f>IF(AG26="","",VLOOKUP(AG26,Mapping!AT:AU,2,FALSE))</f>
        <v/>
      </c>
      <c r="AG26" s="13"/>
    </row>
    <row r="27" spans="1:33">
      <c r="A27" s="44"/>
      <c r="B27" s="88" t="str">
        <f>IFERROR(VLOOKUP(C27,Mapping!AW:BA,5,FALSE),"")</f>
        <v/>
      </c>
      <c r="C27" s="43"/>
      <c r="D27" s="37"/>
      <c r="E27" s="38"/>
      <c r="F27" s="37"/>
      <c r="G27" s="13"/>
      <c r="H27" s="13"/>
      <c r="I27" s="13"/>
      <c r="J27" s="69"/>
      <c r="K27" s="36"/>
      <c r="L27" s="38"/>
      <c r="M27" s="37"/>
      <c r="N27" s="68"/>
      <c r="O27" s="68"/>
      <c r="P27" s="37"/>
      <c r="Q27" s="36"/>
      <c r="R27" s="38"/>
      <c r="S27" s="37"/>
      <c r="T27" s="68"/>
      <c r="U27" s="68"/>
      <c r="V27" s="13"/>
      <c r="W27" s="37"/>
      <c r="X27" s="68"/>
      <c r="Y27" s="38"/>
      <c r="Z27" s="37"/>
      <c r="AA27" s="37"/>
      <c r="AB27" s="37"/>
      <c r="AC27" s="37"/>
      <c r="AD27" s="37"/>
      <c r="AE27" s="37"/>
      <c r="AF27" s="24" t="str">
        <f>IF(AG27="","",VLOOKUP(AG27,Mapping!AT:AU,2,FALSE))</f>
        <v/>
      </c>
      <c r="AG27" s="13"/>
    </row>
    <row r="28" spans="1:33">
      <c r="A28" s="44"/>
      <c r="B28" s="88" t="str">
        <f>IFERROR(VLOOKUP(C28,Mapping!AW:BA,5,FALSE),"")</f>
        <v/>
      </c>
      <c r="C28" s="43"/>
      <c r="D28" s="37"/>
      <c r="E28" s="38"/>
      <c r="F28" s="37"/>
      <c r="G28" s="13"/>
      <c r="H28" s="13"/>
      <c r="I28" s="13"/>
      <c r="J28" s="69"/>
      <c r="K28" s="36"/>
      <c r="L28" s="38"/>
      <c r="M28" s="37"/>
      <c r="N28" s="68"/>
      <c r="O28" s="68"/>
      <c r="P28" s="37"/>
      <c r="Q28" s="36"/>
      <c r="R28" s="38"/>
      <c r="S28" s="37"/>
      <c r="T28" s="68"/>
      <c r="U28" s="68"/>
      <c r="V28" s="13"/>
      <c r="W28" s="37"/>
      <c r="X28" s="68"/>
      <c r="Y28" s="38"/>
      <c r="Z28" s="37"/>
      <c r="AA28" s="37"/>
      <c r="AB28" s="37"/>
      <c r="AC28" s="37"/>
      <c r="AD28" s="37"/>
      <c r="AE28" s="37"/>
      <c r="AF28" s="24" t="str">
        <f>IF(AG28="","",VLOOKUP(AG28,Mapping!AT:AU,2,FALSE))</f>
        <v/>
      </c>
      <c r="AG28" s="13"/>
    </row>
    <row r="29" spans="1:33">
      <c r="A29" s="44"/>
      <c r="B29" s="88" t="str">
        <f>IFERROR(VLOOKUP(C29,Mapping!AW:BA,5,FALSE),"")</f>
        <v/>
      </c>
      <c r="C29" s="43"/>
      <c r="D29" s="37"/>
      <c r="E29" s="38"/>
      <c r="F29" s="37"/>
      <c r="G29" s="13"/>
      <c r="H29" s="13"/>
      <c r="I29" s="13"/>
      <c r="J29" s="69"/>
      <c r="K29" s="36"/>
      <c r="L29" s="38"/>
      <c r="M29" s="37"/>
      <c r="N29" s="68"/>
      <c r="O29" s="68"/>
      <c r="P29" s="37"/>
      <c r="Q29" s="36"/>
      <c r="R29" s="38"/>
      <c r="S29" s="37"/>
      <c r="T29" s="68"/>
      <c r="U29" s="68"/>
      <c r="V29" s="13"/>
      <c r="W29" s="37"/>
      <c r="X29" s="68"/>
      <c r="Y29" s="38"/>
      <c r="Z29" s="37"/>
      <c r="AA29" s="37"/>
      <c r="AB29" s="37"/>
      <c r="AC29" s="37"/>
      <c r="AD29" s="37"/>
      <c r="AE29" s="37"/>
      <c r="AF29" s="24" t="str">
        <f>IF(AG29="","",VLOOKUP(AG29,Mapping!AT:AU,2,FALSE))</f>
        <v/>
      </c>
      <c r="AG29" s="13"/>
    </row>
    <row r="30" spans="1:33">
      <c r="A30" s="44"/>
      <c r="B30" s="88" t="str">
        <f>IFERROR(VLOOKUP(C30,Mapping!AW:BA,5,FALSE),"")</f>
        <v/>
      </c>
      <c r="C30" s="43"/>
      <c r="D30" s="37"/>
      <c r="E30" s="38"/>
      <c r="F30" s="37"/>
      <c r="G30" s="13"/>
      <c r="H30" s="13"/>
      <c r="I30" s="13"/>
      <c r="J30" s="69"/>
      <c r="K30" s="36"/>
      <c r="L30" s="38"/>
      <c r="M30" s="37"/>
      <c r="N30" s="68"/>
      <c r="O30" s="68"/>
      <c r="P30" s="37"/>
      <c r="Q30" s="36"/>
      <c r="R30" s="38"/>
      <c r="S30" s="37"/>
      <c r="T30" s="68"/>
      <c r="U30" s="68"/>
      <c r="V30" s="13"/>
      <c r="W30" s="37"/>
      <c r="X30" s="68"/>
      <c r="Y30" s="38"/>
      <c r="Z30" s="37"/>
      <c r="AA30" s="37"/>
      <c r="AB30" s="37"/>
      <c r="AC30" s="37"/>
      <c r="AD30" s="37"/>
      <c r="AE30" s="37"/>
      <c r="AF30" s="24" t="str">
        <f>IF(AG30="","",VLOOKUP(AG30,Mapping!AT:AU,2,FALSE))</f>
        <v/>
      </c>
      <c r="AG30" s="13"/>
    </row>
    <row r="31" spans="1:33">
      <c r="A31" s="44"/>
      <c r="B31" s="88" t="str">
        <f>IFERROR(VLOOKUP(C31,Mapping!AW:BA,5,FALSE),"")</f>
        <v/>
      </c>
      <c r="C31" s="43"/>
      <c r="D31" s="37"/>
      <c r="E31" s="38"/>
      <c r="F31" s="37"/>
      <c r="G31" s="13"/>
      <c r="H31" s="13"/>
      <c r="I31" s="13"/>
      <c r="J31" s="69"/>
      <c r="K31" s="36"/>
      <c r="L31" s="38"/>
      <c r="M31" s="37"/>
      <c r="N31" s="68"/>
      <c r="O31" s="68"/>
      <c r="P31" s="37"/>
      <c r="Q31" s="36"/>
      <c r="R31" s="38"/>
      <c r="S31" s="37"/>
      <c r="T31" s="68"/>
      <c r="U31" s="68"/>
      <c r="V31" s="13"/>
      <c r="W31" s="37"/>
      <c r="X31" s="68"/>
      <c r="Y31" s="38"/>
      <c r="Z31" s="37"/>
      <c r="AA31" s="37"/>
      <c r="AB31" s="37"/>
      <c r="AC31" s="37"/>
      <c r="AD31" s="37"/>
      <c r="AE31" s="37"/>
      <c r="AF31" s="24" t="str">
        <f>IF(AG31="","",VLOOKUP(AG31,Mapping!AT:AU,2,FALSE))</f>
        <v/>
      </c>
      <c r="AG31" s="13"/>
    </row>
    <row r="32" spans="1:33">
      <c r="A32" s="44"/>
      <c r="B32" s="88" t="str">
        <f>IFERROR(VLOOKUP(C32,Mapping!AW:BA,5,FALSE),"")</f>
        <v/>
      </c>
      <c r="C32" s="43"/>
      <c r="D32" s="37"/>
      <c r="E32" s="38"/>
      <c r="F32" s="37"/>
      <c r="G32" s="13"/>
      <c r="H32" s="13"/>
      <c r="I32" s="13"/>
      <c r="J32" s="69"/>
      <c r="K32" s="36"/>
      <c r="L32" s="38"/>
      <c r="M32" s="37"/>
      <c r="N32" s="68"/>
      <c r="O32" s="68"/>
      <c r="P32" s="37"/>
      <c r="Q32" s="36"/>
      <c r="R32" s="38"/>
      <c r="S32" s="37"/>
      <c r="T32" s="68"/>
      <c r="U32" s="68"/>
      <c r="V32" s="13"/>
      <c r="W32" s="37"/>
      <c r="X32" s="68"/>
      <c r="Y32" s="38"/>
      <c r="Z32" s="37"/>
      <c r="AA32" s="37"/>
      <c r="AB32" s="37"/>
      <c r="AC32" s="37"/>
      <c r="AD32" s="37"/>
      <c r="AE32" s="37"/>
      <c r="AF32" s="24" t="str">
        <f>IF(AG32="","",VLOOKUP(AG32,Mapping!AT:AU,2,FALSE))</f>
        <v/>
      </c>
      <c r="AG32" s="13"/>
    </row>
    <row r="33" spans="1:33">
      <c r="A33" s="44"/>
      <c r="B33" s="88" t="str">
        <f>IFERROR(VLOOKUP(C33,Mapping!AW:BA,5,FALSE),"")</f>
        <v/>
      </c>
      <c r="C33" s="43"/>
      <c r="D33" s="37"/>
      <c r="E33" s="38"/>
      <c r="F33" s="37"/>
      <c r="G33" s="13"/>
      <c r="H33" s="13"/>
      <c r="I33" s="13"/>
      <c r="J33" s="69"/>
      <c r="K33" s="36"/>
      <c r="L33" s="38"/>
      <c r="M33" s="37"/>
      <c r="N33" s="68"/>
      <c r="O33" s="68"/>
      <c r="P33" s="37"/>
      <c r="Q33" s="36"/>
      <c r="R33" s="38"/>
      <c r="S33" s="37"/>
      <c r="T33" s="68"/>
      <c r="U33" s="68"/>
      <c r="V33" s="13"/>
      <c r="W33" s="37"/>
      <c r="X33" s="68"/>
      <c r="Y33" s="38"/>
      <c r="Z33" s="37"/>
      <c r="AA33" s="37"/>
      <c r="AB33" s="37"/>
      <c r="AC33" s="37"/>
      <c r="AD33" s="37"/>
      <c r="AE33" s="37"/>
      <c r="AF33" s="24" t="str">
        <f>IF(AG33="","",VLOOKUP(AG33,Mapping!AT:AU,2,FALSE))</f>
        <v/>
      </c>
      <c r="AG33" s="13"/>
    </row>
  </sheetData>
  <autoFilter ref="A1:AB16" xr:uid="{00000000-0009-0000-0000-00000B000000}"/>
  <conditionalFormatting sqref="A2:B33 W2:AE33 L4:P33 C11:F33 R16:U33">
    <cfRule type="expression" dxfId="274" priority="1">
      <formula>$N2="FAIL"</formula>
    </cfRule>
    <cfRule type="expression" dxfId="273" priority="2">
      <formula>#REF!="W"</formula>
    </cfRule>
    <cfRule type="expression" dxfId="272" priority="3">
      <formula>#REF!="M"</formula>
    </cfRule>
    <cfRule type="expression" dxfId="271" priority="4">
      <formula>OR(#REF!="X", #REF!="E")</formula>
    </cfRule>
  </conditionalFormatting>
  <conditionalFormatting sqref="J4:J12">
    <cfRule type="expression" dxfId="270" priority="5">
      <formula>$N4="FAIL"</formula>
    </cfRule>
    <cfRule type="expression" dxfId="269" priority="6">
      <formula>#REF!="W"</formula>
    </cfRule>
    <cfRule type="expression" dxfId="268" priority="7">
      <formula>#REF!="M"</formula>
    </cfRule>
    <cfRule type="expression" dxfId="267" priority="8">
      <formula>OR(#REF!="X", #REF!="E")</formula>
    </cfRule>
  </conditionalFormatting>
  <conditionalFormatting sqref="AD1:AE1 J2:U2 D2:F10 J3:T3 U3:U15 R4:T15">
    <cfRule type="expression" dxfId="266" priority="9">
      <formula>$N1="FAIL"</formula>
    </cfRule>
    <cfRule type="expression" dxfId="265" priority="10">
      <formula>#REF!="W"</formula>
    </cfRule>
    <cfRule type="expression" dxfId="264" priority="11">
      <formula>#REF!="M"</formula>
    </cfRule>
    <cfRule type="expression" dxfId="263" priority="12">
      <formula>OR(#REF!="X", #REF!="E")</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B00-000000000000}">
          <x14:formula1>
            <xm:f>Mapping!$CR$2:$CR$7</xm:f>
          </x14:formula1>
          <xm:sqref>K2</xm:sqref>
        </x14:dataValidation>
        <x14:dataValidation type="list" allowBlank="1" showInputMessage="1" showErrorMessage="1" xr:uid="{00000000-0002-0000-0B00-000001000000}">
          <x14:formula1>
            <xm:f>Mapping!$CP$2:$CP$5</xm:f>
          </x14:formula1>
          <xm:sqref>I2:I33</xm:sqref>
        </x14:dataValidation>
        <x14:dataValidation type="list" allowBlank="1" showInputMessage="1" showErrorMessage="1" xr:uid="{00000000-0002-0000-0B00-000002000000}">
          <x14:formula1>
            <xm:f>Mapping!$CN$2:$CN$4</xm:f>
          </x14:formula1>
          <xm:sqref>H2:H33</xm:sqref>
        </x14:dataValidation>
        <x14:dataValidation type="list" allowBlank="1" showInputMessage="1" showErrorMessage="1" xr:uid="{00000000-0002-0000-0B00-000003000000}">
          <x14:formula1>
            <xm:f>Mapping!$CL$2:$CL$3</xm:f>
          </x14:formula1>
          <xm:sqref>G2:G33</xm:sqref>
        </x14:dataValidation>
        <x14:dataValidation type="list" allowBlank="1" showInputMessage="1" showErrorMessage="1" xr:uid="{00000000-0002-0000-0B00-000004000000}">
          <x14:formula1>
            <xm:f>Mapping!$CH$2:$CH$3</xm:f>
          </x14:formula1>
          <xm:sqref>V2:V33</xm:sqref>
        </x14:dataValidation>
        <x14:dataValidation type="list" allowBlank="1" showInputMessage="1" showErrorMessage="1" xr:uid="{00000000-0002-0000-0B00-000005000000}">
          <x14:formula1>
            <xm:f>Mapping!$AT$2:$AT$5</xm:f>
          </x14:formula1>
          <xm:sqref>AG2:AG33</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H409"/>
  <sheetViews>
    <sheetView zoomScaleNormal="80" workbookViewId="0">
      <pane xSplit="4" ySplit="1" topLeftCell="E145" activePane="bottomRight" state="frozen"/>
      <selection pane="topRight"/>
      <selection pane="bottomLeft"/>
      <selection pane="bottomRight" activeCell="E381" sqref="E381"/>
    </sheetView>
  </sheetViews>
  <sheetFormatPr defaultColWidth="8.81640625" defaultRowHeight="14.5"/>
  <cols>
    <col min="1" max="1" width="16.453125" customWidth="1"/>
    <col min="2" max="2" width="21.453125" customWidth="1"/>
    <col min="3" max="3" width="18.1796875" customWidth="1"/>
    <col min="4" max="4" width="23" customWidth="1"/>
    <col min="5" max="5" width="77.453125" customWidth="1"/>
    <col min="6" max="6" width="22.7265625" customWidth="1"/>
    <col min="7" max="8" width="11.453125" customWidth="1"/>
    <col min="9" max="10" width="14" customWidth="1"/>
    <col min="11" max="11" width="14" style="60" customWidth="1"/>
    <col min="12" max="12" width="14" customWidth="1"/>
    <col min="13" max="13" width="22.453125" style="250" customWidth="1"/>
    <col min="14" max="14" width="20.81640625" bestFit="1" customWidth="1"/>
    <col min="15" max="15" width="23.26953125" style="65" customWidth="1"/>
    <col min="16" max="16" width="19.1796875" style="65" customWidth="1"/>
    <col min="17" max="17" width="13.453125" customWidth="1"/>
    <col min="18" max="18" width="17.453125" customWidth="1"/>
    <col min="19" max="19" width="25.453125" customWidth="1"/>
    <col min="20" max="20" width="18.81640625" customWidth="1"/>
    <col min="21" max="21" width="19.81640625" style="65" customWidth="1"/>
    <col min="22" max="22" width="20.453125" style="65" customWidth="1"/>
    <col min="23" max="23" width="18.453125" customWidth="1"/>
    <col min="24" max="25" width="30.81640625" customWidth="1"/>
    <col min="26" max="26" width="15.453125" style="65" customWidth="1"/>
    <col min="27" max="27" width="15.81640625" customWidth="1"/>
    <col min="28" max="29" width="32.81640625" customWidth="1"/>
    <col min="30" max="30" width="14.26953125" bestFit="1" customWidth="1"/>
    <col min="31" max="31" width="21.26953125" style="65" bestFit="1" customWidth="1"/>
    <col min="32" max="32" width="21.26953125" bestFit="1" customWidth="1"/>
  </cols>
  <sheetData>
    <row r="1" spans="1:34" s="6" customFormat="1">
      <c r="A1" s="6" t="s">
        <v>3331</v>
      </c>
      <c r="B1" s="22" t="s">
        <v>3332</v>
      </c>
      <c r="C1" s="22" t="s">
        <v>1347</v>
      </c>
      <c r="D1" s="9" t="s">
        <v>874</v>
      </c>
      <c r="E1" s="9" t="s">
        <v>1249</v>
      </c>
      <c r="F1" s="9" t="s">
        <v>1251</v>
      </c>
      <c r="G1" s="9" t="s">
        <v>1215</v>
      </c>
      <c r="H1" s="9" t="s">
        <v>896</v>
      </c>
      <c r="I1" s="9" t="s">
        <v>897</v>
      </c>
      <c r="J1" s="9" t="s">
        <v>898</v>
      </c>
      <c r="K1" s="9" t="s">
        <v>1255</v>
      </c>
      <c r="L1" s="9" t="s">
        <v>899</v>
      </c>
      <c r="M1" s="249" t="s">
        <v>1258</v>
      </c>
      <c r="N1" s="9" t="s">
        <v>1259</v>
      </c>
      <c r="O1" s="80" t="s">
        <v>1261</v>
      </c>
      <c r="P1" s="9" t="s">
        <v>1263</v>
      </c>
      <c r="Q1" s="9" t="s">
        <v>1265</v>
      </c>
      <c r="R1" s="9" t="s">
        <v>1268</v>
      </c>
      <c r="S1" s="9" t="s">
        <v>1270</v>
      </c>
      <c r="T1" s="9" t="s">
        <v>1271</v>
      </c>
      <c r="U1" s="9" t="s">
        <v>1273</v>
      </c>
      <c r="V1" s="9" t="s">
        <v>1275</v>
      </c>
      <c r="W1" s="9" t="s">
        <v>894</v>
      </c>
      <c r="X1" s="9" t="s">
        <v>118</v>
      </c>
      <c r="Y1" s="9" t="s">
        <v>3333</v>
      </c>
      <c r="Z1" s="9" t="s">
        <v>1278</v>
      </c>
      <c r="AA1" s="9" t="s">
        <v>1280</v>
      </c>
      <c r="AB1" s="9" t="s">
        <v>1281</v>
      </c>
      <c r="AC1" s="9" t="s">
        <v>1246</v>
      </c>
      <c r="AD1" s="9" t="s">
        <v>1284</v>
      </c>
      <c r="AE1" s="81" t="s">
        <v>1287</v>
      </c>
      <c r="AF1" s="70" t="s">
        <v>1288</v>
      </c>
      <c r="AG1" s="22" t="s">
        <v>125</v>
      </c>
      <c r="AH1" s="22" t="s">
        <v>126</v>
      </c>
    </row>
    <row r="2" spans="1:34">
      <c r="A2" t="s">
        <v>276</v>
      </c>
      <c r="B2" s="44" t="s">
        <v>275</v>
      </c>
      <c r="C2" s="23">
        <f>IFERROR(VLOOKUP(D2,Mapping!AW:BA,5,FALSE),"")</f>
        <v>2</v>
      </c>
      <c r="D2" s="43" t="s">
        <v>925</v>
      </c>
      <c r="E2" s="37"/>
      <c r="F2" s="38">
        <v>43499</v>
      </c>
      <c r="G2" s="37"/>
      <c r="H2" s="13" t="s">
        <v>934</v>
      </c>
      <c r="I2" s="13" t="s">
        <v>143</v>
      </c>
      <c r="J2" s="13" t="s">
        <v>915</v>
      </c>
      <c r="K2" s="69">
        <v>7000</v>
      </c>
      <c r="L2" s="36" t="s">
        <v>3334</v>
      </c>
      <c r="M2" s="38">
        <v>43712</v>
      </c>
      <c r="N2" s="37">
        <v>1726</v>
      </c>
      <c r="O2" s="68">
        <v>0.27200000000000002</v>
      </c>
      <c r="P2" s="68">
        <v>9.5200000000000014</v>
      </c>
      <c r="Q2" s="37" t="s">
        <v>1334</v>
      </c>
      <c r="R2" s="36" t="s">
        <v>3335</v>
      </c>
      <c r="S2" s="38">
        <v>43714</v>
      </c>
      <c r="T2" s="37">
        <v>469</v>
      </c>
      <c r="U2" s="68">
        <v>1.92</v>
      </c>
      <c r="V2" s="68">
        <f>(U2/(660*T2))*1000000</f>
        <v>6.2027524714091875</v>
      </c>
      <c r="W2" s="13" t="s">
        <v>932</v>
      </c>
      <c r="X2" s="37"/>
      <c r="Y2" s="37"/>
      <c r="Z2" s="68">
        <v>12.0914055</v>
      </c>
      <c r="AA2" s="38" t="s">
        <v>3336</v>
      </c>
      <c r="AB2" s="37" t="s">
        <v>3337</v>
      </c>
      <c r="AC2" s="37" t="s">
        <v>3338</v>
      </c>
      <c r="AD2" s="37"/>
      <c r="AE2" s="68">
        <v>265</v>
      </c>
      <c r="AF2" s="37">
        <v>1</v>
      </c>
      <c r="AG2" s="24">
        <f>IF(AH2="","",VLOOKUP(AH2,Mapping!AT:AU,2,FALSE))</f>
        <v>2</v>
      </c>
      <c r="AH2" s="13" t="s">
        <v>1</v>
      </c>
    </row>
    <row r="3" spans="1:34">
      <c r="A3" t="s">
        <v>287</v>
      </c>
      <c r="B3" s="44" t="s">
        <v>286</v>
      </c>
      <c r="C3" s="23">
        <f>IFERROR(VLOOKUP(D3,Mapping!AW:BA,5,FALSE),"")</f>
        <v>2</v>
      </c>
      <c r="D3" s="43" t="s">
        <v>925</v>
      </c>
      <c r="E3" s="37"/>
      <c r="F3" s="38">
        <v>43499</v>
      </c>
      <c r="G3" s="37"/>
      <c r="H3" s="13" t="s">
        <v>934</v>
      </c>
      <c r="I3" s="13" t="s">
        <v>143</v>
      </c>
      <c r="J3" s="13" t="s">
        <v>915</v>
      </c>
      <c r="K3" s="69">
        <v>7000</v>
      </c>
      <c r="L3" s="36" t="s">
        <v>3334</v>
      </c>
      <c r="M3" s="38">
        <v>43712</v>
      </c>
      <c r="N3" s="37">
        <v>1385</v>
      </c>
      <c r="O3" s="68">
        <v>0.56799999999999995</v>
      </c>
      <c r="P3" s="68">
        <v>19.88</v>
      </c>
      <c r="Q3" s="37" t="s">
        <v>3327</v>
      </c>
      <c r="R3" s="36" t="s">
        <v>3335</v>
      </c>
      <c r="S3" s="38">
        <v>43714</v>
      </c>
      <c r="T3" s="37">
        <v>425</v>
      </c>
      <c r="U3" s="68">
        <v>10.199999999999999</v>
      </c>
      <c r="V3" s="68">
        <f t="shared" ref="V3:V38" si="0">(U3/(660*T3))*1000000</f>
        <v>36.363636363636367</v>
      </c>
      <c r="W3" s="13" t="s">
        <v>932</v>
      </c>
      <c r="X3" s="37"/>
      <c r="Y3" s="37"/>
      <c r="Z3" s="68">
        <v>2.0625</v>
      </c>
      <c r="AA3" s="38" t="s">
        <v>3336</v>
      </c>
      <c r="AB3" s="37" t="s">
        <v>3337</v>
      </c>
      <c r="AC3" s="37" t="s">
        <v>3339</v>
      </c>
      <c r="AD3" s="37"/>
      <c r="AE3" s="68">
        <v>265</v>
      </c>
      <c r="AF3" s="37"/>
      <c r="AG3" s="24">
        <f>IF(AH3="","",VLOOKUP(AH3,Mapping!AT:AU,2,FALSE))</f>
        <v>2</v>
      </c>
      <c r="AH3" s="13" t="s">
        <v>1</v>
      </c>
    </row>
    <row r="4" spans="1:34">
      <c r="A4" t="s">
        <v>249</v>
      </c>
      <c r="B4" s="44">
        <v>20110272</v>
      </c>
      <c r="C4" s="23">
        <f>IFERROR(VLOOKUP(D4,Mapping!AW:BA,5,FALSE),"")</f>
        <v>1</v>
      </c>
      <c r="D4" s="43" t="s">
        <v>905</v>
      </c>
      <c r="E4" s="37"/>
      <c r="F4" s="38">
        <v>20174902</v>
      </c>
      <c r="G4" s="37"/>
      <c r="H4" s="13" t="s">
        <v>3340</v>
      </c>
      <c r="I4" s="13" t="s">
        <v>143</v>
      </c>
      <c r="J4" s="13"/>
      <c r="K4" s="69"/>
      <c r="L4" s="36"/>
      <c r="M4" s="38"/>
      <c r="N4" s="37"/>
      <c r="O4" s="68"/>
      <c r="P4" s="68"/>
      <c r="Q4" s="37"/>
      <c r="R4" s="36"/>
      <c r="S4" s="38"/>
      <c r="T4" s="37"/>
      <c r="U4" s="68"/>
      <c r="V4" s="68" t="e">
        <f t="shared" si="0"/>
        <v>#DIV/0!</v>
      </c>
      <c r="W4" s="13" t="s">
        <v>143</v>
      </c>
      <c r="X4" s="37"/>
      <c r="Y4" s="37"/>
      <c r="Z4" s="68"/>
      <c r="AA4" s="38"/>
      <c r="AB4" s="37"/>
      <c r="AC4" s="37"/>
      <c r="AD4" s="37"/>
      <c r="AE4" s="68"/>
      <c r="AF4" s="37"/>
      <c r="AG4" s="24">
        <f>IF(AH4="","",VLOOKUP(AH4,Mapping!AT:AU,2,FALSE))</f>
        <v>2</v>
      </c>
      <c r="AH4" s="13" t="s">
        <v>1</v>
      </c>
    </row>
    <row r="5" spans="1:34">
      <c r="A5" t="s">
        <v>300</v>
      </c>
      <c r="B5" s="44" t="s">
        <v>299</v>
      </c>
      <c r="C5" s="23">
        <f>IFERROR(VLOOKUP(D5,Mapping!AW:BA,5,FALSE),"")</f>
        <v>2</v>
      </c>
      <c r="D5" s="43" t="s">
        <v>925</v>
      </c>
      <c r="E5" s="37"/>
      <c r="F5" s="38">
        <v>43499</v>
      </c>
      <c r="G5" s="37"/>
      <c r="H5" s="13" t="s">
        <v>934</v>
      </c>
      <c r="I5" s="13" t="s">
        <v>143</v>
      </c>
      <c r="J5" s="13" t="s">
        <v>915</v>
      </c>
      <c r="K5" s="69">
        <v>7000</v>
      </c>
      <c r="L5" s="36" t="s">
        <v>3334</v>
      </c>
      <c r="M5" s="38">
        <v>43712</v>
      </c>
      <c r="N5" s="37">
        <v>1292</v>
      </c>
      <c r="O5" s="68">
        <v>0.50800000000000001</v>
      </c>
      <c r="P5" s="68">
        <v>17.78</v>
      </c>
      <c r="Q5" s="37" t="s">
        <v>3328</v>
      </c>
      <c r="R5" s="36" t="s">
        <v>3335</v>
      </c>
      <c r="S5" s="38">
        <v>43714</v>
      </c>
      <c r="T5" s="37">
        <v>420</v>
      </c>
      <c r="U5" s="68">
        <v>12</v>
      </c>
      <c r="V5" s="68">
        <f t="shared" si="0"/>
        <v>43.290043290043293</v>
      </c>
      <c r="W5" s="13" t="s">
        <v>932</v>
      </c>
      <c r="X5" s="37"/>
      <c r="Y5" s="37"/>
      <c r="Z5" s="68">
        <v>1.7324999999999999</v>
      </c>
      <c r="AA5" s="38" t="s">
        <v>3336</v>
      </c>
      <c r="AB5" s="33" t="s">
        <v>3337</v>
      </c>
      <c r="AC5" s="33" t="s">
        <v>3341</v>
      </c>
      <c r="AD5" s="37"/>
      <c r="AE5" s="68">
        <v>265</v>
      </c>
      <c r="AF5" s="37"/>
      <c r="AG5" s="24">
        <f>IF(AH5="","",VLOOKUP(AH5,Mapping!AT:AU,2,FALSE))</f>
        <v>2</v>
      </c>
      <c r="AH5" s="13" t="s">
        <v>1</v>
      </c>
    </row>
    <row r="6" spans="1:34">
      <c r="A6" t="s">
        <v>335</v>
      </c>
      <c r="B6" s="44" t="s">
        <v>334</v>
      </c>
      <c r="C6" s="23">
        <f>IFERROR(VLOOKUP(D6,Mapping!AW:BA,5,FALSE),"")</f>
        <v>2</v>
      </c>
      <c r="D6" s="43" t="s">
        <v>925</v>
      </c>
      <c r="E6" s="37"/>
      <c r="F6" s="38">
        <v>43499</v>
      </c>
      <c r="G6" s="37"/>
      <c r="H6" s="13" t="s">
        <v>934</v>
      </c>
      <c r="I6" s="13" t="s">
        <v>143</v>
      </c>
      <c r="J6" s="13" t="s">
        <v>915</v>
      </c>
      <c r="K6" s="69">
        <v>7000</v>
      </c>
      <c r="L6" s="36" t="s">
        <v>3334</v>
      </c>
      <c r="M6" s="38">
        <v>43712</v>
      </c>
      <c r="N6" s="37">
        <v>1587</v>
      </c>
      <c r="O6" s="68">
        <v>0.32</v>
      </c>
      <c r="P6" s="68">
        <v>11.200000000000001</v>
      </c>
      <c r="Q6" s="37" t="s">
        <v>2502</v>
      </c>
      <c r="R6" s="36" t="s">
        <v>3335</v>
      </c>
      <c r="S6" s="38">
        <v>43714</v>
      </c>
      <c r="T6" s="37">
        <v>456</v>
      </c>
      <c r="U6" s="68">
        <v>3.14</v>
      </c>
      <c r="V6" s="68">
        <f t="shared" si="0"/>
        <v>10.433280170122275</v>
      </c>
      <c r="W6" s="13" t="s">
        <v>932</v>
      </c>
      <c r="X6" s="37"/>
      <c r="Y6" s="37"/>
      <c r="Z6" s="68">
        <v>7.1885346879999998</v>
      </c>
      <c r="AA6" s="38" t="s">
        <v>3336</v>
      </c>
      <c r="AB6" s="37" t="s">
        <v>3337</v>
      </c>
      <c r="AC6" s="37" t="s">
        <v>3342</v>
      </c>
      <c r="AD6" s="37"/>
      <c r="AE6" s="68">
        <v>265</v>
      </c>
      <c r="AF6" s="37">
        <v>1</v>
      </c>
      <c r="AG6" s="24">
        <f>IF(AH6="","",VLOOKUP(AH6,Mapping!AT:AU,2,FALSE))</f>
        <v>2</v>
      </c>
      <c r="AH6" s="13" t="s">
        <v>1</v>
      </c>
    </row>
    <row r="7" spans="1:34" ht="36" customHeight="1">
      <c r="A7" t="s">
        <v>351</v>
      </c>
      <c r="B7" s="44" t="s">
        <v>350</v>
      </c>
      <c r="C7" s="23">
        <f>IFERROR(VLOOKUP(D7,Mapping!AW:BA,5,FALSE),"")</f>
        <v>2</v>
      </c>
      <c r="D7" s="43" t="s">
        <v>925</v>
      </c>
      <c r="E7" s="37"/>
      <c r="F7" s="38">
        <v>43499</v>
      </c>
      <c r="G7" s="37"/>
      <c r="H7" s="13" t="s">
        <v>934</v>
      </c>
      <c r="I7" s="13" t="s">
        <v>143</v>
      </c>
      <c r="J7" s="13" t="s">
        <v>915</v>
      </c>
      <c r="K7" s="69">
        <v>7000</v>
      </c>
      <c r="L7" s="36" t="s">
        <v>3334</v>
      </c>
      <c r="M7" s="38">
        <v>43712</v>
      </c>
      <c r="N7" s="37">
        <v>1890</v>
      </c>
      <c r="O7" s="68">
        <v>0.38800000000000001</v>
      </c>
      <c r="P7" s="68">
        <v>13.58</v>
      </c>
      <c r="Q7" s="37" t="s">
        <v>2497</v>
      </c>
      <c r="R7" s="36" t="s">
        <v>3335</v>
      </c>
      <c r="S7" s="38">
        <v>43714</v>
      </c>
      <c r="T7" s="37">
        <v>430</v>
      </c>
      <c r="U7" s="68">
        <v>5.0999999999999996</v>
      </c>
      <c r="V7" s="68">
        <f t="shared" si="0"/>
        <v>17.970401691331922</v>
      </c>
      <c r="W7" s="13" t="s">
        <v>932</v>
      </c>
      <c r="X7" s="37"/>
      <c r="Y7" s="37"/>
      <c r="Z7" s="68">
        <v>4.1734529409999999</v>
      </c>
      <c r="AA7" s="38" t="s">
        <v>3336</v>
      </c>
      <c r="AB7" s="33" t="s">
        <v>3337</v>
      </c>
      <c r="AC7" s="33" t="s">
        <v>3343</v>
      </c>
      <c r="AD7" s="37"/>
      <c r="AE7" s="68">
        <v>265</v>
      </c>
      <c r="AF7" s="37"/>
      <c r="AG7" s="24">
        <f>IF(AH7="","",VLOOKUP(AH7,Mapping!AT:AU,2,FALSE))</f>
        <v>2</v>
      </c>
      <c r="AH7" s="13" t="s">
        <v>1</v>
      </c>
    </row>
    <row r="8" spans="1:34">
      <c r="A8" t="s">
        <v>303</v>
      </c>
      <c r="B8" s="44" t="s">
        <v>302</v>
      </c>
      <c r="C8" s="23">
        <f>IFERROR(VLOOKUP(D8,Mapping!AW:BA,5,FALSE),"")</f>
        <v>3</v>
      </c>
      <c r="D8" s="43" t="s">
        <v>943</v>
      </c>
      <c r="E8" s="37"/>
      <c r="F8" s="38">
        <v>43629</v>
      </c>
      <c r="G8" s="37" t="s">
        <v>3344</v>
      </c>
      <c r="H8" s="13" t="s">
        <v>3340</v>
      </c>
      <c r="I8" s="13" t="s">
        <v>914</v>
      </c>
      <c r="J8" s="13" t="s">
        <v>915</v>
      </c>
      <c r="K8" s="69">
        <v>7000</v>
      </c>
      <c r="L8" s="36" t="s">
        <v>3334</v>
      </c>
      <c r="M8" s="38">
        <v>43633</v>
      </c>
      <c r="N8" s="37">
        <v>1424</v>
      </c>
      <c r="O8" s="68">
        <v>0.17199999999999999</v>
      </c>
      <c r="P8" s="68">
        <v>6.02</v>
      </c>
      <c r="Q8" s="37" t="s">
        <v>3330</v>
      </c>
      <c r="R8" s="36" t="s">
        <v>3335</v>
      </c>
      <c r="S8" s="38">
        <v>43633</v>
      </c>
      <c r="T8" s="37">
        <v>414</v>
      </c>
      <c r="U8" s="68">
        <v>3.22</v>
      </c>
      <c r="V8" s="68">
        <f t="shared" si="0"/>
        <v>11.784511784511785</v>
      </c>
      <c r="W8" s="13" t="s">
        <v>932</v>
      </c>
      <c r="X8" s="37"/>
      <c r="Y8" s="37"/>
      <c r="Z8" s="68" t="s">
        <v>3345</v>
      </c>
      <c r="AA8" s="38" t="s">
        <v>3346</v>
      </c>
      <c r="AB8" s="37" t="s">
        <v>3347</v>
      </c>
      <c r="AC8" s="37"/>
      <c r="AD8" s="37"/>
      <c r="AE8" s="68"/>
      <c r="AF8" s="37"/>
      <c r="AG8" s="24">
        <f>IF(AH8="","",VLOOKUP(AH8,Mapping!AT:AU,2,FALSE))</f>
        <v>2</v>
      </c>
      <c r="AH8" s="13" t="s">
        <v>1</v>
      </c>
    </row>
    <row r="9" spans="1:34">
      <c r="A9" t="s">
        <v>303</v>
      </c>
      <c r="B9" s="44" t="s">
        <v>302</v>
      </c>
      <c r="C9" s="23">
        <f>IFERROR(VLOOKUP(D9,Mapping!AW:BA,5,FALSE),"")</f>
        <v>3</v>
      </c>
      <c r="D9" s="43" t="s">
        <v>943</v>
      </c>
      <c r="E9" s="37"/>
      <c r="F9" s="38">
        <v>43629</v>
      </c>
      <c r="G9" s="37" t="s">
        <v>3344</v>
      </c>
      <c r="H9" s="13" t="s">
        <v>934</v>
      </c>
      <c r="I9" s="13" t="s">
        <v>143</v>
      </c>
      <c r="J9" s="13" t="s">
        <v>915</v>
      </c>
      <c r="K9" s="69">
        <v>7000</v>
      </c>
      <c r="L9" s="36" t="s">
        <v>3334</v>
      </c>
      <c r="M9" s="38">
        <v>43633</v>
      </c>
      <c r="N9" s="37">
        <v>1023</v>
      </c>
      <c r="O9" s="68">
        <v>0.112</v>
      </c>
      <c r="P9" s="68">
        <v>3.92</v>
      </c>
      <c r="Q9" s="37" t="s">
        <v>3329</v>
      </c>
      <c r="R9" s="36" t="s">
        <v>3335</v>
      </c>
      <c r="S9" s="38">
        <v>43633</v>
      </c>
      <c r="T9" s="37">
        <v>422</v>
      </c>
      <c r="U9" s="68">
        <v>3.96</v>
      </c>
      <c r="V9" s="68">
        <f t="shared" si="0"/>
        <v>14.218009478672986</v>
      </c>
      <c r="W9" s="13" t="s">
        <v>932</v>
      </c>
      <c r="X9" s="37"/>
      <c r="Y9" s="37"/>
      <c r="Z9" s="68">
        <v>14.07</v>
      </c>
      <c r="AA9" s="38" t="s">
        <v>3348</v>
      </c>
      <c r="AB9" s="37" t="s">
        <v>3349</v>
      </c>
      <c r="AC9" s="37" t="s">
        <v>3350</v>
      </c>
      <c r="AD9" s="37"/>
      <c r="AE9" s="68"/>
      <c r="AF9" s="37"/>
      <c r="AG9" s="24">
        <f>IF(AH9="","",VLOOKUP(AH9,Mapping!AT:AU,2,FALSE))</f>
        <v>2</v>
      </c>
      <c r="AH9" s="13" t="s">
        <v>1</v>
      </c>
    </row>
    <row r="10" spans="1:34">
      <c r="A10" t="s">
        <v>289</v>
      </c>
      <c r="B10" s="44" t="s">
        <v>288</v>
      </c>
      <c r="C10" s="23">
        <f>IFERROR(VLOOKUP(D10,Mapping!AW:BA,5,FALSE),"")</f>
        <v>3</v>
      </c>
      <c r="D10" s="43" t="s">
        <v>943</v>
      </c>
      <c r="E10" s="37"/>
      <c r="F10" s="38">
        <v>43643</v>
      </c>
      <c r="G10" s="37"/>
      <c r="H10" s="13" t="s">
        <v>3340</v>
      </c>
      <c r="I10" s="13" t="s">
        <v>914</v>
      </c>
      <c r="J10" s="13" t="s">
        <v>915</v>
      </c>
      <c r="K10" s="69">
        <v>7000</v>
      </c>
      <c r="L10" s="36" t="s">
        <v>3334</v>
      </c>
      <c r="M10" s="38">
        <v>43648</v>
      </c>
      <c r="N10" s="37">
        <v>1113</v>
      </c>
      <c r="O10" s="68">
        <v>0.39400000000000002</v>
      </c>
      <c r="P10" s="68">
        <v>13.790000000000001</v>
      </c>
      <c r="Q10" s="37" t="s">
        <v>1963</v>
      </c>
      <c r="R10" s="36" t="s">
        <v>3335</v>
      </c>
      <c r="S10" s="38">
        <v>43648</v>
      </c>
      <c r="T10" s="37">
        <v>394</v>
      </c>
      <c r="U10" s="68">
        <v>3.9</v>
      </c>
      <c r="V10" s="68">
        <f t="shared" si="0"/>
        <v>14.997692662667282</v>
      </c>
      <c r="W10" s="13" t="s">
        <v>932</v>
      </c>
      <c r="X10" s="37"/>
      <c r="Y10" s="37"/>
      <c r="Z10" s="68"/>
      <c r="AA10" s="38">
        <v>43684</v>
      </c>
      <c r="AB10" s="37" t="s">
        <v>3351</v>
      </c>
      <c r="AC10" s="37"/>
      <c r="AD10" s="37"/>
      <c r="AE10" s="68">
        <v>96</v>
      </c>
      <c r="AF10" s="37"/>
      <c r="AG10" s="24">
        <f>IF(AH10="","",VLOOKUP(AH10,Mapping!AT:AU,2,FALSE))</f>
        <v>2</v>
      </c>
      <c r="AH10" s="13" t="s">
        <v>1</v>
      </c>
    </row>
    <row r="11" spans="1:34">
      <c r="A11" t="s">
        <v>289</v>
      </c>
      <c r="B11" s="44" t="s">
        <v>288</v>
      </c>
      <c r="C11" s="23">
        <f>IFERROR(VLOOKUP(D11,Mapping!AW:BA,5,FALSE),"")</f>
        <v>3</v>
      </c>
      <c r="D11" s="43" t="s">
        <v>943</v>
      </c>
      <c r="E11" s="37"/>
      <c r="F11" s="38">
        <v>43643</v>
      </c>
      <c r="G11" s="37"/>
      <c r="H11" s="13" t="s">
        <v>934</v>
      </c>
      <c r="I11" s="13" t="s">
        <v>143</v>
      </c>
      <c r="J11" s="13" t="s">
        <v>915</v>
      </c>
      <c r="K11" s="69">
        <v>7000</v>
      </c>
      <c r="L11" s="36" t="s">
        <v>3334</v>
      </c>
      <c r="M11" s="38">
        <v>43648</v>
      </c>
      <c r="N11" s="37">
        <v>756</v>
      </c>
      <c r="O11" s="68">
        <v>0.184</v>
      </c>
      <c r="P11" s="68">
        <v>6.4399999999999995</v>
      </c>
      <c r="Q11" s="37" t="s">
        <v>1960</v>
      </c>
      <c r="R11" s="36" t="s">
        <v>3335</v>
      </c>
      <c r="S11" s="38">
        <v>43648</v>
      </c>
      <c r="T11" s="37">
        <v>373</v>
      </c>
      <c r="U11" s="68">
        <v>4.26</v>
      </c>
      <c r="V11" s="68">
        <f t="shared" si="0"/>
        <v>17.304411406288082</v>
      </c>
      <c r="W11" s="13" t="s">
        <v>932</v>
      </c>
      <c r="X11" s="37"/>
      <c r="Y11" s="37"/>
      <c r="Z11" s="68"/>
      <c r="AA11" s="38">
        <v>43717</v>
      </c>
      <c r="AB11" s="37" t="s">
        <v>3352</v>
      </c>
      <c r="AC11" s="37"/>
      <c r="AD11" s="37"/>
      <c r="AE11" s="68">
        <v>265</v>
      </c>
      <c r="AF11" s="37" t="s">
        <v>3353</v>
      </c>
      <c r="AG11" s="24">
        <f>IF(AH11="","",VLOOKUP(AH11,Mapping!AT:AU,2,FALSE))</f>
        <v>2</v>
      </c>
      <c r="AH11" s="13" t="s">
        <v>1</v>
      </c>
    </row>
    <row r="12" spans="1:34">
      <c r="A12" t="s">
        <v>340</v>
      </c>
      <c r="B12" s="44" t="s">
        <v>339</v>
      </c>
      <c r="C12" s="23">
        <f>IFERROR(VLOOKUP(D12,Mapping!AW:BA,5,FALSE),"")</f>
        <v>3</v>
      </c>
      <c r="D12" s="43" t="s">
        <v>943</v>
      </c>
      <c r="E12" s="37"/>
      <c r="F12" s="38">
        <v>43643</v>
      </c>
      <c r="G12" s="37"/>
      <c r="H12" s="13" t="s">
        <v>3340</v>
      </c>
      <c r="I12" s="13" t="s">
        <v>914</v>
      </c>
      <c r="J12" s="13" t="s">
        <v>915</v>
      </c>
      <c r="K12" s="69">
        <v>7000</v>
      </c>
      <c r="L12" s="36" t="s">
        <v>3334</v>
      </c>
      <c r="M12" s="38">
        <v>43648</v>
      </c>
      <c r="N12" s="37">
        <v>1099</v>
      </c>
      <c r="O12" s="68">
        <v>0.184</v>
      </c>
      <c r="P12" s="68">
        <v>6.4399999999999995</v>
      </c>
      <c r="Q12" s="37" t="s">
        <v>1971</v>
      </c>
      <c r="R12" s="36" t="s">
        <v>3335</v>
      </c>
      <c r="S12" s="38">
        <v>43648</v>
      </c>
      <c r="T12" s="37">
        <v>352</v>
      </c>
      <c r="U12" s="68">
        <v>2.16</v>
      </c>
      <c r="V12" s="68">
        <f t="shared" si="0"/>
        <v>9.2975206611570247</v>
      </c>
      <c r="W12" s="13" t="s">
        <v>932</v>
      </c>
      <c r="X12" s="37"/>
      <c r="Y12" s="37"/>
      <c r="Z12" s="68"/>
      <c r="AA12" s="38">
        <v>43684</v>
      </c>
      <c r="AB12" s="37" t="s">
        <v>3351</v>
      </c>
      <c r="AC12" s="37"/>
      <c r="AD12" s="37"/>
      <c r="AE12" s="68">
        <v>96</v>
      </c>
      <c r="AF12" s="37"/>
      <c r="AG12" s="24">
        <f>IF(AH12="","",VLOOKUP(AH12,Mapping!AT:AU,2,FALSE))</f>
        <v>2</v>
      </c>
      <c r="AH12" s="13" t="s">
        <v>1</v>
      </c>
    </row>
    <row r="13" spans="1:34">
      <c r="A13" t="s">
        <v>340</v>
      </c>
      <c r="B13" s="44" t="s">
        <v>339</v>
      </c>
      <c r="C13" s="23">
        <f>IFERROR(VLOOKUP(D13,Mapping!AW:BA,5,FALSE),"")</f>
        <v>3</v>
      </c>
      <c r="D13" s="43" t="s">
        <v>943</v>
      </c>
      <c r="E13" s="37"/>
      <c r="F13" s="38">
        <v>43643</v>
      </c>
      <c r="G13" s="37"/>
      <c r="H13" s="13" t="s">
        <v>934</v>
      </c>
      <c r="I13" s="13" t="s">
        <v>143</v>
      </c>
      <c r="J13" s="13" t="s">
        <v>915</v>
      </c>
      <c r="K13" s="69">
        <v>7000</v>
      </c>
      <c r="L13" s="36" t="s">
        <v>3334</v>
      </c>
      <c r="M13" s="38">
        <v>43648</v>
      </c>
      <c r="N13" s="37">
        <v>1008</v>
      </c>
      <c r="O13" s="68">
        <v>0.20399999999999999</v>
      </c>
      <c r="P13" s="68">
        <v>7.14</v>
      </c>
      <c r="Q13" s="37" t="s">
        <v>1967</v>
      </c>
      <c r="R13" s="36" t="s">
        <v>3335</v>
      </c>
      <c r="S13" s="38">
        <v>43648</v>
      </c>
      <c r="T13" s="37">
        <v>392</v>
      </c>
      <c r="U13" s="68">
        <v>3.4</v>
      </c>
      <c r="V13" s="68">
        <f t="shared" si="0"/>
        <v>13.141620284477428</v>
      </c>
      <c r="W13" s="13" t="s">
        <v>932</v>
      </c>
      <c r="X13" s="37"/>
      <c r="Y13" s="37"/>
      <c r="Z13" s="68"/>
      <c r="AA13" s="38">
        <v>43717</v>
      </c>
      <c r="AB13" s="33" t="s">
        <v>3352</v>
      </c>
      <c r="AC13" s="33"/>
      <c r="AD13" s="37"/>
      <c r="AE13" s="68">
        <v>265</v>
      </c>
      <c r="AF13" s="37" t="s">
        <v>3354</v>
      </c>
      <c r="AG13" s="24">
        <f>IF(AH13="","",VLOOKUP(AH13,Mapping!AT:AU,2,FALSE))</f>
        <v>2</v>
      </c>
      <c r="AH13" s="13" t="s">
        <v>1</v>
      </c>
    </row>
    <row r="14" spans="1:34">
      <c r="A14" t="s">
        <v>303</v>
      </c>
      <c r="B14" s="44" t="s">
        <v>302</v>
      </c>
      <c r="C14" s="23">
        <f>IFERROR(VLOOKUP(D14,Mapping!AW:BA,5,FALSE),"")</f>
        <v>1</v>
      </c>
      <c r="D14" s="43" t="s">
        <v>905</v>
      </c>
      <c r="E14" s="37"/>
      <c r="F14" s="38">
        <v>43647</v>
      </c>
      <c r="G14" s="37"/>
      <c r="H14" s="13" t="s">
        <v>3340</v>
      </c>
      <c r="I14" s="13" t="s">
        <v>143</v>
      </c>
      <c r="J14" s="13" t="s">
        <v>915</v>
      </c>
      <c r="K14" s="69">
        <v>7000</v>
      </c>
      <c r="L14" s="36" t="s">
        <v>3334</v>
      </c>
      <c r="M14" s="38">
        <v>43650</v>
      </c>
      <c r="N14" s="37">
        <v>2367</v>
      </c>
      <c r="O14" s="68">
        <v>0.19800000000000001</v>
      </c>
      <c r="P14" s="68">
        <v>6.9300000000000006</v>
      </c>
      <c r="Q14" s="37" t="s">
        <v>1979</v>
      </c>
      <c r="R14" s="36" t="s">
        <v>3335</v>
      </c>
      <c r="S14" s="38">
        <v>43651</v>
      </c>
      <c r="T14" s="37">
        <v>450</v>
      </c>
      <c r="U14" s="68">
        <v>1.45</v>
      </c>
      <c r="V14" s="68">
        <f t="shared" si="0"/>
        <v>4.8821548821548815</v>
      </c>
      <c r="W14" s="13" t="s">
        <v>932</v>
      </c>
      <c r="X14" s="37"/>
      <c r="Y14" s="37"/>
      <c r="Z14" s="68"/>
      <c r="AA14" s="38">
        <v>43684</v>
      </c>
      <c r="AB14" s="37" t="s">
        <v>3351</v>
      </c>
      <c r="AC14" s="37"/>
      <c r="AD14" s="37"/>
      <c r="AE14" s="68">
        <v>96</v>
      </c>
      <c r="AF14" s="37"/>
      <c r="AG14" s="24">
        <f>IF(AH14="","",VLOOKUP(AH14,Mapping!AT:AU,2,FALSE))</f>
        <v>2</v>
      </c>
      <c r="AH14" s="13" t="s">
        <v>1</v>
      </c>
    </row>
    <row r="15" spans="1:34">
      <c r="A15" t="s">
        <v>303</v>
      </c>
      <c r="B15" s="44" t="s">
        <v>302</v>
      </c>
      <c r="C15" s="23">
        <f>IFERROR(VLOOKUP(D15,Mapping!AW:BA,5,FALSE),"")</f>
        <v>1</v>
      </c>
      <c r="D15" s="43" t="s">
        <v>905</v>
      </c>
      <c r="E15" s="37"/>
      <c r="F15" s="38">
        <v>43647</v>
      </c>
      <c r="G15" s="37"/>
      <c r="H15" s="13" t="s">
        <v>934</v>
      </c>
      <c r="I15" s="13" t="s">
        <v>143</v>
      </c>
      <c r="J15" s="13" t="s">
        <v>915</v>
      </c>
      <c r="K15" s="69">
        <v>7000</v>
      </c>
      <c r="L15" s="36" t="s">
        <v>3334</v>
      </c>
      <c r="M15" s="38">
        <v>43650</v>
      </c>
      <c r="N15" s="37">
        <v>2053</v>
      </c>
      <c r="O15" s="68">
        <v>0.192</v>
      </c>
      <c r="P15" s="68">
        <v>6.72</v>
      </c>
      <c r="Q15" s="37" t="s">
        <v>1975</v>
      </c>
      <c r="R15" s="36" t="s">
        <v>3335</v>
      </c>
      <c r="S15" s="38">
        <v>43651</v>
      </c>
      <c r="T15" s="37">
        <v>465</v>
      </c>
      <c r="U15" s="68">
        <v>5.0199999999999996</v>
      </c>
      <c r="V15" s="68">
        <f t="shared" si="0"/>
        <v>16.357119582926032</v>
      </c>
      <c r="W15" s="13" t="s">
        <v>932</v>
      </c>
      <c r="X15" s="37"/>
      <c r="Y15" s="37"/>
      <c r="Z15" s="68"/>
      <c r="AA15" s="38">
        <v>43717</v>
      </c>
      <c r="AB15" s="37" t="s">
        <v>3352</v>
      </c>
      <c r="AC15" s="37"/>
      <c r="AD15" s="37"/>
      <c r="AE15" s="68">
        <v>265</v>
      </c>
      <c r="AF15" s="37" t="s">
        <v>3355</v>
      </c>
      <c r="AG15" s="24">
        <f>IF(AH15="","",VLOOKUP(AH15,Mapping!AT:AU,2,FALSE))</f>
        <v>2</v>
      </c>
      <c r="AH15" s="13" t="s">
        <v>1</v>
      </c>
    </row>
    <row r="16" spans="1:34">
      <c r="A16" t="s">
        <v>340</v>
      </c>
      <c r="B16" s="44" t="s">
        <v>339</v>
      </c>
      <c r="C16" s="23">
        <f>IFERROR(VLOOKUP(D16,Mapping!AW:BA,5,FALSE),"")</f>
        <v>1</v>
      </c>
      <c r="D16" s="43" t="s">
        <v>905</v>
      </c>
      <c r="E16" s="37"/>
      <c r="F16" s="38">
        <v>43647</v>
      </c>
      <c r="G16" s="37"/>
      <c r="H16" s="13" t="s">
        <v>934</v>
      </c>
      <c r="I16" s="13" t="s">
        <v>143</v>
      </c>
      <c r="J16" s="13" t="s">
        <v>915</v>
      </c>
      <c r="K16" s="69">
        <v>7000</v>
      </c>
      <c r="L16" s="36" t="s">
        <v>3334</v>
      </c>
      <c r="M16" s="38">
        <v>43650</v>
      </c>
      <c r="N16" s="37">
        <v>1814</v>
      </c>
      <c r="O16" s="68">
        <v>0.20200000000000001</v>
      </c>
      <c r="P16" s="68">
        <v>7.07</v>
      </c>
      <c r="Q16" s="37" t="s">
        <v>1358</v>
      </c>
      <c r="R16" s="36" t="s">
        <v>3335</v>
      </c>
      <c r="S16" s="38">
        <v>43651</v>
      </c>
      <c r="T16" s="37">
        <v>467</v>
      </c>
      <c r="U16" s="68">
        <v>6.74</v>
      </c>
      <c r="V16" s="68">
        <f t="shared" si="0"/>
        <v>21.867497242229579</v>
      </c>
      <c r="W16" s="13" t="s">
        <v>932</v>
      </c>
      <c r="X16" s="37"/>
      <c r="Y16" s="37"/>
      <c r="Z16" s="68"/>
      <c r="AA16" s="38">
        <v>43717</v>
      </c>
      <c r="AB16" s="37" t="s">
        <v>3352</v>
      </c>
      <c r="AC16" s="37"/>
      <c r="AD16" s="37"/>
      <c r="AE16" s="68">
        <v>265</v>
      </c>
      <c r="AF16" s="37" t="s">
        <v>3356</v>
      </c>
      <c r="AG16" s="24">
        <f>IF(AH16="","",VLOOKUP(AH16,Mapping!AT:AU,2,FALSE))</f>
        <v>2</v>
      </c>
      <c r="AH16" s="13" t="s">
        <v>1</v>
      </c>
    </row>
    <row r="17" spans="1:34">
      <c r="A17" t="s">
        <v>340</v>
      </c>
      <c r="B17" s="44" t="s">
        <v>339</v>
      </c>
      <c r="C17" s="23">
        <f>IFERROR(VLOOKUP(D17,Mapping!AW:BA,5,FALSE),"")</f>
        <v>1</v>
      </c>
      <c r="D17" s="43" t="s">
        <v>905</v>
      </c>
      <c r="E17" s="37"/>
      <c r="F17" s="38">
        <v>43647</v>
      </c>
      <c r="G17" s="37"/>
      <c r="H17" s="13" t="s">
        <v>3340</v>
      </c>
      <c r="I17" s="13" t="s">
        <v>143</v>
      </c>
      <c r="J17" s="13" t="s">
        <v>915</v>
      </c>
      <c r="K17" s="69">
        <v>7000</v>
      </c>
      <c r="L17" s="36" t="s">
        <v>3334</v>
      </c>
      <c r="M17" s="38">
        <v>43650</v>
      </c>
      <c r="N17" s="37">
        <v>1874</v>
      </c>
      <c r="O17" s="68">
        <v>0.14799999999999999</v>
      </c>
      <c r="P17" s="68">
        <v>5.18</v>
      </c>
      <c r="Q17" s="37" t="s">
        <v>1362</v>
      </c>
      <c r="R17" s="36" t="s">
        <v>3335</v>
      </c>
      <c r="S17" s="38">
        <v>43651</v>
      </c>
      <c r="T17" s="37">
        <v>469</v>
      </c>
      <c r="U17" s="68">
        <v>3.24</v>
      </c>
      <c r="V17" s="68">
        <f t="shared" si="0"/>
        <v>10.467144795503005</v>
      </c>
      <c r="W17" s="13" t="s">
        <v>932</v>
      </c>
      <c r="X17" s="37"/>
      <c r="Y17" s="37"/>
      <c r="Z17" s="68"/>
      <c r="AA17" s="38">
        <v>43684</v>
      </c>
      <c r="AB17" s="33" t="s">
        <v>3351</v>
      </c>
      <c r="AC17" s="33"/>
      <c r="AD17" s="37"/>
      <c r="AE17" s="68">
        <v>96</v>
      </c>
      <c r="AF17" s="37"/>
      <c r="AG17" s="24">
        <f>IF(AH17="","",VLOOKUP(AH17,Mapping!AT:AU,2,FALSE))</f>
        <v>2</v>
      </c>
      <c r="AH17" s="13" t="s">
        <v>1</v>
      </c>
    </row>
    <row r="18" spans="1:34">
      <c r="A18" t="s">
        <v>298</v>
      </c>
      <c r="B18" s="44" t="s">
        <v>297</v>
      </c>
      <c r="C18" s="23">
        <f>IFERROR(VLOOKUP(D18,Mapping!AW:BA,5,FALSE),"")</f>
        <v>3</v>
      </c>
      <c r="D18" s="43" t="s">
        <v>943</v>
      </c>
      <c r="E18" s="37"/>
      <c r="F18" s="38">
        <v>43649</v>
      </c>
      <c r="G18" s="37"/>
      <c r="H18" s="13" t="s">
        <v>3340</v>
      </c>
      <c r="I18" s="13" t="s">
        <v>914</v>
      </c>
      <c r="J18" s="13" t="s">
        <v>915</v>
      </c>
      <c r="K18" s="69">
        <v>7000</v>
      </c>
      <c r="L18" s="36" t="s">
        <v>3334</v>
      </c>
      <c r="M18" s="38">
        <v>43650</v>
      </c>
      <c r="N18" s="37">
        <v>1467</v>
      </c>
      <c r="O18" s="68">
        <v>0.27200000000000002</v>
      </c>
      <c r="P18" s="68">
        <v>9.5200000000000014</v>
      </c>
      <c r="Q18" s="37" t="s">
        <v>1411</v>
      </c>
      <c r="R18" s="36" t="s">
        <v>3335</v>
      </c>
      <c r="S18" s="38">
        <v>43651</v>
      </c>
      <c r="T18" s="37">
        <v>482</v>
      </c>
      <c r="U18" s="68">
        <v>7.94</v>
      </c>
      <c r="V18" s="68">
        <f t="shared" si="0"/>
        <v>24.959134917641141</v>
      </c>
      <c r="W18" s="13" t="s">
        <v>932</v>
      </c>
      <c r="X18" s="37"/>
      <c r="Y18" s="37"/>
      <c r="Z18" s="68"/>
      <c r="AA18" s="38">
        <v>43684</v>
      </c>
      <c r="AB18" s="37" t="s">
        <v>3351</v>
      </c>
      <c r="AC18" s="37"/>
      <c r="AD18" s="37"/>
      <c r="AE18" s="68">
        <v>96</v>
      </c>
      <c r="AF18" s="37"/>
      <c r="AG18" s="24">
        <f>IF(AH18="","",VLOOKUP(AH18,Mapping!AT:AU,2,FALSE))</f>
        <v>2</v>
      </c>
      <c r="AH18" s="13" t="s">
        <v>1</v>
      </c>
    </row>
    <row r="19" spans="1:34">
      <c r="A19" t="s">
        <v>298</v>
      </c>
      <c r="B19" s="44" t="s">
        <v>297</v>
      </c>
      <c r="C19" s="23">
        <f>IFERROR(VLOOKUP(D19,Mapping!AW:BA,5,FALSE),"")</f>
        <v>3</v>
      </c>
      <c r="D19" s="43" t="s">
        <v>943</v>
      </c>
      <c r="E19" s="37"/>
      <c r="F19" s="38">
        <v>43649</v>
      </c>
      <c r="G19" s="37"/>
      <c r="H19" s="13" t="s">
        <v>934</v>
      </c>
      <c r="I19" s="13" t="s">
        <v>143</v>
      </c>
      <c r="J19" s="13" t="s">
        <v>915</v>
      </c>
      <c r="K19" s="69">
        <v>7000</v>
      </c>
      <c r="L19" s="36" t="s">
        <v>3334</v>
      </c>
      <c r="M19" s="38">
        <v>43650</v>
      </c>
      <c r="N19" s="37">
        <v>1101</v>
      </c>
      <c r="O19" s="68">
        <v>0.51</v>
      </c>
      <c r="P19" s="68">
        <v>17.850000000000001</v>
      </c>
      <c r="Q19" s="37" t="s">
        <v>3357</v>
      </c>
      <c r="R19" s="36" t="s">
        <v>3335</v>
      </c>
      <c r="S19" s="38">
        <v>43651</v>
      </c>
      <c r="T19" s="37">
        <v>439</v>
      </c>
      <c r="U19" s="68">
        <v>21.4</v>
      </c>
      <c r="V19" s="68">
        <f t="shared" si="0"/>
        <v>73.859322150893902</v>
      </c>
      <c r="W19" s="13" t="s">
        <v>932</v>
      </c>
      <c r="X19" s="37"/>
      <c r="Y19" s="37"/>
      <c r="Z19" s="68"/>
      <c r="AA19" s="38">
        <v>43717</v>
      </c>
      <c r="AB19" s="33" t="s">
        <v>3352</v>
      </c>
      <c r="AC19" s="33"/>
      <c r="AD19" s="37"/>
      <c r="AE19" s="68">
        <v>265</v>
      </c>
      <c r="AF19" s="37" t="s">
        <v>3358</v>
      </c>
      <c r="AG19" s="24">
        <f>IF(AH19="","",VLOOKUP(AH19,Mapping!AT:AU,2,FALSE))</f>
        <v>2</v>
      </c>
      <c r="AH19" s="13" t="s">
        <v>1</v>
      </c>
    </row>
    <row r="20" spans="1:34">
      <c r="A20" t="s">
        <v>310</v>
      </c>
      <c r="B20" s="44" t="s">
        <v>309</v>
      </c>
      <c r="C20" s="23">
        <f>IFERROR(VLOOKUP(D20,Mapping!AW:BA,5,FALSE),"")</f>
        <v>3</v>
      </c>
      <c r="D20" s="43" t="s">
        <v>943</v>
      </c>
      <c r="E20" s="37"/>
      <c r="F20" s="38">
        <v>43649</v>
      </c>
      <c r="G20" s="37"/>
      <c r="H20" s="13" t="s">
        <v>3340</v>
      </c>
      <c r="I20" s="13" t="s">
        <v>914</v>
      </c>
      <c r="J20" s="13" t="s">
        <v>915</v>
      </c>
      <c r="K20" s="69">
        <v>7000</v>
      </c>
      <c r="L20" s="36" t="s">
        <v>3334</v>
      </c>
      <c r="M20" s="38">
        <v>43650</v>
      </c>
      <c r="N20" s="37">
        <v>1391</v>
      </c>
      <c r="O20" s="68">
        <v>0.33</v>
      </c>
      <c r="P20" s="68">
        <v>11.55</v>
      </c>
      <c r="Q20" s="37" t="s">
        <v>2446</v>
      </c>
      <c r="R20" s="36" t="s">
        <v>3335</v>
      </c>
      <c r="S20" s="38">
        <v>43651</v>
      </c>
      <c r="T20" s="37">
        <v>457</v>
      </c>
      <c r="U20" s="68">
        <v>7.16</v>
      </c>
      <c r="V20" s="68">
        <f t="shared" si="0"/>
        <v>23.738478880710829</v>
      </c>
      <c r="W20" s="13" t="s">
        <v>932</v>
      </c>
      <c r="X20" s="37"/>
      <c r="Y20" s="37"/>
      <c r="Z20" s="68"/>
      <c r="AA20" s="38">
        <v>43684</v>
      </c>
      <c r="AB20" s="37" t="s">
        <v>3351</v>
      </c>
      <c r="AC20" s="37"/>
      <c r="AD20" s="37"/>
      <c r="AE20" s="68">
        <v>96</v>
      </c>
      <c r="AF20" s="37"/>
      <c r="AG20" s="24">
        <f>IF(AH20="","",VLOOKUP(AH20,Mapping!AT:AU,2,FALSE))</f>
        <v>2</v>
      </c>
      <c r="AH20" s="13" t="s">
        <v>1</v>
      </c>
    </row>
    <row r="21" spans="1:34">
      <c r="A21" t="s">
        <v>310</v>
      </c>
      <c r="B21" s="44" t="s">
        <v>309</v>
      </c>
      <c r="C21" s="23">
        <f>IFERROR(VLOOKUP(D21,Mapping!AW:BA,5,FALSE),"")</f>
        <v>3</v>
      </c>
      <c r="D21" s="43" t="s">
        <v>943</v>
      </c>
      <c r="E21" s="37"/>
      <c r="F21" s="38">
        <v>43649</v>
      </c>
      <c r="G21" s="37"/>
      <c r="H21" s="13" t="s">
        <v>934</v>
      </c>
      <c r="I21" s="13" t="s">
        <v>143</v>
      </c>
      <c r="J21" s="13" t="s">
        <v>915</v>
      </c>
      <c r="K21" s="69">
        <v>7000</v>
      </c>
      <c r="L21" s="36" t="s">
        <v>3334</v>
      </c>
      <c r="M21" s="38">
        <v>43650</v>
      </c>
      <c r="N21" s="37">
        <v>1485</v>
      </c>
      <c r="O21" s="68">
        <v>1.47</v>
      </c>
      <c r="P21" s="68">
        <v>25</v>
      </c>
      <c r="Q21" s="37" t="s">
        <v>2324</v>
      </c>
      <c r="R21" s="36" t="s">
        <v>3335</v>
      </c>
      <c r="S21" s="38">
        <v>43651</v>
      </c>
      <c r="T21" s="37">
        <v>511</v>
      </c>
      <c r="U21" s="68">
        <v>13.9</v>
      </c>
      <c r="V21" s="68">
        <f t="shared" si="0"/>
        <v>41.214493269287793</v>
      </c>
      <c r="W21" s="13" t="s">
        <v>932</v>
      </c>
      <c r="X21" s="37"/>
      <c r="Y21" s="37"/>
      <c r="Z21" s="68"/>
      <c r="AA21" s="38">
        <v>43717</v>
      </c>
      <c r="AB21" s="37" t="s">
        <v>3352</v>
      </c>
      <c r="AC21" s="37"/>
      <c r="AD21" s="37"/>
      <c r="AE21" s="68">
        <v>265</v>
      </c>
      <c r="AF21" s="37" t="s">
        <v>3359</v>
      </c>
      <c r="AG21" s="24">
        <f>IF(AH21="","",VLOOKUP(AH21,Mapping!AT:AU,2,FALSE))</f>
        <v>2</v>
      </c>
      <c r="AH21" s="13" t="s">
        <v>1</v>
      </c>
    </row>
    <row r="22" spans="1:34">
      <c r="A22" t="s">
        <v>298</v>
      </c>
      <c r="B22" s="44" t="s">
        <v>297</v>
      </c>
      <c r="C22" s="23">
        <f>IFERROR(VLOOKUP(D22,Mapping!AW:BA,5,FALSE),"")</f>
        <v>1</v>
      </c>
      <c r="D22" s="43" t="s">
        <v>905</v>
      </c>
      <c r="E22" s="37"/>
      <c r="F22" s="38">
        <v>43654</v>
      </c>
      <c r="G22" s="37"/>
      <c r="H22" s="13" t="s">
        <v>3340</v>
      </c>
      <c r="I22" s="13" t="s">
        <v>143</v>
      </c>
      <c r="J22" s="13" t="s">
        <v>915</v>
      </c>
      <c r="K22" s="69">
        <v>7000</v>
      </c>
      <c r="L22" s="36" t="s">
        <v>3334</v>
      </c>
      <c r="M22" s="38">
        <v>43656</v>
      </c>
      <c r="N22" s="37"/>
      <c r="O22" s="68">
        <v>0.20200000000000001</v>
      </c>
      <c r="P22" s="68">
        <v>7.07</v>
      </c>
      <c r="Q22" s="37" t="s">
        <v>2448</v>
      </c>
      <c r="R22" s="36" t="s">
        <v>3335</v>
      </c>
      <c r="S22" s="38">
        <v>43656</v>
      </c>
      <c r="T22" s="37">
        <v>466</v>
      </c>
      <c r="U22" s="68">
        <v>0.56999999999999995</v>
      </c>
      <c r="V22" s="68">
        <f t="shared" si="0"/>
        <v>1.8532969176745999</v>
      </c>
      <c r="W22" s="13" t="s">
        <v>932</v>
      </c>
      <c r="X22" s="37"/>
      <c r="Y22" s="37"/>
      <c r="Z22" s="68"/>
      <c r="AA22" s="38">
        <v>43684</v>
      </c>
      <c r="AB22" s="37" t="s">
        <v>3351</v>
      </c>
      <c r="AC22" s="37"/>
      <c r="AD22" s="37"/>
      <c r="AE22" s="68">
        <v>96</v>
      </c>
      <c r="AF22" s="37"/>
      <c r="AG22" s="24">
        <f>IF(AH22="","",VLOOKUP(AH22,Mapping!AT:AU,2,FALSE))</f>
        <v>2</v>
      </c>
      <c r="AH22" s="13" t="s">
        <v>1</v>
      </c>
    </row>
    <row r="23" spans="1:34">
      <c r="A23" t="s">
        <v>298</v>
      </c>
      <c r="B23" s="44" t="s">
        <v>297</v>
      </c>
      <c r="C23" s="23">
        <f>IFERROR(VLOOKUP(D23,Mapping!AW:BA,5,FALSE),"")</f>
        <v>1</v>
      </c>
      <c r="D23" s="43" t="s">
        <v>905</v>
      </c>
      <c r="E23" s="37"/>
      <c r="F23" s="38">
        <v>43654</v>
      </c>
      <c r="G23" s="37"/>
      <c r="H23" s="13" t="s">
        <v>934</v>
      </c>
      <c r="I23" s="13" t="s">
        <v>143</v>
      </c>
      <c r="J23" s="13" t="s">
        <v>915</v>
      </c>
      <c r="K23" s="69">
        <v>7000</v>
      </c>
      <c r="L23" s="36" t="s">
        <v>3334</v>
      </c>
      <c r="M23" s="38">
        <v>43656</v>
      </c>
      <c r="N23" s="37"/>
      <c r="O23" s="68">
        <v>0.24399999999999999</v>
      </c>
      <c r="P23" s="68">
        <v>8.5399999999999991</v>
      </c>
      <c r="Q23" s="37" t="s">
        <v>2447</v>
      </c>
      <c r="R23" s="36" t="s">
        <v>3335</v>
      </c>
      <c r="S23" s="38">
        <v>43656</v>
      </c>
      <c r="T23" s="37">
        <v>444</v>
      </c>
      <c r="U23" s="68">
        <v>1.87</v>
      </c>
      <c r="V23" s="68">
        <f t="shared" si="0"/>
        <v>6.3813813813813818</v>
      </c>
      <c r="W23" s="13" t="s">
        <v>932</v>
      </c>
      <c r="X23" s="37"/>
      <c r="Y23" s="37"/>
      <c r="Z23" s="68"/>
      <c r="AA23" s="38">
        <v>43717</v>
      </c>
      <c r="AB23" s="33" t="s">
        <v>3352</v>
      </c>
      <c r="AC23" s="33"/>
      <c r="AD23" s="37"/>
      <c r="AE23" s="68">
        <v>265</v>
      </c>
      <c r="AF23" s="37" t="s">
        <v>3360</v>
      </c>
      <c r="AG23" s="24">
        <f>IF(AH23="","",VLOOKUP(AH23,Mapping!AT:AU,2,FALSE))</f>
        <v>2</v>
      </c>
      <c r="AH23" s="13" t="s">
        <v>1</v>
      </c>
    </row>
    <row r="24" spans="1:34">
      <c r="A24" t="s">
        <v>310</v>
      </c>
      <c r="B24" s="44" t="s">
        <v>309</v>
      </c>
      <c r="C24" s="23">
        <f>IFERROR(VLOOKUP(D24,Mapping!AW:BA,5,FALSE),"")</f>
        <v>1</v>
      </c>
      <c r="D24" s="43" t="s">
        <v>905</v>
      </c>
      <c r="E24" s="37"/>
      <c r="F24" s="38">
        <v>43654</v>
      </c>
      <c r="G24" s="37"/>
      <c r="H24" s="13" t="s">
        <v>3340</v>
      </c>
      <c r="I24" s="13" t="s">
        <v>143</v>
      </c>
      <c r="J24" s="13" t="s">
        <v>915</v>
      </c>
      <c r="K24" s="69">
        <v>7000</v>
      </c>
      <c r="L24" s="36" t="s">
        <v>3334</v>
      </c>
      <c r="M24" s="38">
        <v>43656</v>
      </c>
      <c r="N24" s="37">
        <v>1711</v>
      </c>
      <c r="O24" s="68">
        <v>0.30399999999999999</v>
      </c>
      <c r="P24" s="68">
        <v>10.64</v>
      </c>
      <c r="Q24" s="37" t="s">
        <v>2478</v>
      </c>
      <c r="R24" s="36" t="s">
        <v>3335</v>
      </c>
      <c r="S24" s="38">
        <v>43656</v>
      </c>
      <c r="T24" s="37">
        <v>447</v>
      </c>
      <c r="U24" s="68">
        <v>2.68</v>
      </c>
      <c r="V24" s="68">
        <f t="shared" si="0"/>
        <v>9.0841298894990175</v>
      </c>
      <c r="W24" s="13" t="s">
        <v>932</v>
      </c>
      <c r="X24" s="37"/>
      <c r="Y24" s="37"/>
      <c r="Z24" s="68"/>
      <c r="AA24" s="38">
        <v>43684</v>
      </c>
      <c r="AB24" s="37" t="s">
        <v>3351</v>
      </c>
      <c r="AC24" s="37"/>
      <c r="AD24" s="37"/>
      <c r="AE24" s="68">
        <v>96</v>
      </c>
      <c r="AF24" s="37"/>
      <c r="AG24" s="24">
        <f>IF(AH24="","",VLOOKUP(AH24,Mapping!AT:AU,2,FALSE))</f>
        <v>2</v>
      </c>
      <c r="AH24" s="13" t="s">
        <v>1</v>
      </c>
    </row>
    <row r="25" spans="1:34">
      <c r="A25" t="s">
        <v>310</v>
      </c>
      <c r="B25" s="44" t="s">
        <v>309</v>
      </c>
      <c r="C25" s="23">
        <f>IFERROR(VLOOKUP(D25,Mapping!AW:BA,5,FALSE),"")</f>
        <v>1</v>
      </c>
      <c r="D25" s="43" t="s">
        <v>905</v>
      </c>
      <c r="E25" s="37"/>
      <c r="F25" s="38">
        <v>43654</v>
      </c>
      <c r="G25" s="37"/>
      <c r="H25" s="13" t="s">
        <v>934</v>
      </c>
      <c r="I25" s="13" t="s">
        <v>143</v>
      </c>
      <c r="J25" s="13" t="s">
        <v>915</v>
      </c>
      <c r="K25" s="69">
        <v>7000</v>
      </c>
      <c r="L25" s="36" t="s">
        <v>3334</v>
      </c>
      <c r="M25" s="38">
        <v>43656</v>
      </c>
      <c r="N25" s="37">
        <v>1441</v>
      </c>
      <c r="O25" s="68">
        <v>0.83</v>
      </c>
      <c r="P25" s="68">
        <v>25</v>
      </c>
      <c r="Q25" s="37" t="s">
        <v>2449</v>
      </c>
      <c r="R25" s="36" t="s">
        <v>3335</v>
      </c>
      <c r="S25" s="38">
        <v>43656</v>
      </c>
      <c r="T25" s="37">
        <v>446</v>
      </c>
      <c r="U25" s="68">
        <v>3.36</v>
      </c>
      <c r="V25" s="68">
        <f t="shared" si="0"/>
        <v>11.41459437423563</v>
      </c>
      <c r="W25" s="13" t="s">
        <v>932</v>
      </c>
      <c r="X25" s="37"/>
      <c r="Y25" s="37"/>
      <c r="Z25" s="68"/>
      <c r="AA25" s="38">
        <v>43717</v>
      </c>
      <c r="AB25" s="37" t="s">
        <v>3352</v>
      </c>
      <c r="AC25" s="37"/>
      <c r="AD25" s="37"/>
      <c r="AE25" s="68">
        <v>265</v>
      </c>
      <c r="AF25" s="37" t="s">
        <v>3361</v>
      </c>
      <c r="AG25" s="24">
        <f>IF(AH25="","",VLOOKUP(AH25,Mapping!AT:AU,2,FALSE))</f>
        <v>2</v>
      </c>
      <c r="AH25" s="13" t="s">
        <v>1</v>
      </c>
    </row>
    <row r="26" spans="1:34">
      <c r="A26" t="s">
        <v>315</v>
      </c>
      <c r="B26" s="44" t="s">
        <v>314</v>
      </c>
      <c r="C26" s="23">
        <f>IFERROR(VLOOKUP(D26,Mapping!AW:BA,5,FALSE),"")</f>
        <v>3</v>
      </c>
      <c r="D26" s="43" t="s">
        <v>943</v>
      </c>
      <c r="E26" s="37"/>
      <c r="F26" s="38">
        <v>43655</v>
      </c>
      <c r="G26" s="37"/>
      <c r="H26" s="13" t="s">
        <v>3340</v>
      </c>
      <c r="I26" s="13" t="s">
        <v>914</v>
      </c>
      <c r="J26" s="13" t="s">
        <v>915</v>
      </c>
      <c r="K26" s="69">
        <v>7000</v>
      </c>
      <c r="L26" s="36" t="s">
        <v>3334</v>
      </c>
      <c r="M26" s="38" t="s">
        <v>3362</v>
      </c>
      <c r="N26" s="37">
        <v>2505</v>
      </c>
      <c r="O26" s="68">
        <v>0.252</v>
      </c>
      <c r="P26" s="68">
        <v>8.82</v>
      </c>
      <c r="Q26" s="37" t="s">
        <v>2480</v>
      </c>
      <c r="R26" s="36" t="s">
        <v>3335</v>
      </c>
      <c r="S26" s="38" t="s">
        <v>3362</v>
      </c>
      <c r="T26" s="37">
        <v>400</v>
      </c>
      <c r="U26" s="68">
        <v>1.44</v>
      </c>
      <c r="V26" s="68">
        <f t="shared" si="0"/>
        <v>5.4545454545454541</v>
      </c>
      <c r="W26" s="13" t="s">
        <v>932</v>
      </c>
      <c r="X26" s="37"/>
      <c r="Y26" s="37"/>
      <c r="Z26" s="68"/>
      <c r="AA26" s="38">
        <v>43684</v>
      </c>
      <c r="AB26" s="37" t="s">
        <v>3351</v>
      </c>
      <c r="AC26" s="37"/>
      <c r="AD26" s="37"/>
      <c r="AE26" s="68">
        <v>96</v>
      </c>
      <c r="AF26" s="37"/>
      <c r="AG26" s="24">
        <f>IF(AH26="","",VLOOKUP(AH26,Mapping!AT:AU,2,FALSE))</f>
        <v>2</v>
      </c>
      <c r="AH26" s="13" t="s">
        <v>1</v>
      </c>
    </row>
    <row r="27" spans="1:34">
      <c r="A27" t="s">
        <v>315</v>
      </c>
      <c r="B27" s="44" t="s">
        <v>314</v>
      </c>
      <c r="C27" s="23">
        <f>IFERROR(VLOOKUP(D27,Mapping!AW:BA,5,FALSE),"")</f>
        <v>3</v>
      </c>
      <c r="D27" s="43" t="s">
        <v>943</v>
      </c>
      <c r="E27" s="37"/>
      <c r="F27" s="38">
        <v>43655</v>
      </c>
      <c r="G27" s="37"/>
      <c r="H27" s="13" t="s">
        <v>934</v>
      </c>
      <c r="I27" s="13" t="s">
        <v>143</v>
      </c>
      <c r="J27" s="13" t="s">
        <v>915</v>
      </c>
      <c r="K27" s="69">
        <v>7000</v>
      </c>
      <c r="L27" s="36" t="s">
        <v>3334</v>
      </c>
      <c r="M27" s="38" t="s">
        <v>3362</v>
      </c>
      <c r="N27" s="37">
        <v>1371</v>
      </c>
      <c r="O27" s="68">
        <v>0.55600000000000005</v>
      </c>
      <c r="P27" s="68">
        <v>19.46</v>
      </c>
      <c r="Q27" s="37" t="s">
        <v>2479</v>
      </c>
      <c r="R27" s="36" t="s">
        <v>3335</v>
      </c>
      <c r="S27" s="38" t="s">
        <v>3362</v>
      </c>
      <c r="T27" s="37">
        <v>413</v>
      </c>
      <c r="U27" s="68">
        <v>14.8</v>
      </c>
      <c r="V27" s="68">
        <f t="shared" si="0"/>
        <v>54.295986499376326</v>
      </c>
      <c r="W27" s="13" t="s">
        <v>932</v>
      </c>
      <c r="X27" s="37"/>
      <c r="Y27" s="37"/>
      <c r="Z27" s="68"/>
      <c r="AA27" s="38">
        <v>43717</v>
      </c>
      <c r="AB27" s="37" t="s">
        <v>3352</v>
      </c>
      <c r="AC27" s="37"/>
      <c r="AD27" s="37"/>
      <c r="AE27" s="68">
        <v>265</v>
      </c>
      <c r="AF27" s="37" t="s">
        <v>3363</v>
      </c>
      <c r="AG27" s="24">
        <f>IF(AH27="","",VLOOKUP(AH27,Mapping!AT:AU,2,FALSE))</f>
        <v>2</v>
      </c>
      <c r="AH27" s="13" t="s">
        <v>1</v>
      </c>
    </row>
    <row r="28" spans="1:34">
      <c r="A28" t="s">
        <v>353</v>
      </c>
      <c r="B28" s="44" t="s">
        <v>352</v>
      </c>
      <c r="C28" s="23">
        <f>IFERROR(VLOOKUP(D28,Mapping!AW:BA,5,FALSE),"")</f>
        <v>3</v>
      </c>
      <c r="D28" s="43" t="s">
        <v>943</v>
      </c>
      <c r="E28" s="37"/>
      <c r="F28" s="38">
        <v>43655</v>
      </c>
      <c r="G28" s="37"/>
      <c r="H28" s="13" t="s">
        <v>3340</v>
      </c>
      <c r="I28" s="13" t="s">
        <v>914</v>
      </c>
      <c r="J28" s="13" t="s">
        <v>915</v>
      </c>
      <c r="K28" s="69">
        <v>7000</v>
      </c>
      <c r="L28" s="36" t="s">
        <v>3334</v>
      </c>
      <c r="M28" s="38" t="s">
        <v>3362</v>
      </c>
      <c r="N28" s="37">
        <v>2300</v>
      </c>
      <c r="O28" s="68">
        <v>0.27200000000000002</v>
      </c>
      <c r="P28" s="68">
        <v>9.5200000000000014</v>
      </c>
      <c r="Q28" s="37" t="s">
        <v>3364</v>
      </c>
      <c r="R28" s="36" t="s">
        <v>3335</v>
      </c>
      <c r="S28" s="38" t="s">
        <v>3362</v>
      </c>
      <c r="T28" s="37">
        <v>413</v>
      </c>
      <c r="U28" s="68">
        <v>2.96</v>
      </c>
      <c r="V28" s="68">
        <f t="shared" si="0"/>
        <v>10.859197299875266</v>
      </c>
      <c r="W28" s="13" t="s">
        <v>932</v>
      </c>
      <c r="X28" s="37"/>
      <c r="Y28" s="37"/>
      <c r="Z28" s="68"/>
      <c r="AA28" s="38">
        <v>43684</v>
      </c>
      <c r="AB28" s="37" t="s">
        <v>3351</v>
      </c>
      <c r="AC28" s="37"/>
      <c r="AD28" s="37"/>
      <c r="AE28" s="68">
        <v>96</v>
      </c>
      <c r="AF28" s="37"/>
      <c r="AG28" s="24">
        <f>IF(AH28="","",VLOOKUP(AH28,Mapping!AT:AU,2,FALSE))</f>
        <v>2</v>
      </c>
      <c r="AH28" s="13" t="s">
        <v>1</v>
      </c>
    </row>
    <row r="29" spans="1:34">
      <c r="A29" t="s">
        <v>353</v>
      </c>
      <c r="B29" s="44" t="s">
        <v>352</v>
      </c>
      <c r="C29" s="23">
        <f>IFERROR(VLOOKUP(D29,Mapping!AW:BA,5,FALSE),"")</f>
        <v>3</v>
      </c>
      <c r="D29" s="43" t="s">
        <v>943</v>
      </c>
      <c r="E29" s="37"/>
      <c r="F29" s="38">
        <v>43655</v>
      </c>
      <c r="G29" s="37"/>
      <c r="H29" s="13" t="s">
        <v>934</v>
      </c>
      <c r="I29" s="13" t="s">
        <v>143</v>
      </c>
      <c r="J29" s="13" t="s">
        <v>915</v>
      </c>
      <c r="K29" s="69">
        <v>7000</v>
      </c>
      <c r="L29" s="36" t="s">
        <v>3334</v>
      </c>
      <c r="M29" s="38" t="s">
        <v>3362</v>
      </c>
      <c r="N29" s="37">
        <v>1480</v>
      </c>
      <c r="O29" s="68">
        <v>0.66200000000000003</v>
      </c>
      <c r="P29" s="68">
        <v>23.17</v>
      </c>
      <c r="Q29" s="37" t="s">
        <v>2690</v>
      </c>
      <c r="R29" s="36" t="s">
        <v>3335</v>
      </c>
      <c r="S29" s="38" t="s">
        <v>3362</v>
      </c>
      <c r="T29" s="37">
        <v>431</v>
      </c>
      <c r="U29" s="68">
        <v>8.9600000000000009</v>
      </c>
      <c r="V29" s="68">
        <f t="shared" si="0"/>
        <v>31.498277437952613</v>
      </c>
      <c r="W29" s="13" t="s">
        <v>932</v>
      </c>
      <c r="X29" s="37"/>
      <c r="Y29" s="37"/>
      <c r="Z29" s="68"/>
      <c r="AA29" s="38">
        <v>43717</v>
      </c>
      <c r="AB29" s="37" t="s">
        <v>3352</v>
      </c>
      <c r="AC29" s="37"/>
      <c r="AD29" s="37"/>
      <c r="AE29" s="68">
        <v>265</v>
      </c>
      <c r="AF29" s="37" t="s">
        <v>3365</v>
      </c>
      <c r="AG29" s="24">
        <f>IF(AH29="","",VLOOKUP(AH29,Mapping!AT:AU,2,FALSE))</f>
        <v>2</v>
      </c>
      <c r="AH29" s="13" t="s">
        <v>1</v>
      </c>
    </row>
    <row r="30" spans="1:34">
      <c r="A30" t="s">
        <v>289</v>
      </c>
      <c r="B30" s="44" t="s">
        <v>288</v>
      </c>
      <c r="C30" s="23">
        <f>IFERROR(VLOOKUP(D30,Mapping!AW:BA,5,FALSE),"")</f>
        <v>1</v>
      </c>
      <c r="D30" s="43" t="s">
        <v>905</v>
      </c>
      <c r="E30" s="37"/>
      <c r="F30" s="38">
        <v>43657</v>
      </c>
      <c r="G30" s="37"/>
      <c r="H30" s="13" t="s">
        <v>3340</v>
      </c>
      <c r="I30" s="13" t="s">
        <v>143</v>
      </c>
      <c r="J30" s="13" t="s">
        <v>915</v>
      </c>
      <c r="K30" s="69">
        <v>7000</v>
      </c>
      <c r="L30" s="36" t="s">
        <v>3334</v>
      </c>
      <c r="M30" s="38">
        <v>43658</v>
      </c>
      <c r="N30" s="37">
        <v>1530</v>
      </c>
      <c r="O30" s="68">
        <v>0.53200000000000003</v>
      </c>
      <c r="P30" s="68">
        <v>18.62</v>
      </c>
      <c r="Q30" s="37" t="s">
        <v>2481</v>
      </c>
      <c r="R30" s="36" t="s">
        <v>3335</v>
      </c>
      <c r="S30" s="38">
        <v>43658</v>
      </c>
      <c r="T30" s="37">
        <v>402</v>
      </c>
      <c r="U30" s="68">
        <v>8.6999999999999993</v>
      </c>
      <c r="V30" s="68">
        <f t="shared" si="0"/>
        <v>32.790592492085025</v>
      </c>
      <c r="W30" s="13" t="s">
        <v>932</v>
      </c>
      <c r="X30" s="37"/>
      <c r="Y30" s="37"/>
      <c r="Z30" s="68"/>
      <c r="AA30" s="38">
        <v>43684</v>
      </c>
      <c r="AB30" s="37" t="s">
        <v>3351</v>
      </c>
      <c r="AC30" s="37"/>
      <c r="AD30" s="37"/>
      <c r="AE30" s="68">
        <v>96</v>
      </c>
      <c r="AF30" s="37"/>
      <c r="AG30" s="24">
        <f>IF(AH30="","",VLOOKUP(AH30,Mapping!AT:AU,2,FALSE))</f>
        <v>2</v>
      </c>
      <c r="AH30" s="13" t="s">
        <v>1</v>
      </c>
    </row>
    <row r="31" spans="1:34">
      <c r="A31" t="s">
        <v>289</v>
      </c>
      <c r="B31" s="44" t="s">
        <v>288</v>
      </c>
      <c r="C31" s="23">
        <f>IFERROR(VLOOKUP(D31,Mapping!AW:BA,5,FALSE),"")</f>
        <v>1</v>
      </c>
      <c r="D31" s="43" t="s">
        <v>905</v>
      </c>
      <c r="E31" s="37"/>
      <c r="F31" s="38">
        <v>43657</v>
      </c>
      <c r="G31" s="37"/>
      <c r="H31" s="13" t="s">
        <v>934</v>
      </c>
      <c r="I31" s="13" t="s">
        <v>143</v>
      </c>
      <c r="J31" s="13" t="s">
        <v>915</v>
      </c>
      <c r="K31" s="69">
        <v>7000</v>
      </c>
      <c r="L31" s="36" t="s">
        <v>3334</v>
      </c>
      <c r="M31" s="38">
        <v>43658</v>
      </c>
      <c r="N31" s="37">
        <v>1167</v>
      </c>
      <c r="O31" s="68">
        <v>1.1000000000000001</v>
      </c>
      <c r="P31" s="68">
        <v>25</v>
      </c>
      <c r="Q31" s="37" t="s">
        <v>3366</v>
      </c>
      <c r="R31" s="36" t="s">
        <v>3335</v>
      </c>
      <c r="S31" s="38">
        <v>43658</v>
      </c>
      <c r="T31" s="37">
        <v>421</v>
      </c>
      <c r="U31" s="68">
        <v>24</v>
      </c>
      <c r="V31" s="68">
        <f t="shared" si="0"/>
        <v>86.374433167782328</v>
      </c>
      <c r="W31" s="13" t="s">
        <v>932</v>
      </c>
      <c r="X31" s="37"/>
      <c r="Y31" s="37"/>
      <c r="Z31" s="68"/>
      <c r="AA31" s="38">
        <v>43717</v>
      </c>
      <c r="AB31" s="37" t="s">
        <v>3352</v>
      </c>
      <c r="AC31" s="33"/>
      <c r="AD31" s="37"/>
      <c r="AE31" s="68">
        <v>265</v>
      </c>
      <c r="AF31" s="37" t="s">
        <v>3367</v>
      </c>
      <c r="AG31" s="24">
        <f>IF(AH31="","",VLOOKUP(AH31,Mapping!AT:AU,2,FALSE))</f>
        <v>2</v>
      </c>
      <c r="AH31" s="13" t="s">
        <v>1</v>
      </c>
    </row>
    <row r="32" spans="1:34">
      <c r="A32" t="s">
        <v>315</v>
      </c>
      <c r="B32" s="44" t="s">
        <v>314</v>
      </c>
      <c r="C32" s="23">
        <f>IFERROR(VLOOKUP(D32,Mapping!AW:BA,5,FALSE),"")</f>
        <v>1</v>
      </c>
      <c r="D32" s="43" t="s">
        <v>905</v>
      </c>
      <c r="E32" s="37"/>
      <c r="F32" s="38">
        <v>43657</v>
      </c>
      <c r="G32" s="37"/>
      <c r="H32" s="13" t="s">
        <v>934</v>
      </c>
      <c r="I32" s="13" t="s">
        <v>143</v>
      </c>
      <c r="J32" s="13" t="s">
        <v>915</v>
      </c>
      <c r="K32" s="69">
        <v>7000</v>
      </c>
      <c r="L32" s="36" t="s">
        <v>3334</v>
      </c>
      <c r="M32" s="38">
        <v>43658</v>
      </c>
      <c r="N32" s="37">
        <v>2316</v>
      </c>
      <c r="O32" s="68">
        <v>0.25800000000000001</v>
      </c>
      <c r="P32" s="68">
        <v>9.0300000000000011</v>
      </c>
      <c r="Q32" s="37" t="s">
        <v>2482</v>
      </c>
      <c r="R32" s="36" t="s">
        <v>3335</v>
      </c>
      <c r="S32" s="38">
        <v>43658</v>
      </c>
      <c r="T32" s="37">
        <v>434</v>
      </c>
      <c r="U32" s="68">
        <v>3.9</v>
      </c>
      <c r="V32" s="68">
        <f t="shared" si="0"/>
        <v>13.615416841223293</v>
      </c>
      <c r="W32" s="13" t="s">
        <v>932</v>
      </c>
      <c r="X32" s="37"/>
      <c r="Y32" s="37"/>
      <c r="Z32" s="68"/>
      <c r="AA32" s="38">
        <v>43717</v>
      </c>
      <c r="AB32" s="37" t="s">
        <v>3352</v>
      </c>
      <c r="AC32" s="37"/>
      <c r="AD32" s="37"/>
      <c r="AE32" s="68">
        <v>265</v>
      </c>
      <c r="AF32" s="37" t="s">
        <v>3368</v>
      </c>
      <c r="AG32" s="24">
        <f>IF(AH32="","",VLOOKUP(AH32,Mapping!AT:AU,2,FALSE))</f>
        <v>2</v>
      </c>
      <c r="AH32" s="13" t="s">
        <v>1</v>
      </c>
    </row>
    <row r="33" spans="1:34">
      <c r="A33" t="s">
        <v>315</v>
      </c>
      <c r="B33" s="44" t="s">
        <v>314</v>
      </c>
      <c r="C33" s="23">
        <f>IFERROR(VLOOKUP(D33,Mapping!AW:BA,5,FALSE),"")</f>
        <v>1</v>
      </c>
      <c r="D33" s="43" t="s">
        <v>905</v>
      </c>
      <c r="E33" s="37"/>
      <c r="F33" s="38">
        <v>43657</v>
      </c>
      <c r="G33" s="37"/>
      <c r="H33" s="13" t="s">
        <v>3340</v>
      </c>
      <c r="I33" s="13" t="s">
        <v>143</v>
      </c>
      <c r="J33" s="13" t="s">
        <v>915</v>
      </c>
      <c r="K33" s="69">
        <v>7000</v>
      </c>
      <c r="L33" s="36" t="s">
        <v>3334</v>
      </c>
      <c r="M33" s="38">
        <v>43658</v>
      </c>
      <c r="N33" s="37">
        <v>3000</v>
      </c>
      <c r="O33" s="68">
        <v>0.29199999999999998</v>
      </c>
      <c r="P33" s="68">
        <v>10.219999999999999</v>
      </c>
      <c r="Q33" s="37" t="s">
        <v>2486</v>
      </c>
      <c r="R33" s="36" t="s">
        <v>3335</v>
      </c>
      <c r="S33" s="38">
        <v>43658</v>
      </c>
      <c r="T33" s="37">
        <v>351</v>
      </c>
      <c r="U33" s="68">
        <v>0.79600000000000004</v>
      </c>
      <c r="V33" s="68">
        <f t="shared" si="0"/>
        <v>3.4360701027367697</v>
      </c>
      <c r="W33" s="13" t="s">
        <v>932</v>
      </c>
      <c r="X33" s="37"/>
      <c r="Y33" s="37"/>
      <c r="Z33" s="68"/>
      <c r="AA33" s="38">
        <v>43684</v>
      </c>
      <c r="AB33" s="37" t="s">
        <v>3351</v>
      </c>
      <c r="AC33" s="37"/>
      <c r="AD33" s="37"/>
      <c r="AE33" s="68">
        <v>96</v>
      </c>
      <c r="AF33" s="37"/>
      <c r="AG33" s="24">
        <f>IF(AH33="","",VLOOKUP(AH33,Mapping!AT:AU,2,FALSE))</f>
        <v>2</v>
      </c>
      <c r="AH33" s="13" t="s">
        <v>1</v>
      </c>
    </row>
    <row r="34" spans="1:34">
      <c r="A34" t="s">
        <v>353</v>
      </c>
      <c r="B34" s="44" t="s">
        <v>352</v>
      </c>
      <c r="C34" s="23">
        <f>IFERROR(VLOOKUP(D34,Mapping!AW:BA,5,FALSE),"")</f>
        <v>1</v>
      </c>
      <c r="D34" s="43" t="s">
        <v>905</v>
      </c>
      <c r="E34" s="37"/>
      <c r="F34" s="38">
        <v>43657</v>
      </c>
      <c r="G34" s="37"/>
      <c r="H34" s="13" t="s">
        <v>934</v>
      </c>
      <c r="I34" s="13" t="s">
        <v>143</v>
      </c>
      <c r="J34" s="13" t="s">
        <v>915</v>
      </c>
      <c r="K34" s="69">
        <v>7000</v>
      </c>
      <c r="L34" s="36" t="s">
        <v>3334</v>
      </c>
      <c r="M34" s="38">
        <v>43658</v>
      </c>
      <c r="N34" s="37">
        <v>1276</v>
      </c>
      <c r="O34" s="68">
        <v>0.41799999999999998</v>
      </c>
      <c r="P34" s="68">
        <v>14.629999999999999</v>
      </c>
      <c r="Q34" s="37" t="s">
        <v>2484</v>
      </c>
      <c r="R34" s="36" t="s">
        <v>3335</v>
      </c>
      <c r="S34" s="38">
        <v>43658</v>
      </c>
      <c r="T34" s="37">
        <v>388</v>
      </c>
      <c r="U34" s="68">
        <v>7.58</v>
      </c>
      <c r="V34" s="68">
        <f t="shared" si="0"/>
        <v>29.600124960949703</v>
      </c>
      <c r="W34" s="13" t="s">
        <v>932</v>
      </c>
      <c r="X34" s="37"/>
      <c r="Y34" s="37"/>
      <c r="Z34" s="68"/>
      <c r="AA34" s="38">
        <v>43717</v>
      </c>
      <c r="AB34" s="37" t="s">
        <v>3352</v>
      </c>
      <c r="AC34" s="37"/>
      <c r="AD34" s="37"/>
      <c r="AE34" s="68">
        <v>265</v>
      </c>
      <c r="AF34" s="37" t="s">
        <v>3369</v>
      </c>
      <c r="AG34" s="24">
        <f>IF(AH34="","",VLOOKUP(AH34,Mapping!AT:AU,2,FALSE))</f>
        <v>2</v>
      </c>
      <c r="AH34" s="13" t="s">
        <v>1</v>
      </c>
    </row>
    <row r="35" spans="1:34">
      <c r="A35" t="s">
        <v>353</v>
      </c>
      <c r="B35" s="44" t="s">
        <v>352</v>
      </c>
      <c r="C35" s="23">
        <f>IFERROR(VLOOKUP(D35,Mapping!AW:BA,5,FALSE),"")</f>
        <v>1</v>
      </c>
      <c r="D35" s="43" t="s">
        <v>905</v>
      </c>
      <c r="E35" s="37"/>
      <c r="F35" s="38">
        <v>43657</v>
      </c>
      <c r="G35" s="37"/>
      <c r="H35" s="13" t="s">
        <v>3340</v>
      </c>
      <c r="I35" s="13" t="s">
        <v>143</v>
      </c>
      <c r="J35" s="13" t="s">
        <v>915</v>
      </c>
      <c r="K35" s="69">
        <v>7000</v>
      </c>
      <c r="L35" s="36" t="s">
        <v>3334</v>
      </c>
      <c r="M35" s="38">
        <v>43658</v>
      </c>
      <c r="N35" s="37">
        <v>1573</v>
      </c>
      <c r="O35" s="68">
        <v>0.432</v>
      </c>
      <c r="P35" s="68">
        <v>15.12</v>
      </c>
      <c r="Q35" s="37" t="s">
        <v>2485</v>
      </c>
      <c r="R35" s="36" t="s">
        <v>3335</v>
      </c>
      <c r="S35" s="38">
        <v>43658</v>
      </c>
      <c r="T35" s="37">
        <v>431</v>
      </c>
      <c r="U35" s="68">
        <v>8.2200000000000006</v>
      </c>
      <c r="V35" s="68">
        <f t="shared" si="0"/>
        <v>28.896857203121705</v>
      </c>
      <c r="W35" s="13" t="s">
        <v>932</v>
      </c>
      <c r="X35" s="37"/>
      <c r="Y35" s="37"/>
      <c r="Z35" s="68"/>
      <c r="AA35" s="38">
        <v>43684</v>
      </c>
      <c r="AB35" s="33" t="s">
        <v>3351</v>
      </c>
      <c r="AC35" s="33"/>
      <c r="AD35" s="37"/>
      <c r="AE35" s="68">
        <v>96</v>
      </c>
      <c r="AF35" s="37"/>
      <c r="AG35" s="24">
        <f>IF(AH35="","",VLOOKUP(AH35,Mapping!AT:AU,2,FALSE))</f>
        <v>2</v>
      </c>
      <c r="AH35" s="13" t="s">
        <v>1</v>
      </c>
    </row>
    <row r="36" spans="1:34">
      <c r="A36" t="s">
        <v>412</v>
      </c>
      <c r="B36" s="44" t="s">
        <v>411</v>
      </c>
      <c r="C36" s="23">
        <f>IFERROR(VLOOKUP(D36,Mapping!AW:BA,5,FALSE),"")</f>
        <v>1</v>
      </c>
      <c r="D36" s="43" t="s">
        <v>905</v>
      </c>
      <c r="E36" s="37"/>
      <c r="F36" s="38">
        <v>44169</v>
      </c>
      <c r="G36" s="37"/>
      <c r="H36" s="13" t="s">
        <v>3340</v>
      </c>
      <c r="I36" s="13" t="s">
        <v>143</v>
      </c>
      <c r="J36" s="13"/>
      <c r="K36" s="69"/>
      <c r="L36" s="36"/>
      <c r="M36" s="38"/>
      <c r="N36" s="37"/>
      <c r="O36" s="68"/>
      <c r="P36" s="68"/>
      <c r="Q36" s="37"/>
      <c r="R36" s="36"/>
      <c r="S36" s="38"/>
      <c r="T36" s="37"/>
      <c r="U36" s="68"/>
      <c r="V36" s="68" t="e">
        <f t="shared" si="0"/>
        <v>#DIV/0!</v>
      </c>
      <c r="W36" s="13" t="s">
        <v>143</v>
      </c>
      <c r="X36" s="37"/>
      <c r="Y36" s="37"/>
      <c r="Z36" s="68"/>
      <c r="AA36" s="38"/>
      <c r="AB36" s="37"/>
      <c r="AC36" s="37"/>
      <c r="AD36" s="37"/>
      <c r="AE36" s="68"/>
      <c r="AF36" s="37"/>
      <c r="AG36" s="24">
        <f>IF(AH36="","",VLOOKUP(AH36,Mapping!AT:AU,2,FALSE))</f>
        <v>2</v>
      </c>
      <c r="AH36" s="13" t="s">
        <v>1</v>
      </c>
    </row>
    <row r="37" spans="1:34">
      <c r="A37" t="s">
        <v>342</v>
      </c>
      <c r="B37" s="44" t="s">
        <v>341</v>
      </c>
      <c r="C37" s="23">
        <f>IFERROR(VLOOKUP(D37,Mapping!AW:BA,5,FALSE),"")</f>
        <v>1</v>
      </c>
      <c r="D37" s="43" t="s">
        <v>905</v>
      </c>
      <c r="E37" s="37"/>
      <c r="F37" s="38">
        <v>43661</v>
      </c>
      <c r="G37" s="37"/>
      <c r="H37" s="13" t="s">
        <v>934</v>
      </c>
      <c r="I37" s="13" t="s">
        <v>143</v>
      </c>
      <c r="J37" s="13" t="s">
        <v>915</v>
      </c>
      <c r="K37" s="69">
        <v>7000</v>
      </c>
      <c r="L37" s="36" t="s">
        <v>3334</v>
      </c>
      <c r="M37" s="38">
        <v>43662</v>
      </c>
      <c r="N37" s="37">
        <v>2209</v>
      </c>
      <c r="O37" s="68">
        <v>0.47</v>
      </c>
      <c r="P37" s="68">
        <v>16.45</v>
      </c>
      <c r="Q37" s="37" t="s">
        <v>2476</v>
      </c>
      <c r="R37" s="36" t="s">
        <v>3335</v>
      </c>
      <c r="S37" s="38">
        <v>43662</v>
      </c>
      <c r="T37" s="37">
        <v>385</v>
      </c>
      <c r="U37" s="68">
        <v>3.52</v>
      </c>
      <c r="V37" s="68">
        <f t="shared" si="0"/>
        <v>13.852813852813853</v>
      </c>
      <c r="W37" s="13" t="s">
        <v>932</v>
      </c>
      <c r="X37" s="37"/>
      <c r="Y37" s="37"/>
      <c r="Z37" s="68"/>
      <c r="AA37" s="38">
        <v>43717</v>
      </c>
      <c r="AB37" s="33" t="s">
        <v>3352</v>
      </c>
      <c r="AC37" s="33"/>
      <c r="AD37" s="37"/>
      <c r="AE37" s="68">
        <v>265</v>
      </c>
      <c r="AF37" s="37" t="s">
        <v>3370</v>
      </c>
      <c r="AG37" s="24">
        <f>IF(AH37="","",VLOOKUP(AH37,Mapping!AT:AU,2,FALSE))</f>
        <v>2</v>
      </c>
      <c r="AH37" s="13" t="s">
        <v>1</v>
      </c>
    </row>
    <row r="38" spans="1:34">
      <c r="A38" t="s">
        <v>342</v>
      </c>
      <c r="B38" s="44" t="s">
        <v>341</v>
      </c>
      <c r="C38" s="23">
        <f>IFERROR(VLOOKUP(D38,Mapping!AW:BA,5,FALSE),"")</f>
        <v>3</v>
      </c>
      <c r="D38" s="43" t="s">
        <v>943</v>
      </c>
      <c r="E38" s="37"/>
      <c r="F38" s="38">
        <v>43661</v>
      </c>
      <c r="G38" s="37"/>
      <c r="H38" s="13" t="s">
        <v>3340</v>
      </c>
      <c r="I38" s="13" t="s">
        <v>914</v>
      </c>
      <c r="J38" s="13" t="s">
        <v>915</v>
      </c>
      <c r="K38" s="69">
        <v>7000</v>
      </c>
      <c r="L38" s="36" t="s">
        <v>3334</v>
      </c>
      <c r="M38" s="38">
        <v>43662</v>
      </c>
      <c r="N38" s="37">
        <v>3166</v>
      </c>
      <c r="O38" s="68">
        <v>0.39600000000000002</v>
      </c>
      <c r="P38" s="68">
        <v>13.860000000000001</v>
      </c>
      <c r="Q38" s="37" t="s">
        <v>2475</v>
      </c>
      <c r="R38" s="36" t="s">
        <v>3335</v>
      </c>
      <c r="S38" s="38">
        <v>43662</v>
      </c>
      <c r="T38" s="37">
        <v>446</v>
      </c>
      <c r="U38" s="68">
        <v>1.94</v>
      </c>
      <c r="V38" s="68">
        <f t="shared" si="0"/>
        <v>6.5905693708384296</v>
      </c>
      <c r="W38" s="13" t="s">
        <v>932</v>
      </c>
      <c r="X38" s="37"/>
      <c r="Y38" s="37"/>
      <c r="Z38" s="68"/>
      <c r="AA38" s="38">
        <v>43684</v>
      </c>
      <c r="AB38" s="37" t="s">
        <v>3351</v>
      </c>
      <c r="AC38" s="37"/>
      <c r="AD38" s="37"/>
      <c r="AE38" s="68">
        <v>96</v>
      </c>
      <c r="AF38" s="37"/>
      <c r="AG38" s="24">
        <f>IF(AH38="","",VLOOKUP(AH38,Mapping!AT:AU,2,FALSE))</f>
        <v>2</v>
      </c>
      <c r="AH38" s="13" t="s">
        <v>1</v>
      </c>
    </row>
    <row r="39" spans="1:34">
      <c r="A39" t="s">
        <v>227</v>
      </c>
      <c r="B39" s="44">
        <v>19930148</v>
      </c>
      <c r="C39" s="23">
        <f>IFERROR(VLOOKUP(D39,Mapping!AW:BA,5,FALSE),"")</f>
        <v>2</v>
      </c>
      <c r="D39" s="43" t="s">
        <v>925</v>
      </c>
      <c r="E39" s="37"/>
      <c r="F39" s="38">
        <v>44154</v>
      </c>
      <c r="G39" s="37" t="s">
        <v>2879</v>
      </c>
      <c r="H39" s="13" t="s">
        <v>3340</v>
      </c>
      <c r="I39" s="13" t="s">
        <v>950</v>
      </c>
      <c r="J39" s="13" t="s">
        <v>915</v>
      </c>
      <c r="K39" s="69"/>
      <c r="L39" s="36"/>
      <c r="M39" s="38"/>
      <c r="N39" s="37"/>
      <c r="O39" s="68"/>
      <c r="P39" s="68"/>
      <c r="Q39" s="37"/>
      <c r="R39" s="36"/>
      <c r="S39" s="38"/>
      <c r="T39" s="37"/>
      <c r="U39" s="68"/>
      <c r="V39" s="68"/>
      <c r="W39" s="13" t="s">
        <v>143</v>
      </c>
      <c r="X39" s="37"/>
      <c r="Y39" s="37"/>
      <c r="Z39" s="68"/>
      <c r="AA39" s="38"/>
      <c r="AB39" s="37"/>
      <c r="AC39" s="37"/>
      <c r="AD39" s="37"/>
      <c r="AE39" s="68"/>
      <c r="AF39" s="37"/>
      <c r="AG39" s="24">
        <f>IF(AH39="","",VLOOKUP(AH39,Mapping!AT:AU,2,FALSE))</f>
        <v>2</v>
      </c>
      <c r="AH39" s="13" t="s">
        <v>1</v>
      </c>
    </row>
    <row r="40" spans="1:34">
      <c r="A40" t="s">
        <v>3250</v>
      </c>
      <c r="B40" s="44" t="s">
        <v>400</v>
      </c>
      <c r="C40" s="23">
        <f>IFERROR(VLOOKUP(D40,Mapping!AW:BA,5,FALSE),"")</f>
        <v>2</v>
      </c>
      <c r="D40" s="43" t="s">
        <v>925</v>
      </c>
      <c r="E40" s="37"/>
      <c r="F40" s="38">
        <v>44154</v>
      </c>
      <c r="G40" s="37" t="s">
        <v>2879</v>
      </c>
      <c r="H40" s="13" t="s">
        <v>3340</v>
      </c>
      <c r="I40" s="13" t="s">
        <v>950</v>
      </c>
      <c r="J40" s="13" t="s">
        <v>915</v>
      </c>
      <c r="K40" s="69"/>
      <c r="L40" s="36"/>
      <c r="M40" s="38"/>
      <c r="N40" s="37"/>
      <c r="O40" s="68"/>
      <c r="P40" s="68"/>
      <c r="Q40" s="37"/>
      <c r="R40" s="36"/>
      <c r="S40" s="38"/>
      <c r="T40" s="37"/>
      <c r="U40" s="68"/>
      <c r="V40" s="68" t="e">
        <f t="shared" ref="V40:V49" si="1">(U40/(660*T40))*1000000</f>
        <v>#DIV/0!</v>
      </c>
      <c r="W40" s="13" t="s">
        <v>911</v>
      </c>
      <c r="X40" s="37"/>
      <c r="Y40" s="37"/>
      <c r="Z40" s="68"/>
      <c r="AA40" s="38"/>
      <c r="AB40" s="37"/>
      <c r="AC40" s="37"/>
      <c r="AD40" s="37"/>
      <c r="AE40" s="68"/>
      <c r="AF40" s="37"/>
      <c r="AG40" s="24">
        <f>IF(AH40="","",VLOOKUP(AH40,Mapping!AT:AU,2,FALSE))</f>
        <v>2</v>
      </c>
      <c r="AH40" s="13" t="s">
        <v>1</v>
      </c>
    </row>
    <row r="41" spans="1:34">
      <c r="A41" t="s">
        <v>342</v>
      </c>
      <c r="B41" s="44" t="s">
        <v>341</v>
      </c>
      <c r="C41" s="23">
        <f>IFERROR(VLOOKUP(D41,Mapping!AW:BA,5,FALSE),"")</f>
        <v>1</v>
      </c>
      <c r="D41" s="43" t="s">
        <v>905</v>
      </c>
      <c r="E41" s="37"/>
      <c r="F41" s="38">
        <v>43661</v>
      </c>
      <c r="G41" s="37"/>
      <c r="H41" s="13" t="s">
        <v>3340</v>
      </c>
      <c r="I41" s="13" t="s">
        <v>143</v>
      </c>
      <c r="J41" s="13" t="s">
        <v>915</v>
      </c>
      <c r="K41" s="69">
        <v>7000</v>
      </c>
      <c r="L41" s="36" t="s">
        <v>3334</v>
      </c>
      <c r="M41" s="38">
        <v>43662</v>
      </c>
      <c r="N41" s="37">
        <v>3312</v>
      </c>
      <c r="O41" s="68">
        <v>0.45200000000000001</v>
      </c>
      <c r="P41" s="68">
        <v>15.82</v>
      </c>
      <c r="Q41" s="37" t="s">
        <v>2692</v>
      </c>
      <c r="R41" s="36" t="s">
        <v>3335</v>
      </c>
      <c r="S41" s="38">
        <v>43662</v>
      </c>
      <c r="T41" s="37">
        <v>443</v>
      </c>
      <c r="U41" s="68">
        <v>2.52</v>
      </c>
      <c r="V41" s="68">
        <f t="shared" si="1"/>
        <v>8.6189205828032005</v>
      </c>
      <c r="W41" s="13" t="s">
        <v>932</v>
      </c>
      <c r="X41" s="37"/>
      <c r="Y41" s="37"/>
      <c r="Z41" s="68"/>
      <c r="AA41" s="38">
        <v>43684</v>
      </c>
      <c r="AB41" s="33" t="s">
        <v>3351</v>
      </c>
      <c r="AC41" s="33"/>
      <c r="AD41" s="37"/>
      <c r="AE41" s="68">
        <v>96</v>
      </c>
      <c r="AF41" s="37"/>
      <c r="AG41" s="24">
        <f>IF(AH41="","",VLOOKUP(AH41,Mapping!AT:AU,2,FALSE))</f>
        <v>2</v>
      </c>
      <c r="AH41" s="13" t="s">
        <v>1</v>
      </c>
    </row>
    <row r="42" spans="1:34">
      <c r="A42" t="s">
        <v>342</v>
      </c>
      <c r="B42" s="44" t="s">
        <v>341</v>
      </c>
      <c r="C42" s="23">
        <f>IFERROR(VLOOKUP(D42,Mapping!AW:BA,5,FALSE),"")</f>
        <v>3</v>
      </c>
      <c r="D42" s="43" t="s">
        <v>943</v>
      </c>
      <c r="E42" s="37"/>
      <c r="F42" s="38">
        <v>43661</v>
      </c>
      <c r="G42" s="37"/>
      <c r="H42" s="13" t="s">
        <v>934</v>
      </c>
      <c r="I42" s="13" t="s">
        <v>143</v>
      </c>
      <c r="J42" s="13" t="s">
        <v>915</v>
      </c>
      <c r="K42" s="69">
        <v>7000</v>
      </c>
      <c r="L42" s="36" t="s">
        <v>3334</v>
      </c>
      <c r="M42" s="38">
        <v>43662</v>
      </c>
      <c r="N42" s="37">
        <v>2781</v>
      </c>
      <c r="O42" s="68">
        <v>0.39400000000000002</v>
      </c>
      <c r="P42" s="68">
        <v>13.790000000000001</v>
      </c>
      <c r="Q42" s="37" t="s">
        <v>2487</v>
      </c>
      <c r="R42" s="36" t="s">
        <v>3335</v>
      </c>
      <c r="S42" s="38">
        <v>43662</v>
      </c>
      <c r="T42" s="37">
        <v>418</v>
      </c>
      <c r="U42" s="68">
        <v>2.34</v>
      </c>
      <c r="V42" s="68">
        <f t="shared" si="1"/>
        <v>8.4819486733362321</v>
      </c>
      <c r="W42" s="13" t="s">
        <v>932</v>
      </c>
      <c r="X42" s="37"/>
      <c r="Y42" s="37"/>
      <c r="Z42" s="68"/>
      <c r="AA42" s="38">
        <v>43717</v>
      </c>
      <c r="AB42" s="37" t="s">
        <v>3352</v>
      </c>
      <c r="AC42" s="37"/>
      <c r="AD42" s="37"/>
      <c r="AE42" s="68">
        <v>265</v>
      </c>
      <c r="AF42" s="37" t="s">
        <v>3371</v>
      </c>
      <c r="AG42" s="24">
        <f>IF(AH42="","",VLOOKUP(AH42,Mapping!AT:AU,2,FALSE))</f>
        <v>2</v>
      </c>
      <c r="AH42" s="13" t="s">
        <v>1</v>
      </c>
    </row>
    <row r="43" spans="1:34">
      <c r="A43" t="s">
        <v>347</v>
      </c>
      <c r="B43" s="44" t="s">
        <v>346</v>
      </c>
      <c r="C43" s="23">
        <f>IFERROR(VLOOKUP(D43,Mapping!AW:BA,5,FALSE),"")</f>
        <v>1</v>
      </c>
      <c r="D43" s="43" t="s">
        <v>905</v>
      </c>
      <c r="E43" s="37"/>
      <c r="F43" s="38">
        <v>43661</v>
      </c>
      <c r="G43" s="37"/>
      <c r="H43" s="13" t="s">
        <v>934</v>
      </c>
      <c r="I43" s="13" t="s">
        <v>143</v>
      </c>
      <c r="J43" s="13" t="s">
        <v>915</v>
      </c>
      <c r="K43" s="69">
        <v>7000</v>
      </c>
      <c r="L43" s="36" t="s">
        <v>3334</v>
      </c>
      <c r="M43" s="38">
        <v>43662</v>
      </c>
      <c r="N43" s="37">
        <v>2140</v>
      </c>
      <c r="O43" s="68">
        <v>0.59</v>
      </c>
      <c r="P43" s="68">
        <v>20.65</v>
      </c>
      <c r="Q43" s="37" t="s">
        <v>3372</v>
      </c>
      <c r="R43" s="36" t="s">
        <v>3335</v>
      </c>
      <c r="S43" s="38">
        <v>43662</v>
      </c>
      <c r="T43" s="37">
        <v>382</v>
      </c>
      <c r="U43" s="68">
        <v>7.56</v>
      </c>
      <c r="V43" s="68">
        <f t="shared" si="1"/>
        <v>29.985721085197522</v>
      </c>
      <c r="W43" s="13" t="s">
        <v>932</v>
      </c>
      <c r="X43" s="37"/>
      <c r="Y43" s="37"/>
      <c r="Z43" s="68"/>
      <c r="AA43" s="38">
        <v>43717</v>
      </c>
      <c r="AB43" s="33" t="s">
        <v>3352</v>
      </c>
      <c r="AC43" s="33"/>
      <c r="AD43" s="37"/>
      <c r="AE43" s="68">
        <v>265</v>
      </c>
      <c r="AF43" s="37"/>
      <c r="AG43" s="24">
        <f>IF(AH43="","",VLOOKUP(AH43,Mapping!AT:AU,2,FALSE))</f>
        <v>2</v>
      </c>
      <c r="AH43" s="13" t="s">
        <v>1</v>
      </c>
    </row>
    <row r="44" spans="1:34">
      <c r="A44" t="s">
        <v>347</v>
      </c>
      <c r="B44" s="44" t="s">
        <v>346</v>
      </c>
      <c r="C44" s="23">
        <f>IFERROR(VLOOKUP(D44,Mapping!AW:BA,5,FALSE),"")</f>
        <v>1</v>
      </c>
      <c r="D44" s="43" t="s">
        <v>905</v>
      </c>
      <c r="E44" s="37"/>
      <c r="F44" s="38">
        <v>43661</v>
      </c>
      <c r="G44" s="37"/>
      <c r="H44" s="13" t="s">
        <v>3340</v>
      </c>
      <c r="I44" s="13" t="s">
        <v>143</v>
      </c>
      <c r="J44" s="13" t="s">
        <v>915</v>
      </c>
      <c r="K44" s="69">
        <v>7000</v>
      </c>
      <c r="L44" s="36" t="s">
        <v>3334</v>
      </c>
      <c r="M44" s="38">
        <v>43662</v>
      </c>
      <c r="N44" s="37">
        <v>2754</v>
      </c>
      <c r="O44" s="68">
        <v>0.316</v>
      </c>
      <c r="P44" s="68">
        <v>11.06</v>
      </c>
      <c r="Q44" s="37" t="s">
        <v>3373</v>
      </c>
      <c r="R44" s="36" t="s">
        <v>3335</v>
      </c>
      <c r="S44" s="38">
        <v>43662</v>
      </c>
      <c r="T44" s="37">
        <v>407</v>
      </c>
      <c r="U44" s="68">
        <v>3.04</v>
      </c>
      <c r="V44" s="68">
        <f t="shared" si="1"/>
        <v>11.317102226193136</v>
      </c>
      <c r="W44" s="13" t="s">
        <v>932</v>
      </c>
      <c r="X44" s="37"/>
      <c r="Y44" s="37"/>
      <c r="Z44" s="68"/>
      <c r="AA44" s="38">
        <v>43684</v>
      </c>
      <c r="AB44" s="37" t="s">
        <v>3351</v>
      </c>
      <c r="AC44" s="37"/>
      <c r="AD44" s="37"/>
      <c r="AE44" s="68">
        <v>96</v>
      </c>
      <c r="AF44" s="37"/>
      <c r="AG44" s="24">
        <f>IF(AH44="","",VLOOKUP(AH44,Mapping!AT:AU,2,FALSE))</f>
        <v>2</v>
      </c>
      <c r="AH44" s="13" t="s">
        <v>1</v>
      </c>
    </row>
    <row r="45" spans="1:34">
      <c r="A45" t="s">
        <v>337</v>
      </c>
      <c r="B45" s="44" t="s">
        <v>336</v>
      </c>
      <c r="C45" s="23">
        <f>IFERROR(VLOOKUP(D45,Mapping!AW:BA,5,FALSE),"")</f>
        <v>1</v>
      </c>
      <c r="D45" s="43" t="s">
        <v>905</v>
      </c>
      <c r="E45" s="37"/>
      <c r="F45" s="38">
        <v>43663</v>
      </c>
      <c r="G45" s="37"/>
      <c r="H45" s="13" t="s">
        <v>934</v>
      </c>
      <c r="I45" s="13" t="s">
        <v>143</v>
      </c>
      <c r="J45" s="13" t="s">
        <v>915</v>
      </c>
      <c r="K45" s="69">
        <v>7000</v>
      </c>
      <c r="L45" s="36" t="s">
        <v>3334</v>
      </c>
      <c r="M45" s="38">
        <v>43664</v>
      </c>
      <c r="N45" s="37">
        <v>1635</v>
      </c>
      <c r="O45" s="68">
        <v>1.73</v>
      </c>
      <c r="P45" s="68">
        <v>25</v>
      </c>
      <c r="Q45" s="37" t="s">
        <v>1436</v>
      </c>
      <c r="R45" s="36" t="s">
        <v>3335</v>
      </c>
      <c r="S45" s="38">
        <v>43665</v>
      </c>
      <c r="T45" s="37">
        <v>452</v>
      </c>
      <c r="U45" s="68">
        <v>12</v>
      </c>
      <c r="V45" s="68">
        <f t="shared" si="1"/>
        <v>40.225261464199519</v>
      </c>
      <c r="W45" s="13" t="s">
        <v>932</v>
      </c>
      <c r="X45" s="37"/>
      <c r="Y45" s="37"/>
      <c r="Z45" s="68"/>
      <c r="AA45" s="38">
        <v>43717</v>
      </c>
      <c r="AB45" s="37" t="s">
        <v>3352</v>
      </c>
      <c r="AC45" s="37"/>
      <c r="AD45" s="37"/>
      <c r="AE45" s="68">
        <v>265</v>
      </c>
      <c r="AF45" s="37" t="s">
        <v>3374</v>
      </c>
      <c r="AG45" s="24">
        <f>IF(AH45="","",VLOOKUP(AH45,Mapping!AT:AU,2,FALSE))</f>
        <v>2</v>
      </c>
      <c r="AH45" s="13" t="s">
        <v>1</v>
      </c>
    </row>
    <row r="46" spans="1:34">
      <c r="A46" t="s">
        <v>337</v>
      </c>
      <c r="B46" s="44" t="s">
        <v>336</v>
      </c>
      <c r="C46" s="23">
        <f>IFERROR(VLOOKUP(D46,Mapping!AW:BA,5,FALSE),"")</f>
        <v>3</v>
      </c>
      <c r="D46" s="43" t="s">
        <v>943</v>
      </c>
      <c r="E46" s="37"/>
      <c r="F46" s="38">
        <v>43663</v>
      </c>
      <c r="G46" s="37"/>
      <c r="H46" s="13" t="s">
        <v>3340</v>
      </c>
      <c r="I46" s="13" t="s">
        <v>914</v>
      </c>
      <c r="J46" s="13" t="s">
        <v>915</v>
      </c>
      <c r="K46" s="69">
        <v>7000</v>
      </c>
      <c r="L46" s="36" t="s">
        <v>3334</v>
      </c>
      <c r="M46" s="38">
        <v>43664</v>
      </c>
      <c r="N46" s="37">
        <v>1465</v>
      </c>
      <c r="O46" s="68">
        <v>0.68600000000000005</v>
      </c>
      <c r="P46" s="68">
        <v>24.01</v>
      </c>
      <c r="Q46" s="37" t="s">
        <v>1434</v>
      </c>
      <c r="R46" s="36" t="s">
        <v>3335</v>
      </c>
      <c r="S46" s="38">
        <v>43665</v>
      </c>
      <c r="T46" s="37">
        <v>434</v>
      </c>
      <c r="U46" s="68">
        <v>13.3</v>
      </c>
      <c r="V46" s="68">
        <f t="shared" si="1"/>
        <v>46.432062561094817</v>
      </c>
      <c r="W46" s="13" t="s">
        <v>932</v>
      </c>
      <c r="X46" s="37"/>
      <c r="Y46" s="37"/>
      <c r="Z46" s="68"/>
      <c r="AA46" s="38">
        <v>43684</v>
      </c>
      <c r="AB46" s="33" t="s">
        <v>3351</v>
      </c>
      <c r="AC46" s="37"/>
      <c r="AD46" s="37"/>
      <c r="AE46" s="68">
        <v>96</v>
      </c>
      <c r="AF46" s="37"/>
      <c r="AG46" s="24">
        <f>IF(AH46="","",VLOOKUP(AH46,Mapping!AT:AU,2,FALSE))</f>
        <v>2</v>
      </c>
      <c r="AH46" s="13" t="s">
        <v>1</v>
      </c>
    </row>
    <row r="47" spans="1:34">
      <c r="A47" t="s">
        <v>337</v>
      </c>
      <c r="B47" s="44" t="s">
        <v>336</v>
      </c>
      <c r="C47" s="23">
        <f>IFERROR(VLOOKUP(D47,Mapping!AW:BA,5,FALSE),"")</f>
        <v>1</v>
      </c>
      <c r="D47" s="43" t="s">
        <v>905</v>
      </c>
      <c r="E47" s="37"/>
      <c r="F47" s="38">
        <v>43663</v>
      </c>
      <c r="G47" s="37"/>
      <c r="H47" s="13" t="s">
        <v>3340</v>
      </c>
      <c r="I47" s="13" t="s">
        <v>143</v>
      </c>
      <c r="J47" s="13" t="s">
        <v>915</v>
      </c>
      <c r="K47" s="69">
        <v>7000</v>
      </c>
      <c r="L47" s="36" t="s">
        <v>3334</v>
      </c>
      <c r="M47" s="38">
        <v>43664</v>
      </c>
      <c r="N47" s="37">
        <v>1802</v>
      </c>
      <c r="O47" s="68">
        <v>0.44600000000000001</v>
      </c>
      <c r="P47" s="68">
        <v>15.61</v>
      </c>
      <c r="Q47" s="37" t="s">
        <v>1440</v>
      </c>
      <c r="R47" s="36" t="s">
        <v>3335</v>
      </c>
      <c r="S47" s="38">
        <v>43665</v>
      </c>
      <c r="T47" s="37">
        <v>409</v>
      </c>
      <c r="U47" s="68">
        <v>5.36</v>
      </c>
      <c r="V47" s="68">
        <f t="shared" si="1"/>
        <v>19.856264355041862</v>
      </c>
      <c r="W47" s="13" t="s">
        <v>932</v>
      </c>
      <c r="X47" s="37"/>
      <c r="Y47" s="37"/>
      <c r="Z47" s="68"/>
      <c r="AA47" s="38">
        <v>43684</v>
      </c>
      <c r="AB47" s="33" t="s">
        <v>3351</v>
      </c>
      <c r="AC47" s="37"/>
      <c r="AD47" s="37"/>
      <c r="AE47" s="68">
        <v>96</v>
      </c>
      <c r="AF47" s="37"/>
      <c r="AG47" s="24">
        <f>IF(AH47="","",VLOOKUP(AH47,Mapping!AT:AU,2,FALSE))</f>
        <v>2</v>
      </c>
      <c r="AH47" s="13" t="s">
        <v>1</v>
      </c>
    </row>
    <row r="48" spans="1:34">
      <c r="A48" t="s">
        <v>337</v>
      </c>
      <c r="B48" s="44" t="s">
        <v>336</v>
      </c>
      <c r="C48" s="23">
        <f>IFERROR(VLOOKUP(D48,Mapping!AW:BA,5,FALSE),"")</f>
        <v>3</v>
      </c>
      <c r="D48" s="43" t="s">
        <v>943</v>
      </c>
      <c r="E48" s="37"/>
      <c r="F48" s="38">
        <v>43663</v>
      </c>
      <c r="G48" s="37"/>
      <c r="H48" s="13" t="s">
        <v>934</v>
      </c>
      <c r="I48" s="13" t="s">
        <v>143</v>
      </c>
      <c r="J48" s="13" t="s">
        <v>915</v>
      </c>
      <c r="K48" s="69">
        <v>7000</v>
      </c>
      <c r="L48" s="36" t="s">
        <v>3334</v>
      </c>
      <c r="M48" s="38">
        <v>43664</v>
      </c>
      <c r="N48" s="37">
        <v>1348</v>
      </c>
      <c r="O48" s="68">
        <v>3.86</v>
      </c>
      <c r="P48" s="68">
        <v>25</v>
      </c>
      <c r="Q48" s="37" t="s">
        <v>1418</v>
      </c>
      <c r="R48" s="36" t="s">
        <v>3335</v>
      </c>
      <c r="S48" s="38">
        <v>43665</v>
      </c>
      <c r="T48" s="37">
        <v>425</v>
      </c>
      <c r="U48" s="68">
        <v>14.7</v>
      </c>
      <c r="V48" s="68">
        <f t="shared" si="1"/>
        <v>52.406417112299465</v>
      </c>
      <c r="W48" s="13" t="s">
        <v>932</v>
      </c>
      <c r="X48" s="37"/>
      <c r="Y48" s="37"/>
      <c r="Z48" s="68"/>
      <c r="AA48" s="38">
        <v>43717</v>
      </c>
      <c r="AB48" s="33" t="s">
        <v>3352</v>
      </c>
      <c r="AC48" s="37"/>
      <c r="AD48" s="37"/>
      <c r="AE48" s="68">
        <v>265</v>
      </c>
      <c r="AF48" s="37" t="s">
        <v>3375</v>
      </c>
      <c r="AG48" s="24">
        <f>IF(AH48="","",VLOOKUP(AH48,Mapping!AT:AU,2,FALSE))</f>
        <v>2</v>
      </c>
      <c r="AH48" s="13" t="s">
        <v>1</v>
      </c>
    </row>
    <row r="49" spans="1:34">
      <c r="A49" t="s">
        <v>347</v>
      </c>
      <c r="B49" s="44" t="s">
        <v>346</v>
      </c>
      <c r="C49" s="23">
        <f>IFERROR(VLOOKUP(D49,Mapping!AW:BA,5,FALSE),"")</f>
        <v>3</v>
      </c>
      <c r="D49" s="43" t="s">
        <v>943</v>
      </c>
      <c r="E49" s="37"/>
      <c r="F49" s="38">
        <v>43663</v>
      </c>
      <c r="G49" s="37"/>
      <c r="H49" s="13" t="s">
        <v>3340</v>
      </c>
      <c r="I49" s="13" t="s">
        <v>914</v>
      </c>
      <c r="J49" s="13" t="s">
        <v>915</v>
      </c>
      <c r="K49" s="69">
        <v>7000</v>
      </c>
      <c r="L49" s="36" t="s">
        <v>3334</v>
      </c>
      <c r="M49" s="38">
        <v>43664</v>
      </c>
      <c r="N49" s="37">
        <v>1223</v>
      </c>
      <c r="O49" s="68">
        <v>0.78400000000000003</v>
      </c>
      <c r="P49" s="68">
        <v>25</v>
      </c>
      <c r="Q49" s="37" t="s">
        <v>1448</v>
      </c>
      <c r="R49" s="36" t="s">
        <v>3335</v>
      </c>
      <c r="S49" s="38">
        <v>43665</v>
      </c>
      <c r="T49" s="37">
        <v>433</v>
      </c>
      <c r="U49" s="68">
        <v>14.3</v>
      </c>
      <c r="V49" s="68">
        <f t="shared" si="1"/>
        <v>50.038491147036183</v>
      </c>
      <c r="W49" s="13" t="s">
        <v>932</v>
      </c>
      <c r="X49" s="37"/>
      <c r="Y49" s="37"/>
      <c r="Z49" s="68"/>
      <c r="AA49" s="38">
        <v>43684</v>
      </c>
      <c r="AB49" s="33" t="s">
        <v>3351</v>
      </c>
      <c r="AC49" s="37"/>
      <c r="AD49" s="37"/>
      <c r="AE49" s="68">
        <v>96</v>
      </c>
      <c r="AF49" s="37"/>
      <c r="AG49" s="24">
        <f>IF(AH49="","",VLOOKUP(AH49,Mapping!AT:AU,2,FALSE))</f>
        <v>2</v>
      </c>
      <c r="AH49" s="13" t="s">
        <v>1</v>
      </c>
    </row>
    <row r="50" spans="1:34">
      <c r="A50" t="s">
        <v>247</v>
      </c>
      <c r="B50" s="44">
        <v>20100742</v>
      </c>
      <c r="C50" s="23">
        <f>IFERROR(VLOOKUP(D50,Mapping!AW:BA,5,FALSE),"")</f>
        <v>3</v>
      </c>
      <c r="D50" s="43" t="s">
        <v>943</v>
      </c>
      <c r="E50" s="37"/>
      <c r="F50" s="38">
        <v>44138</v>
      </c>
      <c r="G50" s="37" t="s">
        <v>2879</v>
      </c>
      <c r="H50" s="13" t="s">
        <v>3340</v>
      </c>
      <c r="I50" s="13" t="s">
        <v>914</v>
      </c>
      <c r="J50" s="13"/>
      <c r="K50" s="69"/>
      <c r="L50" s="36"/>
      <c r="M50" s="38"/>
      <c r="N50" s="37"/>
      <c r="O50" s="68"/>
      <c r="P50" s="68"/>
      <c r="Q50" s="37"/>
      <c r="R50" s="36"/>
      <c r="S50" s="38"/>
      <c r="T50" s="37"/>
      <c r="U50" s="68"/>
      <c r="V50" s="68"/>
      <c r="W50" s="13" t="s">
        <v>911</v>
      </c>
      <c r="X50" s="37"/>
      <c r="Y50" s="37"/>
      <c r="Z50" s="68"/>
      <c r="AA50" s="38"/>
      <c r="AB50" s="37"/>
      <c r="AC50" s="37"/>
      <c r="AD50" s="37"/>
      <c r="AE50" s="68"/>
      <c r="AF50" s="37"/>
      <c r="AG50" s="24">
        <f>IF(AH50="","",VLOOKUP(AH50,Mapping!AT:AU,2,FALSE))</f>
        <v>2</v>
      </c>
      <c r="AH50" s="13" t="s">
        <v>1</v>
      </c>
    </row>
    <row r="51" spans="1:34">
      <c r="A51" t="s">
        <v>347</v>
      </c>
      <c r="B51" s="44" t="s">
        <v>346</v>
      </c>
      <c r="C51" s="23">
        <f>IFERROR(VLOOKUP(D51,Mapping!AW:BA,5,FALSE),"")</f>
        <v>3</v>
      </c>
      <c r="D51" s="43" t="s">
        <v>943</v>
      </c>
      <c r="E51" s="37"/>
      <c r="F51" s="38">
        <v>43663</v>
      </c>
      <c r="G51" s="37"/>
      <c r="H51" s="13" t="s">
        <v>934</v>
      </c>
      <c r="I51" s="13" t="s">
        <v>143</v>
      </c>
      <c r="J51" s="13" t="s">
        <v>915</v>
      </c>
      <c r="K51" s="69">
        <v>7000</v>
      </c>
      <c r="L51" s="36" t="s">
        <v>3334</v>
      </c>
      <c r="M51" s="38">
        <v>43664</v>
      </c>
      <c r="N51" s="37">
        <v>1129</v>
      </c>
      <c r="O51" s="68">
        <v>2.3199999999999998</v>
      </c>
      <c r="P51" s="68">
        <v>25</v>
      </c>
      <c r="Q51" s="37" t="s">
        <v>1445</v>
      </c>
      <c r="R51" s="36" t="s">
        <v>3335</v>
      </c>
      <c r="S51" s="38">
        <v>43665</v>
      </c>
      <c r="T51" s="37">
        <v>444</v>
      </c>
      <c r="U51" s="68">
        <v>21.8</v>
      </c>
      <c r="V51" s="68">
        <f>(U51/(660*T51))*1000000</f>
        <v>74.392574392574403</v>
      </c>
      <c r="W51" s="13" t="s">
        <v>932</v>
      </c>
      <c r="X51" s="37"/>
      <c r="Y51" s="37"/>
      <c r="Z51" s="68"/>
      <c r="AA51" s="38">
        <v>43717</v>
      </c>
      <c r="AB51" s="37" t="s">
        <v>3352</v>
      </c>
      <c r="AC51" s="37"/>
      <c r="AD51" s="37"/>
      <c r="AE51" s="68">
        <v>265</v>
      </c>
      <c r="AF51" s="37"/>
      <c r="AG51" s="24">
        <f>IF(AH51="","",VLOOKUP(AH51,Mapping!AT:AU,2,FALSE))</f>
        <v>2</v>
      </c>
      <c r="AH51" s="13" t="s">
        <v>1</v>
      </c>
    </row>
    <row r="52" spans="1:34">
      <c r="A52" t="s">
        <v>209</v>
      </c>
      <c r="B52" s="44">
        <v>19910006</v>
      </c>
      <c r="C52" s="23">
        <f>IFERROR(VLOOKUP(D52,Mapping!AW:BA,5,FALSE),"")</f>
        <v>2</v>
      </c>
      <c r="D52" s="43" t="s">
        <v>925</v>
      </c>
      <c r="E52" s="37"/>
      <c r="F52" s="38">
        <v>44131</v>
      </c>
      <c r="G52" s="37" t="s">
        <v>2937</v>
      </c>
      <c r="H52" s="13" t="s">
        <v>3340</v>
      </c>
      <c r="I52" s="13" t="s">
        <v>950</v>
      </c>
      <c r="J52" s="13" t="s">
        <v>915</v>
      </c>
      <c r="K52" s="69"/>
      <c r="L52" s="36"/>
      <c r="M52" s="38"/>
      <c r="N52" s="37"/>
      <c r="O52" s="68"/>
      <c r="P52" s="68"/>
      <c r="Q52" s="37"/>
      <c r="R52" s="36"/>
      <c r="S52" s="38"/>
      <c r="T52" s="37"/>
      <c r="U52" s="68"/>
      <c r="V52" s="68"/>
      <c r="W52" s="13" t="s">
        <v>143</v>
      </c>
      <c r="X52" s="37"/>
      <c r="Y52" s="37"/>
      <c r="Z52" s="68"/>
      <c r="AA52" s="38"/>
      <c r="AB52" s="37"/>
      <c r="AC52" s="37"/>
      <c r="AD52" s="37"/>
      <c r="AE52" s="68"/>
      <c r="AF52" s="37"/>
      <c r="AG52" s="24">
        <f>IF(AH52="","",VLOOKUP(AH52,Mapping!AT:AU,2,FALSE))</f>
        <v>2</v>
      </c>
      <c r="AH52" s="13" t="s">
        <v>1</v>
      </c>
    </row>
    <row r="53" spans="1:34">
      <c r="A53" t="s">
        <v>420</v>
      </c>
      <c r="B53" s="44" t="s">
        <v>419</v>
      </c>
      <c r="C53" s="23">
        <f>IFERROR(VLOOKUP(D53,Mapping!AW:BA,5,FALSE),"")</f>
        <v>3</v>
      </c>
      <c r="D53" s="43" t="s">
        <v>943</v>
      </c>
      <c r="E53" s="37"/>
      <c r="F53" s="38">
        <v>43671</v>
      </c>
      <c r="G53" s="37"/>
      <c r="H53" s="13" t="s">
        <v>3340</v>
      </c>
      <c r="I53" s="13" t="s">
        <v>914</v>
      </c>
      <c r="J53" s="13" t="s">
        <v>915</v>
      </c>
      <c r="K53" s="69">
        <v>7000</v>
      </c>
      <c r="L53" s="36" t="s">
        <v>3334</v>
      </c>
      <c r="M53" s="38">
        <v>43676</v>
      </c>
      <c r="N53" s="37">
        <v>1401</v>
      </c>
      <c r="O53" s="68">
        <v>0.44</v>
      </c>
      <c r="P53" s="68">
        <v>15.4</v>
      </c>
      <c r="Q53" s="37" t="s">
        <v>1422</v>
      </c>
      <c r="R53" s="36" t="s">
        <v>3335</v>
      </c>
      <c r="S53" s="38">
        <v>43677</v>
      </c>
      <c r="T53" s="37">
        <v>416</v>
      </c>
      <c r="U53" s="68">
        <v>2.74</v>
      </c>
      <c r="V53" s="68">
        <f>(U53/(660*T53))*1000000</f>
        <v>9.9796037296037294</v>
      </c>
      <c r="W53" s="13" t="s">
        <v>932</v>
      </c>
      <c r="X53" s="37"/>
      <c r="Y53" s="37"/>
      <c r="Z53" s="68"/>
      <c r="AA53" s="38">
        <v>43684</v>
      </c>
      <c r="AB53" s="37" t="s">
        <v>3351</v>
      </c>
      <c r="AC53" s="37"/>
      <c r="AD53" s="37"/>
      <c r="AE53" s="68">
        <v>96</v>
      </c>
      <c r="AF53" s="37"/>
      <c r="AG53" s="24">
        <f>IF(AH53="","",VLOOKUP(AH53,Mapping!AT:AU,2,FALSE))</f>
        <v>2</v>
      </c>
      <c r="AH53" s="13" t="s">
        <v>1</v>
      </c>
    </row>
    <row r="54" spans="1:34">
      <c r="A54" t="s">
        <v>225</v>
      </c>
      <c r="B54" s="44">
        <v>19920200</v>
      </c>
      <c r="C54" s="23">
        <f>IFERROR(VLOOKUP(D54,Mapping!AW:BA,5,FALSE),"")</f>
        <v>3</v>
      </c>
      <c r="D54" s="43" t="s">
        <v>943</v>
      </c>
      <c r="E54" s="37"/>
      <c r="F54" s="38">
        <v>44131</v>
      </c>
      <c r="G54" s="37" t="s">
        <v>2937</v>
      </c>
      <c r="H54" s="13" t="s">
        <v>3340</v>
      </c>
      <c r="I54" s="13" t="s">
        <v>143</v>
      </c>
      <c r="J54" s="13" t="s">
        <v>915</v>
      </c>
      <c r="K54" s="69"/>
      <c r="L54" s="36"/>
      <c r="M54" s="38"/>
      <c r="N54" s="37"/>
      <c r="O54" s="68"/>
      <c r="P54" s="68"/>
      <c r="Q54" s="37"/>
      <c r="R54" s="36"/>
      <c r="S54" s="38"/>
      <c r="T54" s="37"/>
      <c r="U54" s="68"/>
      <c r="V54" s="68"/>
      <c r="W54" s="13" t="s">
        <v>143</v>
      </c>
      <c r="X54" s="37"/>
      <c r="Y54" s="37"/>
      <c r="Z54" s="68"/>
      <c r="AA54" s="38"/>
      <c r="AB54" s="37"/>
      <c r="AC54" s="37"/>
      <c r="AD54" s="37"/>
      <c r="AE54" s="68"/>
      <c r="AF54" s="37"/>
      <c r="AG54" s="24">
        <f>IF(AH54="","",VLOOKUP(AH54,Mapping!AT:AU,2,FALSE))</f>
        <v>2</v>
      </c>
      <c r="AH54" s="13" t="s">
        <v>1</v>
      </c>
    </row>
    <row r="55" spans="1:34">
      <c r="A55" t="s">
        <v>420</v>
      </c>
      <c r="B55" s="44" t="s">
        <v>419</v>
      </c>
      <c r="C55" s="23">
        <f>IFERROR(VLOOKUP(D55,Mapping!AW:BA,5,FALSE),"")</f>
        <v>1</v>
      </c>
      <c r="D55" s="43" t="s">
        <v>905</v>
      </c>
      <c r="E55" s="37"/>
      <c r="F55" s="38">
        <v>43671</v>
      </c>
      <c r="G55" s="37"/>
      <c r="H55" s="13" t="s">
        <v>934</v>
      </c>
      <c r="I55" s="13" t="s">
        <v>143</v>
      </c>
      <c r="J55" s="13" t="s">
        <v>915</v>
      </c>
      <c r="K55" s="69">
        <v>7000</v>
      </c>
      <c r="L55" s="36" t="s">
        <v>3334</v>
      </c>
      <c r="M55" s="38">
        <v>43676</v>
      </c>
      <c r="N55" s="37">
        <v>1246</v>
      </c>
      <c r="O55" s="68">
        <v>0.91200000000000003</v>
      </c>
      <c r="P55" s="68">
        <v>25</v>
      </c>
      <c r="Q55" s="37" t="s">
        <v>1452</v>
      </c>
      <c r="R55" s="36" t="s">
        <v>3335</v>
      </c>
      <c r="S55" s="38">
        <v>43677</v>
      </c>
      <c r="T55" s="37">
        <v>430</v>
      </c>
      <c r="U55" s="68">
        <v>2.42</v>
      </c>
      <c r="V55" s="68">
        <f>(U55/(660*T55))*1000000</f>
        <v>8.5271317829457356</v>
      </c>
      <c r="W55" s="13" t="s">
        <v>932</v>
      </c>
      <c r="X55" s="37"/>
      <c r="Y55" s="37"/>
      <c r="Z55" s="68"/>
      <c r="AA55" s="38">
        <v>43717</v>
      </c>
      <c r="AB55" s="33" t="s">
        <v>3352</v>
      </c>
      <c r="AC55" s="33"/>
      <c r="AD55" s="37"/>
      <c r="AE55" s="68">
        <v>265</v>
      </c>
      <c r="AF55" s="37" t="s">
        <v>3376</v>
      </c>
      <c r="AG55" s="24">
        <f>IF(AH55="","",VLOOKUP(AH55,Mapping!AT:AU,2,FALSE))</f>
        <v>2</v>
      </c>
      <c r="AH55" s="13" t="s">
        <v>1</v>
      </c>
    </row>
    <row r="56" spans="1:34">
      <c r="A56" t="s">
        <v>229</v>
      </c>
      <c r="B56" s="44">
        <v>19930222</v>
      </c>
      <c r="C56" s="23">
        <f>IFERROR(VLOOKUP(D56,Mapping!AW:BA,5,FALSE),"")</f>
        <v>2</v>
      </c>
      <c r="D56" s="43" t="s">
        <v>925</v>
      </c>
      <c r="E56" s="37"/>
      <c r="F56" s="38">
        <v>44126</v>
      </c>
      <c r="G56" s="37" t="s">
        <v>2879</v>
      </c>
      <c r="H56" s="13" t="s">
        <v>3340</v>
      </c>
      <c r="I56" s="13" t="s">
        <v>950</v>
      </c>
      <c r="J56" s="13"/>
      <c r="K56" s="69"/>
      <c r="L56" s="36"/>
      <c r="M56" s="38"/>
      <c r="N56" s="37"/>
      <c r="O56" s="68"/>
      <c r="P56" s="68"/>
      <c r="Q56" s="37"/>
      <c r="R56" s="36"/>
      <c r="S56" s="38"/>
      <c r="T56" s="37"/>
      <c r="U56" s="68"/>
      <c r="V56" s="68"/>
      <c r="W56" s="13" t="s">
        <v>143</v>
      </c>
      <c r="X56" s="37"/>
      <c r="Y56" s="37"/>
      <c r="Z56" s="68"/>
      <c r="AA56" s="38"/>
      <c r="AB56" s="37"/>
      <c r="AC56" s="37"/>
      <c r="AD56" s="37"/>
      <c r="AE56" s="68"/>
      <c r="AF56" s="37"/>
      <c r="AG56" s="24">
        <f>IF(AH56="","",VLOOKUP(AH56,Mapping!AT:AU,2,FALSE))</f>
        <v>2</v>
      </c>
      <c r="AH56" s="13" t="s">
        <v>1</v>
      </c>
    </row>
    <row r="57" spans="1:34">
      <c r="A57" t="s">
        <v>420</v>
      </c>
      <c r="B57" s="44" t="s">
        <v>419</v>
      </c>
      <c r="C57" s="23">
        <f>IFERROR(VLOOKUP(D57,Mapping!AW:BA,5,FALSE),"")</f>
        <v>1</v>
      </c>
      <c r="D57" s="43" t="s">
        <v>905</v>
      </c>
      <c r="E57" s="37"/>
      <c r="F57" s="38">
        <v>43671</v>
      </c>
      <c r="G57" s="37"/>
      <c r="H57" s="13" t="s">
        <v>3340</v>
      </c>
      <c r="I57" s="13" t="s">
        <v>143</v>
      </c>
      <c r="J57" s="13" t="s">
        <v>915</v>
      </c>
      <c r="K57" s="69">
        <v>7000</v>
      </c>
      <c r="L57" s="36" t="s">
        <v>3334</v>
      </c>
      <c r="M57" s="38">
        <v>43676</v>
      </c>
      <c r="N57" s="37">
        <v>1371</v>
      </c>
      <c r="O57" s="68">
        <v>0.54</v>
      </c>
      <c r="P57" s="68">
        <v>18.900000000000002</v>
      </c>
      <c r="Q57" s="37" t="s">
        <v>1985</v>
      </c>
      <c r="R57" s="36" t="s">
        <v>3335</v>
      </c>
      <c r="S57" s="38">
        <v>43677</v>
      </c>
      <c r="T57" s="37">
        <v>474</v>
      </c>
      <c r="U57" s="68">
        <v>3.26</v>
      </c>
      <c r="V57" s="68">
        <f>(U57/(660*T57))*1000000</f>
        <v>10.420662319396497</v>
      </c>
      <c r="W57" s="13" t="s">
        <v>932</v>
      </c>
      <c r="X57" s="37"/>
      <c r="Y57" s="37"/>
      <c r="Z57" s="68"/>
      <c r="AA57" s="38">
        <v>43684</v>
      </c>
      <c r="AB57" s="37" t="s">
        <v>3351</v>
      </c>
      <c r="AC57" s="37"/>
      <c r="AD57" s="37"/>
      <c r="AE57" s="68">
        <v>96</v>
      </c>
      <c r="AF57" s="37"/>
      <c r="AG57" s="24">
        <f>IF(AH57="","",VLOOKUP(AH57,Mapping!AT:AU,2,FALSE))</f>
        <v>2</v>
      </c>
      <c r="AH57" s="13" t="s">
        <v>1</v>
      </c>
    </row>
    <row r="58" spans="1:34">
      <c r="A58" t="s">
        <v>259</v>
      </c>
      <c r="B58" s="44">
        <v>20150712</v>
      </c>
      <c r="C58" s="23">
        <f>IFERROR(VLOOKUP(D58,Mapping!AW:BA,5,FALSE),"")</f>
        <v>2</v>
      </c>
      <c r="D58" s="43" t="s">
        <v>925</v>
      </c>
      <c r="E58" s="37"/>
      <c r="F58" s="38">
        <v>44126</v>
      </c>
      <c r="G58" s="37" t="s">
        <v>2879</v>
      </c>
      <c r="H58" s="13" t="s">
        <v>3340</v>
      </c>
      <c r="I58" s="13" t="s">
        <v>914</v>
      </c>
      <c r="J58" s="13"/>
      <c r="K58" s="69"/>
      <c r="L58" s="36"/>
      <c r="M58" s="38"/>
      <c r="N58" s="37"/>
      <c r="O58" s="68"/>
      <c r="P58" s="68"/>
      <c r="Q58" s="37"/>
      <c r="R58" s="36"/>
      <c r="S58" s="38"/>
      <c r="T58" s="37"/>
      <c r="U58" s="68"/>
      <c r="V58" s="68" t="e">
        <f>(U58/(660*T58))*1000000</f>
        <v>#DIV/0!</v>
      </c>
      <c r="W58" s="13" t="s">
        <v>143</v>
      </c>
      <c r="X58" s="37"/>
      <c r="Y58" s="37"/>
      <c r="Z58" s="68"/>
      <c r="AA58" s="38"/>
      <c r="AB58" s="37"/>
      <c r="AC58" s="37"/>
      <c r="AD58" s="37"/>
      <c r="AE58" s="68"/>
      <c r="AF58" s="37"/>
      <c r="AG58" s="24">
        <f>IF(AH58="","",VLOOKUP(AH58,Mapping!AT:AU,2,FALSE))</f>
        <v>2</v>
      </c>
      <c r="AH58" s="13" t="s">
        <v>1</v>
      </c>
    </row>
    <row r="59" spans="1:34">
      <c r="A59" t="s">
        <v>420</v>
      </c>
      <c r="B59" s="44" t="s">
        <v>419</v>
      </c>
      <c r="C59" s="23">
        <f>IFERROR(VLOOKUP(D59,Mapping!AW:BA,5,FALSE),"")</f>
        <v>3</v>
      </c>
      <c r="D59" s="43" t="s">
        <v>943</v>
      </c>
      <c r="E59" s="37"/>
      <c r="F59" s="38">
        <v>43671</v>
      </c>
      <c r="G59" s="37"/>
      <c r="H59" s="13" t="s">
        <v>934</v>
      </c>
      <c r="I59" s="13" t="s">
        <v>143</v>
      </c>
      <c r="J59" s="13" t="s">
        <v>915</v>
      </c>
      <c r="K59" s="69">
        <v>7000</v>
      </c>
      <c r="L59" s="36" t="s">
        <v>3334</v>
      </c>
      <c r="M59" s="38">
        <v>43676</v>
      </c>
      <c r="N59" s="37">
        <v>1239</v>
      </c>
      <c r="O59" s="68">
        <v>1.52</v>
      </c>
      <c r="P59" s="68">
        <v>25</v>
      </c>
      <c r="Q59" s="37" t="s">
        <v>1987</v>
      </c>
      <c r="R59" s="36" t="s">
        <v>3335</v>
      </c>
      <c r="S59" s="38">
        <v>43677</v>
      </c>
      <c r="T59" s="37">
        <v>442</v>
      </c>
      <c r="U59" s="68">
        <v>9.8800000000000008</v>
      </c>
      <c r="V59" s="68">
        <f>(U59/(660*T59))*1000000</f>
        <v>33.86809269162211</v>
      </c>
      <c r="W59" s="13" t="s">
        <v>932</v>
      </c>
      <c r="X59" s="37"/>
      <c r="Y59" s="37"/>
      <c r="Z59" s="68"/>
      <c r="AA59" s="38">
        <v>43717</v>
      </c>
      <c r="AB59" s="33" t="s">
        <v>3352</v>
      </c>
      <c r="AC59" s="33"/>
      <c r="AD59" s="37"/>
      <c r="AE59" s="68">
        <v>265</v>
      </c>
      <c r="AF59" s="37" t="s">
        <v>3377</v>
      </c>
      <c r="AG59" s="24">
        <f>IF(AH59="","",VLOOKUP(AH59,Mapping!AT:AU,2,FALSE))</f>
        <v>2</v>
      </c>
      <c r="AH59" s="13" t="s">
        <v>1</v>
      </c>
    </row>
    <row r="60" spans="1:34">
      <c r="A60" t="s">
        <v>216</v>
      </c>
      <c r="B60" s="44">
        <v>19910334</v>
      </c>
      <c r="C60" s="23">
        <f>IFERROR(VLOOKUP(D60,Mapping!AW:BA,5,FALSE),"")</f>
        <v>2</v>
      </c>
      <c r="D60" s="43" t="s">
        <v>925</v>
      </c>
      <c r="E60" s="37"/>
      <c r="F60" s="38">
        <v>44124</v>
      </c>
      <c r="G60" s="37" t="s">
        <v>2937</v>
      </c>
      <c r="H60" s="13" t="s">
        <v>3340</v>
      </c>
      <c r="I60" s="13" t="s">
        <v>950</v>
      </c>
      <c r="J60" s="13" t="s">
        <v>915</v>
      </c>
      <c r="K60" s="69">
        <v>7000</v>
      </c>
      <c r="L60" s="36"/>
      <c r="M60" s="38"/>
      <c r="N60" s="37"/>
      <c r="O60" s="68"/>
      <c r="P60" s="68"/>
      <c r="Q60" s="37"/>
      <c r="R60" s="36"/>
      <c r="S60" s="38"/>
      <c r="T60" s="37"/>
      <c r="U60" s="68"/>
      <c r="V60" s="68"/>
      <c r="W60" s="13" t="s">
        <v>143</v>
      </c>
      <c r="X60" s="37"/>
      <c r="Y60" s="37"/>
      <c r="Z60" s="68"/>
      <c r="AA60" s="38"/>
      <c r="AB60" s="37"/>
      <c r="AC60" s="37"/>
      <c r="AD60" s="37"/>
      <c r="AE60" s="68"/>
      <c r="AF60" s="37"/>
      <c r="AG60" s="24">
        <f>IF(AH60="","",VLOOKUP(AH60,Mapping!AT:AU,2,FALSE))</f>
        <v>2</v>
      </c>
      <c r="AH60" s="13" t="s">
        <v>1</v>
      </c>
    </row>
    <row r="61" spans="1:34">
      <c r="A61" t="s">
        <v>425</v>
      </c>
      <c r="B61" s="44" t="s">
        <v>424</v>
      </c>
      <c r="C61" s="23">
        <f>IFERROR(VLOOKUP(D61,Mapping!AW:BA,5,FALSE),"")</f>
        <v>3</v>
      </c>
      <c r="D61" s="43" t="s">
        <v>943</v>
      </c>
      <c r="E61" s="37"/>
      <c r="F61" s="38">
        <v>43672</v>
      </c>
      <c r="G61" s="37"/>
      <c r="H61" s="13" t="s">
        <v>3340</v>
      </c>
      <c r="I61" s="13" t="s">
        <v>914</v>
      </c>
      <c r="J61" s="13" t="s">
        <v>915</v>
      </c>
      <c r="K61" s="69">
        <v>7000</v>
      </c>
      <c r="L61" s="36" t="s">
        <v>3334</v>
      </c>
      <c r="M61" s="38">
        <v>43676</v>
      </c>
      <c r="N61" s="37">
        <v>1692</v>
      </c>
      <c r="O61" s="68">
        <v>0.29399999999999998</v>
      </c>
      <c r="P61" s="68">
        <v>10.29</v>
      </c>
      <c r="Q61" s="37" t="s">
        <v>2499</v>
      </c>
      <c r="R61" s="36" t="s">
        <v>3335</v>
      </c>
      <c r="S61" s="38">
        <v>43677</v>
      </c>
      <c r="T61" s="37">
        <v>425</v>
      </c>
      <c r="U61" s="68">
        <v>1.34</v>
      </c>
      <c r="V61" s="68">
        <f>(U61/(660*T61))*1000000</f>
        <v>4.7771836007130126</v>
      </c>
      <c r="W61" s="13" t="s">
        <v>932</v>
      </c>
      <c r="X61" s="37"/>
      <c r="Y61" s="37"/>
      <c r="Z61" s="68"/>
      <c r="AA61" s="38">
        <v>43684</v>
      </c>
      <c r="AB61" s="33" t="s">
        <v>3351</v>
      </c>
      <c r="AC61" s="33"/>
      <c r="AD61" s="37"/>
      <c r="AE61" s="68">
        <v>96</v>
      </c>
      <c r="AF61" s="37"/>
      <c r="AG61" s="24">
        <f>IF(AH61="","",VLOOKUP(AH61,Mapping!AT:AU,2,FALSE))</f>
        <v>2</v>
      </c>
      <c r="AH61" s="13" t="s">
        <v>1</v>
      </c>
    </row>
    <row r="62" spans="1:34">
      <c r="A62" t="s">
        <v>425</v>
      </c>
      <c r="B62" s="44" t="s">
        <v>424</v>
      </c>
      <c r="C62" s="23">
        <f>IFERROR(VLOOKUP(D62,Mapping!AW:BA,5,FALSE),"")</f>
        <v>1</v>
      </c>
      <c r="D62" s="43" t="s">
        <v>905</v>
      </c>
      <c r="E62" s="37"/>
      <c r="F62" s="38">
        <v>43672</v>
      </c>
      <c r="G62" s="37"/>
      <c r="H62" s="13" t="s">
        <v>934</v>
      </c>
      <c r="I62" s="13" t="s">
        <v>143</v>
      </c>
      <c r="J62" s="13" t="s">
        <v>915</v>
      </c>
      <c r="K62" s="69">
        <v>7000</v>
      </c>
      <c r="L62" s="36" t="s">
        <v>3334</v>
      </c>
      <c r="M62" s="38">
        <v>43676</v>
      </c>
      <c r="N62" s="37">
        <v>1505</v>
      </c>
      <c r="O62" s="68">
        <v>0.316</v>
      </c>
      <c r="P62" s="68">
        <v>11.06</v>
      </c>
      <c r="Q62" s="37" t="s">
        <v>1425</v>
      </c>
      <c r="R62" s="36" t="s">
        <v>3335</v>
      </c>
      <c r="S62" s="38">
        <v>43677</v>
      </c>
      <c r="T62" s="37">
        <v>411</v>
      </c>
      <c r="U62" s="68">
        <v>3.3</v>
      </c>
      <c r="V62" s="68">
        <f>(U62/(660*T62))*1000000</f>
        <v>12.165450121654501</v>
      </c>
      <c r="W62" s="13" t="s">
        <v>932</v>
      </c>
      <c r="X62" s="37"/>
      <c r="Y62" s="37"/>
      <c r="Z62" s="68"/>
      <c r="AA62" s="38">
        <v>43717</v>
      </c>
      <c r="AB62" s="37" t="s">
        <v>3352</v>
      </c>
      <c r="AC62" s="37"/>
      <c r="AD62" s="37"/>
      <c r="AE62" s="68">
        <v>265</v>
      </c>
      <c r="AF62" s="37" t="s">
        <v>3378</v>
      </c>
      <c r="AG62" s="24">
        <f>IF(AH62="","",VLOOKUP(AH62,Mapping!AT:AU,2,FALSE))</f>
        <v>2</v>
      </c>
      <c r="AH62" s="13" t="s">
        <v>1</v>
      </c>
    </row>
    <row r="63" spans="1:34">
      <c r="A63" t="s">
        <v>220</v>
      </c>
      <c r="B63" s="44">
        <v>19920077</v>
      </c>
      <c r="C63" s="23">
        <f>IFERROR(VLOOKUP(D63,Mapping!AW:BA,5,FALSE),"")</f>
        <v>2</v>
      </c>
      <c r="D63" s="43" t="s">
        <v>925</v>
      </c>
      <c r="E63" s="37"/>
      <c r="F63" s="38">
        <v>44119</v>
      </c>
      <c r="G63" s="37" t="s">
        <v>2879</v>
      </c>
      <c r="H63" s="13" t="s">
        <v>3340</v>
      </c>
      <c r="I63" s="13" t="s">
        <v>950</v>
      </c>
      <c r="J63" s="13"/>
      <c r="K63" s="69"/>
      <c r="L63" s="36"/>
      <c r="M63" s="38"/>
      <c r="N63" s="37"/>
      <c r="O63" s="68"/>
      <c r="P63" s="68"/>
      <c r="Q63" s="37"/>
      <c r="R63" s="36"/>
      <c r="S63" s="38"/>
      <c r="T63" s="37"/>
      <c r="U63" s="68"/>
      <c r="V63" s="68"/>
      <c r="W63" s="13" t="s">
        <v>143</v>
      </c>
      <c r="X63" s="37"/>
      <c r="Y63" s="37"/>
      <c r="Z63" s="68"/>
      <c r="AA63" s="38"/>
      <c r="AB63" s="37"/>
      <c r="AC63" s="37"/>
      <c r="AD63" s="37"/>
      <c r="AE63" s="68"/>
      <c r="AF63" s="37"/>
      <c r="AG63" s="24">
        <f>IF(AH63="","",VLOOKUP(AH63,Mapping!AT:AU,2,FALSE))</f>
        <v>2</v>
      </c>
      <c r="AH63" s="13" t="s">
        <v>1</v>
      </c>
    </row>
    <row r="64" spans="1:34">
      <c r="A64" t="s">
        <v>425</v>
      </c>
      <c r="B64" s="44" t="s">
        <v>424</v>
      </c>
      <c r="C64" s="23">
        <f>IFERROR(VLOOKUP(D64,Mapping!AW:BA,5,FALSE),"")</f>
        <v>1</v>
      </c>
      <c r="D64" s="43" t="s">
        <v>905</v>
      </c>
      <c r="E64" s="37"/>
      <c r="F64" s="38">
        <v>43672</v>
      </c>
      <c r="G64" s="37"/>
      <c r="H64" s="13" t="s">
        <v>3340</v>
      </c>
      <c r="I64" s="13" t="s">
        <v>143</v>
      </c>
      <c r="J64" s="13" t="s">
        <v>915</v>
      </c>
      <c r="K64" s="69">
        <v>7000</v>
      </c>
      <c r="L64" s="36" t="s">
        <v>3334</v>
      </c>
      <c r="M64" s="38">
        <v>43676</v>
      </c>
      <c r="N64" s="37">
        <v>2079</v>
      </c>
      <c r="O64" s="68">
        <v>0.318</v>
      </c>
      <c r="P64" s="68">
        <v>11.13</v>
      </c>
      <c r="Q64" s="37" t="s">
        <v>1428</v>
      </c>
      <c r="R64" s="36" t="s">
        <v>3335</v>
      </c>
      <c r="S64" s="38">
        <v>43677</v>
      </c>
      <c r="T64" s="37">
        <v>408</v>
      </c>
      <c r="U64" s="68">
        <v>1.62</v>
      </c>
      <c r="V64" s="68">
        <f>(U64/(660*T64))*1000000</f>
        <v>6.0160427807486636</v>
      </c>
      <c r="W64" s="13" t="s">
        <v>932</v>
      </c>
      <c r="X64" s="37"/>
      <c r="Y64" s="37"/>
      <c r="Z64" s="68"/>
      <c r="AA64" s="38">
        <v>43684</v>
      </c>
      <c r="AB64" s="37" t="s">
        <v>3351</v>
      </c>
      <c r="AC64" s="37"/>
      <c r="AD64" s="37"/>
      <c r="AE64" s="68">
        <v>96</v>
      </c>
      <c r="AF64" s="37"/>
      <c r="AG64" s="24">
        <f>IF(AH64="","",VLOOKUP(AH64,Mapping!AT:AU,2,FALSE))</f>
        <v>2</v>
      </c>
      <c r="AH64" s="13" t="s">
        <v>1</v>
      </c>
    </row>
    <row r="65" spans="1:34">
      <c r="A65" t="s">
        <v>228</v>
      </c>
      <c r="B65" s="44">
        <v>19930154</v>
      </c>
      <c r="C65" s="23">
        <f>IFERROR(VLOOKUP(D65,Mapping!AW:BA,5,FALSE),"")</f>
        <v>2</v>
      </c>
      <c r="D65" s="43" t="s">
        <v>925</v>
      </c>
      <c r="E65" s="37"/>
      <c r="F65" s="38">
        <v>44119</v>
      </c>
      <c r="G65" s="37" t="s">
        <v>2879</v>
      </c>
      <c r="H65" s="13" t="s">
        <v>3340</v>
      </c>
      <c r="I65" s="13" t="s">
        <v>950</v>
      </c>
      <c r="J65" s="13"/>
      <c r="K65" s="69"/>
      <c r="L65" s="36"/>
      <c r="M65" s="38"/>
      <c r="N65" s="37"/>
      <c r="O65" s="68"/>
      <c r="P65" s="68"/>
      <c r="Q65" s="37"/>
      <c r="R65" s="36"/>
      <c r="S65" s="38"/>
      <c r="T65" s="37"/>
      <c r="U65" s="68"/>
      <c r="V65" s="68"/>
      <c r="W65" s="13" t="s">
        <v>143</v>
      </c>
      <c r="X65" s="37"/>
      <c r="Y65" s="37"/>
      <c r="Z65" s="68"/>
      <c r="AA65" s="38"/>
      <c r="AB65" s="37"/>
      <c r="AC65" s="37"/>
      <c r="AD65" s="37"/>
      <c r="AE65" s="68"/>
      <c r="AF65" s="37"/>
      <c r="AG65" s="24">
        <f>IF(AH65="","",VLOOKUP(AH65,Mapping!AT:AU,2,FALSE))</f>
        <v>2</v>
      </c>
      <c r="AH65" s="13" t="s">
        <v>1</v>
      </c>
    </row>
    <row r="66" spans="1:34">
      <c r="A66" t="s">
        <v>425</v>
      </c>
      <c r="B66" s="44" t="s">
        <v>424</v>
      </c>
      <c r="C66" s="23">
        <f>IFERROR(VLOOKUP(D66,Mapping!AW:BA,5,FALSE),"")</f>
        <v>3</v>
      </c>
      <c r="D66" s="43" t="s">
        <v>943</v>
      </c>
      <c r="E66" s="37"/>
      <c r="F66" s="38">
        <v>43672</v>
      </c>
      <c r="G66" s="37"/>
      <c r="H66" s="13" t="s">
        <v>934</v>
      </c>
      <c r="I66" s="13" t="s">
        <v>143</v>
      </c>
      <c r="J66" s="13" t="s">
        <v>915</v>
      </c>
      <c r="K66" s="69">
        <v>7000</v>
      </c>
      <c r="L66" s="36" t="s">
        <v>3334</v>
      </c>
      <c r="M66" s="38">
        <v>43676</v>
      </c>
      <c r="N66" s="37">
        <v>1291</v>
      </c>
      <c r="O66" s="68">
        <v>0.64200000000000002</v>
      </c>
      <c r="P66" s="68">
        <v>22.47</v>
      </c>
      <c r="Q66" s="37" t="s">
        <v>2503</v>
      </c>
      <c r="R66" s="36" t="s">
        <v>3335</v>
      </c>
      <c r="S66" s="38">
        <v>43677</v>
      </c>
      <c r="T66" s="37">
        <v>418</v>
      </c>
      <c r="U66" s="68">
        <v>7.54</v>
      </c>
      <c r="V66" s="68">
        <f>(U66/(660*T66))*1000000</f>
        <v>27.330723502972308</v>
      </c>
      <c r="W66" s="13" t="s">
        <v>932</v>
      </c>
      <c r="X66" s="37"/>
      <c r="Y66" s="37"/>
      <c r="Z66" s="68"/>
      <c r="AA66" s="38">
        <v>43717</v>
      </c>
      <c r="AB66" s="37" t="s">
        <v>3352</v>
      </c>
      <c r="AC66" s="37"/>
      <c r="AD66" s="37"/>
      <c r="AE66" s="68">
        <v>265</v>
      </c>
      <c r="AF66" s="37" t="s">
        <v>3379</v>
      </c>
      <c r="AG66" s="24">
        <f>IF(AH66="","",VLOOKUP(AH66,Mapping!AT:AU,2,FALSE))</f>
        <v>2</v>
      </c>
      <c r="AH66" s="13" t="s">
        <v>1</v>
      </c>
    </row>
    <row r="67" spans="1:34">
      <c r="A67" t="s">
        <v>220</v>
      </c>
      <c r="B67" s="44">
        <v>19920077</v>
      </c>
      <c r="C67" s="23">
        <f>IFERROR(VLOOKUP(D67,Mapping!AW:BA,5,FALSE),"")</f>
        <v>3</v>
      </c>
      <c r="D67" s="43" t="s">
        <v>943</v>
      </c>
      <c r="E67" s="37"/>
      <c r="F67" s="38">
        <v>44112</v>
      </c>
      <c r="G67" s="37" t="s">
        <v>2879</v>
      </c>
      <c r="H67" s="13" t="s">
        <v>3340</v>
      </c>
      <c r="I67" s="13" t="s">
        <v>914</v>
      </c>
      <c r="J67" s="13"/>
      <c r="K67" s="69"/>
      <c r="L67" s="36"/>
      <c r="M67" s="38"/>
      <c r="N67" s="37"/>
      <c r="O67" s="68"/>
      <c r="P67" s="68"/>
      <c r="Q67" s="37"/>
      <c r="R67" s="36"/>
      <c r="S67" s="38"/>
      <c r="T67" s="37"/>
      <c r="U67" s="68"/>
      <c r="V67" s="68"/>
      <c r="W67" s="13" t="s">
        <v>143</v>
      </c>
      <c r="X67" s="37"/>
      <c r="Y67" s="37"/>
      <c r="Z67" s="68"/>
      <c r="AA67" s="38"/>
      <c r="AB67" s="33"/>
      <c r="AC67" s="33"/>
      <c r="AD67" s="37"/>
      <c r="AE67" s="68"/>
      <c r="AF67" s="37"/>
      <c r="AG67" s="24">
        <f>IF(AH67="","",VLOOKUP(AH67,Mapping!AT:AU,2,FALSE))</f>
        <v>2</v>
      </c>
      <c r="AH67" s="13" t="s">
        <v>1</v>
      </c>
    </row>
    <row r="68" spans="1:34">
      <c r="A68" t="s">
        <v>289</v>
      </c>
      <c r="B68" s="44" t="s">
        <v>288</v>
      </c>
      <c r="C68" s="23">
        <f>IFERROR(VLOOKUP(D68,Mapping!AW:BA,5,FALSE),"")</f>
        <v>2</v>
      </c>
      <c r="D68" s="43" t="s">
        <v>925</v>
      </c>
      <c r="E68" s="37"/>
      <c r="F68" s="38">
        <v>43682</v>
      </c>
      <c r="G68" s="37"/>
      <c r="H68" s="13" t="s">
        <v>934</v>
      </c>
      <c r="I68" s="13" t="s">
        <v>143</v>
      </c>
      <c r="J68" s="13" t="s">
        <v>915</v>
      </c>
      <c r="K68" s="69">
        <v>7000</v>
      </c>
      <c r="L68" s="36" t="s">
        <v>3334</v>
      </c>
      <c r="M68" s="38">
        <v>43684</v>
      </c>
      <c r="N68" s="37">
        <v>1143</v>
      </c>
      <c r="O68" s="68">
        <v>0.52</v>
      </c>
      <c r="P68" s="68">
        <v>18.2</v>
      </c>
      <c r="Q68" s="37" t="s">
        <v>2496</v>
      </c>
      <c r="R68" s="36" t="s">
        <v>3335</v>
      </c>
      <c r="S68" s="38">
        <v>43684</v>
      </c>
      <c r="T68" s="37">
        <v>468</v>
      </c>
      <c r="U68" s="68">
        <v>4.3</v>
      </c>
      <c r="V68" s="68">
        <f t="shared" ref="V68:V94" si="2">(U68/(660*T68))*1000000</f>
        <v>13.92126392126392</v>
      </c>
      <c r="W68" s="13" t="s">
        <v>932</v>
      </c>
      <c r="X68" s="37"/>
      <c r="Y68" s="37"/>
      <c r="Z68" s="68">
        <v>5.3874409070000002</v>
      </c>
      <c r="AA68" s="38" t="s">
        <v>3336</v>
      </c>
      <c r="AB68" s="37" t="s">
        <v>3337</v>
      </c>
      <c r="AC68" s="37" t="s">
        <v>3380</v>
      </c>
      <c r="AD68" s="37"/>
      <c r="AE68" s="68">
        <v>265</v>
      </c>
      <c r="AF68" s="37"/>
      <c r="AG68" s="24">
        <f>IF(AH68="","",VLOOKUP(AH68,Mapping!AT:AU,2,FALSE))</f>
        <v>2</v>
      </c>
      <c r="AH68" s="13" t="s">
        <v>1</v>
      </c>
    </row>
    <row r="69" spans="1:34">
      <c r="A69" t="s">
        <v>298</v>
      </c>
      <c r="B69" s="44" t="s">
        <v>297</v>
      </c>
      <c r="C69" s="23">
        <f>IFERROR(VLOOKUP(D69,Mapping!AW:BA,5,FALSE),"")</f>
        <v>2</v>
      </c>
      <c r="D69" s="43" t="s">
        <v>925</v>
      </c>
      <c r="E69" s="37"/>
      <c r="F69" s="38">
        <v>43682</v>
      </c>
      <c r="G69" s="37"/>
      <c r="H69" s="13" t="s">
        <v>934</v>
      </c>
      <c r="I69" s="13" t="s">
        <v>143</v>
      </c>
      <c r="J69" s="13" t="s">
        <v>915</v>
      </c>
      <c r="K69" s="69">
        <v>7000</v>
      </c>
      <c r="L69" s="36" t="s">
        <v>3334</v>
      </c>
      <c r="M69" s="38">
        <v>43684</v>
      </c>
      <c r="N69" s="37">
        <v>1754</v>
      </c>
      <c r="O69" s="68">
        <v>0.28999999999999998</v>
      </c>
      <c r="P69" s="68">
        <v>10.149999999999999</v>
      </c>
      <c r="Q69" s="37" t="s">
        <v>2492</v>
      </c>
      <c r="R69" s="36" t="s">
        <v>3335</v>
      </c>
      <c r="S69" s="38">
        <v>43684</v>
      </c>
      <c r="T69" s="37">
        <v>428</v>
      </c>
      <c r="U69" s="68">
        <v>2.48</v>
      </c>
      <c r="V69" s="68">
        <f t="shared" si="2"/>
        <v>8.7793826111583115</v>
      </c>
      <c r="W69" s="13" t="s">
        <v>932</v>
      </c>
      <c r="X69" s="37"/>
      <c r="Y69" s="37"/>
      <c r="Z69" s="68">
        <v>8.5451612899999994</v>
      </c>
      <c r="AA69" s="38" t="s">
        <v>3336</v>
      </c>
      <c r="AB69" s="37" t="s">
        <v>3337</v>
      </c>
      <c r="AC69" s="37" t="s">
        <v>3381</v>
      </c>
      <c r="AD69" s="37"/>
      <c r="AE69" s="68">
        <v>265</v>
      </c>
      <c r="AF69" s="37">
        <v>1</v>
      </c>
      <c r="AG69" s="24">
        <f>IF(AH69="","",VLOOKUP(AH69,Mapping!AT:AU,2,FALSE))</f>
        <v>2</v>
      </c>
      <c r="AH69" s="13" t="s">
        <v>1</v>
      </c>
    </row>
    <row r="70" spans="1:34">
      <c r="A70" t="s">
        <v>310</v>
      </c>
      <c r="B70" s="44" t="s">
        <v>309</v>
      </c>
      <c r="C70" s="23">
        <f>IFERROR(VLOOKUP(D70,Mapping!AW:BA,5,FALSE),"")</f>
        <v>2</v>
      </c>
      <c r="D70" s="43" t="s">
        <v>925</v>
      </c>
      <c r="E70" s="37"/>
      <c r="F70" s="38">
        <v>43682</v>
      </c>
      <c r="G70" s="37"/>
      <c r="H70" s="13" t="s">
        <v>934</v>
      </c>
      <c r="I70" s="13" t="s">
        <v>143</v>
      </c>
      <c r="J70" s="13" t="s">
        <v>915</v>
      </c>
      <c r="K70" s="69">
        <v>7000</v>
      </c>
      <c r="L70" s="36" t="s">
        <v>3334</v>
      </c>
      <c r="M70" s="38">
        <v>43684</v>
      </c>
      <c r="N70" s="37">
        <v>1181</v>
      </c>
      <c r="O70" s="68">
        <v>0.38</v>
      </c>
      <c r="P70" s="68">
        <v>13.3</v>
      </c>
      <c r="Q70" s="37" t="s">
        <v>2458</v>
      </c>
      <c r="R70" s="36" t="s">
        <v>3335</v>
      </c>
      <c r="S70" s="38">
        <v>43684</v>
      </c>
      <c r="T70" s="37">
        <v>429</v>
      </c>
      <c r="U70" s="68">
        <v>3.24</v>
      </c>
      <c r="V70" s="68">
        <f t="shared" si="2"/>
        <v>11.443102352193261</v>
      </c>
      <c r="W70" s="13" t="s">
        <v>932</v>
      </c>
      <c r="X70" s="37"/>
      <c r="Y70" s="37"/>
      <c r="Z70" s="68">
        <v>6.5541444440000003</v>
      </c>
      <c r="AA70" s="38" t="s">
        <v>3336</v>
      </c>
      <c r="AB70" s="37" t="s">
        <v>3337</v>
      </c>
      <c r="AC70" s="37" t="s">
        <v>3382</v>
      </c>
      <c r="AD70" s="37"/>
      <c r="AE70" s="68">
        <v>265</v>
      </c>
      <c r="AF70" s="37">
        <v>1</v>
      </c>
      <c r="AG70" s="24">
        <f>IF(AH70="","",VLOOKUP(AH70,Mapping!AT:AU,2,FALSE))</f>
        <v>2</v>
      </c>
      <c r="AH70" s="13" t="s">
        <v>1</v>
      </c>
    </row>
    <row r="71" spans="1:34">
      <c r="A71" t="s">
        <v>342</v>
      </c>
      <c r="B71" s="44" t="s">
        <v>341</v>
      </c>
      <c r="C71" s="23">
        <f>IFERROR(VLOOKUP(D71,Mapping!AW:BA,5,FALSE),"")</f>
        <v>2</v>
      </c>
      <c r="D71" s="43" t="s">
        <v>925</v>
      </c>
      <c r="E71" s="37"/>
      <c r="F71" s="38">
        <v>43682</v>
      </c>
      <c r="G71" s="37"/>
      <c r="H71" s="13" t="s">
        <v>934</v>
      </c>
      <c r="I71" s="13" t="s">
        <v>143</v>
      </c>
      <c r="J71" s="13" t="s">
        <v>915</v>
      </c>
      <c r="K71" s="69">
        <v>7000</v>
      </c>
      <c r="L71" s="36" t="s">
        <v>3334</v>
      </c>
      <c r="M71" s="38">
        <v>43684</v>
      </c>
      <c r="N71" s="37">
        <v>2055</v>
      </c>
      <c r="O71" s="68">
        <v>0.23</v>
      </c>
      <c r="P71" s="68">
        <v>8.0500000000000007</v>
      </c>
      <c r="Q71" s="37" t="s">
        <v>2488</v>
      </c>
      <c r="R71" s="36" t="s">
        <v>3335</v>
      </c>
      <c r="S71" s="38">
        <v>43684</v>
      </c>
      <c r="T71" s="37">
        <v>434</v>
      </c>
      <c r="U71" s="68">
        <v>1.1000000000000001</v>
      </c>
      <c r="V71" s="68">
        <f t="shared" si="2"/>
        <v>3.8402457757296466</v>
      </c>
      <c r="W71" s="13" t="s">
        <v>932</v>
      </c>
      <c r="X71" s="37"/>
      <c r="Y71" s="37"/>
      <c r="Z71" s="68">
        <v>19.53</v>
      </c>
      <c r="AA71" s="38" t="s">
        <v>3336</v>
      </c>
      <c r="AB71" s="33" t="s">
        <v>3337</v>
      </c>
      <c r="AC71" s="33" t="s">
        <v>3383</v>
      </c>
      <c r="AD71" s="37"/>
      <c r="AE71" s="68">
        <v>265</v>
      </c>
      <c r="AF71" s="37"/>
      <c r="AG71" s="24">
        <f>IF(AH71="","",VLOOKUP(AH71,Mapping!AT:AU,2,FALSE))</f>
        <v>2</v>
      </c>
      <c r="AH71" s="13" t="s">
        <v>1</v>
      </c>
    </row>
    <row r="72" spans="1:34">
      <c r="A72" t="s">
        <v>3384</v>
      </c>
      <c r="B72" s="44" t="s">
        <v>302</v>
      </c>
      <c r="C72" s="23">
        <f>IFERROR(VLOOKUP(D72,Mapping!AW:BA,5,FALSE),"")</f>
        <v>2</v>
      </c>
      <c r="D72" s="43" t="s">
        <v>925</v>
      </c>
      <c r="E72" s="37"/>
      <c r="F72" s="38">
        <v>43697</v>
      </c>
      <c r="G72" s="37"/>
      <c r="H72" s="13" t="s">
        <v>934</v>
      </c>
      <c r="I72" s="13" t="s">
        <v>143</v>
      </c>
      <c r="J72" s="13" t="s">
        <v>915</v>
      </c>
      <c r="K72" s="69">
        <v>7000</v>
      </c>
      <c r="L72" s="36" t="s">
        <v>3334</v>
      </c>
      <c r="M72" s="38">
        <v>43699</v>
      </c>
      <c r="N72" s="37">
        <v>1048</v>
      </c>
      <c r="O72" s="68">
        <v>0.75600000000000001</v>
      </c>
      <c r="P72" s="68">
        <v>25</v>
      </c>
      <c r="Q72" s="37" t="s">
        <v>2512</v>
      </c>
      <c r="R72" s="36" t="s">
        <v>3335</v>
      </c>
      <c r="S72" s="38">
        <v>43699</v>
      </c>
      <c r="T72" s="37">
        <v>453</v>
      </c>
      <c r="U72" s="68">
        <v>6.24</v>
      </c>
      <c r="V72" s="68">
        <f t="shared" si="2"/>
        <v>20.870961268312261</v>
      </c>
      <c r="W72" s="13" t="s">
        <v>932</v>
      </c>
      <c r="X72" s="37"/>
      <c r="Y72" s="37"/>
      <c r="Z72" s="68">
        <v>3.5935030769999998</v>
      </c>
      <c r="AA72" s="38" t="s">
        <v>3336</v>
      </c>
      <c r="AB72" s="37" t="s">
        <v>3337</v>
      </c>
      <c r="AC72" s="37" t="s">
        <v>3385</v>
      </c>
      <c r="AD72" s="37"/>
      <c r="AE72" s="68">
        <v>265</v>
      </c>
      <c r="AF72" s="37"/>
      <c r="AG72" s="24">
        <f>IF(AH72="","",VLOOKUP(AH72,Mapping!AT:AU,2,FALSE))</f>
        <v>2</v>
      </c>
      <c r="AH72" s="13" t="s">
        <v>1</v>
      </c>
    </row>
    <row r="73" spans="1:34">
      <c r="A73" t="s">
        <v>337</v>
      </c>
      <c r="B73" s="44" t="s">
        <v>336</v>
      </c>
      <c r="C73" s="23">
        <f>IFERROR(VLOOKUP(D73,Mapping!AW:BA,5,FALSE),"")</f>
        <v>2</v>
      </c>
      <c r="D73" s="43" t="s">
        <v>925</v>
      </c>
      <c r="E73" s="37"/>
      <c r="F73" s="38">
        <v>43697</v>
      </c>
      <c r="G73" s="37"/>
      <c r="H73" s="13" t="s">
        <v>934</v>
      </c>
      <c r="I73" s="13" t="s">
        <v>143</v>
      </c>
      <c r="J73" s="13" t="s">
        <v>915</v>
      </c>
      <c r="K73" s="69">
        <v>7000</v>
      </c>
      <c r="L73" s="36" t="s">
        <v>3334</v>
      </c>
      <c r="M73" s="38">
        <v>43699</v>
      </c>
      <c r="N73" s="37">
        <v>1469</v>
      </c>
      <c r="O73" s="68">
        <v>0.51400000000000001</v>
      </c>
      <c r="P73" s="68">
        <v>17.990000000000002</v>
      </c>
      <c r="Q73" s="37" t="s">
        <v>2695</v>
      </c>
      <c r="R73" s="36" t="s">
        <v>3335</v>
      </c>
      <c r="S73" s="38">
        <v>43699</v>
      </c>
      <c r="T73" s="37">
        <v>424</v>
      </c>
      <c r="U73" s="68">
        <v>1.71</v>
      </c>
      <c r="V73" s="68">
        <f t="shared" si="2"/>
        <v>6.110634648370497</v>
      </c>
      <c r="W73" s="13" t="s">
        <v>932</v>
      </c>
      <c r="X73" s="37"/>
      <c r="Y73" s="37"/>
      <c r="Z73" s="68">
        <v>12.273676139999999</v>
      </c>
      <c r="AA73" s="38" t="s">
        <v>3336</v>
      </c>
      <c r="AB73" s="37" t="s">
        <v>3337</v>
      </c>
      <c r="AC73" s="37" t="s">
        <v>3386</v>
      </c>
      <c r="AD73" s="37"/>
      <c r="AE73" s="68">
        <v>265</v>
      </c>
      <c r="AF73" s="37">
        <v>1</v>
      </c>
      <c r="AG73" s="24">
        <f>IF(AH73="","",VLOOKUP(AH73,Mapping!AT:AU,2,FALSE))</f>
        <v>2</v>
      </c>
      <c r="AH73" s="13" t="s">
        <v>1</v>
      </c>
    </row>
    <row r="74" spans="1:34">
      <c r="A74" t="s">
        <v>340</v>
      </c>
      <c r="B74" s="44" t="s">
        <v>339</v>
      </c>
      <c r="C74" s="23">
        <f>IFERROR(VLOOKUP(D74,Mapping!AW:BA,5,FALSE),"")</f>
        <v>2</v>
      </c>
      <c r="D74" s="43" t="s">
        <v>925</v>
      </c>
      <c r="E74" s="37"/>
      <c r="F74" s="38">
        <v>43697</v>
      </c>
      <c r="G74" s="37"/>
      <c r="H74" s="13" t="s">
        <v>934</v>
      </c>
      <c r="I74" s="13" t="s">
        <v>143</v>
      </c>
      <c r="J74" s="13" t="s">
        <v>915</v>
      </c>
      <c r="K74" s="69">
        <v>7000</v>
      </c>
      <c r="L74" s="36" t="s">
        <v>3334</v>
      </c>
      <c r="M74" s="38">
        <v>43699</v>
      </c>
      <c r="N74" s="37">
        <v>1137</v>
      </c>
      <c r="O74" s="68">
        <v>1.65</v>
      </c>
      <c r="P74" s="68">
        <v>25</v>
      </c>
      <c r="Q74" s="37" t="s">
        <v>2514</v>
      </c>
      <c r="R74" s="36" t="s">
        <v>3335</v>
      </c>
      <c r="S74" s="38">
        <v>43699</v>
      </c>
      <c r="T74" s="37">
        <v>425</v>
      </c>
      <c r="U74" s="68">
        <v>7.26</v>
      </c>
      <c r="V74" s="68">
        <f t="shared" si="2"/>
        <v>25.882352941176467</v>
      </c>
      <c r="W74" s="13" t="s">
        <v>932</v>
      </c>
      <c r="X74" s="37"/>
      <c r="Y74" s="37"/>
      <c r="Z74" s="68">
        <v>2.8977181820000002</v>
      </c>
      <c r="AA74" s="38" t="s">
        <v>3336</v>
      </c>
      <c r="AB74" s="37" t="s">
        <v>3337</v>
      </c>
      <c r="AC74" s="37" t="s">
        <v>3387</v>
      </c>
      <c r="AD74" s="37"/>
      <c r="AE74" s="68">
        <v>265</v>
      </c>
      <c r="AF74" s="37">
        <v>1</v>
      </c>
      <c r="AG74" s="24">
        <f>IF(AH74="","",VLOOKUP(AH74,Mapping!AT:AU,2,FALSE))</f>
        <v>2</v>
      </c>
      <c r="AH74" s="13" t="s">
        <v>1</v>
      </c>
    </row>
    <row r="75" spans="1:34">
      <c r="A75" t="s">
        <v>347</v>
      </c>
      <c r="B75" s="44" t="s">
        <v>346</v>
      </c>
      <c r="C75" s="23">
        <f>IFERROR(VLOOKUP(D75,Mapping!AW:BA,5,FALSE),"")</f>
        <v>2</v>
      </c>
      <c r="D75" s="43" t="s">
        <v>925</v>
      </c>
      <c r="E75" s="37"/>
      <c r="F75" s="38">
        <v>43697</v>
      </c>
      <c r="G75" s="37" t="s">
        <v>3007</v>
      </c>
      <c r="H75" s="13" t="s">
        <v>934</v>
      </c>
      <c r="I75" s="13" t="s">
        <v>143</v>
      </c>
      <c r="J75" s="13" t="s">
        <v>915</v>
      </c>
      <c r="K75" s="69">
        <v>7000</v>
      </c>
      <c r="L75" s="36" t="s">
        <v>3334</v>
      </c>
      <c r="M75" s="38">
        <v>43699</v>
      </c>
      <c r="N75" s="37">
        <v>1196</v>
      </c>
      <c r="O75" s="68">
        <v>0.60199999999999998</v>
      </c>
      <c r="P75" s="68">
        <v>21.07</v>
      </c>
      <c r="Q75" s="37" t="s">
        <v>2513</v>
      </c>
      <c r="R75" s="36" t="s">
        <v>3335</v>
      </c>
      <c r="S75" s="38">
        <v>43699</v>
      </c>
      <c r="T75" s="37">
        <v>401</v>
      </c>
      <c r="U75" s="68">
        <v>5.92</v>
      </c>
      <c r="V75" s="68">
        <f t="shared" si="2"/>
        <v>22.368321620191946</v>
      </c>
      <c r="W75" s="13" t="s">
        <v>932</v>
      </c>
      <c r="X75" s="37"/>
      <c r="Y75" s="37"/>
      <c r="Z75" s="68">
        <v>3.3529560539999999</v>
      </c>
      <c r="AA75" s="38" t="s">
        <v>3336</v>
      </c>
      <c r="AB75" s="37" t="s">
        <v>3337</v>
      </c>
      <c r="AC75" s="37" t="s">
        <v>3388</v>
      </c>
      <c r="AD75" s="37"/>
      <c r="AE75" s="68"/>
      <c r="AF75" s="37"/>
      <c r="AG75" s="24">
        <f>IF(AH75="","",VLOOKUP(AH75,Mapping!AT:AU,2,FALSE))</f>
        <v>2</v>
      </c>
      <c r="AH75" s="13" t="s">
        <v>1</v>
      </c>
    </row>
    <row r="76" spans="1:34">
      <c r="A76" t="s">
        <v>319</v>
      </c>
      <c r="B76" s="44" t="s">
        <v>319</v>
      </c>
      <c r="C76" s="23">
        <f>IFERROR(VLOOKUP(D76,Mapping!AW:BA,5,FALSE),"")</f>
        <v>2</v>
      </c>
      <c r="D76" s="43" t="s">
        <v>925</v>
      </c>
      <c r="E76" s="37"/>
      <c r="F76" s="38">
        <v>43700</v>
      </c>
      <c r="G76" s="37"/>
      <c r="H76" s="13" t="s">
        <v>934</v>
      </c>
      <c r="I76" s="13" t="s">
        <v>143</v>
      </c>
      <c r="J76" s="13" t="s">
        <v>915</v>
      </c>
      <c r="K76" s="69">
        <v>7000</v>
      </c>
      <c r="L76" s="36" t="s">
        <v>3334</v>
      </c>
      <c r="M76" s="38">
        <v>43704</v>
      </c>
      <c r="N76" s="37">
        <v>1112</v>
      </c>
      <c r="O76" s="68">
        <v>1.18</v>
      </c>
      <c r="P76" s="68">
        <v>25</v>
      </c>
      <c r="Q76" s="37" t="s">
        <v>2491</v>
      </c>
      <c r="R76" s="36" t="s">
        <v>3335</v>
      </c>
      <c r="S76" s="38">
        <v>43706</v>
      </c>
      <c r="T76" s="37">
        <v>427</v>
      </c>
      <c r="U76" s="68">
        <v>4.4400000000000004</v>
      </c>
      <c r="V76" s="68">
        <f t="shared" si="2"/>
        <v>15.754737066212479</v>
      </c>
      <c r="W76" s="13" t="s">
        <v>932</v>
      </c>
      <c r="X76" s="37"/>
      <c r="Y76" s="37"/>
      <c r="Z76" s="68">
        <v>4.7604726489999996</v>
      </c>
      <c r="AA76" s="38" t="s">
        <v>3336</v>
      </c>
      <c r="AB76" s="33" t="s">
        <v>3337</v>
      </c>
      <c r="AC76" s="33" t="s">
        <v>3389</v>
      </c>
      <c r="AD76" s="37"/>
      <c r="AE76" s="68">
        <v>265</v>
      </c>
      <c r="AF76" s="37">
        <v>1</v>
      </c>
      <c r="AG76" s="24">
        <f>IF(AH76="","",VLOOKUP(AH76,Mapping!AT:AU,2,FALSE))</f>
        <v>2</v>
      </c>
      <c r="AH76" s="13" t="s">
        <v>1</v>
      </c>
    </row>
    <row r="77" spans="1:34">
      <c r="A77" t="s">
        <v>353</v>
      </c>
      <c r="B77" s="44" t="s">
        <v>352</v>
      </c>
      <c r="C77" s="23">
        <f>IFERROR(VLOOKUP(D77,Mapping!AW:BA,5,FALSE),"")</f>
        <v>2</v>
      </c>
      <c r="D77" s="43" t="s">
        <v>925</v>
      </c>
      <c r="E77" s="37"/>
      <c r="F77" s="38">
        <v>43700</v>
      </c>
      <c r="G77" s="37"/>
      <c r="H77" s="13" t="s">
        <v>934</v>
      </c>
      <c r="I77" s="13" t="s">
        <v>143</v>
      </c>
      <c r="J77" s="13" t="s">
        <v>915</v>
      </c>
      <c r="K77" s="69">
        <v>7000</v>
      </c>
      <c r="L77" s="36" t="s">
        <v>3334</v>
      </c>
      <c r="M77" s="38">
        <v>43704</v>
      </c>
      <c r="N77" s="37">
        <v>1122</v>
      </c>
      <c r="O77" s="68">
        <v>0.90800000000000003</v>
      </c>
      <c r="P77" s="68">
        <v>25</v>
      </c>
      <c r="Q77" s="37" t="s">
        <v>2494</v>
      </c>
      <c r="R77" s="36" t="s">
        <v>3335</v>
      </c>
      <c r="S77" s="38">
        <v>43706</v>
      </c>
      <c r="T77" s="37">
        <v>437</v>
      </c>
      <c r="U77" s="68">
        <v>7.12</v>
      </c>
      <c r="V77" s="68">
        <f t="shared" si="2"/>
        <v>24.686221482560157</v>
      </c>
      <c r="W77" s="13" t="s">
        <v>932</v>
      </c>
      <c r="X77" s="37"/>
      <c r="Y77" s="37"/>
      <c r="Z77" s="68">
        <v>3.3529560539999999</v>
      </c>
      <c r="AA77" s="38" t="s">
        <v>3336</v>
      </c>
      <c r="AB77" s="33" t="s">
        <v>3337</v>
      </c>
      <c r="AC77" s="33" t="s">
        <v>3388</v>
      </c>
      <c r="AD77" s="37"/>
      <c r="AE77" s="68">
        <v>265</v>
      </c>
      <c r="AF77" s="37">
        <v>1</v>
      </c>
      <c r="AG77" s="24">
        <f>IF(AH77="","",VLOOKUP(AH77,Mapping!AT:AU,2,FALSE))</f>
        <v>2</v>
      </c>
      <c r="AH77" s="13" t="s">
        <v>1</v>
      </c>
    </row>
    <row r="78" spans="1:34">
      <c r="A78" t="s">
        <v>420</v>
      </c>
      <c r="B78" s="44" t="s">
        <v>419</v>
      </c>
      <c r="C78" s="23">
        <f>IFERROR(VLOOKUP(D78,Mapping!AW:BA,5,FALSE),"")</f>
        <v>2</v>
      </c>
      <c r="D78" s="43" t="s">
        <v>925</v>
      </c>
      <c r="E78" s="37"/>
      <c r="F78" s="38">
        <v>43700</v>
      </c>
      <c r="G78" s="37"/>
      <c r="H78" s="13" t="s">
        <v>934</v>
      </c>
      <c r="I78" s="13" t="s">
        <v>143</v>
      </c>
      <c r="J78" s="13" t="s">
        <v>915</v>
      </c>
      <c r="K78" s="69">
        <v>7000</v>
      </c>
      <c r="L78" s="36" t="s">
        <v>3334</v>
      </c>
      <c r="M78" s="38">
        <v>43704</v>
      </c>
      <c r="N78" s="37">
        <v>1310</v>
      </c>
      <c r="O78" s="68">
        <v>0.58199999999999996</v>
      </c>
      <c r="P78" s="68">
        <v>20.369999999999997</v>
      </c>
      <c r="Q78" s="37" t="s">
        <v>2498</v>
      </c>
      <c r="R78" s="36" t="s">
        <v>3335</v>
      </c>
      <c r="S78" s="38">
        <v>43706</v>
      </c>
      <c r="T78" s="37">
        <v>453</v>
      </c>
      <c r="U78" s="68">
        <v>6.24</v>
      </c>
      <c r="V78" s="68">
        <f t="shared" si="2"/>
        <v>20.870961268312261</v>
      </c>
      <c r="W78" s="13" t="s">
        <v>932</v>
      </c>
      <c r="X78" s="37"/>
      <c r="Y78" s="37"/>
      <c r="Z78" s="68">
        <v>3.5935030769999998</v>
      </c>
      <c r="AA78" s="38" t="s">
        <v>3336</v>
      </c>
      <c r="AB78" s="37" t="s">
        <v>3337</v>
      </c>
      <c r="AC78" s="37" t="s">
        <v>3390</v>
      </c>
      <c r="AD78" s="37"/>
      <c r="AE78" s="68">
        <v>265</v>
      </c>
      <c r="AF78" s="37"/>
      <c r="AG78" s="24">
        <f>IF(AH78="","",VLOOKUP(AH78,Mapping!AT:AU,2,FALSE))</f>
        <v>2</v>
      </c>
      <c r="AH78" s="13" t="s">
        <v>1</v>
      </c>
    </row>
    <row r="79" spans="1:34">
      <c r="A79" t="s">
        <v>425</v>
      </c>
      <c r="B79" s="44" t="s">
        <v>424</v>
      </c>
      <c r="C79" s="23">
        <f>IFERROR(VLOOKUP(D79,Mapping!AW:BA,5,FALSE),"")</f>
        <v>2</v>
      </c>
      <c r="D79" s="43" t="s">
        <v>925</v>
      </c>
      <c r="E79" s="37"/>
      <c r="F79" s="38">
        <v>43700</v>
      </c>
      <c r="G79" s="37"/>
      <c r="H79" s="13" t="s">
        <v>934</v>
      </c>
      <c r="I79" s="13" t="s">
        <v>143</v>
      </c>
      <c r="J79" s="13" t="s">
        <v>915</v>
      </c>
      <c r="K79" s="69">
        <v>7000</v>
      </c>
      <c r="L79" s="36" t="s">
        <v>3334</v>
      </c>
      <c r="M79" s="38">
        <v>43704</v>
      </c>
      <c r="N79" s="37">
        <v>1963</v>
      </c>
      <c r="O79" s="68">
        <v>0.26400000000000001</v>
      </c>
      <c r="P79" s="68">
        <v>9.24</v>
      </c>
      <c r="Q79" s="37" t="s">
        <v>2495</v>
      </c>
      <c r="R79" s="36" t="s">
        <v>3335</v>
      </c>
      <c r="S79" s="38">
        <v>43706</v>
      </c>
      <c r="T79" s="37">
        <v>410</v>
      </c>
      <c r="U79" s="68">
        <v>1.39</v>
      </c>
      <c r="V79" s="68">
        <f t="shared" si="2"/>
        <v>5.1367331855136724</v>
      </c>
      <c r="W79" s="13" t="s">
        <v>932</v>
      </c>
      <c r="X79" s="37"/>
      <c r="Y79" s="37"/>
      <c r="Z79" s="68">
        <v>14.60071295</v>
      </c>
      <c r="AA79" s="38" t="s">
        <v>3336</v>
      </c>
      <c r="AB79" s="37" t="s">
        <v>3337</v>
      </c>
      <c r="AC79" s="37" t="s">
        <v>3391</v>
      </c>
      <c r="AD79" s="37"/>
      <c r="AE79" s="68">
        <v>265</v>
      </c>
      <c r="AF79" s="37"/>
      <c r="AG79" s="24">
        <f>IF(AH79="","",VLOOKUP(AH79,Mapping!AT:AU,2,FALSE))</f>
        <v>2</v>
      </c>
      <c r="AH79" s="13" t="s">
        <v>1</v>
      </c>
    </row>
    <row r="80" spans="1:34">
      <c r="A80" t="s">
        <v>276</v>
      </c>
      <c r="B80" s="44" t="s">
        <v>275</v>
      </c>
      <c r="C80" s="23">
        <f>IFERROR(VLOOKUP(D80,Mapping!AW:BA,5,FALSE),"")</f>
        <v>1</v>
      </c>
      <c r="D80" s="43" t="s">
        <v>905</v>
      </c>
      <c r="E80" s="37"/>
      <c r="F80" s="38">
        <v>43707</v>
      </c>
      <c r="G80" s="37"/>
      <c r="H80" s="13" t="s">
        <v>934</v>
      </c>
      <c r="I80" s="13" t="s">
        <v>143</v>
      </c>
      <c r="J80" s="13" t="s">
        <v>915</v>
      </c>
      <c r="K80" s="69">
        <v>7000</v>
      </c>
      <c r="L80" s="36" t="s">
        <v>3334</v>
      </c>
      <c r="M80" s="38">
        <v>43710</v>
      </c>
      <c r="N80" s="37">
        <v>1118</v>
      </c>
      <c r="O80" s="68">
        <v>0.68</v>
      </c>
      <c r="P80" s="68">
        <v>23.8</v>
      </c>
      <c r="Q80" s="37" t="s">
        <v>2511</v>
      </c>
      <c r="R80" s="36" t="s">
        <v>3335</v>
      </c>
      <c r="S80" s="38">
        <v>43710</v>
      </c>
      <c r="T80" s="37">
        <v>443</v>
      </c>
      <c r="U80" s="68">
        <v>9.64</v>
      </c>
      <c r="V80" s="68">
        <f t="shared" si="2"/>
        <v>32.970791435802724</v>
      </c>
      <c r="W80" s="13" t="s">
        <v>932</v>
      </c>
      <c r="X80" s="37"/>
      <c r="Y80" s="37"/>
      <c r="Z80" s="68"/>
      <c r="AA80" s="38">
        <v>43717</v>
      </c>
      <c r="AB80" s="37" t="s">
        <v>3352</v>
      </c>
      <c r="AC80" s="37"/>
      <c r="AD80" s="37"/>
      <c r="AE80" s="68">
        <v>265</v>
      </c>
      <c r="AF80" s="37">
        <v>1</v>
      </c>
      <c r="AG80" s="24">
        <f>IF(AH80="","",VLOOKUP(AH80,Mapping!AT:AU,2,FALSE))</f>
        <v>2</v>
      </c>
      <c r="AH80" s="13" t="s">
        <v>1</v>
      </c>
    </row>
    <row r="81" spans="1:34">
      <c r="A81" t="s">
        <v>287</v>
      </c>
      <c r="B81" s="44" t="s">
        <v>286</v>
      </c>
      <c r="C81" s="23">
        <f>IFERROR(VLOOKUP(D81,Mapping!AW:BA,5,FALSE),"")</f>
        <v>1</v>
      </c>
      <c r="D81" s="43" t="s">
        <v>905</v>
      </c>
      <c r="E81" s="37"/>
      <c r="F81" s="38">
        <v>43707</v>
      </c>
      <c r="G81" s="37"/>
      <c r="H81" s="13" t="s">
        <v>934</v>
      </c>
      <c r="I81" s="13" t="s">
        <v>143</v>
      </c>
      <c r="J81" s="13" t="s">
        <v>915</v>
      </c>
      <c r="K81" s="69">
        <v>7000</v>
      </c>
      <c r="L81" s="36" t="s">
        <v>3334</v>
      </c>
      <c r="M81" s="38">
        <v>43710</v>
      </c>
      <c r="N81" s="37">
        <v>1023</v>
      </c>
      <c r="O81" s="68">
        <v>0.67400000000000004</v>
      </c>
      <c r="P81" s="68">
        <v>23.59</v>
      </c>
      <c r="Q81" s="37" t="s">
        <v>2517</v>
      </c>
      <c r="R81" s="36" t="s">
        <v>3335</v>
      </c>
      <c r="S81" s="38">
        <v>43710</v>
      </c>
      <c r="T81" s="37">
        <v>442</v>
      </c>
      <c r="U81" s="68">
        <v>10.1</v>
      </c>
      <c r="V81" s="68">
        <f t="shared" si="2"/>
        <v>34.622240504593442</v>
      </c>
      <c r="W81" s="13" t="s">
        <v>932</v>
      </c>
      <c r="X81" s="37"/>
      <c r="Y81" s="37"/>
      <c r="Z81" s="68"/>
      <c r="AA81" s="38">
        <v>43717</v>
      </c>
      <c r="AB81" s="37" t="s">
        <v>3352</v>
      </c>
      <c r="AC81" s="37"/>
      <c r="AD81" s="37"/>
      <c r="AE81" s="68">
        <v>265</v>
      </c>
      <c r="AF81" s="37"/>
      <c r="AG81" s="24">
        <f>IF(AH81="","",VLOOKUP(AH81,Mapping!AT:AU,2,FALSE))</f>
        <v>2</v>
      </c>
      <c r="AH81" s="13" t="s">
        <v>1</v>
      </c>
    </row>
    <row r="82" spans="1:34">
      <c r="A82" t="s">
        <v>300</v>
      </c>
      <c r="B82" s="44" t="s">
        <v>299</v>
      </c>
      <c r="C82" s="23">
        <f>IFERROR(VLOOKUP(D82,Mapping!AW:BA,5,FALSE),"")</f>
        <v>1</v>
      </c>
      <c r="D82" s="43" t="s">
        <v>905</v>
      </c>
      <c r="E82" s="37"/>
      <c r="F82" s="38">
        <v>43707</v>
      </c>
      <c r="G82" s="37"/>
      <c r="H82" s="13" t="s">
        <v>934</v>
      </c>
      <c r="I82" s="13" t="s">
        <v>143</v>
      </c>
      <c r="J82" s="13" t="s">
        <v>915</v>
      </c>
      <c r="K82" s="69">
        <v>7000</v>
      </c>
      <c r="L82" s="36" t="s">
        <v>3334</v>
      </c>
      <c r="M82" s="38">
        <v>43710</v>
      </c>
      <c r="N82" s="37">
        <v>1237</v>
      </c>
      <c r="O82" s="68">
        <v>1.06</v>
      </c>
      <c r="P82" s="68">
        <v>25</v>
      </c>
      <c r="Q82" s="37" t="s">
        <v>2518</v>
      </c>
      <c r="R82" s="36" t="s">
        <v>3335</v>
      </c>
      <c r="S82" s="38">
        <v>43710</v>
      </c>
      <c r="T82" s="37">
        <v>426</v>
      </c>
      <c r="U82" s="68">
        <v>9.86</v>
      </c>
      <c r="V82" s="68">
        <f t="shared" si="2"/>
        <v>35.068999857732251</v>
      </c>
      <c r="W82" s="13" t="s">
        <v>932</v>
      </c>
      <c r="X82" s="37"/>
      <c r="Y82" s="37"/>
      <c r="Z82" s="68"/>
      <c r="AA82" s="38">
        <v>43717</v>
      </c>
      <c r="AB82" s="37" t="s">
        <v>3352</v>
      </c>
      <c r="AC82" s="37"/>
      <c r="AD82" s="37"/>
      <c r="AE82" s="68">
        <v>265</v>
      </c>
      <c r="AF82" s="37"/>
      <c r="AG82" s="24">
        <f>IF(AH82="","",VLOOKUP(AH82,Mapping!AT:AU,2,FALSE))</f>
        <v>2</v>
      </c>
      <c r="AH82" s="13" t="s">
        <v>1</v>
      </c>
    </row>
    <row r="83" spans="1:34">
      <c r="A83" t="s">
        <v>320</v>
      </c>
      <c r="B83" s="44" t="s">
        <v>319</v>
      </c>
      <c r="C83" s="23">
        <f>IFERROR(VLOOKUP(D83,Mapping!AW:BA,5,FALSE),"")</f>
        <v>1</v>
      </c>
      <c r="D83" s="43" t="s">
        <v>905</v>
      </c>
      <c r="E83" s="37"/>
      <c r="F83" s="38">
        <v>43707</v>
      </c>
      <c r="G83" s="37"/>
      <c r="H83" s="13" t="s">
        <v>934</v>
      </c>
      <c r="I83" s="13" t="s">
        <v>143</v>
      </c>
      <c r="J83" s="13" t="s">
        <v>915</v>
      </c>
      <c r="K83" s="69">
        <v>7000</v>
      </c>
      <c r="L83" s="36" t="s">
        <v>3334</v>
      </c>
      <c r="M83" s="38">
        <v>43710</v>
      </c>
      <c r="N83" s="37">
        <v>1312</v>
      </c>
      <c r="O83" s="68">
        <v>0.55400000000000005</v>
      </c>
      <c r="P83" s="68">
        <v>19.39</v>
      </c>
      <c r="Q83" s="37" t="s">
        <v>2519</v>
      </c>
      <c r="R83" s="36" t="s">
        <v>3335</v>
      </c>
      <c r="S83" s="38">
        <v>43710</v>
      </c>
      <c r="T83" s="37">
        <v>423</v>
      </c>
      <c r="U83" s="68">
        <v>3.6</v>
      </c>
      <c r="V83" s="68">
        <f t="shared" si="2"/>
        <v>12.89490651192779</v>
      </c>
      <c r="W83" s="13" t="s">
        <v>932</v>
      </c>
      <c r="X83" s="37"/>
      <c r="Y83" s="37"/>
      <c r="Z83" s="68"/>
      <c r="AA83" s="38">
        <v>43717</v>
      </c>
      <c r="AB83" s="37" t="s">
        <v>3352</v>
      </c>
      <c r="AC83" s="37"/>
      <c r="AD83" s="37"/>
      <c r="AE83" s="68">
        <v>265</v>
      </c>
      <c r="AF83" s="37">
        <v>1</v>
      </c>
      <c r="AG83" s="24">
        <f>IF(AH83="","",VLOOKUP(AH83,Mapping!AT:AU,2,FALSE))</f>
        <v>2</v>
      </c>
      <c r="AH83" s="13" t="s">
        <v>1</v>
      </c>
    </row>
    <row r="84" spans="1:34">
      <c r="A84" t="s">
        <v>276</v>
      </c>
      <c r="B84" s="44" t="s">
        <v>275</v>
      </c>
      <c r="C84" s="23">
        <f>IFERROR(VLOOKUP(D84,Mapping!AW:BA,5,FALSE),"")</f>
        <v>3</v>
      </c>
      <c r="D84" s="43" t="s">
        <v>943</v>
      </c>
      <c r="E84" s="37"/>
      <c r="F84" s="38">
        <v>43713</v>
      </c>
      <c r="G84" s="37"/>
      <c r="H84" s="13" t="s">
        <v>934</v>
      </c>
      <c r="I84" s="13" t="s">
        <v>143</v>
      </c>
      <c r="J84" s="13" t="s">
        <v>915</v>
      </c>
      <c r="K84" s="69">
        <v>7000</v>
      </c>
      <c r="L84" s="36" t="s">
        <v>3334</v>
      </c>
      <c r="M84" s="38">
        <v>43714</v>
      </c>
      <c r="N84" s="37">
        <v>1047</v>
      </c>
      <c r="O84" s="68">
        <v>0.64</v>
      </c>
      <c r="P84" s="68">
        <v>19.2</v>
      </c>
      <c r="Q84" s="37" t="s">
        <v>2454</v>
      </c>
      <c r="R84" s="36" t="s">
        <v>3335</v>
      </c>
      <c r="S84" s="38">
        <v>43718</v>
      </c>
      <c r="T84" s="37">
        <v>460</v>
      </c>
      <c r="U84" s="68">
        <v>8.98</v>
      </c>
      <c r="V84" s="68">
        <f t="shared" si="2"/>
        <v>29.578392621870883</v>
      </c>
      <c r="W84" s="13" t="s">
        <v>932</v>
      </c>
      <c r="X84" s="37"/>
      <c r="Y84" s="37"/>
      <c r="Z84" s="68"/>
      <c r="AA84" s="38">
        <v>43717</v>
      </c>
      <c r="AB84" s="37" t="s">
        <v>3352</v>
      </c>
      <c r="AC84" s="37"/>
      <c r="AD84" s="37"/>
      <c r="AE84" s="68">
        <v>265</v>
      </c>
      <c r="AF84" s="37">
        <v>1</v>
      </c>
      <c r="AG84" s="24">
        <f>IF(AH84="","",VLOOKUP(AH84,Mapping!AT:AU,2,FALSE))</f>
        <v>2</v>
      </c>
      <c r="AH84" s="13" t="s">
        <v>1</v>
      </c>
    </row>
    <row r="85" spans="1:34">
      <c r="A85" t="s">
        <v>287</v>
      </c>
      <c r="B85" s="44" t="s">
        <v>286</v>
      </c>
      <c r="C85" s="23">
        <f>IFERROR(VLOOKUP(D85,Mapping!AW:BA,5,FALSE),"")</f>
        <v>3</v>
      </c>
      <c r="D85" s="43" t="s">
        <v>943</v>
      </c>
      <c r="E85" s="37"/>
      <c r="F85" s="38">
        <v>43713</v>
      </c>
      <c r="G85" s="37"/>
      <c r="H85" s="13" t="s">
        <v>934</v>
      </c>
      <c r="I85" s="13" t="s">
        <v>143</v>
      </c>
      <c r="J85" s="13" t="s">
        <v>915</v>
      </c>
      <c r="K85" s="69">
        <v>7000</v>
      </c>
      <c r="L85" s="36" t="s">
        <v>3334</v>
      </c>
      <c r="M85" s="38">
        <v>43714</v>
      </c>
      <c r="N85" s="37">
        <v>996</v>
      </c>
      <c r="O85" s="68">
        <v>1.07</v>
      </c>
      <c r="P85" s="68">
        <v>25</v>
      </c>
      <c r="Q85" s="37" t="s">
        <v>2698</v>
      </c>
      <c r="R85" s="36" t="s">
        <v>3335</v>
      </c>
      <c r="S85" s="38">
        <v>43718</v>
      </c>
      <c r="T85" s="37">
        <v>476</v>
      </c>
      <c r="U85" s="68">
        <v>11.5</v>
      </c>
      <c r="V85" s="68">
        <f t="shared" si="2"/>
        <v>36.605551311433665</v>
      </c>
      <c r="W85" s="13" t="s">
        <v>932</v>
      </c>
      <c r="X85" s="37"/>
      <c r="Y85" s="37"/>
      <c r="Z85" s="68"/>
      <c r="AA85" s="38">
        <v>43717</v>
      </c>
      <c r="AB85" s="37" t="s">
        <v>3352</v>
      </c>
      <c r="AC85" s="37"/>
      <c r="AD85" s="37"/>
      <c r="AE85" s="68">
        <v>265</v>
      </c>
      <c r="AF85" s="37"/>
      <c r="AG85" s="24">
        <f>IF(AH85="","",VLOOKUP(AH85,Mapping!AT:AU,2,FALSE))</f>
        <v>2</v>
      </c>
      <c r="AH85" s="13" t="s">
        <v>1</v>
      </c>
    </row>
    <row r="86" spans="1:34">
      <c r="A86" t="s">
        <v>300</v>
      </c>
      <c r="B86" s="44" t="s">
        <v>299</v>
      </c>
      <c r="C86" s="23">
        <f>IFERROR(VLOOKUP(D86,Mapping!AW:BA,5,FALSE),"")</f>
        <v>3</v>
      </c>
      <c r="D86" s="43" t="s">
        <v>943</v>
      </c>
      <c r="E86" s="37"/>
      <c r="F86" s="38">
        <v>43713</v>
      </c>
      <c r="G86" s="37"/>
      <c r="H86" s="13" t="s">
        <v>934</v>
      </c>
      <c r="I86" s="13" t="s">
        <v>143</v>
      </c>
      <c r="J86" s="13" t="s">
        <v>915</v>
      </c>
      <c r="K86" s="69">
        <v>7000</v>
      </c>
      <c r="L86" s="36" t="s">
        <v>3334</v>
      </c>
      <c r="M86" s="38">
        <v>43714</v>
      </c>
      <c r="N86" s="37">
        <v>1086</v>
      </c>
      <c r="O86" s="68">
        <v>1.27</v>
      </c>
      <c r="P86" s="68">
        <v>25</v>
      </c>
      <c r="Q86" s="37" t="s">
        <v>3392</v>
      </c>
      <c r="R86" s="36" t="s">
        <v>3335</v>
      </c>
      <c r="S86" s="38">
        <v>43718</v>
      </c>
      <c r="T86" s="37">
        <v>470</v>
      </c>
      <c r="U86" s="68">
        <v>12.8</v>
      </c>
      <c r="V86" s="68">
        <f t="shared" si="2"/>
        <v>41.26370083816893</v>
      </c>
      <c r="W86" s="13" t="s">
        <v>932</v>
      </c>
      <c r="X86" s="37"/>
      <c r="Y86" s="37"/>
      <c r="Z86" s="68"/>
      <c r="AA86" s="38">
        <v>43717</v>
      </c>
      <c r="AB86" s="37" t="s">
        <v>3352</v>
      </c>
      <c r="AC86" s="37"/>
      <c r="AD86" s="37"/>
      <c r="AE86" s="68">
        <v>265</v>
      </c>
      <c r="AF86" s="37"/>
      <c r="AG86" s="24">
        <f>IF(AH86="","",VLOOKUP(AH86,Mapping!AT:AU,2,FALSE))</f>
        <v>2</v>
      </c>
      <c r="AH86" s="13" t="s">
        <v>1</v>
      </c>
    </row>
    <row r="87" spans="1:34">
      <c r="A87" t="s">
        <v>320</v>
      </c>
      <c r="B87" s="44" t="s">
        <v>319</v>
      </c>
      <c r="C87" s="23">
        <f>IFERROR(VLOOKUP(D87,Mapping!AW:BA,5,FALSE),"")</f>
        <v>3</v>
      </c>
      <c r="D87" s="43" t="s">
        <v>943</v>
      </c>
      <c r="E87" s="37"/>
      <c r="F87" s="38">
        <v>43713</v>
      </c>
      <c r="G87" s="37"/>
      <c r="H87" s="13" t="s">
        <v>934</v>
      </c>
      <c r="I87" s="13" t="s">
        <v>143</v>
      </c>
      <c r="J87" s="13" t="s">
        <v>915</v>
      </c>
      <c r="K87" s="69">
        <v>7000</v>
      </c>
      <c r="L87" s="36" t="s">
        <v>3334</v>
      </c>
      <c r="M87" s="38">
        <v>43714</v>
      </c>
      <c r="N87" s="37">
        <v>1030</v>
      </c>
      <c r="O87" s="68">
        <v>0.80800000000000005</v>
      </c>
      <c r="P87" s="68">
        <v>25</v>
      </c>
      <c r="Q87" s="37" t="s">
        <v>3393</v>
      </c>
      <c r="R87" s="36" t="s">
        <v>3335</v>
      </c>
      <c r="S87" s="38">
        <v>43718</v>
      </c>
      <c r="T87" s="37">
        <v>452</v>
      </c>
      <c r="U87" s="68">
        <v>12.1</v>
      </c>
      <c r="V87" s="68">
        <f t="shared" si="2"/>
        <v>40.560471976401175</v>
      </c>
      <c r="W87" s="13" t="s">
        <v>932</v>
      </c>
      <c r="X87" s="37"/>
      <c r="Y87" s="37"/>
      <c r="Z87" s="68"/>
      <c r="AA87" s="38">
        <v>43717</v>
      </c>
      <c r="AB87" s="37" t="s">
        <v>3352</v>
      </c>
      <c r="AC87" s="37"/>
      <c r="AD87" s="37"/>
      <c r="AE87" s="68">
        <v>265</v>
      </c>
      <c r="AF87" s="37">
        <v>1</v>
      </c>
      <c r="AG87" s="24">
        <f>IF(AH87="","",VLOOKUP(AH87,Mapping!AT:AU,2,FALSE))</f>
        <v>2</v>
      </c>
      <c r="AH87" s="13" t="s">
        <v>1</v>
      </c>
    </row>
    <row r="88" spans="1:34">
      <c r="A88" t="s">
        <v>335</v>
      </c>
      <c r="B88" s="44" t="s">
        <v>334</v>
      </c>
      <c r="C88" s="23">
        <f>IFERROR(VLOOKUP(D88,Mapping!AW:BA,5,FALSE),"")</f>
        <v>1</v>
      </c>
      <c r="D88" s="43" t="s">
        <v>905</v>
      </c>
      <c r="E88" s="37"/>
      <c r="F88" s="38">
        <v>43717</v>
      </c>
      <c r="G88" s="37"/>
      <c r="H88" s="13" t="s">
        <v>934</v>
      </c>
      <c r="I88" s="13" t="s">
        <v>143</v>
      </c>
      <c r="J88" s="13" t="s">
        <v>915</v>
      </c>
      <c r="K88" s="69">
        <v>7000</v>
      </c>
      <c r="L88" s="36" t="s">
        <v>3334</v>
      </c>
      <c r="M88" s="38">
        <v>43718</v>
      </c>
      <c r="N88" s="37">
        <v>1370</v>
      </c>
      <c r="O88" s="68">
        <v>0.72399999999999998</v>
      </c>
      <c r="P88" s="68">
        <v>25</v>
      </c>
      <c r="Q88" s="37" t="s">
        <v>2508</v>
      </c>
      <c r="R88" s="36" t="s">
        <v>3335</v>
      </c>
      <c r="S88" s="38">
        <v>43718</v>
      </c>
      <c r="T88" s="37">
        <v>447</v>
      </c>
      <c r="U88" s="68">
        <v>5.38</v>
      </c>
      <c r="V88" s="68">
        <f t="shared" si="2"/>
        <v>18.236051793098774</v>
      </c>
      <c r="W88" s="13" t="s">
        <v>932</v>
      </c>
      <c r="X88" s="37"/>
      <c r="Y88" s="37"/>
      <c r="Z88" s="68"/>
      <c r="AA88" s="38">
        <v>43717</v>
      </c>
      <c r="AB88" s="37" t="s">
        <v>3352</v>
      </c>
      <c r="AC88" s="37"/>
      <c r="AD88" s="37"/>
      <c r="AE88" s="68">
        <v>265</v>
      </c>
      <c r="AF88" s="37">
        <v>1</v>
      </c>
      <c r="AG88" s="24">
        <f>IF(AH88="","",VLOOKUP(AH88,Mapping!AT:AU,2,FALSE))</f>
        <v>2</v>
      </c>
      <c r="AH88" s="13" t="s">
        <v>1</v>
      </c>
    </row>
    <row r="89" spans="1:34">
      <c r="A89" t="s">
        <v>351</v>
      </c>
      <c r="B89" s="44" t="s">
        <v>350</v>
      </c>
      <c r="C89" s="23">
        <f>IFERROR(VLOOKUP(D89,Mapping!AW:BA,5,FALSE),"")</f>
        <v>1</v>
      </c>
      <c r="D89" s="43" t="s">
        <v>905</v>
      </c>
      <c r="E89" s="37"/>
      <c r="F89" s="38">
        <v>43717</v>
      </c>
      <c r="G89" s="37"/>
      <c r="H89" s="13" t="s">
        <v>934</v>
      </c>
      <c r="I89" s="13" t="s">
        <v>143</v>
      </c>
      <c r="J89" s="13" t="s">
        <v>915</v>
      </c>
      <c r="K89" s="69">
        <v>7000</v>
      </c>
      <c r="L89" s="36" t="s">
        <v>3334</v>
      </c>
      <c r="M89" s="38">
        <v>43718</v>
      </c>
      <c r="N89" s="37">
        <v>1613</v>
      </c>
      <c r="O89" s="68">
        <v>0.38</v>
      </c>
      <c r="P89" s="68">
        <v>13.3</v>
      </c>
      <c r="Q89" s="37" t="s">
        <v>1267</v>
      </c>
      <c r="R89" s="36" t="s">
        <v>3335</v>
      </c>
      <c r="S89" s="38">
        <v>43718</v>
      </c>
      <c r="T89" s="37">
        <v>448</v>
      </c>
      <c r="U89" s="68">
        <v>5.0199999999999996</v>
      </c>
      <c r="V89" s="68">
        <f t="shared" si="2"/>
        <v>16.977813852813849</v>
      </c>
      <c r="W89" s="13" t="s">
        <v>932</v>
      </c>
      <c r="X89" s="37"/>
      <c r="Y89" s="37"/>
      <c r="Z89" s="68"/>
      <c r="AA89" s="38">
        <v>43717</v>
      </c>
      <c r="AB89" s="37" t="s">
        <v>3352</v>
      </c>
      <c r="AC89" s="37"/>
      <c r="AD89" s="37"/>
      <c r="AE89" s="68">
        <v>265</v>
      </c>
      <c r="AF89" s="37"/>
      <c r="AG89" s="24">
        <f>IF(AH89="","",VLOOKUP(AH89,Mapping!AT:AU,2,FALSE))</f>
        <v>2</v>
      </c>
      <c r="AH89" s="13" t="s">
        <v>1</v>
      </c>
    </row>
    <row r="90" spans="1:34">
      <c r="A90" t="s">
        <v>351</v>
      </c>
      <c r="B90" s="44" t="s">
        <v>350</v>
      </c>
      <c r="C90" s="23">
        <f>IFERROR(VLOOKUP(D90,Mapping!AW:BA,5,FALSE),"")</f>
        <v>3</v>
      </c>
      <c r="D90" s="43" t="s">
        <v>943</v>
      </c>
      <c r="E90" s="37"/>
      <c r="F90" s="38">
        <v>43717</v>
      </c>
      <c r="G90" s="37"/>
      <c r="H90" s="13" t="s">
        <v>934</v>
      </c>
      <c r="I90" s="13" t="s">
        <v>143</v>
      </c>
      <c r="J90" s="13" t="s">
        <v>915</v>
      </c>
      <c r="K90" s="69">
        <v>7000</v>
      </c>
      <c r="L90" s="36" t="s">
        <v>3334</v>
      </c>
      <c r="M90" s="38">
        <v>43718</v>
      </c>
      <c r="N90" s="37">
        <v>1369</v>
      </c>
      <c r="O90" s="68">
        <v>0.874</v>
      </c>
      <c r="P90" s="68">
        <v>25</v>
      </c>
      <c r="Q90" s="37" t="s">
        <v>1979</v>
      </c>
      <c r="R90" s="36" t="s">
        <v>3335</v>
      </c>
      <c r="S90" s="38">
        <v>43718</v>
      </c>
      <c r="T90" s="37">
        <v>439</v>
      </c>
      <c r="U90" s="68">
        <v>7.62</v>
      </c>
      <c r="V90" s="68">
        <f t="shared" si="2"/>
        <v>26.299440878028577</v>
      </c>
      <c r="W90" s="13" t="s">
        <v>932</v>
      </c>
      <c r="X90" s="37"/>
      <c r="Y90" s="37"/>
      <c r="Z90" s="68"/>
      <c r="AA90" s="38">
        <v>43717</v>
      </c>
      <c r="AB90" s="37" t="s">
        <v>3352</v>
      </c>
      <c r="AC90" s="37"/>
      <c r="AD90" s="37"/>
      <c r="AE90" s="68">
        <v>265</v>
      </c>
      <c r="AF90" s="37"/>
      <c r="AG90" s="24">
        <f>IF(AH90="","",VLOOKUP(AH90,Mapping!AT:AU,2,FALSE))</f>
        <v>2</v>
      </c>
      <c r="AH90" s="13" t="s">
        <v>1</v>
      </c>
    </row>
    <row r="91" spans="1:34">
      <c r="A91" t="s">
        <v>335</v>
      </c>
      <c r="B91" s="44" t="s">
        <v>334</v>
      </c>
      <c r="C91" s="23">
        <f>IFERROR(VLOOKUP(D91,Mapping!AW:BA,5,FALSE),"")</f>
        <v>3</v>
      </c>
      <c r="D91" s="43" t="s">
        <v>943</v>
      </c>
      <c r="E91" s="37"/>
      <c r="F91" s="38">
        <v>43724</v>
      </c>
      <c r="G91" s="37"/>
      <c r="H91" s="13" t="s">
        <v>934</v>
      </c>
      <c r="I91" s="13" t="s">
        <v>143</v>
      </c>
      <c r="J91" s="13" t="s">
        <v>915</v>
      </c>
      <c r="K91" s="69">
        <v>7000</v>
      </c>
      <c r="L91" s="36" t="s">
        <v>3334</v>
      </c>
      <c r="M91" s="38">
        <v>43725</v>
      </c>
      <c r="N91" s="37">
        <v>1122</v>
      </c>
      <c r="O91" s="68">
        <v>0.85399999999999998</v>
      </c>
      <c r="P91" s="68">
        <v>25</v>
      </c>
      <c r="Q91" s="37" t="s">
        <v>1209</v>
      </c>
      <c r="R91" s="36" t="s">
        <v>3335</v>
      </c>
      <c r="S91" s="38">
        <v>43725</v>
      </c>
      <c r="T91" s="37">
        <v>431</v>
      </c>
      <c r="U91" s="68">
        <v>7.7</v>
      </c>
      <c r="V91" s="68">
        <f t="shared" si="2"/>
        <v>27.068832173240526</v>
      </c>
      <c r="W91" s="13" t="s">
        <v>932</v>
      </c>
      <c r="X91" s="37"/>
      <c r="Y91" s="37"/>
      <c r="Z91" s="68"/>
      <c r="AA91" s="38">
        <v>43717</v>
      </c>
      <c r="AB91" s="37" t="s">
        <v>3352</v>
      </c>
      <c r="AC91" s="37"/>
      <c r="AD91" s="37"/>
      <c r="AE91" s="68">
        <v>265</v>
      </c>
      <c r="AF91" s="37">
        <v>1</v>
      </c>
      <c r="AG91" s="24">
        <f>IF(AH91="","",VLOOKUP(AH91,Mapping!AT:AU,2,FALSE))</f>
        <v>2</v>
      </c>
      <c r="AH91" s="13" t="s">
        <v>1</v>
      </c>
    </row>
    <row r="92" spans="1:34">
      <c r="A92" t="s">
        <v>254</v>
      </c>
      <c r="B92" s="44">
        <v>20130325</v>
      </c>
      <c r="C92" s="23">
        <f>IFERROR(VLOOKUP(D92,Mapping!AW:BA,5,FALSE),"")</f>
        <v>2</v>
      </c>
      <c r="D92" s="43" t="s">
        <v>925</v>
      </c>
      <c r="E92" s="37"/>
      <c r="F92" s="38">
        <v>43784</v>
      </c>
      <c r="G92" s="37" t="s">
        <v>3007</v>
      </c>
      <c r="H92" s="13" t="s">
        <v>934</v>
      </c>
      <c r="I92" s="13" t="s">
        <v>143</v>
      </c>
      <c r="J92" s="13" t="s">
        <v>915</v>
      </c>
      <c r="K92" s="69">
        <v>7000</v>
      </c>
      <c r="L92" s="36" t="s">
        <v>3334</v>
      </c>
      <c r="M92" s="38">
        <v>43790</v>
      </c>
      <c r="N92" s="37">
        <v>2002</v>
      </c>
      <c r="O92" s="68">
        <v>4</v>
      </c>
      <c r="P92" s="68">
        <v>8.5399999999999991</v>
      </c>
      <c r="Q92" s="37" t="s">
        <v>2320</v>
      </c>
      <c r="R92" s="36" t="s">
        <v>3335</v>
      </c>
      <c r="S92" s="38">
        <v>43790</v>
      </c>
      <c r="T92" s="37">
        <v>398</v>
      </c>
      <c r="U92" s="68">
        <v>4</v>
      </c>
      <c r="V92" s="68">
        <f t="shared" si="2"/>
        <v>15.227653418608192</v>
      </c>
      <c r="W92" s="13" t="s">
        <v>932</v>
      </c>
      <c r="X92" s="37"/>
      <c r="Y92" s="37"/>
      <c r="Z92" s="68">
        <v>1.64175</v>
      </c>
      <c r="AA92" s="38">
        <v>43804</v>
      </c>
      <c r="AB92" s="37" t="s">
        <v>3394</v>
      </c>
      <c r="AC92" s="37" t="s">
        <v>3395</v>
      </c>
      <c r="AD92" s="37"/>
      <c r="AE92" s="68"/>
      <c r="AF92" s="37"/>
      <c r="AG92" s="24">
        <f>IF(AH92="","",VLOOKUP(AH92,Mapping!AT:AU,2,FALSE))</f>
        <v>2</v>
      </c>
      <c r="AH92" s="13" t="s">
        <v>1</v>
      </c>
    </row>
    <row r="93" spans="1:34">
      <c r="A93" t="s">
        <v>361</v>
      </c>
      <c r="B93" s="44" t="s">
        <v>360</v>
      </c>
      <c r="C93" s="23">
        <f>IFERROR(VLOOKUP(D93,Mapping!AW:BA,5,FALSE),"")</f>
        <v>2</v>
      </c>
      <c r="D93" s="43" t="s">
        <v>925</v>
      </c>
      <c r="E93" s="37"/>
      <c r="F93" s="38">
        <v>43784</v>
      </c>
      <c r="G93" s="37" t="s">
        <v>3007</v>
      </c>
      <c r="H93" s="13" t="s">
        <v>934</v>
      </c>
      <c r="I93" s="13" t="s">
        <v>143</v>
      </c>
      <c r="J93" s="13" t="s">
        <v>915</v>
      </c>
      <c r="K93" s="69">
        <v>7000</v>
      </c>
      <c r="L93" s="36" t="s">
        <v>3334</v>
      </c>
      <c r="M93" s="38">
        <v>43790</v>
      </c>
      <c r="N93" s="37">
        <v>1282</v>
      </c>
      <c r="O93" s="68">
        <v>7.22</v>
      </c>
      <c r="P93" s="68">
        <v>11.27</v>
      </c>
      <c r="Q93" s="37" t="s">
        <v>2323</v>
      </c>
      <c r="R93" s="36" t="s">
        <v>3335</v>
      </c>
      <c r="S93" s="38">
        <v>43790</v>
      </c>
      <c r="T93" s="37">
        <v>418</v>
      </c>
      <c r="U93" s="68">
        <v>7.22</v>
      </c>
      <c r="V93" s="68">
        <f t="shared" si="2"/>
        <v>26.170798898071624</v>
      </c>
      <c r="W93" s="13" t="s">
        <v>932</v>
      </c>
      <c r="X93" s="37"/>
      <c r="Y93" s="37"/>
      <c r="Z93" s="68">
        <v>0.95526315799999995</v>
      </c>
      <c r="AA93" s="38">
        <v>43804</v>
      </c>
      <c r="AB93" s="37" t="s">
        <v>3394</v>
      </c>
      <c r="AC93" s="37" t="s">
        <v>3396</v>
      </c>
      <c r="AD93" s="37"/>
      <c r="AE93" s="68"/>
      <c r="AF93" s="37"/>
      <c r="AG93" s="24">
        <f>IF(AH93="","",VLOOKUP(AH93,Mapping!AT:AU,2,FALSE))</f>
        <v>2</v>
      </c>
      <c r="AH93" s="13" t="s">
        <v>1</v>
      </c>
    </row>
    <row r="94" spans="1:34">
      <c r="A94" t="s">
        <v>412</v>
      </c>
      <c r="B94" s="44" t="s">
        <v>411</v>
      </c>
      <c r="C94" s="23">
        <f>IFERROR(VLOOKUP(D94,Mapping!AW:BA,5,FALSE),"")</f>
        <v>2</v>
      </c>
      <c r="D94" s="43" t="s">
        <v>925</v>
      </c>
      <c r="E94" s="37"/>
      <c r="F94" s="38">
        <v>43784</v>
      </c>
      <c r="G94" s="37" t="s">
        <v>3007</v>
      </c>
      <c r="H94" s="13" t="s">
        <v>934</v>
      </c>
      <c r="I94" s="13" t="s">
        <v>143</v>
      </c>
      <c r="J94" s="13" t="s">
        <v>915</v>
      </c>
      <c r="K94" s="69">
        <v>7000</v>
      </c>
      <c r="L94" s="36" t="s">
        <v>3334</v>
      </c>
      <c r="M94" s="38">
        <v>43790</v>
      </c>
      <c r="N94" s="37">
        <v>1577</v>
      </c>
      <c r="O94" s="68">
        <v>3.44</v>
      </c>
      <c r="P94" s="68">
        <v>9.52</v>
      </c>
      <c r="Q94" s="37" t="s">
        <v>2322</v>
      </c>
      <c r="R94" s="36" t="s">
        <v>3335</v>
      </c>
      <c r="S94" s="38">
        <v>43790</v>
      </c>
      <c r="T94" s="37">
        <v>413</v>
      </c>
      <c r="U94" s="68">
        <v>3.44</v>
      </c>
      <c r="V94" s="68">
        <f t="shared" si="2"/>
        <v>12.620148213368552</v>
      </c>
      <c r="W94" s="13" t="s">
        <v>932</v>
      </c>
      <c r="X94" s="37"/>
      <c r="Y94" s="37"/>
      <c r="Z94" s="68">
        <v>1.9809593029999999</v>
      </c>
      <c r="AA94" s="38">
        <v>43804</v>
      </c>
      <c r="AB94" s="37" t="s">
        <v>3394</v>
      </c>
      <c r="AC94" s="37" t="s">
        <v>3397</v>
      </c>
      <c r="AD94" s="37"/>
      <c r="AE94" s="68"/>
      <c r="AF94" s="37"/>
      <c r="AG94" s="24">
        <f>IF(AH94="","",VLOOKUP(AH94,Mapping!AT:AU,2,FALSE))</f>
        <v>2</v>
      </c>
      <c r="AH94" s="13" t="s">
        <v>1</v>
      </c>
    </row>
    <row r="95" spans="1:34">
      <c r="A95" t="s">
        <v>207</v>
      </c>
      <c r="B95" s="44">
        <v>19891053</v>
      </c>
      <c r="C95" s="23">
        <f>IFERROR(VLOOKUP(D95,Mapping!AW:BA,5,FALSE),"")</f>
        <v>2</v>
      </c>
      <c r="D95" s="43" t="s">
        <v>925</v>
      </c>
      <c r="E95" s="37"/>
      <c r="F95" s="38">
        <v>43795</v>
      </c>
      <c r="G95" s="37" t="s">
        <v>3007</v>
      </c>
      <c r="H95" s="13" t="s">
        <v>934</v>
      </c>
      <c r="I95" s="13" t="s">
        <v>143</v>
      </c>
      <c r="J95" s="13" t="s">
        <v>915</v>
      </c>
      <c r="K95" s="69">
        <v>7000</v>
      </c>
      <c r="L95" s="36" t="s">
        <v>3334</v>
      </c>
      <c r="M95" s="38">
        <v>43796</v>
      </c>
      <c r="N95" s="37">
        <v>1173</v>
      </c>
      <c r="O95" s="68">
        <v>1.08</v>
      </c>
      <c r="P95" s="68">
        <v>25</v>
      </c>
      <c r="Q95" s="37" t="s">
        <v>3329</v>
      </c>
      <c r="R95" s="36" t="s">
        <v>3335</v>
      </c>
      <c r="S95" s="38">
        <v>43796</v>
      </c>
      <c r="T95" s="37">
        <v>436</v>
      </c>
      <c r="U95" s="68">
        <v>4.04</v>
      </c>
      <c r="V95" s="68">
        <v>14.039477342229636</v>
      </c>
      <c r="W95" s="13" t="s">
        <v>932</v>
      </c>
      <c r="X95" s="37"/>
      <c r="Y95" s="37"/>
      <c r="Z95" s="68">
        <v>1.7806930700000001</v>
      </c>
      <c r="AA95" s="38">
        <v>43804</v>
      </c>
      <c r="AB95" s="37" t="s">
        <v>3394</v>
      </c>
      <c r="AC95" s="37" t="s">
        <v>3398</v>
      </c>
      <c r="AD95" s="37"/>
      <c r="AE95" s="68"/>
      <c r="AF95" s="37"/>
      <c r="AG95" s="24">
        <f>IF(AH95="","",VLOOKUP(AH95,Mapping!AT:AU,2,FALSE))</f>
        <v>2</v>
      </c>
      <c r="AH95" s="13" t="s">
        <v>1</v>
      </c>
    </row>
    <row r="96" spans="1:34">
      <c r="A96" t="s">
        <v>217</v>
      </c>
      <c r="B96" s="44">
        <v>19920001</v>
      </c>
      <c r="C96" s="23">
        <f>IFERROR(VLOOKUP(D96,Mapping!AW:BA,5,FALSE),"")</f>
        <v>2</v>
      </c>
      <c r="D96" s="43" t="s">
        <v>925</v>
      </c>
      <c r="E96" s="37"/>
      <c r="F96" s="38">
        <v>43795</v>
      </c>
      <c r="G96" s="37" t="s">
        <v>3007</v>
      </c>
      <c r="H96" s="13" t="s">
        <v>934</v>
      </c>
      <c r="I96" s="13" t="s">
        <v>143</v>
      </c>
      <c r="J96" s="13" t="s">
        <v>915</v>
      </c>
      <c r="K96" s="69">
        <v>7000</v>
      </c>
      <c r="L96" s="36" t="s">
        <v>3334</v>
      </c>
      <c r="M96" s="38">
        <v>43796</v>
      </c>
      <c r="N96" s="37">
        <v>1266</v>
      </c>
      <c r="O96" s="68">
        <v>0.69599999999999995</v>
      </c>
      <c r="P96" s="68">
        <v>24.36</v>
      </c>
      <c r="Q96" s="37" t="s">
        <v>1267</v>
      </c>
      <c r="R96" s="36" t="s">
        <v>3335</v>
      </c>
      <c r="S96" s="38">
        <v>43796</v>
      </c>
      <c r="T96" s="37">
        <v>423</v>
      </c>
      <c r="U96" s="68">
        <v>1.96</v>
      </c>
      <c r="V96" s="68">
        <v>7.020560212049574</v>
      </c>
      <c r="W96" s="13" t="s">
        <v>932</v>
      </c>
      <c r="X96" s="37"/>
      <c r="Y96" s="37"/>
      <c r="Z96" s="68">
        <v>3.5609693880000002</v>
      </c>
      <c r="AA96" s="38">
        <v>43804</v>
      </c>
      <c r="AB96" s="37" t="s">
        <v>3394</v>
      </c>
      <c r="AC96" s="37" t="s">
        <v>3399</v>
      </c>
      <c r="AD96" s="37"/>
      <c r="AE96" s="68"/>
      <c r="AF96" s="37"/>
      <c r="AG96" s="24">
        <f>IF(AH96="","",VLOOKUP(AH96,Mapping!AT:AU,2,FALSE))</f>
        <v>2</v>
      </c>
      <c r="AH96" s="13" t="s">
        <v>1</v>
      </c>
    </row>
    <row r="97" spans="1:34">
      <c r="A97" t="s">
        <v>250</v>
      </c>
      <c r="B97" s="44">
        <v>20110476</v>
      </c>
      <c r="C97" s="23">
        <f>IFERROR(VLOOKUP(D97,Mapping!AW:BA,5,FALSE),"")</f>
        <v>2</v>
      </c>
      <c r="D97" s="43" t="s">
        <v>925</v>
      </c>
      <c r="E97" s="37"/>
      <c r="F97" s="38">
        <v>43795</v>
      </c>
      <c r="G97" s="37" t="s">
        <v>3007</v>
      </c>
      <c r="H97" s="13" t="s">
        <v>934</v>
      </c>
      <c r="I97" s="13" t="s">
        <v>143</v>
      </c>
      <c r="J97" s="13" t="s">
        <v>915</v>
      </c>
      <c r="K97" s="69">
        <v>7000</v>
      </c>
      <c r="L97" s="36" t="s">
        <v>3334</v>
      </c>
      <c r="M97" s="38">
        <v>43796</v>
      </c>
      <c r="N97" s="37">
        <v>1327</v>
      </c>
      <c r="O97" s="68">
        <v>0.57799999999999996</v>
      </c>
      <c r="P97" s="68">
        <v>20.23</v>
      </c>
      <c r="Q97" s="37" t="s">
        <v>2508</v>
      </c>
      <c r="R97" s="36" t="s">
        <v>3335</v>
      </c>
      <c r="S97" s="38">
        <v>43796</v>
      </c>
      <c r="T97" s="37">
        <v>438</v>
      </c>
      <c r="U97" s="68">
        <v>2.56</v>
      </c>
      <c r="V97" s="68">
        <f>(U97/(660*T97))*1000000</f>
        <v>8.8556800885568006</v>
      </c>
      <c r="W97" s="13" t="s">
        <v>932</v>
      </c>
      <c r="X97" s="37"/>
      <c r="Y97" s="37"/>
      <c r="Z97" s="68">
        <v>2.8230468750000002</v>
      </c>
      <c r="AA97" s="38">
        <v>43804</v>
      </c>
      <c r="AB97" s="37" t="s">
        <v>3394</v>
      </c>
      <c r="AC97" s="37" t="s">
        <v>3400</v>
      </c>
      <c r="AD97" s="37"/>
      <c r="AE97" s="68"/>
      <c r="AF97" s="37"/>
      <c r="AG97" s="24">
        <f>IF(AH97="","",VLOOKUP(AH97,Mapping!AT:AU,2,FALSE))</f>
        <v>2</v>
      </c>
      <c r="AH97" s="13" t="s">
        <v>1</v>
      </c>
    </row>
    <row r="98" spans="1:34">
      <c r="A98" t="s">
        <v>201</v>
      </c>
      <c r="B98" s="44">
        <v>19891015</v>
      </c>
      <c r="C98" s="23">
        <f>IFERROR(VLOOKUP(D98,Mapping!AW:BA,5,FALSE),"")</f>
        <v>3</v>
      </c>
      <c r="D98" s="43" t="s">
        <v>943</v>
      </c>
      <c r="E98" s="37"/>
      <c r="F98" s="38">
        <v>43850</v>
      </c>
      <c r="G98" s="37" t="s">
        <v>3401</v>
      </c>
      <c r="H98" s="13" t="s">
        <v>934</v>
      </c>
      <c r="I98" s="13" t="s">
        <v>143</v>
      </c>
      <c r="J98" s="13" t="s">
        <v>915</v>
      </c>
      <c r="K98" s="69">
        <v>7000</v>
      </c>
      <c r="L98" s="36" t="s">
        <v>3334</v>
      </c>
      <c r="M98" s="38">
        <v>43850</v>
      </c>
      <c r="N98" s="37">
        <v>894</v>
      </c>
      <c r="O98" s="68">
        <v>1.66</v>
      </c>
      <c r="P98" s="68">
        <v>25</v>
      </c>
      <c r="Q98" s="37" t="s">
        <v>1963</v>
      </c>
      <c r="R98" s="36" t="s">
        <v>3335</v>
      </c>
      <c r="S98" s="38">
        <v>43851</v>
      </c>
      <c r="T98" s="37">
        <v>423</v>
      </c>
      <c r="U98" s="68">
        <v>9.3800000000000008</v>
      </c>
      <c r="V98" s="68">
        <v>33.598395300522967</v>
      </c>
      <c r="W98" s="13" t="s">
        <v>932</v>
      </c>
      <c r="X98" s="37"/>
      <c r="Y98" s="37"/>
      <c r="Z98" s="68"/>
      <c r="AA98" s="38"/>
      <c r="AB98" s="36" t="s">
        <v>3402</v>
      </c>
      <c r="AC98" s="36" t="s">
        <v>3403</v>
      </c>
      <c r="AD98" s="37"/>
      <c r="AE98" s="68"/>
      <c r="AF98" s="37"/>
      <c r="AG98" s="24">
        <f>IF(AH98="","",VLOOKUP(AH98,Mapping!AT:AU,2,FALSE))</f>
        <v>2</v>
      </c>
      <c r="AH98" s="13" t="s">
        <v>1</v>
      </c>
    </row>
    <row r="99" spans="1:34">
      <c r="A99" t="s">
        <v>201</v>
      </c>
      <c r="B99" s="44">
        <v>19891015</v>
      </c>
      <c r="C99" s="23">
        <f>IFERROR(VLOOKUP(D99,Mapping!AW:BA,5,FALSE),"")</f>
        <v>3</v>
      </c>
      <c r="D99" s="43" t="s">
        <v>943</v>
      </c>
      <c r="E99" s="37"/>
      <c r="F99" s="38">
        <v>43850</v>
      </c>
      <c r="G99" s="37" t="s">
        <v>3401</v>
      </c>
      <c r="H99" s="13" t="s">
        <v>3340</v>
      </c>
      <c r="I99" s="13" t="s">
        <v>914</v>
      </c>
      <c r="J99" s="13" t="s">
        <v>915</v>
      </c>
      <c r="K99" s="69">
        <v>7000</v>
      </c>
      <c r="L99" s="36" t="s">
        <v>3334</v>
      </c>
      <c r="M99" s="38">
        <v>43850</v>
      </c>
      <c r="N99" s="37">
        <v>834</v>
      </c>
      <c r="O99" s="68">
        <v>0.5</v>
      </c>
      <c r="P99" s="68">
        <v>17.5</v>
      </c>
      <c r="Q99" s="37" t="s">
        <v>1975</v>
      </c>
      <c r="R99" s="36" t="s">
        <v>3335</v>
      </c>
      <c r="S99" s="38">
        <v>43857</v>
      </c>
      <c r="T99" s="37">
        <v>404</v>
      </c>
      <c r="U99" s="68">
        <v>7.14</v>
      </c>
      <c r="V99" s="68">
        <v>26.777677767776776</v>
      </c>
      <c r="W99" s="13" t="s">
        <v>932</v>
      </c>
      <c r="X99" s="37"/>
      <c r="Y99" s="37"/>
      <c r="Z99" s="68"/>
      <c r="AA99" s="38"/>
      <c r="AB99" s="37"/>
      <c r="AC99" s="37"/>
      <c r="AD99" s="37"/>
      <c r="AE99" s="68"/>
      <c r="AF99" s="37"/>
      <c r="AG99" s="24">
        <f>IF(AH99="","",VLOOKUP(AH99,Mapping!AT:AU,2,FALSE))</f>
        <v>2</v>
      </c>
      <c r="AH99" s="13" t="s">
        <v>1</v>
      </c>
    </row>
    <row r="100" spans="1:34">
      <c r="A100" t="s">
        <v>3254</v>
      </c>
      <c r="B100" s="44" t="s">
        <v>391</v>
      </c>
      <c r="C100" s="23">
        <f>IFERROR(VLOOKUP(D100,Mapping!AW:BA,5,FALSE),"")</f>
        <v>2</v>
      </c>
      <c r="D100" s="43" t="s">
        <v>925</v>
      </c>
      <c r="E100" s="37"/>
      <c r="F100" s="38">
        <v>43850</v>
      </c>
      <c r="G100" s="37" t="s">
        <v>3401</v>
      </c>
      <c r="H100" s="13" t="s">
        <v>3340</v>
      </c>
      <c r="I100" s="13" t="s">
        <v>950</v>
      </c>
      <c r="J100" s="13" t="s">
        <v>915</v>
      </c>
      <c r="K100" s="69">
        <v>7000</v>
      </c>
      <c r="L100" s="36" t="s">
        <v>3334</v>
      </c>
      <c r="M100" s="38">
        <v>43851</v>
      </c>
      <c r="N100" s="37">
        <v>1372</v>
      </c>
      <c r="O100" s="68">
        <v>0.42199999999999999</v>
      </c>
      <c r="P100" s="68">
        <v>14.77</v>
      </c>
      <c r="Q100" s="37" t="s">
        <v>1358</v>
      </c>
      <c r="R100" s="36" t="s">
        <v>3335</v>
      </c>
      <c r="S100" s="38">
        <v>43857</v>
      </c>
      <c r="T100" s="37">
        <v>369</v>
      </c>
      <c r="U100" s="68">
        <v>3.84</v>
      </c>
      <c r="V100" s="68">
        <f>(U100/(660*T100))*1000000</f>
        <v>15.767430401576741</v>
      </c>
      <c r="W100" s="13" t="s">
        <v>932</v>
      </c>
      <c r="X100" s="37"/>
      <c r="Y100" s="37"/>
      <c r="Z100" s="68"/>
      <c r="AA100" s="38"/>
      <c r="AB100" s="37"/>
      <c r="AC100" s="37"/>
      <c r="AD100" s="37"/>
      <c r="AE100" s="68"/>
      <c r="AF100" s="37"/>
      <c r="AG100" s="24">
        <f>IF(AH100="","",VLOOKUP(AH100,Mapping!AT:AU,2,FALSE))</f>
        <v>2</v>
      </c>
      <c r="AH100" s="13" t="s">
        <v>1</v>
      </c>
    </row>
    <row r="101" spans="1:34">
      <c r="A101" t="s">
        <v>3254</v>
      </c>
      <c r="B101" s="44" t="s">
        <v>391</v>
      </c>
      <c r="C101" s="23">
        <f>IFERROR(VLOOKUP(D101,Mapping!AW:BA,5,FALSE),"")</f>
        <v>2</v>
      </c>
      <c r="D101" s="43" t="s">
        <v>925</v>
      </c>
      <c r="E101" s="37"/>
      <c r="F101" s="38">
        <v>43850</v>
      </c>
      <c r="G101" s="37" t="s">
        <v>3401</v>
      </c>
      <c r="H101" s="13" t="s">
        <v>934</v>
      </c>
      <c r="I101" s="13" t="s">
        <v>143</v>
      </c>
      <c r="J101" s="13" t="s">
        <v>915</v>
      </c>
      <c r="K101" s="69">
        <v>7000</v>
      </c>
      <c r="L101" s="36" t="s">
        <v>3334</v>
      </c>
      <c r="M101" s="38">
        <v>43851</v>
      </c>
      <c r="N101" s="37">
        <v>710</v>
      </c>
      <c r="O101" s="68">
        <v>0.59</v>
      </c>
      <c r="P101" s="68">
        <v>20.65</v>
      </c>
      <c r="Q101" s="37" t="s">
        <v>1971</v>
      </c>
      <c r="R101" s="36" t="s">
        <v>3335</v>
      </c>
      <c r="S101" s="38">
        <v>43851</v>
      </c>
      <c r="T101" s="37">
        <v>384</v>
      </c>
      <c r="U101" s="68">
        <v>4.12</v>
      </c>
      <c r="V101" s="68">
        <f>(U101/(660*T101))*1000000</f>
        <v>16.256313131313131</v>
      </c>
      <c r="W101" s="13" t="s">
        <v>932</v>
      </c>
      <c r="X101" s="37"/>
      <c r="Y101" s="37"/>
      <c r="Z101" s="68"/>
      <c r="AA101" s="38"/>
      <c r="AB101" s="36" t="s">
        <v>3402</v>
      </c>
      <c r="AC101" s="36" t="s">
        <v>3404</v>
      </c>
      <c r="AD101" s="37"/>
      <c r="AE101" s="68"/>
      <c r="AF101" s="37"/>
      <c r="AG101" s="24">
        <f>IF(AH101="","",VLOOKUP(AH101,Mapping!AT:AU,2,FALSE))</f>
        <v>2</v>
      </c>
      <c r="AH101" s="13" t="s">
        <v>1</v>
      </c>
    </row>
    <row r="102" spans="1:34">
      <c r="A102" t="s">
        <v>232</v>
      </c>
      <c r="B102" s="44">
        <v>19950030</v>
      </c>
      <c r="C102" s="23">
        <f>IFERROR(VLOOKUP(D102,Mapping!AW:BA,5,FALSE),"")</f>
        <v>3</v>
      </c>
      <c r="D102" s="43" t="s">
        <v>943</v>
      </c>
      <c r="E102" s="37"/>
      <c r="F102" s="38">
        <v>43853</v>
      </c>
      <c r="G102" s="37" t="s">
        <v>2895</v>
      </c>
      <c r="H102" s="13" t="s">
        <v>934</v>
      </c>
      <c r="I102" s="13" t="s">
        <v>143</v>
      </c>
      <c r="J102" s="13" t="s">
        <v>915</v>
      </c>
      <c r="K102" s="69">
        <v>7000</v>
      </c>
      <c r="L102" s="36" t="s">
        <v>3334</v>
      </c>
      <c r="M102" s="38">
        <v>43857</v>
      </c>
      <c r="N102" s="37">
        <v>1172</v>
      </c>
      <c r="O102" s="68">
        <v>0.81599999999999995</v>
      </c>
      <c r="P102" s="68">
        <v>25</v>
      </c>
      <c r="Q102" s="37" t="s">
        <v>1362</v>
      </c>
      <c r="R102" s="36" t="s">
        <v>3335</v>
      </c>
      <c r="S102" s="38">
        <v>43857</v>
      </c>
      <c r="T102" s="37">
        <v>395</v>
      </c>
      <c r="U102" s="68">
        <v>14</v>
      </c>
      <c r="V102" s="68">
        <v>53.70157268891446</v>
      </c>
      <c r="W102" s="13" t="s">
        <v>932</v>
      </c>
      <c r="X102" s="37"/>
      <c r="Y102" s="37"/>
      <c r="Z102" s="68"/>
      <c r="AA102" s="38"/>
      <c r="AB102" s="36" t="s">
        <v>3402</v>
      </c>
      <c r="AC102" s="36" t="s">
        <v>3405</v>
      </c>
      <c r="AD102" s="37"/>
      <c r="AE102" s="68"/>
      <c r="AF102" s="37"/>
      <c r="AG102" s="24">
        <f>IF(AH102="","",VLOOKUP(AH102,Mapping!AT:AU,2,FALSE))</f>
        <v>2</v>
      </c>
      <c r="AH102" s="13" t="s">
        <v>1</v>
      </c>
    </row>
    <row r="103" spans="1:34">
      <c r="A103" t="s">
        <v>232</v>
      </c>
      <c r="B103" s="44">
        <v>19950030</v>
      </c>
      <c r="C103" s="23">
        <f>IFERROR(VLOOKUP(D103,Mapping!AW:BA,5,FALSE),"")</f>
        <v>3</v>
      </c>
      <c r="D103" s="43" t="s">
        <v>943</v>
      </c>
      <c r="E103" s="37"/>
      <c r="F103" s="38">
        <v>43853</v>
      </c>
      <c r="G103" s="37" t="s">
        <v>2895</v>
      </c>
      <c r="H103" s="13" t="s">
        <v>3340</v>
      </c>
      <c r="I103" s="13" t="s">
        <v>914</v>
      </c>
      <c r="J103" s="13" t="s">
        <v>915</v>
      </c>
      <c r="K103" s="69">
        <v>7000</v>
      </c>
      <c r="L103" s="36" t="s">
        <v>3334</v>
      </c>
      <c r="M103" s="38">
        <v>43865</v>
      </c>
      <c r="N103" s="37" t="s">
        <v>147</v>
      </c>
      <c r="O103" s="68">
        <v>0.222</v>
      </c>
      <c r="P103" s="68">
        <v>7.77</v>
      </c>
      <c r="Q103" s="37" t="s">
        <v>3357</v>
      </c>
      <c r="R103" s="36" t="s">
        <v>3335</v>
      </c>
      <c r="S103" s="38">
        <v>43857</v>
      </c>
      <c r="T103" s="37">
        <v>410</v>
      </c>
      <c r="U103" s="68">
        <v>6.28</v>
      </c>
      <c r="V103" s="68">
        <v>23.207686622320772</v>
      </c>
      <c r="W103" s="13" t="s">
        <v>932</v>
      </c>
      <c r="X103" s="37"/>
      <c r="Y103" s="37"/>
      <c r="Z103" s="68"/>
      <c r="AA103" s="38"/>
      <c r="AB103" s="37"/>
      <c r="AC103" s="37"/>
      <c r="AD103" s="37"/>
      <c r="AE103" s="68"/>
      <c r="AF103" s="37"/>
      <c r="AG103" s="24">
        <f>IF(AH103="","",VLOOKUP(AH103,Mapping!AT:AU,2,FALSE))</f>
        <v>2</v>
      </c>
      <c r="AH103" s="13" t="s">
        <v>1</v>
      </c>
    </row>
    <row r="104" spans="1:34">
      <c r="A104" t="s">
        <v>3252</v>
      </c>
      <c r="B104" s="44" t="s">
        <v>393</v>
      </c>
      <c r="C104" s="23">
        <f>IFERROR(VLOOKUP(D104,Mapping!AW:BA,5,FALSE),"")</f>
        <v>2</v>
      </c>
      <c r="D104" s="43" t="s">
        <v>925</v>
      </c>
      <c r="E104" s="37"/>
      <c r="F104" s="38">
        <v>43853</v>
      </c>
      <c r="G104" s="37" t="s">
        <v>2895</v>
      </c>
      <c r="H104" s="13" t="s">
        <v>3340</v>
      </c>
      <c r="I104" s="13" t="s">
        <v>935</v>
      </c>
      <c r="J104" s="13" t="s">
        <v>915</v>
      </c>
      <c r="K104" s="69">
        <v>7000</v>
      </c>
      <c r="L104" s="36" t="s">
        <v>3334</v>
      </c>
      <c r="M104" s="38">
        <v>43865</v>
      </c>
      <c r="N104" s="37">
        <v>1172</v>
      </c>
      <c r="O104" s="68">
        <v>0.47599999999999998</v>
      </c>
      <c r="P104" s="68">
        <v>16.66</v>
      </c>
      <c r="Q104" s="37" t="s">
        <v>2324</v>
      </c>
      <c r="R104" s="36" t="s">
        <v>3335</v>
      </c>
      <c r="S104" s="38">
        <v>43857</v>
      </c>
      <c r="T104" s="37">
        <v>371</v>
      </c>
      <c r="U104" s="68">
        <v>8</v>
      </c>
      <c r="V104" s="68">
        <f>(U104/(660*T104))*1000000</f>
        <v>32.671730784938333</v>
      </c>
      <c r="W104" s="13" t="s">
        <v>932</v>
      </c>
      <c r="X104" s="37"/>
      <c r="Y104" s="37"/>
      <c r="Z104" s="68"/>
      <c r="AA104" s="38"/>
      <c r="AB104" s="37"/>
      <c r="AC104" s="37"/>
      <c r="AD104" s="37"/>
      <c r="AE104" s="68"/>
      <c r="AF104" s="37"/>
      <c r="AG104" s="24">
        <f>IF(AH104="","",VLOOKUP(AH104,Mapping!AT:AU,2,FALSE))</f>
        <v>2</v>
      </c>
      <c r="AH104" s="13" t="s">
        <v>1</v>
      </c>
    </row>
    <row r="105" spans="1:34">
      <c r="A105" t="s">
        <v>3252</v>
      </c>
      <c r="B105" s="44" t="s">
        <v>393</v>
      </c>
      <c r="C105" s="23">
        <f>IFERROR(VLOOKUP(D105,Mapping!AW:BA,5,FALSE),"")</f>
        <v>2</v>
      </c>
      <c r="D105" s="43" t="s">
        <v>925</v>
      </c>
      <c r="E105" s="37"/>
      <c r="F105" s="38">
        <v>43853</v>
      </c>
      <c r="G105" s="37" t="s">
        <v>2895</v>
      </c>
      <c r="H105" s="13" t="s">
        <v>934</v>
      </c>
      <c r="I105" s="13" t="s">
        <v>143</v>
      </c>
      <c r="J105" s="13" t="s">
        <v>915</v>
      </c>
      <c r="K105" s="69">
        <v>7000</v>
      </c>
      <c r="L105" s="36" t="s">
        <v>3334</v>
      </c>
      <c r="M105" s="38">
        <v>43865</v>
      </c>
      <c r="N105" s="37">
        <v>1109</v>
      </c>
      <c r="O105" s="68">
        <v>1.17</v>
      </c>
      <c r="P105" s="68">
        <v>25</v>
      </c>
      <c r="Q105" s="37" t="s">
        <v>1411</v>
      </c>
      <c r="R105" s="36" t="s">
        <v>3335</v>
      </c>
      <c r="S105" s="38">
        <v>43857</v>
      </c>
      <c r="T105" s="37">
        <v>405</v>
      </c>
      <c r="U105" s="68">
        <v>14.3</v>
      </c>
      <c r="V105" s="68">
        <f>(U105/(660*T105))*1000000</f>
        <v>53.497942386831276</v>
      </c>
      <c r="W105" s="13" t="s">
        <v>932</v>
      </c>
      <c r="X105" s="37"/>
      <c r="Y105" s="37"/>
      <c r="Z105" s="68"/>
      <c r="AA105" s="38"/>
      <c r="AB105" s="36" t="s">
        <v>3402</v>
      </c>
      <c r="AC105" s="36" t="s">
        <v>3406</v>
      </c>
      <c r="AD105" s="37"/>
      <c r="AE105" s="68"/>
      <c r="AF105" s="37"/>
      <c r="AG105" s="24">
        <f>IF(AH105="","",VLOOKUP(AH105,Mapping!AT:AU,2,FALSE))</f>
        <v>2</v>
      </c>
      <c r="AH105" s="13" t="s">
        <v>1</v>
      </c>
    </row>
    <row r="106" spans="1:34">
      <c r="A106" t="s">
        <v>207</v>
      </c>
      <c r="B106" s="44">
        <v>19891053</v>
      </c>
      <c r="C106" s="23">
        <f>IFERROR(VLOOKUP(D106,Mapping!AW:BA,5,FALSE),"")</f>
        <v>3</v>
      </c>
      <c r="D106" s="43" t="s">
        <v>943</v>
      </c>
      <c r="E106" s="37"/>
      <c r="F106" s="38">
        <v>43864</v>
      </c>
      <c r="G106" s="37" t="s">
        <v>2879</v>
      </c>
      <c r="H106" s="13" t="s">
        <v>934</v>
      </c>
      <c r="I106" s="13" t="s">
        <v>143</v>
      </c>
      <c r="J106" s="13" t="s">
        <v>915</v>
      </c>
      <c r="K106" s="69">
        <v>7000</v>
      </c>
      <c r="L106" s="36" t="s">
        <v>3334</v>
      </c>
      <c r="M106" s="38">
        <v>43893</v>
      </c>
      <c r="N106" s="37">
        <v>1164</v>
      </c>
      <c r="O106" s="68">
        <v>1.51</v>
      </c>
      <c r="P106" s="68">
        <v>25</v>
      </c>
      <c r="Q106" s="37" t="s">
        <v>2692</v>
      </c>
      <c r="R106" s="36" t="s">
        <v>3335</v>
      </c>
      <c r="S106" s="38">
        <v>43894</v>
      </c>
      <c r="T106" s="37">
        <v>422</v>
      </c>
      <c r="U106" s="68">
        <v>6.92</v>
      </c>
      <c r="V106" s="68">
        <v>24.845612523337639</v>
      </c>
      <c r="W106" s="13" t="s">
        <v>932</v>
      </c>
      <c r="X106" s="37"/>
      <c r="Y106" s="37"/>
      <c r="Z106" s="68"/>
      <c r="AA106" s="38"/>
      <c r="AB106" s="36" t="s">
        <v>3402</v>
      </c>
      <c r="AC106" s="36" t="s">
        <v>3407</v>
      </c>
      <c r="AD106" s="37"/>
      <c r="AE106" s="68"/>
      <c r="AF106" s="37"/>
      <c r="AG106" s="24">
        <f>IF(AH106="","",VLOOKUP(AH106,Mapping!AT:AU,2,FALSE))</f>
        <v>2</v>
      </c>
      <c r="AH106" s="13" t="s">
        <v>1</v>
      </c>
    </row>
    <row r="107" spans="1:34">
      <c r="A107" t="s">
        <v>207</v>
      </c>
      <c r="B107" s="44">
        <v>19891053</v>
      </c>
      <c r="C107" s="23">
        <f>IFERROR(VLOOKUP(D107,Mapping!AW:BA,5,FALSE),"")</f>
        <v>3</v>
      </c>
      <c r="D107" s="43" t="s">
        <v>943</v>
      </c>
      <c r="E107" s="37"/>
      <c r="F107" s="38">
        <v>43864</v>
      </c>
      <c r="G107" s="37" t="s">
        <v>2879</v>
      </c>
      <c r="H107" s="13" t="s">
        <v>3340</v>
      </c>
      <c r="I107" s="13" t="s">
        <v>914</v>
      </c>
      <c r="J107" s="13" t="s">
        <v>915</v>
      </c>
      <c r="K107" s="69">
        <v>7000</v>
      </c>
      <c r="L107" s="36" t="s">
        <v>3334</v>
      </c>
      <c r="M107" s="38">
        <v>43893</v>
      </c>
      <c r="N107" s="37">
        <v>1051</v>
      </c>
      <c r="O107" s="68">
        <v>0.72799999999999998</v>
      </c>
      <c r="P107" s="68">
        <v>25</v>
      </c>
      <c r="Q107" s="37" t="s">
        <v>3372</v>
      </c>
      <c r="R107" s="36" t="s">
        <v>3335</v>
      </c>
      <c r="S107" s="38">
        <v>43894</v>
      </c>
      <c r="T107" s="37">
        <v>430</v>
      </c>
      <c r="U107" s="68">
        <v>16.7</v>
      </c>
      <c r="V107" s="68">
        <v>58.844256518675117</v>
      </c>
      <c r="W107" s="13" t="s">
        <v>932</v>
      </c>
      <c r="X107" s="37"/>
      <c r="Y107" s="37"/>
      <c r="Z107" s="68"/>
      <c r="AA107" s="38"/>
      <c r="AB107" s="37"/>
      <c r="AC107" s="37"/>
      <c r="AD107" s="37"/>
      <c r="AE107" s="68"/>
      <c r="AF107" s="37"/>
      <c r="AG107" s="24">
        <f>IF(AH107="","",VLOOKUP(AH107,Mapping!AT:AU,2,FALSE))</f>
        <v>2</v>
      </c>
      <c r="AH107" s="13" t="s">
        <v>1</v>
      </c>
    </row>
    <row r="108" spans="1:34">
      <c r="A108" t="s">
        <v>213</v>
      </c>
      <c r="B108" s="44">
        <v>19910318</v>
      </c>
      <c r="C108" s="23">
        <f>IFERROR(VLOOKUP(D108,Mapping!AW:BA,5,FALSE),"")</f>
        <v>2</v>
      </c>
      <c r="D108" s="43" t="s">
        <v>925</v>
      </c>
      <c r="E108" s="37"/>
      <c r="F108" s="38">
        <v>43864</v>
      </c>
      <c r="G108" s="37" t="s">
        <v>2879</v>
      </c>
      <c r="H108" s="13" t="s">
        <v>934</v>
      </c>
      <c r="I108" s="13" t="s">
        <v>143</v>
      </c>
      <c r="J108" s="13" t="s">
        <v>915</v>
      </c>
      <c r="K108" s="69">
        <v>7000</v>
      </c>
      <c r="L108" s="36" t="s">
        <v>3334</v>
      </c>
      <c r="M108" s="38">
        <v>43894</v>
      </c>
      <c r="N108" s="37" t="s">
        <v>3408</v>
      </c>
      <c r="O108" s="68">
        <v>0.64800000000000002</v>
      </c>
      <c r="P108" s="68">
        <v>22.68</v>
      </c>
      <c r="Q108" s="37" t="s">
        <v>3373</v>
      </c>
      <c r="R108" s="36" t="s">
        <v>3335</v>
      </c>
      <c r="S108" s="38">
        <v>43894</v>
      </c>
      <c r="T108" s="37">
        <v>395</v>
      </c>
      <c r="U108" s="68">
        <v>9.66</v>
      </c>
      <c r="V108" s="68">
        <v>37.054085155350982</v>
      </c>
      <c r="W108" s="13" t="s">
        <v>932</v>
      </c>
      <c r="X108" s="37"/>
      <c r="Y108" s="37"/>
      <c r="Z108" s="68"/>
      <c r="AA108" s="38"/>
      <c r="AB108" s="36" t="s">
        <v>3402</v>
      </c>
      <c r="AC108" s="36" t="s">
        <v>3409</v>
      </c>
      <c r="AD108" s="37"/>
      <c r="AE108" s="68"/>
      <c r="AF108" s="37"/>
      <c r="AG108" s="24">
        <f>IF(AH108="","",VLOOKUP(AH108,Mapping!AT:AU,2,FALSE))</f>
        <v>2</v>
      </c>
      <c r="AH108" s="13" t="s">
        <v>1</v>
      </c>
    </row>
    <row r="109" spans="1:34">
      <c r="A109" t="s">
        <v>213</v>
      </c>
      <c r="B109" s="44">
        <v>19910318</v>
      </c>
      <c r="C109" s="23">
        <f>IFERROR(VLOOKUP(D109,Mapping!AW:BA,5,FALSE),"")</f>
        <v>2</v>
      </c>
      <c r="D109" s="43" t="s">
        <v>925</v>
      </c>
      <c r="E109" s="37"/>
      <c r="F109" s="38">
        <v>43864</v>
      </c>
      <c r="G109" s="37" t="s">
        <v>2879</v>
      </c>
      <c r="H109" s="13" t="s">
        <v>3340</v>
      </c>
      <c r="I109" s="13" t="s">
        <v>950</v>
      </c>
      <c r="J109" s="13" t="s">
        <v>915</v>
      </c>
      <c r="K109" s="69">
        <v>7000</v>
      </c>
      <c r="L109" s="36" t="s">
        <v>3334</v>
      </c>
      <c r="M109" s="38">
        <v>43894</v>
      </c>
      <c r="N109" s="37">
        <v>1004</v>
      </c>
      <c r="O109" s="68">
        <v>0.27200000000000002</v>
      </c>
      <c r="P109" s="68">
        <v>9.52</v>
      </c>
      <c r="Q109" s="37" t="s">
        <v>1418</v>
      </c>
      <c r="R109" s="36" t="s">
        <v>3335</v>
      </c>
      <c r="S109" s="38">
        <v>43894</v>
      </c>
      <c r="T109" s="37">
        <v>478</v>
      </c>
      <c r="U109" s="68">
        <v>1.93</v>
      </c>
      <c r="V109" s="68">
        <v>6.1176619754025605</v>
      </c>
      <c r="W109" s="13" t="s">
        <v>911</v>
      </c>
      <c r="X109" s="37"/>
      <c r="Y109" s="37"/>
      <c r="Z109" s="68"/>
      <c r="AA109" s="38"/>
      <c r="AB109" s="37"/>
      <c r="AC109" s="37"/>
      <c r="AD109" s="37"/>
      <c r="AE109" s="68"/>
      <c r="AF109" s="37"/>
      <c r="AG109" s="24">
        <f>IF(AH109="","",VLOOKUP(AH109,Mapping!AT:AU,2,FALSE))</f>
        <v>2</v>
      </c>
      <c r="AH109" s="13" t="s">
        <v>1</v>
      </c>
    </row>
    <row r="110" spans="1:34">
      <c r="A110" t="s">
        <v>254</v>
      </c>
      <c r="B110" s="44">
        <v>20130325</v>
      </c>
      <c r="C110" s="23">
        <f>IFERROR(VLOOKUP(D110,Mapping!AW:BA,5,FALSE),"")</f>
        <v>3</v>
      </c>
      <c r="D110" s="43" t="s">
        <v>943</v>
      </c>
      <c r="E110" s="37"/>
      <c r="F110" s="38">
        <v>43894</v>
      </c>
      <c r="G110" s="37" t="s">
        <v>3344</v>
      </c>
      <c r="H110" s="13" t="s">
        <v>3340</v>
      </c>
      <c r="I110" s="13" t="s">
        <v>914</v>
      </c>
      <c r="J110" s="13" t="s">
        <v>915</v>
      </c>
      <c r="K110" s="69" t="s">
        <v>3410</v>
      </c>
      <c r="L110" s="36" t="s">
        <v>3334</v>
      </c>
      <c r="M110" s="38">
        <v>43901</v>
      </c>
      <c r="N110" s="37">
        <v>1208</v>
      </c>
      <c r="O110" s="68">
        <v>0.35599999999999998</v>
      </c>
      <c r="P110" s="68">
        <v>12.46</v>
      </c>
      <c r="Q110" s="37" t="s">
        <v>1445</v>
      </c>
      <c r="R110" s="36" t="s">
        <v>3335</v>
      </c>
      <c r="S110" s="38">
        <v>43896</v>
      </c>
      <c r="T110" s="37">
        <v>385</v>
      </c>
      <c r="U110" s="68">
        <v>5.84</v>
      </c>
      <c r="V110" s="68">
        <f>(U110/(660*T110))*1000000</f>
        <v>22.983077528532075</v>
      </c>
      <c r="W110" s="13" t="s">
        <v>932</v>
      </c>
      <c r="X110" s="37"/>
      <c r="Y110" s="37"/>
      <c r="Z110" s="68"/>
      <c r="AA110" s="38"/>
      <c r="AB110" s="37"/>
      <c r="AC110" s="37"/>
      <c r="AD110" s="37"/>
      <c r="AE110" s="68"/>
      <c r="AF110" s="37"/>
      <c r="AG110" s="24">
        <f>IF(AH110="","",VLOOKUP(AH110,Mapping!AT:AU,2,FALSE))</f>
        <v>2</v>
      </c>
      <c r="AH110" s="13" t="s">
        <v>1</v>
      </c>
    </row>
    <row r="111" spans="1:34">
      <c r="A111" t="s">
        <v>254</v>
      </c>
      <c r="B111" s="44">
        <v>20130325</v>
      </c>
      <c r="C111" s="23">
        <f>IFERROR(VLOOKUP(D111,Mapping!AW:BA,5,FALSE),"")</f>
        <v>3</v>
      </c>
      <c r="D111" s="43" t="s">
        <v>943</v>
      </c>
      <c r="E111" s="37"/>
      <c r="F111" s="38">
        <v>43924</v>
      </c>
      <c r="G111" s="37" t="s">
        <v>3344</v>
      </c>
      <c r="H111" s="13" t="s">
        <v>934</v>
      </c>
      <c r="I111" s="13" t="s">
        <v>143</v>
      </c>
      <c r="J111" s="13" t="s">
        <v>915</v>
      </c>
      <c r="K111" s="69">
        <v>7000</v>
      </c>
      <c r="L111" s="36" t="s">
        <v>3334</v>
      </c>
      <c r="M111" s="38">
        <v>43901</v>
      </c>
      <c r="N111" s="37">
        <v>1164</v>
      </c>
      <c r="O111" s="68">
        <v>1.44</v>
      </c>
      <c r="P111" s="68">
        <v>35</v>
      </c>
      <c r="Q111" s="37" t="s">
        <v>1434</v>
      </c>
      <c r="R111" s="36" t="s">
        <v>3335</v>
      </c>
      <c r="S111" s="38">
        <v>43896</v>
      </c>
      <c r="T111" s="37">
        <v>381</v>
      </c>
      <c r="U111" s="68">
        <v>18.8</v>
      </c>
      <c r="V111" s="68">
        <f>(U111/(660*T111))*1000000</f>
        <v>74.763381849996023</v>
      </c>
      <c r="W111" s="13" t="s">
        <v>932</v>
      </c>
      <c r="X111" s="37"/>
      <c r="Y111" s="37"/>
      <c r="Z111" s="68"/>
      <c r="AA111" s="38"/>
      <c r="AB111" s="36" t="s">
        <v>3402</v>
      </c>
      <c r="AC111" s="36" t="s">
        <v>3411</v>
      </c>
      <c r="AD111" s="37"/>
      <c r="AE111" s="68"/>
      <c r="AF111" s="37"/>
      <c r="AG111" s="24">
        <f>IF(AH111="","",VLOOKUP(AH111,Mapping!AT:AU,2,FALSE))</f>
        <v>2</v>
      </c>
      <c r="AH111" s="13" t="s">
        <v>1</v>
      </c>
    </row>
    <row r="112" spans="1:34">
      <c r="A112" t="s">
        <v>292</v>
      </c>
      <c r="B112" s="44" t="s">
        <v>291</v>
      </c>
      <c r="C112" s="23">
        <f>IFERROR(VLOOKUP(D112,Mapping!AW:BA,5,FALSE),"")</f>
        <v>3</v>
      </c>
      <c r="D112" s="43" t="s">
        <v>943</v>
      </c>
      <c r="E112" s="37"/>
      <c r="F112" s="38">
        <v>43924</v>
      </c>
      <c r="G112" s="37" t="s">
        <v>3344</v>
      </c>
      <c r="H112" s="13" t="s">
        <v>934</v>
      </c>
      <c r="I112" s="13" t="s">
        <v>143</v>
      </c>
      <c r="J112" s="13" t="s">
        <v>915</v>
      </c>
      <c r="K112" s="69">
        <v>7000</v>
      </c>
      <c r="L112" s="36" t="s">
        <v>3334</v>
      </c>
      <c r="M112" s="38">
        <v>43901</v>
      </c>
      <c r="N112" s="37">
        <v>1341</v>
      </c>
      <c r="O112" s="68">
        <v>1.65</v>
      </c>
      <c r="P112" s="68">
        <v>35</v>
      </c>
      <c r="Q112" s="37" t="s">
        <v>1440</v>
      </c>
      <c r="R112" s="36" t="s">
        <v>3335</v>
      </c>
      <c r="S112" s="38">
        <v>43896</v>
      </c>
      <c r="T112" s="37">
        <v>398</v>
      </c>
      <c r="U112" s="68">
        <v>20.6</v>
      </c>
      <c r="V112" s="68">
        <f>(U112/(660*T112))*1000000</f>
        <v>78.422415105832201</v>
      </c>
      <c r="W112" s="13" t="s">
        <v>932</v>
      </c>
      <c r="X112" s="37"/>
      <c r="Y112" s="37"/>
      <c r="Z112" s="68"/>
      <c r="AA112" s="38"/>
      <c r="AB112" s="36" t="s">
        <v>3402</v>
      </c>
      <c r="AC112" s="36" t="s">
        <v>3412</v>
      </c>
      <c r="AD112" s="37"/>
      <c r="AE112" s="68"/>
      <c r="AF112" s="37"/>
      <c r="AG112" s="24">
        <f>IF(AH112="","",VLOOKUP(AH112,Mapping!AT:AU,2,FALSE))</f>
        <v>2</v>
      </c>
      <c r="AH112" s="13" t="s">
        <v>1</v>
      </c>
    </row>
    <row r="113" spans="1:34">
      <c r="A113" t="s">
        <v>292</v>
      </c>
      <c r="B113" s="44" t="s">
        <v>291</v>
      </c>
      <c r="C113" s="23">
        <f>IFERROR(VLOOKUP(D113,Mapping!AW:BA,5,FALSE),"")</f>
        <v>3</v>
      </c>
      <c r="D113" s="43" t="s">
        <v>943</v>
      </c>
      <c r="E113" s="37"/>
      <c r="F113" s="38">
        <v>43924</v>
      </c>
      <c r="G113" s="37" t="s">
        <v>3344</v>
      </c>
      <c r="H113" s="13" t="s">
        <v>3340</v>
      </c>
      <c r="I113" s="13" t="s">
        <v>935</v>
      </c>
      <c r="J113" s="13" t="s">
        <v>915</v>
      </c>
      <c r="K113" s="69" t="s">
        <v>3413</v>
      </c>
      <c r="L113" s="36" t="s">
        <v>3334</v>
      </c>
      <c r="M113" s="38"/>
      <c r="N113" s="37"/>
      <c r="O113" s="68">
        <v>0.42</v>
      </c>
      <c r="P113" s="68">
        <v>14.7</v>
      </c>
      <c r="Q113" s="37" t="s">
        <v>1452</v>
      </c>
      <c r="R113" s="36" t="s">
        <v>3335</v>
      </c>
      <c r="S113" s="38">
        <v>43896</v>
      </c>
      <c r="T113" s="37">
        <v>385</v>
      </c>
      <c r="U113" s="68">
        <v>7.8</v>
      </c>
      <c r="V113" s="68">
        <f>(U113/(660*T113))*1000000</f>
        <v>30.696576151121601</v>
      </c>
      <c r="W113" s="13" t="s">
        <v>932</v>
      </c>
      <c r="X113" s="37"/>
      <c r="Y113" s="37"/>
      <c r="Z113" s="68"/>
      <c r="AA113" s="38"/>
      <c r="AB113" s="37"/>
      <c r="AC113" s="37"/>
      <c r="AD113" s="37"/>
      <c r="AE113" s="68"/>
      <c r="AF113" s="37"/>
      <c r="AG113" s="24">
        <f>IF(AH113="","",VLOOKUP(AH113,Mapping!AT:AU,2,FALSE))</f>
        <v>2</v>
      </c>
      <c r="AH113" s="13" t="s">
        <v>1</v>
      </c>
    </row>
    <row r="114" spans="1:34">
      <c r="A114" t="s">
        <v>213</v>
      </c>
      <c r="B114" s="44">
        <v>19910318</v>
      </c>
      <c r="C114" s="23">
        <f>IFERROR(VLOOKUP(D114,Mapping!AW:BA,5,FALSE),"")</f>
        <v>3</v>
      </c>
      <c r="D114" s="43" t="s">
        <v>943</v>
      </c>
      <c r="E114" s="37"/>
      <c r="F114" s="38">
        <v>43953</v>
      </c>
      <c r="G114" s="37" t="s">
        <v>3414</v>
      </c>
      <c r="H114" s="13" t="s">
        <v>934</v>
      </c>
      <c r="I114" s="13" t="s">
        <v>143</v>
      </c>
      <c r="J114" s="13" t="s">
        <v>915</v>
      </c>
      <c r="K114" s="69">
        <v>7000</v>
      </c>
      <c r="L114" s="36" t="s">
        <v>3334</v>
      </c>
      <c r="M114" s="38">
        <v>43872</v>
      </c>
      <c r="N114" s="37">
        <v>640</v>
      </c>
      <c r="O114" s="68">
        <v>0.86399999999999999</v>
      </c>
      <c r="P114" s="68">
        <v>25</v>
      </c>
      <c r="Q114" s="37" t="s">
        <v>3364</v>
      </c>
      <c r="R114" s="36" t="s">
        <v>3335</v>
      </c>
      <c r="S114" s="38">
        <v>43872</v>
      </c>
      <c r="T114" s="37">
        <v>444</v>
      </c>
      <c r="U114" s="68">
        <v>9.86</v>
      </c>
      <c r="V114" s="68">
        <v>33.647283647283643</v>
      </c>
      <c r="W114" s="13" t="s">
        <v>932</v>
      </c>
      <c r="X114" s="37"/>
      <c r="Y114" s="37"/>
      <c r="Z114" s="68"/>
      <c r="AA114" s="38"/>
      <c r="AB114" s="36" t="s">
        <v>3402</v>
      </c>
      <c r="AC114" s="36" t="s">
        <v>3415</v>
      </c>
      <c r="AD114" s="37"/>
      <c r="AE114" s="68"/>
      <c r="AF114" s="37"/>
      <c r="AG114" s="24">
        <f>IF(AH114="","",VLOOKUP(AH114,Mapping!AT:AU,2,FALSE))</f>
        <v>2</v>
      </c>
      <c r="AH114" s="13" t="s">
        <v>1</v>
      </c>
    </row>
    <row r="115" spans="1:34">
      <c r="A115" t="s">
        <v>213</v>
      </c>
      <c r="B115" s="44">
        <v>19910318</v>
      </c>
      <c r="C115" s="23">
        <f>IFERROR(VLOOKUP(D115,Mapping!AW:BA,5,FALSE),"")</f>
        <v>3</v>
      </c>
      <c r="D115" s="43" t="s">
        <v>943</v>
      </c>
      <c r="E115" s="37"/>
      <c r="F115" s="38">
        <v>43953</v>
      </c>
      <c r="G115" s="37" t="s">
        <v>3414</v>
      </c>
      <c r="H115" s="13" t="s">
        <v>3340</v>
      </c>
      <c r="I115" s="13" t="s">
        <v>935</v>
      </c>
      <c r="J115" s="13" t="s">
        <v>915</v>
      </c>
      <c r="K115" s="69">
        <v>7000</v>
      </c>
      <c r="L115" s="36" t="s">
        <v>3334</v>
      </c>
      <c r="M115" s="38">
        <v>43872</v>
      </c>
      <c r="N115" s="37">
        <v>720</v>
      </c>
      <c r="O115" s="68">
        <v>0.21</v>
      </c>
      <c r="P115" s="68">
        <v>7.35</v>
      </c>
      <c r="Q115" s="37" t="s">
        <v>2690</v>
      </c>
      <c r="R115" s="36" t="s">
        <v>3335</v>
      </c>
      <c r="S115" s="38">
        <v>43872</v>
      </c>
      <c r="T115" s="37">
        <v>448</v>
      </c>
      <c r="U115" s="68">
        <v>2.46</v>
      </c>
      <c r="V115" s="68">
        <v>8.3198051948051948</v>
      </c>
      <c r="W115" s="13" t="s">
        <v>932</v>
      </c>
      <c r="X115" s="37"/>
      <c r="Y115" s="37"/>
      <c r="Z115" s="68"/>
      <c r="AA115" s="38"/>
      <c r="AB115" s="37"/>
      <c r="AC115" s="37"/>
      <c r="AD115" s="37"/>
      <c r="AE115" s="68"/>
      <c r="AF115" s="37"/>
      <c r="AG115" s="24">
        <f>IF(AH115="","",VLOOKUP(AH115,Mapping!AT:AU,2,FALSE))</f>
        <v>2</v>
      </c>
      <c r="AH115" s="13" t="s">
        <v>1</v>
      </c>
    </row>
    <row r="116" spans="1:34">
      <c r="A116" t="s">
        <v>223</v>
      </c>
      <c r="B116" s="44">
        <v>19920194</v>
      </c>
      <c r="C116" s="23">
        <f>IFERROR(VLOOKUP(D116,Mapping!AW:BA,5,FALSE),"")</f>
        <v>3</v>
      </c>
      <c r="D116" s="43" t="s">
        <v>943</v>
      </c>
      <c r="E116" s="37" t="s">
        <v>3416</v>
      </c>
      <c r="F116" s="38">
        <v>43997</v>
      </c>
      <c r="G116" s="37" t="s">
        <v>3007</v>
      </c>
      <c r="H116" s="13" t="s">
        <v>934</v>
      </c>
      <c r="I116" s="13" t="s">
        <v>143</v>
      </c>
      <c r="J116" s="13" t="s">
        <v>915</v>
      </c>
      <c r="K116" s="69">
        <v>7000</v>
      </c>
      <c r="L116" s="36" t="s">
        <v>3334</v>
      </c>
      <c r="M116" s="38">
        <v>43998</v>
      </c>
      <c r="N116" s="37">
        <v>1307</v>
      </c>
      <c r="O116" s="68">
        <v>3.18</v>
      </c>
      <c r="P116" s="68">
        <v>25</v>
      </c>
      <c r="Q116" s="37" t="s">
        <v>2499</v>
      </c>
      <c r="R116" s="36" t="s">
        <v>3335</v>
      </c>
      <c r="S116" s="38">
        <v>43998</v>
      </c>
      <c r="T116" s="37">
        <v>462</v>
      </c>
      <c r="U116" s="68">
        <v>16.7</v>
      </c>
      <c r="V116" s="68">
        <v>54.768463859372943</v>
      </c>
      <c r="W116" s="13" t="s">
        <v>932</v>
      </c>
      <c r="X116" s="37"/>
      <c r="Y116" s="37"/>
      <c r="Z116" s="68"/>
      <c r="AA116" s="38"/>
      <c r="AB116" s="36" t="s">
        <v>3402</v>
      </c>
      <c r="AC116" s="36" t="s">
        <v>3417</v>
      </c>
      <c r="AD116" s="37"/>
      <c r="AE116" s="68"/>
      <c r="AF116" s="37"/>
      <c r="AG116" s="24">
        <f>IF(AH116="","",VLOOKUP(AH116,Mapping!AT:AU,2,FALSE))</f>
        <v>2</v>
      </c>
      <c r="AH116" s="13" t="s">
        <v>1</v>
      </c>
    </row>
    <row r="117" spans="1:34">
      <c r="A117" t="s">
        <v>223</v>
      </c>
      <c r="B117" s="44">
        <v>19920194</v>
      </c>
      <c r="C117" s="23">
        <f>IFERROR(VLOOKUP(D117,Mapping!AW:BA,5,FALSE),"")</f>
        <v>3</v>
      </c>
      <c r="D117" s="43" t="s">
        <v>943</v>
      </c>
      <c r="E117" s="37" t="s">
        <v>3416</v>
      </c>
      <c r="F117" s="38">
        <v>43997</v>
      </c>
      <c r="G117" s="37" t="s">
        <v>3007</v>
      </c>
      <c r="H117" s="13" t="s">
        <v>3340</v>
      </c>
      <c r="I117" s="13" t="s">
        <v>914</v>
      </c>
      <c r="J117" s="13" t="s">
        <v>915</v>
      </c>
      <c r="K117" s="69">
        <v>3420.44</v>
      </c>
      <c r="L117" s="36" t="s">
        <v>3334</v>
      </c>
      <c r="M117" s="38">
        <v>43998</v>
      </c>
      <c r="N117" s="37">
        <v>1475</v>
      </c>
      <c r="O117" s="68">
        <v>0.53400000000000003</v>
      </c>
      <c r="P117" s="68">
        <v>18.690000000000001</v>
      </c>
      <c r="Q117" s="37" t="s">
        <v>2492</v>
      </c>
      <c r="R117" s="36" t="s">
        <v>3335</v>
      </c>
      <c r="S117" s="38">
        <v>43998</v>
      </c>
      <c r="T117" s="37">
        <v>453</v>
      </c>
      <c r="U117" s="68">
        <v>9.74</v>
      </c>
      <c r="V117" s="68">
        <v>32.577429928423307</v>
      </c>
      <c r="W117" s="13" t="s">
        <v>932</v>
      </c>
      <c r="X117" s="37"/>
      <c r="Y117" s="37"/>
      <c r="Z117" s="68"/>
      <c r="AA117" s="38"/>
      <c r="AB117" s="37"/>
      <c r="AC117" s="37"/>
      <c r="AD117" s="37"/>
      <c r="AE117" s="68"/>
      <c r="AF117" s="37"/>
      <c r="AG117" s="24">
        <f>IF(AH117="","",VLOOKUP(AH117,Mapping!AT:AU,2,FALSE))</f>
        <v>2</v>
      </c>
      <c r="AH117" s="13" t="s">
        <v>1</v>
      </c>
    </row>
    <row r="118" spans="1:34">
      <c r="A118" t="s">
        <v>232</v>
      </c>
      <c r="B118" s="44">
        <v>19950030</v>
      </c>
      <c r="C118" s="23">
        <f>IFERROR(VLOOKUP(D118,Mapping!AW:BA,5,FALSE),"")</f>
        <v>2</v>
      </c>
      <c r="D118" s="43" t="s">
        <v>925</v>
      </c>
      <c r="E118" s="37"/>
      <c r="F118" s="38">
        <v>43997</v>
      </c>
      <c r="G118" s="37" t="s">
        <v>3007</v>
      </c>
      <c r="H118" s="13" t="s">
        <v>934</v>
      </c>
      <c r="I118" s="13" t="s">
        <v>143</v>
      </c>
      <c r="J118" s="13" t="s">
        <v>915</v>
      </c>
      <c r="K118" s="69">
        <v>7000</v>
      </c>
      <c r="L118" s="36" t="s">
        <v>3334</v>
      </c>
      <c r="M118" s="38">
        <v>43998</v>
      </c>
      <c r="N118" s="37">
        <v>1255</v>
      </c>
      <c r="O118" s="68">
        <v>0.95599999999999996</v>
      </c>
      <c r="P118" s="68">
        <v>25</v>
      </c>
      <c r="Q118" s="37" t="s">
        <v>3418</v>
      </c>
      <c r="R118" s="36" t="s">
        <v>3335</v>
      </c>
      <c r="S118" s="38">
        <v>43998</v>
      </c>
      <c r="T118" s="37">
        <v>450</v>
      </c>
      <c r="U118" s="68">
        <v>11.4</v>
      </c>
      <c r="V118" s="68">
        <v>38.383838383838388</v>
      </c>
      <c r="W118" s="13" t="s">
        <v>932</v>
      </c>
      <c r="X118" s="37"/>
      <c r="Y118" s="37"/>
      <c r="Z118" s="68"/>
      <c r="AA118" s="38"/>
      <c r="AB118" s="36" t="s">
        <v>3402</v>
      </c>
      <c r="AC118" s="36" t="s">
        <v>3419</v>
      </c>
      <c r="AD118" s="37"/>
      <c r="AE118" s="68"/>
      <c r="AF118" s="37"/>
      <c r="AG118" s="24">
        <f>IF(AH118="","",VLOOKUP(AH118,Mapping!AT:AU,2,FALSE))</f>
        <v>2</v>
      </c>
      <c r="AH118" s="13" t="s">
        <v>1</v>
      </c>
    </row>
    <row r="119" spans="1:34">
      <c r="A119" t="s">
        <v>232</v>
      </c>
      <c r="B119" s="44">
        <v>19950030</v>
      </c>
      <c r="C119" s="23">
        <f>IFERROR(VLOOKUP(D119,Mapping!AW:BA,5,FALSE),"")</f>
        <v>2</v>
      </c>
      <c r="D119" s="43" t="s">
        <v>925</v>
      </c>
      <c r="E119" s="37"/>
      <c r="F119" s="38">
        <v>43997</v>
      </c>
      <c r="G119" s="37" t="s">
        <v>3007</v>
      </c>
      <c r="H119" s="13" t="s">
        <v>3340</v>
      </c>
      <c r="I119" s="13" t="s">
        <v>935</v>
      </c>
      <c r="J119" s="13" t="s">
        <v>915</v>
      </c>
      <c r="K119" s="69">
        <v>7000</v>
      </c>
      <c r="L119" s="36" t="s">
        <v>3334</v>
      </c>
      <c r="M119" s="38">
        <v>43998</v>
      </c>
      <c r="N119" s="37">
        <v>1277</v>
      </c>
      <c r="O119" s="68">
        <v>0.96399999999999997</v>
      </c>
      <c r="P119" s="68">
        <v>25</v>
      </c>
      <c r="Q119" s="37" t="s">
        <v>2458</v>
      </c>
      <c r="R119" s="36" t="s">
        <v>3335</v>
      </c>
      <c r="S119" s="38">
        <v>43998</v>
      </c>
      <c r="T119" s="37">
        <v>428</v>
      </c>
      <c r="U119" s="68">
        <v>13.6</v>
      </c>
      <c r="V119" s="68">
        <v>48.145001416029451</v>
      </c>
      <c r="W119" s="13" t="s">
        <v>932</v>
      </c>
      <c r="X119" s="37"/>
      <c r="Y119" s="37"/>
      <c r="Z119" s="68"/>
      <c r="AA119" s="38"/>
      <c r="AB119" s="37"/>
      <c r="AC119" s="37"/>
      <c r="AD119" s="37"/>
      <c r="AE119" s="68"/>
      <c r="AF119" s="37"/>
      <c r="AG119" s="24">
        <f>IF(AH119="","",VLOOKUP(AH119,Mapping!AT:AU,2,FALSE))</f>
        <v>2</v>
      </c>
      <c r="AH119" s="13" t="s">
        <v>1</v>
      </c>
    </row>
    <row r="120" spans="1:34">
      <c r="A120" t="s">
        <v>272</v>
      </c>
      <c r="B120" s="44" t="s">
        <v>271</v>
      </c>
      <c r="C120" s="23">
        <f>IFERROR(VLOOKUP(D120,Mapping!AW:BA,5,FALSE),"")</f>
        <v>3</v>
      </c>
      <c r="D120" s="43" t="s">
        <v>943</v>
      </c>
      <c r="E120" s="37"/>
      <c r="F120" s="38">
        <v>44004</v>
      </c>
      <c r="G120" s="37" t="s">
        <v>3007</v>
      </c>
      <c r="H120" s="13" t="s">
        <v>3340</v>
      </c>
      <c r="I120" s="13" t="s">
        <v>950</v>
      </c>
      <c r="J120" s="13" t="s">
        <v>915</v>
      </c>
      <c r="K120" s="69">
        <v>7000</v>
      </c>
      <c r="L120" s="36" t="s">
        <v>3334</v>
      </c>
      <c r="M120" s="38">
        <v>44005</v>
      </c>
      <c r="N120" s="37">
        <v>1155</v>
      </c>
      <c r="O120" s="68">
        <v>0.314</v>
      </c>
      <c r="P120" s="68">
        <v>10.99</v>
      </c>
      <c r="Q120" s="37" t="s">
        <v>2512</v>
      </c>
      <c r="R120" s="36" t="s">
        <v>3335</v>
      </c>
      <c r="S120" s="38">
        <v>44005</v>
      </c>
      <c r="T120" s="37">
        <v>415</v>
      </c>
      <c r="U120" s="68">
        <v>2.94</v>
      </c>
      <c r="V120" s="68">
        <f>(U120/(660*T120))*1000000</f>
        <v>10.733844468784227</v>
      </c>
      <c r="W120" s="13" t="s">
        <v>932</v>
      </c>
      <c r="X120" s="37"/>
      <c r="Y120" s="37"/>
      <c r="Z120" s="68"/>
      <c r="AA120" s="38"/>
      <c r="AB120" s="37"/>
      <c r="AC120" s="37"/>
      <c r="AD120" s="37"/>
      <c r="AE120" s="68"/>
      <c r="AF120" s="37"/>
      <c r="AG120" s="24">
        <f>IF(AH120="","",VLOOKUP(AH120,Mapping!AT:AU,2,FALSE))</f>
        <v>2</v>
      </c>
      <c r="AH120" s="13" t="s">
        <v>1</v>
      </c>
    </row>
    <row r="121" spans="1:34">
      <c r="A121" t="s">
        <v>272</v>
      </c>
      <c r="B121" s="44" t="s">
        <v>271</v>
      </c>
      <c r="C121" s="23">
        <f>IFERROR(VLOOKUP(D121,Mapping!AW:BA,5,FALSE),"")</f>
        <v>3</v>
      </c>
      <c r="D121" s="43" t="s">
        <v>943</v>
      </c>
      <c r="E121" s="37"/>
      <c r="F121" s="38">
        <v>44004</v>
      </c>
      <c r="G121" s="37" t="s">
        <v>3344</v>
      </c>
      <c r="H121" s="13" t="s">
        <v>934</v>
      </c>
      <c r="I121" s="13" t="s">
        <v>143</v>
      </c>
      <c r="J121" s="13" t="s">
        <v>915</v>
      </c>
      <c r="K121" s="69">
        <v>7000</v>
      </c>
      <c r="L121" s="36" t="s">
        <v>3334</v>
      </c>
      <c r="M121" s="38">
        <v>44005</v>
      </c>
      <c r="N121" s="37">
        <v>736</v>
      </c>
      <c r="O121" s="68">
        <v>1.04</v>
      </c>
      <c r="P121" s="68">
        <v>25</v>
      </c>
      <c r="Q121" s="37" t="s">
        <v>3420</v>
      </c>
      <c r="R121" s="36" t="s">
        <v>3335</v>
      </c>
      <c r="S121" s="38">
        <v>44005</v>
      </c>
      <c r="T121" s="37">
        <v>430</v>
      </c>
      <c r="U121" s="68">
        <v>6</v>
      </c>
      <c r="V121" s="68">
        <f>(U121/(660*T121))*1000000</f>
        <v>21.141649048625791</v>
      </c>
      <c r="W121" s="13" t="s">
        <v>932</v>
      </c>
      <c r="X121" s="37"/>
      <c r="Y121" s="37"/>
      <c r="Z121" s="68"/>
      <c r="AA121" s="38"/>
      <c r="AB121" s="36" t="s">
        <v>3402</v>
      </c>
      <c r="AC121" s="36" t="s">
        <v>3421</v>
      </c>
      <c r="AD121" s="37"/>
      <c r="AE121" s="68"/>
      <c r="AF121" s="37"/>
      <c r="AG121" s="24">
        <f>IF(AH121="","",VLOOKUP(AH121,Mapping!AT:AU,2,FALSE))</f>
        <v>2</v>
      </c>
      <c r="AH121" s="13" t="s">
        <v>1</v>
      </c>
    </row>
    <row r="122" spans="1:34">
      <c r="A122" t="s">
        <v>325</v>
      </c>
      <c r="B122" s="44" t="s">
        <v>324</v>
      </c>
      <c r="C122" s="23">
        <f>IFERROR(VLOOKUP(D122,Mapping!AW:BA,5,FALSE),"")</f>
        <v>3</v>
      </c>
      <c r="D122" s="43" t="s">
        <v>943</v>
      </c>
      <c r="E122" s="37"/>
      <c r="F122" s="38">
        <v>44004</v>
      </c>
      <c r="G122" s="37" t="s">
        <v>3007</v>
      </c>
      <c r="H122" s="13" t="s">
        <v>3340</v>
      </c>
      <c r="I122" s="13" t="s">
        <v>950</v>
      </c>
      <c r="J122" s="13" t="s">
        <v>915</v>
      </c>
      <c r="K122" s="69">
        <v>7000</v>
      </c>
      <c r="L122" s="36" t="s">
        <v>3334</v>
      </c>
      <c r="M122" s="38">
        <v>44005</v>
      </c>
      <c r="N122" s="37">
        <v>1130</v>
      </c>
      <c r="O122" s="68">
        <v>0.68799999999999994</v>
      </c>
      <c r="P122" s="68">
        <v>24.08</v>
      </c>
      <c r="Q122" s="37" t="s">
        <v>2513</v>
      </c>
      <c r="R122" s="36" t="s">
        <v>3335</v>
      </c>
      <c r="S122" s="38">
        <v>44005</v>
      </c>
      <c r="T122" s="37">
        <v>433</v>
      </c>
      <c r="U122" s="68">
        <v>6.12</v>
      </c>
      <c r="V122" s="68">
        <f>(U122/(660*T122))*1000000</f>
        <v>21.415074532857442</v>
      </c>
      <c r="W122" s="13" t="s">
        <v>932</v>
      </c>
      <c r="X122" s="37"/>
      <c r="Y122" s="37"/>
      <c r="Z122" s="68"/>
      <c r="AA122" s="38"/>
      <c r="AB122" s="37"/>
      <c r="AC122" s="37"/>
      <c r="AD122" s="37"/>
      <c r="AE122" s="68"/>
      <c r="AF122" s="37"/>
      <c r="AG122" s="24">
        <f>IF(AH122="","",VLOOKUP(AH122,Mapping!AT:AU,2,FALSE))</f>
        <v>2</v>
      </c>
      <c r="AH122" s="13" t="s">
        <v>1</v>
      </c>
    </row>
    <row r="123" spans="1:34">
      <c r="A123" t="s">
        <v>325</v>
      </c>
      <c r="B123" s="44" t="s">
        <v>324</v>
      </c>
      <c r="C123" s="23">
        <f>IFERROR(VLOOKUP(D123,Mapping!AW:BA,5,FALSE),"")</f>
        <v>3</v>
      </c>
      <c r="D123" s="43" t="s">
        <v>943</v>
      </c>
      <c r="E123" s="37"/>
      <c r="F123" s="38">
        <v>44004</v>
      </c>
      <c r="G123" s="37" t="s">
        <v>3007</v>
      </c>
      <c r="H123" s="13" t="s">
        <v>934</v>
      </c>
      <c r="I123" s="13" t="s">
        <v>143</v>
      </c>
      <c r="J123" s="13" t="s">
        <v>915</v>
      </c>
      <c r="K123" s="69">
        <v>7000</v>
      </c>
      <c r="L123" s="36" t="s">
        <v>3334</v>
      </c>
      <c r="M123" s="38">
        <v>44005</v>
      </c>
      <c r="N123" s="37">
        <v>1057</v>
      </c>
      <c r="O123" s="68">
        <v>3.88</v>
      </c>
      <c r="P123" s="68">
        <v>25</v>
      </c>
      <c r="Q123" s="37" t="s">
        <v>2504</v>
      </c>
      <c r="R123" s="36" t="s">
        <v>3335</v>
      </c>
      <c r="S123" s="38">
        <v>44005</v>
      </c>
      <c r="T123" s="37">
        <v>467</v>
      </c>
      <c r="U123" s="68">
        <v>6.58</v>
      </c>
      <c r="V123" s="68">
        <f>(U123/(660*T123))*1000000</f>
        <v>21.348387515411069</v>
      </c>
      <c r="W123" s="13" t="s">
        <v>932</v>
      </c>
      <c r="X123" s="37"/>
      <c r="Y123" s="37"/>
      <c r="Z123" s="68"/>
      <c r="AA123" s="38"/>
      <c r="AB123" s="36" t="s">
        <v>3402</v>
      </c>
      <c r="AC123" s="36" t="s">
        <v>3422</v>
      </c>
      <c r="AD123" s="37"/>
      <c r="AE123" s="68"/>
      <c r="AF123" s="37"/>
      <c r="AG123" s="24">
        <f>IF(AH123="","",VLOOKUP(AH123,Mapping!AT:AU,2,FALSE))</f>
        <v>2</v>
      </c>
      <c r="AH123" s="13" t="s">
        <v>1</v>
      </c>
    </row>
    <row r="124" spans="1:34">
      <c r="A124" t="s">
        <v>217</v>
      </c>
      <c r="B124" s="44">
        <v>19920001</v>
      </c>
      <c r="C124" s="23">
        <f>IFERROR(VLOOKUP(D124,Mapping!AW:BA,5,FALSE),"")</f>
        <v>3</v>
      </c>
      <c r="D124" s="43" t="s">
        <v>943</v>
      </c>
      <c r="E124" s="37" t="s">
        <v>3423</v>
      </c>
      <c r="F124" s="38">
        <v>44011</v>
      </c>
      <c r="G124" s="37" t="s">
        <v>3007</v>
      </c>
      <c r="H124" s="13" t="s">
        <v>934</v>
      </c>
      <c r="I124" s="13" t="s">
        <v>143</v>
      </c>
      <c r="J124" s="13" t="s">
        <v>915</v>
      </c>
      <c r="K124" s="69">
        <v>7000</v>
      </c>
      <c r="L124" s="36" t="s">
        <v>3334</v>
      </c>
      <c r="M124" s="38">
        <v>44012</v>
      </c>
      <c r="N124" s="37">
        <v>1000</v>
      </c>
      <c r="O124" s="68">
        <v>1.17</v>
      </c>
      <c r="P124" s="68">
        <v>25</v>
      </c>
      <c r="Q124" s="37" t="s">
        <v>2489</v>
      </c>
      <c r="R124" s="36" t="s">
        <v>3335</v>
      </c>
      <c r="S124" s="38">
        <v>44012</v>
      </c>
      <c r="T124" s="37">
        <v>455</v>
      </c>
      <c r="U124" s="68">
        <v>5.38</v>
      </c>
      <c r="V124" s="68">
        <v>17.915417915417915</v>
      </c>
      <c r="W124" s="13" t="s">
        <v>932</v>
      </c>
      <c r="X124" s="37"/>
      <c r="Y124" s="37"/>
      <c r="Z124" s="68"/>
      <c r="AA124" s="38"/>
      <c r="AB124" s="37" t="s">
        <v>3394</v>
      </c>
      <c r="AC124" s="36" t="s">
        <v>3424</v>
      </c>
      <c r="AD124" s="37"/>
      <c r="AE124" s="68"/>
      <c r="AF124" s="37"/>
      <c r="AG124" s="24">
        <f>IF(AH124="","",VLOOKUP(AH124,Mapping!AT:AU,2,FALSE))</f>
        <v>2</v>
      </c>
      <c r="AH124" s="13" t="s">
        <v>1</v>
      </c>
    </row>
    <row r="125" spans="1:34">
      <c r="A125" t="s">
        <v>217</v>
      </c>
      <c r="B125" s="44">
        <v>19920001</v>
      </c>
      <c r="C125" s="23">
        <f>IFERROR(VLOOKUP(D125,Mapping!AW:BA,5,FALSE),"")</f>
        <v>3</v>
      </c>
      <c r="D125" s="43" t="s">
        <v>943</v>
      </c>
      <c r="E125" s="37" t="s">
        <v>3423</v>
      </c>
      <c r="F125" s="38">
        <v>44011</v>
      </c>
      <c r="G125" s="37" t="s">
        <v>3344</v>
      </c>
      <c r="H125" s="13" t="s">
        <v>3340</v>
      </c>
      <c r="I125" s="13" t="s">
        <v>950</v>
      </c>
      <c r="J125" s="13" t="s">
        <v>915</v>
      </c>
      <c r="K125" s="69">
        <v>7000</v>
      </c>
      <c r="L125" s="36" t="s">
        <v>3334</v>
      </c>
      <c r="M125" s="38">
        <v>44012</v>
      </c>
      <c r="N125" s="37">
        <v>1161</v>
      </c>
      <c r="O125" s="68">
        <v>0.64800000000000002</v>
      </c>
      <c r="P125" s="68">
        <v>22.68</v>
      </c>
      <c r="Q125" s="37" t="s">
        <v>2514</v>
      </c>
      <c r="R125" s="36" t="s">
        <v>3335</v>
      </c>
      <c r="S125" s="38">
        <v>44012</v>
      </c>
      <c r="T125" s="37">
        <v>430</v>
      </c>
      <c r="U125" s="68">
        <v>9.74</v>
      </c>
      <c r="V125" s="68">
        <v>34.319943622269207</v>
      </c>
      <c r="W125" s="13" t="s">
        <v>932</v>
      </c>
      <c r="X125" s="37"/>
      <c r="Y125" s="37"/>
      <c r="Z125" s="68"/>
      <c r="AA125" s="38"/>
      <c r="AB125" s="37"/>
      <c r="AC125" s="37"/>
      <c r="AD125" s="37"/>
      <c r="AE125" s="68"/>
      <c r="AF125" s="37"/>
      <c r="AG125" s="24">
        <f>IF(AH125="","",VLOOKUP(AH125,Mapping!AT:AU,2,FALSE))</f>
        <v>2</v>
      </c>
      <c r="AH125" s="13" t="s">
        <v>1</v>
      </c>
    </row>
    <row r="126" spans="1:34">
      <c r="A126" t="s">
        <v>327</v>
      </c>
      <c r="B126" s="44" t="s">
        <v>326</v>
      </c>
      <c r="C126" s="23">
        <f>IFERROR(VLOOKUP(D126,Mapping!AW:BA,5,FALSE),"")</f>
        <v>2</v>
      </c>
      <c r="D126" s="43" t="s">
        <v>925</v>
      </c>
      <c r="E126" s="37"/>
      <c r="F126" s="38">
        <v>44011</v>
      </c>
      <c r="G126" s="37" t="s">
        <v>3344</v>
      </c>
      <c r="H126" s="13" t="s">
        <v>3340</v>
      </c>
      <c r="I126" s="13" t="s">
        <v>950</v>
      </c>
      <c r="J126" s="13" t="s">
        <v>915</v>
      </c>
      <c r="K126" s="69">
        <v>7000</v>
      </c>
      <c r="L126" s="36" t="s">
        <v>3334</v>
      </c>
      <c r="M126" s="38">
        <v>44012</v>
      </c>
      <c r="N126" s="37">
        <v>1481</v>
      </c>
      <c r="O126" s="68">
        <v>0.49</v>
      </c>
      <c r="P126" s="68">
        <v>17.149999999999999</v>
      </c>
      <c r="Q126" s="37" t="s">
        <v>2695</v>
      </c>
      <c r="R126" s="36" t="s">
        <v>3335</v>
      </c>
      <c r="S126" s="38">
        <v>44012</v>
      </c>
      <c r="T126" s="37">
        <v>416</v>
      </c>
      <c r="U126" s="68">
        <v>5.32</v>
      </c>
      <c r="V126" s="68">
        <f t="shared" ref="V126:V134" si="3">(U126/(660*T126))*1000000</f>
        <v>19.376456876456878</v>
      </c>
      <c r="W126" s="13" t="s">
        <v>932</v>
      </c>
      <c r="X126" s="37"/>
      <c r="Y126" s="37"/>
      <c r="Z126" s="68"/>
      <c r="AA126" s="38"/>
      <c r="AB126" s="37"/>
      <c r="AC126" s="37"/>
      <c r="AD126" s="37"/>
      <c r="AE126" s="68"/>
      <c r="AF126" s="37"/>
      <c r="AG126" s="24">
        <f>IF(AH126="","",VLOOKUP(AH126,Mapping!AT:AU,2,FALSE))</f>
        <v>2</v>
      </c>
      <c r="AH126" s="13" t="s">
        <v>1</v>
      </c>
    </row>
    <row r="127" spans="1:34">
      <c r="A127" t="s">
        <v>327</v>
      </c>
      <c r="B127" s="44" t="s">
        <v>326</v>
      </c>
      <c r="C127" s="23">
        <f>IFERROR(VLOOKUP(D127,Mapping!AW:BA,5,FALSE),"")</f>
        <v>2</v>
      </c>
      <c r="D127" s="43" t="s">
        <v>925</v>
      </c>
      <c r="E127" s="37"/>
      <c r="F127" s="38">
        <v>44011</v>
      </c>
      <c r="G127" s="37" t="s">
        <v>3344</v>
      </c>
      <c r="H127" s="13" t="s">
        <v>934</v>
      </c>
      <c r="I127" s="13" t="s">
        <v>143</v>
      </c>
      <c r="J127" s="13" t="s">
        <v>915</v>
      </c>
      <c r="K127" s="69">
        <v>7000</v>
      </c>
      <c r="L127" s="36" t="s">
        <v>3334</v>
      </c>
      <c r="M127" s="38">
        <v>44012</v>
      </c>
      <c r="N127" s="37">
        <v>1084</v>
      </c>
      <c r="O127" s="68">
        <v>1.07</v>
      </c>
      <c r="P127" s="68">
        <v>25</v>
      </c>
      <c r="Q127" s="37" t="s">
        <v>2493</v>
      </c>
      <c r="R127" s="36" t="s">
        <v>3335</v>
      </c>
      <c r="S127" s="38">
        <v>44012</v>
      </c>
      <c r="T127" s="37">
        <v>428</v>
      </c>
      <c r="U127" s="68">
        <v>6.78</v>
      </c>
      <c r="V127" s="68">
        <f t="shared" si="3"/>
        <v>24.001699235344095</v>
      </c>
      <c r="W127" s="13" t="s">
        <v>932</v>
      </c>
      <c r="X127" s="37"/>
      <c r="Y127" s="37"/>
      <c r="Z127" s="68"/>
      <c r="AA127" s="38"/>
      <c r="AB127" s="36" t="s">
        <v>3402</v>
      </c>
      <c r="AC127" s="36" t="s">
        <v>3425</v>
      </c>
      <c r="AD127" s="37"/>
      <c r="AE127" s="68"/>
      <c r="AF127" s="37"/>
      <c r="AG127" s="24">
        <f>IF(AH127="","",VLOOKUP(AH127,Mapping!AT:AU,2,FALSE))</f>
        <v>2</v>
      </c>
      <c r="AH127" s="13" t="s">
        <v>1</v>
      </c>
    </row>
    <row r="128" spans="1:34">
      <c r="A128" t="s">
        <v>296</v>
      </c>
      <c r="B128" s="44" t="s">
        <v>295</v>
      </c>
      <c r="C128" s="23">
        <f>IFERROR(VLOOKUP(D128,Mapping!AW:BA,5,FALSE),"")</f>
        <v>3</v>
      </c>
      <c r="D128" s="43" t="s">
        <v>943</v>
      </c>
      <c r="E128" s="37"/>
      <c r="F128" s="38">
        <v>44021</v>
      </c>
      <c r="G128" s="37" t="s">
        <v>3007</v>
      </c>
      <c r="H128" s="13" t="s">
        <v>934</v>
      </c>
      <c r="I128" s="13" t="s">
        <v>143</v>
      </c>
      <c r="J128" s="13" t="s">
        <v>915</v>
      </c>
      <c r="K128" s="69">
        <v>7000</v>
      </c>
      <c r="L128" s="36" t="s">
        <v>3334</v>
      </c>
      <c r="M128" s="38">
        <v>44022</v>
      </c>
      <c r="N128" s="37">
        <v>1079</v>
      </c>
      <c r="O128" s="68">
        <v>1.18</v>
      </c>
      <c r="P128" s="68">
        <v>25</v>
      </c>
      <c r="Q128" s="37" t="s">
        <v>2490</v>
      </c>
      <c r="R128" s="36" t="s">
        <v>3335</v>
      </c>
      <c r="S128" s="38">
        <v>44022</v>
      </c>
      <c r="T128" s="37">
        <v>428</v>
      </c>
      <c r="U128" s="68">
        <v>4.6399999999999997</v>
      </c>
      <c r="V128" s="68">
        <f t="shared" si="3"/>
        <v>16.425941659586517</v>
      </c>
      <c r="W128" s="13" t="s">
        <v>932</v>
      </c>
      <c r="X128" s="37"/>
      <c r="Y128" s="37"/>
      <c r="Z128" s="68"/>
      <c r="AA128" s="38"/>
      <c r="AB128" s="36" t="s">
        <v>3402</v>
      </c>
      <c r="AC128" s="36" t="s">
        <v>3426</v>
      </c>
      <c r="AD128" s="37"/>
      <c r="AE128" s="68"/>
      <c r="AF128" s="37"/>
      <c r="AG128" s="24">
        <f>IF(AH128="","",VLOOKUP(AH128,Mapping!AT:AU,2,FALSE))</f>
        <v>2</v>
      </c>
      <c r="AH128" s="13" t="s">
        <v>1</v>
      </c>
    </row>
    <row r="129" spans="1:34">
      <c r="A129" t="s">
        <v>296</v>
      </c>
      <c r="B129" s="44" t="s">
        <v>295</v>
      </c>
      <c r="C129" s="23">
        <f>IFERROR(VLOOKUP(D129,Mapping!AW:BA,5,FALSE),"")</f>
        <v>3</v>
      </c>
      <c r="D129" s="43" t="s">
        <v>943</v>
      </c>
      <c r="E129" s="37"/>
      <c r="F129" s="38">
        <v>44021</v>
      </c>
      <c r="G129" s="37" t="s">
        <v>3007</v>
      </c>
      <c r="H129" s="13" t="s">
        <v>3340</v>
      </c>
      <c r="I129" s="13" t="s">
        <v>935</v>
      </c>
      <c r="J129" s="13" t="s">
        <v>915</v>
      </c>
      <c r="K129" s="69">
        <v>7000</v>
      </c>
      <c r="L129" s="36" t="s">
        <v>3334</v>
      </c>
      <c r="M129" s="38">
        <v>44022</v>
      </c>
      <c r="N129" s="37">
        <v>1840</v>
      </c>
      <c r="O129" s="68">
        <v>0.64300000000000002</v>
      </c>
      <c r="P129" s="68">
        <v>22.504999999999999</v>
      </c>
      <c r="Q129" s="37" t="s">
        <v>2498</v>
      </c>
      <c r="R129" s="36" t="s">
        <v>3335</v>
      </c>
      <c r="S129" s="38">
        <v>44022</v>
      </c>
      <c r="T129" s="37">
        <v>456</v>
      </c>
      <c r="U129" s="68">
        <v>2.16</v>
      </c>
      <c r="V129" s="68">
        <f t="shared" si="3"/>
        <v>7.1770334928229671</v>
      </c>
      <c r="W129" s="13" t="s">
        <v>932</v>
      </c>
      <c r="X129" s="37"/>
      <c r="Y129" s="37"/>
      <c r="Z129" s="68"/>
      <c r="AA129" s="38"/>
      <c r="AB129" s="37"/>
      <c r="AC129" s="37"/>
      <c r="AD129" s="37"/>
      <c r="AE129" s="68"/>
      <c r="AF129" s="37"/>
      <c r="AG129" s="24">
        <f>IF(AH129="","",VLOOKUP(AH129,Mapping!AT:AU,2,FALSE))</f>
        <v>2</v>
      </c>
      <c r="AH129" s="13" t="s">
        <v>1</v>
      </c>
    </row>
    <row r="130" spans="1:34">
      <c r="A130" t="s">
        <v>409</v>
      </c>
      <c r="B130" s="44" t="s">
        <v>408</v>
      </c>
      <c r="C130" s="23">
        <f>IFERROR(VLOOKUP(D130,Mapping!AW:BA,5,FALSE),"")</f>
        <v>2</v>
      </c>
      <c r="D130" s="43" t="s">
        <v>925</v>
      </c>
      <c r="E130" s="37"/>
      <c r="F130" s="38">
        <v>44021</v>
      </c>
      <c r="G130" s="37" t="s">
        <v>3007</v>
      </c>
      <c r="H130" s="13" t="s">
        <v>3340</v>
      </c>
      <c r="I130" s="13" t="s">
        <v>914</v>
      </c>
      <c r="J130" s="13" t="s">
        <v>915</v>
      </c>
      <c r="K130" s="69">
        <v>3029</v>
      </c>
      <c r="L130" s="36" t="s">
        <v>3334</v>
      </c>
      <c r="M130" s="38">
        <v>44022</v>
      </c>
      <c r="N130" s="37">
        <v>1245</v>
      </c>
      <c r="O130" s="68">
        <v>0.99</v>
      </c>
      <c r="P130" s="68">
        <v>25</v>
      </c>
      <c r="Q130" s="37" t="s">
        <v>2495</v>
      </c>
      <c r="R130" s="36" t="s">
        <v>3335</v>
      </c>
      <c r="S130" s="38">
        <v>44022</v>
      </c>
      <c r="T130" s="37">
        <v>434</v>
      </c>
      <c r="U130" s="68">
        <v>13</v>
      </c>
      <c r="V130" s="68">
        <f t="shared" si="3"/>
        <v>45.38472280407764</v>
      </c>
      <c r="W130" s="13" t="s">
        <v>932</v>
      </c>
      <c r="X130" s="37"/>
      <c r="Y130" s="37"/>
      <c r="Z130" s="68"/>
      <c r="AA130" s="38"/>
      <c r="AB130" s="37"/>
      <c r="AC130" s="37"/>
      <c r="AD130" s="37"/>
      <c r="AE130" s="68"/>
      <c r="AF130" s="37"/>
      <c r="AG130" s="24">
        <f>IF(AH130="","",VLOOKUP(AH130,Mapping!AT:AU,2,FALSE))</f>
        <v>2</v>
      </c>
      <c r="AH130" s="13" t="s">
        <v>1</v>
      </c>
    </row>
    <row r="131" spans="1:34">
      <c r="A131" t="s">
        <v>409</v>
      </c>
      <c r="B131" s="44" t="s">
        <v>408</v>
      </c>
      <c r="C131" s="23">
        <f>IFERROR(VLOOKUP(D131,Mapping!AW:BA,5,FALSE),"")</f>
        <v>2</v>
      </c>
      <c r="D131" s="43" t="s">
        <v>925</v>
      </c>
      <c r="E131" s="37" t="s">
        <v>3423</v>
      </c>
      <c r="F131" s="38">
        <v>44021</v>
      </c>
      <c r="G131" s="37" t="s">
        <v>3007</v>
      </c>
      <c r="H131" s="13" t="s">
        <v>934</v>
      </c>
      <c r="I131" s="13" t="s">
        <v>143</v>
      </c>
      <c r="J131" s="13" t="s">
        <v>915</v>
      </c>
      <c r="K131" s="69">
        <v>7000</v>
      </c>
      <c r="L131" s="36" t="s">
        <v>3334</v>
      </c>
      <c r="M131" s="38">
        <v>44022</v>
      </c>
      <c r="N131" s="37">
        <v>1073</v>
      </c>
      <c r="O131" s="68">
        <v>2.16</v>
      </c>
      <c r="P131" s="68">
        <v>25</v>
      </c>
      <c r="Q131" s="37" t="s">
        <v>2515</v>
      </c>
      <c r="R131" s="36" t="s">
        <v>3335</v>
      </c>
      <c r="S131" s="38">
        <v>44022</v>
      </c>
      <c r="T131" s="37">
        <v>473</v>
      </c>
      <c r="U131" s="68">
        <v>9.5</v>
      </c>
      <c r="V131" s="68">
        <f t="shared" si="3"/>
        <v>30.43116150938561</v>
      </c>
      <c r="W131" s="13" t="s">
        <v>932</v>
      </c>
      <c r="X131" s="37"/>
      <c r="Y131" s="37"/>
      <c r="Z131" s="68" t="s">
        <v>147</v>
      </c>
      <c r="AA131" s="38" t="s">
        <v>147</v>
      </c>
      <c r="AB131" s="37" t="s">
        <v>147</v>
      </c>
      <c r="AC131" s="36" t="s">
        <v>3427</v>
      </c>
      <c r="AD131" s="37"/>
      <c r="AE131" s="68"/>
      <c r="AF131" s="37"/>
      <c r="AG131" s="24">
        <f>IF(AH131="","",VLOOKUP(AH131,Mapping!AT:AU,2,FALSE))</f>
        <v>2</v>
      </c>
      <c r="AH131" s="13" t="s">
        <v>1</v>
      </c>
    </row>
    <row r="132" spans="1:34">
      <c r="A132" t="s">
        <v>292</v>
      </c>
      <c r="B132" s="44" t="s">
        <v>291</v>
      </c>
      <c r="C132" s="23">
        <f>IFERROR(VLOOKUP(D132,Mapping!AW:BA,5,FALSE),"")</f>
        <v>2</v>
      </c>
      <c r="D132" s="43" t="s">
        <v>925</v>
      </c>
      <c r="E132" s="37" t="s">
        <v>3428</v>
      </c>
      <c r="F132" s="38">
        <v>44026</v>
      </c>
      <c r="G132" s="37" t="s">
        <v>2879</v>
      </c>
      <c r="H132" s="13" t="s">
        <v>934</v>
      </c>
      <c r="I132" s="13" t="s">
        <v>950</v>
      </c>
      <c r="J132" s="13" t="s">
        <v>915</v>
      </c>
      <c r="K132" s="69">
        <v>7000</v>
      </c>
      <c r="L132" s="36" t="s">
        <v>3334</v>
      </c>
      <c r="M132" s="38">
        <v>44027</v>
      </c>
      <c r="N132" s="37">
        <v>1165</v>
      </c>
      <c r="O132" s="68">
        <v>3.84</v>
      </c>
      <c r="P132" s="68">
        <v>25</v>
      </c>
      <c r="Q132" s="37" t="s">
        <v>2451</v>
      </c>
      <c r="R132" s="36" t="s">
        <v>3335</v>
      </c>
      <c r="S132" s="38">
        <v>44027</v>
      </c>
      <c r="T132" s="37">
        <v>412</v>
      </c>
      <c r="U132" s="68">
        <v>2.88</v>
      </c>
      <c r="V132" s="68">
        <f t="shared" si="3"/>
        <v>10.59135039717564</v>
      </c>
      <c r="W132" s="13" t="s">
        <v>932</v>
      </c>
      <c r="X132" s="37"/>
      <c r="Y132" s="37"/>
      <c r="Z132" s="68"/>
      <c r="AA132" s="38"/>
      <c r="AB132" s="36" t="s">
        <v>3402</v>
      </c>
      <c r="AC132" s="36" t="s">
        <v>3429</v>
      </c>
      <c r="AD132" s="37"/>
      <c r="AE132" s="68"/>
      <c r="AF132" s="37"/>
      <c r="AG132" s="24">
        <f>IF(AH132="","",VLOOKUP(AH132,Mapping!AT:AU,2,FALSE))</f>
        <v>2</v>
      </c>
      <c r="AH132" s="13" t="s">
        <v>1</v>
      </c>
    </row>
    <row r="133" spans="1:34">
      <c r="A133" t="s">
        <v>292</v>
      </c>
      <c r="B133" s="44" t="s">
        <v>291</v>
      </c>
      <c r="C133" s="23">
        <f>IFERROR(VLOOKUP(D133,Mapping!AW:BA,5,FALSE),"")</f>
        <v>2</v>
      </c>
      <c r="D133" s="43" t="s">
        <v>925</v>
      </c>
      <c r="E133" s="37" t="s">
        <v>3428</v>
      </c>
      <c r="F133" s="38">
        <v>44026</v>
      </c>
      <c r="G133" s="37" t="s">
        <v>2879</v>
      </c>
      <c r="H133" s="13" t="s">
        <v>3340</v>
      </c>
      <c r="I133" s="13" t="s">
        <v>950</v>
      </c>
      <c r="J133" s="13" t="s">
        <v>915</v>
      </c>
      <c r="K133" s="69">
        <v>7000</v>
      </c>
      <c r="L133" s="36" t="s">
        <v>3334</v>
      </c>
      <c r="M133" s="38">
        <v>44027</v>
      </c>
      <c r="N133" s="37">
        <v>1287</v>
      </c>
      <c r="O133" s="68">
        <v>1.1000000000000001</v>
      </c>
      <c r="P133" s="68">
        <v>25</v>
      </c>
      <c r="Q133" s="37" t="s">
        <v>2494</v>
      </c>
      <c r="R133" s="36" t="s">
        <v>3335</v>
      </c>
      <c r="S133" s="38">
        <v>44027</v>
      </c>
      <c r="T133" s="37">
        <v>416</v>
      </c>
      <c r="U133" s="68">
        <v>7.35</v>
      </c>
      <c r="V133" s="68">
        <f t="shared" si="3"/>
        <v>26.770104895104893</v>
      </c>
      <c r="W133" s="13" t="s">
        <v>932</v>
      </c>
      <c r="X133" s="37"/>
      <c r="Y133" s="37"/>
      <c r="Z133" s="68"/>
      <c r="AA133" s="38"/>
      <c r="AB133" s="37"/>
      <c r="AC133" s="37"/>
      <c r="AD133" s="37"/>
      <c r="AE133" s="68"/>
      <c r="AF133" s="37"/>
      <c r="AG133" s="24">
        <f>IF(AH133="","",VLOOKUP(AH133,Mapping!AT:AU,2,FALSE))</f>
        <v>2</v>
      </c>
      <c r="AH133" s="13" t="s">
        <v>1</v>
      </c>
    </row>
    <row r="134" spans="1:34">
      <c r="A134" t="s">
        <v>313</v>
      </c>
      <c r="B134" s="44" t="s">
        <v>312</v>
      </c>
      <c r="C134" s="23">
        <f>IFERROR(VLOOKUP(D134,Mapping!AW:BA,5,FALSE),"")</f>
        <v>3</v>
      </c>
      <c r="D134" s="43" t="s">
        <v>943</v>
      </c>
      <c r="E134" s="37" t="s">
        <v>3428</v>
      </c>
      <c r="F134" s="38">
        <v>44026</v>
      </c>
      <c r="G134" s="37" t="s">
        <v>2879</v>
      </c>
      <c r="H134" s="13" t="s">
        <v>934</v>
      </c>
      <c r="I134" s="13" t="s">
        <v>950</v>
      </c>
      <c r="J134" s="13" t="s">
        <v>915</v>
      </c>
      <c r="K134" s="69">
        <v>7000</v>
      </c>
      <c r="L134" s="36" t="s">
        <v>3334</v>
      </c>
      <c r="M134" s="38">
        <v>44027</v>
      </c>
      <c r="N134" s="37">
        <v>1489</v>
      </c>
      <c r="O134" s="68">
        <v>0.998</v>
      </c>
      <c r="P134" s="68">
        <v>25</v>
      </c>
      <c r="Q134" s="37" t="s">
        <v>2516</v>
      </c>
      <c r="R134" s="36" t="s">
        <v>3335</v>
      </c>
      <c r="S134" s="38">
        <v>44027</v>
      </c>
      <c r="T134" s="37">
        <v>394</v>
      </c>
      <c r="U134" s="68">
        <v>3.52</v>
      </c>
      <c r="V134" s="68">
        <f t="shared" si="3"/>
        <v>13.536379018612521</v>
      </c>
      <c r="W134" s="13" t="s">
        <v>932</v>
      </c>
      <c r="X134" s="37"/>
      <c r="Y134" s="37"/>
      <c r="Z134" s="68"/>
      <c r="AA134" s="38"/>
      <c r="AB134" s="36" t="s">
        <v>3402</v>
      </c>
      <c r="AC134" s="36" t="s">
        <v>3430</v>
      </c>
      <c r="AD134" s="37"/>
      <c r="AE134" s="68"/>
      <c r="AF134" s="37"/>
      <c r="AG134" s="24">
        <f>IF(AH134="","",VLOOKUP(AH134,Mapping!AT:AU,2,FALSE))</f>
        <v>2</v>
      </c>
      <c r="AH134" s="13" t="s">
        <v>1</v>
      </c>
    </row>
    <row r="135" spans="1:34">
      <c r="A135" t="s">
        <v>223</v>
      </c>
      <c r="B135" s="44">
        <v>19920194</v>
      </c>
      <c r="C135" s="23">
        <f>IFERROR(VLOOKUP(D135,Mapping!AW:BA,5,FALSE),"")</f>
        <v>2</v>
      </c>
      <c r="D135" s="43" t="s">
        <v>925</v>
      </c>
      <c r="E135" s="37"/>
      <c r="F135" s="38">
        <v>44028</v>
      </c>
      <c r="G135" s="37" t="s">
        <v>3344</v>
      </c>
      <c r="H135" s="13" t="s">
        <v>934</v>
      </c>
      <c r="I135" s="13" t="s">
        <v>143</v>
      </c>
      <c r="J135" s="13" t="s">
        <v>915</v>
      </c>
      <c r="K135" s="69">
        <v>7000</v>
      </c>
      <c r="L135" s="36" t="s">
        <v>3334</v>
      </c>
      <c r="M135" s="38">
        <v>44029</v>
      </c>
      <c r="N135" s="37">
        <v>1106</v>
      </c>
      <c r="O135" s="68">
        <v>4.22</v>
      </c>
      <c r="P135" s="68">
        <v>25</v>
      </c>
      <c r="Q135" s="37" t="s">
        <v>2440</v>
      </c>
      <c r="R135" s="36" t="s">
        <v>3335</v>
      </c>
      <c r="S135" s="38">
        <v>44029</v>
      </c>
      <c r="T135" s="37">
        <v>425</v>
      </c>
      <c r="U135" s="68">
        <v>9.6199999999999992</v>
      </c>
      <c r="V135" s="68">
        <v>34.295900178253113</v>
      </c>
      <c r="W135" s="13" t="s">
        <v>932</v>
      </c>
      <c r="X135" s="37"/>
      <c r="Y135" s="37"/>
      <c r="Z135" s="68"/>
      <c r="AA135" s="38"/>
      <c r="AB135" s="36" t="s">
        <v>3402</v>
      </c>
      <c r="AC135" s="36" t="s">
        <v>3431</v>
      </c>
      <c r="AD135" s="37"/>
      <c r="AE135" s="68"/>
      <c r="AF135" s="37"/>
      <c r="AG135" s="24">
        <f>IF(AH135="","",VLOOKUP(AH135,Mapping!AT:AU,2,FALSE))</f>
        <v>2</v>
      </c>
      <c r="AH135" s="13" t="s">
        <v>1</v>
      </c>
    </row>
    <row r="136" spans="1:34">
      <c r="A136" t="s">
        <v>223</v>
      </c>
      <c r="B136" s="44">
        <v>19920194</v>
      </c>
      <c r="C136" s="23">
        <f>IFERROR(VLOOKUP(D136,Mapping!AW:BA,5,FALSE),"")</f>
        <v>2</v>
      </c>
      <c r="D136" s="43" t="s">
        <v>925</v>
      </c>
      <c r="E136" s="37"/>
      <c r="F136" s="38">
        <v>44028</v>
      </c>
      <c r="G136" s="37" t="s">
        <v>3344</v>
      </c>
      <c r="H136" s="13" t="s">
        <v>3340</v>
      </c>
      <c r="I136" s="13" t="s">
        <v>914</v>
      </c>
      <c r="J136" s="13" t="s">
        <v>915</v>
      </c>
      <c r="K136" s="69">
        <v>7000</v>
      </c>
      <c r="L136" s="36" t="s">
        <v>3334</v>
      </c>
      <c r="M136" s="38">
        <v>44029</v>
      </c>
      <c r="N136" s="37">
        <v>1349</v>
      </c>
      <c r="O136" s="68">
        <v>2.4</v>
      </c>
      <c r="P136" s="68">
        <v>25</v>
      </c>
      <c r="Q136" s="37" t="s">
        <v>2491</v>
      </c>
      <c r="R136" s="36" t="s">
        <v>3335</v>
      </c>
      <c r="S136" s="38">
        <v>44029</v>
      </c>
      <c r="T136" s="37">
        <v>415</v>
      </c>
      <c r="U136" s="68">
        <v>12.4</v>
      </c>
      <c r="V136" s="68">
        <v>45.271997079225997</v>
      </c>
      <c r="W136" s="13" t="s">
        <v>932</v>
      </c>
      <c r="X136" s="37"/>
      <c r="Y136" s="37"/>
      <c r="Z136" s="68"/>
      <c r="AA136" s="38"/>
      <c r="AB136" s="37"/>
      <c r="AC136" s="37"/>
      <c r="AD136" s="37"/>
      <c r="AE136" s="68"/>
      <c r="AF136" s="37"/>
      <c r="AG136" s="24">
        <f>IF(AH136="","",VLOOKUP(AH136,Mapping!AT:AU,2,FALSE))</f>
        <v>2</v>
      </c>
      <c r="AH136" s="13" t="s">
        <v>1</v>
      </c>
    </row>
    <row r="137" spans="1:34">
      <c r="A137" t="s">
        <v>306</v>
      </c>
      <c r="B137" s="44" t="s">
        <v>305</v>
      </c>
      <c r="C137" s="23">
        <f>IFERROR(VLOOKUP(D137,Mapping!AW:BA,5,FALSE),"")</f>
        <v>2</v>
      </c>
      <c r="D137" s="43" t="s">
        <v>925</v>
      </c>
      <c r="E137" s="37" t="s">
        <v>3432</v>
      </c>
      <c r="F137" s="38">
        <v>44028</v>
      </c>
      <c r="G137" s="37" t="s">
        <v>3007</v>
      </c>
      <c r="H137" s="13" t="s">
        <v>934</v>
      </c>
      <c r="I137" s="13" t="s">
        <v>143</v>
      </c>
      <c r="J137" s="13" t="s">
        <v>915</v>
      </c>
      <c r="K137" s="69">
        <v>7000</v>
      </c>
      <c r="L137" s="36" t="s">
        <v>3334</v>
      </c>
      <c r="M137" s="38">
        <v>44029</v>
      </c>
      <c r="N137" s="37">
        <v>1288</v>
      </c>
      <c r="O137" s="68">
        <v>1.1200000000000001</v>
      </c>
      <c r="P137" s="68">
        <v>25</v>
      </c>
      <c r="Q137" s="37" t="s">
        <v>2441</v>
      </c>
      <c r="R137" s="36" t="s">
        <v>3335</v>
      </c>
      <c r="S137" s="38">
        <v>44029</v>
      </c>
      <c r="T137" s="37">
        <v>413</v>
      </c>
      <c r="U137" s="68">
        <v>5.26</v>
      </c>
      <c r="V137" s="68">
        <f t="shared" ref="V137:V142" si="4">(U137/(660*T137))*1000000</f>
        <v>19.297087093697264</v>
      </c>
      <c r="W137" s="13" t="s">
        <v>932</v>
      </c>
      <c r="X137" s="37"/>
      <c r="Y137" s="37"/>
      <c r="Z137" s="68"/>
      <c r="AA137" s="38"/>
      <c r="AB137" s="36" t="s">
        <v>3402</v>
      </c>
      <c r="AC137" s="36" t="s">
        <v>3433</v>
      </c>
      <c r="AD137" s="37"/>
      <c r="AE137" s="68"/>
      <c r="AF137" s="37"/>
      <c r="AG137" s="24">
        <f>IF(AH137="","",VLOOKUP(AH137,Mapping!AT:AU,2,FALSE))</f>
        <v>2</v>
      </c>
      <c r="AH137" s="13" t="s">
        <v>1</v>
      </c>
    </row>
    <row r="138" spans="1:34">
      <c r="A138" t="s">
        <v>306</v>
      </c>
      <c r="B138" s="44" t="s">
        <v>305</v>
      </c>
      <c r="C138" s="23">
        <f>IFERROR(VLOOKUP(D138,Mapping!AW:BA,5,FALSE),"")</f>
        <v>2</v>
      </c>
      <c r="D138" s="43" t="s">
        <v>925</v>
      </c>
      <c r="E138" s="37" t="s">
        <v>3432</v>
      </c>
      <c r="F138" s="38">
        <v>44028</v>
      </c>
      <c r="G138" s="37" t="s">
        <v>3007</v>
      </c>
      <c r="H138" s="13" t="s">
        <v>3340</v>
      </c>
      <c r="I138" s="13" t="s">
        <v>950</v>
      </c>
      <c r="J138" s="13" t="s">
        <v>915</v>
      </c>
      <c r="K138" s="69">
        <v>7000</v>
      </c>
      <c r="L138" s="36" t="s">
        <v>3334</v>
      </c>
      <c r="M138" s="38">
        <v>44029</v>
      </c>
      <c r="N138" s="37">
        <v>1656</v>
      </c>
      <c r="O138" s="68">
        <v>0.88400000000000001</v>
      </c>
      <c r="P138" s="68">
        <v>25</v>
      </c>
      <c r="Q138" s="37" t="s">
        <v>2511</v>
      </c>
      <c r="R138" s="36" t="s">
        <v>3335</v>
      </c>
      <c r="S138" s="38">
        <v>44029</v>
      </c>
      <c r="T138" s="37">
        <v>412</v>
      </c>
      <c r="U138" s="68">
        <v>7.58</v>
      </c>
      <c r="V138" s="68">
        <f t="shared" si="4"/>
        <v>27.875845837010885</v>
      </c>
      <c r="W138" s="13" t="s">
        <v>932</v>
      </c>
      <c r="X138" s="37"/>
      <c r="Y138" s="37"/>
      <c r="Z138" s="68"/>
      <c r="AA138" s="38"/>
      <c r="AB138" s="37"/>
      <c r="AC138" s="37"/>
      <c r="AD138" s="37"/>
      <c r="AE138" s="68"/>
      <c r="AF138" s="37"/>
      <c r="AG138" s="24">
        <f>IF(AH138="","",VLOOKUP(AH138,Mapping!AT:AU,2,FALSE))</f>
        <v>2</v>
      </c>
      <c r="AH138" s="13" t="s">
        <v>1</v>
      </c>
    </row>
    <row r="139" spans="1:34">
      <c r="A139" t="s">
        <v>325</v>
      </c>
      <c r="B139" s="44" t="s">
        <v>324</v>
      </c>
      <c r="C139" s="23">
        <f>IFERROR(VLOOKUP(D139,Mapping!AW:BA,5,FALSE),"")</f>
        <v>2</v>
      </c>
      <c r="D139" s="43" t="s">
        <v>925</v>
      </c>
      <c r="E139" s="37" t="s">
        <v>3434</v>
      </c>
      <c r="F139" s="38">
        <v>44046</v>
      </c>
      <c r="G139" s="37" t="s">
        <v>2879</v>
      </c>
      <c r="H139" s="13" t="s">
        <v>3340</v>
      </c>
      <c r="I139" s="13" t="s">
        <v>950</v>
      </c>
      <c r="J139" s="13" t="s">
        <v>915</v>
      </c>
      <c r="K139" s="69">
        <v>7000</v>
      </c>
      <c r="L139" s="36" t="s">
        <v>3334</v>
      </c>
      <c r="M139" s="38"/>
      <c r="N139" s="37"/>
      <c r="O139" s="68"/>
      <c r="P139" s="68"/>
      <c r="Q139" s="37"/>
      <c r="R139" s="36"/>
      <c r="S139" s="38"/>
      <c r="T139" s="37"/>
      <c r="U139" s="68"/>
      <c r="V139" s="68" t="e">
        <f t="shared" si="4"/>
        <v>#DIV/0!</v>
      </c>
      <c r="W139" s="13"/>
      <c r="X139" s="37"/>
      <c r="Y139" s="37"/>
      <c r="Z139" s="68"/>
      <c r="AA139" s="38"/>
      <c r="AB139" s="37"/>
      <c r="AC139" s="37"/>
      <c r="AD139" s="37"/>
      <c r="AE139" s="68"/>
      <c r="AF139" s="37"/>
      <c r="AG139" s="24">
        <f>IF(AH139="","",VLOOKUP(AH139,Mapping!AT:AU,2,FALSE))</f>
        <v>2</v>
      </c>
      <c r="AH139" s="13" t="s">
        <v>1</v>
      </c>
    </row>
    <row r="140" spans="1:34">
      <c r="A140" t="s">
        <v>325</v>
      </c>
      <c r="B140" s="44" t="s">
        <v>324</v>
      </c>
      <c r="C140" s="23">
        <f>IFERROR(VLOOKUP(D140,Mapping!AW:BA,5,FALSE),"")</f>
        <v>2</v>
      </c>
      <c r="D140" s="43" t="s">
        <v>925</v>
      </c>
      <c r="E140" s="37" t="s">
        <v>3434</v>
      </c>
      <c r="F140" s="38">
        <v>44046</v>
      </c>
      <c r="G140" s="37" t="s">
        <v>2879</v>
      </c>
      <c r="H140" s="13" t="s">
        <v>934</v>
      </c>
      <c r="I140" s="13" t="s">
        <v>950</v>
      </c>
      <c r="J140" s="13" t="s">
        <v>915</v>
      </c>
      <c r="K140" s="69">
        <v>7000</v>
      </c>
      <c r="L140" s="36" t="s">
        <v>3334</v>
      </c>
      <c r="M140" s="38">
        <v>44047</v>
      </c>
      <c r="N140" s="37">
        <v>1165</v>
      </c>
      <c r="O140" s="68">
        <v>1.3</v>
      </c>
      <c r="P140" s="68">
        <v>25</v>
      </c>
      <c r="Q140" s="37" t="s">
        <v>3435</v>
      </c>
      <c r="R140" s="36" t="s">
        <v>3335</v>
      </c>
      <c r="S140" s="38">
        <v>44047</v>
      </c>
      <c r="T140" s="37">
        <v>419</v>
      </c>
      <c r="U140" s="68">
        <v>2.66</v>
      </c>
      <c r="V140" s="68">
        <f t="shared" si="4"/>
        <v>9.6188616475012658</v>
      </c>
      <c r="W140" s="13" t="s">
        <v>932</v>
      </c>
      <c r="X140" s="37"/>
      <c r="Y140" s="37"/>
      <c r="Z140" s="68"/>
      <c r="AA140" s="38"/>
      <c r="AB140" s="36" t="s">
        <v>3402</v>
      </c>
      <c r="AC140" s="36" t="s">
        <v>3436</v>
      </c>
      <c r="AD140" s="37"/>
      <c r="AE140" s="68"/>
      <c r="AF140" s="37"/>
      <c r="AG140" s="24">
        <f>IF(AH140="","",VLOOKUP(AH140,Mapping!AT:AU,2,FALSE))</f>
        <v>2</v>
      </c>
      <c r="AH140" s="13" t="s">
        <v>1</v>
      </c>
    </row>
    <row r="141" spans="1:34">
      <c r="A141" t="s">
        <v>327</v>
      </c>
      <c r="B141" s="44" t="s">
        <v>326</v>
      </c>
      <c r="C141" s="23">
        <f>IFERROR(VLOOKUP(D141,Mapping!AW:BA,5,FALSE),"")</f>
        <v>3</v>
      </c>
      <c r="D141" s="43" t="s">
        <v>943</v>
      </c>
      <c r="E141" s="37" t="s">
        <v>3434</v>
      </c>
      <c r="F141" s="38">
        <v>44046</v>
      </c>
      <c r="G141" s="37" t="s">
        <v>2879</v>
      </c>
      <c r="H141" s="13" t="s">
        <v>934</v>
      </c>
      <c r="I141" s="13" t="s">
        <v>950</v>
      </c>
      <c r="J141" s="13" t="s">
        <v>915</v>
      </c>
      <c r="K141" s="69">
        <v>7000</v>
      </c>
      <c r="L141" s="36" t="s">
        <v>3334</v>
      </c>
      <c r="M141" s="38">
        <v>44047</v>
      </c>
      <c r="N141" s="37">
        <v>1120</v>
      </c>
      <c r="O141" s="68">
        <v>2.42</v>
      </c>
      <c r="P141" s="68">
        <v>25</v>
      </c>
      <c r="Q141" s="37" t="s">
        <v>3437</v>
      </c>
      <c r="R141" s="36" t="s">
        <v>3335</v>
      </c>
      <c r="S141" s="38">
        <v>44047</v>
      </c>
      <c r="T141" s="37">
        <v>416</v>
      </c>
      <c r="U141" s="68">
        <v>3.48</v>
      </c>
      <c r="V141" s="68">
        <f t="shared" si="4"/>
        <v>12.674825174825175</v>
      </c>
      <c r="W141" s="13" t="s">
        <v>932</v>
      </c>
      <c r="X141" s="37"/>
      <c r="Y141" s="37"/>
      <c r="Z141" s="68"/>
      <c r="AA141" s="38"/>
      <c r="AB141" s="36" t="s">
        <v>3402</v>
      </c>
      <c r="AC141" s="36" t="s">
        <v>3438</v>
      </c>
      <c r="AD141" s="37"/>
      <c r="AE141" s="68"/>
      <c r="AF141" s="37"/>
      <c r="AG141" s="24">
        <f>IF(AH141="","",VLOOKUP(AH141,Mapping!AT:AU,2,FALSE))</f>
        <v>2</v>
      </c>
      <c r="AH141" s="13" t="s">
        <v>1</v>
      </c>
    </row>
    <row r="142" spans="1:34">
      <c r="A142" t="s">
        <v>327</v>
      </c>
      <c r="B142" s="44" t="s">
        <v>326</v>
      </c>
      <c r="C142" s="23">
        <f>IFERROR(VLOOKUP(D142,Mapping!AW:BA,5,FALSE),"")</f>
        <v>3</v>
      </c>
      <c r="D142" s="43" t="s">
        <v>943</v>
      </c>
      <c r="E142" s="37" t="s">
        <v>3434</v>
      </c>
      <c r="F142" s="38">
        <v>44046</v>
      </c>
      <c r="G142" s="37" t="s">
        <v>2879</v>
      </c>
      <c r="H142" s="13" t="s">
        <v>3340</v>
      </c>
      <c r="I142" s="13" t="s">
        <v>950</v>
      </c>
      <c r="J142" s="13" t="s">
        <v>915</v>
      </c>
      <c r="K142" s="69">
        <v>7000</v>
      </c>
      <c r="L142" s="36" t="s">
        <v>3334</v>
      </c>
      <c r="M142" s="38">
        <v>44047</v>
      </c>
      <c r="N142" s="37">
        <v>1127</v>
      </c>
      <c r="O142" s="68">
        <v>1.71</v>
      </c>
      <c r="P142" s="68">
        <v>25</v>
      </c>
      <c r="Q142" s="37" t="s">
        <v>2698</v>
      </c>
      <c r="R142" s="36" t="s">
        <v>3335</v>
      </c>
      <c r="S142" s="38">
        <v>44047</v>
      </c>
      <c r="T142" s="37">
        <v>440</v>
      </c>
      <c r="U142" s="68">
        <v>3.14</v>
      </c>
      <c r="V142" s="68">
        <f t="shared" si="4"/>
        <v>10.81267217630854</v>
      </c>
      <c r="W142" s="13" t="s">
        <v>911</v>
      </c>
      <c r="X142" s="37"/>
      <c r="Y142" s="37"/>
      <c r="Z142" s="68"/>
      <c r="AA142" s="38"/>
      <c r="AB142" s="37"/>
      <c r="AC142" s="37"/>
      <c r="AD142" s="37"/>
      <c r="AE142" s="68"/>
      <c r="AF142" s="37"/>
      <c r="AG142" s="24">
        <f>IF(AH142="","",VLOOKUP(AH142,Mapping!AT:AU,2,FALSE))</f>
        <v>2</v>
      </c>
      <c r="AH142" s="13" t="s">
        <v>1</v>
      </c>
    </row>
    <row r="143" spans="1:34">
      <c r="A143" t="s">
        <v>222</v>
      </c>
      <c r="B143" s="44">
        <v>19920179</v>
      </c>
      <c r="C143" s="23">
        <f>IFERROR(VLOOKUP(D143,Mapping!AW:BA,5,FALSE),"")</f>
        <v>2</v>
      </c>
      <c r="D143" s="43" t="s">
        <v>925</v>
      </c>
      <c r="E143" s="37" t="s">
        <v>3439</v>
      </c>
      <c r="F143" s="38">
        <v>44048</v>
      </c>
      <c r="G143" s="37" t="s">
        <v>2937</v>
      </c>
      <c r="H143" s="13" t="s">
        <v>934</v>
      </c>
      <c r="I143" s="13" t="s">
        <v>143</v>
      </c>
      <c r="J143" s="13" t="s">
        <v>915</v>
      </c>
      <c r="K143" s="69">
        <v>7000</v>
      </c>
      <c r="L143" s="36" t="s">
        <v>3334</v>
      </c>
      <c r="M143" s="38">
        <v>44062</v>
      </c>
      <c r="N143" s="37">
        <v>869</v>
      </c>
      <c r="O143" s="68">
        <v>2.7</v>
      </c>
      <c r="P143" s="68">
        <v>25</v>
      </c>
      <c r="Q143" s="37" t="s">
        <v>2500</v>
      </c>
      <c r="R143" s="36" t="s">
        <v>3335</v>
      </c>
      <c r="S143" s="38">
        <v>44078</v>
      </c>
      <c r="T143" s="37">
        <v>410</v>
      </c>
      <c r="U143" s="68">
        <v>3.24</v>
      </c>
      <c r="V143" s="68">
        <v>11.97339246119734</v>
      </c>
      <c r="W143" s="13" t="s">
        <v>932</v>
      </c>
      <c r="X143" s="37"/>
      <c r="Y143" s="37"/>
      <c r="Z143" s="68"/>
      <c r="AA143" s="38"/>
      <c r="AB143" s="36" t="s">
        <v>3402</v>
      </c>
      <c r="AC143" s="36" t="s">
        <v>3440</v>
      </c>
      <c r="AD143" s="37"/>
      <c r="AE143" s="68"/>
      <c r="AF143" s="37"/>
      <c r="AG143" s="24">
        <f>IF(AH143="","",VLOOKUP(AH143,Mapping!AT:AU,2,FALSE))</f>
        <v>2</v>
      </c>
      <c r="AH143" s="13" t="s">
        <v>1</v>
      </c>
    </row>
    <row r="144" spans="1:34">
      <c r="A144" t="s">
        <v>222</v>
      </c>
      <c r="B144" s="44">
        <v>19920179</v>
      </c>
      <c r="C144" s="23">
        <f>IFERROR(VLOOKUP(D144,Mapping!AW:BA,5,FALSE),"")</f>
        <v>2</v>
      </c>
      <c r="D144" s="43" t="s">
        <v>925</v>
      </c>
      <c r="E144" s="37" t="s">
        <v>3439</v>
      </c>
      <c r="F144" s="38">
        <v>44048</v>
      </c>
      <c r="G144" s="37" t="s">
        <v>2937</v>
      </c>
      <c r="H144" s="13" t="s">
        <v>3340</v>
      </c>
      <c r="I144" s="13" t="s">
        <v>914</v>
      </c>
      <c r="J144" s="13" t="s">
        <v>915</v>
      </c>
      <c r="K144" s="69">
        <v>7000</v>
      </c>
      <c r="L144" s="36" t="s">
        <v>3334</v>
      </c>
      <c r="M144" s="38">
        <v>44062</v>
      </c>
      <c r="N144" s="37">
        <v>899</v>
      </c>
      <c r="O144" s="68">
        <v>1.28</v>
      </c>
      <c r="P144" s="68">
        <v>25</v>
      </c>
      <c r="Q144" s="37" t="s">
        <v>2502</v>
      </c>
      <c r="R144" s="36" t="s">
        <v>3335</v>
      </c>
      <c r="S144" s="38">
        <v>44118</v>
      </c>
      <c r="T144" s="37">
        <v>443</v>
      </c>
      <c r="U144" s="68">
        <v>16</v>
      </c>
      <c r="V144" s="68">
        <v>54.72330528763937</v>
      </c>
      <c r="W144" s="13" t="s">
        <v>932</v>
      </c>
      <c r="X144" s="37"/>
      <c r="Y144" s="37"/>
      <c r="Z144" s="68"/>
      <c r="AA144" s="38"/>
      <c r="AB144" s="37"/>
      <c r="AC144" s="37"/>
      <c r="AD144" s="37"/>
      <c r="AE144" s="68"/>
      <c r="AF144" s="37"/>
      <c r="AG144" s="24">
        <f>IF(AH144="","",VLOOKUP(AH144,Mapping!AT:AU,2,FALSE))</f>
        <v>2</v>
      </c>
      <c r="AH144" s="13" t="s">
        <v>1</v>
      </c>
    </row>
    <row r="145" spans="1:34">
      <c r="A145" t="s">
        <v>306</v>
      </c>
      <c r="B145" s="44" t="s">
        <v>305</v>
      </c>
      <c r="C145" s="23">
        <f>IFERROR(VLOOKUP(D145,Mapping!AW:BA,5,FALSE),"")</f>
        <v>3</v>
      </c>
      <c r="D145" s="43" t="s">
        <v>943</v>
      </c>
      <c r="E145" s="37" t="s">
        <v>3441</v>
      </c>
      <c r="F145" s="38">
        <v>44048</v>
      </c>
      <c r="G145" s="37" t="s">
        <v>3344</v>
      </c>
      <c r="H145" s="13" t="s">
        <v>3340</v>
      </c>
      <c r="I145" s="13" t="s">
        <v>935</v>
      </c>
      <c r="J145" s="13" t="s">
        <v>915</v>
      </c>
      <c r="K145" s="69">
        <v>7000</v>
      </c>
      <c r="L145" s="36" t="s">
        <v>3334</v>
      </c>
      <c r="M145" s="38">
        <v>44062</v>
      </c>
      <c r="N145" s="37">
        <v>885</v>
      </c>
      <c r="O145" s="68">
        <v>0.39800000000000002</v>
      </c>
      <c r="P145" s="68">
        <v>13.930000000000001</v>
      </c>
      <c r="Q145" s="37" t="s">
        <v>2497</v>
      </c>
      <c r="R145" s="36" t="s">
        <v>3335</v>
      </c>
      <c r="S145" s="38">
        <v>44057</v>
      </c>
      <c r="T145" s="37">
        <v>433</v>
      </c>
      <c r="U145" s="68">
        <v>2.56</v>
      </c>
      <c r="V145" s="68">
        <f>(U145/(660*T145))*1000000</f>
        <v>8.9579396738750088</v>
      </c>
      <c r="W145" s="13" t="s">
        <v>911</v>
      </c>
      <c r="X145" s="37"/>
      <c r="Y145" s="37"/>
      <c r="Z145" s="68"/>
      <c r="AA145" s="38"/>
      <c r="AB145" s="37"/>
      <c r="AC145" s="37"/>
      <c r="AD145" s="37"/>
      <c r="AE145" s="68"/>
      <c r="AF145" s="37"/>
      <c r="AG145" s="24">
        <f>IF(AH145="","",VLOOKUP(AH145,Mapping!AT:AU,2,FALSE))</f>
        <v>2</v>
      </c>
      <c r="AH145" s="13" t="s">
        <v>1</v>
      </c>
    </row>
    <row r="146" spans="1:34">
      <c r="A146" t="s">
        <v>306</v>
      </c>
      <c r="B146" s="44" t="s">
        <v>305</v>
      </c>
      <c r="C146" s="23">
        <f>IFERROR(VLOOKUP(D146,Mapping!AW:BA,5,FALSE),"")</f>
        <v>3</v>
      </c>
      <c r="D146" s="43" t="s">
        <v>943</v>
      </c>
      <c r="E146" s="37" t="s">
        <v>3441</v>
      </c>
      <c r="F146" s="38">
        <v>44048</v>
      </c>
      <c r="G146" s="37" t="s">
        <v>3344</v>
      </c>
      <c r="H146" s="13" t="s">
        <v>934</v>
      </c>
      <c r="I146" s="13" t="s">
        <v>143</v>
      </c>
      <c r="J146" s="13" t="s">
        <v>915</v>
      </c>
      <c r="K146" s="69">
        <v>7000</v>
      </c>
      <c r="L146" s="36" t="s">
        <v>3334</v>
      </c>
      <c r="M146" s="38">
        <v>44062</v>
      </c>
      <c r="N146" s="37">
        <v>1028</v>
      </c>
      <c r="O146" s="68">
        <v>2.98</v>
      </c>
      <c r="P146" s="68">
        <v>25</v>
      </c>
      <c r="Q146" s="37" t="s">
        <v>3330</v>
      </c>
      <c r="R146" s="36" t="s">
        <v>3335</v>
      </c>
      <c r="S146" s="38">
        <v>44078</v>
      </c>
      <c r="T146" s="37">
        <v>396</v>
      </c>
      <c r="U146" s="68">
        <v>1.4</v>
      </c>
      <c r="V146" s="68">
        <f>(U146/(660*T146))*1000000</f>
        <v>5.3565962656871742</v>
      </c>
      <c r="W146" s="13" t="s">
        <v>932</v>
      </c>
      <c r="X146" s="37"/>
      <c r="Y146" s="37"/>
      <c r="Z146" s="68"/>
      <c r="AA146" s="38"/>
      <c r="AB146" s="36" t="s">
        <v>3402</v>
      </c>
      <c r="AC146" s="36" t="s">
        <v>3442</v>
      </c>
      <c r="AD146" s="37"/>
      <c r="AE146" s="68"/>
      <c r="AF146" s="37"/>
      <c r="AG146" s="24">
        <f>IF(AH146="","",VLOOKUP(AH146,Mapping!AT:AU,2,FALSE))</f>
        <v>2</v>
      </c>
      <c r="AH146" s="13" t="s">
        <v>1</v>
      </c>
    </row>
    <row r="147" spans="1:34">
      <c r="A147" t="s">
        <v>201</v>
      </c>
      <c r="B147" s="44">
        <v>19891015</v>
      </c>
      <c r="C147" s="23">
        <f>IFERROR(VLOOKUP(D147,Mapping!AW:BA,5,FALSE),"")</f>
        <v>2</v>
      </c>
      <c r="D147" s="43" t="s">
        <v>925</v>
      </c>
      <c r="E147" s="37" t="s">
        <v>3443</v>
      </c>
      <c r="F147" s="38">
        <v>44056</v>
      </c>
      <c r="G147" s="37" t="s">
        <v>3444</v>
      </c>
      <c r="H147" s="13" t="s">
        <v>934</v>
      </c>
      <c r="I147" s="13" t="s">
        <v>914</v>
      </c>
      <c r="J147" s="13" t="s">
        <v>915</v>
      </c>
      <c r="K147" s="69">
        <v>7000</v>
      </c>
      <c r="L147" s="36" t="s">
        <v>3334</v>
      </c>
      <c r="M147" s="38" t="s">
        <v>3445</v>
      </c>
      <c r="N147" s="37"/>
      <c r="O147" s="68">
        <v>0.57799999999999996</v>
      </c>
      <c r="P147" s="68">
        <v>20.23</v>
      </c>
      <c r="Q147" s="37" t="s">
        <v>1391</v>
      </c>
      <c r="R147" s="36" t="s">
        <v>3335</v>
      </c>
      <c r="S147" s="38">
        <v>44071</v>
      </c>
      <c r="T147" s="37">
        <v>369</v>
      </c>
      <c r="U147" s="68">
        <v>13.6</v>
      </c>
      <c r="V147" s="68">
        <v>55.842982672250962</v>
      </c>
      <c r="W147" s="13" t="s">
        <v>932</v>
      </c>
      <c r="X147" s="37"/>
      <c r="Y147" s="37"/>
      <c r="Z147" s="68"/>
      <c r="AA147" s="38"/>
      <c r="AB147" s="36" t="s">
        <v>3402</v>
      </c>
      <c r="AC147" s="36" t="s">
        <v>3446</v>
      </c>
      <c r="AD147" s="37"/>
      <c r="AE147" s="68"/>
      <c r="AF147" s="37"/>
      <c r="AG147" s="24">
        <f>IF(AH147="","",VLOOKUP(AH147,Mapping!AT:AU,2,FALSE))</f>
        <v>2</v>
      </c>
      <c r="AH147" s="13" t="s">
        <v>1</v>
      </c>
    </row>
    <row r="148" spans="1:34">
      <c r="A148" t="s">
        <v>201</v>
      </c>
      <c r="B148" s="44">
        <v>19891015</v>
      </c>
      <c r="C148" s="23">
        <f>IFERROR(VLOOKUP(D148,Mapping!AW:BA,5,FALSE),"")</f>
        <v>2</v>
      </c>
      <c r="D148" s="43" t="s">
        <v>925</v>
      </c>
      <c r="E148" s="37" t="s">
        <v>3443</v>
      </c>
      <c r="F148" s="38">
        <v>44056</v>
      </c>
      <c r="G148" s="37" t="s">
        <v>3444</v>
      </c>
      <c r="H148" s="13" t="s">
        <v>3340</v>
      </c>
      <c r="I148" s="13" t="s">
        <v>914</v>
      </c>
      <c r="J148" s="13" t="s">
        <v>915</v>
      </c>
      <c r="K148" s="69">
        <v>7000</v>
      </c>
      <c r="L148" s="36" t="s">
        <v>3334</v>
      </c>
      <c r="M148" s="38">
        <v>44057</v>
      </c>
      <c r="N148" s="37">
        <v>1145</v>
      </c>
      <c r="O148" s="68">
        <v>0.79400000000000004</v>
      </c>
      <c r="P148" s="68">
        <v>25</v>
      </c>
      <c r="Q148" s="37" t="s">
        <v>3392</v>
      </c>
      <c r="R148" s="36" t="s">
        <v>3335</v>
      </c>
      <c r="S148" s="38">
        <v>44071</v>
      </c>
      <c r="T148" s="37">
        <v>343</v>
      </c>
      <c r="U148" s="68">
        <v>4.7</v>
      </c>
      <c r="V148" s="68">
        <v>20.761551373796273</v>
      </c>
      <c r="W148" s="13" t="s">
        <v>932</v>
      </c>
      <c r="X148" s="37"/>
      <c r="Y148" s="37"/>
      <c r="Z148" s="68"/>
      <c r="AA148" s="38"/>
      <c r="AB148" s="37"/>
      <c r="AC148" s="37"/>
      <c r="AD148" s="37"/>
      <c r="AE148" s="68"/>
      <c r="AF148" s="37"/>
      <c r="AG148" s="24">
        <f>IF(AH148="","",VLOOKUP(AH148,Mapping!AT:AU,2,FALSE))</f>
        <v>2</v>
      </c>
      <c r="AH148" s="13" t="s">
        <v>1</v>
      </c>
    </row>
    <row r="149" spans="1:34">
      <c r="A149" t="s">
        <v>222</v>
      </c>
      <c r="B149" s="44">
        <v>19920179</v>
      </c>
      <c r="C149" s="23">
        <f>IFERROR(VLOOKUP(D149,Mapping!AW:BA,5,FALSE),"")</f>
        <v>3</v>
      </c>
      <c r="D149" s="43" t="s">
        <v>943</v>
      </c>
      <c r="E149" s="37" t="s">
        <v>3443</v>
      </c>
      <c r="F149" s="38">
        <v>44056</v>
      </c>
      <c r="G149" s="37" t="s">
        <v>3444</v>
      </c>
      <c r="H149" s="13" t="s">
        <v>934</v>
      </c>
      <c r="I149" s="13" t="s">
        <v>914</v>
      </c>
      <c r="J149" s="13" t="s">
        <v>915</v>
      </c>
      <c r="K149" s="69">
        <v>7000</v>
      </c>
      <c r="L149" s="36" t="s">
        <v>3334</v>
      </c>
      <c r="M149" s="38" t="s">
        <v>3445</v>
      </c>
      <c r="N149" s="37"/>
      <c r="O149" s="68">
        <v>0.96199999999999997</v>
      </c>
      <c r="P149" s="68">
        <v>25</v>
      </c>
      <c r="Q149" s="37" t="s">
        <v>1353</v>
      </c>
      <c r="R149" s="36" t="s">
        <v>3335</v>
      </c>
      <c r="S149" s="38">
        <v>44071</v>
      </c>
      <c r="T149" s="37">
        <v>458</v>
      </c>
      <c r="U149" s="68">
        <v>11.3</v>
      </c>
      <c r="V149" s="68">
        <v>37.382559216620351</v>
      </c>
      <c r="W149" s="13" t="s">
        <v>932</v>
      </c>
      <c r="X149" s="37"/>
      <c r="Y149" s="37"/>
      <c r="Z149" s="68"/>
      <c r="AA149" s="38"/>
      <c r="AB149" s="36" t="s">
        <v>3402</v>
      </c>
      <c r="AC149" s="36" t="s">
        <v>3447</v>
      </c>
      <c r="AD149" s="37"/>
      <c r="AE149" s="68"/>
      <c r="AF149" s="37"/>
      <c r="AG149" s="24">
        <f>IF(AH149="","",VLOOKUP(AH149,Mapping!AT:AU,2,FALSE))</f>
        <v>2</v>
      </c>
      <c r="AH149" s="13" t="s">
        <v>1</v>
      </c>
    </row>
    <row r="150" spans="1:34">
      <c r="A150" t="s">
        <v>222</v>
      </c>
      <c r="B150" s="44">
        <v>19920179</v>
      </c>
      <c r="C150" s="23">
        <f>IFERROR(VLOOKUP(D150,Mapping!AW:BA,5,FALSE),"")</f>
        <v>3</v>
      </c>
      <c r="D150" s="43" t="s">
        <v>943</v>
      </c>
      <c r="E150" s="37" t="s">
        <v>3443</v>
      </c>
      <c r="F150" s="38">
        <v>44056</v>
      </c>
      <c r="G150" s="37" t="s">
        <v>3444</v>
      </c>
      <c r="H150" s="13" t="s">
        <v>3340</v>
      </c>
      <c r="I150" s="13" t="s">
        <v>914</v>
      </c>
      <c r="J150" s="13" t="s">
        <v>915</v>
      </c>
      <c r="K150" s="69" t="s">
        <v>3448</v>
      </c>
      <c r="L150" s="36" t="s">
        <v>3334</v>
      </c>
      <c r="M150" s="38" t="s">
        <v>147</v>
      </c>
      <c r="N150" s="37"/>
      <c r="O150" s="68" t="s">
        <v>238</v>
      </c>
      <c r="P150" s="68"/>
      <c r="Q150" s="37"/>
      <c r="R150" s="36"/>
      <c r="S150" s="38"/>
      <c r="T150" s="37"/>
      <c r="U150" s="68"/>
      <c r="V150" s="68"/>
      <c r="W150" s="13" t="s">
        <v>911</v>
      </c>
      <c r="X150" s="37"/>
      <c r="Y150" s="37"/>
      <c r="Z150" s="68"/>
      <c r="AA150" s="38"/>
      <c r="AB150" s="37"/>
      <c r="AC150" s="37"/>
      <c r="AD150" s="37"/>
      <c r="AE150" s="68"/>
      <c r="AF150" s="37"/>
      <c r="AG150" s="24">
        <f>IF(AH150="","",VLOOKUP(AH150,Mapping!AT:AU,2,FALSE))</f>
        <v>2</v>
      </c>
      <c r="AH150" s="13" t="s">
        <v>1</v>
      </c>
    </row>
    <row r="151" spans="1:34">
      <c r="A151" t="s">
        <v>296</v>
      </c>
      <c r="B151" s="44" t="s">
        <v>295</v>
      </c>
      <c r="C151" s="23">
        <f>IFERROR(VLOOKUP(D151,Mapping!AW:BA,5,FALSE),"")</f>
        <v>2</v>
      </c>
      <c r="D151" s="43" t="s">
        <v>925</v>
      </c>
      <c r="E151" s="37" t="s">
        <v>3432</v>
      </c>
      <c r="F151" s="38">
        <v>44063</v>
      </c>
      <c r="G151" s="37" t="s">
        <v>2937</v>
      </c>
      <c r="H151" s="13" t="s">
        <v>3340</v>
      </c>
      <c r="I151" s="13" t="s">
        <v>950</v>
      </c>
      <c r="J151" s="13" t="s">
        <v>915</v>
      </c>
      <c r="K151" s="69">
        <v>7000</v>
      </c>
      <c r="L151" s="36" t="s">
        <v>3334</v>
      </c>
      <c r="M151" s="38">
        <v>44064</v>
      </c>
      <c r="N151" s="37">
        <v>2628</v>
      </c>
      <c r="O151" s="68">
        <v>0.67800000000000005</v>
      </c>
      <c r="P151" s="68">
        <v>23.73</v>
      </c>
      <c r="Q151" s="37" t="s">
        <v>1209</v>
      </c>
      <c r="R151" s="36" t="s">
        <v>3335</v>
      </c>
      <c r="S151" s="38">
        <v>44064</v>
      </c>
      <c r="T151" s="37">
        <v>464</v>
      </c>
      <c r="U151" s="68">
        <v>8.9</v>
      </c>
      <c r="V151" s="68">
        <f t="shared" ref="V151:V162" si="5">(U151/(660*T151))*1000000</f>
        <v>29.062173458725184</v>
      </c>
      <c r="W151" s="13" t="s">
        <v>911</v>
      </c>
      <c r="X151" s="37"/>
      <c r="Y151" s="37"/>
      <c r="Z151" s="68"/>
      <c r="AA151" s="38"/>
      <c r="AB151" s="37"/>
      <c r="AC151" s="37"/>
      <c r="AD151" s="37"/>
      <c r="AE151" s="68"/>
      <c r="AF151" s="37"/>
      <c r="AG151" s="24">
        <f>IF(AH151="","",VLOOKUP(AH151,Mapping!AT:AU,2,FALSE))</f>
        <v>2</v>
      </c>
      <c r="AH151" s="13" t="s">
        <v>1</v>
      </c>
    </row>
    <row r="152" spans="1:34">
      <c r="A152" t="s">
        <v>296</v>
      </c>
      <c r="B152" s="44" t="s">
        <v>295</v>
      </c>
      <c r="C152" s="23">
        <f>IFERROR(VLOOKUP(D152,Mapping!AW:BA,5,FALSE),"")</f>
        <v>2</v>
      </c>
      <c r="D152" s="43" t="s">
        <v>925</v>
      </c>
      <c r="E152" s="37" t="s">
        <v>3432</v>
      </c>
      <c r="F152" s="38">
        <v>44063</v>
      </c>
      <c r="G152" s="37" t="s">
        <v>2937</v>
      </c>
      <c r="H152" s="13" t="s">
        <v>934</v>
      </c>
      <c r="I152" s="13" t="s">
        <v>143</v>
      </c>
      <c r="J152" s="13" t="s">
        <v>915</v>
      </c>
      <c r="K152" s="69">
        <v>7000</v>
      </c>
      <c r="L152" s="36" t="s">
        <v>3334</v>
      </c>
      <c r="M152" s="38">
        <v>44064</v>
      </c>
      <c r="N152" s="37">
        <v>2016</v>
      </c>
      <c r="O152" s="68">
        <v>0.38800000000000001</v>
      </c>
      <c r="P152" s="68">
        <v>13.58</v>
      </c>
      <c r="Q152" s="37" t="s">
        <v>1957</v>
      </c>
      <c r="R152" s="36" t="s">
        <v>3335</v>
      </c>
      <c r="S152" s="38">
        <v>44064</v>
      </c>
      <c r="T152" s="37">
        <v>436</v>
      </c>
      <c r="U152" s="68">
        <v>6.9</v>
      </c>
      <c r="V152" s="68">
        <f t="shared" si="5"/>
        <v>23.978315262718933</v>
      </c>
      <c r="W152" s="13" t="s">
        <v>932</v>
      </c>
      <c r="X152" s="37"/>
      <c r="Y152" s="37"/>
      <c r="Z152" s="68"/>
      <c r="AA152" s="38"/>
      <c r="AB152" s="36" t="s">
        <v>3402</v>
      </c>
      <c r="AC152" s="36" t="s">
        <v>3449</v>
      </c>
      <c r="AD152" s="37"/>
      <c r="AE152" s="68"/>
      <c r="AF152" s="37"/>
      <c r="AG152" s="24">
        <f>IF(AH152="","",VLOOKUP(AH152,Mapping!AT:AU,2,FALSE))</f>
        <v>2</v>
      </c>
      <c r="AH152" s="13" t="s">
        <v>1</v>
      </c>
    </row>
    <row r="153" spans="1:34">
      <c r="A153" t="s">
        <v>3450</v>
      </c>
      <c r="B153" s="44" t="s">
        <v>396</v>
      </c>
      <c r="C153" s="23">
        <f>IFERROR(VLOOKUP(D153,Mapping!AW:BA,5,FALSE),"")</f>
        <v>2</v>
      </c>
      <c r="D153" s="43" t="s">
        <v>925</v>
      </c>
      <c r="E153" s="37" t="s">
        <v>3451</v>
      </c>
      <c r="F153" s="38">
        <v>44070</v>
      </c>
      <c r="G153" s="37" t="s">
        <v>2937</v>
      </c>
      <c r="H153" s="13" t="s">
        <v>3340</v>
      </c>
      <c r="I153" s="13" t="s">
        <v>935</v>
      </c>
      <c r="J153" s="13" t="s">
        <v>915</v>
      </c>
      <c r="K153" s="69">
        <v>7000</v>
      </c>
      <c r="L153" s="36" t="s">
        <v>3334</v>
      </c>
      <c r="M153" s="38"/>
      <c r="N153" s="37"/>
      <c r="O153" s="68"/>
      <c r="P153" s="68"/>
      <c r="Q153" s="37"/>
      <c r="R153" s="36"/>
      <c r="S153" s="38"/>
      <c r="T153" s="37"/>
      <c r="U153" s="68"/>
      <c r="V153" s="68" t="e">
        <f t="shared" si="5"/>
        <v>#DIV/0!</v>
      </c>
      <c r="W153" s="13" t="s">
        <v>143</v>
      </c>
      <c r="X153" s="37"/>
      <c r="Y153" s="37"/>
      <c r="Z153" s="68"/>
      <c r="AA153" s="38"/>
      <c r="AB153" s="37"/>
      <c r="AC153" s="37"/>
      <c r="AD153" s="37"/>
      <c r="AE153" s="68"/>
      <c r="AF153" s="37"/>
      <c r="AG153" s="24">
        <f>IF(AH153="","",VLOOKUP(AH153,Mapping!AT:AU,2,FALSE))</f>
        <v>2</v>
      </c>
      <c r="AH153" s="13" t="s">
        <v>1</v>
      </c>
    </row>
    <row r="154" spans="1:34">
      <c r="A154" t="s">
        <v>3450</v>
      </c>
      <c r="B154" s="44" t="s">
        <v>396</v>
      </c>
      <c r="C154" s="23">
        <f>IFERROR(VLOOKUP(D154,Mapping!AW:BA,5,FALSE),"")</f>
        <v>2</v>
      </c>
      <c r="D154" s="43" t="s">
        <v>925</v>
      </c>
      <c r="E154" s="37" t="s">
        <v>3451</v>
      </c>
      <c r="F154" s="38">
        <v>44070</v>
      </c>
      <c r="G154" s="37" t="s">
        <v>2937</v>
      </c>
      <c r="H154" s="13" t="s">
        <v>934</v>
      </c>
      <c r="I154" s="13" t="s">
        <v>143</v>
      </c>
      <c r="J154" s="13" t="s">
        <v>915</v>
      </c>
      <c r="K154" s="69">
        <v>7000</v>
      </c>
      <c r="L154" s="36" t="s">
        <v>3334</v>
      </c>
      <c r="M154" s="38">
        <v>44160</v>
      </c>
      <c r="N154" s="37">
        <v>1535</v>
      </c>
      <c r="O154" s="68">
        <v>0.254</v>
      </c>
      <c r="P154" s="68">
        <v>8.89</v>
      </c>
      <c r="Q154" s="37" t="s">
        <v>2514</v>
      </c>
      <c r="R154" s="36" t="s">
        <v>3335</v>
      </c>
      <c r="S154" s="38">
        <v>44160</v>
      </c>
      <c r="T154" s="37">
        <v>514</v>
      </c>
      <c r="U154" s="68">
        <v>5.6</v>
      </c>
      <c r="V154" s="68">
        <f t="shared" si="5"/>
        <v>16.507487324607947</v>
      </c>
      <c r="W154" s="13" t="s">
        <v>932</v>
      </c>
      <c r="X154" s="37" t="s">
        <v>3452</v>
      </c>
      <c r="Y154" s="37"/>
      <c r="Z154" s="68"/>
      <c r="AA154" s="38"/>
      <c r="AB154" s="36" t="s">
        <v>3402</v>
      </c>
      <c r="AC154" s="36" t="s">
        <v>3453</v>
      </c>
      <c r="AD154" s="37"/>
      <c r="AE154" s="68"/>
      <c r="AF154" s="37"/>
      <c r="AG154" s="24">
        <f>IF(AH154="","",VLOOKUP(AH154,Mapping!AT:AU,2,FALSE))</f>
        <v>2</v>
      </c>
      <c r="AH154" s="13" t="s">
        <v>1</v>
      </c>
    </row>
    <row r="155" spans="1:34">
      <c r="A155" t="s">
        <v>272</v>
      </c>
      <c r="B155" s="44" t="s">
        <v>271</v>
      </c>
      <c r="C155" s="23">
        <f>IFERROR(VLOOKUP(D155,Mapping!AW:BA,5,FALSE),"")</f>
        <v>2</v>
      </c>
      <c r="D155" s="43" t="s">
        <v>925</v>
      </c>
      <c r="E155" s="37" t="s">
        <v>1250</v>
      </c>
      <c r="F155" s="38">
        <v>44076</v>
      </c>
      <c r="G155" s="37" t="s">
        <v>2937</v>
      </c>
      <c r="H155" s="13" t="s">
        <v>3340</v>
      </c>
      <c r="I155" s="13" t="s">
        <v>950</v>
      </c>
      <c r="J155" s="13" t="s">
        <v>915</v>
      </c>
      <c r="K155" s="69">
        <v>7000</v>
      </c>
      <c r="L155" s="36" t="s">
        <v>3334</v>
      </c>
      <c r="M155" s="38">
        <v>44078</v>
      </c>
      <c r="N155" s="37" t="s">
        <v>3454</v>
      </c>
      <c r="O155" s="68">
        <v>0.502</v>
      </c>
      <c r="P155" s="68">
        <v>17.57</v>
      </c>
      <c r="Q155" s="37" t="s">
        <v>1267</v>
      </c>
      <c r="R155" s="36" t="s">
        <v>3335</v>
      </c>
      <c r="S155" s="38">
        <v>44078</v>
      </c>
      <c r="T155" s="37">
        <v>427</v>
      </c>
      <c r="U155" s="68">
        <v>0.76800000000000002</v>
      </c>
      <c r="V155" s="68">
        <f t="shared" si="5"/>
        <v>2.7251437087502661</v>
      </c>
      <c r="W155" s="13" t="s">
        <v>911</v>
      </c>
      <c r="X155" s="37" t="s">
        <v>1277</v>
      </c>
      <c r="Y155" s="37"/>
      <c r="Z155" s="68"/>
      <c r="AA155" s="38"/>
      <c r="AB155" s="37"/>
      <c r="AC155" s="37"/>
      <c r="AD155" s="37"/>
      <c r="AE155" s="68"/>
      <c r="AF155" s="37"/>
      <c r="AG155" s="24">
        <f>IF(AH155="","",VLOOKUP(AH155,Mapping!AT:AU,2,FALSE))</f>
        <v>2</v>
      </c>
      <c r="AH155" s="13" t="s">
        <v>1</v>
      </c>
    </row>
    <row r="156" spans="1:34">
      <c r="A156" t="s">
        <v>272</v>
      </c>
      <c r="B156" s="44" t="s">
        <v>271</v>
      </c>
      <c r="C156" s="23">
        <f>IFERROR(VLOOKUP(D156,Mapping!AW:BA,5,FALSE),"")</f>
        <v>2</v>
      </c>
      <c r="D156" s="43" t="s">
        <v>925</v>
      </c>
      <c r="E156" s="37" t="s">
        <v>1250</v>
      </c>
      <c r="F156" s="38">
        <v>44076</v>
      </c>
      <c r="G156" s="37" t="s">
        <v>2937</v>
      </c>
      <c r="H156" s="13" t="s">
        <v>934</v>
      </c>
      <c r="I156" s="13" t="s">
        <v>950</v>
      </c>
      <c r="J156" s="13" t="s">
        <v>915</v>
      </c>
      <c r="K156" s="69">
        <v>7000</v>
      </c>
      <c r="L156" s="36" t="s">
        <v>3334</v>
      </c>
      <c r="M156" s="38">
        <v>44078</v>
      </c>
      <c r="N156" s="37">
        <v>2812</v>
      </c>
      <c r="O156" s="68">
        <v>2.02</v>
      </c>
      <c r="P156" s="68">
        <v>25</v>
      </c>
      <c r="Q156" s="37" t="s">
        <v>2478</v>
      </c>
      <c r="R156" s="36" t="s">
        <v>3335</v>
      </c>
      <c r="S156" s="38">
        <v>44078</v>
      </c>
      <c r="T156" s="37">
        <v>399</v>
      </c>
      <c r="U156" s="68">
        <v>5.18</v>
      </c>
      <c r="V156" s="68">
        <f t="shared" si="5"/>
        <v>19.670388091440721</v>
      </c>
      <c r="W156" s="13" t="s">
        <v>932</v>
      </c>
      <c r="X156" s="37"/>
      <c r="Y156" s="37"/>
      <c r="Z156" s="68"/>
      <c r="AA156" s="38"/>
      <c r="AB156" s="36" t="s">
        <v>3402</v>
      </c>
      <c r="AC156" s="36" t="s">
        <v>3455</v>
      </c>
      <c r="AD156" s="37"/>
      <c r="AE156" s="68"/>
      <c r="AF156" s="37"/>
      <c r="AG156" s="24">
        <f>IF(AH156="","",VLOOKUP(AH156,Mapping!AT:AU,2,FALSE))</f>
        <v>2</v>
      </c>
      <c r="AH156" s="13" t="s">
        <v>1</v>
      </c>
    </row>
    <row r="157" spans="1:34">
      <c r="A157" t="s">
        <v>272</v>
      </c>
      <c r="B157" s="44" t="s">
        <v>271</v>
      </c>
      <c r="C157" s="23">
        <f>IFERROR(VLOOKUP(D157,Mapping!AW:BA,5,FALSE),"")</f>
        <v>1</v>
      </c>
      <c r="D157" s="43" t="s">
        <v>905</v>
      </c>
      <c r="E157" s="37"/>
      <c r="F157" s="38">
        <v>44076</v>
      </c>
      <c r="G157" s="37" t="s">
        <v>2937</v>
      </c>
      <c r="H157" s="13"/>
      <c r="I157" s="13" t="s">
        <v>143</v>
      </c>
      <c r="J157" s="13" t="s">
        <v>915</v>
      </c>
      <c r="K157" s="69">
        <v>7000</v>
      </c>
      <c r="L157" s="36" t="s">
        <v>3334</v>
      </c>
      <c r="M157" s="38"/>
      <c r="N157" s="37"/>
      <c r="O157" s="68"/>
      <c r="P157" s="68">
        <v>25</v>
      </c>
      <c r="Q157" s="37"/>
      <c r="R157" s="36"/>
      <c r="S157" s="38"/>
      <c r="T157" s="37"/>
      <c r="U157" s="68"/>
      <c r="V157" s="68" t="e">
        <f t="shared" si="5"/>
        <v>#DIV/0!</v>
      </c>
      <c r="W157" s="13" t="s">
        <v>143</v>
      </c>
      <c r="X157" s="37"/>
      <c r="Y157" s="37"/>
      <c r="Z157" s="68"/>
      <c r="AA157" s="38"/>
      <c r="AB157" s="37"/>
      <c r="AC157" s="37"/>
      <c r="AD157" s="37"/>
      <c r="AE157" s="68"/>
      <c r="AF157" s="37"/>
      <c r="AG157" s="24">
        <f>IF(AH157="","",VLOOKUP(AH157,Mapping!AT:AU,2,FALSE))</f>
        <v>2</v>
      </c>
      <c r="AH157" s="13" t="s">
        <v>1</v>
      </c>
    </row>
    <row r="158" spans="1:34">
      <c r="A158" t="s">
        <v>272</v>
      </c>
      <c r="B158" s="44" t="s">
        <v>271</v>
      </c>
      <c r="C158" s="23">
        <f>IFERROR(VLOOKUP(D158,Mapping!AW:BA,5,FALSE),"")</f>
        <v>1</v>
      </c>
      <c r="D158" s="43" t="s">
        <v>905</v>
      </c>
      <c r="E158" s="37"/>
      <c r="F158" s="38">
        <v>44076</v>
      </c>
      <c r="G158" s="37" t="s">
        <v>2937</v>
      </c>
      <c r="H158" s="13"/>
      <c r="I158" s="13" t="s">
        <v>143</v>
      </c>
      <c r="J158" s="13" t="s">
        <v>915</v>
      </c>
      <c r="K158" s="69">
        <v>7000</v>
      </c>
      <c r="L158" s="36" t="s">
        <v>3334</v>
      </c>
      <c r="M158" s="38"/>
      <c r="N158" s="37"/>
      <c r="O158" s="68"/>
      <c r="P158" s="68">
        <v>25</v>
      </c>
      <c r="Q158" s="37"/>
      <c r="R158" s="36"/>
      <c r="S158" s="38"/>
      <c r="T158" s="37"/>
      <c r="U158" s="68"/>
      <c r="V158" s="68" t="e">
        <f t="shared" si="5"/>
        <v>#DIV/0!</v>
      </c>
      <c r="W158" s="13" t="s">
        <v>143</v>
      </c>
      <c r="X158" s="37"/>
      <c r="Y158" s="37"/>
      <c r="Z158" s="68"/>
      <c r="AA158" s="38"/>
      <c r="AB158" s="37"/>
      <c r="AC158" s="37"/>
      <c r="AD158" s="37"/>
      <c r="AE158" s="68"/>
      <c r="AF158" s="37"/>
      <c r="AG158" s="24">
        <f>IF(AH158="","",VLOOKUP(AH158,Mapping!AT:AU,2,FALSE))</f>
        <v>2</v>
      </c>
      <c r="AH158" s="13" t="s">
        <v>1</v>
      </c>
    </row>
    <row r="159" spans="1:34">
      <c r="A159" t="s">
        <v>325</v>
      </c>
      <c r="B159" s="44" t="s">
        <v>324</v>
      </c>
      <c r="C159" s="23">
        <f>IFERROR(VLOOKUP(D159,Mapping!AW:BA,5,FALSE),"")</f>
        <v>1</v>
      </c>
      <c r="D159" s="43" t="s">
        <v>905</v>
      </c>
      <c r="E159" s="37"/>
      <c r="F159" s="38">
        <v>44076</v>
      </c>
      <c r="G159" s="37" t="s">
        <v>2937</v>
      </c>
      <c r="H159" s="13" t="s">
        <v>934</v>
      </c>
      <c r="I159" s="13" t="s">
        <v>950</v>
      </c>
      <c r="J159" s="13" t="s">
        <v>915</v>
      </c>
      <c r="K159" s="69">
        <v>7000</v>
      </c>
      <c r="L159" s="36" t="s">
        <v>3334</v>
      </c>
      <c r="M159" s="38">
        <v>44078</v>
      </c>
      <c r="N159" s="37">
        <v>1174</v>
      </c>
      <c r="O159" s="68">
        <v>3.02</v>
      </c>
      <c r="P159" s="68">
        <v>25</v>
      </c>
      <c r="Q159" s="37" t="s">
        <v>2508</v>
      </c>
      <c r="R159" s="36" t="s">
        <v>3335</v>
      </c>
      <c r="S159" s="38">
        <v>44078</v>
      </c>
      <c r="T159" s="37">
        <v>515</v>
      </c>
      <c r="U159" s="68">
        <v>5.16</v>
      </c>
      <c r="V159" s="68">
        <f t="shared" si="5"/>
        <v>15.180935569285083</v>
      </c>
      <c r="W159" s="13" t="s">
        <v>932</v>
      </c>
      <c r="X159" s="37"/>
      <c r="Y159" s="37"/>
      <c r="Z159" s="68"/>
      <c r="AA159" s="38"/>
      <c r="AB159" s="37"/>
      <c r="AC159" s="37"/>
      <c r="AD159" s="37"/>
      <c r="AE159" s="68"/>
      <c r="AF159" s="37"/>
      <c r="AG159" s="24">
        <f>IF(AH159="","",VLOOKUP(AH159,Mapping!AT:AU,2,FALSE))</f>
        <v>2</v>
      </c>
      <c r="AH159" s="13" t="s">
        <v>1</v>
      </c>
    </row>
    <row r="160" spans="1:34">
      <c r="A160" t="s">
        <v>325</v>
      </c>
      <c r="B160" s="44" t="s">
        <v>324</v>
      </c>
      <c r="C160" s="23">
        <f>IFERROR(VLOOKUP(D160,Mapping!AW:BA,5,FALSE),"")</f>
        <v>1</v>
      </c>
      <c r="D160" s="43" t="s">
        <v>905</v>
      </c>
      <c r="E160" s="37"/>
      <c r="F160" s="38">
        <v>44076</v>
      </c>
      <c r="G160" s="37" t="s">
        <v>2937</v>
      </c>
      <c r="H160" s="13" t="s">
        <v>3340</v>
      </c>
      <c r="I160" s="13" t="s">
        <v>950</v>
      </c>
      <c r="J160" s="13" t="s">
        <v>915</v>
      </c>
      <c r="K160" s="69">
        <v>7000</v>
      </c>
      <c r="L160" s="36" t="s">
        <v>3334</v>
      </c>
      <c r="M160" s="38">
        <v>44078</v>
      </c>
      <c r="N160" s="37" t="s">
        <v>3456</v>
      </c>
      <c r="O160" s="68">
        <v>1.17</v>
      </c>
      <c r="P160" s="68">
        <v>25</v>
      </c>
      <c r="Q160" s="37" t="s">
        <v>2480</v>
      </c>
      <c r="R160" s="36" t="s">
        <v>3335</v>
      </c>
      <c r="S160" s="38">
        <v>44078</v>
      </c>
      <c r="T160" s="37" t="s">
        <v>3457</v>
      </c>
      <c r="U160" s="68">
        <v>0.874</v>
      </c>
      <c r="V160" s="68" t="e">
        <f t="shared" si="5"/>
        <v>#VALUE!</v>
      </c>
      <c r="W160" s="13" t="s">
        <v>911</v>
      </c>
      <c r="X160" s="37" t="s">
        <v>1277</v>
      </c>
      <c r="Y160" s="37"/>
      <c r="Z160" s="68"/>
      <c r="AA160" s="38"/>
      <c r="AB160" s="37"/>
      <c r="AC160" s="37"/>
      <c r="AD160" s="37"/>
      <c r="AE160" s="68"/>
      <c r="AF160" s="37"/>
      <c r="AG160" s="24">
        <f>IF(AH160="","",VLOOKUP(AH160,Mapping!AT:AU,2,FALSE))</f>
        <v>2</v>
      </c>
      <c r="AH160" s="13" t="s">
        <v>1</v>
      </c>
    </row>
    <row r="161" spans="1:34">
      <c r="A161" t="s">
        <v>292</v>
      </c>
      <c r="B161" s="44" t="s">
        <v>291</v>
      </c>
      <c r="C161" s="23">
        <f>IFERROR(VLOOKUP(D161,Mapping!AW:BA,5,FALSE),"")</f>
        <v>1</v>
      </c>
      <c r="D161" s="43" t="s">
        <v>905</v>
      </c>
      <c r="E161" s="37"/>
      <c r="F161" s="38">
        <v>44084</v>
      </c>
      <c r="G161" s="37" t="s">
        <v>2937</v>
      </c>
      <c r="H161" s="13" t="s">
        <v>3340</v>
      </c>
      <c r="I161" s="13" t="s">
        <v>935</v>
      </c>
      <c r="J161" s="13" t="s">
        <v>915</v>
      </c>
      <c r="K161" s="69" t="s">
        <v>3287</v>
      </c>
      <c r="L161" s="36" t="s">
        <v>3334</v>
      </c>
      <c r="M161" s="38">
        <v>44088</v>
      </c>
      <c r="N161" s="37">
        <v>1239</v>
      </c>
      <c r="O161" s="68">
        <v>2.44</v>
      </c>
      <c r="P161" s="68">
        <v>25</v>
      </c>
      <c r="Q161" s="37" t="s">
        <v>2503</v>
      </c>
      <c r="R161" s="36" t="s">
        <v>3335</v>
      </c>
      <c r="S161" s="38">
        <v>44088</v>
      </c>
      <c r="T161" s="37">
        <v>450</v>
      </c>
      <c r="U161" s="68">
        <v>1.38</v>
      </c>
      <c r="V161" s="68">
        <f t="shared" si="5"/>
        <v>4.6464646464646462</v>
      </c>
      <c r="W161" s="13"/>
      <c r="X161" s="37"/>
      <c r="Y161" s="37"/>
      <c r="Z161" s="68"/>
      <c r="AA161" s="38"/>
      <c r="AB161" s="37"/>
      <c r="AC161" s="37"/>
      <c r="AD161" s="37"/>
      <c r="AE161" s="68"/>
      <c r="AF161" s="37"/>
      <c r="AG161" s="24">
        <f>IF(AH161="","",VLOOKUP(AH161,Mapping!AT:AU,2,FALSE))</f>
        <v>2</v>
      </c>
      <c r="AH161" s="13" t="s">
        <v>1</v>
      </c>
    </row>
    <row r="162" spans="1:34">
      <c r="A162" t="s">
        <v>292</v>
      </c>
      <c r="B162" s="44" t="s">
        <v>291</v>
      </c>
      <c r="C162" s="23">
        <f>IFERROR(VLOOKUP(D162,Mapping!AW:BA,5,FALSE),"")</f>
        <v>1</v>
      </c>
      <c r="D162" s="43" t="s">
        <v>905</v>
      </c>
      <c r="E162" s="37"/>
      <c r="F162" s="38">
        <v>44084</v>
      </c>
      <c r="G162" s="37" t="s">
        <v>2937</v>
      </c>
      <c r="H162" s="13" t="s">
        <v>934</v>
      </c>
      <c r="I162" s="13" t="s">
        <v>143</v>
      </c>
      <c r="J162" s="13" t="s">
        <v>915</v>
      </c>
      <c r="K162" s="69">
        <v>7000</v>
      </c>
      <c r="L162" s="36" t="s">
        <v>3334</v>
      </c>
      <c r="M162" s="38">
        <v>44088</v>
      </c>
      <c r="N162" s="37">
        <v>1077</v>
      </c>
      <c r="O162" s="68">
        <v>4.8</v>
      </c>
      <c r="P162" s="68">
        <v>25</v>
      </c>
      <c r="Q162" s="37" t="s">
        <v>2475</v>
      </c>
      <c r="R162" s="36" t="s">
        <v>3335</v>
      </c>
      <c r="S162" s="38">
        <v>44088</v>
      </c>
      <c r="T162" s="37">
        <v>518</v>
      </c>
      <c r="U162" s="68">
        <v>0.626</v>
      </c>
      <c r="V162" s="68">
        <f t="shared" si="5"/>
        <v>1.8310518310518311</v>
      </c>
      <c r="W162" s="13"/>
      <c r="X162" s="37"/>
      <c r="Y162" s="37"/>
      <c r="Z162" s="68"/>
      <c r="AA162" s="38"/>
      <c r="AB162" s="37"/>
      <c r="AC162" s="37"/>
      <c r="AD162" s="37"/>
      <c r="AE162" s="68"/>
      <c r="AF162" s="37"/>
      <c r="AG162" s="24">
        <f>IF(AH162="","",VLOOKUP(AH162,Mapping!AT:AU,2,FALSE))</f>
        <v>2</v>
      </c>
      <c r="AH162" s="13" t="s">
        <v>1</v>
      </c>
    </row>
    <row r="163" spans="1:34">
      <c r="A163" t="s">
        <v>207</v>
      </c>
      <c r="B163" s="44">
        <v>19891053</v>
      </c>
      <c r="C163" s="23">
        <f>IFERROR(VLOOKUP(D163,Mapping!AW:BA,5,FALSE),"")</f>
        <v>1</v>
      </c>
      <c r="D163" s="43" t="s">
        <v>905</v>
      </c>
      <c r="E163" s="37"/>
      <c r="F163" s="38">
        <v>44089</v>
      </c>
      <c r="G163" s="37" t="s">
        <v>2937</v>
      </c>
      <c r="H163" s="13" t="s">
        <v>3340</v>
      </c>
      <c r="I163" s="13" t="s">
        <v>914</v>
      </c>
      <c r="J163" s="13" t="s">
        <v>915</v>
      </c>
      <c r="K163" s="69">
        <v>7000</v>
      </c>
      <c r="L163" s="36" t="s">
        <v>3334</v>
      </c>
      <c r="M163" s="38">
        <v>44092</v>
      </c>
      <c r="N163" s="37">
        <v>1549</v>
      </c>
      <c r="O163" s="68">
        <v>1.73</v>
      </c>
      <c r="P163" s="68">
        <v>25</v>
      </c>
      <c r="Q163" s="37" t="s">
        <v>1967</v>
      </c>
      <c r="R163" s="36" t="s">
        <v>3335</v>
      </c>
      <c r="S163" s="38">
        <v>44091</v>
      </c>
      <c r="T163" s="37">
        <v>407</v>
      </c>
      <c r="U163" s="68">
        <v>2.62</v>
      </c>
      <c r="V163" s="68">
        <v>9.7535552081006625</v>
      </c>
      <c r="W163" s="13" t="s">
        <v>932</v>
      </c>
      <c r="X163" s="37"/>
      <c r="Y163" s="37"/>
      <c r="Z163" s="68"/>
      <c r="AA163" s="38"/>
      <c r="AB163" s="37"/>
      <c r="AC163" s="37"/>
      <c r="AD163" s="37"/>
      <c r="AE163" s="68"/>
      <c r="AF163" s="37"/>
      <c r="AG163" s="24">
        <f>IF(AH163="","",VLOOKUP(AH163,Mapping!AT:AU,2,FALSE))</f>
        <v>2</v>
      </c>
      <c r="AH163" s="13" t="s">
        <v>1</v>
      </c>
    </row>
    <row r="164" spans="1:34">
      <c r="A164" t="s">
        <v>207</v>
      </c>
      <c r="B164" s="44">
        <v>19891053</v>
      </c>
      <c r="C164" s="23">
        <f>IFERROR(VLOOKUP(D164,Mapping!AW:BA,5,FALSE),"")</f>
        <v>1</v>
      </c>
      <c r="D164" s="43" t="s">
        <v>905</v>
      </c>
      <c r="E164" s="37"/>
      <c r="F164" s="38">
        <v>44089</v>
      </c>
      <c r="G164" s="37" t="s">
        <v>2937</v>
      </c>
      <c r="H164" s="13" t="s">
        <v>934</v>
      </c>
      <c r="I164" s="13" t="s">
        <v>143</v>
      </c>
      <c r="J164" s="13" t="s">
        <v>915</v>
      </c>
      <c r="K164" s="69">
        <v>7000</v>
      </c>
      <c r="L164" s="36" t="s">
        <v>3334</v>
      </c>
      <c r="M164" s="38">
        <v>44092</v>
      </c>
      <c r="N164" s="37">
        <v>972</v>
      </c>
      <c r="O164" s="68">
        <v>0.94</v>
      </c>
      <c r="P164" s="68">
        <v>25</v>
      </c>
      <c r="Q164" s="37" t="s">
        <v>2323</v>
      </c>
      <c r="R164" s="36" t="s">
        <v>3335</v>
      </c>
      <c r="S164" s="38">
        <v>44091</v>
      </c>
      <c r="T164" s="37">
        <v>412</v>
      </c>
      <c r="U164" s="68">
        <v>12.8</v>
      </c>
      <c r="V164" s="68">
        <v>47.072668431891742</v>
      </c>
      <c r="W164" s="13" t="s">
        <v>932</v>
      </c>
      <c r="X164" s="37"/>
      <c r="Y164" s="37"/>
      <c r="Z164" s="68"/>
      <c r="AA164" s="38"/>
      <c r="AB164" s="37"/>
      <c r="AC164" s="37"/>
      <c r="AD164" s="37"/>
      <c r="AE164" s="68"/>
      <c r="AF164" s="37"/>
      <c r="AG164" s="24">
        <f>IF(AH164="","",VLOOKUP(AH164,Mapping!AT:AU,2,FALSE))</f>
        <v>2</v>
      </c>
      <c r="AH164" s="13" t="s">
        <v>1</v>
      </c>
    </row>
    <row r="165" spans="1:34">
      <c r="A165" t="s">
        <v>222</v>
      </c>
      <c r="B165" s="44">
        <v>19920179</v>
      </c>
      <c r="C165" s="23">
        <f>IFERROR(VLOOKUP(D165,Mapping!AW:BA,5,FALSE),"")</f>
        <v>1</v>
      </c>
      <c r="D165" s="43" t="s">
        <v>905</v>
      </c>
      <c r="E165" s="37"/>
      <c r="F165" s="38">
        <v>44089</v>
      </c>
      <c r="G165" s="37" t="s">
        <v>2937</v>
      </c>
      <c r="H165" s="13" t="s">
        <v>3340</v>
      </c>
      <c r="I165" s="13" t="s">
        <v>914</v>
      </c>
      <c r="J165" s="13" t="s">
        <v>915</v>
      </c>
      <c r="K165" s="69">
        <v>7000</v>
      </c>
      <c r="L165" s="36" t="s">
        <v>3334</v>
      </c>
      <c r="M165" s="38">
        <v>44092</v>
      </c>
      <c r="N165" s="37">
        <v>1069</v>
      </c>
      <c r="O165" s="68">
        <v>1.7</v>
      </c>
      <c r="P165" s="68">
        <v>25</v>
      </c>
      <c r="Q165" s="37" t="s">
        <v>1963</v>
      </c>
      <c r="R165" s="36" t="s">
        <v>3335</v>
      </c>
      <c r="S165" s="38">
        <v>44111</v>
      </c>
      <c r="T165" s="37">
        <v>410</v>
      </c>
      <c r="U165" s="68">
        <v>3.44</v>
      </c>
      <c r="V165" s="68">
        <v>12.712490761271249</v>
      </c>
      <c r="W165" s="13" t="s">
        <v>932</v>
      </c>
      <c r="X165" s="37"/>
      <c r="Y165" s="37"/>
      <c r="Z165" s="68"/>
      <c r="AA165" s="38"/>
      <c r="AB165" s="37"/>
      <c r="AC165" s="37"/>
      <c r="AD165" s="37"/>
      <c r="AE165" s="68"/>
      <c r="AF165" s="37"/>
      <c r="AG165" s="24">
        <f>IF(AH165="","",VLOOKUP(AH165,Mapping!AT:AU,2,FALSE))</f>
        <v>2</v>
      </c>
      <c r="AH165" s="13" t="s">
        <v>1</v>
      </c>
    </row>
    <row r="166" spans="1:34">
      <c r="A166" t="s">
        <v>222</v>
      </c>
      <c r="B166" s="44">
        <v>19920179</v>
      </c>
      <c r="C166" s="23">
        <f>IFERROR(VLOOKUP(D166,Mapping!AW:BA,5,FALSE),"")</f>
        <v>1</v>
      </c>
      <c r="D166" s="43" t="s">
        <v>905</v>
      </c>
      <c r="E166" s="37"/>
      <c r="F166" s="38">
        <v>44089</v>
      </c>
      <c r="G166" s="37" t="s">
        <v>2937</v>
      </c>
      <c r="H166" s="13" t="s">
        <v>934</v>
      </c>
      <c r="I166" s="13" t="s">
        <v>143</v>
      </c>
      <c r="J166" s="13" t="s">
        <v>915</v>
      </c>
      <c r="K166" s="69">
        <v>7000</v>
      </c>
      <c r="L166" s="36" t="s">
        <v>3334</v>
      </c>
      <c r="M166" s="38">
        <v>44092</v>
      </c>
      <c r="N166" s="37">
        <v>1003</v>
      </c>
      <c r="O166" s="68">
        <v>2.38</v>
      </c>
      <c r="P166" s="68">
        <v>25</v>
      </c>
      <c r="Q166" s="37" t="s">
        <v>3392</v>
      </c>
      <c r="R166" s="36" t="s">
        <v>3335</v>
      </c>
      <c r="S166" s="38">
        <v>44092</v>
      </c>
      <c r="T166" s="37">
        <v>430</v>
      </c>
      <c r="U166" s="68">
        <v>11.4</v>
      </c>
      <c r="V166" s="68">
        <v>40.169133192389012</v>
      </c>
      <c r="W166" s="13" t="s">
        <v>932</v>
      </c>
      <c r="X166" s="37"/>
      <c r="Y166" s="37"/>
      <c r="Z166" s="68"/>
      <c r="AA166" s="38"/>
      <c r="AB166" s="37"/>
      <c r="AC166" s="37"/>
      <c r="AD166" s="37"/>
      <c r="AE166" s="68"/>
      <c r="AF166" s="37"/>
      <c r="AG166" s="24">
        <f>IF(AH166="","",VLOOKUP(AH166,Mapping!AT:AU,2,FALSE))</f>
        <v>2</v>
      </c>
      <c r="AH166" s="13" t="s">
        <v>1</v>
      </c>
    </row>
    <row r="167" spans="1:34">
      <c r="A167" t="s">
        <v>3248</v>
      </c>
      <c r="B167" s="44" t="s">
        <v>403</v>
      </c>
      <c r="C167" s="23">
        <f>IFERROR(VLOOKUP(D167,Mapping!AW:BA,5,FALSE),"")</f>
        <v>2</v>
      </c>
      <c r="D167" s="43" t="s">
        <v>925</v>
      </c>
      <c r="E167" s="37" t="s">
        <v>3458</v>
      </c>
      <c r="F167" s="38">
        <v>44089</v>
      </c>
      <c r="G167" s="37" t="s">
        <v>2937</v>
      </c>
      <c r="H167" s="13" t="s">
        <v>3340</v>
      </c>
      <c r="I167" s="13" t="s">
        <v>950</v>
      </c>
      <c r="J167" s="13" t="s">
        <v>915</v>
      </c>
      <c r="K167" s="69">
        <v>7000</v>
      </c>
      <c r="L167" s="36" t="s">
        <v>3334</v>
      </c>
      <c r="M167" s="38">
        <v>44088</v>
      </c>
      <c r="N167" s="37">
        <v>2010</v>
      </c>
      <c r="O167" s="68">
        <v>3.88</v>
      </c>
      <c r="P167" s="68">
        <v>25</v>
      </c>
      <c r="Q167" s="37" t="s">
        <v>3329</v>
      </c>
      <c r="R167" s="36" t="s">
        <v>3335</v>
      </c>
      <c r="S167" s="38">
        <v>44088</v>
      </c>
      <c r="T167" s="37">
        <v>461</v>
      </c>
      <c r="U167" s="68">
        <v>0.72199999999999998</v>
      </c>
      <c r="V167" s="68">
        <f>(U167/(660*T167))*1000000</f>
        <v>2.3729704857687501</v>
      </c>
      <c r="W167" s="13"/>
      <c r="X167" s="37"/>
      <c r="Y167" s="37"/>
      <c r="Z167" s="68"/>
      <c r="AA167" s="38"/>
      <c r="AB167" s="37"/>
      <c r="AC167" s="37"/>
      <c r="AD167" s="37"/>
      <c r="AE167" s="68"/>
      <c r="AF167" s="37"/>
      <c r="AG167" s="24">
        <f>IF(AH167="","",VLOOKUP(AH167,Mapping!AT:AU,2,FALSE))</f>
        <v>2</v>
      </c>
      <c r="AH167" s="13" t="s">
        <v>1</v>
      </c>
    </row>
    <row r="168" spans="1:34">
      <c r="A168" t="s">
        <v>3248</v>
      </c>
      <c r="B168" s="44" t="s">
        <v>403</v>
      </c>
      <c r="C168" s="23">
        <f>IFERROR(VLOOKUP(D168,Mapping!AW:BA,5,FALSE),"")</f>
        <v>2</v>
      </c>
      <c r="D168" s="43" t="s">
        <v>925</v>
      </c>
      <c r="E168" s="37" t="s">
        <v>3458</v>
      </c>
      <c r="F168" s="38">
        <v>44089</v>
      </c>
      <c r="G168" s="37" t="s">
        <v>2937</v>
      </c>
      <c r="H168" s="13" t="s">
        <v>934</v>
      </c>
      <c r="I168" s="13" t="s">
        <v>143</v>
      </c>
      <c r="J168" s="13" t="s">
        <v>915</v>
      </c>
      <c r="K168" s="69">
        <v>7000</v>
      </c>
      <c r="L168" s="36" t="s">
        <v>3334</v>
      </c>
      <c r="M168" s="38">
        <v>44088</v>
      </c>
      <c r="N168" s="37">
        <v>1758</v>
      </c>
      <c r="O168" s="68">
        <v>2.86</v>
      </c>
      <c r="P168" s="68">
        <v>25</v>
      </c>
      <c r="Q168" s="37" t="s">
        <v>2485</v>
      </c>
      <c r="R168" s="36" t="s">
        <v>3335</v>
      </c>
      <c r="S168" s="38">
        <v>44088</v>
      </c>
      <c r="T168" s="37">
        <v>455</v>
      </c>
      <c r="U168" s="68">
        <v>0.63400000000000001</v>
      </c>
      <c r="V168" s="68">
        <f>(U168/(660*T168))*1000000</f>
        <v>2.1112221112221112</v>
      </c>
      <c r="W168" s="13" t="s">
        <v>911</v>
      </c>
      <c r="X168" s="37" t="s">
        <v>3459</v>
      </c>
      <c r="Y168" s="37"/>
      <c r="Z168" s="68"/>
      <c r="AA168" s="38"/>
      <c r="AB168" s="37"/>
      <c r="AC168" s="37"/>
      <c r="AD168" s="37"/>
      <c r="AE168" s="68"/>
      <c r="AF168" s="37"/>
      <c r="AG168" s="24">
        <f>IF(AH168="","",VLOOKUP(AH168,Mapping!AT:AU,2,FALSE))</f>
        <v>2</v>
      </c>
      <c r="AH168" s="13" t="s">
        <v>1</v>
      </c>
    </row>
    <row r="169" spans="1:34">
      <c r="A169" t="s">
        <v>235</v>
      </c>
      <c r="B169" s="44">
        <v>19960064</v>
      </c>
      <c r="C169" s="23">
        <f>IFERROR(VLOOKUP(D169,Mapping!AW:BA,5,FALSE),"")</f>
        <v>2</v>
      </c>
      <c r="D169" s="43" t="s">
        <v>925</v>
      </c>
      <c r="E169" s="37"/>
      <c r="F169" s="38">
        <v>44105</v>
      </c>
      <c r="G169" s="37" t="s">
        <v>2879</v>
      </c>
      <c r="H169" s="13" t="s">
        <v>934</v>
      </c>
      <c r="I169" s="13" t="s">
        <v>143</v>
      </c>
      <c r="J169" s="13" t="s">
        <v>915</v>
      </c>
      <c r="K169" s="69">
        <v>7000</v>
      </c>
      <c r="L169" s="36" t="s">
        <v>3334</v>
      </c>
      <c r="M169" s="38">
        <v>44172</v>
      </c>
      <c r="N169" s="37"/>
      <c r="O169" s="68">
        <v>2.12</v>
      </c>
      <c r="P169" s="68">
        <v>25</v>
      </c>
      <c r="Q169" s="37" t="s">
        <v>2491</v>
      </c>
      <c r="R169" s="36" t="s">
        <v>3335</v>
      </c>
      <c r="S169" s="38">
        <v>44172</v>
      </c>
      <c r="T169" s="37">
        <v>442</v>
      </c>
      <c r="U169" s="68">
        <v>9.32</v>
      </c>
      <c r="V169" s="68">
        <v>31.948443713149597</v>
      </c>
      <c r="W169" s="13" t="s">
        <v>932</v>
      </c>
      <c r="X169" s="37"/>
      <c r="Y169" s="37"/>
      <c r="Z169" s="68"/>
      <c r="AA169" s="38"/>
      <c r="AB169" s="36" t="s">
        <v>3402</v>
      </c>
      <c r="AC169" s="36" t="s">
        <v>3460</v>
      </c>
      <c r="AD169" s="37"/>
      <c r="AE169" s="68"/>
      <c r="AF169" s="37"/>
      <c r="AG169" s="24">
        <f>IF(AH169="","",VLOOKUP(AH169,Mapping!AT:AU,2,FALSE))</f>
        <v>2</v>
      </c>
      <c r="AH169" s="13" t="s">
        <v>1</v>
      </c>
    </row>
    <row r="170" spans="1:34">
      <c r="A170" t="s">
        <v>369</v>
      </c>
      <c r="B170" s="44" t="s">
        <v>368</v>
      </c>
      <c r="C170" s="23">
        <f>IFERROR(VLOOKUP(D170,Mapping!AW:BA,5,FALSE),"")</f>
        <v>3</v>
      </c>
      <c r="D170" s="43" t="s">
        <v>943</v>
      </c>
      <c r="E170" s="37"/>
      <c r="F170" s="38">
        <v>44105</v>
      </c>
      <c r="G170" s="37" t="s">
        <v>2879</v>
      </c>
      <c r="H170" s="13" t="s">
        <v>934</v>
      </c>
      <c r="I170" s="13" t="s">
        <v>914</v>
      </c>
      <c r="J170" s="13" t="s">
        <v>915</v>
      </c>
      <c r="K170" s="69">
        <v>7000</v>
      </c>
      <c r="L170" s="36" t="s">
        <v>3334</v>
      </c>
      <c r="M170" s="38">
        <v>44106</v>
      </c>
      <c r="N170" s="37">
        <v>1238</v>
      </c>
      <c r="O170" s="68">
        <v>2.7</v>
      </c>
      <c r="P170" s="68">
        <v>25</v>
      </c>
      <c r="Q170" s="37" t="s">
        <v>3327</v>
      </c>
      <c r="R170" s="36" t="s">
        <v>3335</v>
      </c>
      <c r="S170" s="38" t="s">
        <v>3461</v>
      </c>
      <c r="T170" s="37">
        <v>446</v>
      </c>
      <c r="U170" s="68">
        <v>21.4</v>
      </c>
      <c r="V170" s="68">
        <f>(U170/(660*T170))*1000000</f>
        <v>72.700095121619768</v>
      </c>
      <c r="W170" s="13" t="s">
        <v>932</v>
      </c>
      <c r="X170" s="37"/>
      <c r="Y170" s="37"/>
      <c r="Z170" s="68"/>
      <c r="AA170" s="38"/>
      <c r="AB170" s="36" t="s">
        <v>3402</v>
      </c>
      <c r="AC170" s="36" t="s">
        <v>3462</v>
      </c>
      <c r="AD170" s="37"/>
      <c r="AE170" s="68"/>
      <c r="AF170" s="37"/>
      <c r="AG170" s="24">
        <f>IF(AH170="","",VLOOKUP(AH170,Mapping!AT:AU,2,FALSE))</f>
        <v>2</v>
      </c>
      <c r="AH170" s="13" t="s">
        <v>1</v>
      </c>
    </row>
    <row r="171" spans="1:34">
      <c r="A171" t="s">
        <v>225</v>
      </c>
      <c r="B171" s="44">
        <v>19920200</v>
      </c>
      <c r="C171" s="23">
        <f>IFERROR(VLOOKUP(D171,Mapping!AW:BA,5,FALSE),"")</f>
        <v>2</v>
      </c>
      <c r="D171" s="43" t="s">
        <v>925</v>
      </c>
      <c r="E171" s="37"/>
      <c r="F171" s="38">
        <v>44110</v>
      </c>
      <c r="G171" s="37" t="s">
        <v>2937</v>
      </c>
      <c r="H171" s="13" t="s">
        <v>934</v>
      </c>
      <c r="I171" s="13" t="s">
        <v>143</v>
      </c>
      <c r="J171" s="13" t="s">
        <v>915</v>
      </c>
      <c r="K171" s="69">
        <v>7000</v>
      </c>
      <c r="L171" s="36" t="s">
        <v>3334</v>
      </c>
      <c r="M171" s="38">
        <v>44111</v>
      </c>
      <c r="N171" s="37">
        <v>1023</v>
      </c>
      <c r="O171" s="68">
        <v>2.04</v>
      </c>
      <c r="P171" s="68">
        <v>25</v>
      </c>
      <c r="Q171" s="37" t="s">
        <v>1358</v>
      </c>
      <c r="R171" s="36" t="s">
        <v>3335</v>
      </c>
      <c r="S171" s="38">
        <v>44111</v>
      </c>
      <c r="T171" s="37">
        <v>420</v>
      </c>
      <c r="U171" s="68">
        <v>4.4400000000000004</v>
      </c>
      <c r="V171" s="68">
        <v>16.01731601731602</v>
      </c>
      <c r="W171" s="13" t="s">
        <v>932</v>
      </c>
      <c r="X171" s="37"/>
      <c r="Y171" s="37"/>
      <c r="Z171" s="68"/>
      <c r="AA171" s="38"/>
      <c r="AB171" s="36" t="s">
        <v>3402</v>
      </c>
      <c r="AC171" s="36" t="s">
        <v>3463</v>
      </c>
      <c r="AD171" s="37"/>
      <c r="AE171" s="68"/>
      <c r="AF171" s="37"/>
      <c r="AG171" s="24">
        <f>IF(AH171="","",VLOOKUP(AH171,Mapping!AT:AU,2,FALSE))</f>
        <v>2</v>
      </c>
      <c r="AH171" s="13" t="s">
        <v>1</v>
      </c>
    </row>
    <row r="172" spans="1:34">
      <c r="A172" t="s">
        <v>225</v>
      </c>
      <c r="B172" s="44">
        <v>19920200</v>
      </c>
      <c r="C172" s="23">
        <f>IFERROR(VLOOKUP(D172,Mapping!AW:BA,5,FALSE),"")</f>
        <v>2</v>
      </c>
      <c r="D172" s="43" t="s">
        <v>925</v>
      </c>
      <c r="E172" s="37"/>
      <c r="F172" s="38">
        <v>44110</v>
      </c>
      <c r="G172" s="37" t="s">
        <v>2937</v>
      </c>
      <c r="H172" s="13" t="s">
        <v>3340</v>
      </c>
      <c r="I172" s="13" t="s">
        <v>914</v>
      </c>
      <c r="J172" s="13" t="s">
        <v>915</v>
      </c>
      <c r="K172" s="69" t="s">
        <v>147</v>
      </c>
      <c r="L172" s="36" t="s">
        <v>147</v>
      </c>
      <c r="M172" s="38" t="s">
        <v>147</v>
      </c>
      <c r="N172" s="37" t="s">
        <v>147</v>
      </c>
      <c r="O172" s="68" t="s">
        <v>147</v>
      </c>
      <c r="P172" s="68" t="s">
        <v>147</v>
      </c>
      <c r="Q172" s="37" t="s">
        <v>147</v>
      </c>
      <c r="R172" s="36" t="s">
        <v>147</v>
      </c>
      <c r="S172" s="38" t="s">
        <v>147</v>
      </c>
      <c r="T172" s="37" t="s">
        <v>147</v>
      </c>
      <c r="U172" s="68" t="s">
        <v>147</v>
      </c>
      <c r="V172" s="68" t="e">
        <v>#VALUE!</v>
      </c>
      <c r="W172" s="13" t="s">
        <v>143</v>
      </c>
      <c r="X172" s="37"/>
      <c r="Y172" s="37"/>
      <c r="Z172" s="68"/>
      <c r="AA172" s="38"/>
      <c r="AB172" s="37"/>
      <c r="AC172" s="37"/>
      <c r="AD172" s="37"/>
      <c r="AE172" s="68"/>
      <c r="AF172" s="37"/>
      <c r="AG172" s="24">
        <f>IF(AH172="","",VLOOKUP(AH172,Mapping!AT:AU,2,FALSE))</f>
        <v>2</v>
      </c>
      <c r="AH172" s="13" t="s">
        <v>1</v>
      </c>
    </row>
    <row r="173" spans="1:34">
      <c r="A173" t="s">
        <v>369</v>
      </c>
      <c r="B173" s="44" t="s">
        <v>368</v>
      </c>
      <c r="C173" s="23">
        <f>IFERROR(VLOOKUP(D173,Mapping!AW:BA,5,FALSE),"")</f>
        <v>2</v>
      </c>
      <c r="D173" s="43" t="s">
        <v>925</v>
      </c>
      <c r="E173" s="37"/>
      <c r="F173" s="38">
        <v>44110</v>
      </c>
      <c r="G173" s="37" t="s">
        <v>2937</v>
      </c>
      <c r="H173" s="13" t="s">
        <v>3340</v>
      </c>
      <c r="I173" s="13" t="s">
        <v>914</v>
      </c>
      <c r="J173" s="13" t="s">
        <v>915</v>
      </c>
      <c r="K173" s="69">
        <v>7000</v>
      </c>
      <c r="L173" s="36" t="s">
        <v>3334</v>
      </c>
      <c r="M173" s="38">
        <v>44111</v>
      </c>
      <c r="N173" s="37">
        <v>1884</v>
      </c>
      <c r="O173" s="68">
        <v>0.624</v>
      </c>
      <c r="P173" s="68">
        <v>21.84</v>
      </c>
      <c r="Q173" s="37" t="s">
        <v>1979</v>
      </c>
      <c r="R173" s="36" t="s">
        <v>3335</v>
      </c>
      <c r="S173" s="38">
        <v>44111</v>
      </c>
      <c r="T173" s="37">
        <v>448</v>
      </c>
      <c r="U173" s="68">
        <v>2.44</v>
      </c>
      <c r="V173" s="68">
        <f>(U173/(660*T173))*1000000</f>
        <v>8.2521645021645007</v>
      </c>
      <c r="W173" s="13" t="s">
        <v>932</v>
      </c>
      <c r="X173" s="37"/>
      <c r="Y173" s="37"/>
      <c r="Z173" s="68"/>
      <c r="AA173" s="38"/>
      <c r="AB173" s="37"/>
      <c r="AC173" s="37"/>
      <c r="AD173" s="37"/>
      <c r="AE173" s="68"/>
      <c r="AF173" s="37"/>
      <c r="AG173" s="24">
        <f>IF(AH173="","",VLOOKUP(AH173,Mapping!AT:AU,2,FALSE))</f>
        <v>2</v>
      </c>
      <c r="AH173" s="13" t="s">
        <v>1</v>
      </c>
    </row>
    <row r="174" spans="1:34">
      <c r="A174" t="s">
        <v>369</v>
      </c>
      <c r="B174" s="44" t="s">
        <v>368</v>
      </c>
      <c r="C174" s="23">
        <f>IFERROR(VLOOKUP(D174,Mapping!AW:BA,5,FALSE),"")</f>
        <v>2</v>
      </c>
      <c r="D174" s="43" t="s">
        <v>925</v>
      </c>
      <c r="E174" s="37"/>
      <c r="F174" s="38">
        <v>44110</v>
      </c>
      <c r="G174" s="37" t="s">
        <v>2937</v>
      </c>
      <c r="H174" s="13" t="s">
        <v>934</v>
      </c>
      <c r="I174" s="13" t="s">
        <v>143</v>
      </c>
      <c r="J174" s="13" t="s">
        <v>915</v>
      </c>
      <c r="K174" s="69">
        <v>7000</v>
      </c>
      <c r="L174" s="36" t="s">
        <v>3334</v>
      </c>
      <c r="M174" s="38">
        <v>44111</v>
      </c>
      <c r="N174" s="37">
        <v>1164</v>
      </c>
      <c r="O174" s="68">
        <v>0.80200000000000005</v>
      </c>
      <c r="P174" s="68">
        <v>25</v>
      </c>
      <c r="Q174" s="37" t="s">
        <v>1975</v>
      </c>
      <c r="R174" s="36" t="s">
        <v>3335</v>
      </c>
      <c r="S174" s="38">
        <v>44111</v>
      </c>
      <c r="T174" s="37">
        <v>393</v>
      </c>
      <c r="U174" s="68">
        <v>2.02</v>
      </c>
      <c r="V174" s="68">
        <f>(U174/(660*T174))*1000000</f>
        <v>7.7878016809314508</v>
      </c>
      <c r="W174" s="13" t="s">
        <v>932</v>
      </c>
      <c r="X174" s="37"/>
      <c r="Y174" s="37"/>
      <c r="Z174" s="68"/>
      <c r="AA174" s="38"/>
      <c r="AB174" s="36" t="s">
        <v>3402</v>
      </c>
      <c r="AC174" s="36" t="s">
        <v>3464</v>
      </c>
      <c r="AD174" s="37"/>
      <c r="AE174" s="68"/>
      <c r="AF174" s="37"/>
      <c r="AG174" s="24">
        <f>IF(AH174="","",VLOOKUP(AH174,Mapping!AT:AU,2,FALSE))</f>
        <v>2</v>
      </c>
      <c r="AH174" s="13" t="s">
        <v>1</v>
      </c>
    </row>
    <row r="175" spans="1:34">
      <c r="A175" t="s">
        <v>220</v>
      </c>
      <c r="B175" s="44">
        <v>19920077</v>
      </c>
      <c r="C175" s="23">
        <f>IFERROR(VLOOKUP(D175,Mapping!AW:BA,5,FALSE),"")</f>
        <v>3</v>
      </c>
      <c r="D175" s="43" t="s">
        <v>943</v>
      </c>
      <c r="E175" s="37"/>
      <c r="F175" s="38">
        <v>44112</v>
      </c>
      <c r="G175" s="37" t="s">
        <v>2879</v>
      </c>
      <c r="H175" s="13" t="s">
        <v>934</v>
      </c>
      <c r="I175" s="13" t="s">
        <v>914</v>
      </c>
      <c r="J175" s="13" t="s">
        <v>915</v>
      </c>
      <c r="K175" s="69">
        <v>7000</v>
      </c>
      <c r="L175" s="36" t="s">
        <v>3334</v>
      </c>
      <c r="M175" s="38">
        <v>44120</v>
      </c>
      <c r="N175" s="37">
        <v>1151</v>
      </c>
      <c r="O175" s="68">
        <v>3.6</v>
      </c>
      <c r="P175" s="68">
        <v>25</v>
      </c>
      <c r="Q175" s="37" t="s">
        <v>1422</v>
      </c>
      <c r="R175" s="36" t="s">
        <v>3335</v>
      </c>
      <c r="S175" s="38">
        <v>44120</v>
      </c>
      <c r="T175" s="37">
        <v>422</v>
      </c>
      <c r="U175" s="68">
        <v>12.2</v>
      </c>
      <c r="V175" s="68">
        <v>43.802958494901617</v>
      </c>
      <c r="W175" s="13" t="s">
        <v>932</v>
      </c>
      <c r="X175" s="37"/>
      <c r="Y175" s="37"/>
      <c r="Z175" s="68"/>
      <c r="AA175" s="38"/>
      <c r="AB175" s="36" t="s">
        <v>3402</v>
      </c>
      <c r="AC175" s="36" t="s">
        <v>3465</v>
      </c>
      <c r="AD175" s="37"/>
      <c r="AE175" s="68"/>
      <c r="AF175" s="37"/>
      <c r="AG175" s="24">
        <f>IF(AH175="","",VLOOKUP(AH175,Mapping!AT:AU,2,FALSE))</f>
        <v>2</v>
      </c>
      <c r="AH175" s="13" t="s">
        <v>1</v>
      </c>
    </row>
    <row r="176" spans="1:34">
      <c r="A176" t="s">
        <v>248</v>
      </c>
      <c r="B176" s="44">
        <v>20110137</v>
      </c>
      <c r="C176" s="23">
        <f>IFERROR(VLOOKUP(D176,Mapping!AW:BA,5,FALSE),"")</f>
        <v>2</v>
      </c>
      <c r="D176" s="43" t="s">
        <v>925</v>
      </c>
      <c r="E176" s="37"/>
      <c r="F176" s="38">
        <v>44112</v>
      </c>
      <c r="G176" s="37" t="s">
        <v>2879</v>
      </c>
      <c r="H176" s="13" t="s">
        <v>934</v>
      </c>
      <c r="I176" s="13" t="s">
        <v>914</v>
      </c>
      <c r="J176" s="13" t="s">
        <v>915</v>
      </c>
      <c r="K176" s="69">
        <v>7000</v>
      </c>
      <c r="L176" s="36" t="s">
        <v>3334</v>
      </c>
      <c r="M176" s="38">
        <v>44120</v>
      </c>
      <c r="N176" s="37">
        <v>1208</v>
      </c>
      <c r="O176" s="68">
        <v>1.52</v>
      </c>
      <c r="P176" s="68">
        <v>25</v>
      </c>
      <c r="Q176" s="37" t="s">
        <v>1428</v>
      </c>
      <c r="R176" s="36" t="s">
        <v>3335</v>
      </c>
      <c r="S176" s="38">
        <v>44120</v>
      </c>
      <c r="T176" s="37">
        <v>455</v>
      </c>
      <c r="U176" s="68">
        <v>11.6</v>
      </c>
      <c r="V176" s="68">
        <v>38.628038628038624</v>
      </c>
      <c r="W176" s="13" t="s">
        <v>932</v>
      </c>
      <c r="X176" s="37"/>
      <c r="Y176" s="37"/>
      <c r="Z176" s="68"/>
      <c r="AA176" s="38"/>
      <c r="AB176" s="36" t="s">
        <v>3402</v>
      </c>
      <c r="AC176" s="36" t="s">
        <v>3466</v>
      </c>
      <c r="AD176" s="37"/>
      <c r="AE176" s="68"/>
      <c r="AF176" s="37"/>
      <c r="AG176" s="24">
        <f>IF(AH176="","",VLOOKUP(AH176,Mapping!AT:AU,2,FALSE))</f>
        <v>2</v>
      </c>
      <c r="AH176" s="13" t="s">
        <v>1</v>
      </c>
    </row>
    <row r="177" spans="1:34">
      <c r="A177" t="s">
        <v>248</v>
      </c>
      <c r="B177" s="44">
        <v>20110137</v>
      </c>
      <c r="C177" s="23">
        <f>IFERROR(VLOOKUP(D177,Mapping!AW:BA,5,FALSE),"")</f>
        <v>2</v>
      </c>
      <c r="D177" s="43" t="s">
        <v>925</v>
      </c>
      <c r="E177" s="37"/>
      <c r="F177" s="38">
        <v>44112</v>
      </c>
      <c r="G177" s="37" t="s">
        <v>2879</v>
      </c>
      <c r="H177" s="13" t="s">
        <v>3340</v>
      </c>
      <c r="I177" s="13" t="s">
        <v>914</v>
      </c>
      <c r="J177" s="13" t="s">
        <v>915</v>
      </c>
      <c r="K177" s="69">
        <v>7000</v>
      </c>
      <c r="L177" s="36" t="s">
        <v>3334</v>
      </c>
      <c r="M177" s="38">
        <v>44120</v>
      </c>
      <c r="N177" s="37">
        <v>1773</v>
      </c>
      <c r="O177" s="68">
        <v>1.04</v>
      </c>
      <c r="P177" s="68">
        <v>25</v>
      </c>
      <c r="Q177" s="37" t="s">
        <v>2447</v>
      </c>
      <c r="R177" s="36" t="s">
        <v>3335</v>
      </c>
      <c r="S177" s="38">
        <v>44120</v>
      </c>
      <c r="T177" s="37">
        <v>432</v>
      </c>
      <c r="U177" s="68">
        <v>4.08</v>
      </c>
      <c r="V177" s="68">
        <f>(U177/(660*T177))*1000000</f>
        <v>14.309764309764311</v>
      </c>
      <c r="W177" s="13" t="s">
        <v>932</v>
      </c>
      <c r="X177" s="37"/>
      <c r="Y177" s="37"/>
      <c r="Z177" s="68"/>
      <c r="AA177" s="38"/>
      <c r="AB177" s="37"/>
      <c r="AC177" s="37"/>
      <c r="AD177" s="37"/>
      <c r="AE177" s="68"/>
      <c r="AF177" s="37"/>
      <c r="AG177" s="24">
        <f>IF(AH177="","",VLOOKUP(AH177,Mapping!AT:AU,2,FALSE))</f>
        <v>2</v>
      </c>
      <c r="AH177" s="13" t="s">
        <v>1</v>
      </c>
    </row>
    <row r="178" spans="1:34">
      <c r="A178" t="s">
        <v>220</v>
      </c>
      <c r="B178" s="44">
        <v>19920077</v>
      </c>
      <c r="C178" s="23">
        <f>IFERROR(VLOOKUP(D178,Mapping!AW:BA,5,FALSE),"")</f>
        <v>2</v>
      </c>
      <c r="D178" s="43" t="s">
        <v>925</v>
      </c>
      <c r="E178" s="37"/>
      <c r="F178" s="38">
        <v>44119</v>
      </c>
      <c r="G178" s="37" t="s">
        <v>2879</v>
      </c>
      <c r="H178" s="13" t="s">
        <v>934</v>
      </c>
      <c r="I178" s="13" t="s">
        <v>950</v>
      </c>
      <c r="J178" s="13" t="s">
        <v>915</v>
      </c>
      <c r="K178" s="69">
        <v>7000</v>
      </c>
      <c r="L178" s="36" t="s">
        <v>3334</v>
      </c>
      <c r="M178" s="38">
        <v>44120</v>
      </c>
      <c r="N178" s="37">
        <v>1344</v>
      </c>
      <c r="O178" s="68">
        <v>0.86799999999999999</v>
      </c>
      <c r="P178" s="68">
        <v>25</v>
      </c>
      <c r="Q178" s="37" t="s">
        <v>3467</v>
      </c>
      <c r="R178" s="36" t="s">
        <v>3335</v>
      </c>
      <c r="S178" s="38">
        <v>44120</v>
      </c>
      <c r="T178" s="37">
        <v>417</v>
      </c>
      <c r="U178" s="68">
        <v>4.6399999999999997</v>
      </c>
      <c r="V178" s="68">
        <v>16.859239880822614</v>
      </c>
      <c r="W178" s="13" t="s">
        <v>932</v>
      </c>
      <c r="X178" s="37"/>
      <c r="Y178" s="37"/>
      <c r="Z178" s="68"/>
      <c r="AA178" s="38"/>
      <c r="AB178" s="36" t="s">
        <v>3402</v>
      </c>
      <c r="AC178" s="36" t="s">
        <v>3468</v>
      </c>
      <c r="AD178" s="37"/>
      <c r="AE178" s="68"/>
      <c r="AF178" s="37"/>
      <c r="AG178" s="24">
        <f>IF(AH178="","",VLOOKUP(AH178,Mapping!AT:AU,2,FALSE))</f>
        <v>2</v>
      </c>
      <c r="AH178" s="13" t="s">
        <v>1</v>
      </c>
    </row>
    <row r="179" spans="1:34">
      <c r="A179" t="s">
        <v>228</v>
      </c>
      <c r="B179" s="44">
        <v>19930154</v>
      </c>
      <c r="C179" s="23">
        <f>IFERROR(VLOOKUP(D179,Mapping!AW:BA,5,FALSE),"")</f>
        <v>2</v>
      </c>
      <c r="D179" s="43" t="s">
        <v>925</v>
      </c>
      <c r="E179" s="37"/>
      <c r="F179" s="38">
        <v>44119</v>
      </c>
      <c r="G179" s="37" t="s">
        <v>2879</v>
      </c>
      <c r="H179" s="13" t="s">
        <v>934</v>
      </c>
      <c r="I179" s="13" t="s">
        <v>950</v>
      </c>
      <c r="J179" s="13" t="s">
        <v>915</v>
      </c>
      <c r="K179" s="69">
        <v>7000</v>
      </c>
      <c r="L179" s="36" t="s">
        <v>3334</v>
      </c>
      <c r="M179" s="38">
        <v>44120</v>
      </c>
      <c r="N179" s="37">
        <v>1896</v>
      </c>
      <c r="O179" s="68">
        <v>0.49399999999999999</v>
      </c>
      <c r="P179" s="68">
        <v>17.29</v>
      </c>
      <c r="Q179" s="37" t="s">
        <v>3469</v>
      </c>
      <c r="R179" s="36" t="s">
        <v>3335</v>
      </c>
      <c r="S179" s="38">
        <v>44120</v>
      </c>
      <c r="T179" s="37">
        <v>427</v>
      </c>
      <c r="U179" s="68">
        <v>1.7</v>
      </c>
      <c r="V179" s="68">
        <v>6.0322191469732456</v>
      </c>
      <c r="W179" s="13" t="s">
        <v>932</v>
      </c>
      <c r="X179" s="37"/>
      <c r="Y179" s="37"/>
      <c r="Z179" s="68"/>
      <c r="AA179" s="38"/>
      <c r="AB179" s="36" t="s">
        <v>3402</v>
      </c>
      <c r="AC179" s="36" t="s">
        <v>3470</v>
      </c>
      <c r="AD179" s="37"/>
      <c r="AE179" s="68"/>
      <c r="AF179" s="37"/>
      <c r="AG179" s="24">
        <f>IF(AH179="","",VLOOKUP(AH179,Mapping!AT:AU,2,FALSE))</f>
        <v>2</v>
      </c>
      <c r="AH179" s="13" t="s">
        <v>1</v>
      </c>
    </row>
    <row r="180" spans="1:34">
      <c r="A180" t="s">
        <v>216</v>
      </c>
      <c r="B180" s="44">
        <v>19910334</v>
      </c>
      <c r="C180" s="23">
        <f>IFERROR(VLOOKUP(D180,Mapping!AW:BA,5,FALSE),"")</f>
        <v>2</v>
      </c>
      <c r="D180" s="43" t="s">
        <v>925</v>
      </c>
      <c r="E180" s="37"/>
      <c r="F180" s="38">
        <v>44124</v>
      </c>
      <c r="G180" s="37" t="s">
        <v>2937</v>
      </c>
      <c r="H180" s="13" t="s">
        <v>934</v>
      </c>
      <c r="I180" s="13" t="s">
        <v>950</v>
      </c>
      <c r="J180" s="13" t="s">
        <v>915</v>
      </c>
      <c r="K180" s="69">
        <v>7000</v>
      </c>
      <c r="L180" s="36" t="s">
        <v>3334</v>
      </c>
      <c r="M180" s="38">
        <v>44132</v>
      </c>
      <c r="N180" s="37">
        <v>1713</v>
      </c>
      <c r="O180" s="68">
        <v>0.9</v>
      </c>
      <c r="P180" s="68">
        <v>25</v>
      </c>
      <c r="Q180" s="37" t="s">
        <v>2511</v>
      </c>
      <c r="R180" s="36" t="s">
        <v>3335</v>
      </c>
      <c r="S180" s="38">
        <v>44132</v>
      </c>
      <c r="T180" s="37">
        <v>412</v>
      </c>
      <c r="U180" s="68">
        <v>9.14</v>
      </c>
      <c r="V180" s="68">
        <v>33.612827302147693</v>
      </c>
      <c r="W180" s="13" t="s">
        <v>932</v>
      </c>
      <c r="X180" s="37"/>
      <c r="Y180" s="37"/>
      <c r="Z180" s="68"/>
      <c r="AA180" s="38"/>
      <c r="AB180" s="37"/>
      <c r="AC180" s="37"/>
      <c r="AD180" s="37"/>
      <c r="AE180" s="68"/>
      <c r="AF180" s="37"/>
      <c r="AG180" s="24">
        <f>IF(AH180="","",VLOOKUP(AH180,Mapping!AT:AU,2,FALSE))</f>
        <v>2</v>
      </c>
      <c r="AH180" s="13" t="s">
        <v>1</v>
      </c>
    </row>
    <row r="181" spans="1:34">
      <c r="A181" t="s">
        <v>248</v>
      </c>
      <c r="B181" s="44">
        <v>20110137</v>
      </c>
      <c r="C181" s="23">
        <f>IFERROR(VLOOKUP(D181,Mapping!AW:BA,5,FALSE),"")</f>
        <v>3</v>
      </c>
      <c r="D181" s="43" t="s">
        <v>943</v>
      </c>
      <c r="E181" s="37"/>
      <c r="F181" s="38">
        <v>44124</v>
      </c>
      <c r="G181" s="37" t="s">
        <v>2937</v>
      </c>
      <c r="H181" s="13" t="s">
        <v>934</v>
      </c>
      <c r="I181" s="13" t="s">
        <v>914</v>
      </c>
      <c r="J181" s="13" t="s">
        <v>915</v>
      </c>
      <c r="K181" s="69">
        <v>7000</v>
      </c>
      <c r="L181" s="36" t="s">
        <v>3334</v>
      </c>
      <c r="M181" s="38">
        <v>44132</v>
      </c>
      <c r="N181" s="37">
        <v>1094</v>
      </c>
      <c r="O181" s="68">
        <v>2.6</v>
      </c>
      <c r="P181" s="68">
        <v>25</v>
      </c>
      <c r="Q181" s="37" t="s">
        <v>2517</v>
      </c>
      <c r="R181" s="36" t="s">
        <v>3335</v>
      </c>
      <c r="S181" s="38">
        <v>44132</v>
      </c>
      <c r="T181" s="37" t="s">
        <v>3471</v>
      </c>
      <c r="U181" s="68">
        <v>0.92</v>
      </c>
      <c r="V181" s="68" t="e">
        <v>#VALUE!</v>
      </c>
      <c r="W181" s="13" t="s">
        <v>143</v>
      </c>
      <c r="X181" s="37"/>
      <c r="Y181" s="37"/>
      <c r="Z181" s="68"/>
      <c r="AA181" s="38"/>
      <c r="AB181" s="37"/>
      <c r="AC181" s="37"/>
      <c r="AD181" s="37"/>
      <c r="AE181" s="68"/>
      <c r="AF181" s="37"/>
      <c r="AG181" s="24">
        <f>IF(AH181="","",VLOOKUP(AH181,Mapping!AT:AU,2,FALSE))</f>
        <v>2</v>
      </c>
      <c r="AH181" s="13" t="s">
        <v>1</v>
      </c>
    </row>
    <row r="182" spans="1:34">
      <c r="A182" t="s">
        <v>229</v>
      </c>
      <c r="B182" s="44">
        <v>19930222</v>
      </c>
      <c r="C182" s="23">
        <f>IFERROR(VLOOKUP(D182,Mapping!AW:BA,5,FALSE),"")</f>
        <v>2</v>
      </c>
      <c r="D182" s="43" t="s">
        <v>925</v>
      </c>
      <c r="E182" s="37"/>
      <c r="F182" s="38">
        <v>44126</v>
      </c>
      <c r="G182" s="37" t="s">
        <v>2879</v>
      </c>
      <c r="H182" s="13" t="s">
        <v>934</v>
      </c>
      <c r="I182" s="13" t="s">
        <v>950</v>
      </c>
      <c r="J182" s="13" t="s">
        <v>915</v>
      </c>
      <c r="K182" s="69">
        <v>7000</v>
      </c>
      <c r="L182" s="36" t="s">
        <v>3334</v>
      </c>
      <c r="M182" s="38">
        <v>44139</v>
      </c>
      <c r="N182" s="37"/>
      <c r="O182" s="68">
        <v>1.78</v>
      </c>
      <c r="P182" s="68">
        <v>25</v>
      </c>
      <c r="Q182" s="37" t="s">
        <v>3472</v>
      </c>
      <c r="R182" s="36" t="s">
        <v>3335</v>
      </c>
      <c r="S182" s="38">
        <v>44139</v>
      </c>
      <c r="T182" s="37">
        <v>392</v>
      </c>
      <c r="U182" s="68">
        <v>5.34</v>
      </c>
      <c r="V182" s="68">
        <v>20.640074211502782</v>
      </c>
      <c r="W182" s="13" t="s">
        <v>932</v>
      </c>
      <c r="X182" s="37"/>
      <c r="Y182" s="37"/>
      <c r="Z182" s="68"/>
      <c r="AA182" s="38"/>
      <c r="AB182" s="36" t="s">
        <v>3402</v>
      </c>
      <c r="AC182" s="36" t="s">
        <v>3473</v>
      </c>
      <c r="AD182" s="37"/>
      <c r="AE182" s="68"/>
      <c r="AF182" s="37"/>
      <c r="AG182" s="24">
        <f>IF(AH182="","",VLOOKUP(AH182,Mapping!AT:AU,2,FALSE))</f>
        <v>2</v>
      </c>
      <c r="AH182" s="13" t="s">
        <v>1</v>
      </c>
    </row>
    <row r="183" spans="1:34">
      <c r="A183" t="s">
        <v>259</v>
      </c>
      <c r="B183" s="44">
        <v>20150712</v>
      </c>
      <c r="C183" s="23">
        <f>IFERROR(VLOOKUP(D183,Mapping!AW:BA,5,FALSE),"")</f>
        <v>2</v>
      </c>
      <c r="D183" s="43" t="s">
        <v>925</v>
      </c>
      <c r="E183" s="37"/>
      <c r="F183" s="38">
        <v>44126</v>
      </c>
      <c r="G183" s="37" t="s">
        <v>2879</v>
      </c>
      <c r="H183" s="13" t="s">
        <v>934</v>
      </c>
      <c r="I183" s="13" t="s">
        <v>914</v>
      </c>
      <c r="J183" s="13" t="s">
        <v>915</v>
      </c>
      <c r="K183" s="69">
        <v>7000</v>
      </c>
      <c r="L183" s="36" t="s">
        <v>3334</v>
      </c>
      <c r="M183" s="38">
        <v>44139</v>
      </c>
      <c r="N183" s="37"/>
      <c r="O183" s="68">
        <v>2.62</v>
      </c>
      <c r="P183" s="68">
        <v>25</v>
      </c>
      <c r="Q183" s="37" t="s">
        <v>3474</v>
      </c>
      <c r="R183" s="36" t="s">
        <v>3335</v>
      </c>
      <c r="S183" s="38">
        <v>44139</v>
      </c>
      <c r="T183" s="37">
        <v>399</v>
      </c>
      <c r="U183" s="68">
        <v>9.1999999999999993</v>
      </c>
      <c r="V183" s="68">
        <f>(U183/(660*T183))*1000000</f>
        <v>34.935824409508619</v>
      </c>
      <c r="W183" s="13" t="s">
        <v>932</v>
      </c>
      <c r="X183" s="37"/>
      <c r="Y183" s="37"/>
      <c r="Z183" s="68"/>
      <c r="AA183" s="38"/>
      <c r="AB183" s="36" t="s">
        <v>3402</v>
      </c>
      <c r="AC183" s="36" t="s">
        <v>3475</v>
      </c>
      <c r="AD183" s="37"/>
      <c r="AE183" s="68"/>
      <c r="AF183" s="37"/>
      <c r="AG183" s="24">
        <f>IF(AH183="","",VLOOKUP(AH183,Mapping!AT:AU,2,FALSE))</f>
        <v>2</v>
      </c>
      <c r="AH183" s="13" t="s">
        <v>1</v>
      </c>
    </row>
    <row r="184" spans="1:34">
      <c r="A184" t="s">
        <v>209</v>
      </c>
      <c r="B184" s="44">
        <v>19910006</v>
      </c>
      <c r="C184" s="23">
        <f>IFERROR(VLOOKUP(D184,Mapping!AW:BA,5,FALSE),"")</f>
        <v>2</v>
      </c>
      <c r="D184" s="43" t="s">
        <v>925</v>
      </c>
      <c r="E184" s="37"/>
      <c r="F184" s="38">
        <v>44131</v>
      </c>
      <c r="G184" s="37" t="s">
        <v>2937</v>
      </c>
      <c r="H184" s="13" t="s">
        <v>934</v>
      </c>
      <c r="I184" s="13" t="s">
        <v>143</v>
      </c>
      <c r="J184" s="13" t="s">
        <v>915</v>
      </c>
      <c r="K184" s="69">
        <v>7000</v>
      </c>
      <c r="L184" s="36" t="s">
        <v>3334</v>
      </c>
      <c r="M184" s="38">
        <v>44132</v>
      </c>
      <c r="N184" s="37">
        <v>1292</v>
      </c>
      <c r="O184" s="68">
        <v>1.89</v>
      </c>
      <c r="P184" s="68">
        <v>25</v>
      </c>
      <c r="Q184" s="37" t="s">
        <v>2324</v>
      </c>
      <c r="R184" s="36" t="s">
        <v>3335</v>
      </c>
      <c r="S184" s="38">
        <v>44146</v>
      </c>
      <c r="T184" s="37">
        <v>433</v>
      </c>
      <c r="U184" s="68">
        <v>2.02</v>
      </c>
      <c r="V184" s="68">
        <v>7.0683742739169988</v>
      </c>
      <c r="W184" s="13" t="s">
        <v>932</v>
      </c>
      <c r="X184" s="37"/>
      <c r="Y184" s="37"/>
      <c r="Z184" s="68"/>
      <c r="AA184" s="38"/>
      <c r="AB184" s="36" t="s">
        <v>3402</v>
      </c>
      <c r="AC184" s="36" t="s">
        <v>3476</v>
      </c>
      <c r="AD184" s="37"/>
      <c r="AE184" s="68"/>
      <c r="AF184" s="37"/>
      <c r="AG184" s="24">
        <f>IF(AH184="","",VLOOKUP(AH184,Mapping!AT:AU,2,FALSE))</f>
        <v>2</v>
      </c>
      <c r="AH184" s="13" t="s">
        <v>1</v>
      </c>
    </row>
    <row r="185" spans="1:34">
      <c r="A185" t="s">
        <v>225</v>
      </c>
      <c r="B185" s="44">
        <v>19920200</v>
      </c>
      <c r="C185" s="23">
        <f>IFERROR(VLOOKUP(D185,Mapping!AW:BA,5,FALSE),"")</f>
        <v>3</v>
      </c>
      <c r="D185" s="43" t="s">
        <v>943</v>
      </c>
      <c r="E185" s="37"/>
      <c r="F185" s="38">
        <v>44131</v>
      </c>
      <c r="G185" s="37" t="s">
        <v>2937</v>
      </c>
      <c r="H185" s="13" t="s">
        <v>934</v>
      </c>
      <c r="I185" s="13" t="s">
        <v>143</v>
      </c>
      <c r="J185" s="13" t="s">
        <v>915</v>
      </c>
      <c r="K185" s="69">
        <v>7000</v>
      </c>
      <c r="L185" s="36" t="s">
        <v>3334</v>
      </c>
      <c r="M185" s="38">
        <v>44132</v>
      </c>
      <c r="N185" s="37">
        <v>1293</v>
      </c>
      <c r="O185" s="68">
        <v>8.56</v>
      </c>
      <c r="P185" s="68">
        <v>35</v>
      </c>
      <c r="Q185" s="37" t="s">
        <v>2690</v>
      </c>
      <c r="R185" s="36" t="s">
        <v>3335</v>
      </c>
      <c r="S185" s="38">
        <v>44146</v>
      </c>
      <c r="T185" s="37">
        <v>430</v>
      </c>
      <c r="U185" s="68">
        <v>4.0999999999999996</v>
      </c>
      <c r="V185" s="68">
        <v>14.446793516560957</v>
      </c>
      <c r="W185" s="13" t="s">
        <v>932</v>
      </c>
      <c r="X185" s="37"/>
      <c r="Y185" s="37"/>
      <c r="Z185" s="68"/>
      <c r="AA185" s="38"/>
      <c r="AB185" s="36" t="s">
        <v>3402</v>
      </c>
      <c r="AC185" s="36" t="s">
        <v>3477</v>
      </c>
      <c r="AD185" s="37"/>
      <c r="AE185" s="68"/>
      <c r="AF185" s="37"/>
      <c r="AG185" s="24">
        <f>IF(AH185="","",VLOOKUP(AH185,Mapping!AT:AU,2,FALSE))</f>
        <v>2</v>
      </c>
      <c r="AH185" s="13" t="s">
        <v>1</v>
      </c>
    </row>
    <row r="186" spans="1:34">
      <c r="A186" t="s">
        <v>247</v>
      </c>
      <c r="B186" s="44">
        <v>20100742</v>
      </c>
      <c r="C186" s="23">
        <f>IFERROR(VLOOKUP(D186,Mapping!AW:BA,5,FALSE),"")</f>
        <v>3</v>
      </c>
      <c r="D186" s="43" t="s">
        <v>943</v>
      </c>
      <c r="E186" s="37"/>
      <c r="F186" s="38">
        <v>44138</v>
      </c>
      <c r="G186" s="37" t="s">
        <v>2879</v>
      </c>
      <c r="H186" s="13" t="s">
        <v>934</v>
      </c>
      <c r="I186" s="13" t="s">
        <v>914</v>
      </c>
      <c r="J186" s="13" t="s">
        <v>915</v>
      </c>
      <c r="K186" s="69">
        <v>7000</v>
      </c>
      <c r="L186" s="36" t="s">
        <v>3334</v>
      </c>
      <c r="M186" s="38">
        <v>44139</v>
      </c>
      <c r="N186" s="37">
        <v>1322</v>
      </c>
      <c r="O186" s="68">
        <v>4.82</v>
      </c>
      <c r="P186" s="68">
        <v>25</v>
      </c>
      <c r="Q186" s="37" t="s">
        <v>3478</v>
      </c>
      <c r="R186" s="36" t="s">
        <v>3335</v>
      </c>
      <c r="S186" s="38">
        <v>44139</v>
      </c>
      <c r="T186" s="37">
        <v>435</v>
      </c>
      <c r="U186" s="68">
        <v>24</v>
      </c>
      <c r="V186" s="68">
        <v>83.594566353187048</v>
      </c>
      <c r="W186" s="13" t="s">
        <v>932</v>
      </c>
      <c r="X186" s="37"/>
      <c r="Y186" s="37"/>
      <c r="Z186" s="68"/>
      <c r="AA186" s="38"/>
      <c r="AB186" s="36" t="s">
        <v>3402</v>
      </c>
      <c r="AC186" s="36" t="s">
        <v>3479</v>
      </c>
      <c r="AD186" s="37"/>
      <c r="AE186" s="68"/>
      <c r="AF186" s="37"/>
      <c r="AG186" s="24">
        <f>IF(AH186="","",VLOOKUP(AH186,Mapping!AT:AU,2,FALSE))</f>
        <v>2</v>
      </c>
      <c r="AH186" s="13" t="s">
        <v>1</v>
      </c>
    </row>
    <row r="187" spans="1:34">
      <c r="A187" t="s">
        <v>253</v>
      </c>
      <c r="B187" s="44">
        <v>20129990</v>
      </c>
      <c r="C187" s="23">
        <f>IFERROR(VLOOKUP(D187,Mapping!AW:BA,5,FALSE),"")</f>
        <v>2</v>
      </c>
      <c r="D187" s="43" t="s">
        <v>925</v>
      </c>
      <c r="E187" s="37"/>
      <c r="F187" s="38">
        <v>44145</v>
      </c>
      <c r="G187" s="37" t="s">
        <v>2937</v>
      </c>
      <c r="H187" s="13" t="s">
        <v>934</v>
      </c>
      <c r="I187" s="13" t="s">
        <v>950</v>
      </c>
      <c r="J187" s="13" t="s">
        <v>915</v>
      </c>
      <c r="K187" s="69">
        <v>7000</v>
      </c>
      <c r="L187" s="36" t="s">
        <v>3334</v>
      </c>
      <c r="M187" s="38">
        <v>44146</v>
      </c>
      <c r="N187" s="37">
        <v>1826</v>
      </c>
      <c r="O187" s="68">
        <v>0.36799999999999999</v>
      </c>
      <c r="P187" s="68">
        <v>12.88</v>
      </c>
      <c r="Q187" s="37" t="s">
        <v>3372</v>
      </c>
      <c r="R187" s="36" t="s">
        <v>3335</v>
      </c>
      <c r="S187" s="38">
        <v>44146</v>
      </c>
      <c r="T187" s="37">
        <v>427</v>
      </c>
      <c r="U187" s="68">
        <v>3.34</v>
      </c>
      <c r="V187" s="68">
        <f>(U187/(660*T187))*1000000</f>
        <v>11.851536441700375</v>
      </c>
      <c r="W187" s="13" t="s">
        <v>932</v>
      </c>
      <c r="X187" s="37"/>
      <c r="Y187" s="37"/>
      <c r="Z187" s="68"/>
      <c r="AA187" s="38"/>
      <c r="AB187" s="36" t="s">
        <v>3402</v>
      </c>
      <c r="AC187" s="36" t="s">
        <v>3480</v>
      </c>
      <c r="AD187" s="37"/>
      <c r="AE187" s="68"/>
      <c r="AF187" s="37"/>
      <c r="AG187" s="24">
        <f>IF(AH187="","",VLOOKUP(AH187,Mapping!AT:AU,2,FALSE))</f>
        <v>2</v>
      </c>
      <c r="AH187" s="13" t="s">
        <v>1</v>
      </c>
    </row>
    <row r="188" spans="1:34">
      <c r="A188" t="s">
        <v>253</v>
      </c>
      <c r="B188" s="44">
        <v>20129990</v>
      </c>
      <c r="C188" s="23">
        <f>IFERROR(VLOOKUP(D188,Mapping!AW:BA,5,FALSE),"")</f>
        <v>2</v>
      </c>
      <c r="D188" s="43" t="s">
        <v>925</v>
      </c>
      <c r="E188" s="37"/>
      <c r="F188" s="38">
        <v>44145</v>
      </c>
      <c r="G188" s="37" t="s">
        <v>2937</v>
      </c>
      <c r="H188" s="13" t="s">
        <v>3340</v>
      </c>
      <c r="I188" s="13" t="s">
        <v>950</v>
      </c>
      <c r="J188" s="13" t="s">
        <v>915</v>
      </c>
      <c r="K188" s="69">
        <v>7000</v>
      </c>
      <c r="L188" s="36" t="s">
        <v>3334</v>
      </c>
      <c r="M188" s="38" t="s">
        <v>3481</v>
      </c>
      <c r="N188" s="37"/>
      <c r="O188" s="68"/>
      <c r="P188" s="68"/>
      <c r="Q188" s="37"/>
      <c r="R188" s="36"/>
      <c r="S188" s="38"/>
      <c r="T188" s="37"/>
      <c r="U188" s="68"/>
      <c r="V188" s="68" t="e">
        <f>(U188/(660*T188))*1000000</f>
        <v>#DIV/0!</v>
      </c>
      <c r="W188" s="13" t="s">
        <v>911</v>
      </c>
      <c r="X188" s="37"/>
      <c r="Y188" s="37"/>
      <c r="Z188" s="68"/>
      <c r="AA188" s="38"/>
      <c r="AB188" s="37"/>
      <c r="AC188" s="37"/>
      <c r="AD188" s="37"/>
      <c r="AE188" s="68"/>
      <c r="AF188" s="37"/>
      <c r="AG188" s="24">
        <f>IF(AH188="","",VLOOKUP(AH188,Mapping!AT:AU,2,FALSE))</f>
        <v>2</v>
      </c>
      <c r="AH188" s="13" t="s">
        <v>1</v>
      </c>
    </row>
    <row r="189" spans="1:34">
      <c r="A189" t="s">
        <v>265</v>
      </c>
      <c r="B189" s="44">
        <v>20185935</v>
      </c>
      <c r="C189" s="23">
        <f>IFERROR(VLOOKUP(D189,Mapping!AW:BA,5,FALSE),"")</f>
        <v>2</v>
      </c>
      <c r="D189" s="43" t="s">
        <v>925</v>
      </c>
      <c r="E189" s="37"/>
      <c r="F189" s="38">
        <v>44145</v>
      </c>
      <c r="G189" s="37" t="s">
        <v>2937</v>
      </c>
      <c r="H189" s="13" t="s">
        <v>934</v>
      </c>
      <c r="I189" s="13" t="s">
        <v>950</v>
      </c>
      <c r="J189" s="13" t="s">
        <v>915</v>
      </c>
      <c r="K189" s="69">
        <v>7000</v>
      </c>
      <c r="L189" s="36" t="s">
        <v>3334</v>
      </c>
      <c r="M189" s="38">
        <v>44146</v>
      </c>
      <c r="N189" s="37">
        <v>1682</v>
      </c>
      <c r="O189" s="68">
        <v>0.47599999999999998</v>
      </c>
      <c r="P189" s="68">
        <v>16.66</v>
      </c>
      <c r="Q189" s="37" t="s">
        <v>1418</v>
      </c>
      <c r="R189" s="36" t="s">
        <v>3335</v>
      </c>
      <c r="S189" s="38">
        <v>44146</v>
      </c>
      <c r="T189" s="37">
        <v>434</v>
      </c>
      <c r="U189" s="68">
        <v>3.82</v>
      </c>
      <c r="V189" s="68">
        <f>(U189/(660*T189))*1000000</f>
        <v>13.336126239352044</v>
      </c>
      <c r="W189" s="13" t="s">
        <v>932</v>
      </c>
      <c r="X189" s="37"/>
      <c r="Y189" s="37"/>
      <c r="Z189" s="68"/>
      <c r="AA189" s="38"/>
      <c r="AB189" s="36" t="s">
        <v>3402</v>
      </c>
      <c r="AC189" s="36" t="s">
        <v>3482</v>
      </c>
      <c r="AD189" s="37"/>
      <c r="AE189" s="68"/>
      <c r="AF189" s="37"/>
      <c r="AG189" s="24">
        <f>IF(AH189="","",VLOOKUP(AH189,Mapping!AT:AU,2,FALSE))</f>
        <v>2</v>
      </c>
      <c r="AH189" s="13" t="s">
        <v>1</v>
      </c>
    </row>
    <row r="190" spans="1:34">
      <c r="A190" t="s">
        <v>265</v>
      </c>
      <c r="B190" s="44">
        <v>20185935</v>
      </c>
      <c r="C190" s="23">
        <f>IFERROR(VLOOKUP(D190,Mapping!AW:BA,5,FALSE),"")</f>
        <v>2</v>
      </c>
      <c r="D190" s="43" t="s">
        <v>925</v>
      </c>
      <c r="E190" s="37"/>
      <c r="F190" s="38">
        <v>44145</v>
      </c>
      <c r="G190" s="37" t="s">
        <v>2937</v>
      </c>
      <c r="H190" s="13" t="s">
        <v>3340</v>
      </c>
      <c r="I190" s="13" t="s">
        <v>950</v>
      </c>
      <c r="J190" s="13" t="s">
        <v>915</v>
      </c>
      <c r="K190" s="69">
        <v>7000</v>
      </c>
      <c r="L190" s="36" t="s">
        <v>3334</v>
      </c>
      <c r="M190" s="38" t="s">
        <v>3481</v>
      </c>
      <c r="N190" s="37"/>
      <c r="O190" s="68"/>
      <c r="P190" s="68"/>
      <c r="Q190" s="37"/>
      <c r="R190" s="36"/>
      <c r="S190" s="38"/>
      <c r="T190" s="37"/>
      <c r="U190" s="68"/>
      <c r="V190" s="68" t="e">
        <f>(U190/(660*T190))*1000000</f>
        <v>#DIV/0!</v>
      </c>
      <c r="W190" s="13" t="s">
        <v>143</v>
      </c>
      <c r="X190" s="37"/>
      <c r="Y190" s="37"/>
      <c r="Z190" s="68"/>
      <c r="AA190" s="38"/>
      <c r="AB190" s="37"/>
      <c r="AC190" s="37"/>
      <c r="AD190" s="37"/>
      <c r="AE190" s="68"/>
      <c r="AF190" s="37"/>
      <c r="AG190" s="24">
        <f>IF(AH190="","",VLOOKUP(AH190,Mapping!AT:AU,2,FALSE))</f>
        <v>2</v>
      </c>
      <c r="AH190" s="13" t="s">
        <v>1</v>
      </c>
    </row>
    <row r="191" spans="1:34">
      <c r="A191" t="s">
        <v>247</v>
      </c>
      <c r="B191" s="44">
        <v>20100742</v>
      </c>
      <c r="C191" s="23">
        <f>IFERROR(VLOOKUP(D191,Mapping!AW:BA,5,FALSE),"")</f>
        <v>2</v>
      </c>
      <c r="D191" s="43" t="s">
        <v>925</v>
      </c>
      <c r="E191" s="37"/>
      <c r="F191" s="38">
        <v>44152</v>
      </c>
      <c r="G191" s="37" t="s">
        <v>2937</v>
      </c>
      <c r="H191" s="13" t="s">
        <v>934</v>
      </c>
      <c r="I191" s="13" t="s">
        <v>143</v>
      </c>
      <c r="J191" s="13" t="s">
        <v>915</v>
      </c>
      <c r="K191" s="69">
        <v>7000</v>
      </c>
      <c r="L191" s="36" t="s">
        <v>3334</v>
      </c>
      <c r="M191" s="38">
        <v>44153</v>
      </c>
      <c r="N191" s="37">
        <v>1454</v>
      </c>
      <c r="O191" s="68">
        <v>2.08</v>
      </c>
      <c r="P191" s="68">
        <v>25</v>
      </c>
      <c r="Q191" s="37" t="s">
        <v>1987</v>
      </c>
      <c r="R191" s="36" t="s">
        <v>3335</v>
      </c>
      <c r="S191" s="38">
        <v>44153</v>
      </c>
      <c r="T191" s="37">
        <v>434</v>
      </c>
      <c r="U191" s="68">
        <v>6.22</v>
      </c>
      <c r="V191" s="68">
        <v>21.714844295489456</v>
      </c>
      <c r="W191" s="13" t="s">
        <v>932</v>
      </c>
      <c r="X191" s="37"/>
      <c r="Y191" s="37"/>
      <c r="Z191" s="68"/>
      <c r="AA191" s="38"/>
      <c r="AB191" s="36" t="s">
        <v>3402</v>
      </c>
      <c r="AC191" s="36" t="s">
        <v>3483</v>
      </c>
      <c r="AD191" s="37"/>
      <c r="AE191" s="68"/>
      <c r="AF191" s="37"/>
      <c r="AG191" s="24">
        <f>IF(AH191="","",VLOOKUP(AH191,Mapping!AT:AU,2,FALSE))</f>
        <v>2</v>
      </c>
      <c r="AH191" s="13" t="s">
        <v>1</v>
      </c>
    </row>
    <row r="192" spans="1:34">
      <c r="A192" t="s">
        <v>247</v>
      </c>
      <c r="B192" s="44">
        <v>20100742</v>
      </c>
      <c r="C192" s="23">
        <f>IFERROR(VLOOKUP(D192,Mapping!AW:BA,5,FALSE),"")</f>
        <v>2</v>
      </c>
      <c r="D192" s="43" t="s">
        <v>925</v>
      </c>
      <c r="E192" s="37"/>
      <c r="F192" s="38">
        <v>44152</v>
      </c>
      <c r="G192" s="37" t="s">
        <v>2937</v>
      </c>
      <c r="H192" s="13" t="s">
        <v>3340</v>
      </c>
      <c r="I192" s="13" t="s">
        <v>914</v>
      </c>
      <c r="J192" s="13" t="s">
        <v>915</v>
      </c>
      <c r="K192" s="69">
        <v>7000</v>
      </c>
      <c r="L192" s="36" t="s">
        <v>3334</v>
      </c>
      <c r="M192" s="38"/>
      <c r="N192" s="37"/>
      <c r="O192" s="68"/>
      <c r="P192" s="68"/>
      <c r="Q192" s="37"/>
      <c r="R192" s="36"/>
      <c r="S192" s="38"/>
      <c r="T192" s="37"/>
      <c r="U192" s="68"/>
      <c r="V192" s="68"/>
      <c r="W192" s="13" t="s">
        <v>143</v>
      </c>
      <c r="X192" s="37"/>
      <c r="Y192" s="37"/>
      <c r="Z192" s="68"/>
      <c r="AA192" s="38"/>
      <c r="AB192" s="37"/>
      <c r="AC192" s="37"/>
      <c r="AD192" s="37"/>
      <c r="AE192" s="68"/>
      <c r="AF192" s="37"/>
      <c r="AG192" s="24">
        <f>IF(AH192="","",VLOOKUP(AH192,Mapping!AT:AU,2,FALSE))</f>
        <v>2</v>
      </c>
      <c r="AH192" s="13" t="s">
        <v>1</v>
      </c>
    </row>
    <row r="193" spans="1:34">
      <c r="A193" t="s">
        <v>356</v>
      </c>
      <c r="B193" s="44" t="s">
        <v>355</v>
      </c>
      <c r="C193" s="23">
        <f>IFERROR(VLOOKUP(D193,Mapping!AW:BA,5,FALSE),"")</f>
        <v>2</v>
      </c>
      <c r="D193" s="43" t="s">
        <v>925</v>
      </c>
      <c r="E193" s="37"/>
      <c r="F193" s="38">
        <v>44154</v>
      </c>
      <c r="G193" s="37" t="s">
        <v>2879</v>
      </c>
      <c r="H193" s="13" t="s">
        <v>934</v>
      </c>
      <c r="I193" s="13" t="s">
        <v>950</v>
      </c>
      <c r="J193" s="13" t="s">
        <v>915</v>
      </c>
      <c r="K193" s="69">
        <v>7000</v>
      </c>
      <c r="L193" s="36" t="s">
        <v>3334</v>
      </c>
      <c r="M193" s="38">
        <v>44155</v>
      </c>
      <c r="N193" s="37">
        <v>3098</v>
      </c>
      <c r="O193" s="68">
        <v>0.36799999999999999</v>
      </c>
      <c r="P193" s="68">
        <v>12.88</v>
      </c>
      <c r="Q193" s="37" t="s">
        <v>3484</v>
      </c>
      <c r="R193" s="36" t="s">
        <v>3335</v>
      </c>
      <c r="S193" s="38">
        <v>44155</v>
      </c>
      <c r="T193" s="37">
        <v>456</v>
      </c>
      <c r="U193" s="68">
        <v>2.02</v>
      </c>
      <c r="V193" s="68">
        <f>(U193/(660*T193))*1000000</f>
        <v>6.7118553960659222</v>
      </c>
      <c r="W193" s="13" t="s">
        <v>932</v>
      </c>
      <c r="X193" s="37"/>
      <c r="Y193" s="37"/>
      <c r="Z193" s="68"/>
      <c r="AA193" s="38"/>
      <c r="AB193" s="36" t="s">
        <v>3402</v>
      </c>
      <c r="AC193" s="36" t="s">
        <v>3485</v>
      </c>
      <c r="AD193" s="37"/>
      <c r="AE193" s="68"/>
      <c r="AF193" s="37"/>
      <c r="AG193" s="24">
        <f>IF(AH193="","",VLOOKUP(AH193,Mapping!AT:AU,2,FALSE))</f>
        <v>2</v>
      </c>
      <c r="AH193" s="13" t="s">
        <v>1</v>
      </c>
    </row>
    <row r="194" spans="1:34">
      <c r="A194" t="s">
        <v>356</v>
      </c>
      <c r="B194" s="44" t="s">
        <v>355</v>
      </c>
      <c r="C194" s="23">
        <f>IFERROR(VLOOKUP(D194,Mapping!AW:BA,5,FALSE),"")</f>
        <v>2</v>
      </c>
      <c r="D194" s="43" t="s">
        <v>925</v>
      </c>
      <c r="E194" s="37"/>
      <c r="F194" s="38">
        <v>44154</v>
      </c>
      <c r="G194" s="37" t="s">
        <v>2879</v>
      </c>
      <c r="H194" s="13" t="s">
        <v>3340</v>
      </c>
      <c r="I194" s="13" t="s">
        <v>950</v>
      </c>
      <c r="J194" s="13" t="s">
        <v>915</v>
      </c>
      <c r="K194" s="69">
        <v>7000</v>
      </c>
      <c r="L194" s="36" t="s">
        <v>3334</v>
      </c>
      <c r="M194" s="38">
        <v>44155</v>
      </c>
      <c r="N194" s="37">
        <v>3687</v>
      </c>
      <c r="O194" s="68">
        <v>0.254</v>
      </c>
      <c r="P194" s="68">
        <v>8.89</v>
      </c>
      <c r="Q194" s="37" t="s">
        <v>3486</v>
      </c>
      <c r="R194" s="36" t="s">
        <v>3335</v>
      </c>
      <c r="S194" s="38">
        <v>44155</v>
      </c>
      <c r="T194" s="37">
        <v>442</v>
      </c>
      <c r="U194" s="68">
        <v>0.53200000000000003</v>
      </c>
      <c r="V194" s="68">
        <f>(U194/(660*T194))*1000000</f>
        <v>1.8236665295488828</v>
      </c>
      <c r="W194" s="13" t="s">
        <v>911</v>
      </c>
      <c r="X194" s="37"/>
      <c r="Y194" s="37"/>
      <c r="Z194" s="68"/>
      <c r="AA194" s="38"/>
      <c r="AB194" s="37"/>
      <c r="AC194" s="37"/>
      <c r="AD194" s="37"/>
      <c r="AE194" s="68"/>
      <c r="AF194" s="37"/>
      <c r="AG194" s="24">
        <f>IF(AH194="","",VLOOKUP(AH194,Mapping!AT:AU,2,FALSE))</f>
        <v>2</v>
      </c>
      <c r="AH194" s="13" t="s">
        <v>1</v>
      </c>
    </row>
    <row r="195" spans="1:34">
      <c r="A195" t="s">
        <v>218</v>
      </c>
      <c r="B195" s="44">
        <v>19920035</v>
      </c>
      <c r="C195" s="23">
        <f>IFERROR(VLOOKUP(D195,Mapping!AW:BA,5,FALSE),"")</f>
        <v>2</v>
      </c>
      <c r="D195" s="43" t="s">
        <v>925</v>
      </c>
      <c r="E195" s="37"/>
      <c r="F195" s="38">
        <v>44159</v>
      </c>
      <c r="G195" s="37" t="s">
        <v>2937</v>
      </c>
      <c r="H195" s="13" t="s">
        <v>934</v>
      </c>
      <c r="I195" s="13" t="s">
        <v>143</v>
      </c>
      <c r="J195" s="13" t="s">
        <v>915</v>
      </c>
      <c r="K195" s="69">
        <v>7000</v>
      </c>
      <c r="L195" s="36" t="s">
        <v>3334</v>
      </c>
      <c r="M195" s="38">
        <v>44160</v>
      </c>
      <c r="N195" s="37">
        <v>1786</v>
      </c>
      <c r="O195" s="68">
        <v>0.126</v>
      </c>
      <c r="P195" s="68">
        <v>4.41</v>
      </c>
      <c r="Q195" s="37" t="s">
        <v>2513</v>
      </c>
      <c r="R195" s="36" t="s">
        <v>3335</v>
      </c>
      <c r="S195" s="38">
        <v>44160</v>
      </c>
      <c r="T195" s="37">
        <v>396</v>
      </c>
      <c r="U195" s="68">
        <v>2.08</v>
      </c>
      <c r="V195" s="68">
        <v>7.9583715947352314</v>
      </c>
      <c r="W195" s="13" t="s">
        <v>932</v>
      </c>
      <c r="X195" s="37" t="s">
        <v>3452</v>
      </c>
      <c r="Y195" s="37"/>
      <c r="Z195" s="68"/>
      <c r="AA195" s="38"/>
      <c r="AB195" s="36" t="s">
        <v>3402</v>
      </c>
      <c r="AC195" s="36" t="s">
        <v>3487</v>
      </c>
      <c r="AD195" s="37"/>
      <c r="AE195" s="68"/>
      <c r="AF195" s="37"/>
      <c r="AG195" s="24">
        <f>IF(AH195="","",VLOOKUP(AH195,Mapping!AT:AU,2,FALSE))</f>
        <v>2</v>
      </c>
      <c r="AH195" s="13" t="s">
        <v>1</v>
      </c>
    </row>
    <row r="196" spans="1:34">
      <c r="A196" t="s">
        <v>218</v>
      </c>
      <c r="B196" s="44">
        <v>19920035</v>
      </c>
      <c r="C196" s="23">
        <f>IFERROR(VLOOKUP(D196,Mapping!AW:BA,5,FALSE),"")</f>
        <v>2</v>
      </c>
      <c r="D196" s="43" t="s">
        <v>925</v>
      </c>
      <c r="E196" s="37"/>
      <c r="F196" s="38">
        <v>44159</v>
      </c>
      <c r="G196" s="37" t="s">
        <v>2937</v>
      </c>
      <c r="H196" s="13" t="s">
        <v>3340</v>
      </c>
      <c r="I196" s="13" t="s">
        <v>950</v>
      </c>
      <c r="J196" s="13" t="s">
        <v>915</v>
      </c>
      <c r="K196" s="69">
        <v>7000</v>
      </c>
      <c r="L196" s="36" t="s">
        <v>3334</v>
      </c>
      <c r="M196" s="38"/>
      <c r="N196" s="37"/>
      <c r="O196" s="68"/>
      <c r="P196" s="68"/>
      <c r="Q196" s="37"/>
      <c r="R196" s="36"/>
      <c r="S196" s="38"/>
      <c r="T196" s="37"/>
      <c r="U196" s="68"/>
      <c r="V196" s="68"/>
      <c r="W196" s="13" t="s">
        <v>143</v>
      </c>
      <c r="X196" s="37"/>
      <c r="Y196" s="37"/>
      <c r="Z196" s="68"/>
      <c r="AA196" s="38"/>
      <c r="AB196" s="37"/>
      <c r="AC196" s="37"/>
      <c r="AD196" s="37"/>
      <c r="AE196" s="68"/>
      <c r="AF196" s="37"/>
      <c r="AG196" s="24">
        <f>IF(AH196="","",VLOOKUP(AH196,Mapping!AT:AU,2,FALSE))</f>
        <v>2</v>
      </c>
      <c r="AH196" s="13" t="s">
        <v>1</v>
      </c>
    </row>
    <row r="197" spans="1:34">
      <c r="A197" t="s">
        <v>227</v>
      </c>
      <c r="B197" s="44">
        <v>19930148</v>
      </c>
      <c r="C197" s="23">
        <f>IFERROR(VLOOKUP(D197,Mapping!AW:BA,5,FALSE),"")</f>
        <v>2</v>
      </c>
      <c r="D197" s="43" t="s">
        <v>925</v>
      </c>
      <c r="E197" s="37" t="s">
        <v>3488</v>
      </c>
      <c r="F197" s="38">
        <v>44169</v>
      </c>
      <c r="G197" s="37" t="s">
        <v>2879</v>
      </c>
      <c r="H197" s="13" t="s">
        <v>934</v>
      </c>
      <c r="I197" s="13" t="s">
        <v>143</v>
      </c>
      <c r="J197" s="13" t="s">
        <v>915</v>
      </c>
      <c r="K197" s="69"/>
      <c r="L197" s="36" t="s">
        <v>3334</v>
      </c>
      <c r="M197" s="38">
        <v>44174</v>
      </c>
      <c r="N197" s="37"/>
      <c r="O197" s="68"/>
      <c r="P197" s="68"/>
      <c r="Q197" s="37"/>
      <c r="R197" s="36"/>
      <c r="S197" s="38">
        <v>44172</v>
      </c>
      <c r="T197" s="37"/>
      <c r="U197" s="68"/>
      <c r="V197" s="68"/>
      <c r="W197" s="13" t="s">
        <v>911</v>
      </c>
      <c r="X197" s="37"/>
      <c r="Y197" s="37"/>
      <c r="Z197" s="68"/>
      <c r="AA197" s="38"/>
      <c r="AB197" s="37"/>
      <c r="AC197" s="37"/>
      <c r="AD197" s="37"/>
      <c r="AE197" s="68"/>
      <c r="AF197" s="37"/>
      <c r="AG197" s="24">
        <f>IF(AH197="","",VLOOKUP(AH197,Mapping!AT:AU,2,FALSE))</f>
        <v>2</v>
      </c>
      <c r="AH197" s="13" t="s">
        <v>1</v>
      </c>
    </row>
    <row r="198" spans="1:34">
      <c r="A198" t="s">
        <v>313</v>
      </c>
      <c r="B198" s="44" t="s">
        <v>312</v>
      </c>
      <c r="C198" s="23">
        <f>IFERROR(VLOOKUP(D198,Mapping!AW:BA,5,FALSE),"")</f>
        <v>2</v>
      </c>
      <c r="D198" s="43" t="s">
        <v>925</v>
      </c>
      <c r="E198" s="37" t="s">
        <v>3489</v>
      </c>
      <c r="F198" s="38">
        <v>44169</v>
      </c>
      <c r="G198" s="37" t="s">
        <v>2879</v>
      </c>
      <c r="H198" s="13" t="s">
        <v>3340</v>
      </c>
      <c r="I198" s="13" t="s">
        <v>143</v>
      </c>
      <c r="J198" s="13" t="s">
        <v>915</v>
      </c>
      <c r="K198" s="69">
        <v>7000</v>
      </c>
      <c r="L198" s="36" t="s">
        <v>3334</v>
      </c>
      <c r="M198" s="38">
        <v>44172</v>
      </c>
      <c r="N198" s="37"/>
      <c r="O198" s="68">
        <v>0.218</v>
      </c>
      <c r="P198" s="68">
        <v>7.63</v>
      </c>
      <c r="Q198" s="37" t="s">
        <v>1334</v>
      </c>
      <c r="R198" s="36" t="s">
        <v>3335</v>
      </c>
      <c r="S198" s="38">
        <v>44172</v>
      </c>
      <c r="T198" s="37">
        <v>440</v>
      </c>
      <c r="U198" s="68">
        <v>0.51</v>
      </c>
      <c r="V198" s="68">
        <f>(U198/(660*T198))*1000000</f>
        <v>1.7561983471074381</v>
      </c>
      <c r="W198" s="13" t="s">
        <v>911</v>
      </c>
      <c r="X198" s="37"/>
      <c r="Y198" s="37"/>
      <c r="Z198" s="68"/>
      <c r="AA198" s="38"/>
      <c r="AB198" s="37"/>
      <c r="AC198" s="37"/>
      <c r="AD198" s="37"/>
      <c r="AE198" s="68"/>
      <c r="AF198" s="37"/>
      <c r="AG198" s="24">
        <f>IF(AH198="","",VLOOKUP(AH198,Mapping!AT:AU,2,FALSE))</f>
        <v>2</v>
      </c>
      <c r="AH198" s="13" t="s">
        <v>1</v>
      </c>
    </row>
    <row r="199" spans="1:34">
      <c r="A199" t="s">
        <v>313</v>
      </c>
      <c r="B199" s="44" t="s">
        <v>312</v>
      </c>
      <c r="C199" s="23">
        <f>IFERROR(VLOOKUP(D199,Mapping!AW:BA,5,FALSE),"")</f>
        <v>2</v>
      </c>
      <c r="D199" s="43" t="s">
        <v>925</v>
      </c>
      <c r="E199" s="37" t="s">
        <v>3489</v>
      </c>
      <c r="F199" s="38">
        <v>44169</v>
      </c>
      <c r="G199" s="37" t="s">
        <v>2879</v>
      </c>
      <c r="H199" s="13" t="s">
        <v>934</v>
      </c>
      <c r="I199" s="13" t="s">
        <v>143</v>
      </c>
      <c r="J199" s="13" t="s">
        <v>915</v>
      </c>
      <c r="K199" s="69">
        <v>7000</v>
      </c>
      <c r="L199" s="36" t="s">
        <v>3334</v>
      </c>
      <c r="M199" s="38">
        <v>44172</v>
      </c>
      <c r="N199" s="37"/>
      <c r="O199" s="68">
        <v>0.98799999999999999</v>
      </c>
      <c r="P199" s="68">
        <v>25</v>
      </c>
      <c r="Q199" s="37" t="s">
        <v>2494</v>
      </c>
      <c r="R199" s="36" t="s">
        <v>3335</v>
      </c>
      <c r="S199" s="38">
        <v>44172</v>
      </c>
      <c r="T199" s="37">
        <v>449</v>
      </c>
      <c r="U199" s="68">
        <v>6.24</v>
      </c>
      <c r="V199" s="68">
        <f>(U199/(660*T199))*1000000</f>
        <v>21.056894108119053</v>
      </c>
      <c r="W199" s="13" t="s">
        <v>932</v>
      </c>
      <c r="X199" s="37"/>
      <c r="Y199" s="37"/>
      <c r="Z199" s="68"/>
      <c r="AA199" s="38"/>
      <c r="AB199" s="36" t="s">
        <v>3402</v>
      </c>
      <c r="AC199" s="36" t="s">
        <v>3490</v>
      </c>
      <c r="AD199" s="37"/>
      <c r="AE199" s="68"/>
      <c r="AF199" s="37"/>
      <c r="AG199" s="24">
        <f>IF(AH199="","",VLOOKUP(AH199,Mapping!AT:AU,2,FALSE))</f>
        <v>2</v>
      </c>
      <c r="AH199" s="13" t="s">
        <v>1</v>
      </c>
    </row>
    <row r="200" spans="1:34">
      <c r="A200" t="s">
        <v>3250</v>
      </c>
      <c r="B200" s="44" t="s">
        <v>400</v>
      </c>
      <c r="C200" s="23">
        <f>IFERROR(VLOOKUP(D200,Mapping!AW:BA,5,FALSE),"")</f>
        <v>2</v>
      </c>
      <c r="D200" s="43" t="s">
        <v>925</v>
      </c>
      <c r="E200" s="37"/>
      <c r="F200" s="38">
        <v>44169</v>
      </c>
      <c r="G200" s="37" t="s">
        <v>2879</v>
      </c>
      <c r="H200" s="13" t="s">
        <v>934</v>
      </c>
      <c r="I200" s="13" t="s">
        <v>143</v>
      </c>
      <c r="J200" s="13" t="s">
        <v>915</v>
      </c>
      <c r="K200" s="69"/>
      <c r="L200" s="36" t="s">
        <v>3334</v>
      </c>
      <c r="M200" s="38">
        <v>44174</v>
      </c>
      <c r="N200" s="37"/>
      <c r="O200" s="68"/>
      <c r="P200" s="68"/>
      <c r="Q200" s="37"/>
      <c r="R200" s="36"/>
      <c r="S200" s="38">
        <v>44172</v>
      </c>
      <c r="T200" s="37"/>
      <c r="U200" s="68"/>
      <c r="V200" s="68" t="e">
        <f>(U200/(660*T200))*1000000</f>
        <v>#DIV/0!</v>
      </c>
      <c r="W200" s="13" t="s">
        <v>911</v>
      </c>
      <c r="X200" s="37"/>
      <c r="Y200" s="37"/>
      <c r="Z200" s="68"/>
      <c r="AA200" s="38"/>
      <c r="AB200" s="37"/>
      <c r="AC200" s="37"/>
      <c r="AD200" s="37"/>
      <c r="AE200" s="68"/>
      <c r="AF200" s="37"/>
      <c r="AG200" s="24">
        <f>IF(AH200="","",VLOOKUP(AH200,Mapping!AT:AU,2,FALSE))</f>
        <v>2</v>
      </c>
      <c r="AH200" s="13" t="s">
        <v>1</v>
      </c>
    </row>
    <row r="201" spans="1:34">
      <c r="A201" t="s">
        <v>361</v>
      </c>
      <c r="B201" s="44" t="s">
        <v>360</v>
      </c>
      <c r="C201" s="23">
        <f>IFERROR(VLOOKUP(D201,Mapping!AW:BA,5,FALSE),"")</f>
        <v>2</v>
      </c>
      <c r="D201" s="43" t="s">
        <v>925</v>
      </c>
      <c r="E201" s="37"/>
      <c r="F201" s="38">
        <v>44306</v>
      </c>
      <c r="G201" s="37" t="s">
        <v>2937</v>
      </c>
      <c r="H201" s="13" t="s">
        <v>3340</v>
      </c>
      <c r="I201" s="13" t="s">
        <v>914</v>
      </c>
      <c r="J201" s="13" t="s">
        <v>915</v>
      </c>
      <c r="K201" s="69">
        <v>1000</v>
      </c>
      <c r="L201" s="36" t="s">
        <v>3334</v>
      </c>
      <c r="M201" s="38">
        <v>44313</v>
      </c>
      <c r="N201" s="37" t="s">
        <v>3491</v>
      </c>
      <c r="O201" s="68">
        <v>0.188</v>
      </c>
      <c r="P201" s="68">
        <v>6.58</v>
      </c>
      <c r="Q201" s="37" t="s">
        <v>2515</v>
      </c>
      <c r="R201" s="36" t="s">
        <v>3335</v>
      </c>
      <c r="S201" s="38">
        <v>44313</v>
      </c>
      <c r="T201" s="37">
        <v>410</v>
      </c>
      <c r="U201" s="68">
        <v>0.92</v>
      </c>
      <c r="V201" s="68">
        <f>(U201/(660*T201))*1000000</f>
        <v>3.3998521803399857</v>
      </c>
      <c r="W201" s="13" t="s">
        <v>911</v>
      </c>
      <c r="X201" s="37"/>
      <c r="Y201" s="37"/>
      <c r="Z201" s="68"/>
      <c r="AA201" s="38"/>
      <c r="AB201" s="37"/>
      <c r="AC201" s="37"/>
      <c r="AD201" s="37"/>
      <c r="AE201" s="68"/>
      <c r="AF201" s="37"/>
      <c r="AG201" s="24">
        <f>IF(AH201="","",VLOOKUP(AH201,Mapping!AT:AU,2,FALSE))</f>
        <v>2</v>
      </c>
      <c r="AH201" s="13" t="s">
        <v>1</v>
      </c>
    </row>
    <row r="202" spans="1:34">
      <c r="A202" t="s">
        <v>235</v>
      </c>
      <c r="B202" s="44">
        <v>19960064</v>
      </c>
      <c r="C202" s="23">
        <f>IFERROR(VLOOKUP(D202,Mapping!AW:BA,5,FALSE),"")</f>
        <v>2</v>
      </c>
      <c r="D202" s="43" t="s">
        <v>925</v>
      </c>
      <c r="E202" s="37"/>
      <c r="F202" s="38">
        <v>44308</v>
      </c>
      <c r="G202" s="37" t="s">
        <v>2937</v>
      </c>
      <c r="H202" s="13" t="s">
        <v>3340</v>
      </c>
      <c r="I202" s="13" t="s">
        <v>914</v>
      </c>
      <c r="J202" s="13" t="s">
        <v>915</v>
      </c>
      <c r="K202" s="69">
        <v>2000</v>
      </c>
      <c r="L202" s="36" t="s">
        <v>3334</v>
      </c>
      <c r="M202" s="38">
        <v>44313</v>
      </c>
      <c r="N202" s="37" t="s">
        <v>3491</v>
      </c>
      <c r="O202" s="68">
        <v>0.32</v>
      </c>
      <c r="P202" s="68">
        <v>11.2</v>
      </c>
      <c r="Q202" s="37" t="s">
        <v>2454</v>
      </c>
      <c r="R202" s="36" t="s">
        <v>3335</v>
      </c>
      <c r="S202" s="38">
        <v>44313</v>
      </c>
      <c r="T202" s="37">
        <v>400</v>
      </c>
      <c r="U202" s="68">
        <v>2.2599999999999998</v>
      </c>
      <c r="V202" s="68">
        <v>8.5606060606060606</v>
      </c>
      <c r="W202" s="13" t="s">
        <v>932</v>
      </c>
      <c r="X202" s="37"/>
      <c r="Y202" s="37"/>
      <c r="Z202" s="68"/>
      <c r="AA202" s="38"/>
      <c r="AB202" s="37"/>
      <c r="AC202" s="37"/>
      <c r="AD202" s="37"/>
      <c r="AE202" s="68"/>
      <c r="AF202" s="37"/>
      <c r="AG202" s="24">
        <f>IF(AH202="","",VLOOKUP(AH202,Mapping!AT:AU,2,FALSE))</f>
        <v>2</v>
      </c>
      <c r="AH202" s="13" t="s">
        <v>1</v>
      </c>
    </row>
    <row r="203" spans="1:34">
      <c r="A203" t="s">
        <v>347</v>
      </c>
      <c r="B203" s="44" t="s">
        <v>346</v>
      </c>
      <c r="C203" s="23">
        <f>IFERROR(VLOOKUP(D203,Mapping!AW:BA,5,FALSE),"")</f>
        <v>2</v>
      </c>
      <c r="D203" s="43" t="s">
        <v>925</v>
      </c>
      <c r="E203" s="37"/>
      <c r="F203" s="38">
        <v>44308</v>
      </c>
      <c r="G203" s="37" t="s">
        <v>2937</v>
      </c>
      <c r="H203" s="13" t="s">
        <v>3340</v>
      </c>
      <c r="I203" s="13" t="s">
        <v>914</v>
      </c>
      <c r="J203" s="13" t="s">
        <v>915</v>
      </c>
      <c r="K203" s="69">
        <v>5000</v>
      </c>
      <c r="L203" s="36" t="s">
        <v>3334</v>
      </c>
      <c r="M203" s="38">
        <v>44313</v>
      </c>
      <c r="N203" s="37" t="s">
        <v>3491</v>
      </c>
      <c r="O203" s="68">
        <v>0.69399999999999995</v>
      </c>
      <c r="P203" s="68">
        <v>24.29</v>
      </c>
      <c r="Q203" s="37" t="s">
        <v>2451</v>
      </c>
      <c r="R203" s="36" t="s">
        <v>3335</v>
      </c>
      <c r="S203" s="38">
        <v>44313</v>
      </c>
      <c r="T203" s="37">
        <v>408</v>
      </c>
      <c r="U203" s="68">
        <v>3.84</v>
      </c>
      <c r="V203" s="68">
        <f>(U203/(660*T203))*1000000</f>
        <v>14.260249554367201</v>
      </c>
      <c r="W203" s="13" t="s">
        <v>932</v>
      </c>
      <c r="X203" s="37"/>
      <c r="Y203" s="37"/>
      <c r="Z203" s="68"/>
      <c r="AA203" s="38"/>
      <c r="AB203" s="37"/>
      <c r="AC203" s="37"/>
      <c r="AD203" s="37"/>
      <c r="AE203" s="68"/>
      <c r="AF203" s="37"/>
      <c r="AG203" s="24">
        <f>IF(AH203="","",VLOOKUP(AH203,Mapping!AT:AU,2,FALSE))</f>
        <v>2</v>
      </c>
      <c r="AH203" s="13" t="s">
        <v>1</v>
      </c>
    </row>
    <row r="204" spans="1:34">
      <c r="A204" t="s">
        <v>235</v>
      </c>
      <c r="B204" s="44">
        <v>19960064</v>
      </c>
      <c r="C204" s="23">
        <f>IFERROR(VLOOKUP(D204,Mapping!AW:BA,5,FALSE),"")</f>
        <v>3</v>
      </c>
      <c r="D204" s="43" t="s">
        <v>943</v>
      </c>
      <c r="E204" s="37"/>
      <c r="F204" s="38">
        <v>44334</v>
      </c>
      <c r="G204" s="37" t="s">
        <v>2937</v>
      </c>
      <c r="H204" s="13" t="s">
        <v>3340</v>
      </c>
      <c r="I204" s="13" t="s">
        <v>914</v>
      </c>
      <c r="J204" s="13" t="s">
        <v>915</v>
      </c>
      <c r="K204" s="69">
        <v>7000</v>
      </c>
      <c r="L204" s="36" t="s">
        <v>3334</v>
      </c>
      <c r="M204" s="38"/>
      <c r="N204" s="37" t="s">
        <v>3492</v>
      </c>
      <c r="O204" s="68">
        <v>0.44600000000000001</v>
      </c>
      <c r="P204" s="68">
        <v>15.61</v>
      </c>
      <c r="Q204" s="37" t="s">
        <v>1209</v>
      </c>
      <c r="R204" s="36" t="s">
        <v>3335</v>
      </c>
      <c r="S204" s="38">
        <v>44341</v>
      </c>
      <c r="T204" s="37">
        <v>458</v>
      </c>
      <c r="U204" s="68">
        <v>7.16</v>
      </c>
      <c r="V204" s="68">
        <v>23.686648140796613</v>
      </c>
      <c r="W204" s="13" t="s">
        <v>932</v>
      </c>
      <c r="X204" s="37"/>
      <c r="Y204" s="37"/>
      <c r="Z204" s="68"/>
      <c r="AA204" s="38"/>
      <c r="AB204" s="37"/>
      <c r="AC204" s="37"/>
      <c r="AD204" s="37"/>
      <c r="AE204" s="68"/>
      <c r="AF204" s="37"/>
      <c r="AG204" s="24">
        <f>IF(AH204="","",VLOOKUP(AH204,Mapping!AT:AU,2,FALSE))</f>
        <v>2</v>
      </c>
      <c r="AH204" s="13" t="s">
        <v>1</v>
      </c>
    </row>
    <row r="205" spans="1:34">
      <c r="A205" t="s">
        <v>248</v>
      </c>
      <c r="B205" s="44">
        <v>20110137</v>
      </c>
      <c r="C205" s="23">
        <f>IFERROR(VLOOKUP(D205,Mapping!AW:BA,5,FALSE),"")</f>
        <v>3</v>
      </c>
      <c r="D205" s="43" t="s">
        <v>943</v>
      </c>
      <c r="E205" s="37"/>
      <c r="F205" s="38">
        <v>44616</v>
      </c>
      <c r="G205" s="37" t="s">
        <v>2879</v>
      </c>
      <c r="H205" s="13" t="s">
        <v>3340</v>
      </c>
      <c r="I205" s="13" t="s">
        <v>3493</v>
      </c>
      <c r="J205" s="13" t="s">
        <v>951</v>
      </c>
      <c r="K205" s="69">
        <v>7000</v>
      </c>
      <c r="L205" s="36" t="s">
        <v>3334</v>
      </c>
      <c r="M205" s="38">
        <v>44634</v>
      </c>
      <c r="N205" s="37">
        <v>1125</v>
      </c>
      <c r="O205" s="68">
        <v>0.21199999999999999</v>
      </c>
      <c r="P205" s="68">
        <v>7.24</v>
      </c>
      <c r="Q205" s="37" t="s">
        <v>2692</v>
      </c>
      <c r="R205" s="36" t="s">
        <v>3335</v>
      </c>
      <c r="S205" s="38">
        <v>44624</v>
      </c>
      <c r="T205" s="37">
        <v>417</v>
      </c>
      <c r="U205" s="68">
        <v>2.64</v>
      </c>
      <c r="V205" s="68">
        <f t="shared" ref="V205:V229" si="6">(U205/(660*T205))*1000000</f>
        <v>9.5923261390887298</v>
      </c>
      <c r="W205" s="13" t="s">
        <v>932</v>
      </c>
      <c r="X205" s="37"/>
      <c r="Y205" s="37"/>
      <c r="Z205" s="68"/>
      <c r="AA205" s="38"/>
      <c r="AB205" s="37"/>
      <c r="AC205" s="37"/>
      <c r="AD205" s="37"/>
      <c r="AE205" s="68"/>
      <c r="AF205" s="37"/>
      <c r="AG205" s="24">
        <f>IF(AH205="","",VLOOKUP(AH205,Mapping!AT:AU,2,FALSE))</f>
        <v>2</v>
      </c>
      <c r="AH205" s="13" t="s">
        <v>1</v>
      </c>
    </row>
    <row r="206" spans="1:34">
      <c r="A206" t="s">
        <v>220</v>
      </c>
      <c r="B206" s="26">
        <v>19920077</v>
      </c>
      <c r="C206" s="23">
        <f>IFERROR(VLOOKUP(D206,Mapping!AW:BA,5,FALSE),"")</f>
        <v>3</v>
      </c>
      <c r="D206" s="43" t="s">
        <v>943</v>
      </c>
      <c r="E206" s="37"/>
      <c r="F206" s="38">
        <v>44637</v>
      </c>
      <c r="G206" s="37" t="s">
        <v>2879</v>
      </c>
      <c r="H206" s="13" t="s">
        <v>3340</v>
      </c>
      <c r="I206" s="13" t="s">
        <v>914</v>
      </c>
      <c r="J206" s="13" t="s">
        <v>951</v>
      </c>
      <c r="K206" s="69">
        <v>7000</v>
      </c>
      <c r="L206" s="36" t="s">
        <v>3334</v>
      </c>
      <c r="M206" s="38">
        <v>44638</v>
      </c>
      <c r="N206" s="37">
        <v>1118</v>
      </c>
      <c r="O206" s="68">
        <v>1.08</v>
      </c>
      <c r="P206" s="68">
        <v>25</v>
      </c>
      <c r="Q206" s="37" t="s">
        <v>1434</v>
      </c>
      <c r="R206" s="36" t="s">
        <v>3494</v>
      </c>
      <c r="S206" s="38">
        <v>44638</v>
      </c>
      <c r="T206" s="37">
        <v>432</v>
      </c>
      <c r="U206" s="68">
        <v>19.5</v>
      </c>
      <c r="V206" s="68">
        <f t="shared" si="6"/>
        <v>68.392255892255889</v>
      </c>
      <c r="W206" s="13" t="s">
        <v>932</v>
      </c>
      <c r="X206" s="37"/>
      <c r="Y206" s="37"/>
      <c r="Z206" s="68"/>
      <c r="AA206" s="38"/>
      <c r="AB206" s="37"/>
      <c r="AC206" s="37"/>
      <c r="AD206" s="37"/>
      <c r="AE206" s="68"/>
      <c r="AF206" s="37"/>
      <c r="AG206" s="24">
        <f>IF(AH206="","",VLOOKUP(AH206,Mapping!AT:AU,2,FALSE))</f>
        <v>2</v>
      </c>
      <c r="AH206" s="13" t="s">
        <v>1</v>
      </c>
    </row>
    <row r="207" spans="1:34">
      <c r="A207" t="s">
        <v>356</v>
      </c>
      <c r="B207" s="26" t="s">
        <v>355</v>
      </c>
      <c r="C207" s="23">
        <f>IFERROR(VLOOKUP(D207,Mapping!AW:BA,5,FALSE),"")</f>
        <v>2</v>
      </c>
      <c r="D207" s="43" t="s">
        <v>925</v>
      </c>
      <c r="E207" s="37"/>
      <c r="F207" s="38">
        <v>44637</v>
      </c>
      <c r="G207" s="37" t="s">
        <v>2879</v>
      </c>
      <c r="H207" s="13" t="s">
        <v>3340</v>
      </c>
      <c r="I207" s="13" t="s">
        <v>950</v>
      </c>
      <c r="J207" s="13" t="s">
        <v>951</v>
      </c>
      <c r="K207" s="69">
        <v>7000</v>
      </c>
      <c r="L207" s="36" t="s">
        <v>3334</v>
      </c>
      <c r="M207" s="38">
        <v>44638</v>
      </c>
      <c r="N207" s="37">
        <v>1986</v>
      </c>
      <c r="O207" s="68">
        <v>0.65600000000000003</v>
      </c>
      <c r="P207" s="68">
        <v>22.96</v>
      </c>
      <c r="Q207" s="37" t="s">
        <v>1418</v>
      </c>
      <c r="R207" s="36" t="s">
        <v>3494</v>
      </c>
      <c r="S207" s="38">
        <v>44638</v>
      </c>
      <c r="T207" s="37">
        <v>427</v>
      </c>
      <c r="U207" s="68">
        <v>5.94</v>
      </c>
      <c r="V207" s="68">
        <f t="shared" si="6"/>
        <v>21.077283372365343</v>
      </c>
      <c r="W207" s="13" t="s">
        <v>932</v>
      </c>
      <c r="X207" s="37"/>
      <c r="Y207" s="37"/>
      <c r="Z207" s="68"/>
      <c r="AA207" s="38"/>
      <c r="AB207" s="37"/>
      <c r="AC207" s="37"/>
      <c r="AD207" s="37"/>
      <c r="AE207" s="68"/>
      <c r="AF207" s="37"/>
      <c r="AG207" s="24">
        <f>IF(AH207="","",VLOOKUP(AH207,Mapping!AT:AU,2,FALSE))</f>
        <v>2</v>
      </c>
      <c r="AH207" s="13" t="s">
        <v>1</v>
      </c>
    </row>
    <row r="208" spans="1:34">
      <c r="A208" t="s">
        <v>209</v>
      </c>
      <c r="B208" s="44">
        <v>19910006</v>
      </c>
      <c r="C208" s="23">
        <f>IFERROR(VLOOKUP(D208,Mapping!AW:BA,5,FALSE),"")</f>
        <v>2</v>
      </c>
      <c r="D208" s="43" t="s">
        <v>925</v>
      </c>
      <c r="E208" s="37" t="s">
        <v>3495</v>
      </c>
      <c r="F208" s="38">
        <v>44677</v>
      </c>
      <c r="G208" s="37" t="s">
        <v>2879</v>
      </c>
      <c r="H208" s="13" t="s">
        <v>934</v>
      </c>
      <c r="I208" s="13"/>
      <c r="J208" s="13" t="s">
        <v>951</v>
      </c>
      <c r="K208" s="69">
        <v>7000</v>
      </c>
      <c r="L208" s="36" t="s">
        <v>3334</v>
      </c>
      <c r="M208" s="38">
        <v>44677</v>
      </c>
      <c r="N208" s="37">
        <v>1186</v>
      </c>
      <c r="O208" s="68">
        <v>0.32</v>
      </c>
      <c r="P208" s="68">
        <v>11.2</v>
      </c>
      <c r="Q208" s="37" t="s">
        <v>1448</v>
      </c>
      <c r="R208" s="36" t="s">
        <v>3494</v>
      </c>
      <c r="S208" s="38">
        <v>44677</v>
      </c>
      <c r="T208" s="37">
        <v>432</v>
      </c>
      <c r="U208" s="68">
        <v>4.22</v>
      </c>
      <c r="V208" s="68">
        <f t="shared" si="6"/>
        <v>14.800785634118967</v>
      </c>
      <c r="W208" s="13" t="s">
        <v>932</v>
      </c>
      <c r="X208" s="37"/>
      <c r="Y208" s="37"/>
      <c r="Z208" s="68"/>
      <c r="AA208" s="38"/>
      <c r="AB208" s="37"/>
      <c r="AC208" s="37"/>
      <c r="AD208" s="37"/>
      <c r="AE208" s="68"/>
      <c r="AF208" s="37"/>
      <c r="AG208" s="24">
        <f>IF(AH208="","",VLOOKUP(AH208,Mapping!AT:AU,2,FALSE))</f>
        <v>2</v>
      </c>
      <c r="AH208" s="13" t="s">
        <v>1</v>
      </c>
    </row>
    <row r="209" spans="1:34">
      <c r="A209" t="s">
        <v>209</v>
      </c>
      <c r="B209" s="44">
        <v>19910006</v>
      </c>
      <c r="C209" s="23">
        <f>IFERROR(VLOOKUP(D209,Mapping!AW:BA,5,FALSE),"")</f>
        <v>2</v>
      </c>
      <c r="D209" s="43" t="s">
        <v>925</v>
      </c>
      <c r="E209" s="37" t="s">
        <v>3495</v>
      </c>
      <c r="F209" s="38">
        <v>44677</v>
      </c>
      <c r="G209" s="37" t="s">
        <v>2879</v>
      </c>
      <c r="H209" s="13" t="s">
        <v>913</v>
      </c>
      <c r="I209" s="13" t="s">
        <v>950</v>
      </c>
      <c r="J209" s="13" t="s">
        <v>951</v>
      </c>
      <c r="K209" s="69">
        <v>7000</v>
      </c>
      <c r="L209" s="36" t="s">
        <v>3334</v>
      </c>
      <c r="M209" s="38">
        <v>44677</v>
      </c>
      <c r="N209" s="37">
        <v>1514</v>
      </c>
      <c r="O209" s="68">
        <v>0.28599999999999998</v>
      </c>
      <c r="P209" s="68">
        <v>10.1</v>
      </c>
      <c r="Q209" s="37" t="s">
        <v>1452</v>
      </c>
      <c r="R209" s="36" t="s">
        <v>3494</v>
      </c>
      <c r="S209" s="38">
        <v>44677</v>
      </c>
      <c r="T209" s="37">
        <v>427</v>
      </c>
      <c r="U209" s="68">
        <v>3.56</v>
      </c>
      <c r="V209" s="68">
        <f t="shared" si="6"/>
        <v>12.632176566602796</v>
      </c>
      <c r="W209" s="13" t="s">
        <v>932</v>
      </c>
      <c r="X209" s="37"/>
      <c r="Y209" s="37"/>
      <c r="Z209" s="68"/>
      <c r="AA209" s="38"/>
      <c r="AB209" s="37"/>
      <c r="AC209" s="37"/>
      <c r="AD209" s="37"/>
      <c r="AE209" s="68"/>
      <c r="AF209" s="37"/>
      <c r="AG209" s="24">
        <f>IF(AH209="","",VLOOKUP(AH209,Mapping!AT:AU,2,FALSE))</f>
        <v>2</v>
      </c>
      <c r="AH209" s="13" t="s">
        <v>1</v>
      </c>
    </row>
    <row r="210" spans="1:34">
      <c r="A210" t="s">
        <v>225</v>
      </c>
      <c r="B210" s="44">
        <v>19920200</v>
      </c>
      <c r="C210" s="23">
        <f>IFERROR(VLOOKUP(D210,Mapping!AW:BA,5,FALSE),"")</f>
        <v>2</v>
      </c>
      <c r="D210" s="43" t="s">
        <v>925</v>
      </c>
      <c r="E210" s="37" t="s">
        <v>3496</v>
      </c>
      <c r="F210" s="38">
        <v>44677</v>
      </c>
      <c r="G210" s="37" t="s">
        <v>2879</v>
      </c>
      <c r="H210" s="13" t="s">
        <v>913</v>
      </c>
      <c r="I210" s="13" t="s">
        <v>914</v>
      </c>
      <c r="J210" s="13" t="s">
        <v>951</v>
      </c>
      <c r="K210" s="69">
        <v>7000</v>
      </c>
      <c r="L210" s="36" t="s">
        <v>3334</v>
      </c>
      <c r="M210" s="38">
        <v>44677</v>
      </c>
      <c r="N210" s="37">
        <v>1268</v>
      </c>
      <c r="O210" s="68">
        <v>0.874</v>
      </c>
      <c r="P210" s="68">
        <v>25</v>
      </c>
      <c r="Q210" s="37" t="s">
        <v>1985</v>
      </c>
      <c r="R210" s="36" t="s">
        <v>3494</v>
      </c>
      <c r="S210" s="38">
        <v>44677</v>
      </c>
      <c r="T210" s="37">
        <v>348</v>
      </c>
      <c r="U210" s="68">
        <v>13.4</v>
      </c>
      <c r="V210" s="68">
        <f t="shared" si="6"/>
        <v>58.342041100661795</v>
      </c>
      <c r="W210" s="13" t="s">
        <v>932</v>
      </c>
      <c r="X210" s="37"/>
      <c r="Y210" s="37"/>
      <c r="Z210" s="68"/>
      <c r="AA210" s="38"/>
      <c r="AB210" s="37"/>
      <c r="AC210" s="37"/>
      <c r="AD210" s="37"/>
      <c r="AE210" s="68"/>
      <c r="AF210" s="37"/>
      <c r="AG210" s="24">
        <f>IF(AH210="","",VLOOKUP(AH210,Mapping!AT:AU,2,FALSE))</f>
        <v>2</v>
      </c>
      <c r="AH210" s="13" t="s">
        <v>1</v>
      </c>
    </row>
    <row r="211" spans="1:34">
      <c r="A211" t="s">
        <v>218</v>
      </c>
      <c r="B211" s="44">
        <v>19920035</v>
      </c>
      <c r="C211" s="23">
        <f>IFERROR(VLOOKUP(D211,Mapping!AW:BA,5,FALSE),"")</f>
        <v>2</v>
      </c>
      <c r="D211" s="43" t="s">
        <v>925</v>
      </c>
      <c r="E211" s="37"/>
      <c r="F211" s="38">
        <v>44684</v>
      </c>
      <c r="G211" s="37" t="s">
        <v>2879</v>
      </c>
      <c r="H211" s="13" t="s">
        <v>934</v>
      </c>
      <c r="I211" s="13"/>
      <c r="J211" s="13" t="s">
        <v>951</v>
      </c>
      <c r="K211" s="69">
        <v>7000</v>
      </c>
      <c r="L211" s="36" t="s">
        <v>3334</v>
      </c>
      <c r="M211" s="38">
        <v>44729</v>
      </c>
      <c r="N211" s="37">
        <v>1333</v>
      </c>
      <c r="O211" s="68">
        <v>0.748</v>
      </c>
      <c r="P211" s="68">
        <v>25</v>
      </c>
      <c r="Q211" s="37" t="s">
        <v>1425</v>
      </c>
      <c r="R211" s="36" t="s">
        <v>3494</v>
      </c>
      <c r="S211" s="38">
        <v>44729</v>
      </c>
      <c r="T211" s="37">
        <v>440</v>
      </c>
      <c r="U211" s="68">
        <v>6.9</v>
      </c>
      <c r="V211" s="68">
        <f t="shared" si="6"/>
        <v>23.760330578512399</v>
      </c>
      <c r="W211" s="13" t="s">
        <v>932</v>
      </c>
      <c r="X211" s="37"/>
      <c r="Y211" s="37"/>
      <c r="Z211" s="68"/>
      <c r="AA211" s="38"/>
      <c r="AB211" s="37"/>
      <c r="AC211" s="37"/>
      <c r="AD211" s="37"/>
      <c r="AE211" s="68"/>
      <c r="AF211" s="37"/>
      <c r="AG211" s="24">
        <f>IF(AH211="","",VLOOKUP(AH211,Mapping!AT:AU,2,FALSE))</f>
        <v>2</v>
      </c>
      <c r="AH211" s="13" t="s">
        <v>1</v>
      </c>
    </row>
    <row r="212" spans="1:34">
      <c r="A212" t="s">
        <v>218</v>
      </c>
      <c r="B212" s="44">
        <v>19920035</v>
      </c>
      <c r="C212" s="23">
        <f>IFERROR(VLOOKUP(D212,Mapping!AW:BA,5,FALSE),"")</f>
        <v>2</v>
      </c>
      <c r="D212" s="43" t="s">
        <v>925</v>
      </c>
      <c r="E212" s="37"/>
      <c r="F212" s="38">
        <v>44684</v>
      </c>
      <c r="G212" s="37" t="s">
        <v>2879</v>
      </c>
      <c r="H212" s="13" t="s">
        <v>913</v>
      </c>
      <c r="I212" s="13" t="s">
        <v>950</v>
      </c>
      <c r="J212" s="13" t="s">
        <v>951</v>
      </c>
      <c r="K212" s="69">
        <v>7000</v>
      </c>
      <c r="L212" s="36" t="s">
        <v>3334</v>
      </c>
      <c r="M212" s="38">
        <v>44729</v>
      </c>
      <c r="N212" s="37" t="s">
        <v>3497</v>
      </c>
      <c r="O212" s="68">
        <v>0.68799999999999994</v>
      </c>
      <c r="P212" s="68">
        <v>24.08</v>
      </c>
      <c r="Q212" s="37" t="s">
        <v>1428</v>
      </c>
      <c r="R212" s="36" t="s">
        <v>3494</v>
      </c>
      <c r="S212" s="38">
        <v>44729</v>
      </c>
      <c r="T212" s="37">
        <v>445</v>
      </c>
      <c r="U212" s="68">
        <v>7.94</v>
      </c>
      <c r="V212" s="68">
        <f t="shared" si="6"/>
        <v>27.034388832141641</v>
      </c>
      <c r="W212" s="13" t="s">
        <v>932</v>
      </c>
      <c r="X212" s="37"/>
      <c r="Y212" s="37"/>
      <c r="Z212" s="68"/>
      <c r="AA212" s="38"/>
      <c r="AB212" s="37"/>
      <c r="AC212" s="37"/>
      <c r="AD212" s="37"/>
      <c r="AE212" s="68"/>
      <c r="AF212" s="37"/>
      <c r="AG212" s="24">
        <f>IF(AH212="","",VLOOKUP(AH212,Mapping!AT:AU,2,FALSE))</f>
        <v>2</v>
      </c>
      <c r="AH212" s="13" t="s">
        <v>1</v>
      </c>
    </row>
    <row r="213" spans="1:34">
      <c r="A213" t="s">
        <v>216</v>
      </c>
      <c r="B213" s="44">
        <v>19910334</v>
      </c>
      <c r="C213" s="23">
        <f>IFERROR(VLOOKUP(D213,Mapping!AW:BA,5,FALSE),"")</f>
        <v>2</v>
      </c>
      <c r="D213" s="43" t="s">
        <v>925</v>
      </c>
      <c r="E213" s="37"/>
      <c r="F213" s="38">
        <v>44684</v>
      </c>
      <c r="G213" s="37" t="s">
        <v>2879</v>
      </c>
      <c r="H213" s="13" t="s">
        <v>934</v>
      </c>
      <c r="I213" s="13"/>
      <c r="J213" s="13" t="s">
        <v>951</v>
      </c>
      <c r="K213" s="69">
        <v>7000</v>
      </c>
      <c r="L213" s="36" t="s">
        <v>3334</v>
      </c>
      <c r="M213" s="38">
        <v>44729</v>
      </c>
      <c r="N213" s="37" t="s">
        <v>3497</v>
      </c>
      <c r="O213" s="68">
        <v>0.52200000000000002</v>
      </c>
      <c r="P213" s="68">
        <v>18.27</v>
      </c>
      <c r="Q213" s="37" t="s">
        <v>2503</v>
      </c>
      <c r="R213" s="36" t="s">
        <v>3494</v>
      </c>
      <c r="S213" s="38">
        <v>44729</v>
      </c>
      <c r="T213" s="37">
        <v>425</v>
      </c>
      <c r="U213" s="68">
        <v>7.5</v>
      </c>
      <c r="V213" s="68">
        <f t="shared" si="6"/>
        <v>26.737967914438503</v>
      </c>
      <c r="W213" s="13" t="s">
        <v>932</v>
      </c>
      <c r="X213" s="37"/>
      <c r="Y213" s="37"/>
      <c r="Z213" s="68"/>
      <c r="AA213" s="38"/>
      <c r="AB213" s="37"/>
      <c r="AC213" s="37"/>
      <c r="AD213" s="37"/>
      <c r="AE213" s="68"/>
      <c r="AF213" s="37"/>
      <c r="AG213" s="24">
        <f>IF(AH213="","",VLOOKUP(AH213,Mapping!AT:AU,2,FALSE))</f>
        <v>2</v>
      </c>
      <c r="AH213" s="13" t="s">
        <v>1</v>
      </c>
    </row>
    <row r="214" spans="1:34">
      <c r="A214" t="s">
        <v>216</v>
      </c>
      <c r="B214" s="44">
        <v>19910334</v>
      </c>
      <c r="C214" s="23">
        <f>IFERROR(VLOOKUP(D214,Mapping!AW:BA,5,FALSE),"")</f>
        <v>2</v>
      </c>
      <c r="D214" s="43" t="s">
        <v>925</v>
      </c>
      <c r="E214" s="37"/>
      <c r="F214" s="38">
        <v>44684</v>
      </c>
      <c r="G214" s="37" t="s">
        <v>2879</v>
      </c>
      <c r="H214" s="13" t="s">
        <v>913</v>
      </c>
      <c r="I214" s="13" t="s">
        <v>950</v>
      </c>
      <c r="J214" s="13" t="s">
        <v>951</v>
      </c>
      <c r="K214" s="69">
        <v>7000</v>
      </c>
      <c r="L214" s="36" t="s">
        <v>3334</v>
      </c>
      <c r="M214" s="38">
        <v>44729</v>
      </c>
      <c r="N214" s="37">
        <v>1695</v>
      </c>
      <c r="O214" s="68">
        <v>0.84799999999999998</v>
      </c>
      <c r="P214" s="68">
        <v>25</v>
      </c>
      <c r="Q214" s="37" t="s">
        <v>2499</v>
      </c>
      <c r="R214" s="36" t="s">
        <v>3494</v>
      </c>
      <c r="S214" s="38">
        <v>44729</v>
      </c>
      <c r="T214" s="37">
        <v>410</v>
      </c>
      <c r="U214" s="68">
        <v>7</v>
      </c>
      <c r="V214" s="68">
        <f t="shared" si="6"/>
        <v>25.868440502586843</v>
      </c>
      <c r="W214" s="13" t="s">
        <v>932</v>
      </c>
      <c r="X214" s="37"/>
      <c r="Y214" s="37"/>
      <c r="Z214" s="68"/>
      <c r="AA214" s="38"/>
      <c r="AB214" s="37"/>
      <c r="AC214" s="37"/>
      <c r="AD214" s="37"/>
      <c r="AE214" s="68"/>
      <c r="AF214" s="37"/>
      <c r="AG214" s="24">
        <f>IF(AH214="","",VLOOKUP(AH214,Mapping!AT:AU,2,FALSE))</f>
        <v>2</v>
      </c>
      <c r="AH214" s="13" t="s">
        <v>1</v>
      </c>
    </row>
    <row r="215" spans="1:34">
      <c r="A215" t="s">
        <v>296</v>
      </c>
      <c r="B215" s="44" t="s">
        <v>295</v>
      </c>
      <c r="C215" s="23">
        <f>IFERROR(VLOOKUP(D215,Mapping!AW:BA,5,FALSE),"")</f>
        <v>2</v>
      </c>
      <c r="D215" s="43" t="s">
        <v>925</v>
      </c>
      <c r="E215" s="37" t="s">
        <v>3498</v>
      </c>
      <c r="F215" s="38">
        <v>44687</v>
      </c>
      <c r="G215" s="37" t="s">
        <v>2933</v>
      </c>
      <c r="H215" s="13" t="s">
        <v>913</v>
      </c>
      <c r="I215" s="13" t="s">
        <v>914</v>
      </c>
      <c r="J215" s="13" t="s">
        <v>951</v>
      </c>
      <c r="K215" s="69">
        <v>7000</v>
      </c>
      <c r="L215" s="36" t="s">
        <v>3334</v>
      </c>
      <c r="M215" s="38">
        <v>44687</v>
      </c>
      <c r="N215" s="37">
        <v>1631</v>
      </c>
      <c r="O215" s="68">
        <v>0.46200000000000002</v>
      </c>
      <c r="P215" s="68">
        <v>16.170000000000002</v>
      </c>
      <c r="Q215" s="37" t="s">
        <v>2496</v>
      </c>
      <c r="R215" s="36" t="s">
        <v>3494</v>
      </c>
      <c r="S215" s="38">
        <v>44687</v>
      </c>
      <c r="T215" s="37">
        <v>405</v>
      </c>
      <c r="U215" s="68">
        <v>6.32</v>
      </c>
      <c r="V215" s="68">
        <f t="shared" si="6"/>
        <v>23.643845866068091</v>
      </c>
      <c r="W215" s="13" t="s">
        <v>932</v>
      </c>
      <c r="X215" s="37"/>
      <c r="Y215" s="37"/>
      <c r="Z215" s="68"/>
      <c r="AA215" s="38"/>
      <c r="AB215" s="37"/>
      <c r="AC215" s="37"/>
      <c r="AD215" s="37"/>
      <c r="AE215" s="68"/>
      <c r="AF215" s="37"/>
      <c r="AG215" s="24">
        <f>IF(AH215="","",VLOOKUP(AH215,Mapping!AT:AU,2,FALSE))</f>
        <v>2</v>
      </c>
      <c r="AH215" s="13" t="s">
        <v>1</v>
      </c>
    </row>
    <row r="216" spans="1:34">
      <c r="A216" t="s">
        <v>3248</v>
      </c>
      <c r="B216" s="44" t="s">
        <v>403</v>
      </c>
      <c r="C216" s="23">
        <f>IFERROR(VLOOKUP(D216,Mapping!AW:BA,5,FALSE),"")</f>
        <v>2</v>
      </c>
      <c r="D216" s="43" t="s">
        <v>925</v>
      </c>
      <c r="E216" s="183" t="s">
        <v>3498</v>
      </c>
      <c r="F216" s="38">
        <v>44687</v>
      </c>
      <c r="G216" s="37" t="s">
        <v>2933</v>
      </c>
      <c r="H216" s="13" t="s">
        <v>913</v>
      </c>
      <c r="I216" s="13" t="s">
        <v>950</v>
      </c>
      <c r="J216" s="13" t="s">
        <v>951</v>
      </c>
      <c r="K216" s="69">
        <v>7000</v>
      </c>
      <c r="L216" s="36" t="s">
        <v>3334</v>
      </c>
      <c r="M216" s="38">
        <v>44687</v>
      </c>
      <c r="N216" s="37">
        <v>1479</v>
      </c>
      <c r="O216" s="68">
        <v>0.42</v>
      </c>
      <c r="P216" s="68">
        <v>14.7</v>
      </c>
      <c r="Q216" s="37" t="s">
        <v>2488</v>
      </c>
      <c r="R216" s="36" t="s">
        <v>3494</v>
      </c>
      <c r="S216" s="38">
        <v>44687</v>
      </c>
      <c r="T216" s="37">
        <v>399</v>
      </c>
      <c r="U216" s="68">
        <v>2.86</v>
      </c>
      <c r="V216" s="68">
        <f t="shared" si="6"/>
        <v>10.860484544695071</v>
      </c>
      <c r="W216" s="13" t="s">
        <v>932</v>
      </c>
      <c r="X216" s="37"/>
      <c r="Y216" s="37"/>
      <c r="Z216" s="68"/>
      <c r="AA216" s="38"/>
      <c r="AB216" s="37"/>
      <c r="AC216" s="37"/>
      <c r="AD216" s="37"/>
      <c r="AE216" s="68"/>
      <c r="AF216" s="37"/>
      <c r="AG216" s="24">
        <f>IF(AH216="","",VLOOKUP(AH216,Mapping!AT:AU,2,FALSE))</f>
        <v>2</v>
      </c>
      <c r="AH216" s="13" t="s">
        <v>1</v>
      </c>
    </row>
    <row r="217" spans="1:34">
      <c r="A217" t="s">
        <v>3326</v>
      </c>
      <c r="B217" s="44" t="s">
        <v>396</v>
      </c>
      <c r="C217" s="23">
        <f>IFERROR(VLOOKUP(D217,Mapping!AW:BA,5,FALSE),"")</f>
        <v>2</v>
      </c>
      <c r="D217" s="43" t="s">
        <v>925</v>
      </c>
      <c r="E217" s="37"/>
      <c r="F217" s="38">
        <v>44694</v>
      </c>
      <c r="G217" s="37" t="s">
        <v>2933</v>
      </c>
      <c r="H217" s="13" t="s">
        <v>913</v>
      </c>
      <c r="I217" s="13" t="s">
        <v>3499</v>
      </c>
      <c r="J217" s="13" t="s">
        <v>951</v>
      </c>
      <c r="K217" s="69">
        <v>7000</v>
      </c>
      <c r="L217" s="36" t="s">
        <v>3334</v>
      </c>
      <c r="M217" s="38">
        <v>44698</v>
      </c>
      <c r="N217" s="381">
        <v>1346</v>
      </c>
      <c r="O217" s="68">
        <v>0.64600000000000002</v>
      </c>
      <c r="P217" s="68">
        <v>22.61</v>
      </c>
      <c r="Q217" s="37" t="s">
        <v>2492</v>
      </c>
      <c r="R217" s="36" t="s">
        <v>3494</v>
      </c>
      <c r="S217" s="38">
        <v>44698</v>
      </c>
      <c r="T217" s="37">
        <v>402</v>
      </c>
      <c r="U217" s="68">
        <v>4.84</v>
      </c>
      <c r="V217" s="68">
        <f t="shared" si="6"/>
        <v>18.24212271973466</v>
      </c>
      <c r="W217" s="13" t="s">
        <v>932</v>
      </c>
      <c r="X217" s="37"/>
      <c r="Y217" s="37"/>
      <c r="Z217" s="68"/>
      <c r="AA217" s="38"/>
      <c r="AB217" s="37"/>
      <c r="AC217" s="37"/>
      <c r="AD217" s="37"/>
      <c r="AE217" s="68"/>
      <c r="AF217" s="37"/>
      <c r="AG217" s="24">
        <f>IF(AH217="","",VLOOKUP(AH217,Mapping!AT:AU,2,FALSE))</f>
        <v>2</v>
      </c>
      <c r="AH217" s="13" t="s">
        <v>1</v>
      </c>
    </row>
    <row r="218" spans="1:34">
      <c r="A218" t="s">
        <v>229</v>
      </c>
      <c r="B218" s="44">
        <v>19930222</v>
      </c>
      <c r="C218" s="23">
        <f>IFERROR(VLOOKUP(D218,Mapping!AW:BA,5,FALSE),"")</f>
        <v>2</v>
      </c>
      <c r="D218" s="43" t="s">
        <v>925</v>
      </c>
      <c r="E218" s="37"/>
      <c r="F218" s="38">
        <v>44694</v>
      </c>
      <c r="G218" s="37" t="s">
        <v>2933</v>
      </c>
      <c r="H218" s="13" t="s">
        <v>913</v>
      </c>
      <c r="I218" s="13" t="s">
        <v>914</v>
      </c>
      <c r="J218" s="13" t="s">
        <v>951</v>
      </c>
      <c r="K218" s="69">
        <v>7000</v>
      </c>
      <c r="L218" s="36" t="s">
        <v>3334</v>
      </c>
      <c r="M218" s="38">
        <v>44698</v>
      </c>
      <c r="N218" s="381">
        <v>1331</v>
      </c>
      <c r="O218" s="68">
        <v>0.78</v>
      </c>
      <c r="P218" s="68">
        <v>25</v>
      </c>
      <c r="Q218" s="37" t="s">
        <v>2458</v>
      </c>
      <c r="R218" s="36" t="s">
        <v>3335</v>
      </c>
      <c r="S218" s="38">
        <v>44698</v>
      </c>
      <c r="T218" s="37">
        <v>395</v>
      </c>
      <c r="U218" s="68">
        <v>9.68</v>
      </c>
      <c r="V218" s="68">
        <f t="shared" si="6"/>
        <v>37.130801687763714</v>
      </c>
      <c r="W218" s="13" t="s">
        <v>932</v>
      </c>
      <c r="X218" s="37"/>
      <c r="Y218" s="37"/>
      <c r="Z218" s="68"/>
      <c r="AA218" s="38"/>
      <c r="AB218" s="36"/>
      <c r="AC218" s="36"/>
      <c r="AD218" s="37"/>
      <c r="AE218" s="68"/>
      <c r="AF218" s="37"/>
      <c r="AG218" s="24">
        <f>IF(AH218="","",VLOOKUP(AH218,Mapping!AT:AU,2,FALSE))</f>
        <v>2</v>
      </c>
      <c r="AH218" s="13" t="s">
        <v>1</v>
      </c>
    </row>
    <row r="219" spans="1:34">
      <c r="A219" t="s">
        <v>247</v>
      </c>
      <c r="B219" s="187">
        <v>20100742</v>
      </c>
      <c r="C219" s="23">
        <f>IFERROR(VLOOKUP(D219,Mapping!AW:BA,5,FALSE),"")</f>
        <v>2</v>
      </c>
      <c r="D219" s="43" t="s">
        <v>925</v>
      </c>
      <c r="E219" s="37"/>
      <c r="F219" s="38">
        <v>44698</v>
      </c>
      <c r="G219" s="37" t="s">
        <v>2879</v>
      </c>
      <c r="H219" s="13" t="s">
        <v>934</v>
      </c>
      <c r="I219" s="13"/>
      <c r="J219" s="13" t="s">
        <v>951</v>
      </c>
      <c r="K219" s="69">
        <v>7000</v>
      </c>
      <c r="L219" s="36" t="s">
        <v>3334</v>
      </c>
      <c r="M219" s="38">
        <v>44707</v>
      </c>
      <c r="N219" s="37">
        <v>1098</v>
      </c>
      <c r="O219" s="68">
        <v>1.24</v>
      </c>
      <c r="P219" s="68">
        <v>25</v>
      </c>
      <c r="Q219" s="37" t="s">
        <v>2512</v>
      </c>
      <c r="R219" s="36" t="s">
        <v>3494</v>
      </c>
      <c r="S219" s="38">
        <v>44707</v>
      </c>
      <c r="T219" s="37">
        <v>444</v>
      </c>
      <c r="U219" s="68">
        <v>14.3</v>
      </c>
      <c r="V219" s="68">
        <f t="shared" si="6"/>
        <v>48.798798798798806</v>
      </c>
      <c r="W219" s="13" t="s">
        <v>932</v>
      </c>
      <c r="X219" s="37"/>
      <c r="Y219" s="37"/>
      <c r="Z219" s="68"/>
      <c r="AA219" s="38"/>
      <c r="AB219" s="37"/>
      <c r="AC219" s="37"/>
      <c r="AD219" s="37"/>
      <c r="AE219" s="68"/>
      <c r="AF219" s="37"/>
      <c r="AG219" s="24">
        <f>IF(AH219="","",VLOOKUP(AH219,Mapping!AT:AU,2,FALSE))</f>
        <v>2</v>
      </c>
      <c r="AH219" s="13" t="s">
        <v>1</v>
      </c>
    </row>
    <row r="220" spans="1:34">
      <c r="A220" t="s">
        <v>247</v>
      </c>
      <c r="B220" s="187">
        <v>20100742</v>
      </c>
      <c r="C220" s="23">
        <f>IFERROR(VLOOKUP(D220,Mapping!AW:BA,5,FALSE),"")</f>
        <v>2</v>
      </c>
      <c r="D220" s="43" t="s">
        <v>925</v>
      </c>
      <c r="E220" s="37"/>
      <c r="F220" s="38">
        <v>44698</v>
      </c>
      <c r="G220" s="37" t="s">
        <v>2879</v>
      </c>
      <c r="H220" s="13" t="s">
        <v>913</v>
      </c>
      <c r="I220" s="13" t="s">
        <v>935</v>
      </c>
      <c r="J220" s="13" t="s">
        <v>951</v>
      </c>
      <c r="K220" s="69">
        <v>7000</v>
      </c>
      <c r="L220" s="36" t="s">
        <v>3334</v>
      </c>
      <c r="M220" s="38">
        <v>44707</v>
      </c>
      <c r="N220" s="37">
        <v>1154</v>
      </c>
      <c r="O220" s="68">
        <v>0.82</v>
      </c>
      <c r="P220" s="68">
        <v>25</v>
      </c>
      <c r="Q220" s="37" t="s">
        <v>2513</v>
      </c>
      <c r="R220" s="36" t="s">
        <v>3494</v>
      </c>
      <c r="S220" s="38">
        <v>44707</v>
      </c>
      <c r="T220" s="37">
        <v>436</v>
      </c>
      <c r="U220" s="68">
        <v>19.7</v>
      </c>
      <c r="V220" s="68">
        <f t="shared" si="6"/>
        <v>68.459827634139558</v>
      </c>
      <c r="W220" s="13" t="s">
        <v>932</v>
      </c>
      <c r="X220" s="37"/>
      <c r="Y220" s="37"/>
      <c r="Z220" s="68"/>
      <c r="AA220" s="38"/>
      <c r="AB220" s="37"/>
      <c r="AC220" s="37"/>
      <c r="AD220" s="37"/>
      <c r="AE220" s="68"/>
      <c r="AF220" s="37"/>
      <c r="AG220" s="24">
        <f>IF(AH220="","",VLOOKUP(AH220,Mapping!AT:AU,2,FALSE))</f>
        <v>2</v>
      </c>
      <c r="AH220" s="13" t="s">
        <v>1</v>
      </c>
    </row>
    <row r="221" spans="1:34">
      <c r="A221" t="s">
        <v>220</v>
      </c>
      <c r="B221" s="26">
        <v>19920077</v>
      </c>
      <c r="C221" s="23">
        <f>IFERROR(VLOOKUP(D221,Mapping!AW:BA,5,FALSE),"")</f>
        <v>2</v>
      </c>
      <c r="D221" s="43" t="s">
        <v>925</v>
      </c>
      <c r="E221" s="37"/>
      <c r="F221" s="38">
        <v>44698</v>
      </c>
      <c r="G221" s="37" t="s">
        <v>2879</v>
      </c>
      <c r="H221" s="13" t="s">
        <v>934</v>
      </c>
      <c r="I221" s="13"/>
      <c r="J221" s="13" t="s">
        <v>951</v>
      </c>
      <c r="K221" s="69">
        <v>7000</v>
      </c>
      <c r="L221" s="36" t="s">
        <v>3334</v>
      </c>
      <c r="M221" s="38">
        <v>44707</v>
      </c>
      <c r="N221" s="37">
        <v>1059</v>
      </c>
      <c r="O221" s="68">
        <v>1.17</v>
      </c>
      <c r="P221" s="68">
        <v>25</v>
      </c>
      <c r="Q221" s="37" t="s">
        <v>2514</v>
      </c>
      <c r="R221" s="36" t="s">
        <v>3494</v>
      </c>
      <c r="S221" s="38">
        <v>44707</v>
      </c>
      <c r="T221" s="37">
        <v>450</v>
      </c>
      <c r="U221" s="68">
        <v>14.8</v>
      </c>
      <c r="V221" s="68">
        <f t="shared" si="6"/>
        <v>49.831649831649834</v>
      </c>
      <c r="W221" s="13" t="s">
        <v>932</v>
      </c>
      <c r="X221" s="37"/>
      <c r="Y221" s="37"/>
      <c r="Z221" s="68"/>
      <c r="AA221" s="38"/>
      <c r="AB221" s="37"/>
      <c r="AC221" s="37"/>
      <c r="AD221" s="37"/>
      <c r="AE221" s="68"/>
      <c r="AF221" s="37"/>
      <c r="AG221" s="24">
        <f>IF(AH221="","",VLOOKUP(AH221,Mapping!AT:AU,2,FALSE))</f>
        <v>2</v>
      </c>
      <c r="AH221" s="13" t="s">
        <v>1</v>
      </c>
    </row>
    <row r="222" spans="1:34">
      <c r="A222" t="s">
        <v>220</v>
      </c>
      <c r="B222" s="26">
        <v>19920077</v>
      </c>
      <c r="C222" s="23">
        <f>IFERROR(VLOOKUP(D222,Mapping!AW:BA,5,FALSE),"")</f>
        <v>2</v>
      </c>
      <c r="D222" s="43" t="s">
        <v>925</v>
      </c>
      <c r="E222" s="37"/>
      <c r="F222" s="38">
        <v>44698</v>
      </c>
      <c r="G222" s="37" t="s">
        <v>2879</v>
      </c>
      <c r="H222" s="13" t="s">
        <v>913</v>
      </c>
      <c r="I222" s="13" t="s">
        <v>935</v>
      </c>
      <c r="J222" s="13" t="s">
        <v>951</v>
      </c>
      <c r="K222" s="69">
        <v>7000</v>
      </c>
      <c r="L222" s="36" t="s">
        <v>3334</v>
      </c>
      <c r="M222" s="38">
        <v>44707</v>
      </c>
      <c r="N222" s="37">
        <v>1186</v>
      </c>
      <c r="O222" s="68">
        <v>0.94</v>
      </c>
      <c r="P222" s="68">
        <v>25</v>
      </c>
      <c r="Q222" s="37" t="s">
        <v>2695</v>
      </c>
      <c r="R222" s="36" t="s">
        <v>3335</v>
      </c>
      <c r="S222" s="38">
        <v>44707</v>
      </c>
      <c r="T222" s="37">
        <v>432</v>
      </c>
      <c r="U222" s="68">
        <v>11.5</v>
      </c>
      <c r="V222" s="68">
        <f t="shared" si="6"/>
        <v>40.333894500561165</v>
      </c>
      <c r="W222" s="13" t="s">
        <v>932</v>
      </c>
      <c r="X222" s="37"/>
      <c r="Y222" s="37"/>
      <c r="Z222" s="68"/>
      <c r="AA222" s="38"/>
      <c r="AB222" s="37"/>
      <c r="AC222" s="37"/>
      <c r="AD222" s="37"/>
      <c r="AE222" s="68"/>
      <c r="AF222" s="37"/>
      <c r="AG222" s="24">
        <f>IF(AH222="","",VLOOKUP(AH222,Mapping!AT:AU,2,FALSE))</f>
        <v>2</v>
      </c>
      <c r="AH222" s="13" t="s">
        <v>1</v>
      </c>
    </row>
    <row r="223" spans="1:34">
      <c r="A223" t="s">
        <v>361</v>
      </c>
      <c r="B223" s="44" t="s">
        <v>360</v>
      </c>
      <c r="C223" s="23">
        <f>IFERROR(VLOOKUP(D223,Mapping!AW:BA,5,FALSE),"")</f>
        <v>2</v>
      </c>
      <c r="D223" s="43" t="s">
        <v>925</v>
      </c>
      <c r="E223" s="37" t="s">
        <v>3500</v>
      </c>
      <c r="F223" s="38">
        <v>44705</v>
      </c>
      <c r="G223" s="37" t="s">
        <v>2879</v>
      </c>
      <c r="H223" s="13" t="s">
        <v>913</v>
      </c>
      <c r="I223" s="13" t="s">
        <v>914</v>
      </c>
      <c r="J223" s="13" t="s">
        <v>951</v>
      </c>
      <c r="K223" s="69">
        <v>7000</v>
      </c>
      <c r="L223" s="36" t="s">
        <v>3334</v>
      </c>
      <c r="M223" s="38">
        <v>44712</v>
      </c>
      <c r="N223" s="37">
        <v>1287</v>
      </c>
      <c r="O223" s="68">
        <v>1.35</v>
      </c>
      <c r="P223" s="68">
        <v>25</v>
      </c>
      <c r="Q223" s="37" t="s">
        <v>2504</v>
      </c>
      <c r="R223" s="36" t="s">
        <v>3494</v>
      </c>
      <c r="S223" s="38">
        <v>44712</v>
      </c>
      <c r="T223" s="37">
        <v>461</v>
      </c>
      <c r="U223" s="68">
        <v>32.200000000000003</v>
      </c>
      <c r="V223" s="68">
        <f t="shared" si="6"/>
        <v>105.83053967001908</v>
      </c>
      <c r="W223" s="13" t="s">
        <v>932</v>
      </c>
      <c r="X223" s="37"/>
      <c r="Y223" s="37"/>
      <c r="Z223" s="68"/>
      <c r="AA223" s="38"/>
      <c r="AB223" s="37"/>
      <c r="AC223" s="37"/>
      <c r="AD223" s="37"/>
      <c r="AE223" s="68"/>
      <c r="AF223" s="37"/>
      <c r="AG223" s="24">
        <f>IF(AH223="","",VLOOKUP(AH223,Mapping!AT:AU,2,FALSE))</f>
        <v>2</v>
      </c>
      <c r="AH223" s="13" t="s">
        <v>1</v>
      </c>
    </row>
    <row r="224" spans="1:34">
      <c r="A224" t="s">
        <v>227</v>
      </c>
      <c r="B224" s="44">
        <v>19930148</v>
      </c>
      <c r="C224" s="23">
        <f>IFERROR(VLOOKUP(D224,Mapping!AW:BA,5,FALSE),"")</f>
        <v>2</v>
      </c>
      <c r="D224" s="43" t="s">
        <v>925</v>
      </c>
      <c r="E224" s="37"/>
      <c r="F224" s="38">
        <v>44705</v>
      </c>
      <c r="G224" s="37" t="s">
        <v>2879</v>
      </c>
      <c r="H224" s="13" t="s">
        <v>913</v>
      </c>
      <c r="I224" s="13" t="s">
        <v>950</v>
      </c>
      <c r="J224" s="13" t="s">
        <v>951</v>
      </c>
      <c r="K224" s="69">
        <v>7000</v>
      </c>
      <c r="L224" s="36" t="s">
        <v>3334</v>
      </c>
      <c r="M224" s="38">
        <v>44712</v>
      </c>
      <c r="N224" s="37">
        <v>1813</v>
      </c>
      <c r="O224" s="68">
        <v>1.34</v>
      </c>
      <c r="P224" s="68">
        <v>25</v>
      </c>
      <c r="Q224" s="37" t="s">
        <v>2498</v>
      </c>
      <c r="R224" s="36" t="s">
        <v>3335</v>
      </c>
      <c r="S224" s="38">
        <v>44712</v>
      </c>
      <c r="T224" s="37">
        <v>465</v>
      </c>
      <c r="U224" s="68">
        <v>23.6</v>
      </c>
      <c r="V224" s="68">
        <f t="shared" si="6"/>
        <v>76.898012381883362</v>
      </c>
      <c r="W224" s="13" t="s">
        <v>932</v>
      </c>
      <c r="X224" s="37"/>
      <c r="Y224" s="37"/>
      <c r="Z224" s="68"/>
      <c r="AA224" s="38"/>
      <c r="AB224" s="37"/>
      <c r="AC224" s="37"/>
      <c r="AD224" s="37"/>
      <c r="AE224" s="68"/>
      <c r="AF224" s="37"/>
      <c r="AG224" s="24">
        <f>IF(AH224="","",VLOOKUP(AH224,Mapping!AT:AU,2,FALSE))</f>
        <v>2</v>
      </c>
      <c r="AH224" s="13" t="s">
        <v>1</v>
      </c>
    </row>
    <row r="225" spans="1:34">
      <c r="A225" t="s">
        <v>228</v>
      </c>
      <c r="B225" s="44">
        <v>19930154</v>
      </c>
      <c r="C225" s="23">
        <f>IFERROR(VLOOKUP(D225,Mapping!AW:BA,5,FALSE),"")</f>
        <v>2</v>
      </c>
      <c r="D225" s="43" t="s">
        <v>925</v>
      </c>
      <c r="E225" s="37"/>
      <c r="F225" s="38">
        <v>44707</v>
      </c>
      <c r="G225" s="37" t="s">
        <v>2933</v>
      </c>
      <c r="H225" s="13" t="s">
        <v>3340</v>
      </c>
      <c r="I225" s="13" t="s">
        <v>935</v>
      </c>
      <c r="J225" s="13" t="s">
        <v>951</v>
      </c>
      <c r="K225" s="69">
        <v>7000</v>
      </c>
      <c r="L225" s="36" t="s">
        <v>3334</v>
      </c>
      <c r="M225" s="38">
        <v>44712</v>
      </c>
      <c r="N225" s="37">
        <v>1675</v>
      </c>
      <c r="O225" s="68">
        <v>0.33800000000000002</v>
      </c>
      <c r="P225" s="68">
        <v>11.83</v>
      </c>
      <c r="Q225" s="37" t="s">
        <v>2495</v>
      </c>
      <c r="R225" s="36" t="s">
        <v>3335</v>
      </c>
      <c r="S225" s="38">
        <v>44712</v>
      </c>
      <c r="T225" s="37">
        <v>430</v>
      </c>
      <c r="U225" s="68">
        <v>5.4</v>
      </c>
      <c r="V225" s="68">
        <f t="shared" si="6"/>
        <v>19.027484143763214</v>
      </c>
      <c r="W225" s="13" t="s">
        <v>932</v>
      </c>
      <c r="X225" s="37"/>
      <c r="Y225" s="37"/>
      <c r="Z225" s="68"/>
      <c r="AA225" s="38"/>
      <c r="AB225" s="37"/>
      <c r="AC225" s="37"/>
      <c r="AD225" s="37"/>
      <c r="AE225" s="68"/>
      <c r="AF225" s="37"/>
      <c r="AG225" s="24">
        <f>IF(AH225="","",VLOOKUP(AH225,Mapping!AT:AU,2,FALSE))</f>
        <v>2</v>
      </c>
      <c r="AH225" s="13" t="s">
        <v>1</v>
      </c>
    </row>
    <row r="226" spans="1:34">
      <c r="A226" t="s">
        <v>272</v>
      </c>
      <c r="B226" s="44" t="s">
        <v>271</v>
      </c>
      <c r="C226" s="23">
        <f>IFERROR(VLOOKUP(D226,Mapping!AW:BA,5,FALSE),"")</f>
        <v>2</v>
      </c>
      <c r="D226" s="43" t="s">
        <v>925</v>
      </c>
      <c r="E226" s="37" t="s">
        <v>3501</v>
      </c>
      <c r="F226" s="38">
        <v>44628</v>
      </c>
      <c r="G226" s="37" t="s">
        <v>2933</v>
      </c>
      <c r="H226" s="13" t="s">
        <v>3340</v>
      </c>
      <c r="I226" s="13" t="s">
        <v>950</v>
      </c>
      <c r="J226" s="13" t="s">
        <v>951</v>
      </c>
      <c r="K226" s="69">
        <v>7000</v>
      </c>
      <c r="L226" s="36" t="s">
        <v>3334</v>
      </c>
      <c r="M226" s="38">
        <v>44634</v>
      </c>
      <c r="N226" s="37">
        <v>1793</v>
      </c>
      <c r="O226" s="68">
        <v>0.41799999999999998</v>
      </c>
      <c r="P226" s="68">
        <v>14.63</v>
      </c>
      <c r="Q226" s="37" t="s">
        <v>3373</v>
      </c>
      <c r="R226" s="36" t="s">
        <v>3494</v>
      </c>
      <c r="S226" s="38">
        <v>44644</v>
      </c>
      <c r="T226" s="37">
        <v>427</v>
      </c>
      <c r="U226" s="68">
        <v>3.3</v>
      </c>
      <c r="V226" s="68">
        <f t="shared" si="6"/>
        <v>11.7096018735363</v>
      </c>
      <c r="W226" s="13"/>
      <c r="X226" s="37"/>
      <c r="Y226" s="37"/>
      <c r="Z226" s="68"/>
      <c r="AA226" s="38"/>
      <c r="AB226" s="37"/>
      <c r="AC226" s="37"/>
      <c r="AD226" s="37"/>
      <c r="AE226" s="68"/>
      <c r="AF226" s="37"/>
      <c r="AG226" s="24">
        <f>IF(AH226="","",VLOOKUP(AH226,Mapping!AT:AU,2,FALSE))</f>
        <v>2</v>
      </c>
      <c r="AH226" s="13" t="s">
        <v>1</v>
      </c>
    </row>
    <row r="227" spans="1:34">
      <c r="A227" t="s">
        <v>272</v>
      </c>
      <c r="B227" s="44" t="s">
        <v>271</v>
      </c>
      <c r="C227" s="23">
        <f>IFERROR(VLOOKUP(D227,Mapping!AW:BA,5,FALSE),"")</f>
        <v>2</v>
      </c>
      <c r="D227" s="43" t="s">
        <v>925</v>
      </c>
      <c r="E227" s="37" t="s">
        <v>3501</v>
      </c>
      <c r="F227" s="38">
        <v>44628</v>
      </c>
      <c r="G227" s="37" t="s">
        <v>2933</v>
      </c>
      <c r="H227" s="13" t="s">
        <v>934</v>
      </c>
      <c r="I227" s="13" t="s">
        <v>950</v>
      </c>
      <c r="J227" s="13" t="s">
        <v>951</v>
      </c>
      <c r="K227" s="69">
        <v>7000</v>
      </c>
      <c r="L227" s="36" t="s">
        <v>3334</v>
      </c>
      <c r="M227" s="38">
        <v>44634</v>
      </c>
      <c r="N227" s="37">
        <v>1797</v>
      </c>
      <c r="O227" s="68">
        <v>0.63</v>
      </c>
      <c r="P227" s="68">
        <v>22.05</v>
      </c>
      <c r="Q227" s="37" t="s">
        <v>3372</v>
      </c>
      <c r="R227" s="36" t="s">
        <v>3494</v>
      </c>
      <c r="S227" s="38">
        <v>44644</v>
      </c>
      <c r="T227" s="37">
        <v>407</v>
      </c>
      <c r="U227" s="68">
        <v>5.46</v>
      </c>
      <c r="V227" s="68">
        <f t="shared" si="6"/>
        <v>20.326111235202145</v>
      </c>
      <c r="W227" s="13"/>
      <c r="X227" s="37" t="s">
        <v>1277</v>
      </c>
      <c r="Y227" s="37"/>
      <c r="Z227" s="68"/>
      <c r="AA227" s="38"/>
      <c r="AB227" s="37"/>
      <c r="AC227" s="37"/>
      <c r="AD227" s="37"/>
      <c r="AE227" s="68"/>
      <c r="AF227" s="37"/>
      <c r="AG227" s="24">
        <f>IF(AH227="","",VLOOKUP(AH227,Mapping!AT:AU,2,FALSE))</f>
        <v>2</v>
      </c>
      <c r="AH227" s="13" t="s">
        <v>1</v>
      </c>
    </row>
    <row r="228" spans="1:34">
      <c r="A228" t="s">
        <v>259</v>
      </c>
      <c r="B228" s="44">
        <v>20150712</v>
      </c>
      <c r="C228" s="23">
        <f>IFERROR(VLOOKUP(D228,Mapping!AW:BA,5,FALSE),"")</f>
        <v>2</v>
      </c>
      <c r="D228" s="43" t="s">
        <v>925</v>
      </c>
      <c r="E228" s="37"/>
      <c r="F228" s="38">
        <v>44719</v>
      </c>
      <c r="G228" s="37" t="s">
        <v>2879</v>
      </c>
      <c r="H228" s="13" t="s">
        <v>913</v>
      </c>
      <c r="I228" s="13" t="s">
        <v>914</v>
      </c>
      <c r="J228" s="13" t="s">
        <v>951</v>
      </c>
      <c r="K228" s="69" t="s">
        <v>940</v>
      </c>
      <c r="L228" s="36" t="s">
        <v>940</v>
      </c>
      <c r="M228" s="38" t="s">
        <v>940</v>
      </c>
      <c r="N228" s="37" t="s">
        <v>940</v>
      </c>
      <c r="O228" s="68" t="s">
        <v>940</v>
      </c>
      <c r="P228" s="68" t="s">
        <v>940</v>
      </c>
      <c r="Q228" s="37" t="s">
        <v>940</v>
      </c>
      <c r="R228" s="36" t="s">
        <v>940</v>
      </c>
      <c r="S228" s="38" t="s">
        <v>940</v>
      </c>
      <c r="T228" s="37" t="s">
        <v>940</v>
      </c>
      <c r="U228" s="68" t="s">
        <v>940</v>
      </c>
      <c r="V228" s="68" t="e">
        <f t="shared" si="6"/>
        <v>#VALUE!</v>
      </c>
      <c r="W228" s="13" t="s">
        <v>911</v>
      </c>
      <c r="X228" s="37"/>
      <c r="Y228" s="37"/>
      <c r="Z228" s="68"/>
      <c r="AA228" s="38"/>
      <c r="AB228" s="37"/>
      <c r="AC228" s="37"/>
      <c r="AD228" s="37"/>
      <c r="AE228" s="68"/>
      <c r="AF228" s="37"/>
      <c r="AG228" s="24">
        <f>IF(AH228="","",VLOOKUP(AH228,Mapping!AT:AU,2,FALSE))</f>
        <v>2</v>
      </c>
      <c r="AH228" s="13" t="s">
        <v>1</v>
      </c>
    </row>
    <row r="229" spans="1:34">
      <c r="A229" t="s">
        <v>265</v>
      </c>
      <c r="B229" s="44">
        <v>20185935</v>
      </c>
      <c r="C229" s="23">
        <f>IFERROR(VLOOKUP(D229,Mapping!AW:BA,5,FALSE),"")</f>
        <v>2</v>
      </c>
      <c r="D229" s="43" t="s">
        <v>925</v>
      </c>
      <c r="E229" s="37"/>
      <c r="F229" s="38">
        <v>44719</v>
      </c>
      <c r="G229" s="37" t="s">
        <v>2879</v>
      </c>
      <c r="H229" s="13" t="s">
        <v>913</v>
      </c>
      <c r="I229" s="13" t="s">
        <v>935</v>
      </c>
      <c r="J229" s="13" t="s">
        <v>951</v>
      </c>
      <c r="K229" s="69">
        <v>7000</v>
      </c>
      <c r="L229" s="36" t="s">
        <v>3334</v>
      </c>
      <c r="M229" s="38">
        <v>44720</v>
      </c>
      <c r="N229" s="37" t="s">
        <v>3502</v>
      </c>
      <c r="O229" s="68">
        <v>1.79</v>
      </c>
      <c r="P229" s="68">
        <v>25</v>
      </c>
      <c r="Q229" s="37" t="s">
        <v>2494</v>
      </c>
      <c r="R229" s="36" t="s">
        <v>3335</v>
      </c>
      <c r="S229" s="38">
        <v>44720</v>
      </c>
      <c r="T229" s="37">
        <v>449</v>
      </c>
      <c r="U229" s="68">
        <v>17.2</v>
      </c>
      <c r="V229" s="68">
        <f t="shared" si="6"/>
        <v>58.041438887764052</v>
      </c>
      <c r="W229" s="13" t="s">
        <v>932</v>
      </c>
      <c r="X229" s="37"/>
      <c r="Y229" s="37"/>
      <c r="Z229" s="68"/>
      <c r="AA229" s="38"/>
      <c r="AB229" s="37"/>
      <c r="AC229" s="37"/>
      <c r="AD229" s="37"/>
      <c r="AE229" s="68"/>
      <c r="AF229" s="37"/>
      <c r="AG229" s="24">
        <f>IF(AH229="","",VLOOKUP(AH229,Mapping!AT:AU,2,FALSE))</f>
        <v>2</v>
      </c>
      <c r="AH229" s="13" t="s">
        <v>1</v>
      </c>
    </row>
    <row r="230" spans="1:34">
      <c r="A230" t="s">
        <v>313</v>
      </c>
      <c r="B230" s="44" t="s">
        <v>312</v>
      </c>
      <c r="C230" s="23">
        <f>IFERROR(VLOOKUP(D230,Mapping!AW:BA,5,FALSE),"")</f>
        <v>3</v>
      </c>
      <c r="D230" s="43" t="s">
        <v>943</v>
      </c>
      <c r="E230" s="37" t="s">
        <v>3503</v>
      </c>
      <c r="F230" s="38"/>
      <c r="G230" s="37" t="s">
        <v>2879</v>
      </c>
      <c r="H230" s="13" t="s">
        <v>3340</v>
      </c>
      <c r="I230" s="13" t="s">
        <v>950</v>
      </c>
      <c r="J230" s="13"/>
      <c r="K230" s="69"/>
      <c r="L230" s="36"/>
      <c r="M230" s="38"/>
      <c r="N230" s="37"/>
      <c r="O230" s="68"/>
      <c r="P230" s="68"/>
      <c r="Q230" s="37"/>
      <c r="R230" s="36"/>
      <c r="S230" s="38"/>
      <c r="T230" s="37"/>
      <c r="U230" s="68"/>
      <c r="V230" s="68" t="e">
        <f t="shared" ref="V230" si="7">(U230/(660*T230))*1000000</f>
        <v>#DIV/0!</v>
      </c>
      <c r="W230" s="13" t="s">
        <v>911</v>
      </c>
      <c r="X230" s="37"/>
      <c r="Y230" s="37"/>
      <c r="Z230" s="68"/>
      <c r="AA230" s="38"/>
      <c r="AB230" s="37"/>
      <c r="AC230" s="37"/>
      <c r="AD230" s="37"/>
      <c r="AE230" s="68"/>
      <c r="AF230" s="37"/>
      <c r="AG230" s="24">
        <f>IF(AH230="","",VLOOKUP(AH230,Mapping!AT:AU,2,FALSE))</f>
        <v>2</v>
      </c>
      <c r="AH230" s="13" t="s">
        <v>1</v>
      </c>
    </row>
    <row r="231" spans="1:34">
      <c r="A231" t="s">
        <v>164</v>
      </c>
      <c r="B231" s="44">
        <v>1122</v>
      </c>
      <c r="C231" s="23" t="str">
        <f>IFERROR(VLOOKUP(D231,Mapping!AW:BA,5,FALSE),"")</f>
        <v/>
      </c>
      <c r="D231" s="26" t="s">
        <v>2718</v>
      </c>
      <c r="E231" s="37"/>
      <c r="F231" s="38"/>
      <c r="G231" s="37" t="s">
        <v>2879</v>
      </c>
      <c r="H231" s="13" t="s">
        <v>934</v>
      </c>
      <c r="I231" s="13"/>
      <c r="J231" s="13" t="s">
        <v>951</v>
      </c>
      <c r="K231" s="69">
        <v>7000</v>
      </c>
      <c r="L231" s="36"/>
      <c r="M231" s="38"/>
      <c r="N231" s="37"/>
      <c r="O231" s="68">
        <v>3.94</v>
      </c>
      <c r="P231" s="68">
        <v>25</v>
      </c>
      <c r="Q231" s="37" t="s">
        <v>2472</v>
      </c>
      <c r="R231" s="36"/>
      <c r="S231" s="38"/>
      <c r="T231" s="37"/>
      <c r="U231" s="68">
        <v>22.2</v>
      </c>
      <c r="V231" s="68" t="e">
        <f t="shared" ref="V231:V265" si="8">(U231/(660*T231))*1000000</f>
        <v>#DIV/0!</v>
      </c>
      <c r="W231" s="13"/>
      <c r="X231" s="37"/>
      <c r="Y231" s="37"/>
      <c r="Z231" s="68"/>
      <c r="AA231" s="38"/>
      <c r="AB231" s="37"/>
      <c r="AC231" s="37"/>
      <c r="AD231" s="37"/>
      <c r="AE231" s="68"/>
      <c r="AF231" s="37"/>
      <c r="AG231" s="24" t="str">
        <f>IF(AH231="","",VLOOKUP(AH231,Mapping!AT:AU,2,FALSE))</f>
        <v/>
      </c>
      <c r="AH231" s="13"/>
    </row>
    <row r="232" spans="1:34">
      <c r="A232" t="s">
        <v>164</v>
      </c>
      <c r="B232" s="44">
        <v>1122</v>
      </c>
      <c r="C232" s="23">
        <f>IFERROR(VLOOKUP(D232,Mapping!AW:BA,5,FALSE),"")</f>
        <v>2</v>
      </c>
      <c r="D232" s="43" t="s">
        <v>925</v>
      </c>
      <c r="E232" s="37"/>
      <c r="F232" s="38"/>
      <c r="G232" s="37" t="s">
        <v>2879</v>
      </c>
      <c r="H232" s="13" t="s">
        <v>934</v>
      </c>
      <c r="I232" s="13"/>
      <c r="J232" s="13" t="s">
        <v>951</v>
      </c>
      <c r="K232" s="69">
        <v>7000</v>
      </c>
      <c r="L232" s="36"/>
      <c r="M232" s="38"/>
      <c r="N232" s="37"/>
      <c r="O232" s="68">
        <v>1.65</v>
      </c>
      <c r="P232" s="68">
        <v>25</v>
      </c>
      <c r="Q232" s="37" t="s">
        <v>2500</v>
      </c>
      <c r="R232" s="36"/>
      <c r="S232" s="38"/>
      <c r="T232" s="37"/>
      <c r="U232" s="68">
        <v>16.8</v>
      </c>
      <c r="V232" s="68" t="e">
        <f t="shared" si="8"/>
        <v>#DIV/0!</v>
      </c>
      <c r="W232" s="13"/>
      <c r="X232" s="37"/>
      <c r="Y232" s="37"/>
      <c r="Z232" s="68"/>
      <c r="AA232" s="38"/>
      <c r="AB232" s="37"/>
      <c r="AC232" s="37"/>
      <c r="AD232" s="37"/>
      <c r="AE232" s="68"/>
      <c r="AF232" s="37"/>
      <c r="AG232" s="24" t="str">
        <f>IF(AH232="","",VLOOKUP(AH232,Mapping!AT:AU,2,FALSE))</f>
        <v/>
      </c>
      <c r="AH232" s="13"/>
    </row>
    <row r="233" spans="1:34">
      <c r="A233" t="s">
        <v>170</v>
      </c>
      <c r="B233" s="44">
        <v>1149</v>
      </c>
      <c r="C233" s="23" t="str">
        <f>IFERROR(VLOOKUP(D233,Mapping!AW:BA,5,FALSE),"")</f>
        <v/>
      </c>
      <c r="D233" s="26" t="s">
        <v>2718</v>
      </c>
      <c r="E233" s="37"/>
      <c r="F233" s="38"/>
      <c r="G233" s="37" t="s">
        <v>2879</v>
      </c>
      <c r="H233" s="13" t="s">
        <v>934</v>
      </c>
      <c r="I233" s="13"/>
      <c r="J233" s="13" t="s">
        <v>951</v>
      </c>
      <c r="K233" s="69">
        <v>7000</v>
      </c>
      <c r="L233" s="36"/>
      <c r="M233" s="38"/>
      <c r="N233" s="37"/>
      <c r="O233" s="68">
        <v>2.66</v>
      </c>
      <c r="P233" s="68">
        <v>25</v>
      </c>
      <c r="Q233" s="37" t="s">
        <v>2508</v>
      </c>
      <c r="R233" s="36"/>
      <c r="S233" s="38"/>
      <c r="T233" s="37"/>
      <c r="U233" s="68">
        <v>24.2</v>
      </c>
      <c r="V233" s="68" t="e">
        <f t="shared" si="8"/>
        <v>#DIV/0!</v>
      </c>
      <c r="W233" s="13"/>
      <c r="X233" s="37"/>
      <c r="Y233" s="37"/>
      <c r="Z233" s="68"/>
      <c r="AA233" s="38"/>
      <c r="AB233" s="37"/>
      <c r="AC233" s="37"/>
      <c r="AD233" s="37"/>
      <c r="AE233" s="68"/>
      <c r="AF233" s="37"/>
      <c r="AG233" s="24" t="str">
        <f>IF(AH233="","",VLOOKUP(AH233,Mapping!AT:AU,2,FALSE))</f>
        <v/>
      </c>
      <c r="AH233" s="13"/>
    </row>
    <row r="234" spans="1:34">
      <c r="A234" t="s">
        <v>170</v>
      </c>
      <c r="B234" s="44">
        <v>1149</v>
      </c>
      <c r="C234" s="23">
        <f>IFERROR(VLOOKUP(D234,Mapping!AW:BA,5,FALSE),"")</f>
        <v>2</v>
      </c>
      <c r="D234" s="43" t="s">
        <v>925</v>
      </c>
      <c r="E234" s="37"/>
      <c r="F234" s="38"/>
      <c r="G234" s="37" t="s">
        <v>2879</v>
      </c>
      <c r="H234" s="13" t="s">
        <v>934</v>
      </c>
      <c r="I234" s="13"/>
      <c r="J234" s="13" t="s">
        <v>951</v>
      </c>
      <c r="K234" s="69">
        <v>7000</v>
      </c>
      <c r="L234" s="36"/>
      <c r="M234" s="38"/>
      <c r="N234" s="37"/>
      <c r="O234" s="68">
        <v>1.46</v>
      </c>
      <c r="P234" s="68">
        <v>25</v>
      </c>
      <c r="Q234" s="37" t="s">
        <v>1267</v>
      </c>
      <c r="R234" s="36"/>
      <c r="S234" s="38"/>
      <c r="T234" s="37"/>
      <c r="U234" s="68">
        <v>26.8</v>
      </c>
      <c r="V234" s="68" t="e">
        <f t="shared" si="8"/>
        <v>#DIV/0!</v>
      </c>
      <c r="W234" s="13"/>
      <c r="X234" s="37"/>
      <c r="Y234" s="37"/>
      <c r="Z234" s="68"/>
      <c r="AA234" s="38"/>
      <c r="AB234" s="37"/>
      <c r="AC234" s="37"/>
      <c r="AD234" s="37"/>
      <c r="AE234" s="68"/>
      <c r="AF234" s="37"/>
      <c r="AG234" s="24" t="str">
        <f>IF(AH234="","",VLOOKUP(AH234,Mapping!AT:AU,2,FALSE))</f>
        <v/>
      </c>
      <c r="AH234" s="13"/>
    </row>
    <row r="235" spans="1:34">
      <c r="A235" t="s">
        <v>184</v>
      </c>
      <c r="B235" s="44">
        <v>1165</v>
      </c>
      <c r="C235" s="23" t="str">
        <f>IFERROR(VLOOKUP(D235,Mapping!AW:BA,5,FALSE),"")</f>
        <v/>
      </c>
      <c r="D235" s="26" t="s">
        <v>2718</v>
      </c>
      <c r="E235" s="37"/>
      <c r="F235" s="38"/>
      <c r="G235" s="37" t="s">
        <v>2879</v>
      </c>
      <c r="H235" s="13" t="s">
        <v>934</v>
      </c>
      <c r="I235" s="13"/>
      <c r="J235" s="13" t="s">
        <v>951</v>
      </c>
      <c r="K235" s="69">
        <v>7000</v>
      </c>
      <c r="L235" s="36"/>
      <c r="M235" s="38"/>
      <c r="N235" s="37"/>
      <c r="O235" s="68">
        <v>4.46</v>
      </c>
      <c r="P235" s="68">
        <v>25</v>
      </c>
      <c r="Q235" s="37" t="s">
        <v>3329</v>
      </c>
      <c r="R235" s="36"/>
      <c r="S235" s="38"/>
      <c r="T235" s="37"/>
      <c r="U235" s="68">
        <v>17.2</v>
      </c>
      <c r="V235" s="68" t="e">
        <f t="shared" si="8"/>
        <v>#DIV/0!</v>
      </c>
      <c r="W235" s="13"/>
      <c r="X235" s="37"/>
      <c r="Y235" s="37"/>
      <c r="Z235" s="68"/>
      <c r="AA235" s="38"/>
      <c r="AB235" s="37"/>
      <c r="AC235" s="37"/>
      <c r="AD235" s="37"/>
      <c r="AE235" s="68"/>
      <c r="AF235" s="37"/>
      <c r="AG235" s="24" t="str">
        <f>IF(AH235="","",VLOOKUP(AH235,Mapping!AT:AU,2,FALSE))</f>
        <v/>
      </c>
      <c r="AH235" s="13"/>
    </row>
    <row r="236" spans="1:34">
      <c r="A236" t="s">
        <v>184</v>
      </c>
      <c r="B236" s="44">
        <v>1165</v>
      </c>
      <c r="C236" s="23">
        <f>IFERROR(VLOOKUP(D236,Mapping!AW:BA,5,FALSE),"")</f>
        <v>2</v>
      </c>
      <c r="D236" s="43" t="s">
        <v>925</v>
      </c>
      <c r="E236" s="37"/>
      <c r="F236" s="38"/>
      <c r="G236" s="37" t="s">
        <v>2879</v>
      </c>
      <c r="H236" s="13" t="s">
        <v>934</v>
      </c>
      <c r="I236" s="13"/>
      <c r="J236" s="13" t="s">
        <v>951</v>
      </c>
      <c r="K236" s="69">
        <v>7000</v>
      </c>
      <c r="L236" s="36"/>
      <c r="M236" s="38"/>
      <c r="N236" s="37"/>
      <c r="O236" s="68">
        <v>4.88</v>
      </c>
      <c r="P236" s="68">
        <v>25</v>
      </c>
      <c r="Q236" s="37" t="s">
        <v>3330</v>
      </c>
      <c r="R236" s="36"/>
      <c r="S236" s="38"/>
      <c r="T236" s="37"/>
      <c r="U236" s="68">
        <v>20.399999999999999</v>
      </c>
      <c r="V236" s="68" t="e">
        <f t="shared" si="8"/>
        <v>#DIV/0!</v>
      </c>
      <c r="W236" s="13"/>
      <c r="X236" s="37"/>
      <c r="Y236" s="37"/>
      <c r="Z236" s="68"/>
      <c r="AA236" s="38"/>
      <c r="AB236" s="37"/>
      <c r="AC236" s="37"/>
      <c r="AD236" s="37"/>
      <c r="AE236" s="68"/>
      <c r="AF236" s="37"/>
      <c r="AG236" s="24" t="str">
        <f>IF(AH236="","",VLOOKUP(AH236,Mapping!AT:AU,2,FALSE))</f>
        <v/>
      </c>
      <c r="AH236" s="13"/>
    </row>
    <row r="237" spans="1:34">
      <c r="A237" t="s">
        <v>149</v>
      </c>
      <c r="B237" s="44">
        <v>1072</v>
      </c>
      <c r="C237" s="23" t="str">
        <f>IFERROR(VLOOKUP(D237,Mapping!AW:BA,5,FALSE),"")</f>
        <v/>
      </c>
      <c r="D237" s="26" t="s">
        <v>2718</v>
      </c>
      <c r="E237" s="37"/>
      <c r="F237" s="38"/>
      <c r="G237" s="37" t="s">
        <v>2879</v>
      </c>
      <c r="H237" s="13" t="s">
        <v>934</v>
      </c>
      <c r="I237" s="13"/>
      <c r="J237" s="13" t="s">
        <v>951</v>
      </c>
      <c r="K237" s="69">
        <v>7000</v>
      </c>
      <c r="L237" s="36"/>
      <c r="M237" s="38"/>
      <c r="N237" s="37"/>
      <c r="O237" s="68">
        <v>4.22</v>
      </c>
      <c r="P237" s="68">
        <v>25</v>
      </c>
      <c r="Q237" s="37" t="s">
        <v>1353</v>
      </c>
      <c r="R237" s="36"/>
      <c r="S237" s="38"/>
      <c r="T237" s="37"/>
      <c r="U237" s="68">
        <v>28.2</v>
      </c>
      <c r="V237" s="68" t="e">
        <f t="shared" si="8"/>
        <v>#DIV/0!</v>
      </c>
      <c r="W237" s="13"/>
      <c r="X237" s="37"/>
      <c r="Y237" s="37"/>
      <c r="Z237" s="68"/>
      <c r="AA237" s="38"/>
      <c r="AB237" s="37"/>
      <c r="AC237" s="37"/>
      <c r="AD237" s="37"/>
      <c r="AE237" s="68"/>
      <c r="AF237" s="37"/>
      <c r="AG237" s="24" t="str">
        <f>IF(AH237="","",VLOOKUP(AH237,Mapping!AT:AU,2,FALSE))</f>
        <v/>
      </c>
      <c r="AH237" s="13"/>
    </row>
    <row r="238" spans="1:34">
      <c r="A238" t="s">
        <v>149</v>
      </c>
      <c r="B238" s="44">
        <v>1072</v>
      </c>
      <c r="C238" s="23">
        <f>IFERROR(VLOOKUP(D238,Mapping!AW:BA,5,FALSE),"")</f>
        <v>2</v>
      </c>
      <c r="D238" s="273" t="s">
        <v>925</v>
      </c>
      <c r="E238" s="37"/>
      <c r="F238" s="38"/>
      <c r="G238" s="37" t="s">
        <v>2879</v>
      </c>
      <c r="H238" s="13" t="s">
        <v>934</v>
      </c>
      <c r="I238" s="13"/>
      <c r="J238" s="13" t="s">
        <v>951</v>
      </c>
      <c r="K238" s="69">
        <v>7000</v>
      </c>
      <c r="L238" s="36"/>
      <c r="M238" s="38"/>
      <c r="N238" s="37"/>
      <c r="O238" s="68">
        <v>4</v>
      </c>
      <c r="P238" s="68">
        <v>25</v>
      </c>
      <c r="Q238" s="37" t="s">
        <v>1391</v>
      </c>
      <c r="R238" s="36"/>
      <c r="S238" s="38"/>
      <c r="T238" s="37"/>
      <c r="U238" s="68">
        <v>25.6</v>
      </c>
      <c r="V238" s="68" t="e">
        <f t="shared" si="8"/>
        <v>#DIV/0!</v>
      </c>
      <c r="W238" s="13"/>
      <c r="X238" s="37"/>
      <c r="Y238" s="37"/>
      <c r="Z238" s="68"/>
      <c r="AA238" s="38"/>
      <c r="AB238" s="37"/>
      <c r="AC238" s="37"/>
      <c r="AD238" s="37"/>
      <c r="AE238" s="68"/>
      <c r="AF238" s="37"/>
      <c r="AG238" s="24" t="str">
        <f>IF(AH238="","",VLOOKUP(AH238,Mapping!AT:AU,2,FALSE))</f>
        <v/>
      </c>
      <c r="AH238" s="13"/>
    </row>
    <row r="239" spans="1:34">
      <c r="A239" t="s">
        <v>149</v>
      </c>
      <c r="B239" s="44">
        <v>1072</v>
      </c>
      <c r="C239" s="23">
        <f>IFERROR(VLOOKUP(D239,Mapping!AW:BA,5,FALSE),"")</f>
        <v>1</v>
      </c>
      <c r="D239" s="273" t="s">
        <v>905</v>
      </c>
      <c r="E239" s="37"/>
      <c r="F239" s="38"/>
      <c r="G239" s="37" t="s">
        <v>2879</v>
      </c>
      <c r="H239" s="13" t="s">
        <v>934</v>
      </c>
      <c r="I239" s="13"/>
      <c r="J239" s="13" t="s">
        <v>951</v>
      </c>
      <c r="K239" s="69">
        <v>7000</v>
      </c>
      <c r="L239" s="36"/>
      <c r="M239" s="38"/>
      <c r="N239" s="37"/>
      <c r="O239" s="68">
        <v>6.28</v>
      </c>
      <c r="P239" s="68">
        <v>25</v>
      </c>
      <c r="Q239" s="37"/>
      <c r="R239" s="36"/>
      <c r="S239" s="38"/>
      <c r="T239" s="37"/>
      <c r="U239" s="68"/>
      <c r="V239" s="68" t="e">
        <f t="shared" si="8"/>
        <v>#DIV/0!</v>
      </c>
      <c r="W239" s="13"/>
      <c r="X239" s="37"/>
      <c r="Y239" s="37"/>
      <c r="Z239" s="68"/>
      <c r="AA239" s="38"/>
      <c r="AB239" s="37"/>
      <c r="AC239" s="37"/>
      <c r="AD239" s="37"/>
      <c r="AE239" s="68"/>
      <c r="AF239" s="37"/>
      <c r="AG239" s="24" t="str">
        <f>IF(AH239="","",VLOOKUP(AH239,Mapping!AT:AU,2,FALSE))</f>
        <v/>
      </c>
      <c r="AH239" s="13"/>
    </row>
    <row r="240" spans="1:34">
      <c r="A240" t="s">
        <v>164</v>
      </c>
      <c r="B240" s="44">
        <v>1122</v>
      </c>
      <c r="C240" s="23">
        <f>IFERROR(VLOOKUP(D240,Mapping!AW:BA,5,FALSE),"")</f>
        <v>1</v>
      </c>
      <c r="D240" s="273" t="s">
        <v>905</v>
      </c>
      <c r="E240" s="37"/>
      <c r="F240" s="38"/>
      <c r="G240" s="37" t="s">
        <v>2879</v>
      </c>
      <c r="H240" s="13" t="s">
        <v>934</v>
      </c>
      <c r="I240" s="13"/>
      <c r="J240" s="13" t="s">
        <v>951</v>
      </c>
      <c r="K240" s="69">
        <v>7000</v>
      </c>
      <c r="L240" s="36"/>
      <c r="M240" s="38"/>
      <c r="N240" s="37"/>
      <c r="O240" s="68">
        <v>6.42</v>
      </c>
      <c r="P240" s="68">
        <v>25</v>
      </c>
      <c r="Q240" s="37"/>
      <c r="R240" s="36"/>
      <c r="S240" s="38"/>
      <c r="T240" s="37"/>
      <c r="U240" s="68"/>
      <c r="V240" s="68" t="e">
        <f t="shared" si="8"/>
        <v>#DIV/0!</v>
      </c>
      <c r="W240" s="13"/>
      <c r="X240" s="37"/>
      <c r="Y240" s="37"/>
      <c r="Z240" s="68"/>
      <c r="AA240" s="38"/>
      <c r="AB240" s="37"/>
      <c r="AC240" s="37"/>
      <c r="AD240" s="37"/>
      <c r="AE240" s="68"/>
      <c r="AF240" s="37"/>
      <c r="AG240" s="24" t="str">
        <f>IF(AH240="","",VLOOKUP(AH240,Mapping!AT:AU,2,FALSE))</f>
        <v/>
      </c>
      <c r="AH240" s="13"/>
    </row>
    <row r="241" spans="1:34">
      <c r="A241" t="s">
        <v>170</v>
      </c>
      <c r="B241" s="275">
        <v>1159</v>
      </c>
      <c r="C241" s="23">
        <f>IFERROR(VLOOKUP(D241,Mapping!AW:BA,5,FALSE),"")</f>
        <v>1</v>
      </c>
      <c r="D241" s="43" t="s">
        <v>905</v>
      </c>
      <c r="E241" s="37"/>
      <c r="F241" s="38"/>
      <c r="G241" s="37" t="s">
        <v>2879</v>
      </c>
      <c r="H241" s="13" t="s">
        <v>934</v>
      </c>
      <c r="I241" s="13"/>
      <c r="J241" s="13" t="s">
        <v>951</v>
      </c>
      <c r="K241" s="69">
        <v>7000</v>
      </c>
      <c r="L241" s="36"/>
      <c r="M241" s="38"/>
      <c r="N241" s="37"/>
      <c r="O241" s="68">
        <v>4.68</v>
      </c>
      <c r="P241" s="68">
        <v>25</v>
      </c>
      <c r="Q241" s="37"/>
      <c r="R241" s="36"/>
      <c r="S241" s="38"/>
      <c r="T241" s="37"/>
      <c r="U241" s="68"/>
      <c r="V241" s="68" t="e">
        <f t="shared" si="8"/>
        <v>#DIV/0!</v>
      </c>
      <c r="W241" s="13"/>
      <c r="X241" s="37"/>
      <c r="Y241" s="37"/>
      <c r="Z241" s="68"/>
      <c r="AA241" s="38"/>
      <c r="AB241" s="37"/>
      <c r="AC241" s="37"/>
      <c r="AD241" s="37"/>
      <c r="AE241" s="68"/>
      <c r="AF241" s="37"/>
      <c r="AG241" s="24" t="str">
        <f>IF(AH241="","",VLOOKUP(AH241,Mapping!AT:AU,2,FALSE))</f>
        <v/>
      </c>
      <c r="AH241" s="13"/>
    </row>
    <row r="242" spans="1:34">
      <c r="A242" t="s">
        <v>184</v>
      </c>
      <c r="B242" s="275">
        <v>1165</v>
      </c>
      <c r="C242" s="23">
        <f>IFERROR(VLOOKUP(D242,Mapping!AW:BA,5,FALSE),"")</f>
        <v>1</v>
      </c>
      <c r="D242" s="43" t="s">
        <v>905</v>
      </c>
      <c r="E242" s="37"/>
      <c r="F242" s="38"/>
      <c r="G242" s="37" t="s">
        <v>2879</v>
      </c>
      <c r="H242" s="13" t="s">
        <v>934</v>
      </c>
      <c r="I242" s="13"/>
      <c r="J242" s="13" t="s">
        <v>951</v>
      </c>
      <c r="K242" s="69">
        <v>7000</v>
      </c>
      <c r="L242" s="36"/>
      <c r="M242" s="38"/>
      <c r="N242" s="37"/>
      <c r="O242" s="68">
        <v>14.8</v>
      </c>
      <c r="P242" s="68">
        <v>25</v>
      </c>
      <c r="Q242" s="37"/>
      <c r="R242" s="36"/>
      <c r="S242" s="38"/>
      <c r="T242" s="37"/>
      <c r="U242" s="68"/>
      <c r="V242" s="68" t="e">
        <f t="shared" si="8"/>
        <v>#DIV/0!</v>
      </c>
      <c r="W242" s="13"/>
      <c r="X242" s="37"/>
      <c r="Y242" s="37"/>
      <c r="Z242" s="68"/>
      <c r="AA242" s="38"/>
      <c r="AB242" s="37"/>
      <c r="AC242" s="37"/>
      <c r="AD242" s="37"/>
      <c r="AE242" s="68"/>
      <c r="AF242" s="37"/>
      <c r="AG242" s="24" t="str">
        <f>IF(AH242="","",VLOOKUP(AH242,Mapping!AT:AU,2,FALSE))</f>
        <v/>
      </c>
      <c r="AH242" s="13"/>
    </row>
    <row r="243" spans="1:34">
      <c r="A243" t="s">
        <v>176</v>
      </c>
      <c r="B243" s="275">
        <v>1152</v>
      </c>
      <c r="C243" s="23" t="str">
        <f>IFERROR(VLOOKUP(D243,Mapping!AW:BA,5,FALSE),"")</f>
        <v/>
      </c>
      <c r="D243" s="26" t="s">
        <v>2718</v>
      </c>
      <c r="E243" s="37"/>
      <c r="F243" s="38"/>
      <c r="G243" s="37" t="s">
        <v>2879</v>
      </c>
      <c r="H243" s="13" t="s">
        <v>934</v>
      </c>
      <c r="I243" s="13"/>
      <c r="J243" s="13" t="s">
        <v>951</v>
      </c>
      <c r="K243" s="69">
        <v>7000</v>
      </c>
      <c r="L243" s="36"/>
      <c r="M243" s="38"/>
      <c r="N243" s="37"/>
      <c r="O243" s="68">
        <v>4.38</v>
      </c>
      <c r="P243" s="68">
        <v>25</v>
      </c>
      <c r="Q243" s="37"/>
      <c r="R243" s="36"/>
      <c r="S243" s="38"/>
      <c r="T243" s="37"/>
      <c r="U243" s="68"/>
      <c r="V243" s="68" t="e">
        <f t="shared" si="8"/>
        <v>#DIV/0!</v>
      </c>
      <c r="W243" s="13"/>
      <c r="X243" s="37"/>
      <c r="Y243" s="37"/>
      <c r="Z243" s="68"/>
      <c r="AA243" s="38"/>
      <c r="AB243" s="37"/>
      <c r="AC243" s="37"/>
      <c r="AD243" s="37"/>
      <c r="AE243" s="68"/>
      <c r="AF243" s="37"/>
      <c r="AG243" s="24" t="str">
        <f>IF(AH243="","",VLOOKUP(AH243,Mapping!AT:AU,2,FALSE))</f>
        <v/>
      </c>
      <c r="AH243" s="13"/>
    </row>
    <row r="244" spans="1:34">
      <c r="A244" t="s">
        <v>176</v>
      </c>
      <c r="B244" s="44">
        <v>1152</v>
      </c>
      <c r="C244" s="23">
        <f>IFERROR(VLOOKUP(D244,Mapping!AW:BA,5,FALSE),"")</f>
        <v>2</v>
      </c>
      <c r="D244" s="43" t="s">
        <v>925</v>
      </c>
      <c r="E244" s="37"/>
      <c r="F244" s="38"/>
      <c r="G244" s="37" t="s">
        <v>2879</v>
      </c>
      <c r="H244" s="13" t="s">
        <v>934</v>
      </c>
      <c r="I244" s="13"/>
      <c r="J244" s="13" t="s">
        <v>951</v>
      </c>
      <c r="K244" s="69">
        <v>7000</v>
      </c>
      <c r="L244" s="36"/>
      <c r="M244" s="38"/>
      <c r="N244" s="37"/>
      <c r="O244" s="68">
        <v>3.1</v>
      </c>
      <c r="P244" s="68">
        <v>25</v>
      </c>
      <c r="Q244" s="37"/>
      <c r="R244" s="36"/>
      <c r="S244" s="38"/>
      <c r="T244" s="37"/>
      <c r="U244" s="68"/>
      <c r="V244" s="68" t="e">
        <f t="shared" si="8"/>
        <v>#DIV/0!</v>
      </c>
      <c r="W244" s="13"/>
      <c r="X244" s="37"/>
      <c r="Y244" s="37"/>
      <c r="Z244" s="68"/>
      <c r="AA244" s="38"/>
      <c r="AB244" s="37"/>
      <c r="AC244" s="37"/>
      <c r="AD244" s="37"/>
      <c r="AE244" s="68"/>
      <c r="AF244" s="37"/>
      <c r="AG244" s="24">
        <f>IF(AH244="","",VLOOKUP(AH244,Mapping!AT:AU,2,FALSE))</f>
        <v>2</v>
      </c>
      <c r="AH244" s="13" t="s">
        <v>1</v>
      </c>
    </row>
    <row r="245" spans="1:34">
      <c r="A245" t="s">
        <v>2509</v>
      </c>
      <c r="B245" s="44">
        <v>1201</v>
      </c>
      <c r="C245" s="23" t="str">
        <f>IFERROR(VLOOKUP(D245,Mapping!AW:BA,5,FALSE),"")</f>
        <v/>
      </c>
      <c r="D245" s="26" t="s">
        <v>2718</v>
      </c>
      <c r="E245" s="37"/>
      <c r="F245" s="38"/>
      <c r="G245" s="37" t="s">
        <v>2879</v>
      </c>
      <c r="H245" s="13" t="s">
        <v>934</v>
      </c>
      <c r="I245" s="13"/>
      <c r="J245" s="13" t="s">
        <v>951</v>
      </c>
      <c r="K245" s="69">
        <v>7000</v>
      </c>
      <c r="L245" s="36"/>
      <c r="M245" s="38"/>
      <c r="N245" s="37"/>
      <c r="O245" s="68">
        <v>14.9</v>
      </c>
      <c r="P245" s="68">
        <v>25</v>
      </c>
      <c r="Q245" s="37"/>
      <c r="R245" s="36"/>
      <c r="S245" s="38"/>
      <c r="T245" s="37"/>
      <c r="U245" s="68"/>
      <c r="V245" s="68" t="e">
        <f t="shared" si="8"/>
        <v>#DIV/0!</v>
      </c>
      <c r="W245" s="13"/>
      <c r="X245" s="37"/>
      <c r="Y245" s="37"/>
      <c r="Z245" s="68"/>
      <c r="AA245" s="38"/>
      <c r="AB245" s="37"/>
      <c r="AC245" s="37"/>
      <c r="AD245" s="37"/>
      <c r="AE245" s="68"/>
      <c r="AF245" s="37"/>
      <c r="AG245" s="24">
        <f>IF(AH245="","",VLOOKUP(AH245,Mapping!AT:AU,2,FALSE))</f>
        <v>2</v>
      </c>
      <c r="AH245" s="13" t="s">
        <v>1</v>
      </c>
    </row>
    <row r="246" spans="1:34">
      <c r="A246" t="s">
        <v>2509</v>
      </c>
      <c r="B246" s="44">
        <v>1201</v>
      </c>
      <c r="C246" s="23">
        <f>IFERROR(VLOOKUP(D246,Mapping!AW:BA,5,FALSE),"")</f>
        <v>2</v>
      </c>
      <c r="D246" s="43" t="s">
        <v>925</v>
      </c>
      <c r="E246" s="37"/>
      <c r="F246" s="38"/>
      <c r="G246" s="37" t="s">
        <v>2879</v>
      </c>
      <c r="H246" s="13" t="s">
        <v>934</v>
      </c>
      <c r="I246" s="13"/>
      <c r="J246" s="13" t="s">
        <v>951</v>
      </c>
      <c r="K246" s="69">
        <v>7000</v>
      </c>
      <c r="L246" s="36"/>
      <c r="M246" s="38"/>
      <c r="N246" s="37"/>
      <c r="O246" s="68">
        <v>12.7</v>
      </c>
      <c r="P246" s="68">
        <v>25</v>
      </c>
      <c r="Q246" s="37"/>
      <c r="R246" s="36"/>
      <c r="S246" s="38"/>
      <c r="T246" s="37"/>
      <c r="U246" s="68"/>
      <c r="V246" s="68" t="e">
        <f t="shared" si="8"/>
        <v>#DIV/0!</v>
      </c>
      <c r="W246" s="13"/>
      <c r="X246" s="37"/>
      <c r="Y246" s="37"/>
      <c r="Z246" s="68"/>
      <c r="AA246" s="38"/>
      <c r="AB246" s="37"/>
      <c r="AC246" s="37"/>
      <c r="AD246" s="37"/>
      <c r="AE246" s="68"/>
      <c r="AF246" s="37"/>
      <c r="AG246" s="24">
        <f>IF(AH246="","",VLOOKUP(AH246,Mapping!AT:AU,2,FALSE))</f>
        <v>2</v>
      </c>
      <c r="AH246" s="13" t="s">
        <v>1</v>
      </c>
    </row>
    <row r="247" spans="1:34">
      <c r="A247" t="s">
        <v>197</v>
      </c>
      <c r="B247" s="44">
        <v>1194</v>
      </c>
      <c r="C247" s="23">
        <f>IFERROR(VLOOKUP(D247,Mapping!AW:BA,5,FALSE),"")</f>
        <v>2</v>
      </c>
      <c r="D247" s="43" t="s">
        <v>925</v>
      </c>
      <c r="E247" s="37"/>
      <c r="F247" s="38"/>
      <c r="G247" s="37" t="s">
        <v>2879</v>
      </c>
      <c r="H247" s="13" t="s">
        <v>934</v>
      </c>
      <c r="I247" s="13"/>
      <c r="J247" s="13" t="s">
        <v>951</v>
      </c>
      <c r="K247" s="69">
        <v>7000</v>
      </c>
      <c r="L247" s="36"/>
      <c r="M247" s="38"/>
      <c r="N247" s="37"/>
      <c r="O247" s="68">
        <v>4.74</v>
      </c>
      <c r="P247" s="68">
        <v>25</v>
      </c>
      <c r="Q247" s="37"/>
      <c r="R247" s="36"/>
      <c r="S247" s="38"/>
      <c r="T247" s="37"/>
      <c r="U247" s="68"/>
      <c r="V247" s="68" t="e">
        <f t="shared" si="8"/>
        <v>#DIV/0!</v>
      </c>
      <c r="W247" s="13"/>
      <c r="X247" s="37"/>
      <c r="Y247" s="37"/>
      <c r="Z247" s="68"/>
      <c r="AA247" s="38"/>
      <c r="AB247" s="37"/>
      <c r="AC247" s="37"/>
      <c r="AD247" s="37"/>
      <c r="AE247" s="68"/>
      <c r="AF247" s="37"/>
      <c r="AG247" s="24">
        <f>IF(AH247="","",VLOOKUP(AH247,Mapping!AT:AU,2,FALSE))</f>
        <v>2</v>
      </c>
      <c r="AH247" s="13" t="s">
        <v>1</v>
      </c>
    </row>
    <row r="248" spans="1:34">
      <c r="A248" t="s">
        <v>189</v>
      </c>
      <c r="B248" s="44">
        <v>1190</v>
      </c>
      <c r="C248" s="23">
        <f>IFERROR(VLOOKUP(D248,Mapping!AW:BA,5,FALSE),"")</f>
        <v>1</v>
      </c>
      <c r="D248" s="43" t="s">
        <v>905</v>
      </c>
      <c r="E248" s="37"/>
      <c r="F248" s="38"/>
      <c r="G248" s="37" t="s">
        <v>2879</v>
      </c>
      <c r="H248" s="13" t="s">
        <v>934</v>
      </c>
      <c r="I248" s="13"/>
      <c r="J248" s="13" t="s">
        <v>951</v>
      </c>
      <c r="K248" s="69">
        <v>7000</v>
      </c>
      <c r="L248" s="36"/>
      <c r="M248" s="38"/>
      <c r="N248" s="37"/>
      <c r="O248" s="68">
        <v>6</v>
      </c>
      <c r="P248" s="68">
        <v>25</v>
      </c>
      <c r="Q248" s="37"/>
      <c r="R248" s="36"/>
      <c r="S248" s="38"/>
      <c r="T248" s="37"/>
      <c r="U248" s="68"/>
      <c r="V248" s="68" t="e">
        <f t="shared" si="8"/>
        <v>#DIV/0!</v>
      </c>
      <c r="W248" s="13"/>
      <c r="X248" s="37"/>
      <c r="Y248" s="37"/>
      <c r="Z248" s="68"/>
      <c r="AA248" s="38"/>
      <c r="AB248" s="37"/>
      <c r="AC248" s="37"/>
      <c r="AD248" s="37"/>
      <c r="AE248" s="68"/>
      <c r="AF248" s="37"/>
      <c r="AG248" s="24">
        <f>IF(AH248="","",VLOOKUP(AH248,Mapping!AT:AU,2,FALSE))</f>
        <v>2</v>
      </c>
      <c r="AH248" s="13" t="s">
        <v>1</v>
      </c>
    </row>
    <row r="249" spans="1:34">
      <c r="A249" t="s">
        <v>194</v>
      </c>
      <c r="B249" s="44">
        <v>1191</v>
      </c>
      <c r="C249" s="23">
        <f>IFERROR(VLOOKUP(D249,Mapping!AW:BA,5,FALSE),"")</f>
        <v>1</v>
      </c>
      <c r="D249" s="43" t="s">
        <v>905</v>
      </c>
      <c r="E249" s="37"/>
      <c r="F249" s="38"/>
      <c r="G249" s="37" t="s">
        <v>2879</v>
      </c>
      <c r="H249" s="13" t="s">
        <v>934</v>
      </c>
      <c r="I249" s="13"/>
      <c r="J249" s="13" t="s">
        <v>951</v>
      </c>
      <c r="K249" s="69">
        <v>7000</v>
      </c>
      <c r="L249" s="36"/>
      <c r="M249" s="38"/>
      <c r="N249" s="37"/>
      <c r="O249" s="68">
        <v>8.9</v>
      </c>
      <c r="P249" s="68">
        <v>25</v>
      </c>
      <c r="Q249" s="37"/>
      <c r="R249" s="36"/>
      <c r="S249" s="38"/>
      <c r="T249" s="37"/>
      <c r="U249" s="68"/>
      <c r="V249" s="68" t="e">
        <f t="shared" si="8"/>
        <v>#DIV/0!</v>
      </c>
      <c r="W249" s="13"/>
      <c r="X249" s="37"/>
      <c r="Y249" s="37"/>
      <c r="Z249" s="68"/>
      <c r="AA249" s="38"/>
      <c r="AB249" s="37"/>
      <c r="AC249" s="37"/>
      <c r="AD249" s="37"/>
      <c r="AE249" s="68"/>
      <c r="AF249" s="37"/>
      <c r="AG249" s="24">
        <f>IF(AH249="","",VLOOKUP(AH249,Mapping!AT:AU,2,FALSE))</f>
        <v>2</v>
      </c>
      <c r="AH249" s="13" t="s">
        <v>1</v>
      </c>
    </row>
    <row r="250" spans="1:34">
      <c r="A250" t="s">
        <v>197</v>
      </c>
      <c r="B250" s="44">
        <v>1194</v>
      </c>
      <c r="C250" s="23" t="str">
        <f>IFERROR(VLOOKUP(D250,Mapping!AW:BA,5,FALSE),"")</f>
        <v/>
      </c>
      <c r="D250" s="26" t="s">
        <v>2718</v>
      </c>
      <c r="E250" s="37"/>
      <c r="F250" s="38"/>
      <c r="G250" s="37" t="s">
        <v>2879</v>
      </c>
      <c r="H250" s="13" t="s">
        <v>934</v>
      </c>
      <c r="I250" s="13"/>
      <c r="J250" s="13" t="s">
        <v>951</v>
      </c>
      <c r="K250" s="69">
        <v>7000</v>
      </c>
      <c r="L250" s="36"/>
      <c r="M250" s="38"/>
      <c r="N250" s="37"/>
      <c r="O250" s="68">
        <v>3.86</v>
      </c>
      <c r="P250" s="68">
        <v>25</v>
      </c>
      <c r="Q250" s="37"/>
      <c r="R250" s="36"/>
      <c r="S250" s="38"/>
      <c r="T250" s="37"/>
      <c r="U250" s="68"/>
      <c r="V250" s="68" t="e">
        <f t="shared" si="8"/>
        <v>#DIV/0!</v>
      </c>
      <c r="W250" s="13"/>
      <c r="X250" s="37"/>
      <c r="Y250" s="37"/>
      <c r="Z250" s="68"/>
      <c r="AA250" s="38"/>
      <c r="AB250" s="37"/>
      <c r="AC250" s="37"/>
      <c r="AD250" s="37"/>
      <c r="AE250" s="68"/>
      <c r="AF250" s="37"/>
      <c r="AG250" s="24">
        <f>IF(AH250="","",VLOOKUP(AH250,Mapping!AT:AU,2,FALSE))</f>
        <v>2</v>
      </c>
      <c r="AH250" s="13" t="s">
        <v>1</v>
      </c>
    </row>
    <row r="251" spans="1:34">
      <c r="A251" t="s">
        <v>189</v>
      </c>
      <c r="B251" s="44">
        <v>1190</v>
      </c>
      <c r="C251" s="23" t="str">
        <f>IFERROR(VLOOKUP(D251,Mapping!AW:BA,5,FALSE),"")</f>
        <v/>
      </c>
      <c r="D251" s="26" t="s">
        <v>2718</v>
      </c>
      <c r="E251" s="37"/>
      <c r="F251" s="38"/>
      <c r="G251" s="37" t="s">
        <v>2879</v>
      </c>
      <c r="H251" s="13" t="s">
        <v>934</v>
      </c>
      <c r="I251" s="13"/>
      <c r="J251" s="13" t="s">
        <v>951</v>
      </c>
      <c r="K251" s="69">
        <v>7000</v>
      </c>
      <c r="L251" s="36"/>
      <c r="M251" s="38"/>
      <c r="N251" s="37"/>
      <c r="O251" s="68">
        <v>3.66</v>
      </c>
      <c r="P251" s="68">
        <v>25</v>
      </c>
      <c r="Q251" s="37"/>
      <c r="R251" s="36"/>
      <c r="S251" s="38"/>
      <c r="T251" s="37"/>
      <c r="U251" s="68"/>
      <c r="V251" s="68" t="e">
        <f t="shared" si="8"/>
        <v>#DIV/0!</v>
      </c>
      <c r="W251" s="13"/>
      <c r="X251" s="37"/>
      <c r="Y251" s="37"/>
      <c r="Z251" s="68"/>
      <c r="AA251" s="38"/>
      <c r="AB251" s="37"/>
      <c r="AC251" s="37"/>
      <c r="AD251" s="37"/>
      <c r="AE251" s="68"/>
      <c r="AF251" s="37"/>
      <c r="AG251" s="24">
        <f>IF(AH251="","",VLOOKUP(AH251,Mapping!AT:AU,2,FALSE))</f>
        <v>2</v>
      </c>
      <c r="AH251" s="13" t="s">
        <v>1</v>
      </c>
    </row>
    <row r="252" spans="1:34">
      <c r="A252" t="s">
        <v>176</v>
      </c>
      <c r="B252" s="44">
        <v>1152</v>
      </c>
      <c r="C252" s="23">
        <f>IFERROR(VLOOKUP(D252,Mapping!AW:BA,5,FALSE),"")</f>
        <v>1</v>
      </c>
      <c r="D252" s="43" t="s">
        <v>905</v>
      </c>
      <c r="E252" s="37"/>
      <c r="F252" s="38"/>
      <c r="G252" s="37" t="s">
        <v>2879</v>
      </c>
      <c r="H252" s="13" t="s">
        <v>934</v>
      </c>
      <c r="I252" s="13"/>
      <c r="J252" s="13" t="s">
        <v>951</v>
      </c>
      <c r="K252" s="69">
        <v>7000</v>
      </c>
      <c r="L252" s="36"/>
      <c r="M252" s="38"/>
      <c r="N252" s="37"/>
      <c r="O252" s="68">
        <v>2.38</v>
      </c>
      <c r="P252" s="68">
        <v>25</v>
      </c>
      <c r="Q252" s="37"/>
      <c r="R252" s="36"/>
      <c r="S252" s="38"/>
      <c r="T252" s="37"/>
      <c r="U252" s="68"/>
      <c r="V252" s="68" t="e">
        <f t="shared" si="8"/>
        <v>#DIV/0!</v>
      </c>
      <c r="W252" s="13"/>
      <c r="X252" s="37"/>
      <c r="Y252" s="37"/>
      <c r="Z252" s="68"/>
      <c r="AA252" s="38"/>
      <c r="AB252" s="37"/>
      <c r="AC252" s="37"/>
      <c r="AD252" s="37"/>
      <c r="AE252" s="68"/>
      <c r="AF252" s="37"/>
      <c r="AG252" s="24">
        <f>IF(AH252="","",VLOOKUP(AH252,Mapping!AT:AU,2,FALSE))</f>
        <v>2</v>
      </c>
      <c r="AH252" s="13" t="s">
        <v>1</v>
      </c>
    </row>
    <row r="253" spans="1:34">
      <c r="A253" t="s">
        <v>2509</v>
      </c>
      <c r="B253" s="44">
        <v>1201</v>
      </c>
      <c r="C253" s="23">
        <f>IFERROR(VLOOKUP(D253,Mapping!AW:BA,5,FALSE),"")</f>
        <v>1</v>
      </c>
      <c r="D253" s="43" t="s">
        <v>905</v>
      </c>
      <c r="E253" s="37"/>
      <c r="F253" s="38"/>
      <c r="G253" s="37" t="s">
        <v>2879</v>
      </c>
      <c r="H253" s="13" t="s">
        <v>934</v>
      </c>
      <c r="I253" s="13"/>
      <c r="J253" s="13" t="s">
        <v>951</v>
      </c>
      <c r="K253" s="69">
        <v>7000</v>
      </c>
      <c r="L253" s="36"/>
      <c r="M253" s="38"/>
      <c r="N253" s="37"/>
      <c r="O253" s="68">
        <v>4.4800000000000004</v>
      </c>
      <c r="P253" s="68">
        <v>25</v>
      </c>
      <c r="Q253" s="37"/>
      <c r="R253" s="36"/>
      <c r="S253" s="38"/>
      <c r="T253" s="37"/>
      <c r="U253" s="68"/>
      <c r="V253" s="68" t="e">
        <f t="shared" si="8"/>
        <v>#DIV/0!</v>
      </c>
      <c r="W253" s="13"/>
      <c r="X253" s="37"/>
      <c r="Y253" s="37"/>
      <c r="Z253" s="68"/>
      <c r="AA253" s="38"/>
      <c r="AB253" s="37"/>
      <c r="AC253" s="37"/>
      <c r="AD253" s="37"/>
      <c r="AE253" s="68"/>
      <c r="AF253" s="37"/>
      <c r="AG253" s="24">
        <f>IF(AH253="","",VLOOKUP(AH253,Mapping!AT:AU,2,FALSE))</f>
        <v>2</v>
      </c>
      <c r="AH253" s="13" t="s">
        <v>1</v>
      </c>
    </row>
    <row r="254" spans="1:34">
      <c r="A254" t="s">
        <v>180</v>
      </c>
      <c r="B254" s="44">
        <v>1160</v>
      </c>
      <c r="C254" s="23">
        <f>IFERROR(VLOOKUP(D254,Mapping!AW:BA,5,FALSE),"")</f>
        <v>2</v>
      </c>
      <c r="D254" s="43" t="s">
        <v>925</v>
      </c>
      <c r="E254" s="37"/>
      <c r="F254" s="38"/>
      <c r="G254" s="37" t="s">
        <v>2879</v>
      </c>
      <c r="H254" s="13" t="s">
        <v>934</v>
      </c>
      <c r="I254" s="13"/>
      <c r="J254" s="13" t="s">
        <v>951</v>
      </c>
      <c r="K254" s="69">
        <v>7000</v>
      </c>
      <c r="L254" s="36"/>
      <c r="M254" s="38"/>
      <c r="N254" s="37"/>
      <c r="O254" s="68">
        <v>3.44</v>
      </c>
      <c r="P254" s="68">
        <v>25</v>
      </c>
      <c r="Q254" s="37"/>
      <c r="R254" s="36"/>
      <c r="S254" s="38"/>
      <c r="T254" s="37"/>
      <c r="U254" s="68"/>
      <c r="V254" s="68" t="e">
        <f t="shared" si="8"/>
        <v>#DIV/0!</v>
      </c>
      <c r="W254" s="13"/>
      <c r="X254" s="37"/>
      <c r="Y254" s="37"/>
      <c r="Z254" s="68"/>
      <c r="AA254" s="38"/>
      <c r="AB254" s="37"/>
      <c r="AC254" s="37"/>
      <c r="AD254" s="37"/>
      <c r="AE254" s="68"/>
      <c r="AF254" s="37"/>
      <c r="AG254" s="24">
        <f>IF(AH254="","",VLOOKUP(AH254,Mapping!AT:AU,2,FALSE))</f>
        <v>2</v>
      </c>
      <c r="AH254" s="13" t="s">
        <v>1</v>
      </c>
    </row>
    <row r="255" spans="1:34">
      <c r="A255" t="s">
        <v>194</v>
      </c>
      <c r="B255" s="44">
        <v>1191</v>
      </c>
      <c r="C255" s="23">
        <f>IFERROR(VLOOKUP(D255,Mapping!AW:BA,5,FALSE),"")</f>
        <v>2</v>
      </c>
      <c r="D255" s="43" t="s">
        <v>925</v>
      </c>
      <c r="E255" s="37"/>
      <c r="F255" s="38"/>
      <c r="G255" s="37" t="s">
        <v>2879</v>
      </c>
      <c r="H255" s="13" t="s">
        <v>934</v>
      </c>
      <c r="I255" s="13"/>
      <c r="J255" s="13" t="s">
        <v>951</v>
      </c>
      <c r="K255" s="69">
        <v>7000</v>
      </c>
      <c r="L255" s="36"/>
      <c r="M255" s="38"/>
      <c r="N255" s="37"/>
      <c r="O255" s="68">
        <v>3.32</v>
      </c>
      <c r="P255" s="68">
        <v>25</v>
      </c>
      <c r="Q255" s="37"/>
      <c r="R255" s="36"/>
      <c r="S255" s="38"/>
      <c r="T255" s="37"/>
      <c r="U255" s="68">
        <v>15.4</v>
      </c>
      <c r="V255" s="68" t="e">
        <f t="shared" si="8"/>
        <v>#DIV/0!</v>
      </c>
      <c r="W255" s="13"/>
      <c r="X255" s="37"/>
      <c r="Y255" s="37"/>
      <c r="Z255" s="68"/>
      <c r="AA255" s="38"/>
      <c r="AB255" s="37"/>
      <c r="AC255" s="37"/>
      <c r="AD255" s="37"/>
      <c r="AE255" s="68"/>
      <c r="AF255" s="37"/>
      <c r="AG255" s="24">
        <f>IF(AH255="","",VLOOKUP(AH255,Mapping!AT:AU,2,FALSE))</f>
        <v>2</v>
      </c>
      <c r="AH255" s="13" t="s">
        <v>1</v>
      </c>
    </row>
    <row r="256" spans="1:34">
      <c r="A256" t="s">
        <v>129</v>
      </c>
      <c r="B256" s="44">
        <v>1066</v>
      </c>
      <c r="C256" s="23">
        <f>IFERROR(VLOOKUP(D256,Mapping!AW:BA,5,FALSE),"")</f>
        <v>1</v>
      </c>
      <c r="D256" s="43" t="s">
        <v>905</v>
      </c>
      <c r="E256" s="37"/>
      <c r="F256" s="38"/>
      <c r="G256" s="37" t="s">
        <v>2879</v>
      </c>
      <c r="H256" s="13" t="s">
        <v>934</v>
      </c>
      <c r="I256" s="13"/>
      <c r="J256" s="13" t="s">
        <v>951</v>
      </c>
      <c r="K256" s="69">
        <v>7000</v>
      </c>
      <c r="L256" s="36"/>
      <c r="M256" s="38"/>
      <c r="N256" s="37"/>
      <c r="O256" s="68">
        <v>2.54</v>
      </c>
      <c r="P256" s="68">
        <v>25</v>
      </c>
      <c r="Q256" s="37"/>
      <c r="R256" s="36"/>
      <c r="S256" s="38"/>
      <c r="T256" s="37"/>
      <c r="U256" s="68">
        <v>19.899999999999999</v>
      </c>
      <c r="V256" s="68" t="e">
        <f t="shared" si="8"/>
        <v>#DIV/0!</v>
      </c>
      <c r="W256" s="13"/>
      <c r="X256" s="37"/>
      <c r="Y256" s="37"/>
      <c r="Z256" s="68"/>
      <c r="AA256" s="38"/>
      <c r="AB256" s="37"/>
      <c r="AC256" s="37"/>
      <c r="AD256" s="37"/>
      <c r="AE256" s="68"/>
      <c r="AF256" s="37"/>
      <c r="AG256" s="24">
        <f>IF(AH256="","",VLOOKUP(AH256,Mapping!AT:AU,2,FALSE))</f>
        <v>2</v>
      </c>
      <c r="AH256" s="13" t="s">
        <v>1</v>
      </c>
    </row>
    <row r="257" spans="1:34">
      <c r="A257" t="s">
        <v>129</v>
      </c>
      <c r="B257" s="44">
        <v>1066</v>
      </c>
      <c r="C257" s="23">
        <f>IFERROR(VLOOKUP(D257,Mapping!AW:BA,5,FALSE),"")</f>
        <v>2</v>
      </c>
      <c r="D257" s="43" t="s">
        <v>925</v>
      </c>
      <c r="E257" s="37"/>
      <c r="F257" s="38"/>
      <c r="G257" s="37" t="s">
        <v>2879</v>
      </c>
      <c r="H257" s="13" t="s">
        <v>934</v>
      </c>
      <c r="I257" s="13"/>
      <c r="J257" s="13" t="s">
        <v>951</v>
      </c>
      <c r="K257" s="69">
        <v>7000</v>
      </c>
      <c r="L257" s="36"/>
      <c r="M257" s="38"/>
      <c r="N257" s="37"/>
      <c r="O257" s="68">
        <v>1.91</v>
      </c>
      <c r="P257" s="68">
        <v>25</v>
      </c>
      <c r="Q257" s="37"/>
      <c r="R257" s="36"/>
      <c r="S257" s="38"/>
      <c r="T257" s="37"/>
      <c r="U257" s="68">
        <v>13</v>
      </c>
      <c r="V257" s="68" t="e">
        <f t="shared" si="8"/>
        <v>#DIV/0!</v>
      </c>
      <c r="W257" s="13"/>
      <c r="X257" s="37"/>
      <c r="Y257" s="37"/>
      <c r="Z257" s="68"/>
      <c r="AA257" s="38"/>
      <c r="AB257" s="37"/>
      <c r="AC257" s="37"/>
      <c r="AD257" s="37"/>
      <c r="AE257" s="68"/>
      <c r="AF257" s="37"/>
      <c r="AG257" s="24">
        <f>IF(AH257="","",VLOOKUP(AH257,Mapping!AT:AU,2,FALSE))</f>
        <v>2</v>
      </c>
      <c r="AH257" s="13" t="s">
        <v>1</v>
      </c>
    </row>
    <row r="258" spans="1:34">
      <c r="A258" t="s">
        <v>129</v>
      </c>
      <c r="B258" s="44">
        <v>1066</v>
      </c>
      <c r="C258" s="23">
        <f>IFERROR(VLOOKUP(D258,Mapping!AW:BA,5,FALSE),"")</f>
        <v>5</v>
      </c>
      <c r="D258" s="26" t="s">
        <v>975</v>
      </c>
      <c r="E258" s="37"/>
      <c r="F258" s="38"/>
      <c r="G258" s="37" t="s">
        <v>2879</v>
      </c>
      <c r="H258" s="13" t="s">
        <v>934</v>
      </c>
      <c r="I258" s="13"/>
      <c r="J258" s="13" t="s">
        <v>951</v>
      </c>
      <c r="K258" s="69">
        <v>7000</v>
      </c>
      <c r="L258" s="36"/>
      <c r="M258" s="38"/>
      <c r="N258" s="37"/>
      <c r="O258" s="68">
        <v>1.23</v>
      </c>
      <c r="P258" s="68">
        <v>25</v>
      </c>
      <c r="Q258" s="37"/>
      <c r="R258" s="36"/>
      <c r="S258" s="38"/>
      <c r="T258" s="37"/>
      <c r="U258" s="68">
        <v>10.7</v>
      </c>
      <c r="V258" s="68" t="e">
        <f t="shared" si="8"/>
        <v>#DIV/0!</v>
      </c>
      <c r="W258" s="13"/>
      <c r="X258" s="37"/>
      <c r="Y258" s="37"/>
      <c r="Z258" s="68"/>
      <c r="AA258" s="38"/>
      <c r="AB258" s="37"/>
      <c r="AC258" s="37"/>
      <c r="AD258" s="37"/>
      <c r="AE258" s="68"/>
      <c r="AF258" s="37"/>
      <c r="AG258" s="24">
        <f>IF(AH258="","",VLOOKUP(AH258,Mapping!AT:AU,2,FALSE))</f>
        <v>2</v>
      </c>
      <c r="AH258" s="13" t="s">
        <v>1</v>
      </c>
    </row>
    <row r="259" spans="1:34">
      <c r="A259" t="s">
        <v>197</v>
      </c>
      <c r="B259" s="303">
        <v>1194</v>
      </c>
      <c r="C259" s="23">
        <f>IFERROR(VLOOKUP(D259,Mapping!AW:BA,5,FALSE),"")</f>
        <v>1</v>
      </c>
      <c r="D259" s="43" t="s">
        <v>905</v>
      </c>
      <c r="E259" s="37"/>
      <c r="F259" s="38"/>
      <c r="G259" s="37" t="s">
        <v>2879</v>
      </c>
      <c r="H259" s="13" t="s">
        <v>934</v>
      </c>
      <c r="I259" s="13"/>
      <c r="J259" s="13" t="s">
        <v>951</v>
      </c>
      <c r="K259" s="69">
        <v>7000</v>
      </c>
      <c r="L259" s="36"/>
      <c r="M259" s="38"/>
      <c r="N259" s="37"/>
      <c r="O259" s="68">
        <v>2.44</v>
      </c>
      <c r="P259" s="68">
        <v>25</v>
      </c>
      <c r="Q259" s="37"/>
      <c r="R259" s="36"/>
      <c r="S259" s="38"/>
      <c r="T259" s="37"/>
      <c r="U259" s="68">
        <v>7.32</v>
      </c>
      <c r="V259" s="68" t="e">
        <f t="shared" si="8"/>
        <v>#DIV/0!</v>
      </c>
      <c r="W259" s="13"/>
      <c r="X259" s="37"/>
      <c r="Y259" s="37"/>
      <c r="Z259" s="68"/>
      <c r="AA259" s="38"/>
      <c r="AB259" s="37"/>
      <c r="AC259" s="37"/>
      <c r="AD259" s="37"/>
      <c r="AE259" s="68"/>
      <c r="AF259" s="37"/>
      <c r="AG259" s="24" t="str">
        <f>IF(AH259="","",VLOOKUP(AH259,Mapping!AT:AU,2,FALSE))</f>
        <v/>
      </c>
      <c r="AH259" s="13"/>
    </row>
    <row r="260" spans="1:34">
      <c r="A260" t="s">
        <v>180</v>
      </c>
      <c r="B260" s="303">
        <v>1160</v>
      </c>
      <c r="C260" s="23" t="str">
        <f>IFERROR(VLOOKUP(D260,Mapping!AW:BA,5,FALSE),"")</f>
        <v/>
      </c>
      <c r="D260" s="26" t="s">
        <v>3086</v>
      </c>
      <c r="E260" s="37"/>
      <c r="F260" s="38"/>
      <c r="G260" s="37" t="s">
        <v>2879</v>
      </c>
      <c r="H260" s="13" t="s">
        <v>934</v>
      </c>
      <c r="I260" s="13"/>
      <c r="J260" s="13" t="s">
        <v>951</v>
      </c>
      <c r="K260" s="69">
        <v>7000</v>
      </c>
      <c r="L260" s="36"/>
      <c r="M260" s="38"/>
      <c r="N260" s="37"/>
      <c r="O260" s="68">
        <v>2.74</v>
      </c>
      <c r="P260" s="68">
        <v>25</v>
      </c>
      <c r="Q260" s="37"/>
      <c r="R260" s="36"/>
      <c r="S260" s="38"/>
      <c r="T260" s="37"/>
      <c r="U260" s="68">
        <v>10</v>
      </c>
      <c r="V260" s="68" t="e">
        <f t="shared" si="8"/>
        <v>#DIV/0!</v>
      </c>
      <c r="W260" s="13"/>
      <c r="X260" s="37"/>
      <c r="Y260" s="37"/>
      <c r="Z260" s="68"/>
      <c r="AA260" s="38"/>
      <c r="AB260" s="37"/>
      <c r="AC260" s="37"/>
      <c r="AD260" s="37"/>
      <c r="AE260" s="68"/>
      <c r="AF260" s="37"/>
      <c r="AG260" s="24" t="str">
        <f>IF(AH260="","",VLOOKUP(AH260,Mapping!AT:AU,2,FALSE))</f>
        <v/>
      </c>
      <c r="AH260" s="13"/>
    </row>
    <row r="261" spans="1:34">
      <c r="A261" t="s">
        <v>149</v>
      </c>
      <c r="B261" s="44">
        <v>1072</v>
      </c>
      <c r="C261" s="23" t="str">
        <f>IFERROR(VLOOKUP(D261,Mapping!AW:BA,5,FALSE),"")</f>
        <v/>
      </c>
      <c r="D261" s="26" t="s">
        <v>3086</v>
      </c>
      <c r="E261" s="37"/>
      <c r="F261" s="38"/>
      <c r="G261" s="37" t="s">
        <v>2879</v>
      </c>
      <c r="H261" s="13" t="s">
        <v>934</v>
      </c>
      <c r="I261" s="13"/>
      <c r="J261" s="13" t="s">
        <v>951</v>
      </c>
      <c r="K261" s="69">
        <v>7000</v>
      </c>
      <c r="L261" s="36"/>
      <c r="M261" s="38"/>
      <c r="N261" s="37"/>
      <c r="O261" s="68">
        <v>2.6</v>
      </c>
      <c r="P261" s="68">
        <v>25</v>
      </c>
      <c r="Q261" s="37"/>
      <c r="R261" s="36"/>
      <c r="S261" s="38"/>
      <c r="T261" s="37"/>
      <c r="U261" s="68">
        <v>12.3</v>
      </c>
      <c r="V261" s="68" t="e">
        <f t="shared" si="8"/>
        <v>#DIV/0!</v>
      </c>
      <c r="W261" s="13"/>
      <c r="X261" s="37"/>
      <c r="Y261" s="37"/>
      <c r="Z261" s="68"/>
      <c r="AA261" s="38"/>
      <c r="AB261" s="37"/>
      <c r="AC261" s="37"/>
      <c r="AD261" s="37"/>
      <c r="AE261" s="68"/>
      <c r="AF261" s="37"/>
      <c r="AG261" s="24" t="str">
        <f>IF(AH261="","",VLOOKUP(AH261,Mapping!AT:AU,2,FALSE))</f>
        <v/>
      </c>
      <c r="AH261" s="13"/>
    </row>
    <row r="262" spans="1:34">
      <c r="A262" t="s">
        <v>184</v>
      </c>
      <c r="B262" s="44">
        <v>1165</v>
      </c>
      <c r="C262" s="23" t="str">
        <f>IFERROR(VLOOKUP(D262,Mapping!AW:BA,5,FALSE),"")</f>
        <v/>
      </c>
      <c r="D262" s="26" t="s">
        <v>3085</v>
      </c>
      <c r="E262" s="37"/>
      <c r="F262" s="38"/>
      <c r="G262" s="37" t="s">
        <v>2879</v>
      </c>
      <c r="H262" s="13" t="s">
        <v>934</v>
      </c>
      <c r="I262" s="13"/>
      <c r="J262" s="13" t="s">
        <v>951</v>
      </c>
      <c r="K262" s="69">
        <v>7000</v>
      </c>
      <c r="L262" s="36"/>
      <c r="M262" s="38"/>
      <c r="N262" s="37"/>
      <c r="O262" s="68">
        <v>9.16</v>
      </c>
      <c r="P262" s="68">
        <v>25</v>
      </c>
      <c r="Q262" s="37"/>
      <c r="R262" s="36"/>
      <c r="S262" s="38"/>
      <c r="T262" s="37"/>
      <c r="U262" s="68">
        <v>19.7</v>
      </c>
      <c r="V262" s="68" t="e">
        <f t="shared" si="8"/>
        <v>#DIV/0!</v>
      </c>
      <c r="W262" s="13"/>
      <c r="X262" s="37"/>
      <c r="Y262" s="37"/>
      <c r="Z262" s="68"/>
      <c r="AA262" s="38"/>
      <c r="AB262" s="37"/>
      <c r="AC262" s="37"/>
      <c r="AD262" s="37"/>
      <c r="AE262" s="68"/>
      <c r="AF262" s="37"/>
      <c r="AG262" s="24" t="str">
        <f>IF(AH262="","",VLOOKUP(AH262,Mapping!AT:AU,2,FALSE))</f>
        <v/>
      </c>
      <c r="AH262" s="13"/>
    </row>
    <row r="263" spans="1:34">
      <c r="A263" t="s">
        <v>495</v>
      </c>
      <c r="B263" s="26" t="s">
        <v>494</v>
      </c>
      <c r="C263" s="23">
        <f>IFERROR(VLOOKUP(D263,Mapping!AW:BA,5,FALSE),"")</f>
        <v>5</v>
      </c>
      <c r="D263" s="26" t="s">
        <v>975</v>
      </c>
      <c r="E263" s="37"/>
      <c r="F263" s="38"/>
      <c r="G263" s="37" t="s">
        <v>2879</v>
      </c>
      <c r="H263" s="13" t="s">
        <v>934</v>
      </c>
      <c r="I263" s="13"/>
      <c r="J263" s="13" t="s">
        <v>951</v>
      </c>
      <c r="K263" s="69">
        <v>7000</v>
      </c>
      <c r="L263" s="36"/>
      <c r="M263" s="38"/>
      <c r="N263" s="37"/>
      <c r="O263" s="68">
        <v>4.6399999999999997</v>
      </c>
      <c r="P263" s="68">
        <v>25</v>
      </c>
      <c r="Q263" s="37"/>
      <c r="R263" s="36"/>
      <c r="S263" s="38"/>
      <c r="T263" s="37"/>
      <c r="U263" s="68">
        <v>8.56</v>
      </c>
      <c r="V263" s="68" t="e">
        <f t="shared" si="8"/>
        <v>#DIV/0!</v>
      </c>
      <c r="W263" s="13"/>
      <c r="X263" s="37"/>
      <c r="Y263" s="37"/>
      <c r="Z263" s="68"/>
      <c r="AA263" s="38"/>
      <c r="AB263" s="37"/>
      <c r="AC263" s="37"/>
      <c r="AD263" s="37"/>
      <c r="AE263" s="68"/>
      <c r="AF263" s="37"/>
      <c r="AG263" s="24" t="str">
        <f>IF(AH263="","",VLOOKUP(AH263,Mapping!AT:AU,2,FALSE))</f>
        <v/>
      </c>
      <c r="AH263" s="13"/>
    </row>
    <row r="264" spans="1:34">
      <c r="A264" t="s">
        <v>461</v>
      </c>
      <c r="B264" s="26" t="s">
        <v>2450</v>
      </c>
      <c r="C264" s="23">
        <f>IFERROR(VLOOKUP(D264,Mapping!AW:BA,5,FALSE),"")</f>
        <v>5</v>
      </c>
      <c r="D264" s="26" t="s">
        <v>975</v>
      </c>
      <c r="E264" s="37"/>
      <c r="F264" s="38"/>
      <c r="G264" s="37" t="s">
        <v>2879</v>
      </c>
      <c r="H264" s="13" t="s">
        <v>934</v>
      </c>
      <c r="I264" s="13"/>
      <c r="J264" s="13" t="s">
        <v>951</v>
      </c>
      <c r="K264" s="69">
        <v>7000</v>
      </c>
      <c r="L264" s="36"/>
      <c r="M264" s="38"/>
      <c r="N264" s="37"/>
      <c r="O264" s="68">
        <v>5.52</v>
      </c>
      <c r="P264" s="68">
        <v>25</v>
      </c>
      <c r="Q264" s="37"/>
      <c r="R264" s="36"/>
      <c r="S264" s="38"/>
      <c r="T264" s="37"/>
      <c r="U264" s="68">
        <v>10.199999999999999</v>
      </c>
      <c r="V264" s="68" t="e">
        <f t="shared" si="8"/>
        <v>#DIV/0!</v>
      </c>
      <c r="W264" s="13"/>
      <c r="X264" s="37"/>
      <c r="Y264" s="37"/>
      <c r="Z264" s="68"/>
      <c r="AA264" s="38"/>
      <c r="AB264" s="37"/>
      <c r="AC264" s="37"/>
      <c r="AD264" s="37"/>
      <c r="AE264" s="68"/>
      <c r="AF264" s="37"/>
      <c r="AG264" s="24" t="str">
        <f>IF(AH264="","",VLOOKUP(AH264,Mapping!AT:AU,2,FALSE))</f>
        <v/>
      </c>
      <c r="AH264" s="13"/>
    </row>
    <row r="265" spans="1:34">
      <c r="A265" t="s">
        <v>461</v>
      </c>
      <c r="B265" s="26" t="s">
        <v>2450</v>
      </c>
      <c r="C265" s="23" t="str">
        <f>IFERROR(VLOOKUP(D265,Mapping!AW:BA,5,FALSE),"")</f>
        <v/>
      </c>
      <c r="D265" s="26" t="s">
        <v>3504</v>
      </c>
      <c r="E265" s="37"/>
      <c r="F265" s="38"/>
      <c r="G265" s="37" t="s">
        <v>2879</v>
      </c>
      <c r="H265" s="13" t="s">
        <v>934</v>
      </c>
      <c r="I265" s="13"/>
      <c r="J265" s="13" t="s">
        <v>951</v>
      </c>
      <c r="K265" s="69">
        <v>7000</v>
      </c>
      <c r="L265" s="36"/>
      <c r="M265" s="38"/>
      <c r="N265" s="37"/>
      <c r="O265" s="68">
        <v>4.54</v>
      </c>
      <c r="P265" s="68">
        <v>25</v>
      </c>
      <c r="Q265" s="37"/>
      <c r="R265" s="36"/>
      <c r="S265" s="38"/>
      <c r="T265" s="37"/>
      <c r="U265" s="68">
        <v>10.6</v>
      </c>
      <c r="V265" s="68" t="e">
        <f t="shared" si="8"/>
        <v>#DIV/0!</v>
      </c>
      <c r="W265" s="13"/>
      <c r="X265" s="37"/>
      <c r="Y265" s="37"/>
      <c r="Z265" s="68"/>
      <c r="AA265" s="38"/>
      <c r="AB265" s="37"/>
      <c r="AC265" s="37"/>
      <c r="AD265" s="37"/>
      <c r="AE265" s="68"/>
      <c r="AF265" s="37"/>
      <c r="AG265" s="24">
        <f>IF(AH265="","",VLOOKUP(AH265,Mapping!AT:AU,2,FALSE))</f>
        <v>2</v>
      </c>
      <c r="AH265" s="13" t="s">
        <v>1</v>
      </c>
    </row>
    <row r="266" spans="1:34" s="217" customFormat="1">
      <c r="A266" t="s">
        <v>3250</v>
      </c>
      <c r="B266" s="275" t="s">
        <v>400</v>
      </c>
      <c r="C266" s="23">
        <f>IFERROR(VLOOKUP(D266,Mapping!AW:BA,5,FALSE),"")</f>
        <v>2</v>
      </c>
      <c r="D266" s="273" t="s">
        <v>925</v>
      </c>
      <c r="F266" s="274">
        <v>44656</v>
      </c>
      <c r="G266" s="264" t="s">
        <v>3505</v>
      </c>
      <c r="H266" s="101" t="s">
        <v>913</v>
      </c>
      <c r="J266" s="101" t="s">
        <v>951</v>
      </c>
      <c r="K266" s="368">
        <v>7000</v>
      </c>
      <c r="L266" s="217" t="s">
        <v>3334</v>
      </c>
      <c r="M266" s="38">
        <v>44729</v>
      </c>
      <c r="N266" s="217" t="s">
        <v>3497</v>
      </c>
      <c r="O266" s="369">
        <v>0.4</v>
      </c>
      <c r="P266" s="369">
        <v>14</v>
      </c>
      <c r="Q266" s="217" t="s">
        <v>1445</v>
      </c>
      <c r="R266" s="217" t="s">
        <v>3335</v>
      </c>
      <c r="S266" s="274"/>
      <c r="T266" s="217">
        <v>549</v>
      </c>
      <c r="U266" s="369">
        <v>2.1800000000000002</v>
      </c>
      <c r="V266" s="68">
        <f t="shared" ref="V266:V268" si="9">(U266/(660*T266))*1000000</f>
        <v>6.0164486393994592</v>
      </c>
      <c r="W266" s="13" t="s">
        <v>932</v>
      </c>
      <c r="Z266" s="369"/>
      <c r="AE266" s="369"/>
      <c r="AG266" s="24">
        <f>IF(AH266="","",VLOOKUP(AH266,Mapping!AT:AU,2,FALSE))</f>
        <v>2</v>
      </c>
      <c r="AH266" s="13" t="s">
        <v>1</v>
      </c>
    </row>
    <row r="267" spans="1:34">
      <c r="A267" t="s">
        <v>225</v>
      </c>
      <c r="B267" s="44">
        <v>19920200</v>
      </c>
      <c r="C267" s="23">
        <f>IFERROR(VLOOKUP(D267,Mapping!AW:BA,5,FALSE),"")</f>
        <v>3</v>
      </c>
      <c r="D267" s="43" t="s">
        <v>943</v>
      </c>
      <c r="E267" s="37" t="s">
        <v>3506</v>
      </c>
      <c r="F267" s="38">
        <v>44700</v>
      </c>
      <c r="G267" s="37" t="s">
        <v>2933</v>
      </c>
      <c r="H267" s="13"/>
      <c r="I267" s="13" t="s">
        <v>914</v>
      </c>
      <c r="J267" s="13" t="s">
        <v>951</v>
      </c>
      <c r="K267" s="69">
        <v>7000</v>
      </c>
      <c r="L267" s="36" t="s">
        <v>3334</v>
      </c>
      <c r="M267" s="38">
        <v>44712</v>
      </c>
      <c r="N267" s="37">
        <v>1265</v>
      </c>
      <c r="O267" s="68">
        <v>1.88</v>
      </c>
      <c r="P267" s="68">
        <v>25</v>
      </c>
      <c r="Q267" s="37" t="s">
        <v>3420</v>
      </c>
      <c r="R267" s="36" t="s">
        <v>3335</v>
      </c>
      <c r="S267" s="38">
        <v>44712</v>
      </c>
      <c r="T267" s="37">
        <v>451</v>
      </c>
      <c r="U267" s="68">
        <v>17.899999999999999</v>
      </c>
      <c r="V267" s="68">
        <f t="shared" si="9"/>
        <v>60.135725324195384</v>
      </c>
      <c r="W267" s="13" t="s">
        <v>932</v>
      </c>
      <c r="X267" s="37"/>
      <c r="Y267" s="37"/>
      <c r="Z267" s="68"/>
      <c r="AA267" s="38"/>
      <c r="AB267" s="36"/>
      <c r="AC267" s="36"/>
      <c r="AD267" s="37"/>
      <c r="AE267" s="68"/>
      <c r="AF267" s="37"/>
      <c r="AG267" s="24">
        <f>IF(AH267="","",VLOOKUP(AH267,Mapping!AT:AU,2,FALSE))</f>
        <v>2</v>
      </c>
      <c r="AH267" s="13" t="s">
        <v>1</v>
      </c>
    </row>
    <row r="268" spans="1:34">
      <c r="A268" t="s">
        <v>325</v>
      </c>
      <c r="B268" s="44" t="s">
        <v>324</v>
      </c>
      <c r="C268" s="23">
        <f>IFERROR(VLOOKUP(D268,Mapping!AW:BA,5,FALSE),"")</f>
        <v>2</v>
      </c>
      <c r="D268" s="43" t="s">
        <v>925</v>
      </c>
      <c r="E268" s="37" t="s">
        <v>3507</v>
      </c>
      <c r="F268" s="38">
        <v>44700</v>
      </c>
      <c r="G268" s="37" t="s">
        <v>2933</v>
      </c>
      <c r="H268" s="13" t="s">
        <v>3340</v>
      </c>
      <c r="I268" s="13" t="s">
        <v>914</v>
      </c>
      <c r="J268" s="13" t="s">
        <v>951</v>
      </c>
      <c r="K268" s="69">
        <v>7000</v>
      </c>
      <c r="L268" s="36" t="s">
        <v>3334</v>
      </c>
      <c r="M268" s="38">
        <v>1501</v>
      </c>
      <c r="N268" s="382">
        <v>44712</v>
      </c>
      <c r="O268" s="68">
        <v>0.95399999999999996</v>
      </c>
      <c r="P268" s="68">
        <v>25</v>
      </c>
      <c r="Q268" s="37" t="s">
        <v>3418</v>
      </c>
      <c r="R268" s="36" t="s">
        <v>3335</v>
      </c>
      <c r="S268" s="38">
        <v>44712</v>
      </c>
      <c r="T268" s="37">
        <v>448</v>
      </c>
      <c r="U268" s="68">
        <v>9.16</v>
      </c>
      <c r="V268" s="68">
        <f t="shared" si="9"/>
        <v>30.979437229437227</v>
      </c>
      <c r="W268" s="13" t="s">
        <v>932</v>
      </c>
      <c r="X268" s="37"/>
      <c r="Y268" s="37"/>
      <c r="Z268" s="68"/>
      <c r="AA268" s="38"/>
      <c r="AB268" s="37"/>
      <c r="AC268" s="37"/>
      <c r="AD268" s="37"/>
      <c r="AE268" s="68"/>
      <c r="AF268" s="37"/>
      <c r="AG268" s="24">
        <f>IF(AH268="","",VLOOKUP(AH268,Mapping!AT:AU,2,FALSE))</f>
        <v>2</v>
      </c>
      <c r="AH268" s="13" t="s">
        <v>1</v>
      </c>
    </row>
    <row r="269" spans="1:34">
      <c r="A269" t="s">
        <v>259</v>
      </c>
      <c r="B269" s="370">
        <v>20150712</v>
      </c>
      <c r="C269" s="371">
        <f>IFERROR(VLOOKUP(D269,Mapping!AW:BA,5,FALSE),"")</f>
        <v>2</v>
      </c>
      <c r="D269" s="372" t="s">
        <v>925</v>
      </c>
      <c r="E269" s="373" t="s">
        <v>3507</v>
      </c>
      <c r="F269" s="374">
        <v>44707</v>
      </c>
      <c r="G269" s="373" t="s">
        <v>2933</v>
      </c>
      <c r="H269" s="102" t="s">
        <v>913</v>
      </c>
      <c r="I269" s="102" t="s">
        <v>914</v>
      </c>
      <c r="J269" s="102" t="s">
        <v>951</v>
      </c>
      <c r="K269" s="375" t="s">
        <v>940</v>
      </c>
      <c r="L269" s="376" t="s">
        <v>940</v>
      </c>
      <c r="M269" s="374" t="s">
        <v>940</v>
      </c>
      <c r="N269" s="373" t="s">
        <v>940</v>
      </c>
      <c r="O269" s="377" t="s">
        <v>940</v>
      </c>
      <c r="P269" s="377" t="s">
        <v>940</v>
      </c>
      <c r="Q269" s="373" t="s">
        <v>940</v>
      </c>
      <c r="R269" s="376" t="s">
        <v>940</v>
      </c>
      <c r="S269" s="374" t="s">
        <v>940</v>
      </c>
      <c r="T269" s="373" t="s">
        <v>940</v>
      </c>
      <c r="U269" s="377" t="s">
        <v>940</v>
      </c>
      <c r="V269" s="377" t="e">
        <f>(U269/(660*T269))*1000000</f>
        <v>#VALUE!</v>
      </c>
      <c r="W269" s="102" t="s">
        <v>911</v>
      </c>
      <c r="X269" s="373"/>
      <c r="Y269" s="373"/>
      <c r="Z269" s="377"/>
      <c r="AA269" s="374"/>
      <c r="AB269" s="373"/>
      <c r="AC269" s="373"/>
      <c r="AD269" s="373"/>
      <c r="AE269" s="377"/>
      <c r="AF269" s="373"/>
      <c r="AG269" s="378">
        <f>IF(AH269="","",VLOOKUP(AH269,Mapping!AT:AU,2,FALSE))</f>
        <v>2</v>
      </c>
      <c r="AH269" s="102" t="s">
        <v>1</v>
      </c>
    </row>
    <row r="270" spans="1:34">
      <c r="A270" t="s">
        <v>263</v>
      </c>
      <c r="B270" s="217">
        <v>20174902</v>
      </c>
      <c r="C270" s="99">
        <f>IFERROR(VLOOKUP(D270,Mapping!AW:BA,5,FALSE),"")</f>
        <v>2</v>
      </c>
      <c r="D270" s="273" t="s">
        <v>925</v>
      </c>
      <c r="E270" s="217"/>
      <c r="F270" s="274">
        <v>44679</v>
      </c>
      <c r="G270" s="217" t="s">
        <v>2933</v>
      </c>
      <c r="H270" s="101" t="s">
        <v>934</v>
      </c>
      <c r="I270" s="101"/>
      <c r="J270" s="101" t="s">
        <v>951</v>
      </c>
      <c r="K270" s="368">
        <v>7000</v>
      </c>
      <c r="L270" s="217" t="s">
        <v>3334</v>
      </c>
      <c r="M270" s="274">
        <v>44698</v>
      </c>
      <c r="N270" s="217">
        <v>1237</v>
      </c>
      <c r="O270" s="369">
        <v>0.67400000000000004</v>
      </c>
      <c r="P270" s="369">
        <v>23.59</v>
      </c>
      <c r="Q270" s="217" t="s">
        <v>1422</v>
      </c>
      <c r="R270" s="217" t="s">
        <v>3335</v>
      </c>
      <c r="S270" s="274">
        <v>44698</v>
      </c>
      <c r="T270" s="217">
        <v>412</v>
      </c>
      <c r="U270" s="369">
        <v>10.4</v>
      </c>
      <c r="V270" s="408">
        <f t="shared" ref="V270:V271" si="10">(U270/(660*T270))*1000000</f>
        <v>38.246543100912035</v>
      </c>
      <c r="W270" s="101"/>
      <c r="X270" s="264"/>
      <c r="Y270" s="264"/>
      <c r="Z270" s="408"/>
      <c r="AA270" s="409"/>
      <c r="AB270" s="264"/>
      <c r="AC270" s="264"/>
      <c r="AD270" s="264"/>
      <c r="AE270" s="408"/>
      <c r="AF270" s="264"/>
      <c r="AG270" s="100">
        <f>IF(AH270="","",VLOOKUP(AH270,Mapping!AT:AU,2,FALSE))</f>
        <v>2</v>
      </c>
      <c r="AH270" s="101" t="s">
        <v>1</v>
      </c>
    </row>
    <row r="271" spans="1:34">
      <c r="A271" t="s">
        <v>263</v>
      </c>
      <c r="B271" s="217">
        <v>20174902</v>
      </c>
      <c r="C271" s="99">
        <f>IFERROR(VLOOKUP(D271,Mapping!AW:BA,5,FALSE),"")</f>
        <v>2</v>
      </c>
      <c r="D271" s="273" t="s">
        <v>925</v>
      </c>
      <c r="E271" s="217"/>
      <c r="F271" s="274">
        <v>44679</v>
      </c>
      <c r="G271" s="217" t="s">
        <v>2933</v>
      </c>
      <c r="H271" s="101" t="s">
        <v>934</v>
      </c>
      <c r="I271" s="101"/>
      <c r="J271" s="101" t="s">
        <v>951</v>
      </c>
      <c r="K271" s="368">
        <v>7000</v>
      </c>
      <c r="L271" s="217" t="s">
        <v>3334</v>
      </c>
      <c r="M271" s="274">
        <v>44698</v>
      </c>
      <c r="N271" s="217">
        <v>1838</v>
      </c>
      <c r="O271" s="369">
        <v>0.24399999999999999</v>
      </c>
      <c r="P271" s="369">
        <v>8.5399999999999991</v>
      </c>
      <c r="Q271" s="217" t="s">
        <v>1987</v>
      </c>
      <c r="R271" s="217" t="s">
        <v>3335</v>
      </c>
      <c r="S271" s="274">
        <v>44698</v>
      </c>
      <c r="T271" s="217">
        <v>409</v>
      </c>
      <c r="U271" s="369">
        <v>4.28</v>
      </c>
      <c r="V271" s="408">
        <f t="shared" si="10"/>
        <v>15.855375268578202</v>
      </c>
      <c r="W271" s="101"/>
      <c r="X271" s="264"/>
      <c r="Y271" s="264"/>
      <c r="Z271" s="408"/>
      <c r="AA271" s="409"/>
      <c r="AB271" s="264"/>
      <c r="AC271" s="264"/>
      <c r="AD271" s="264"/>
      <c r="AE271" s="408"/>
      <c r="AF271" s="264"/>
      <c r="AG271" s="100">
        <f>IF(AH271="","",VLOOKUP(AH271,Mapping!AT:AU,2,FALSE))</f>
        <v>2</v>
      </c>
      <c r="AH271" s="101" t="s">
        <v>1</v>
      </c>
    </row>
    <row r="272" spans="1:34">
      <c r="A272" t="s">
        <v>266</v>
      </c>
      <c r="B272" s="217">
        <v>20185945</v>
      </c>
      <c r="C272" s="99">
        <f>IFERROR(VLOOKUP(D272,Mapping!AW:BA,5,FALSE),"")</f>
        <v>2</v>
      </c>
      <c r="D272" s="273" t="s">
        <v>925</v>
      </c>
      <c r="E272" s="217"/>
      <c r="F272" s="274">
        <v>44734</v>
      </c>
      <c r="G272" s="217" t="s">
        <v>2879</v>
      </c>
      <c r="H272" s="101" t="s">
        <v>913</v>
      </c>
      <c r="I272" s="101" t="s">
        <v>950</v>
      </c>
      <c r="J272" s="101" t="s">
        <v>951</v>
      </c>
      <c r="K272" s="368">
        <v>7000</v>
      </c>
      <c r="L272" s="217" t="s">
        <v>3334</v>
      </c>
      <c r="M272" s="274">
        <v>44736</v>
      </c>
      <c r="N272" s="217">
        <v>1180</v>
      </c>
      <c r="O272" s="369">
        <v>0.56599999999999995</v>
      </c>
      <c r="P272" s="369">
        <v>19.809999999999999</v>
      </c>
      <c r="Q272" s="217" t="s">
        <v>3393</v>
      </c>
      <c r="R272" s="217" t="s">
        <v>3335</v>
      </c>
      <c r="S272" s="274">
        <v>44736</v>
      </c>
      <c r="T272" s="217">
        <v>435</v>
      </c>
      <c r="U272" s="369">
        <v>10.5</v>
      </c>
      <c r="V272" s="408">
        <f t="shared" ref="V272:V287" si="11">(U272/(660*T272))*1000000</f>
        <v>36.572622779519328</v>
      </c>
      <c r="W272" s="101" t="s">
        <v>932</v>
      </c>
      <c r="X272" s="264"/>
      <c r="Y272" s="264"/>
      <c r="Z272" s="408"/>
      <c r="AA272" s="409"/>
      <c r="AB272" s="485" t="s">
        <v>3508</v>
      </c>
      <c r="AC272" s="264"/>
      <c r="AD272" s="264"/>
      <c r="AE272" s="408"/>
      <c r="AF272" s="264"/>
      <c r="AG272" s="100">
        <f>IF(AH272="","",VLOOKUP(AH272,Mapping!AT:AU,2,FALSE))</f>
        <v>2</v>
      </c>
      <c r="AH272" s="101" t="s">
        <v>1</v>
      </c>
    </row>
    <row r="273" spans="1:34">
      <c r="A273" t="s">
        <v>266</v>
      </c>
      <c r="B273" s="217">
        <v>20185945</v>
      </c>
      <c r="C273" s="99">
        <f>IFERROR(VLOOKUP(D273,Mapping!AW:BA,5,FALSE),"")</f>
        <v>2</v>
      </c>
      <c r="D273" s="273" t="s">
        <v>925</v>
      </c>
      <c r="E273" s="16" t="s">
        <v>3509</v>
      </c>
      <c r="F273" s="274">
        <v>44734</v>
      </c>
      <c r="G273" s="217" t="s">
        <v>2879</v>
      </c>
      <c r="H273" s="101" t="s">
        <v>934</v>
      </c>
      <c r="I273" s="101"/>
      <c r="J273" s="101" t="s">
        <v>951</v>
      </c>
      <c r="K273" s="368">
        <v>7000</v>
      </c>
      <c r="L273" s="217" t="s">
        <v>3334</v>
      </c>
      <c r="M273" s="274">
        <v>44736</v>
      </c>
      <c r="N273" s="217">
        <v>1076</v>
      </c>
      <c r="O273" s="369">
        <v>0.42799999999999999</v>
      </c>
      <c r="P273" s="369">
        <v>14.98</v>
      </c>
      <c r="Q273" s="217" t="s">
        <v>3392</v>
      </c>
      <c r="R273" s="217" t="s">
        <v>3335</v>
      </c>
      <c r="S273" s="274">
        <v>44736</v>
      </c>
      <c r="T273" s="217">
        <v>429</v>
      </c>
      <c r="U273" s="369">
        <v>8.42</v>
      </c>
      <c r="V273" s="408">
        <f t="shared" si="11"/>
        <v>29.73793882884792</v>
      </c>
      <c r="W273" s="101" t="s">
        <v>932</v>
      </c>
      <c r="X273" s="264"/>
      <c r="Y273" s="264"/>
      <c r="Z273" s="408"/>
      <c r="AA273" s="409"/>
      <c r="AB273" s="264"/>
      <c r="AC273" s="264"/>
      <c r="AD273" s="264"/>
      <c r="AE273" s="408"/>
      <c r="AF273" s="264"/>
      <c r="AG273" s="100">
        <f>IF(AH273="","",VLOOKUP(AH273,Mapping!AT:AU,2,FALSE))</f>
        <v>2</v>
      </c>
      <c r="AH273" s="101" t="s">
        <v>1</v>
      </c>
    </row>
    <row r="274" spans="1:34">
      <c r="A274" t="s">
        <v>209</v>
      </c>
      <c r="B274" s="217">
        <v>19910006</v>
      </c>
      <c r="C274" s="99">
        <f>IFERROR(VLOOKUP(D274,Mapping!AW:BA,5,FALSE),"")</f>
        <v>3</v>
      </c>
      <c r="D274" s="273" t="s">
        <v>943</v>
      </c>
      <c r="E274" s="217"/>
      <c r="F274" s="274">
        <v>44734</v>
      </c>
      <c r="G274" s="217" t="s">
        <v>2879</v>
      </c>
      <c r="H274" s="101" t="s">
        <v>913</v>
      </c>
      <c r="I274" s="101" t="s">
        <v>914</v>
      </c>
      <c r="J274" s="101" t="s">
        <v>951</v>
      </c>
      <c r="K274" s="368">
        <v>7000</v>
      </c>
      <c r="L274" s="217" t="s">
        <v>3334</v>
      </c>
      <c r="M274" s="274">
        <v>44736</v>
      </c>
      <c r="N274" s="217">
        <v>1179</v>
      </c>
      <c r="O274" s="369">
        <v>0.25</v>
      </c>
      <c r="P274" s="369">
        <v>8.75</v>
      </c>
      <c r="Q274" s="217" t="s">
        <v>2698</v>
      </c>
      <c r="R274" s="217" t="s">
        <v>3335</v>
      </c>
      <c r="S274" s="274">
        <v>44736</v>
      </c>
      <c r="T274" s="217">
        <v>457</v>
      </c>
      <c r="U274" s="369">
        <v>2.98</v>
      </c>
      <c r="V274" s="408">
        <f t="shared" si="11"/>
        <v>9.8799814335919365</v>
      </c>
      <c r="W274" s="101" t="s">
        <v>932</v>
      </c>
      <c r="X274" s="264"/>
      <c r="Y274" s="264"/>
      <c r="Z274" s="408"/>
      <c r="AA274" s="409"/>
      <c r="AB274" s="264"/>
      <c r="AC274" s="264"/>
      <c r="AD274" s="264"/>
      <c r="AE274" s="408"/>
      <c r="AF274" s="264"/>
      <c r="AG274" s="100">
        <f>IF(AH274="","",VLOOKUP(AH274,Mapping!AT:AU,2,FALSE))</f>
        <v>2</v>
      </c>
      <c r="AH274" s="101" t="s">
        <v>1</v>
      </c>
    </row>
    <row r="275" spans="1:34">
      <c r="A275" t="s">
        <v>209</v>
      </c>
      <c r="B275" s="217">
        <v>19910006</v>
      </c>
      <c r="C275" s="99">
        <f>IFERROR(VLOOKUP(D275,Mapping!AW:BA,5,FALSE),"")</f>
        <v>3</v>
      </c>
      <c r="D275" s="273" t="s">
        <v>943</v>
      </c>
      <c r="E275" s="16" t="s">
        <v>3509</v>
      </c>
      <c r="F275" s="274">
        <v>44734</v>
      </c>
      <c r="G275" s="217" t="s">
        <v>2879</v>
      </c>
      <c r="H275" s="101" t="s">
        <v>934</v>
      </c>
      <c r="I275" s="101"/>
      <c r="J275" s="101" t="s">
        <v>951</v>
      </c>
      <c r="K275" s="368">
        <v>7000</v>
      </c>
      <c r="L275" s="217" t="s">
        <v>3334</v>
      </c>
      <c r="M275" s="274">
        <v>44736</v>
      </c>
      <c r="N275" s="217">
        <v>1085</v>
      </c>
      <c r="O275" s="369">
        <v>0.23</v>
      </c>
      <c r="P275" s="369">
        <v>8.0500000000000007</v>
      </c>
      <c r="Q275" s="217" t="s">
        <v>2454</v>
      </c>
      <c r="R275" s="217" t="s">
        <v>3335</v>
      </c>
      <c r="S275" s="274">
        <v>44736</v>
      </c>
      <c r="T275" s="217">
        <v>444</v>
      </c>
      <c r="U275" s="369">
        <v>3.34</v>
      </c>
      <c r="V275" s="408">
        <f t="shared" si="11"/>
        <v>11.397761397761398</v>
      </c>
      <c r="W275" s="101" t="s">
        <v>932</v>
      </c>
      <c r="X275" s="264"/>
      <c r="Y275" s="264"/>
      <c r="Z275" s="408"/>
      <c r="AA275" s="409"/>
      <c r="AB275" s="264"/>
      <c r="AC275" s="264"/>
      <c r="AD275" s="264"/>
      <c r="AE275" s="408"/>
      <c r="AF275" s="264"/>
      <c r="AG275" s="100">
        <f>IF(AH275="","",VLOOKUP(AH275,Mapping!AT:AU,2,FALSE))</f>
        <v>2</v>
      </c>
      <c r="AH275" s="101" t="s">
        <v>1</v>
      </c>
    </row>
    <row r="276" spans="1:34">
      <c r="A276" t="s">
        <v>237</v>
      </c>
      <c r="B276" s="217">
        <v>19980098</v>
      </c>
      <c r="C276" s="99">
        <f>IFERROR(VLOOKUP(D276,Mapping!AW:BA,5,FALSE),"")</f>
        <v>3</v>
      </c>
      <c r="D276" s="217" t="s">
        <v>3510</v>
      </c>
      <c r="E276" s="217" t="s">
        <v>3511</v>
      </c>
      <c r="F276" s="274">
        <v>44740</v>
      </c>
      <c r="G276" s="217" t="s">
        <v>3505</v>
      </c>
      <c r="H276" s="101" t="s">
        <v>934</v>
      </c>
      <c r="I276" s="101"/>
      <c r="J276" s="101" t="s">
        <v>951</v>
      </c>
      <c r="K276" s="368">
        <v>7000</v>
      </c>
      <c r="L276" s="217" t="s">
        <v>3334</v>
      </c>
      <c r="M276" s="274">
        <v>44755</v>
      </c>
      <c r="N276" s="217">
        <v>1054</v>
      </c>
      <c r="O276" s="369">
        <v>1.32</v>
      </c>
      <c r="P276" s="369">
        <v>25.08</v>
      </c>
      <c r="Q276" s="217" t="s">
        <v>2491</v>
      </c>
      <c r="R276" s="217" t="s">
        <v>3494</v>
      </c>
      <c r="S276" s="274">
        <v>44761</v>
      </c>
      <c r="T276" s="217">
        <v>454</v>
      </c>
      <c r="U276" s="369">
        <v>18.3</v>
      </c>
      <c r="V276" s="408">
        <f t="shared" si="11"/>
        <v>61.073287945534645</v>
      </c>
      <c r="W276" s="101" t="s">
        <v>932</v>
      </c>
      <c r="X276" s="264"/>
      <c r="Y276" s="264"/>
      <c r="Z276" s="408"/>
      <c r="AA276" s="409"/>
      <c r="AB276" s="264"/>
      <c r="AC276" s="264"/>
      <c r="AD276" s="264"/>
      <c r="AE276" s="408"/>
      <c r="AF276" s="264"/>
      <c r="AG276" s="100">
        <f>IF(AH276="","",VLOOKUP(AH276,Mapping!AT:AU,2,FALSE))</f>
        <v>2</v>
      </c>
      <c r="AH276" s="101" t="s">
        <v>1</v>
      </c>
    </row>
    <row r="277" spans="1:34">
      <c r="A277" t="s">
        <v>237</v>
      </c>
      <c r="B277" s="217">
        <v>19980098</v>
      </c>
      <c r="C277" s="99">
        <f>IFERROR(VLOOKUP(D277,Mapping!AW:BA,5,FALSE),"")</f>
        <v>3</v>
      </c>
      <c r="D277" s="217" t="s">
        <v>3510</v>
      </c>
      <c r="E277" s="217" t="s">
        <v>3512</v>
      </c>
      <c r="F277" s="274">
        <v>44740</v>
      </c>
      <c r="G277" s="217" t="s">
        <v>3505</v>
      </c>
      <c r="H277" s="101" t="s">
        <v>913</v>
      </c>
      <c r="I277" s="101"/>
      <c r="J277" s="101" t="s">
        <v>951</v>
      </c>
      <c r="K277" s="368">
        <v>7000</v>
      </c>
      <c r="L277" s="217" t="s">
        <v>3334</v>
      </c>
      <c r="M277" s="274">
        <v>44755</v>
      </c>
      <c r="N277" s="217">
        <v>1256</v>
      </c>
      <c r="O277" s="369">
        <v>0.42</v>
      </c>
      <c r="P277" s="369">
        <v>14.7</v>
      </c>
      <c r="Q277" s="217" t="s">
        <v>2511</v>
      </c>
      <c r="R277" s="217" t="s">
        <v>3494</v>
      </c>
      <c r="S277" s="274">
        <v>44761</v>
      </c>
      <c r="T277" s="217">
        <v>441</v>
      </c>
      <c r="U277" s="369">
        <v>13.3</v>
      </c>
      <c r="V277" s="408">
        <f t="shared" si="11"/>
        <v>45.6950456950457</v>
      </c>
      <c r="W277" s="101" t="s">
        <v>932</v>
      </c>
      <c r="X277" s="264"/>
      <c r="Y277" s="264"/>
      <c r="Z277" s="408"/>
      <c r="AA277" s="409"/>
      <c r="AB277" s="264"/>
      <c r="AC277" s="264"/>
      <c r="AD277" s="264"/>
      <c r="AE277" s="408"/>
      <c r="AF277" s="264"/>
      <c r="AG277" s="100">
        <f>IF(AH277="","",VLOOKUP(AH277,Mapping!AT:AU,2,FALSE))</f>
        <v>2</v>
      </c>
      <c r="AH277" s="101" t="s">
        <v>1</v>
      </c>
    </row>
    <row r="278" spans="1:34">
      <c r="A278" t="s">
        <v>262</v>
      </c>
      <c r="B278" s="217">
        <v>20152915</v>
      </c>
      <c r="C278" s="99">
        <f>IFERROR(VLOOKUP(D278,Mapping!AW:BA,5,FALSE),"")</f>
        <v>2</v>
      </c>
      <c r="D278" s="217" t="s">
        <v>925</v>
      </c>
      <c r="E278" s="217" t="s">
        <v>3511</v>
      </c>
      <c r="F278" s="274">
        <v>44740</v>
      </c>
      <c r="G278" s="217" t="s">
        <v>3505</v>
      </c>
      <c r="H278" s="101" t="s">
        <v>934</v>
      </c>
      <c r="I278" s="101"/>
      <c r="J278" s="101" t="s">
        <v>951</v>
      </c>
      <c r="K278" s="368">
        <v>7000</v>
      </c>
      <c r="L278" s="217" t="s">
        <v>3334</v>
      </c>
      <c r="M278" s="274">
        <v>44755</v>
      </c>
      <c r="N278" s="217">
        <v>930</v>
      </c>
      <c r="O278" s="369">
        <v>0.75800000000000001</v>
      </c>
      <c r="P278" s="369">
        <v>25.013999999999999</v>
      </c>
      <c r="Q278" s="217" t="s">
        <v>2517</v>
      </c>
      <c r="R278" s="217" t="s">
        <v>3494</v>
      </c>
      <c r="S278" s="274">
        <v>44761</v>
      </c>
      <c r="T278" s="217">
        <v>451</v>
      </c>
      <c r="U278" s="369">
        <v>22.8</v>
      </c>
      <c r="V278" s="408">
        <f t="shared" si="11"/>
        <v>76.597460189477928</v>
      </c>
      <c r="W278" s="101" t="s">
        <v>932</v>
      </c>
      <c r="X278" s="264"/>
      <c r="Y278" s="264"/>
      <c r="Z278" s="408"/>
      <c r="AA278" s="409"/>
      <c r="AB278" s="264"/>
      <c r="AC278" s="264"/>
      <c r="AD278" s="264"/>
      <c r="AE278" s="408"/>
      <c r="AF278" s="264"/>
      <c r="AG278" s="100">
        <f>IF(AH278="","",VLOOKUP(AH278,Mapping!AT:AU,2,FALSE))</f>
        <v>2</v>
      </c>
      <c r="AH278" s="101" t="s">
        <v>1</v>
      </c>
    </row>
    <row r="279" spans="1:34">
      <c r="A279" t="s">
        <v>262</v>
      </c>
      <c r="B279" s="217">
        <v>20152915</v>
      </c>
      <c r="C279" s="99">
        <f>IFERROR(VLOOKUP(D279,Mapping!AW:BA,5,FALSE),"")</f>
        <v>2</v>
      </c>
      <c r="D279" s="217" t="s">
        <v>925</v>
      </c>
      <c r="E279" s="217" t="s">
        <v>3512</v>
      </c>
      <c r="F279" s="274">
        <v>44740</v>
      </c>
      <c r="G279" s="217" t="s">
        <v>3505</v>
      </c>
      <c r="H279" s="101" t="s">
        <v>913</v>
      </c>
      <c r="I279" s="101"/>
      <c r="J279" s="101" t="s">
        <v>951</v>
      </c>
      <c r="K279" s="368">
        <v>7000</v>
      </c>
      <c r="L279" s="217" t="s">
        <v>3334</v>
      </c>
      <c r="M279" s="274">
        <v>44755</v>
      </c>
      <c r="N279" s="217">
        <v>1292</v>
      </c>
      <c r="O279" s="369">
        <v>0.52800000000000002</v>
      </c>
      <c r="P279" s="369">
        <v>18.48</v>
      </c>
      <c r="Q279" s="217" t="s">
        <v>2518</v>
      </c>
      <c r="R279" s="217" t="s">
        <v>3335</v>
      </c>
      <c r="S279" s="274">
        <v>44755</v>
      </c>
      <c r="T279" s="217">
        <v>451</v>
      </c>
      <c r="U279" s="369">
        <v>8.8800000000000008</v>
      </c>
      <c r="V279" s="408">
        <f t="shared" si="11"/>
        <v>29.83269502116509</v>
      </c>
      <c r="W279" s="101" t="s">
        <v>932</v>
      </c>
      <c r="X279" s="264"/>
      <c r="Y279" s="264"/>
      <c r="Z279" s="408"/>
      <c r="AA279" s="409"/>
      <c r="AB279" s="264"/>
      <c r="AC279" s="264"/>
      <c r="AD279" s="264"/>
      <c r="AE279" s="408"/>
      <c r="AF279" s="264"/>
      <c r="AG279" s="100">
        <f>IF(AH279="","",VLOOKUP(AH279,Mapping!AT:AU,2,FALSE))</f>
        <v>2</v>
      </c>
      <c r="AH279" s="101" t="s">
        <v>1</v>
      </c>
    </row>
    <row r="280" spans="1:34">
      <c r="A280" t="s">
        <v>228</v>
      </c>
      <c r="B280" s="97">
        <v>19930154</v>
      </c>
      <c r="C280" s="99">
        <f>IFERROR(VLOOKUP(D280,Mapping!AW:BA,5,FALSE),"")</f>
        <v>3</v>
      </c>
      <c r="D280" s="273" t="s">
        <v>943</v>
      </c>
      <c r="E280" s="16" t="s">
        <v>3509</v>
      </c>
      <c r="F280" s="274">
        <v>44756</v>
      </c>
      <c r="G280" s="217" t="s">
        <v>2879</v>
      </c>
      <c r="H280" s="101" t="s">
        <v>934</v>
      </c>
      <c r="I280" s="101"/>
      <c r="J280" s="101" t="s">
        <v>951</v>
      </c>
      <c r="K280" s="368">
        <v>7000</v>
      </c>
      <c r="L280" s="217" t="s">
        <v>3334</v>
      </c>
      <c r="M280" s="274">
        <v>44767</v>
      </c>
      <c r="N280" s="217">
        <v>986</v>
      </c>
      <c r="O280" s="369">
        <v>0.76200000000000001</v>
      </c>
      <c r="P280" s="369">
        <v>25</v>
      </c>
      <c r="Q280" s="217" t="s">
        <v>2502</v>
      </c>
      <c r="R280" s="217" t="s">
        <v>3494</v>
      </c>
      <c r="S280" s="274">
        <v>44767</v>
      </c>
      <c r="T280" s="217">
        <v>511</v>
      </c>
      <c r="U280" s="369">
        <v>19.899999999999999</v>
      </c>
      <c r="V280" s="408">
        <f t="shared" si="11"/>
        <v>59.004922018620647</v>
      </c>
      <c r="W280" s="101" t="s">
        <v>932</v>
      </c>
      <c r="X280" s="264"/>
      <c r="Y280" s="264"/>
      <c r="Z280" s="408"/>
      <c r="AA280" s="409"/>
      <c r="AB280" s="264"/>
      <c r="AC280" s="264"/>
      <c r="AD280" s="264"/>
      <c r="AE280" s="408"/>
      <c r="AF280" s="264"/>
      <c r="AG280" s="100">
        <f>IF(AH280="","",VLOOKUP(AH280,Mapping!AT:AU,2,FALSE))</f>
        <v>2</v>
      </c>
      <c r="AH280" s="101" t="s">
        <v>1</v>
      </c>
    </row>
    <row r="281" spans="1:34">
      <c r="A281" t="s">
        <v>228</v>
      </c>
      <c r="B281" s="97">
        <v>19930154</v>
      </c>
      <c r="C281" s="99">
        <f>IFERROR(VLOOKUP(D281,Mapping!AW:BA,5,FALSE),"")</f>
        <v>3</v>
      </c>
      <c r="D281" s="273" t="s">
        <v>943</v>
      </c>
      <c r="E281" s="217"/>
      <c r="F281" s="274">
        <v>44756</v>
      </c>
      <c r="G281" s="217" t="s">
        <v>2879</v>
      </c>
      <c r="H281" s="101" t="s">
        <v>913</v>
      </c>
      <c r="I281" s="101" t="s">
        <v>914</v>
      </c>
      <c r="J281" s="101" t="s">
        <v>951</v>
      </c>
      <c r="K281" s="368">
        <v>7000</v>
      </c>
      <c r="L281" s="217" t="s">
        <v>3334</v>
      </c>
      <c r="M281" s="274">
        <v>44767</v>
      </c>
      <c r="N281" s="217">
        <v>1169</v>
      </c>
      <c r="O281" s="369">
        <v>0.34200000000000003</v>
      </c>
      <c r="P281" s="369">
        <v>11.97</v>
      </c>
      <c r="Q281" s="217" t="s">
        <v>2497</v>
      </c>
      <c r="R281" s="217" t="s">
        <v>3494</v>
      </c>
      <c r="S281" s="274">
        <v>44767</v>
      </c>
      <c r="T281" s="217">
        <v>447</v>
      </c>
      <c r="U281" s="369">
        <v>8.84</v>
      </c>
      <c r="V281" s="408">
        <f t="shared" si="11"/>
        <v>29.964070232526609</v>
      </c>
      <c r="W281" s="101" t="s">
        <v>932</v>
      </c>
      <c r="X281" s="264"/>
      <c r="Y281" s="264"/>
      <c r="Z281" s="408"/>
      <c r="AA281" s="409"/>
      <c r="AB281" s="264"/>
      <c r="AC281" s="264"/>
      <c r="AD281" s="264"/>
      <c r="AE281" s="408"/>
      <c r="AF281" s="264"/>
      <c r="AG281" s="100">
        <f>IF(AH281="","",VLOOKUP(AH281,Mapping!AT:AU,2,FALSE))</f>
        <v>2</v>
      </c>
      <c r="AH281" s="101" t="s">
        <v>1</v>
      </c>
    </row>
    <row r="282" spans="1:34">
      <c r="A282" t="s">
        <v>258</v>
      </c>
      <c r="B282" s="97">
        <v>20141901</v>
      </c>
      <c r="C282" s="99">
        <f>IFERROR(VLOOKUP(D282,Mapping!AW:BA,5,FALSE),"")</f>
        <v>2</v>
      </c>
      <c r="D282" s="217" t="s">
        <v>925</v>
      </c>
      <c r="E282" s="16" t="s">
        <v>3509</v>
      </c>
      <c r="F282" s="274">
        <v>44756</v>
      </c>
      <c r="G282" s="217" t="s">
        <v>2879</v>
      </c>
      <c r="H282" s="101" t="s">
        <v>934</v>
      </c>
      <c r="I282" s="101"/>
      <c r="J282" s="101" t="s">
        <v>951</v>
      </c>
      <c r="K282" s="368">
        <v>7000</v>
      </c>
      <c r="L282" s="217" t="s">
        <v>3334</v>
      </c>
      <c r="M282" s="274">
        <v>44767</v>
      </c>
      <c r="N282" s="217">
        <v>899</v>
      </c>
      <c r="O282" s="369">
        <v>0.47599999999999998</v>
      </c>
      <c r="P282" s="369">
        <v>16.66</v>
      </c>
      <c r="Q282" s="217" t="s">
        <v>2489</v>
      </c>
      <c r="R282" s="217" t="s">
        <v>3494</v>
      </c>
      <c r="S282" s="274">
        <v>44767</v>
      </c>
      <c r="T282" s="217">
        <v>450</v>
      </c>
      <c r="U282" s="369">
        <v>14</v>
      </c>
      <c r="V282" s="408">
        <f t="shared" si="11"/>
        <v>47.138047138047135</v>
      </c>
      <c r="W282" s="101" t="s">
        <v>932</v>
      </c>
      <c r="X282" s="264"/>
      <c r="Y282" s="264"/>
      <c r="Z282" s="408"/>
      <c r="AA282" s="409"/>
      <c r="AB282" s="264"/>
      <c r="AC282" s="264"/>
      <c r="AD282" s="264"/>
      <c r="AE282" s="408"/>
      <c r="AF282" s="264"/>
      <c r="AG282" s="100">
        <f>IF(AH282="","",VLOOKUP(AH282,Mapping!AT:AU,2,FALSE))</f>
        <v>2</v>
      </c>
      <c r="AH282" s="101" t="s">
        <v>1</v>
      </c>
    </row>
    <row r="283" spans="1:34">
      <c r="A283" t="s">
        <v>258</v>
      </c>
      <c r="B283" s="97">
        <v>20141901</v>
      </c>
      <c r="C283" s="99">
        <f>IFERROR(VLOOKUP(D283,Mapping!AW:BA,5,FALSE),"")</f>
        <v>2</v>
      </c>
      <c r="D283" s="217" t="s">
        <v>925</v>
      </c>
      <c r="E283" s="217"/>
      <c r="F283" s="274">
        <v>44756</v>
      </c>
      <c r="G283" s="217" t="s">
        <v>2879</v>
      </c>
      <c r="H283" s="101" t="s">
        <v>913</v>
      </c>
      <c r="I283" s="101" t="s">
        <v>914</v>
      </c>
      <c r="J283" s="101" t="s">
        <v>951</v>
      </c>
      <c r="K283" s="368">
        <v>7000</v>
      </c>
      <c r="L283" s="217" t="s">
        <v>3334</v>
      </c>
      <c r="M283" s="274">
        <v>44767</v>
      </c>
      <c r="N283" s="217">
        <v>1205</v>
      </c>
      <c r="O283" s="369">
        <v>0.33600000000000002</v>
      </c>
      <c r="P283" s="369">
        <v>11.6</v>
      </c>
      <c r="Q283" s="217" t="s">
        <v>2493</v>
      </c>
      <c r="R283" s="217" t="s">
        <v>3335</v>
      </c>
      <c r="S283" s="274">
        <v>44767</v>
      </c>
      <c r="T283" s="217">
        <v>445</v>
      </c>
      <c r="U283" s="369">
        <v>9.6999999999999993</v>
      </c>
      <c r="V283" s="408">
        <f t="shared" si="11"/>
        <v>33.026898195437518</v>
      </c>
      <c r="W283" s="101" t="s">
        <v>932</v>
      </c>
      <c r="X283" s="264"/>
      <c r="Y283" s="264"/>
      <c r="Z283" s="408"/>
      <c r="AA283" s="409"/>
      <c r="AB283" s="264"/>
      <c r="AC283" s="264"/>
      <c r="AD283" s="264"/>
      <c r="AE283" s="408"/>
      <c r="AF283" s="264"/>
      <c r="AG283" s="100">
        <f>IF(AH283="","",VLOOKUP(AH283,Mapping!AT:AU,2,FALSE))</f>
        <v>2</v>
      </c>
      <c r="AH283" s="101" t="s">
        <v>1</v>
      </c>
    </row>
    <row r="284" spans="1:34">
      <c r="A284" t="s">
        <v>245</v>
      </c>
      <c r="B284" s="97">
        <v>20060093</v>
      </c>
      <c r="C284" s="99">
        <f>IFERROR(VLOOKUP(D284,Mapping!AW:BA,5,FALSE),"")</f>
        <v>2</v>
      </c>
      <c r="D284" s="217" t="s">
        <v>925</v>
      </c>
      <c r="E284" s="217"/>
      <c r="F284" s="274">
        <v>44754</v>
      </c>
      <c r="G284" s="217" t="s">
        <v>2933</v>
      </c>
      <c r="H284" s="101" t="s">
        <v>913</v>
      </c>
      <c r="I284" s="101" t="s">
        <v>914</v>
      </c>
      <c r="J284" s="101" t="s">
        <v>951</v>
      </c>
      <c r="K284" s="368">
        <v>7000</v>
      </c>
      <c r="L284" s="217" t="s">
        <v>3334</v>
      </c>
      <c r="M284" s="274">
        <v>44761</v>
      </c>
      <c r="N284" s="217">
        <v>1534</v>
      </c>
      <c r="O284" s="369">
        <v>0.33200000000000002</v>
      </c>
      <c r="P284" s="369">
        <v>11.62</v>
      </c>
      <c r="Q284" s="217" t="s">
        <v>2519</v>
      </c>
      <c r="R284" s="217" t="s">
        <v>3335</v>
      </c>
      <c r="S284" s="274">
        <v>44761</v>
      </c>
      <c r="T284" s="217">
        <v>490</v>
      </c>
      <c r="U284" s="369">
        <v>5.94</v>
      </c>
      <c r="V284" s="408">
        <f t="shared" si="11"/>
        <v>18.367346938775512</v>
      </c>
      <c r="W284" s="101" t="s">
        <v>932</v>
      </c>
      <c r="X284" s="264"/>
      <c r="Y284" s="264"/>
      <c r="Z284" s="408"/>
      <c r="AA284" s="409"/>
      <c r="AB284" s="264"/>
      <c r="AC284" s="264"/>
      <c r="AD284" s="264"/>
      <c r="AE284" s="408"/>
      <c r="AF284" s="264"/>
      <c r="AG284" s="100">
        <f>IF(AH284="","",VLOOKUP(AH284,Mapping!AT:AU,2,FALSE))</f>
        <v>2</v>
      </c>
      <c r="AH284" s="101" t="s">
        <v>1</v>
      </c>
    </row>
    <row r="285" spans="1:34">
      <c r="A285" t="s">
        <v>245</v>
      </c>
      <c r="B285" s="97">
        <v>20060093</v>
      </c>
      <c r="C285" s="99">
        <f>IFERROR(VLOOKUP(D285,Mapping!AW:BA,5,FALSE),"")</f>
        <v>2</v>
      </c>
      <c r="D285" s="217" t="s">
        <v>925</v>
      </c>
      <c r="E285" s="16" t="s">
        <v>3509</v>
      </c>
      <c r="F285" s="274">
        <v>44754</v>
      </c>
      <c r="G285" s="217" t="s">
        <v>2933</v>
      </c>
      <c r="H285" s="101" t="s">
        <v>934</v>
      </c>
      <c r="I285" s="101" t="s">
        <v>914</v>
      </c>
      <c r="J285" s="101" t="s">
        <v>951</v>
      </c>
      <c r="K285" s="368">
        <v>7000</v>
      </c>
      <c r="L285" s="217" t="s">
        <v>3334</v>
      </c>
      <c r="M285" s="274">
        <v>44761</v>
      </c>
      <c r="N285" s="217">
        <v>1069</v>
      </c>
      <c r="O285" s="369">
        <v>0.96</v>
      </c>
      <c r="P285" s="369">
        <v>24.96</v>
      </c>
      <c r="Q285" s="217" t="s">
        <v>1334</v>
      </c>
      <c r="R285" s="217" t="s">
        <v>3335</v>
      </c>
      <c r="S285" s="274">
        <v>44761</v>
      </c>
      <c r="T285" s="217">
        <v>434</v>
      </c>
      <c r="U285" s="369">
        <v>16.2</v>
      </c>
      <c r="V285" s="408">
        <f t="shared" si="11"/>
        <v>56.556346878927521</v>
      </c>
      <c r="W285" s="101" t="s">
        <v>932</v>
      </c>
      <c r="X285" s="264"/>
      <c r="Y285" s="264"/>
      <c r="Z285" s="408"/>
      <c r="AA285" s="409"/>
      <c r="AB285" s="264"/>
      <c r="AC285" s="264"/>
      <c r="AD285" s="264"/>
      <c r="AE285" s="408"/>
      <c r="AF285" s="264"/>
      <c r="AG285" s="100">
        <f>IF(AH285="","",VLOOKUP(AH285,Mapping!AT:AU,2,FALSE))</f>
        <v>2</v>
      </c>
      <c r="AH285" s="101" t="s">
        <v>1</v>
      </c>
    </row>
    <row r="286" spans="1:34">
      <c r="A286" t="s">
        <v>259</v>
      </c>
      <c r="B286" s="217">
        <v>20150712</v>
      </c>
      <c r="C286" s="99">
        <f>IFERROR(VLOOKUP(D286,Mapping!AW:BA,5,FALSE),"")</f>
        <v>3</v>
      </c>
      <c r="D286" s="273" t="s">
        <v>943</v>
      </c>
      <c r="E286" s="217"/>
      <c r="F286" s="274">
        <v>44754</v>
      </c>
      <c r="G286" s="217" t="s">
        <v>2933</v>
      </c>
      <c r="H286" s="101" t="s">
        <v>913</v>
      </c>
      <c r="I286" s="101" t="s">
        <v>914</v>
      </c>
      <c r="J286" s="101" t="s">
        <v>951</v>
      </c>
      <c r="K286" s="368">
        <v>7000</v>
      </c>
      <c r="L286" s="217" t="s">
        <v>3334</v>
      </c>
      <c r="M286" s="274">
        <v>44761</v>
      </c>
      <c r="N286" s="217">
        <v>1163</v>
      </c>
      <c r="O286" s="369">
        <v>0.45</v>
      </c>
      <c r="P286" s="369">
        <v>15.75</v>
      </c>
      <c r="Q286" s="217" t="s">
        <v>3327</v>
      </c>
      <c r="R286" s="217" t="s">
        <v>3335</v>
      </c>
      <c r="S286" s="274">
        <v>44761</v>
      </c>
      <c r="T286" s="217">
        <v>434</v>
      </c>
      <c r="U286" s="369">
        <v>12.5</v>
      </c>
      <c r="V286" s="408">
        <f t="shared" si="11"/>
        <v>43.639156542382352</v>
      </c>
      <c r="W286" s="101" t="s">
        <v>932</v>
      </c>
      <c r="X286" s="264"/>
      <c r="Y286" s="264"/>
      <c r="Z286" s="408"/>
      <c r="AA286" s="409"/>
      <c r="AB286" s="264"/>
      <c r="AC286" s="264"/>
      <c r="AD286" s="264"/>
      <c r="AE286" s="408"/>
      <c r="AF286" s="264"/>
      <c r="AG286" s="100">
        <f>IF(AH286="","",VLOOKUP(AH286,Mapping!AT:AU,2,FALSE))</f>
        <v>2</v>
      </c>
      <c r="AH286" s="101" t="s">
        <v>1</v>
      </c>
    </row>
    <row r="287" spans="1:34">
      <c r="A287" t="s">
        <v>259</v>
      </c>
      <c r="B287" s="217">
        <v>20150712</v>
      </c>
      <c r="C287" s="99">
        <f>IFERROR(VLOOKUP(D287,Mapping!AW:BA,5,FALSE),"")</f>
        <v>3</v>
      </c>
      <c r="D287" s="273" t="s">
        <v>943</v>
      </c>
      <c r="E287" s="16" t="s">
        <v>3509</v>
      </c>
      <c r="F287" s="274">
        <v>44754</v>
      </c>
      <c r="G287" s="217" t="s">
        <v>2933</v>
      </c>
      <c r="H287" s="101" t="s">
        <v>934</v>
      </c>
      <c r="I287" s="101" t="s">
        <v>914</v>
      </c>
      <c r="J287" s="101" t="s">
        <v>951</v>
      </c>
      <c r="K287" s="368">
        <v>7000</v>
      </c>
      <c r="L287" s="217" t="s">
        <v>3334</v>
      </c>
      <c r="M287" s="274">
        <v>44761</v>
      </c>
      <c r="N287" s="217">
        <v>1130</v>
      </c>
      <c r="O287" s="369">
        <v>1.64</v>
      </c>
      <c r="P287" s="369">
        <v>24.93</v>
      </c>
      <c r="Q287" s="217" t="s">
        <v>3328</v>
      </c>
      <c r="R287" s="217" t="s">
        <v>3335</v>
      </c>
      <c r="S287" s="274">
        <v>44761</v>
      </c>
      <c r="T287" s="217">
        <v>432</v>
      </c>
      <c r="U287" s="369">
        <v>13.6</v>
      </c>
      <c r="V287" s="408">
        <f t="shared" si="11"/>
        <v>47.699214365881026</v>
      </c>
      <c r="W287" s="101" t="s">
        <v>932</v>
      </c>
      <c r="X287" s="264"/>
      <c r="Y287" s="264"/>
      <c r="Z287" s="408"/>
      <c r="AA287" s="409"/>
      <c r="AB287" s="264"/>
      <c r="AC287" s="264"/>
      <c r="AD287" s="264"/>
      <c r="AE287" s="408"/>
      <c r="AF287" s="264"/>
      <c r="AG287" s="100">
        <f>IF(AH287="","",VLOOKUP(AH287,Mapping!AT:AU,2,FALSE))</f>
        <v>2</v>
      </c>
      <c r="AH287" s="101" t="s">
        <v>1</v>
      </c>
    </row>
    <row r="288" spans="1:34" ht="16" customHeight="1">
      <c r="A288" t="s">
        <v>249</v>
      </c>
      <c r="B288" s="217">
        <v>20110272</v>
      </c>
      <c r="C288" s="99">
        <f>IFERROR(VLOOKUP(D288,Mapping!AW:BA,5,FALSE),"")</f>
        <v>3</v>
      </c>
      <c r="D288" s="273" t="s">
        <v>943</v>
      </c>
      <c r="E288" s="16" t="s">
        <v>3509</v>
      </c>
      <c r="F288" s="274">
        <v>44761</v>
      </c>
      <c r="G288" s="217" t="s">
        <v>2872</v>
      </c>
      <c r="H288" s="101" t="s">
        <v>934</v>
      </c>
      <c r="I288" s="101" t="s">
        <v>914</v>
      </c>
      <c r="J288" s="101" t="s">
        <v>951</v>
      </c>
      <c r="K288" s="368">
        <v>7000</v>
      </c>
      <c r="L288" s="217" t="s">
        <v>3334</v>
      </c>
      <c r="M288" s="274">
        <v>44767</v>
      </c>
      <c r="N288" s="217">
        <v>870</v>
      </c>
      <c r="O288" s="369">
        <v>0.86799999999999999</v>
      </c>
      <c r="P288" s="369">
        <v>25</v>
      </c>
      <c r="Q288" s="217" t="s">
        <v>2490</v>
      </c>
      <c r="R288" s="217" t="s">
        <v>3335</v>
      </c>
      <c r="S288" s="274">
        <v>44767</v>
      </c>
      <c r="T288" s="217">
        <v>386</v>
      </c>
      <c r="U288" s="369">
        <v>10.4</v>
      </c>
      <c r="V288" s="408">
        <f t="shared" ref="V288:V316" si="12">(U288/(660*T288))*1000000</f>
        <v>40.82273512325326</v>
      </c>
      <c r="W288" s="101" t="s">
        <v>932</v>
      </c>
      <c r="X288" s="264"/>
      <c r="Y288" s="264"/>
      <c r="Z288" s="408"/>
      <c r="AA288" s="409"/>
      <c r="AB288" s="264"/>
      <c r="AC288" s="264"/>
      <c r="AD288" s="264"/>
      <c r="AE288" s="408"/>
      <c r="AF288" s="264"/>
      <c r="AG288" s="100">
        <f>IF(AH288="","",VLOOKUP(AH288,Mapping!AT:AU,2,FALSE))</f>
        <v>2</v>
      </c>
      <c r="AH288" s="101" t="s">
        <v>1</v>
      </c>
    </row>
    <row r="289" spans="1:34">
      <c r="A289" t="s">
        <v>249</v>
      </c>
      <c r="B289" s="217">
        <v>20110272</v>
      </c>
      <c r="C289" s="99">
        <f>IFERROR(VLOOKUP(D289,Mapping!AW:BA,5,FALSE),"")</f>
        <v>3</v>
      </c>
      <c r="D289" s="273" t="s">
        <v>943</v>
      </c>
      <c r="E289" s="217"/>
      <c r="F289" s="274">
        <v>44761</v>
      </c>
      <c r="G289" s="217" t="s">
        <v>2872</v>
      </c>
      <c r="H289" s="101" t="s">
        <v>913</v>
      </c>
      <c r="I289" s="101" t="s">
        <v>914</v>
      </c>
      <c r="J289" s="101" t="s">
        <v>951</v>
      </c>
      <c r="K289" s="368">
        <v>7000</v>
      </c>
      <c r="L289" s="217" t="s">
        <v>3334</v>
      </c>
      <c r="M289" s="274">
        <v>44767</v>
      </c>
      <c r="N289" s="217">
        <v>1052</v>
      </c>
      <c r="O289" s="369">
        <v>0.63800000000000001</v>
      </c>
      <c r="P289" s="369">
        <v>22.33</v>
      </c>
      <c r="Q289" s="217" t="s">
        <v>2515</v>
      </c>
      <c r="R289" s="217" t="s">
        <v>3335</v>
      </c>
      <c r="S289" s="274">
        <v>44767</v>
      </c>
      <c r="T289" s="217">
        <v>397</v>
      </c>
      <c r="U289" s="369">
        <v>10.8</v>
      </c>
      <c r="V289" s="408">
        <f t="shared" si="12"/>
        <v>41.218227616212502</v>
      </c>
      <c r="W289" s="101" t="s">
        <v>932</v>
      </c>
      <c r="X289" s="264"/>
      <c r="Y289" s="264"/>
      <c r="Z289" s="408"/>
      <c r="AA289" s="409"/>
      <c r="AB289" s="264"/>
      <c r="AC289" s="264"/>
      <c r="AD289" s="264"/>
      <c r="AE289" s="408"/>
      <c r="AF289" s="264"/>
      <c r="AG289" s="100">
        <f>IF(AH289="","",VLOOKUP(AH289,Mapping!AT:AU,2,FALSE))</f>
        <v>2</v>
      </c>
      <c r="AH289" s="101" t="s">
        <v>1</v>
      </c>
    </row>
    <row r="290" spans="1:34">
      <c r="A290" t="s">
        <v>246</v>
      </c>
      <c r="B290" s="217">
        <v>20060099</v>
      </c>
      <c r="C290" s="99">
        <f>IFERROR(VLOOKUP(D290,Mapping!AW:BA,5,FALSE),"")</f>
        <v>2</v>
      </c>
      <c r="D290" s="217" t="s">
        <v>925</v>
      </c>
      <c r="E290" s="16" t="s">
        <v>3509</v>
      </c>
      <c r="F290" s="274">
        <v>44763</v>
      </c>
      <c r="G290" s="217" t="s">
        <v>2933</v>
      </c>
      <c r="H290" s="101" t="s">
        <v>934</v>
      </c>
      <c r="I290" s="101" t="s">
        <v>935</v>
      </c>
      <c r="J290" s="101" t="s">
        <v>951</v>
      </c>
      <c r="K290" s="368">
        <v>7000</v>
      </c>
      <c r="L290" s="217" t="s">
        <v>3334</v>
      </c>
      <c r="M290" s="274">
        <v>44768</v>
      </c>
      <c r="N290" s="217">
        <v>904</v>
      </c>
      <c r="O290" s="369">
        <v>0.82399999999999995</v>
      </c>
      <c r="P290" s="369">
        <v>25</v>
      </c>
      <c r="Q290" s="217" t="s">
        <v>1209</v>
      </c>
      <c r="R290" s="217" t="s">
        <v>3335</v>
      </c>
      <c r="S290" s="274">
        <v>44768</v>
      </c>
      <c r="T290" s="217">
        <v>500</v>
      </c>
      <c r="U290" s="369">
        <v>8.42</v>
      </c>
      <c r="V290" s="408">
        <f t="shared" si="12"/>
        <v>25.515151515151516</v>
      </c>
      <c r="W290" s="101" t="s">
        <v>932</v>
      </c>
      <c r="X290" s="264"/>
      <c r="Y290" s="264"/>
      <c r="Z290" s="408"/>
      <c r="AA290" s="409"/>
      <c r="AB290" s="264"/>
      <c r="AC290" s="264"/>
      <c r="AD290" s="264"/>
      <c r="AE290" s="408"/>
      <c r="AF290" s="264"/>
      <c r="AG290" s="100">
        <f>IF(AH290="","",VLOOKUP(AH290,Mapping!AT:AU,2,FALSE))</f>
        <v>2</v>
      </c>
      <c r="AH290" s="101" t="s">
        <v>1</v>
      </c>
    </row>
    <row r="291" spans="1:34">
      <c r="A291" t="s">
        <v>246</v>
      </c>
      <c r="B291" s="217">
        <v>20060099</v>
      </c>
      <c r="C291" s="99">
        <f>IFERROR(VLOOKUP(D291,Mapping!AW:BA,5,FALSE),"")</f>
        <v>2</v>
      </c>
      <c r="D291" s="217" t="s">
        <v>925</v>
      </c>
      <c r="E291" s="217"/>
      <c r="F291" s="274">
        <v>44763</v>
      </c>
      <c r="G291" s="217" t="s">
        <v>2933</v>
      </c>
      <c r="H291" s="101" t="s">
        <v>913</v>
      </c>
      <c r="I291" s="101" t="s">
        <v>935</v>
      </c>
      <c r="J291" s="101" t="s">
        <v>951</v>
      </c>
      <c r="K291" s="368">
        <v>7000</v>
      </c>
      <c r="L291" s="217" t="s">
        <v>3334</v>
      </c>
      <c r="M291" s="274">
        <v>44768</v>
      </c>
      <c r="N291" s="217">
        <v>1094</v>
      </c>
      <c r="O291" s="369">
        <v>0.64600000000000002</v>
      </c>
      <c r="P291" s="369">
        <v>22.61</v>
      </c>
      <c r="Q291" s="217" t="s">
        <v>2440</v>
      </c>
      <c r="R291" s="217" t="s">
        <v>3335</v>
      </c>
      <c r="S291" s="274">
        <v>44768</v>
      </c>
      <c r="T291" s="217">
        <v>451</v>
      </c>
      <c r="U291" s="369">
        <v>9.48</v>
      </c>
      <c r="V291" s="408">
        <f t="shared" si="12"/>
        <v>31.848417657730298</v>
      </c>
      <c r="W291" s="101" t="s">
        <v>932</v>
      </c>
      <c r="X291" s="264"/>
      <c r="Y291" s="264"/>
      <c r="Z291" s="408"/>
      <c r="AA291" s="409"/>
      <c r="AB291" s="264"/>
      <c r="AC291" s="264"/>
      <c r="AD291" s="264"/>
      <c r="AE291" s="408"/>
      <c r="AF291" s="264"/>
      <c r="AG291" s="100">
        <f>IF(AH291="","",VLOOKUP(AH291,Mapping!AT:AU,2,FALSE))</f>
        <v>2</v>
      </c>
      <c r="AH291" s="101" t="s">
        <v>1</v>
      </c>
    </row>
    <row r="292" spans="1:34">
      <c r="A292" t="s">
        <v>216</v>
      </c>
      <c r="B292" s="217">
        <v>19910334</v>
      </c>
      <c r="C292" s="99">
        <f>IFERROR(VLOOKUP(D292,Mapping!AW:BA,5,FALSE),"")</f>
        <v>3</v>
      </c>
      <c r="D292" s="273" t="s">
        <v>943</v>
      </c>
      <c r="E292" s="16" t="s">
        <v>3509</v>
      </c>
      <c r="F292" s="274">
        <v>44763</v>
      </c>
      <c r="G292" s="217" t="s">
        <v>2933</v>
      </c>
      <c r="H292" s="101" t="s">
        <v>934</v>
      </c>
      <c r="I292" s="101" t="s">
        <v>950</v>
      </c>
      <c r="J292" s="101" t="s">
        <v>951</v>
      </c>
      <c r="K292" s="368">
        <v>7000</v>
      </c>
      <c r="L292" s="217" t="s">
        <v>3334</v>
      </c>
      <c r="M292" s="274">
        <v>44768</v>
      </c>
      <c r="N292" s="217">
        <v>1014</v>
      </c>
      <c r="O292" s="369">
        <v>0.69399999999999995</v>
      </c>
      <c r="P292" s="369">
        <v>24.29</v>
      </c>
      <c r="Q292" s="217" t="s">
        <v>2441</v>
      </c>
      <c r="R292" s="217" t="s">
        <v>3335</v>
      </c>
      <c r="S292" s="274">
        <v>44768</v>
      </c>
      <c r="T292" s="217">
        <v>451</v>
      </c>
      <c r="U292" s="369">
        <v>9.84</v>
      </c>
      <c r="V292" s="408">
        <f t="shared" si="12"/>
        <v>33.057851239669425</v>
      </c>
      <c r="W292" s="101" t="s">
        <v>932</v>
      </c>
      <c r="X292" s="264"/>
      <c r="Y292" s="264"/>
      <c r="Z292" s="408"/>
      <c r="AA292" s="409"/>
      <c r="AB292" s="264"/>
      <c r="AC292" s="264"/>
      <c r="AD292" s="264"/>
      <c r="AE292" s="408"/>
      <c r="AF292" s="264"/>
      <c r="AG292" s="100">
        <f>IF(AH292="","",VLOOKUP(AH292,Mapping!AT:AU,2,FALSE))</f>
        <v>2</v>
      </c>
      <c r="AH292" s="101" t="s">
        <v>1</v>
      </c>
    </row>
    <row r="293" spans="1:34">
      <c r="A293" t="s">
        <v>216</v>
      </c>
      <c r="B293" s="217">
        <v>19910334</v>
      </c>
      <c r="C293" s="99">
        <f>IFERROR(VLOOKUP(D293,Mapping!AW:BA,5,FALSE),"")</f>
        <v>3</v>
      </c>
      <c r="D293" s="273" t="s">
        <v>943</v>
      </c>
      <c r="E293" s="217"/>
      <c r="F293" s="274">
        <v>44763</v>
      </c>
      <c r="G293" s="217" t="s">
        <v>2933</v>
      </c>
      <c r="H293" s="101" t="s">
        <v>913</v>
      </c>
      <c r="I293" s="101" t="s">
        <v>950</v>
      </c>
      <c r="J293" s="101" t="s">
        <v>951</v>
      </c>
      <c r="K293" s="368">
        <v>7000</v>
      </c>
      <c r="L293" s="217" t="s">
        <v>3334</v>
      </c>
      <c r="M293" s="274">
        <v>44768</v>
      </c>
      <c r="N293" s="217">
        <v>1452</v>
      </c>
      <c r="O293" s="369">
        <v>0.42199999999999999</v>
      </c>
      <c r="P293" s="369">
        <v>14.77</v>
      </c>
      <c r="Q293" s="217" t="s">
        <v>2320</v>
      </c>
      <c r="R293" s="217" t="s">
        <v>3335</v>
      </c>
      <c r="S293" s="274">
        <v>44768</v>
      </c>
      <c r="T293" s="217">
        <v>448</v>
      </c>
      <c r="U293" s="369">
        <v>3.8</v>
      </c>
      <c r="V293" s="408">
        <f t="shared" si="12"/>
        <v>12.851731601731602</v>
      </c>
      <c r="W293" s="101" t="s">
        <v>932</v>
      </c>
      <c r="X293" s="264"/>
      <c r="Y293" s="264"/>
      <c r="Z293" s="408"/>
      <c r="AA293" s="409"/>
      <c r="AB293" s="264"/>
      <c r="AC293" s="264"/>
      <c r="AD293" s="264"/>
      <c r="AE293" s="408"/>
      <c r="AF293" s="264"/>
      <c r="AG293" s="100">
        <f>IF(AH293="","",VLOOKUP(AH293,Mapping!AT:AU,2,FALSE))</f>
        <v>2</v>
      </c>
      <c r="AH293" s="101" t="s">
        <v>1</v>
      </c>
    </row>
    <row r="294" spans="1:34">
      <c r="A294" t="s">
        <v>218</v>
      </c>
      <c r="B294" s="217">
        <v>19920035</v>
      </c>
      <c r="C294" s="99">
        <f>IFERROR(VLOOKUP(D294,Mapping!AW:BA,5,FALSE),"")</f>
        <v>3</v>
      </c>
      <c r="D294" s="273" t="s">
        <v>943</v>
      </c>
      <c r="E294" s="16" t="s">
        <v>3509</v>
      </c>
      <c r="F294" s="274">
        <v>44768</v>
      </c>
      <c r="G294" s="217" t="s">
        <v>2872</v>
      </c>
      <c r="H294" s="101" t="s">
        <v>934</v>
      </c>
      <c r="I294" s="101" t="s">
        <v>935</v>
      </c>
      <c r="J294" s="101" t="s">
        <v>951</v>
      </c>
      <c r="K294" s="368">
        <v>7000</v>
      </c>
      <c r="L294" s="217" t="s">
        <v>3334</v>
      </c>
      <c r="M294" s="274">
        <v>44770</v>
      </c>
      <c r="N294" s="217">
        <v>923</v>
      </c>
      <c r="O294" s="369">
        <v>0.872</v>
      </c>
      <c r="P294" s="369">
        <v>25</v>
      </c>
      <c r="Q294" s="217" t="s">
        <v>2322</v>
      </c>
      <c r="R294" s="217" t="s">
        <v>3335</v>
      </c>
      <c r="S294" s="274">
        <v>44770</v>
      </c>
      <c r="T294" s="217">
        <v>411</v>
      </c>
      <c r="U294" s="369">
        <v>13.2</v>
      </c>
      <c r="V294" s="408">
        <f t="shared" si="12"/>
        <v>48.661800486618006</v>
      </c>
      <c r="W294" s="101" t="s">
        <v>932</v>
      </c>
      <c r="X294" s="264"/>
      <c r="Y294" s="264"/>
      <c r="Z294" s="408"/>
      <c r="AA294" s="409"/>
      <c r="AB294" s="264"/>
      <c r="AC294" s="264"/>
      <c r="AD294" s="264"/>
      <c r="AE294" s="408"/>
      <c r="AF294" s="264"/>
      <c r="AG294" s="100">
        <f>IF(AH294="","",VLOOKUP(AH294,Mapping!AT:AU,2,FALSE))</f>
        <v>2</v>
      </c>
      <c r="AH294" s="101" t="s">
        <v>1</v>
      </c>
    </row>
    <row r="295" spans="1:34">
      <c r="A295" t="s">
        <v>218</v>
      </c>
      <c r="B295" s="217">
        <v>19920035</v>
      </c>
      <c r="C295" s="99">
        <f>IFERROR(VLOOKUP(D295,Mapping!AW:BA,5,FALSE),"")</f>
        <v>3</v>
      </c>
      <c r="D295" s="273" t="s">
        <v>943</v>
      </c>
      <c r="E295" s="217"/>
      <c r="F295" s="274">
        <v>44768</v>
      </c>
      <c r="G295" s="217" t="s">
        <v>2872</v>
      </c>
      <c r="H295" s="101" t="s">
        <v>913</v>
      </c>
      <c r="I295" s="101" t="s">
        <v>935</v>
      </c>
      <c r="J295" s="101" t="s">
        <v>951</v>
      </c>
      <c r="K295" s="368">
        <v>7000</v>
      </c>
      <c r="L295" s="217" t="s">
        <v>3334</v>
      </c>
      <c r="M295" s="274">
        <v>44770</v>
      </c>
      <c r="N295" s="217">
        <v>1118</v>
      </c>
      <c r="O295" s="369">
        <v>0.55200000000000005</v>
      </c>
      <c r="P295" s="369">
        <v>19.32</v>
      </c>
      <c r="Q295" s="217" t="s">
        <v>2323</v>
      </c>
      <c r="R295" s="217" t="s">
        <v>3335</v>
      </c>
      <c r="S295" s="274">
        <v>44770</v>
      </c>
      <c r="T295" s="217">
        <v>411</v>
      </c>
      <c r="U295" s="369">
        <v>8</v>
      </c>
      <c r="V295" s="408">
        <f t="shared" si="12"/>
        <v>29.492000294920004</v>
      </c>
      <c r="W295" s="101" t="s">
        <v>932</v>
      </c>
      <c r="X295" s="264"/>
      <c r="Y295" s="264"/>
      <c r="Z295" s="408"/>
      <c r="AA295" s="409"/>
      <c r="AB295" s="264"/>
      <c r="AC295" s="264"/>
      <c r="AD295" s="264"/>
      <c r="AE295" s="408"/>
      <c r="AF295" s="264"/>
      <c r="AG295" s="100">
        <f>IF(AH295="","",VLOOKUP(AH295,Mapping!AT:AU,2,FALSE))</f>
        <v>2</v>
      </c>
      <c r="AH295" s="101" t="s">
        <v>1</v>
      </c>
    </row>
    <row r="296" spans="1:34">
      <c r="A296" t="s">
        <v>229</v>
      </c>
      <c r="B296" s="275">
        <v>19930222</v>
      </c>
      <c r="C296" s="99">
        <f>IFERROR(VLOOKUP(D296,Mapping!AW:BA,5,FALSE),"")</f>
        <v>3</v>
      </c>
      <c r="D296" s="273" t="s">
        <v>943</v>
      </c>
      <c r="E296" s="16" t="s">
        <v>3509</v>
      </c>
      <c r="F296" s="409">
        <v>44770</v>
      </c>
      <c r="G296" s="264" t="s">
        <v>2933</v>
      </c>
      <c r="H296" s="101" t="s">
        <v>934</v>
      </c>
      <c r="I296" s="101" t="s">
        <v>3493</v>
      </c>
      <c r="J296" s="101" t="s">
        <v>951</v>
      </c>
      <c r="K296" s="368">
        <v>7000</v>
      </c>
      <c r="L296" s="217" t="s">
        <v>3334</v>
      </c>
      <c r="M296" s="274">
        <v>44775</v>
      </c>
      <c r="N296" s="217">
        <v>912</v>
      </c>
      <c r="O296" s="369">
        <v>1.18</v>
      </c>
      <c r="P296" s="369">
        <v>25</v>
      </c>
      <c r="Q296" s="217" t="s">
        <v>2472</v>
      </c>
      <c r="R296" s="217" t="s">
        <v>3335</v>
      </c>
      <c r="S296" s="274">
        <v>44810</v>
      </c>
      <c r="T296" s="217">
        <v>451</v>
      </c>
      <c r="U296" s="369">
        <v>10.5</v>
      </c>
      <c r="V296" s="408">
        <f t="shared" si="12"/>
        <v>35.275146139891156</v>
      </c>
      <c r="W296" s="101" t="s">
        <v>932</v>
      </c>
      <c r="X296" s="264"/>
      <c r="Y296" s="264"/>
      <c r="Z296" s="408"/>
      <c r="AA296" s="409"/>
      <c r="AB296" s="264"/>
      <c r="AC296" s="264"/>
      <c r="AD296" s="264"/>
      <c r="AE296" s="408"/>
      <c r="AF296" s="264"/>
      <c r="AG296" s="100">
        <f>IF(AH296="","",VLOOKUP(AH296,Mapping!AT:AU,2,FALSE))</f>
        <v>2</v>
      </c>
      <c r="AH296" s="101" t="s">
        <v>1</v>
      </c>
    </row>
    <row r="297" spans="1:34">
      <c r="A297" t="s">
        <v>229</v>
      </c>
      <c r="B297" s="275">
        <v>19930222</v>
      </c>
      <c r="C297" s="99">
        <f>IFERROR(VLOOKUP(D297,Mapping!AW:BA,5,FALSE),"")</f>
        <v>3</v>
      </c>
      <c r="D297" s="273" t="s">
        <v>943</v>
      </c>
      <c r="E297" s="264"/>
      <c r="F297" s="409">
        <v>44770</v>
      </c>
      <c r="G297" s="264" t="s">
        <v>2933</v>
      </c>
      <c r="H297" s="101" t="s">
        <v>913</v>
      </c>
      <c r="I297" s="101" t="s">
        <v>3493</v>
      </c>
      <c r="J297" s="101" t="s">
        <v>951</v>
      </c>
      <c r="K297" s="368">
        <v>7000</v>
      </c>
      <c r="L297" s="217" t="s">
        <v>3334</v>
      </c>
      <c r="M297" s="274">
        <v>44775</v>
      </c>
      <c r="N297" s="217">
        <v>1099</v>
      </c>
      <c r="O297" s="369">
        <v>0.45800000000000002</v>
      </c>
      <c r="P297" s="369">
        <v>16.03</v>
      </c>
      <c r="Q297" s="217" t="s">
        <v>2500</v>
      </c>
      <c r="R297" s="217" t="s">
        <v>3335</v>
      </c>
      <c r="S297" s="274">
        <v>44775</v>
      </c>
      <c r="T297" s="217">
        <v>441</v>
      </c>
      <c r="U297" s="369">
        <v>9.26</v>
      </c>
      <c r="V297" s="408">
        <f t="shared" si="12"/>
        <v>31.814746100460383</v>
      </c>
      <c r="W297" s="101" t="s">
        <v>932</v>
      </c>
      <c r="X297" s="264"/>
      <c r="Y297" s="264"/>
      <c r="Z297" s="408"/>
      <c r="AA297" s="409"/>
      <c r="AB297" s="264"/>
      <c r="AC297" s="264"/>
      <c r="AD297" s="264"/>
      <c r="AE297" s="408"/>
      <c r="AF297" s="264"/>
      <c r="AG297" s="100">
        <f>IF(AH297="","",VLOOKUP(AH297,Mapping!AT:AU,2,FALSE))</f>
        <v>2</v>
      </c>
      <c r="AH297" s="101" t="s">
        <v>1</v>
      </c>
    </row>
    <row r="298" spans="1:34">
      <c r="A298" t="s">
        <v>237</v>
      </c>
      <c r="B298" s="217">
        <v>19980098</v>
      </c>
      <c r="C298" s="99">
        <f>IFERROR(VLOOKUP(D298,Mapping!AW:BA,5,FALSE),"")</f>
        <v>2</v>
      </c>
      <c r="D298" s="217" t="s">
        <v>925</v>
      </c>
      <c r="E298" s="16" t="s">
        <v>3509</v>
      </c>
      <c r="F298" s="274">
        <v>44770</v>
      </c>
      <c r="G298" s="217" t="s">
        <v>2933</v>
      </c>
      <c r="H298" s="101" t="s">
        <v>934</v>
      </c>
      <c r="I298" s="101" t="s">
        <v>914</v>
      </c>
      <c r="J298" s="101" t="s">
        <v>951</v>
      </c>
      <c r="K298" s="368">
        <v>7000</v>
      </c>
      <c r="L298" s="217" t="s">
        <v>3334</v>
      </c>
      <c r="M298" s="274">
        <v>44775</v>
      </c>
      <c r="N298" s="217">
        <v>986</v>
      </c>
      <c r="O298" s="369">
        <v>1.38</v>
      </c>
      <c r="P298" s="369">
        <v>25</v>
      </c>
      <c r="Q298" s="217" t="s">
        <v>2508</v>
      </c>
      <c r="R298" s="217" t="s">
        <v>3335</v>
      </c>
      <c r="S298" s="274">
        <v>44775</v>
      </c>
      <c r="T298" s="217">
        <v>460</v>
      </c>
      <c r="U298" s="369">
        <v>11.7</v>
      </c>
      <c r="V298" s="408">
        <f t="shared" si="12"/>
        <v>38.537549407114625</v>
      </c>
      <c r="W298" s="101" t="s">
        <v>932</v>
      </c>
      <c r="X298" s="264"/>
      <c r="Y298" s="264"/>
      <c r="Z298" s="408"/>
      <c r="AA298" s="409"/>
      <c r="AB298" s="264"/>
      <c r="AC298" s="264"/>
      <c r="AD298" s="264"/>
      <c r="AE298" s="408"/>
      <c r="AF298" s="264"/>
      <c r="AG298" s="100">
        <f>IF(AH298="","",VLOOKUP(AH298,Mapping!AT:AU,2,FALSE))</f>
        <v>2</v>
      </c>
      <c r="AH298" s="101" t="s">
        <v>1</v>
      </c>
    </row>
    <row r="299" spans="1:34">
      <c r="A299" t="s">
        <v>237</v>
      </c>
      <c r="B299" s="217">
        <v>19980098</v>
      </c>
      <c r="C299" s="99">
        <f>IFERROR(VLOOKUP(D299,Mapping!AW:BA,5,FALSE),"")</f>
        <v>2</v>
      </c>
      <c r="D299" s="217" t="s">
        <v>925</v>
      </c>
      <c r="E299" s="217"/>
      <c r="F299" s="274">
        <v>44770</v>
      </c>
      <c r="G299" s="217" t="s">
        <v>2933</v>
      </c>
      <c r="H299" s="101" t="s">
        <v>913</v>
      </c>
      <c r="I299" s="101" t="s">
        <v>914</v>
      </c>
      <c r="J299" s="101" t="s">
        <v>951</v>
      </c>
      <c r="K299" s="368">
        <v>7000</v>
      </c>
      <c r="L299" s="217" t="s">
        <v>3334</v>
      </c>
      <c r="M299" s="274">
        <v>44775</v>
      </c>
      <c r="N299" s="217">
        <v>1196</v>
      </c>
      <c r="O299" s="369">
        <v>0.498</v>
      </c>
      <c r="P299" s="369">
        <v>17.43</v>
      </c>
      <c r="Q299" s="217" t="s">
        <v>1267</v>
      </c>
      <c r="R299" s="217" t="s">
        <v>3335</v>
      </c>
      <c r="S299" s="274">
        <v>44775</v>
      </c>
      <c r="T299" s="217">
        <v>446</v>
      </c>
      <c r="U299" s="369">
        <v>5.46</v>
      </c>
      <c r="V299" s="408">
        <f t="shared" si="12"/>
        <v>18.548715858132898</v>
      </c>
      <c r="W299" s="101" t="s">
        <v>932</v>
      </c>
      <c r="X299" s="264"/>
      <c r="Y299" s="264"/>
      <c r="Z299" s="408"/>
      <c r="AA299" s="409"/>
      <c r="AB299" s="264"/>
      <c r="AC299" s="264"/>
      <c r="AD299" s="264"/>
      <c r="AE299" s="408"/>
      <c r="AF299" s="264"/>
      <c r="AG299" s="100">
        <f>IF(AH299="","",VLOOKUP(AH299,Mapping!AT:AU,2,FALSE))</f>
        <v>2</v>
      </c>
      <c r="AH299" s="101" t="s">
        <v>1</v>
      </c>
    </row>
    <row r="300" spans="1:34">
      <c r="A300" t="s">
        <v>234</v>
      </c>
      <c r="B300" s="217">
        <v>19960052</v>
      </c>
      <c r="C300" s="99">
        <f>IFERROR(VLOOKUP(D300,Mapping!AW:BA,5,FALSE),"")</f>
        <v>3</v>
      </c>
      <c r="D300" s="273" t="s">
        <v>943</v>
      </c>
      <c r="E300" s="16" t="s">
        <v>3509</v>
      </c>
      <c r="F300" s="274">
        <v>44777</v>
      </c>
      <c r="G300" s="217" t="s">
        <v>2879</v>
      </c>
      <c r="H300" s="101" t="s">
        <v>934</v>
      </c>
      <c r="I300" s="101" t="s">
        <v>935</v>
      </c>
      <c r="J300" s="101" t="s">
        <v>951</v>
      </c>
      <c r="K300" s="368">
        <v>7000</v>
      </c>
      <c r="L300" s="217" t="s">
        <v>3334</v>
      </c>
      <c r="M300" s="274">
        <v>44788</v>
      </c>
      <c r="N300" s="217">
        <v>1045</v>
      </c>
      <c r="O300" s="369">
        <v>0.53400000000000003</v>
      </c>
      <c r="P300" s="369">
        <f>35*O300</f>
        <v>18.690000000000001</v>
      </c>
      <c r="Q300" s="217" t="s">
        <v>3329</v>
      </c>
      <c r="R300" s="217" t="s">
        <v>3335</v>
      </c>
      <c r="S300" s="274">
        <v>44788</v>
      </c>
      <c r="T300" s="217">
        <v>461</v>
      </c>
      <c r="U300" s="369">
        <v>12.8</v>
      </c>
      <c r="V300" s="408">
        <f t="shared" si="12"/>
        <v>42.069282850193915</v>
      </c>
      <c r="W300" s="101" t="s">
        <v>932</v>
      </c>
      <c r="X300" s="264"/>
      <c r="Y300" s="264"/>
      <c r="Z300" s="408"/>
      <c r="AA300" s="409"/>
      <c r="AB300" s="264"/>
      <c r="AC300" s="264"/>
      <c r="AD300" s="264"/>
      <c r="AE300" s="408"/>
      <c r="AF300" s="264"/>
      <c r="AG300" s="100">
        <f>IF(AH300="","",VLOOKUP(AH300,Mapping!AT:AU,2,FALSE))</f>
        <v>2</v>
      </c>
      <c r="AH300" s="101" t="s">
        <v>1</v>
      </c>
    </row>
    <row r="301" spans="1:34">
      <c r="A301" t="s">
        <v>234</v>
      </c>
      <c r="B301" s="217">
        <v>19960052</v>
      </c>
      <c r="C301" s="99">
        <f>IFERROR(VLOOKUP(D301,Mapping!AW:BA,5,FALSE),"")</f>
        <v>3</v>
      </c>
      <c r="D301" s="273" t="s">
        <v>943</v>
      </c>
      <c r="E301" s="217"/>
      <c r="F301" s="274">
        <v>44777</v>
      </c>
      <c r="G301" s="217" t="s">
        <v>2879</v>
      </c>
      <c r="H301" s="101" t="s">
        <v>913</v>
      </c>
      <c r="I301" s="101" t="s">
        <v>935</v>
      </c>
      <c r="J301" s="101" t="s">
        <v>951</v>
      </c>
      <c r="K301" s="368">
        <v>7000</v>
      </c>
      <c r="L301" s="217" t="s">
        <v>3334</v>
      </c>
      <c r="M301" s="274">
        <v>44788</v>
      </c>
      <c r="N301" s="217">
        <v>1309</v>
      </c>
      <c r="O301" s="369">
        <v>0.33800000000000002</v>
      </c>
      <c r="P301" s="369">
        <f t="shared" ref="P301:P304" si="13">35*O301</f>
        <v>11.83</v>
      </c>
      <c r="Q301" s="217" t="s">
        <v>3330</v>
      </c>
      <c r="R301" s="217" t="s">
        <v>3335</v>
      </c>
      <c r="S301" s="274">
        <v>44789</v>
      </c>
      <c r="T301" s="217">
        <v>461</v>
      </c>
      <c r="U301" s="369">
        <v>4.4800000000000004</v>
      </c>
      <c r="V301" s="408">
        <f t="shared" si="12"/>
        <v>14.724248997567871</v>
      </c>
      <c r="W301" s="101" t="s">
        <v>932</v>
      </c>
      <c r="X301" s="264"/>
      <c r="Y301" s="264"/>
      <c r="Z301" s="408"/>
      <c r="AA301" s="409"/>
      <c r="AB301" s="264"/>
      <c r="AC301" s="264"/>
      <c r="AD301" s="264"/>
      <c r="AE301" s="408"/>
      <c r="AF301" s="264"/>
      <c r="AG301" s="100">
        <f>IF(AH301="","",VLOOKUP(AH301,Mapping!AT:AU,2,FALSE))</f>
        <v>2</v>
      </c>
      <c r="AH301" s="101" t="s">
        <v>1</v>
      </c>
    </row>
    <row r="302" spans="1:34">
      <c r="A302" t="s">
        <v>262</v>
      </c>
      <c r="B302" s="217">
        <v>20152915</v>
      </c>
      <c r="C302" s="99">
        <f>IFERROR(VLOOKUP(D302,Mapping!AW:BA,5,FALSE),"")</f>
        <v>3</v>
      </c>
      <c r="D302" s="273" t="s">
        <v>943</v>
      </c>
      <c r="E302" s="16" t="s">
        <v>3509</v>
      </c>
      <c r="F302" s="274">
        <v>44777</v>
      </c>
      <c r="G302" s="217" t="s">
        <v>2879</v>
      </c>
      <c r="H302" s="101" t="s">
        <v>934</v>
      </c>
      <c r="I302" s="101" t="s">
        <v>914</v>
      </c>
      <c r="J302" s="101" t="s">
        <v>951</v>
      </c>
      <c r="K302" s="368">
        <v>7000</v>
      </c>
      <c r="L302" s="217" t="s">
        <v>3334</v>
      </c>
      <c r="M302" s="274">
        <v>44788</v>
      </c>
      <c r="N302" s="217">
        <v>1018</v>
      </c>
      <c r="O302" s="369">
        <v>0.65200000000000002</v>
      </c>
      <c r="P302" s="369">
        <f t="shared" si="13"/>
        <v>22.82</v>
      </c>
      <c r="Q302" s="217" t="s">
        <v>1353</v>
      </c>
      <c r="R302" s="217" t="s">
        <v>3335</v>
      </c>
      <c r="S302" s="274">
        <v>44788</v>
      </c>
      <c r="T302" s="217">
        <v>468</v>
      </c>
      <c r="U302" s="369">
        <v>14.3</v>
      </c>
      <c r="V302" s="408">
        <f t="shared" si="12"/>
        <v>46.296296296296298</v>
      </c>
      <c r="W302" s="101" t="s">
        <v>932</v>
      </c>
      <c r="X302" s="264"/>
      <c r="Y302" s="264"/>
      <c r="Z302" s="408"/>
      <c r="AA302" s="409"/>
      <c r="AB302" s="264"/>
      <c r="AC302" s="264"/>
      <c r="AD302" s="264"/>
      <c r="AE302" s="408"/>
      <c r="AF302" s="264"/>
      <c r="AG302" s="100">
        <f>IF(AH302="","",VLOOKUP(AH302,Mapping!AT:AU,2,FALSE))</f>
        <v>2</v>
      </c>
      <c r="AH302" s="101" t="s">
        <v>1</v>
      </c>
    </row>
    <row r="303" spans="1:34">
      <c r="A303" t="s">
        <v>262</v>
      </c>
      <c r="B303" s="217">
        <v>20152915</v>
      </c>
      <c r="C303" s="99">
        <f>IFERROR(VLOOKUP(D303,Mapping!AW:BA,5,FALSE),"")</f>
        <v>3</v>
      </c>
      <c r="D303" s="273" t="s">
        <v>943</v>
      </c>
      <c r="E303" s="217"/>
      <c r="F303" s="274">
        <v>44777</v>
      </c>
      <c r="G303" s="217" t="s">
        <v>2879</v>
      </c>
      <c r="H303" s="101" t="s">
        <v>913</v>
      </c>
      <c r="I303" s="101" t="s">
        <v>914</v>
      </c>
      <c r="J303" s="101" t="s">
        <v>951</v>
      </c>
      <c r="K303" s="368">
        <v>7000</v>
      </c>
      <c r="L303" s="217" t="s">
        <v>3334</v>
      </c>
      <c r="M303" s="274">
        <v>44789</v>
      </c>
      <c r="N303" s="217"/>
      <c r="O303" s="369">
        <v>0.59399999999999997</v>
      </c>
      <c r="P303" s="369">
        <f t="shared" si="13"/>
        <v>20.79</v>
      </c>
      <c r="Q303" s="217" t="s">
        <v>1391</v>
      </c>
      <c r="R303" s="217" t="s">
        <v>3335</v>
      </c>
      <c r="S303" s="274">
        <v>44788</v>
      </c>
      <c r="T303" s="217">
        <v>498</v>
      </c>
      <c r="U303" s="369">
        <v>11.7</v>
      </c>
      <c r="V303" s="408">
        <f t="shared" si="12"/>
        <v>35.596933187294631</v>
      </c>
      <c r="W303" s="101" t="s">
        <v>932</v>
      </c>
      <c r="X303" s="264"/>
      <c r="Y303" s="264"/>
      <c r="Z303" s="408"/>
      <c r="AA303" s="409"/>
      <c r="AB303" s="264"/>
      <c r="AC303" s="264"/>
      <c r="AD303" s="264"/>
      <c r="AE303" s="408"/>
      <c r="AF303" s="264"/>
      <c r="AG303" s="100">
        <f>IF(AH303="","",VLOOKUP(AH303,Mapping!AT:AU,2,FALSE))</f>
        <v>2</v>
      </c>
      <c r="AH303" s="101" t="s">
        <v>1</v>
      </c>
    </row>
    <row r="304" spans="1:34">
      <c r="A304" t="s">
        <v>262</v>
      </c>
      <c r="B304" s="217">
        <v>20152915</v>
      </c>
      <c r="C304" s="99">
        <f>IFERROR(VLOOKUP(D304,Mapping!AW:BA,5,FALSE),"")</f>
        <v>3</v>
      </c>
      <c r="D304" s="273" t="s">
        <v>943</v>
      </c>
      <c r="E304" s="217" t="s">
        <v>3513</v>
      </c>
      <c r="F304" s="274">
        <v>44777</v>
      </c>
      <c r="G304" s="217" t="s">
        <v>2879</v>
      </c>
      <c r="H304" s="101" t="s">
        <v>913</v>
      </c>
      <c r="I304" s="101" t="s">
        <v>914</v>
      </c>
      <c r="J304" s="101" t="s">
        <v>951</v>
      </c>
      <c r="K304" s="368">
        <v>7000</v>
      </c>
      <c r="L304" s="217" t="s">
        <v>3334</v>
      </c>
      <c r="M304" s="274">
        <v>44789</v>
      </c>
      <c r="N304" s="217"/>
      <c r="O304" s="369">
        <v>0.48</v>
      </c>
      <c r="P304" s="369">
        <f t="shared" si="13"/>
        <v>16.8</v>
      </c>
      <c r="Q304" s="217" t="s">
        <v>1957</v>
      </c>
      <c r="R304" s="217" t="s">
        <v>3335</v>
      </c>
      <c r="S304" s="274">
        <v>44788</v>
      </c>
      <c r="T304" s="217">
        <v>453</v>
      </c>
      <c r="U304" s="369">
        <v>13.2</v>
      </c>
      <c r="V304" s="408">
        <f t="shared" si="12"/>
        <v>44.150110375275936</v>
      </c>
      <c r="W304" s="101"/>
      <c r="X304" s="264"/>
      <c r="Y304" s="264"/>
      <c r="Z304" s="408"/>
      <c r="AA304" s="409"/>
      <c r="AB304" s="264"/>
      <c r="AC304" s="264"/>
      <c r="AD304" s="264"/>
      <c r="AE304" s="408"/>
      <c r="AF304" s="264"/>
      <c r="AG304" s="100">
        <f>IF(AH304="","",VLOOKUP(AH304,Mapping!AT:AU,2,FALSE))</f>
        <v>2</v>
      </c>
      <c r="AH304" s="101" t="s">
        <v>1</v>
      </c>
    </row>
    <row r="305" spans="1:34">
      <c r="A305" t="s">
        <v>249</v>
      </c>
      <c r="B305" s="217">
        <v>20110272</v>
      </c>
      <c r="C305" s="99">
        <v>2</v>
      </c>
      <c r="D305" s="216" t="s">
        <v>925</v>
      </c>
      <c r="E305" s="16" t="s">
        <v>3509</v>
      </c>
      <c r="F305" s="274">
        <v>44784</v>
      </c>
      <c r="G305" s="217" t="s">
        <v>3514</v>
      </c>
      <c r="H305" s="101" t="s">
        <v>934</v>
      </c>
      <c r="I305" s="101" t="s">
        <v>914</v>
      </c>
      <c r="J305" s="101" t="s">
        <v>951</v>
      </c>
      <c r="K305" s="368">
        <v>7000</v>
      </c>
      <c r="L305" s="217" t="s">
        <v>3334</v>
      </c>
      <c r="M305" s="274">
        <v>44789</v>
      </c>
      <c r="N305" s="217">
        <v>1226</v>
      </c>
      <c r="O305" s="369">
        <v>1.25</v>
      </c>
      <c r="P305" s="369"/>
      <c r="Q305" s="217" t="s">
        <v>1960</v>
      </c>
      <c r="R305" s="217" t="s">
        <v>3335</v>
      </c>
      <c r="S305" s="274">
        <v>44789</v>
      </c>
      <c r="T305" s="217">
        <v>481</v>
      </c>
      <c r="U305" s="369">
        <v>19.7</v>
      </c>
      <c r="V305" s="408">
        <f t="shared" si="12"/>
        <v>62.055062055062059</v>
      </c>
      <c r="W305" s="101" t="s">
        <v>932</v>
      </c>
      <c r="X305" s="264"/>
      <c r="Y305" s="264"/>
      <c r="Z305" s="408"/>
      <c r="AA305" s="409"/>
      <c r="AB305" s="264"/>
      <c r="AC305" s="264"/>
      <c r="AD305" s="264"/>
      <c r="AE305" s="408"/>
      <c r="AF305" s="264"/>
      <c r="AG305" s="100">
        <f>IF(AH305="","",VLOOKUP(AH305,Mapping!AT:AU,2,FALSE))</f>
        <v>2</v>
      </c>
      <c r="AH305" s="101" t="s">
        <v>1</v>
      </c>
    </row>
    <row r="306" spans="1:34">
      <c r="A306" t="s">
        <v>249</v>
      </c>
      <c r="B306" s="217">
        <v>20110272</v>
      </c>
      <c r="C306" s="99">
        <v>2</v>
      </c>
      <c r="D306" s="216" t="s">
        <v>925</v>
      </c>
      <c r="E306" s="217"/>
      <c r="F306" s="274">
        <v>44784</v>
      </c>
      <c r="G306" s="217" t="s">
        <v>3514</v>
      </c>
      <c r="H306" s="101" t="s">
        <v>913</v>
      </c>
      <c r="I306" s="101" t="s">
        <v>914</v>
      </c>
      <c r="J306" s="101" t="s">
        <v>951</v>
      </c>
      <c r="K306" s="368">
        <v>7000</v>
      </c>
      <c r="L306" s="217" t="s">
        <v>3334</v>
      </c>
      <c r="M306" s="274">
        <v>44789</v>
      </c>
      <c r="N306" s="217">
        <v>1349</v>
      </c>
      <c r="O306" s="369">
        <v>0.86199999999999999</v>
      </c>
      <c r="P306" s="369"/>
      <c r="Q306" s="217" t="s">
        <v>1963</v>
      </c>
      <c r="R306" s="217" t="s">
        <v>3335</v>
      </c>
      <c r="S306" s="274">
        <v>44789</v>
      </c>
      <c r="T306" s="217">
        <v>488</v>
      </c>
      <c r="U306" s="369">
        <v>22.4</v>
      </c>
      <c r="V306" s="408">
        <f t="shared" si="12"/>
        <v>69.547938400397413</v>
      </c>
      <c r="W306" s="101" t="s">
        <v>932</v>
      </c>
      <c r="X306" s="264"/>
      <c r="Y306" s="264"/>
      <c r="Z306" s="408"/>
      <c r="AA306" s="409"/>
      <c r="AB306" s="264"/>
      <c r="AC306" s="264"/>
      <c r="AD306" s="264"/>
      <c r="AE306" s="408"/>
      <c r="AF306" s="264"/>
      <c r="AG306" s="100">
        <f>IF(AH306="","",VLOOKUP(AH306,Mapping!AT:AU,2,FALSE))</f>
        <v>2</v>
      </c>
      <c r="AH306" s="101" t="s">
        <v>1</v>
      </c>
    </row>
    <row r="307" spans="1:34">
      <c r="A307" t="s">
        <v>258</v>
      </c>
      <c r="B307" s="217">
        <v>20141901</v>
      </c>
      <c r="C307" s="99">
        <v>3</v>
      </c>
      <c r="D307" s="216" t="s">
        <v>943</v>
      </c>
      <c r="E307" s="16" t="s">
        <v>3509</v>
      </c>
      <c r="F307" s="274">
        <v>44784</v>
      </c>
      <c r="G307" s="217" t="s">
        <v>3514</v>
      </c>
      <c r="H307" s="101" t="s">
        <v>934</v>
      </c>
      <c r="I307" s="101" t="s">
        <v>914</v>
      </c>
      <c r="J307" s="101" t="s">
        <v>951</v>
      </c>
      <c r="K307" s="368">
        <v>7000</v>
      </c>
      <c r="L307" s="217" t="s">
        <v>3334</v>
      </c>
      <c r="M307" s="274">
        <v>44789</v>
      </c>
      <c r="N307" s="217">
        <v>1182</v>
      </c>
      <c r="O307" s="369">
        <v>1.51</v>
      </c>
      <c r="P307" s="369"/>
      <c r="Q307" s="217" t="s">
        <v>1967</v>
      </c>
      <c r="R307" s="217" t="s">
        <v>3335</v>
      </c>
      <c r="S307" s="274">
        <v>44789</v>
      </c>
      <c r="T307" s="217">
        <v>451</v>
      </c>
      <c r="U307" s="369">
        <v>20.8</v>
      </c>
      <c r="V307" s="408">
        <f t="shared" si="12"/>
        <v>69.878384734260578</v>
      </c>
      <c r="W307" s="101" t="s">
        <v>932</v>
      </c>
      <c r="X307" s="264"/>
      <c r="Y307" s="264"/>
      <c r="Z307" s="408"/>
      <c r="AA307" s="409"/>
      <c r="AB307" s="264"/>
      <c r="AC307" s="264"/>
      <c r="AD307" s="264"/>
      <c r="AE307" s="408"/>
      <c r="AF307" s="264"/>
      <c r="AG307" s="100">
        <f>IF(AH307="","",VLOOKUP(AH307,Mapping!AT:AU,2,FALSE))</f>
        <v>2</v>
      </c>
      <c r="AH307" s="101" t="s">
        <v>1</v>
      </c>
    </row>
    <row r="308" spans="1:34">
      <c r="A308" t="s">
        <v>258</v>
      </c>
      <c r="B308" s="217">
        <v>20141901</v>
      </c>
      <c r="C308" s="99">
        <v>3</v>
      </c>
      <c r="D308" s="216" t="s">
        <v>943</v>
      </c>
      <c r="E308" s="217"/>
      <c r="F308" s="274">
        <v>44784</v>
      </c>
      <c r="G308" s="217" t="s">
        <v>3514</v>
      </c>
      <c r="H308" s="101" t="s">
        <v>913</v>
      </c>
      <c r="I308" s="101" t="s">
        <v>914</v>
      </c>
      <c r="J308" s="101" t="s">
        <v>951</v>
      </c>
      <c r="K308" s="368">
        <v>7000</v>
      </c>
      <c r="L308" s="217" t="s">
        <v>3334</v>
      </c>
      <c r="M308" s="274">
        <v>44789</v>
      </c>
      <c r="N308" s="217"/>
      <c r="O308" s="369">
        <v>0.53800000000000003</v>
      </c>
      <c r="P308" s="369"/>
      <c r="Q308" s="217" t="s">
        <v>1971</v>
      </c>
      <c r="R308" s="217" t="s">
        <v>3335</v>
      </c>
      <c r="S308" s="274">
        <v>44789</v>
      </c>
      <c r="T308" s="217">
        <v>494</v>
      </c>
      <c r="U308" s="369">
        <v>12.9</v>
      </c>
      <c r="V308" s="408">
        <f t="shared" si="12"/>
        <v>39.565697460434301</v>
      </c>
      <c r="W308" s="101" t="s">
        <v>932</v>
      </c>
      <c r="X308" s="264"/>
      <c r="Y308" s="264"/>
      <c r="Z308" s="408"/>
      <c r="AA308" s="409"/>
      <c r="AB308" s="264"/>
      <c r="AC308" s="264"/>
      <c r="AD308" s="264"/>
      <c r="AE308" s="408"/>
      <c r="AF308" s="264"/>
      <c r="AG308" s="100">
        <f>IF(AH308="","",VLOOKUP(AH308,Mapping!AT:AU,2,FALSE))</f>
        <v>2</v>
      </c>
      <c r="AH308" s="101" t="s">
        <v>1</v>
      </c>
    </row>
    <row r="309" spans="1:34">
      <c r="A309" t="s">
        <v>244</v>
      </c>
      <c r="B309" s="217">
        <v>20050102</v>
      </c>
      <c r="C309" s="99">
        <f>IFERROR(VLOOKUP(D309,Mapping!AW:BA,5,FALSE),"")</f>
        <v>2</v>
      </c>
      <c r="D309" s="217" t="s">
        <v>925</v>
      </c>
      <c r="E309" s="217" t="s">
        <v>3515</v>
      </c>
      <c r="F309" s="274">
        <v>44791</v>
      </c>
      <c r="G309" s="217" t="s">
        <v>2879</v>
      </c>
      <c r="H309" s="101" t="s">
        <v>934</v>
      </c>
      <c r="I309" s="101" t="s">
        <v>914</v>
      </c>
      <c r="J309" s="101" t="s">
        <v>951</v>
      </c>
      <c r="K309" s="368">
        <v>7000</v>
      </c>
      <c r="L309" s="217" t="s">
        <v>3334</v>
      </c>
      <c r="M309" s="274">
        <v>44798</v>
      </c>
      <c r="N309" s="217">
        <v>1180</v>
      </c>
      <c r="O309" s="369">
        <v>1.04</v>
      </c>
      <c r="P309" s="369">
        <v>25</v>
      </c>
      <c r="Q309" s="217" t="s">
        <v>1975</v>
      </c>
      <c r="R309" s="217" t="s">
        <v>3335</v>
      </c>
      <c r="S309" s="274">
        <v>44798</v>
      </c>
      <c r="T309" s="217">
        <v>448</v>
      </c>
      <c r="U309" s="369">
        <v>19</v>
      </c>
      <c r="V309" s="408">
        <f t="shared" si="12"/>
        <v>64.258658008658017</v>
      </c>
      <c r="W309" s="101" t="s">
        <v>932</v>
      </c>
      <c r="X309" s="264"/>
      <c r="Y309" s="264"/>
      <c r="Z309" s="408"/>
      <c r="AA309" s="409"/>
      <c r="AB309" s="264"/>
      <c r="AC309" s="264"/>
      <c r="AD309" s="264"/>
      <c r="AE309" s="408"/>
      <c r="AF309" s="264"/>
      <c r="AG309" s="100">
        <f>IF(AH309="","",VLOOKUP(AH309,Mapping!AT:AU,2,FALSE))</f>
        <v>2</v>
      </c>
      <c r="AH309" s="101" t="s">
        <v>1</v>
      </c>
    </row>
    <row r="310" spans="1:34">
      <c r="A310" t="s">
        <v>244</v>
      </c>
      <c r="B310" s="217">
        <v>20050102</v>
      </c>
      <c r="C310" s="99">
        <f>IFERROR(VLOOKUP(D310,Mapping!AW:BA,5,FALSE),"")</f>
        <v>2</v>
      </c>
      <c r="D310" s="217" t="s">
        <v>925</v>
      </c>
      <c r="E310" s="217" t="s">
        <v>3516</v>
      </c>
      <c r="F310" s="274">
        <v>44791</v>
      </c>
      <c r="G310" s="217" t="s">
        <v>2879</v>
      </c>
      <c r="H310" s="101" t="s">
        <v>913</v>
      </c>
      <c r="I310" s="101" t="s">
        <v>914</v>
      </c>
      <c r="J310" s="101" t="s">
        <v>951</v>
      </c>
      <c r="K310" s="368">
        <v>7000</v>
      </c>
      <c r="L310" s="217" t="s">
        <v>3334</v>
      </c>
      <c r="M310" s="274">
        <v>44798</v>
      </c>
      <c r="N310" s="217">
        <v>1301</v>
      </c>
      <c r="O310" s="369">
        <v>1.41</v>
      </c>
      <c r="P310" s="369">
        <v>25</v>
      </c>
      <c r="Q310" s="217" t="s">
        <v>1979</v>
      </c>
      <c r="R310" s="217" t="s">
        <v>3335</v>
      </c>
      <c r="S310" s="274">
        <v>44798</v>
      </c>
      <c r="T310" s="217">
        <v>443</v>
      </c>
      <c r="U310" s="369">
        <v>20</v>
      </c>
      <c r="V310" s="408">
        <f t="shared" si="12"/>
        <v>68.404131609549225</v>
      </c>
      <c r="W310" s="101" t="s">
        <v>932</v>
      </c>
      <c r="X310" s="264"/>
      <c r="Y310" s="264"/>
      <c r="Z310" s="408"/>
      <c r="AA310" s="409"/>
      <c r="AB310" s="264"/>
      <c r="AC310" s="264"/>
      <c r="AD310" s="264"/>
      <c r="AE310" s="408"/>
      <c r="AF310" s="264"/>
      <c r="AG310" s="100">
        <f>IF(AH310="","",VLOOKUP(AH310,Mapping!AT:AU,2,FALSE))</f>
        <v>2</v>
      </c>
      <c r="AH310" s="101" t="s">
        <v>1</v>
      </c>
    </row>
    <row r="311" spans="1:34">
      <c r="A311" t="s">
        <v>255</v>
      </c>
      <c r="B311" s="217">
        <v>20130400</v>
      </c>
      <c r="C311" s="99">
        <f>IFERROR(VLOOKUP(D311,Mapping!AW:BA,5,FALSE),"")</f>
        <v>3</v>
      </c>
      <c r="D311" s="217" t="s">
        <v>943</v>
      </c>
      <c r="E311" s="217" t="s">
        <v>3517</v>
      </c>
      <c r="F311" s="274">
        <v>44791</v>
      </c>
      <c r="G311" s="217" t="s">
        <v>2879</v>
      </c>
      <c r="H311" s="101" t="s">
        <v>934</v>
      </c>
      <c r="I311" s="101" t="s">
        <v>914</v>
      </c>
      <c r="J311" s="101" t="s">
        <v>951</v>
      </c>
      <c r="K311" s="368">
        <v>7000</v>
      </c>
      <c r="L311" s="217" t="s">
        <v>3334</v>
      </c>
      <c r="M311" s="274">
        <v>44798</v>
      </c>
      <c r="N311" s="217">
        <v>1172</v>
      </c>
      <c r="O311" s="369">
        <v>0.318</v>
      </c>
      <c r="P311" s="369">
        <v>11.3</v>
      </c>
      <c r="Q311" s="217" t="s">
        <v>1358</v>
      </c>
      <c r="R311" s="217" t="s">
        <v>3335</v>
      </c>
      <c r="S311" s="274">
        <v>44798</v>
      </c>
      <c r="T311" s="217">
        <v>440</v>
      </c>
      <c r="U311" s="369">
        <v>7.86</v>
      </c>
      <c r="V311" s="408">
        <f t="shared" si="12"/>
        <v>27.06611570247934</v>
      </c>
      <c r="W311" s="101" t="s">
        <v>932</v>
      </c>
      <c r="X311" s="264"/>
      <c r="Y311" s="264"/>
      <c r="Z311" s="408"/>
      <c r="AA311" s="409"/>
      <c r="AB311" s="264"/>
      <c r="AC311" s="264"/>
      <c r="AD311" s="264"/>
      <c r="AE311" s="408"/>
      <c r="AF311" s="264"/>
      <c r="AG311" s="100">
        <f>IF(AH311="","",VLOOKUP(AH311,Mapping!AT:AU,2,FALSE))</f>
        <v>2</v>
      </c>
      <c r="AH311" s="101" t="s">
        <v>1</v>
      </c>
    </row>
    <row r="312" spans="1:34">
      <c r="A312" t="s">
        <v>255</v>
      </c>
      <c r="B312" s="217">
        <v>20130400</v>
      </c>
      <c r="C312" s="99">
        <f>IFERROR(VLOOKUP(D312,Mapping!AW:BA,5,FALSE),"")</f>
        <v>3</v>
      </c>
      <c r="D312" s="217" t="s">
        <v>943</v>
      </c>
      <c r="E312" s="217" t="s">
        <v>3518</v>
      </c>
      <c r="F312" s="274">
        <v>44791</v>
      </c>
      <c r="G312" s="217" t="s">
        <v>2879</v>
      </c>
      <c r="H312" s="101" t="s">
        <v>913</v>
      </c>
      <c r="I312" s="101" t="s">
        <v>914</v>
      </c>
      <c r="J312" s="101" t="s">
        <v>951</v>
      </c>
      <c r="K312" s="368">
        <v>7000</v>
      </c>
      <c r="L312" s="217" t="s">
        <v>3334</v>
      </c>
      <c r="M312" s="274">
        <v>44798</v>
      </c>
      <c r="N312" s="217">
        <v>1218</v>
      </c>
      <c r="O312" s="369">
        <v>0.89400000000000002</v>
      </c>
      <c r="P312" s="369">
        <v>25</v>
      </c>
      <c r="Q312" s="217" t="s">
        <v>1362</v>
      </c>
      <c r="R312" s="217" t="s">
        <v>3335</v>
      </c>
      <c r="S312" s="274">
        <v>44798</v>
      </c>
      <c r="T312" s="217">
        <v>429</v>
      </c>
      <c r="U312" s="369">
        <v>18.3</v>
      </c>
      <c r="V312" s="408">
        <f t="shared" si="12"/>
        <v>64.632337359610077</v>
      </c>
      <c r="W312" s="101" t="s">
        <v>932</v>
      </c>
      <c r="X312" s="264"/>
      <c r="Y312" s="264"/>
      <c r="Z312" s="408"/>
      <c r="AA312" s="409"/>
      <c r="AB312" s="264"/>
      <c r="AC312" s="264"/>
      <c r="AD312" s="264"/>
      <c r="AE312" s="408"/>
      <c r="AF312" s="264"/>
      <c r="AG312" s="100">
        <f>IF(AH312="","",VLOOKUP(AH312,Mapping!AT:AU,2,FALSE))</f>
        <v>2</v>
      </c>
      <c r="AH312" s="101" t="s">
        <v>1</v>
      </c>
    </row>
    <row r="313" spans="1:34">
      <c r="A313" t="s">
        <v>253</v>
      </c>
      <c r="B313" s="217">
        <v>20129990</v>
      </c>
      <c r="C313" s="99">
        <f>IFERROR(VLOOKUP(D313,Mapping!AW:BA,5,FALSE),"")</f>
        <v>3</v>
      </c>
      <c r="D313" s="216" t="s">
        <v>943</v>
      </c>
      <c r="E313" s="183" t="s">
        <v>3519</v>
      </c>
      <c r="F313" s="274">
        <v>44796</v>
      </c>
      <c r="G313" s="217" t="s">
        <v>2879</v>
      </c>
      <c r="H313" s="101" t="s">
        <v>934</v>
      </c>
      <c r="I313" s="101" t="s">
        <v>950</v>
      </c>
      <c r="J313" s="101" t="s">
        <v>951</v>
      </c>
      <c r="K313" s="368">
        <v>7000</v>
      </c>
      <c r="L313" s="217" t="s">
        <v>3334</v>
      </c>
      <c r="M313" s="274">
        <v>44798</v>
      </c>
      <c r="N313" s="217">
        <v>1245</v>
      </c>
      <c r="O313" s="369">
        <v>0.224</v>
      </c>
      <c r="P313" s="369"/>
      <c r="Q313" s="217" t="s">
        <v>3357</v>
      </c>
      <c r="R313" s="217" t="s">
        <v>3335</v>
      </c>
      <c r="S313" s="274">
        <v>44798</v>
      </c>
      <c r="T313" s="217">
        <v>470</v>
      </c>
      <c r="U313" s="369">
        <v>3.08</v>
      </c>
      <c r="V313" s="408">
        <f t="shared" si="12"/>
        <v>9.9290780141843982</v>
      </c>
      <c r="W313" s="101" t="s">
        <v>911</v>
      </c>
      <c r="X313" s="264"/>
      <c r="Y313" s="264"/>
      <c r="Z313" s="408"/>
      <c r="AA313" s="409"/>
      <c r="AB313" s="264"/>
      <c r="AC313" s="264"/>
      <c r="AD313" s="264"/>
      <c r="AE313" s="408"/>
      <c r="AF313" s="264"/>
      <c r="AG313" s="100">
        <f>IF(AH313="","",VLOOKUP(AH313,Mapping!AT:AU,2,FALSE))</f>
        <v>2</v>
      </c>
      <c r="AH313" s="101" t="s">
        <v>1</v>
      </c>
    </row>
    <row r="314" spans="1:34">
      <c r="A314" t="s">
        <v>253</v>
      </c>
      <c r="B314" s="217">
        <v>20129990</v>
      </c>
      <c r="C314" s="99">
        <f>IFERROR(VLOOKUP(D314,Mapping!AW:BA,5,FALSE),"")</f>
        <v>3</v>
      </c>
      <c r="D314" s="216" t="s">
        <v>943</v>
      </c>
      <c r="E314" s="183" t="s">
        <v>3520</v>
      </c>
      <c r="F314" s="274">
        <v>44796</v>
      </c>
      <c r="G314" s="217" t="s">
        <v>2879</v>
      </c>
      <c r="H314" s="101" t="s">
        <v>913</v>
      </c>
      <c r="I314" s="101" t="s">
        <v>950</v>
      </c>
      <c r="J314" s="101" t="s">
        <v>951</v>
      </c>
      <c r="K314" s="368">
        <v>7000</v>
      </c>
      <c r="L314" s="217" t="s">
        <v>3334</v>
      </c>
      <c r="M314" s="274">
        <v>44798</v>
      </c>
      <c r="N314" s="217">
        <v>1584</v>
      </c>
      <c r="O314" s="369">
        <v>0.15</v>
      </c>
      <c r="P314" s="369"/>
      <c r="Q314" s="217" t="s">
        <v>1411</v>
      </c>
      <c r="R314" s="217" t="s">
        <v>3335</v>
      </c>
      <c r="S314" s="274">
        <v>44798</v>
      </c>
      <c r="T314" s="217"/>
      <c r="U314" s="369">
        <v>1.96</v>
      </c>
      <c r="V314" s="408" t="e">
        <f t="shared" si="12"/>
        <v>#DIV/0!</v>
      </c>
      <c r="W314" s="101" t="s">
        <v>911</v>
      </c>
      <c r="X314" s="264"/>
      <c r="Y314" s="264"/>
      <c r="Z314" s="408"/>
      <c r="AA314" s="409"/>
      <c r="AB314" s="264"/>
      <c r="AC314" s="264"/>
      <c r="AD314" s="264"/>
      <c r="AE314" s="408"/>
      <c r="AF314" s="264"/>
      <c r="AG314" s="100">
        <f>IF(AH314="","",VLOOKUP(AH314,Mapping!AT:AU,2,FALSE))</f>
        <v>2</v>
      </c>
      <c r="AH314" s="101" t="s">
        <v>1</v>
      </c>
    </row>
    <row r="315" spans="1:34">
      <c r="A315" t="s">
        <v>266</v>
      </c>
      <c r="B315" s="217">
        <v>20185945</v>
      </c>
      <c r="C315" s="99">
        <f>IFERROR(VLOOKUP(D315,Mapping!AW:BA,5,FALSE),"")</f>
        <v>3</v>
      </c>
      <c r="D315" s="216" t="s">
        <v>943</v>
      </c>
      <c r="E315" s="183" t="s">
        <v>3521</v>
      </c>
      <c r="F315" s="274">
        <v>44796</v>
      </c>
      <c r="G315" s="217" t="s">
        <v>2879</v>
      </c>
      <c r="H315" s="101" t="s">
        <v>934</v>
      </c>
      <c r="I315" s="101" t="s">
        <v>914</v>
      </c>
      <c r="J315" s="101" t="s">
        <v>951</v>
      </c>
      <c r="K315" s="368">
        <v>7000</v>
      </c>
      <c r="L315" s="217" t="s">
        <v>3334</v>
      </c>
      <c r="M315" s="274">
        <v>44798</v>
      </c>
      <c r="N315" s="217">
        <v>1073</v>
      </c>
      <c r="O315" s="369">
        <v>0.24399999999999999</v>
      </c>
      <c r="P315" s="369"/>
      <c r="Q315" s="217" t="s">
        <v>2324</v>
      </c>
      <c r="R315" s="217" t="s">
        <v>3335</v>
      </c>
      <c r="S315" s="274">
        <v>44798</v>
      </c>
      <c r="T315" s="217">
        <v>460</v>
      </c>
      <c r="U315" s="369">
        <v>6.76</v>
      </c>
      <c r="V315" s="408">
        <f t="shared" si="12"/>
        <v>22.266139657444004</v>
      </c>
      <c r="W315" s="101" t="s">
        <v>911</v>
      </c>
      <c r="X315" s="264"/>
      <c r="Y315" s="264"/>
      <c r="Z315" s="408"/>
      <c r="AA315" s="409"/>
      <c r="AB315" s="264"/>
      <c r="AC315" s="264"/>
      <c r="AD315" s="264"/>
      <c r="AE315" s="408"/>
      <c r="AF315" s="264"/>
      <c r="AG315" s="100">
        <f>IF(AH315="","",VLOOKUP(AH315,Mapping!AT:AU,2,FALSE))</f>
        <v>2</v>
      </c>
      <c r="AH315" s="101" t="s">
        <v>1</v>
      </c>
    </row>
    <row r="316" spans="1:34">
      <c r="A316" t="s">
        <v>266</v>
      </c>
      <c r="B316" s="217">
        <v>20185945</v>
      </c>
      <c r="C316" s="99">
        <f>IFERROR(VLOOKUP(D316,Mapping!AW:BA,5,FALSE),"")</f>
        <v>3</v>
      </c>
      <c r="D316" s="216" t="s">
        <v>943</v>
      </c>
      <c r="E316" s="183" t="s">
        <v>3522</v>
      </c>
      <c r="F316" s="274">
        <v>44796</v>
      </c>
      <c r="G316" s="217" t="s">
        <v>2879</v>
      </c>
      <c r="H316" s="101" t="s">
        <v>913</v>
      </c>
      <c r="I316" s="101" t="s">
        <v>914</v>
      </c>
      <c r="J316" s="101" t="s">
        <v>951</v>
      </c>
      <c r="K316" s="368">
        <v>7000</v>
      </c>
      <c r="L316" s="217" t="s">
        <v>3334</v>
      </c>
      <c r="M316" s="274">
        <v>44798</v>
      </c>
      <c r="N316" s="217">
        <v>1038</v>
      </c>
      <c r="O316" s="369">
        <v>0.29799999999999999</v>
      </c>
      <c r="P316" s="369"/>
      <c r="Q316" s="217" t="s">
        <v>2446</v>
      </c>
      <c r="R316" s="217" t="s">
        <v>3335</v>
      </c>
      <c r="S316" s="274">
        <v>44798</v>
      </c>
      <c r="T316" s="217">
        <v>487</v>
      </c>
      <c r="U316" s="369">
        <v>9.14</v>
      </c>
      <c r="V316" s="408">
        <f t="shared" si="12"/>
        <v>28.436313857258416</v>
      </c>
      <c r="W316" s="101" t="s">
        <v>911</v>
      </c>
      <c r="X316" s="264"/>
      <c r="Y316" s="264"/>
      <c r="Z316" s="408"/>
      <c r="AA316" s="409"/>
      <c r="AB316" s="264"/>
      <c r="AC316" s="264"/>
      <c r="AD316" s="264"/>
      <c r="AE316" s="408"/>
      <c r="AF316" s="264"/>
      <c r="AG316" s="100">
        <f>IF(AH316="","",VLOOKUP(AH316,Mapping!AT:AU,2,FALSE))</f>
        <v>2</v>
      </c>
      <c r="AH316" s="101" t="s">
        <v>1</v>
      </c>
    </row>
    <row r="317" spans="1:34">
      <c r="A317" t="s">
        <v>246</v>
      </c>
      <c r="B317" s="217">
        <v>20060099</v>
      </c>
      <c r="C317" s="99">
        <f>IFERROR(VLOOKUP(D317,Mapping!AW:BA,5,FALSE),"")</f>
        <v>3</v>
      </c>
      <c r="D317" s="216" t="s">
        <v>943</v>
      </c>
      <c r="E317" s="217" t="s">
        <v>3523</v>
      </c>
      <c r="F317" s="274">
        <v>44798</v>
      </c>
      <c r="G317" s="217" t="s">
        <v>2933</v>
      </c>
      <c r="H317" s="101" t="s">
        <v>934</v>
      </c>
      <c r="I317" s="412" t="s">
        <v>914</v>
      </c>
      <c r="J317" s="101" t="s">
        <v>951</v>
      </c>
      <c r="K317" s="368">
        <v>7000</v>
      </c>
      <c r="L317" s="284" t="s">
        <v>3334</v>
      </c>
      <c r="M317" s="274">
        <v>44810</v>
      </c>
      <c r="N317" s="217">
        <v>1043</v>
      </c>
      <c r="O317" s="369">
        <v>1.35</v>
      </c>
      <c r="P317" s="369">
        <v>25</v>
      </c>
      <c r="Q317" s="217" t="s">
        <v>2447</v>
      </c>
      <c r="R317" s="217" t="s">
        <v>3335</v>
      </c>
      <c r="S317" s="274">
        <v>44810</v>
      </c>
      <c r="T317" s="217">
        <v>440</v>
      </c>
      <c r="U317" s="369">
        <v>16.399999999999999</v>
      </c>
      <c r="V317" s="408">
        <f t="shared" ref="V317:V380" si="14">(U317/(660*T317))*1000000</f>
        <v>56.473829201101928</v>
      </c>
      <c r="W317" s="101" t="s">
        <v>932</v>
      </c>
      <c r="AG317" s="100">
        <f>IF(AH317="","",VLOOKUP(AH317,Mapping!AT:AU,2,FALSE))</f>
        <v>2</v>
      </c>
      <c r="AH317" s="101" t="s">
        <v>1</v>
      </c>
    </row>
    <row r="318" spans="1:34">
      <c r="A318" t="s">
        <v>244</v>
      </c>
      <c r="B318" s="217">
        <v>20050102</v>
      </c>
      <c r="C318" s="99">
        <f>IFERROR(VLOOKUP(D318,Mapping!AW:BA,5,FALSE),"")</f>
        <v>3</v>
      </c>
      <c r="D318" s="216" t="s">
        <v>943</v>
      </c>
      <c r="E318" s="217" t="s">
        <v>3524</v>
      </c>
      <c r="F318" s="274">
        <v>44798</v>
      </c>
      <c r="G318" s="217" t="s">
        <v>2933</v>
      </c>
      <c r="H318" s="101" t="s">
        <v>934</v>
      </c>
      <c r="I318" s="412" t="s">
        <v>914</v>
      </c>
      <c r="J318" s="101" t="s">
        <v>951</v>
      </c>
      <c r="K318" s="368">
        <v>7000</v>
      </c>
      <c r="L318" s="284" t="s">
        <v>3334</v>
      </c>
      <c r="M318" s="274">
        <v>44810</v>
      </c>
      <c r="N318" s="217">
        <v>1047</v>
      </c>
      <c r="O318" s="369">
        <v>2.14</v>
      </c>
      <c r="P318" s="369">
        <v>25</v>
      </c>
      <c r="Q318" s="217" t="s">
        <v>2448</v>
      </c>
      <c r="R318" s="217" t="s">
        <v>3494</v>
      </c>
      <c r="S318" s="274">
        <v>44810</v>
      </c>
      <c r="T318" s="217">
        <v>441</v>
      </c>
      <c r="U318" s="369">
        <v>17</v>
      </c>
      <c r="V318" s="408">
        <f t="shared" si="14"/>
        <v>58.407201264344124</v>
      </c>
      <c r="W318" s="101" t="s">
        <v>932</v>
      </c>
      <c r="AG318" s="100" t="str">
        <f>IF(AH318="","",VLOOKUP(AH318,Mapping!AT:AU,2,FALSE))</f>
        <v/>
      </c>
      <c r="AH318" s="101"/>
    </row>
    <row r="319" spans="1:34">
      <c r="A319" t="s">
        <v>244</v>
      </c>
      <c r="B319" s="217">
        <v>20050102</v>
      </c>
      <c r="C319" s="380">
        <f>IFERROR(VLOOKUP(D319,Mapping!AW:BA,5,FALSE),"")</f>
        <v>3</v>
      </c>
      <c r="D319" s="414" t="s">
        <v>943</v>
      </c>
      <c r="E319" s="361" t="s">
        <v>3525</v>
      </c>
      <c r="F319" s="410">
        <v>44798</v>
      </c>
      <c r="G319" s="361" t="s">
        <v>2933</v>
      </c>
      <c r="H319" s="388" t="s">
        <v>913</v>
      </c>
      <c r="I319" s="415" t="s">
        <v>914</v>
      </c>
      <c r="J319" s="388" t="s">
        <v>951</v>
      </c>
      <c r="K319" s="416">
        <v>7000</v>
      </c>
      <c r="L319" s="417" t="s">
        <v>3334</v>
      </c>
      <c r="M319" s="410">
        <v>44810</v>
      </c>
      <c r="N319" s="361">
        <v>1092</v>
      </c>
      <c r="O319" s="411">
        <v>1.73</v>
      </c>
      <c r="P319" s="411">
        <v>25</v>
      </c>
      <c r="Q319" s="361" t="s">
        <v>2449</v>
      </c>
      <c r="R319" s="361" t="s">
        <v>3494</v>
      </c>
      <c r="S319" s="410">
        <v>44810</v>
      </c>
      <c r="T319" s="361">
        <v>446</v>
      </c>
      <c r="U319" s="411">
        <v>15.9</v>
      </c>
      <c r="V319" s="418">
        <f t="shared" si="14"/>
        <v>54.015491235222179</v>
      </c>
      <c r="W319" s="388" t="s">
        <v>932</v>
      </c>
      <c r="AG319" s="100" t="str">
        <f>IF(AH319="","",VLOOKUP(AH319,Mapping!AT:AU,2,FALSE))</f>
        <v/>
      </c>
      <c r="AH319" s="101"/>
    </row>
    <row r="320" spans="1:34" s="217" customFormat="1">
      <c r="A320" t="s">
        <v>246</v>
      </c>
      <c r="B320" s="217">
        <v>20060099</v>
      </c>
      <c r="C320" s="99">
        <f>IFERROR(VLOOKUP(D320,Mapping!AW:BA,5,FALSE),"")</f>
        <v>3</v>
      </c>
      <c r="D320" s="216" t="s">
        <v>943</v>
      </c>
      <c r="E320" s="217" t="s">
        <v>3526</v>
      </c>
      <c r="F320" s="274">
        <v>44812</v>
      </c>
      <c r="G320" s="217" t="s">
        <v>2879</v>
      </c>
      <c r="H320" s="101" t="s">
        <v>913</v>
      </c>
      <c r="I320" s="101" t="s">
        <v>914</v>
      </c>
      <c r="J320" s="101" t="s">
        <v>951</v>
      </c>
      <c r="K320" s="368">
        <v>7000</v>
      </c>
      <c r="L320" s="217" t="s">
        <v>3334</v>
      </c>
      <c r="M320" s="274">
        <v>44819</v>
      </c>
      <c r="N320" s="217">
        <v>1369</v>
      </c>
      <c r="O320" s="369">
        <v>0.55800000000000005</v>
      </c>
      <c r="P320" s="369">
        <v>19.53</v>
      </c>
      <c r="Q320" s="217" t="s">
        <v>2478</v>
      </c>
      <c r="R320" s="217" t="s">
        <v>3494</v>
      </c>
      <c r="S320" s="274">
        <v>44819</v>
      </c>
      <c r="T320" s="217">
        <v>460</v>
      </c>
      <c r="U320" s="369">
        <v>8.4</v>
      </c>
      <c r="V320" s="408">
        <f t="shared" si="14"/>
        <v>27.66798418972332</v>
      </c>
      <c r="W320" s="101" t="s">
        <v>932</v>
      </c>
      <c r="Z320" s="369"/>
      <c r="AE320" s="369"/>
      <c r="AG320" s="100" t="str">
        <f>IF(AH320="","",VLOOKUP(AH320,Mapping!AT:AU,2,FALSE))</f>
        <v/>
      </c>
      <c r="AH320" s="101"/>
    </row>
    <row r="321" spans="1:34" s="217" customFormat="1">
      <c r="A321" t="s">
        <v>255</v>
      </c>
      <c r="B321" s="217">
        <v>20130400</v>
      </c>
      <c r="C321" s="99">
        <f>IFERROR(VLOOKUP(D321,Mapping!AW:BA,5,FALSE),"")</f>
        <v>2</v>
      </c>
      <c r="D321" s="217" t="s">
        <v>925</v>
      </c>
      <c r="E321" s="217" t="s">
        <v>3527</v>
      </c>
      <c r="F321" s="274">
        <v>44812</v>
      </c>
      <c r="G321" s="217" t="s">
        <v>2879</v>
      </c>
      <c r="H321" s="101" t="s">
        <v>934</v>
      </c>
      <c r="I321" s="101" t="s">
        <v>914</v>
      </c>
      <c r="J321" s="101" t="s">
        <v>951</v>
      </c>
      <c r="K321" s="368">
        <v>7000</v>
      </c>
      <c r="L321" s="217" t="s">
        <v>3334</v>
      </c>
      <c r="M321" s="274">
        <v>44819</v>
      </c>
      <c r="N321" s="217">
        <v>984</v>
      </c>
      <c r="O321" s="369">
        <v>0.66800000000000004</v>
      </c>
      <c r="P321" s="369">
        <v>23.38</v>
      </c>
      <c r="Q321" s="217" t="s">
        <v>2479</v>
      </c>
      <c r="R321" s="217" t="s">
        <v>3494</v>
      </c>
      <c r="S321" s="274">
        <v>44819</v>
      </c>
      <c r="T321" s="217">
        <v>450</v>
      </c>
      <c r="U321" s="369">
        <v>11.6</v>
      </c>
      <c r="V321" s="408">
        <f t="shared" si="14"/>
        <v>39.057239057239052</v>
      </c>
      <c r="W321" s="101" t="s">
        <v>932</v>
      </c>
      <c r="Z321" s="369"/>
      <c r="AE321" s="369"/>
      <c r="AG321" s="100" t="str">
        <f>IF(AH321="","",VLOOKUP(AH321,Mapping!AT:AU,2,FALSE))</f>
        <v/>
      </c>
      <c r="AH321" s="101"/>
    </row>
    <row r="322" spans="1:34" s="217" customFormat="1">
      <c r="A322" t="s">
        <v>255</v>
      </c>
      <c r="B322" s="217">
        <v>20130400</v>
      </c>
      <c r="C322" s="99">
        <f>IFERROR(VLOOKUP(D322,Mapping!AW:BA,5,FALSE),"")</f>
        <v>2</v>
      </c>
      <c r="D322" s="217" t="s">
        <v>925</v>
      </c>
      <c r="E322" s="217" t="s">
        <v>3528</v>
      </c>
      <c r="F322" s="274">
        <v>44812</v>
      </c>
      <c r="G322" s="217" t="s">
        <v>2879</v>
      </c>
      <c r="H322" s="101" t="s">
        <v>913</v>
      </c>
      <c r="I322" s="101" t="s">
        <v>914</v>
      </c>
      <c r="J322" s="101" t="s">
        <v>951</v>
      </c>
      <c r="K322" s="368">
        <v>7000</v>
      </c>
      <c r="L322" s="217" t="s">
        <v>3334</v>
      </c>
      <c r="M322" s="274">
        <v>44819</v>
      </c>
      <c r="N322" s="217">
        <v>1172</v>
      </c>
      <c r="O322" s="369">
        <v>0.72199999999999998</v>
      </c>
      <c r="P322" s="369">
        <v>25</v>
      </c>
      <c r="Q322" s="217" t="s">
        <v>2480</v>
      </c>
      <c r="R322" s="217" t="s">
        <v>3494</v>
      </c>
      <c r="S322" s="274">
        <v>44845</v>
      </c>
      <c r="T322" s="217">
        <v>448</v>
      </c>
      <c r="U322" s="369">
        <v>10.1</v>
      </c>
      <c r="V322" s="408">
        <f t="shared" si="14"/>
        <v>34.15854978354978</v>
      </c>
      <c r="W322" s="101" t="s">
        <v>932</v>
      </c>
      <c r="Z322" s="369"/>
      <c r="AE322" s="369"/>
      <c r="AG322" s="100" t="str">
        <f>IF(AH322="","",VLOOKUP(AH322,Mapping!AT:AU,2,FALSE))</f>
        <v/>
      </c>
      <c r="AH322" s="101"/>
    </row>
    <row r="323" spans="1:34" s="217" customFormat="1">
      <c r="A323" t="s">
        <v>245</v>
      </c>
      <c r="B323" s="217">
        <v>20060093</v>
      </c>
      <c r="C323" s="99">
        <f>IFERROR(VLOOKUP(D323,Mapping!AW:BA,5,FALSE),"")</f>
        <v>3</v>
      </c>
      <c r="D323" s="216" t="s">
        <v>943</v>
      </c>
      <c r="E323" s="217" t="s">
        <v>3524</v>
      </c>
      <c r="F323" s="274">
        <v>44817</v>
      </c>
      <c r="G323" s="217" t="s">
        <v>2879</v>
      </c>
      <c r="H323" s="101" t="s">
        <v>934</v>
      </c>
      <c r="I323" s="101" t="s">
        <v>914</v>
      </c>
      <c r="J323" s="101" t="s">
        <v>951</v>
      </c>
      <c r="K323" s="368">
        <v>7000</v>
      </c>
      <c r="L323" s="217" t="s">
        <v>3334</v>
      </c>
      <c r="M323" s="274">
        <v>44819</v>
      </c>
      <c r="N323" s="217">
        <v>1026</v>
      </c>
      <c r="O323" s="369">
        <v>1.1399999999999999</v>
      </c>
      <c r="P323" s="369">
        <v>25</v>
      </c>
      <c r="Q323" s="217" t="s">
        <v>2690</v>
      </c>
      <c r="R323" s="217" t="s">
        <v>3494</v>
      </c>
      <c r="S323" s="274">
        <v>44819</v>
      </c>
      <c r="T323" s="217">
        <v>493</v>
      </c>
      <c r="U323" s="369">
        <v>17.2</v>
      </c>
      <c r="V323" s="408">
        <f t="shared" si="14"/>
        <v>52.86126989980945</v>
      </c>
      <c r="W323" s="101" t="s">
        <v>932</v>
      </c>
      <c r="Z323" s="369"/>
      <c r="AE323" s="369"/>
      <c r="AG323" s="100" t="str">
        <f>IF(AH323="","",VLOOKUP(AH323,Mapping!AT:AU,2,FALSE))</f>
        <v/>
      </c>
      <c r="AH323" s="101"/>
    </row>
    <row r="324" spans="1:34" s="217" customFormat="1">
      <c r="A324" t="s">
        <v>245</v>
      </c>
      <c r="B324" s="217">
        <v>20060093</v>
      </c>
      <c r="C324" s="99">
        <f>IFERROR(VLOOKUP(D324,Mapping!AW:BA,5,FALSE),"")</f>
        <v>3</v>
      </c>
      <c r="D324" s="216" t="s">
        <v>943</v>
      </c>
      <c r="E324" s="217" t="s">
        <v>3529</v>
      </c>
      <c r="F324" s="274">
        <v>44817</v>
      </c>
      <c r="G324" s="217" t="s">
        <v>2879</v>
      </c>
      <c r="H324" s="101" t="s">
        <v>913</v>
      </c>
      <c r="I324" s="101" t="s">
        <v>914</v>
      </c>
      <c r="J324" s="101" t="s">
        <v>951</v>
      </c>
      <c r="K324" s="368">
        <v>7000</v>
      </c>
      <c r="L324" s="217" t="s">
        <v>3334</v>
      </c>
      <c r="M324" s="274">
        <v>44819</v>
      </c>
      <c r="N324" s="217">
        <v>875</v>
      </c>
      <c r="O324" s="369">
        <v>1.53</v>
      </c>
      <c r="P324" s="369">
        <v>25</v>
      </c>
      <c r="Q324" s="217" t="s">
        <v>3364</v>
      </c>
      <c r="R324" s="217" t="s">
        <v>3494</v>
      </c>
      <c r="S324" s="274">
        <v>44819</v>
      </c>
      <c r="T324" s="217">
        <v>456</v>
      </c>
      <c r="U324" s="369">
        <v>12.5</v>
      </c>
      <c r="V324" s="408">
        <f t="shared" si="14"/>
        <v>41.533758639021798</v>
      </c>
      <c r="W324" s="101" t="s">
        <v>932</v>
      </c>
      <c r="Z324" s="369"/>
      <c r="AE324" s="369"/>
      <c r="AG324" s="100" t="str">
        <f>IF(AH324="","",VLOOKUP(AH324,Mapping!AT:AU,2,FALSE))</f>
        <v/>
      </c>
      <c r="AH324" s="101"/>
    </row>
    <row r="325" spans="1:34" s="217" customFormat="1">
      <c r="A325" t="s">
        <v>265</v>
      </c>
      <c r="B325" s="217">
        <v>20185935</v>
      </c>
      <c r="C325" s="99">
        <f>IFERROR(VLOOKUP(D325,Mapping!AW:BA,5,FALSE),"")</f>
        <v>3</v>
      </c>
      <c r="D325" s="216" t="s">
        <v>943</v>
      </c>
      <c r="E325" s="217" t="s">
        <v>3530</v>
      </c>
      <c r="F325" s="274">
        <v>44817</v>
      </c>
      <c r="G325" s="217" t="s">
        <v>2879</v>
      </c>
      <c r="H325" s="101" t="s">
        <v>934</v>
      </c>
      <c r="I325" s="101" t="s">
        <v>914</v>
      </c>
      <c r="J325" s="101" t="s">
        <v>951</v>
      </c>
      <c r="K325" s="368">
        <v>7000</v>
      </c>
      <c r="L325" s="217" t="s">
        <v>3334</v>
      </c>
      <c r="M325" s="274">
        <v>44819</v>
      </c>
      <c r="N325" s="217">
        <v>943</v>
      </c>
      <c r="O325" s="369">
        <v>0.65400000000000003</v>
      </c>
      <c r="P325" s="369">
        <v>22.89</v>
      </c>
      <c r="Q325" s="217" t="s">
        <v>3366</v>
      </c>
      <c r="R325" s="217" t="s">
        <v>3494</v>
      </c>
      <c r="S325" s="274">
        <v>44819</v>
      </c>
      <c r="T325" s="217">
        <v>399</v>
      </c>
      <c r="U325" s="369">
        <v>18.3</v>
      </c>
      <c r="V325" s="408">
        <f t="shared" si="14"/>
        <v>69.491911597174763</v>
      </c>
      <c r="W325" s="101" t="s">
        <v>932</v>
      </c>
      <c r="Z325" s="369"/>
      <c r="AE325" s="369"/>
      <c r="AG325" s="100" t="str">
        <f>IF(AH325="","",VLOOKUP(AH325,Mapping!AT:AU,2,FALSE))</f>
        <v/>
      </c>
      <c r="AH325" s="101"/>
    </row>
    <row r="326" spans="1:34" s="361" customFormat="1">
      <c r="A326" t="s">
        <v>265</v>
      </c>
      <c r="B326" s="361">
        <v>20185935</v>
      </c>
      <c r="C326" s="380">
        <f>IFERROR(VLOOKUP(D326,Mapping!AW:BA,5,FALSE),"")</f>
        <v>3</v>
      </c>
      <c r="D326" s="414" t="s">
        <v>943</v>
      </c>
      <c r="E326" s="361" t="s">
        <v>3525</v>
      </c>
      <c r="F326" s="410">
        <v>44817</v>
      </c>
      <c r="G326" s="361" t="s">
        <v>2879</v>
      </c>
      <c r="H326" s="101" t="s">
        <v>913</v>
      </c>
      <c r="I326" s="388" t="s">
        <v>914</v>
      </c>
      <c r="J326" s="388" t="s">
        <v>951</v>
      </c>
      <c r="K326" s="416">
        <v>7000</v>
      </c>
      <c r="L326" s="361" t="s">
        <v>3334</v>
      </c>
      <c r="M326" s="410">
        <v>44819</v>
      </c>
      <c r="N326" s="361">
        <v>1321</v>
      </c>
      <c r="O326" s="411">
        <v>0.67200000000000004</v>
      </c>
      <c r="P326" s="411">
        <v>23.52</v>
      </c>
      <c r="Q326" s="361" t="s">
        <v>2481</v>
      </c>
      <c r="R326" s="217" t="s">
        <v>3494</v>
      </c>
      <c r="S326" s="410">
        <v>44819</v>
      </c>
      <c r="T326" s="361">
        <v>416</v>
      </c>
      <c r="U326" s="411">
        <v>17.2</v>
      </c>
      <c r="V326" s="418">
        <f t="shared" si="14"/>
        <v>62.645687645687644</v>
      </c>
      <c r="W326" s="388" t="s">
        <v>932</v>
      </c>
      <c r="Z326" s="411"/>
      <c r="AE326" s="411"/>
      <c r="AG326" s="100" t="str">
        <f>IF(AH326="","",VLOOKUP(AH326,Mapping!AT:AU,2,FALSE))</f>
        <v/>
      </c>
      <c r="AH326" s="101"/>
    </row>
    <row r="327" spans="1:34" s="217" customFormat="1">
      <c r="A327" t="s">
        <v>257</v>
      </c>
      <c r="B327" s="217">
        <v>20131157</v>
      </c>
      <c r="C327" s="99">
        <f>IFERROR(VLOOKUP(D327,Mapping!AW:BA,5,FALSE),"")</f>
        <v>2</v>
      </c>
      <c r="D327" s="217" t="s">
        <v>925</v>
      </c>
      <c r="E327" s="361" t="s">
        <v>3524</v>
      </c>
      <c r="F327" s="274">
        <v>44826</v>
      </c>
      <c r="G327" s="217" t="s">
        <v>2879</v>
      </c>
      <c r="H327" s="101" t="s">
        <v>934</v>
      </c>
      <c r="I327" s="101" t="s">
        <v>914</v>
      </c>
      <c r="J327" s="101" t="s">
        <v>951</v>
      </c>
      <c r="K327" s="368">
        <v>7000</v>
      </c>
      <c r="L327" s="217" t="s">
        <v>3334</v>
      </c>
      <c r="M327" s="274">
        <v>44827</v>
      </c>
      <c r="N327" s="217">
        <v>1015</v>
      </c>
      <c r="O327" s="369">
        <v>0.71199999999999997</v>
      </c>
      <c r="P327" s="369">
        <v>24.92</v>
      </c>
      <c r="Q327" s="217" t="s">
        <v>2482</v>
      </c>
      <c r="R327" s="217" t="s">
        <v>3494</v>
      </c>
      <c r="S327" s="274">
        <v>44827</v>
      </c>
      <c r="T327" s="217">
        <v>460</v>
      </c>
      <c r="U327" s="369">
        <v>7.06</v>
      </c>
      <c r="V327" s="408">
        <f t="shared" si="14"/>
        <v>23.254281949934121</v>
      </c>
      <c r="W327" s="101" t="s">
        <v>932</v>
      </c>
      <c r="Z327" s="369"/>
      <c r="AE327" s="369"/>
      <c r="AG327" s="100" t="str">
        <f>IF(AH327="","",VLOOKUP(AH327,Mapping!AT:AU,2,FALSE))</f>
        <v/>
      </c>
      <c r="AH327" s="101"/>
    </row>
    <row r="328" spans="1:34" s="217" customFormat="1">
      <c r="A328" t="s">
        <v>257</v>
      </c>
      <c r="B328" s="217">
        <v>20131157</v>
      </c>
      <c r="C328" s="99">
        <f>IFERROR(VLOOKUP(D328,Mapping!AW:BA,5,FALSE),"")</f>
        <v>2</v>
      </c>
      <c r="D328" s="217" t="s">
        <v>925</v>
      </c>
      <c r="E328" s="361" t="s">
        <v>3525</v>
      </c>
      <c r="F328" s="274">
        <v>44826</v>
      </c>
      <c r="G328" s="217" t="s">
        <v>2879</v>
      </c>
      <c r="H328" s="101" t="s">
        <v>913</v>
      </c>
      <c r="I328" s="101" t="s">
        <v>914</v>
      </c>
      <c r="J328" s="101" t="s">
        <v>951</v>
      </c>
      <c r="K328" s="368">
        <v>7000</v>
      </c>
      <c r="L328" s="217" t="s">
        <v>3334</v>
      </c>
      <c r="M328" s="274">
        <v>44827</v>
      </c>
      <c r="N328" s="217">
        <v>1096</v>
      </c>
      <c r="O328" s="369">
        <v>0.38800000000000001</v>
      </c>
      <c r="P328" s="369">
        <v>13.58</v>
      </c>
      <c r="Q328" s="217" t="s">
        <v>2483</v>
      </c>
      <c r="R328" s="217" t="s">
        <v>3494</v>
      </c>
      <c r="S328" s="274">
        <v>44827</v>
      </c>
      <c r="T328" s="217">
        <v>450</v>
      </c>
      <c r="U328" s="369">
        <v>6.62</v>
      </c>
      <c r="V328" s="408">
        <f t="shared" si="14"/>
        <v>22.289562289562291</v>
      </c>
      <c r="W328" s="101" t="s">
        <v>932</v>
      </c>
      <c r="Z328" s="369"/>
      <c r="AE328" s="369"/>
      <c r="AG328" s="100" t="str">
        <f>IF(AH328="","",VLOOKUP(AH328,Mapping!AT:AU,2,FALSE))</f>
        <v/>
      </c>
      <c r="AH328" s="101"/>
    </row>
    <row r="329" spans="1:34" s="217" customFormat="1">
      <c r="A329" t="s">
        <v>261</v>
      </c>
      <c r="B329" s="217">
        <v>20150975</v>
      </c>
      <c r="C329" s="99">
        <f>IFERROR(VLOOKUP(D329,Mapping!AW:BA,5,FALSE),"")</f>
        <v>3</v>
      </c>
      <c r="D329" s="216" t="s">
        <v>943</v>
      </c>
      <c r="E329" s="361" t="s">
        <v>3524</v>
      </c>
      <c r="F329" s="274">
        <v>44826</v>
      </c>
      <c r="G329" s="217" t="s">
        <v>2879</v>
      </c>
      <c r="H329" s="101" t="s">
        <v>934</v>
      </c>
      <c r="I329" s="101" t="s">
        <v>914</v>
      </c>
      <c r="J329" s="101" t="s">
        <v>951</v>
      </c>
      <c r="K329" s="368">
        <v>7000</v>
      </c>
      <c r="L329" s="217" t="s">
        <v>3334</v>
      </c>
      <c r="M329" s="274">
        <v>44827</v>
      </c>
      <c r="N329" s="217">
        <v>1098</v>
      </c>
      <c r="O329" s="369">
        <v>1.03</v>
      </c>
      <c r="P329" s="369">
        <v>25</v>
      </c>
      <c r="Q329" s="217" t="s">
        <v>2484</v>
      </c>
      <c r="R329" s="217" t="s">
        <v>3494</v>
      </c>
      <c r="S329" s="274">
        <v>44827</v>
      </c>
      <c r="T329" s="217">
        <v>445</v>
      </c>
      <c r="U329" s="369">
        <v>8.8000000000000007</v>
      </c>
      <c r="V329" s="408">
        <f t="shared" si="14"/>
        <v>29.962546816479403</v>
      </c>
      <c r="W329" s="101" t="s">
        <v>932</v>
      </c>
      <c r="Z329" s="369"/>
      <c r="AE329" s="369"/>
      <c r="AG329" s="100" t="str">
        <f>IF(AH329="","",VLOOKUP(AH329,Mapping!AT:AU,2,FALSE))</f>
        <v/>
      </c>
      <c r="AH329" s="101"/>
    </row>
    <row r="330" spans="1:34" s="217" customFormat="1">
      <c r="A330" t="s">
        <v>261</v>
      </c>
      <c r="B330" s="217">
        <v>20150975</v>
      </c>
      <c r="C330" s="99">
        <f>IFERROR(VLOOKUP(D330,Mapping!AW:BA,5,FALSE),"")</f>
        <v>3</v>
      </c>
      <c r="D330" s="216" t="s">
        <v>943</v>
      </c>
      <c r="E330" s="361" t="s">
        <v>3525</v>
      </c>
      <c r="F330" s="274">
        <v>44826</v>
      </c>
      <c r="G330" s="361" t="s">
        <v>2879</v>
      </c>
      <c r="H330" s="101" t="s">
        <v>913</v>
      </c>
      <c r="I330" s="388" t="s">
        <v>914</v>
      </c>
      <c r="J330" s="388" t="s">
        <v>951</v>
      </c>
      <c r="K330" s="416">
        <v>7000</v>
      </c>
      <c r="L330" s="217" t="s">
        <v>3334</v>
      </c>
      <c r="M330" s="274">
        <v>44827</v>
      </c>
      <c r="N330" s="217">
        <v>1116</v>
      </c>
      <c r="O330" s="369">
        <v>1.18</v>
      </c>
      <c r="P330" s="369">
        <v>25</v>
      </c>
      <c r="Q330" s="217" t="s">
        <v>2485</v>
      </c>
      <c r="R330" s="217" t="s">
        <v>3494</v>
      </c>
      <c r="S330" s="274">
        <v>44827</v>
      </c>
      <c r="T330" s="217">
        <v>465</v>
      </c>
      <c r="U330" s="369">
        <v>8.86</v>
      </c>
      <c r="V330" s="408">
        <f t="shared" si="14"/>
        <v>28.869338546757898</v>
      </c>
      <c r="W330" s="101" t="s">
        <v>932</v>
      </c>
      <c r="Z330" s="369"/>
      <c r="AE330" s="369"/>
      <c r="AG330" s="100" t="str">
        <f>IF(AH330="","",VLOOKUP(AH330,Mapping!AT:AU,2,FALSE))</f>
        <v/>
      </c>
      <c r="AH330" s="101"/>
    </row>
    <row r="331" spans="1:34" s="217" customFormat="1">
      <c r="A331" t="s">
        <v>257</v>
      </c>
      <c r="B331" s="217">
        <v>20131157</v>
      </c>
      <c r="C331" s="99">
        <f>IFERROR(VLOOKUP(D331,Mapping!AW:BA,5,FALSE),"")</f>
        <v>3</v>
      </c>
      <c r="D331" s="216" t="s">
        <v>943</v>
      </c>
      <c r="E331" s="361" t="s">
        <v>3524</v>
      </c>
      <c r="F331" s="274">
        <v>44832</v>
      </c>
      <c r="G331" s="217" t="s">
        <v>2879</v>
      </c>
      <c r="H331" s="101" t="s">
        <v>934</v>
      </c>
      <c r="I331" s="101" t="s">
        <v>914</v>
      </c>
      <c r="J331" s="101" t="s">
        <v>951</v>
      </c>
      <c r="K331" s="368">
        <v>7000</v>
      </c>
      <c r="L331" s="217" t="s">
        <v>3334</v>
      </c>
      <c r="M331" s="274">
        <v>44845</v>
      </c>
      <c r="N331" s="217">
        <v>1177</v>
      </c>
      <c r="O331" s="369">
        <v>1.08</v>
      </c>
      <c r="P331" s="369">
        <v>25</v>
      </c>
      <c r="Q331" s="217" t="s">
        <v>1418</v>
      </c>
      <c r="R331" s="217" t="s">
        <v>3494</v>
      </c>
      <c r="S331" s="274">
        <v>44844</v>
      </c>
      <c r="T331" s="217">
        <v>441</v>
      </c>
      <c r="U331" s="369">
        <v>11.3</v>
      </c>
      <c r="V331" s="408">
        <f>(U331/(660*T331))*1000000</f>
        <v>38.823610252181687</v>
      </c>
      <c r="W331" s="101" t="s">
        <v>932</v>
      </c>
      <c r="Z331" s="369"/>
      <c r="AE331" s="369"/>
      <c r="AG331" s="100" t="str">
        <f>IF(AH331="","",VLOOKUP(AH331,Mapping!AT:AU,2,FALSE))</f>
        <v/>
      </c>
      <c r="AH331" s="101"/>
    </row>
    <row r="332" spans="1:34" s="217" customFormat="1">
      <c r="A332" t="s">
        <v>257</v>
      </c>
      <c r="B332" s="217">
        <v>20131157</v>
      </c>
      <c r="C332" s="99">
        <f>IFERROR(VLOOKUP(D332,Mapping!AW:BA,5,FALSE),"")</f>
        <v>3</v>
      </c>
      <c r="D332" s="216" t="s">
        <v>943</v>
      </c>
      <c r="E332" s="361" t="s">
        <v>3525</v>
      </c>
      <c r="F332" s="274">
        <v>44832</v>
      </c>
      <c r="G332" s="217" t="s">
        <v>2879</v>
      </c>
      <c r="H332" s="101" t="s">
        <v>913</v>
      </c>
      <c r="I332" s="101" t="s">
        <v>914</v>
      </c>
      <c r="J332" s="101" t="s">
        <v>951</v>
      </c>
      <c r="K332" s="368">
        <v>7000</v>
      </c>
      <c r="L332" s="217" t="s">
        <v>3334</v>
      </c>
      <c r="M332" s="274">
        <v>44845</v>
      </c>
      <c r="N332" s="217">
        <v>1106</v>
      </c>
      <c r="O332" s="369">
        <v>0.84799999999999998</v>
      </c>
      <c r="P332" s="369">
        <v>25</v>
      </c>
      <c r="Q332" s="217" t="s">
        <v>1434</v>
      </c>
      <c r="R332" s="217" t="s">
        <v>3494</v>
      </c>
      <c r="S332" s="274">
        <v>44844</v>
      </c>
      <c r="T332" s="217">
        <v>439</v>
      </c>
      <c r="U332" s="369">
        <v>16</v>
      </c>
      <c r="V332" s="408">
        <f t="shared" si="14"/>
        <v>55.221923103472079</v>
      </c>
      <c r="W332" s="101" t="s">
        <v>932</v>
      </c>
      <c r="Z332" s="369"/>
      <c r="AE332" s="369"/>
      <c r="AG332" s="100" t="str">
        <f>IF(AH332="","",VLOOKUP(AH332,Mapping!AT:AU,2,FALSE))</f>
        <v/>
      </c>
      <c r="AH332" s="101"/>
    </row>
    <row r="333" spans="1:34" s="217" customFormat="1">
      <c r="A333" t="s">
        <v>264</v>
      </c>
      <c r="B333" s="217">
        <v>20185910</v>
      </c>
      <c r="C333" s="99">
        <f>IFERROR(VLOOKUP(D333,Mapping!AW:BA,5,FALSE),"")</f>
        <v>3</v>
      </c>
      <c r="D333" s="216" t="s">
        <v>943</v>
      </c>
      <c r="E333" s="361" t="s">
        <v>3524</v>
      </c>
      <c r="F333" s="274">
        <v>44832</v>
      </c>
      <c r="G333" s="217" t="s">
        <v>2879</v>
      </c>
      <c r="H333" s="101" t="s">
        <v>934</v>
      </c>
      <c r="I333" s="101" t="s">
        <v>914</v>
      </c>
      <c r="J333" s="101" t="s">
        <v>951</v>
      </c>
      <c r="K333" s="368">
        <v>7000</v>
      </c>
      <c r="L333" s="217" t="s">
        <v>3334</v>
      </c>
      <c r="M333" s="274">
        <v>44845</v>
      </c>
      <c r="N333" s="217">
        <v>1077</v>
      </c>
      <c r="O333" s="369">
        <v>1.03</v>
      </c>
      <c r="P333" s="369">
        <v>25</v>
      </c>
      <c r="Q333" s="217" t="s">
        <v>1436</v>
      </c>
      <c r="R333" s="217" t="s">
        <v>3494</v>
      </c>
      <c r="S333" s="274">
        <v>44844</v>
      </c>
      <c r="T333" s="217">
        <v>461</v>
      </c>
      <c r="U333" s="369">
        <v>14</v>
      </c>
      <c r="V333" s="408">
        <f t="shared" si="14"/>
        <v>46.013278117399594</v>
      </c>
      <c r="W333" s="101" t="s">
        <v>932</v>
      </c>
      <c r="Z333" s="369"/>
      <c r="AE333" s="369"/>
      <c r="AG333" s="100" t="str">
        <f>IF(AH333="","",VLOOKUP(AH333,Mapping!AT:AU,2,FALSE))</f>
        <v/>
      </c>
      <c r="AH333" s="101"/>
    </row>
    <row r="334" spans="1:34" s="217" customFormat="1">
      <c r="A334" t="s">
        <v>264</v>
      </c>
      <c r="B334" s="217">
        <v>20185910</v>
      </c>
      <c r="C334" s="99">
        <f>IFERROR(VLOOKUP(D334,Mapping!AW:BA,5,FALSE),"")</f>
        <v>3</v>
      </c>
      <c r="D334" s="216" t="s">
        <v>943</v>
      </c>
      <c r="E334" s="361" t="s">
        <v>3525</v>
      </c>
      <c r="F334" s="274">
        <v>44832</v>
      </c>
      <c r="G334" s="361" t="s">
        <v>2879</v>
      </c>
      <c r="H334" s="101" t="s">
        <v>913</v>
      </c>
      <c r="I334" s="388" t="s">
        <v>914</v>
      </c>
      <c r="J334" s="388" t="s">
        <v>951</v>
      </c>
      <c r="K334" s="416">
        <v>7000</v>
      </c>
      <c r="L334" s="217" t="s">
        <v>3334</v>
      </c>
      <c r="M334" s="274">
        <v>44845</v>
      </c>
      <c r="N334" s="217">
        <v>1167</v>
      </c>
      <c r="O334" s="369">
        <v>1.2</v>
      </c>
      <c r="P334" s="369">
        <v>25</v>
      </c>
      <c r="Q334" s="217" t="s">
        <v>1440</v>
      </c>
      <c r="R334" s="217" t="s">
        <v>3494</v>
      </c>
      <c r="S334" s="274">
        <v>44844</v>
      </c>
      <c r="T334" s="217">
        <v>445</v>
      </c>
      <c r="U334" s="369">
        <v>11.1</v>
      </c>
      <c r="V334" s="408">
        <f t="shared" si="14"/>
        <v>37.793667007150148</v>
      </c>
      <c r="W334" s="101" t="s">
        <v>932</v>
      </c>
      <c r="Z334" s="369"/>
      <c r="AE334" s="369"/>
      <c r="AG334" s="100" t="str">
        <f>IF(AH334="","",VLOOKUP(AH334,Mapping!AT:AU,2,FALSE))</f>
        <v/>
      </c>
      <c r="AH334" s="101"/>
    </row>
    <row r="335" spans="1:34" s="217" customFormat="1">
      <c r="A335" t="s">
        <v>253</v>
      </c>
      <c r="B335" s="321">
        <v>20129990</v>
      </c>
      <c r="C335" s="99">
        <f>IFERROR(VLOOKUP(D335,Mapping!AW:BA,5,FALSE),"")</f>
        <v>3</v>
      </c>
      <c r="D335" s="216" t="s">
        <v>943</v>
      </c>
      <c r="E335" s="361" t="s">
        <v>3531</v>
      </c>
      <c r="F335" s="274">
        <v>44840</v>
      </c>
      <c r="G335" s="217" t="s">
        <v>2879</v>
      </c>
      <c r="H335" s="101" t="s">
        <v>934</v>
      </c>
      <c r="I335" s="101" t="s">
        <v>950</v>
      </c>
      <c r="J335" s="101" t="s">
        <v>951</v>
      </c>
      <c r="K335" s="368">
        <v>7000</v>
      </c>
      <c r="L335" s="217" t="s">
        <v>3334</v>
      </c>
      <c r="M335" s="274">
        <v>44845</v>
      </c>
      <c r="O335" s="369">
        <v>0.58799999999999997</v>
      </c>
      <c r="P335" s="369">
        <v>20.58</v>
      </c>
      <c r="Q335" s="217" t="s">
        <v>1445</v>
      </c>
      <c r="R335" s="217" t="s">
        <v>3494</v>
      </c>
      <c r="S335" s="274">
        <v>44844</v>
      </c>
      <c r="T335" s="217">
        <v>463</v>
      </c>
      <c r="U335" s="217">
        <v>6.2</v>
      </c>
      <c r="V335" s="408">
        <f t="shared" si="14"/>
        <v>20.28928594803325</v>
      </c>
      <c r="W335" s="101" t="s">
        <v>932</v>
      </c>
      <c r="Z335" s="369"/>
      <c r="AE335" s="369"/>
      <c r="AG335" s="100" t="str">
        <f>IF(AH335="","",VLOOKUP(AH335,Mapping!AT:AU,2,FALSE))</f>
        <v/>
      </c>
      <c r="AH335" s="101"/>
    </row>
    <row r="336" spans="1:34" s="217" customFormat="1">
      <c r="A336" t="s">
        <v>253</v>
      </c>
      <c r="B336" s="321">
        <v>20129990</v>
      </c>
      <c r="C336" s="99">
        <f>IFERROR(VLOOKUP(D336,Mapping!AW:BA,5,FALSE),"")</f>
        <v>3</v>
      </c>
      <c r="D336" s="216" t="s">
        <v>943</v>
      </c>
      <c r="E336" s="361" t="s">
        <v>3525</v>
      </c>
      <c r="F336" s="274">
        <v>44840</v>
      </c>
      <c r="G336" s="217" t="s">
        <v>2879</v>
      </c>
      <c r="H336" s="101" t="s">
        <v>913</v>
      </c>
      <c r="I336" s="101" t="s">
        <v>950</v>
      </c>
      <c r="J336" s="101" t="s">
        <v>951</v>
      </c>
      <c r="K336" s="368">
        <v>7000</v>
      </c>
      <c r="L336" s="217" t="s">
        <v>3334</v>
      </c>
      <c r="M336" s="274">
        <v>44845</v>
      </c>
      <c r="N336" s="217">
        <v>1373</v>
      </c>
      <c r="O336" s="369">
        <v>0.41199999999999998</v>
      </c>
      <c r="P336" s="369">
        <v>14.42</v>
      </c>
      <c r="Q336" s="217" t="s">
        <v>1448</v>
      </c>
      <c r="R336" s="217" t="s">
        <v>3494</v>
      </c>
      <c r="S336" s="274">
        <v>44844</v>
      </c>
      <c r="T336" s="217">
        <v>450</v>
      </c>
      <c r="U336" s="217">
        <v>2.88</v>
      </c>
      <c r="V336" s="408">
        <f t="shared" si="14"/>
        <v>9.6969696969696955</v>
      </c>
      <c r="W336" s="101" t="s">
        <v>932</v>
      </c>
      <c r="Z336" s="369"/>
      <c r="AE336" s="369"/>
      <c r="AG336" s="100" t="str">
        <f>IF(AH336="","",VLOOKUP(AH336,Mapping!AT:AU,2,FALSE))</f>
        <v/>
      </c>
      <c r="AH336" s="101"/>
    </row>
    <row r="337" spans="1:34" s="217" customFormat="1">
      <c r="A337" t="s">
        <v>266</v>
      </c>
      <c r="B337" s="26">
        <v>20185945</v>
      </c>
      <c r="C337" s="99">
        <f>IFERROR(VLOOKUP(D337,Mapping!AW:BA,5,FALSE),"")</f>
        <v>3</v>
      </c>
      <c r="D337" s="216" t="s">
        <v>943</v>
      </c>
      <c r="E337" s="361" t="s">
        <v>3524</v>
      </c>
      <c r="F337" s="274">
        <v>44840</v>
      </c>
      <c r="G337" s="217" t="s">
        <v>2879</v>
      </c>
      <c r="H337" s="101" t="s">
        <v>934</v>
      </c>
      <c r="I337" s="101" t="s">
        <v>914</v>
      </c>
      <c r="J337" s="101" t="s">
        <v>951</v>
      </c>
      <c r="K337" s="416">
        <v>7000</v>
      </c>
      <c r="L337" s="217" t="s">
        <v>3334</v>
      </c>
      <c r="M337" s="274">
        <v>44845</v>
      </c>
      <c r="N337" s="217">
        <v>1041</v>
      </c>
      <c r="O337" s="369">
        <v>0.96799999999999997</v>
      </c>
      <c r="P337" s="369">
        <v>25</v>
      </c>
      <c r="Q337" s="217" t="s">
        <v>1452</v>
      </c>
      <c r="R337" s="217" t="s">
        <v>3494</v>
      </c>
      <c r="S337" s="274">
        <v>44844</v>
      </c>
      <c r="T337" s="217">
        <v>450</v>
      </c>
      <c r="U337" s="217">
        <v>17.8</v>
      </c>
      <c r="V337" s="408">
        <f t="shared" si="14"/>
        <v>59.932659932659931</v>
      </c>
      <c r="W337" s="101" t="s">
        <v>932</v>
      </c>
      <c r="Z337" s="369"/>
      <c r="AE337" s="369"/>
      <c r="AG337" s="100" t="str">
        <f>IF(AH337="","",VLOOKUP(AH337,Mapping!AT:AU,2,FALSE))</f>
        <v/>
      </c>
      <c r="AH337" s="101"/>
    </row>
    <row r="338" spans="1:34" s="217" customFormat="1">
      <c r="A338" t="s">
        <v>266</v>
      </c>
      <c r="B338" s="26">
        <v>20185945</v>
      </c>
      <c r="C338" s="99">
        <f>IFERROR(VLOOKUP(D338,Mapping!AW:BA,5,FALSE),"")</f>
        <v>3</v>
      </c>
      <c r="D338" s="216" t="s">
        <v>943</v>
      </c>
      <c r="E338" s="361" t="s">
        <v>3532</v>
      </c>
      <c r="F338" s="274">
        <v>44840</v>
      </c>
      <c r="G338" s="361" t="s">
        <v>2879</v>
      </c>
      <c r="H338" s="101" t="s">
        <v>913</v>
      </c>
      <c r="I338" s="101" t="s">
        <v>914</v>
      </c>
      <c r="J338" s="388" t="s">
        <v>951</v>
      </c>
      <c r="K338" s="416">
        <v>7000</v>
      </c>
      <c r="L338" s="217" t="s">
        <v>3334</v>
      </c>
      <c r="M338" s="274">
        <v>44845</v>
      </c>
      <c r="N338" s="217">
        <v>1046</v>
      </c>
      <c r="O338" s="369">
        <v>2.12</v>
      </c>
      <c r="P338" s="369">
        <v>25</v>
      </c>
      <c r="Q338" s="217" t="s">
        <v>1985</v>
      </c>
      <c r="R338" s="217" t="s">
        <v>3494</v>
      </c>
      <c r="S338" s="274">
        <v>44844</v>
      </c>
      <c r="T338" s="217">
        <v>454</v>
      </c>
      <c r="U338" s="217">
        <v>17.3</v>
      </c>
      <c r="V338" s="408">
        <f t="shared" si="14"/>
        <v>57.735949806434391</v>
      </c>
      <c r="W338" s="101" t="s">
        <v>932</v>
      </c>
      <c r="Z338" s="369"/>
      <c r="AE338" s="369"/>
      <c r="AG338" s="100" t="str">
        <f>IF(AH338="","",VLOOKUP(AH338,Mapping!AT:AU,2,FALSE))</f>
        <v/>
      </c>
      <c r="AH338" s="101"/>
    </row>
    <row r="339" spans="1:34" s="217" customFormat="1">
      <c r="A339" t="s">
        <v>261</v>
      </c>
      <c r="B339" s="217">
        <v>20150975</v>
      </c>
      <c r="C339" s="99">
        <f>IFERROR(VLOOKUP(D339,Mapping!AW:BA,5,FALSE),"")</f>
        <v>2</v>
      </c>
      <c r="D339" s="217" t="s">
        <v>925</v>
      </c>
      <c r="E339" s="217" t="s">
        <v>3509</v>
      </c>
      <c r="F339" s="274">
        <v>44854</v>
      </c>
      <c r="G339" s="217" t="s">
        <v>2892</v>
      </c>
      <c r="H339" s="101" t="s">
        <v>934</v>
      </c>
      <c r="I339" s="101" t="s">
        <v>914</v>
      </c>
      <c r="J339" s="101" t="s">
        <v>951</v>
      </c>
      <c r="K339" s="368">
        <v>7000</v>
      </c>
      <c r="L339" s="217" t="s">
        <v>3334</v>
      </c>
      <c r="M339" s="274">
        <v>44858</v>
      </c>
      <c r="N339" s="217">
        <v>914</v>
      </c>
      <c r="O339" s="369">
        <v>0.37</v>
      </c>
      <c r="P339" s="369">
        <v>12.95</v>
      </c>
      <c r="Q339" s="217" t="s">
        <v>1987</v>
      </c>
      <c r="R339" s="217" t="s">
        <v>3494</v>
      </c>
      <c r="S339" s="274">
        <v>44858</v>
      </c>
      <c r="T339" s="217">
        <v>419</v>
      </c>
      <c r="U339" s="369">
        <v>2.4</v>
      </c>
      <c r="V339" s="408">
        <f t="shared" si="14"/>
        <v>8.6786721631590353</v>
      </c>
      <c r="W339" s="101" t="s">
        <v>932</v>
      </c>
      <c r="Z339" s="369"/>
      <c r="AE339" s="369"/>
      <c r="AG339" s="100" t="str">
        <f>IF(AH339="","",VLOOKUP(AH339,Mapping!AT:AU,2,FALSE))</f>
        <v/>
      </c>
      <c r="AH339" s="101"/>
    </row>
    <row r="340" spans="1:34" s="217" customFormat="1">
      <c r="A340" t="s">
        <v>261</v>
      </c>
      <c r="B340" s="217">
        <v>20150975</v>
      </c>
      <c r="C340" s="99">
        <f>IFERROR(VLOOKUP(D340,Mapping!AW:BA,5,FALSE),"")</f>
        <v>2</v>
      </c>
      <c r="D340" s="217" t="s">
        <v>925</v>
      </c>
      <c r="E340" s="217" t="s">
        <v>3533</v>
      </c>
      <c r="F340" s="274">
        <v>44854</v>
      </c>
      <c r="G340" s="217" t="s">
        <v>2892</v>
      </c>
      <c r="H340" s="101" t="s">
        <v>913</v>
      </c>
      <c r="I340" s="101" t="s">
        <v>914</v>
      </c>
      <c r="J340" s="101" t="s">
        <v>951</v>
      </c>
      <c r="K340" s="368">
        <v>7000</v>
      </c>
      <c r="L340" s="217" t="s">
        <v>3334</v>
      </c>
      <c r="M340" s="274">
        <v>44858</v>
      </c>
      <c r="N340" s="217">
        <v>1072</v>
      </c>
      <c r="O340" s="369">
        <v>0.28599999999999998</v>
      </c>
      <c r="P340" s="369">
        <v>10.01</v>
      </c>
      <c r="Q340" s="217" t="s">
        <v>1422</v>
      </c>
      <c r="R340" s="217" t="s">
        <v>3494</v>
      </c>
      <c r="S340" s="274">
        <v>44858</v>
      </c>
      <c r="T340" s="217">
        <v>434</v>
      </c>
      <c r="U340" s="369">
        <v>3.2</v>
      </c>
      <c r="V340" s="408">
        <f>(U340/(660*T340))*1000000</f>
        <v>11.171624074849881</v>
      </c>
      <c r="W340" s="101" t="s">
        <v>932</v>
      </c>
      <c r="Z340" s="369"/>
      <c r="AE340" s="369"/>
      <c r="AG340" s="100" t="str">
        <f>IF(AH340="","",VLOOKUP(AH340,Mapping!AT:AU,2,FALSE))</f>
        <v/>
      </c>
      <c r="AH340" s="101"/>
    </row>
    <row r="341" spans="1:34" s="217" customFormat="1">
      <c r="A341" s="217" t="s">
        <v>3534</v>
      </c>
      <c r="B341" s="217" t="s">
        <v>3534</v>
      </c>
      <c r="C341" s="99" t="str">
        <f>IFERROR(VLOOKUP(D341,Mapping!AW:BA,5,FALSE),"")</f>
        <v/>
      </c>
      <c r="D341" s="217" t="s">
        <v>3534</v>
      </c>
      <c r="E341" s="217" t="s">
        <v>3535</v>
      </c>
      <c r="F341" s="274">
        <v>45041</v>
      </c>
      <c r="G341" s="217" t="s">
        <v>2892</v>
      </c>
      <c r="H341" s="101" t="s">
        <v>934</v>
      </c>
      <c r="I341" s="101"/>
      <c r="J341" s="101" t="s">
        <v>951</v>
      </c>
      <c r="K341" s="368">
        <v>7000</v>
      </c>
      <c r="L341" s="217" t="s">
        <v>3334</v>
      </c>
      <c r="M341" s="274">
        <v>44858</v>
      </c>
      <c r="N341" s="217" t="s">
        <v>940</v>
      </c>
      <c r="O341" s="369">
        <v>0.66</v>
      </c>
      <c r="P341" s="369">
        <v>23.1</v>
      </c>
      <c r="Q341" s="217" t="s">
        <v>1425</v>
      </c>
      <c r="R341" s="217" t="s">
        <v>3494</v>
      </c>
      <c r="S341" s="274"/>
      <c r="U341" s="369"/>
      <c r="V341" s="408" t="e">
        <f t="shared" ref="V341:V346" si="15">(U341/(660*T341))*1000000</f>
        <v>#DIV/0!</v>
      </c>
      <c r="W341" s="101"/>
      <c r="Y341" s="217" t="s">
        <v>3536</v>
      </c>
      <c r="Z341" s="369"/>
      <c r="AE341" s="369"/>
      <c r="AG341" s="100" t="str">
        <f>IF(AH341="","",VLOOKUP(AH341,Mapping!AT:AU,2,FALSE))</f>
        <v/>
      </c>
      <c r="AH341" s="101"/>
    </row>
    <row r="342" spans="1:34" s="217" customFormat="1">
      <c r="A342" s="217" t="s">
        <v>315</v>
      </c>
      <c r="B342" s="217" t="s">
        <v>3537</v>
      </c>
      <c r="C342" s="99">
        <f>IFERROR(VLOOKUP(D342,Mapping!AW:BA,5,FALSE),"")</f>
        <v>2</v>
      </c>
      <c r="D342" s="217" t="s">
        <v>925</v>
      </c>
      <c r="E342" s="217" t="s">
        <v>3538</v>
      </c>
      <c r="F342" s="274">
        <v>45065</v>
      </c>
      <c r="G342" s="217" t="s">
        <v>2906</v>
      </c>
      <c r="H342" s="101" t="s">
        <v>934</v>
      </c>
      <c r="I342" s="101" t="s">
        <v>914</v>
      </c>
      <c r="J342" s="101" t="s">
        <v>951</v>
      </c>
      <c r="K342" s="368">
        <v>7000</v>
      </c>
      <c r="L342" s="217" t="s">
        <v>3334</v>
      </c>
      <c r="M342" s="274">
        <v>45064</v>
      </c>
      <c r="N342" s="217" t="s">
        <v>940</v>
      </c>
      <c r="O342" s="369">
        <v>0.35</v>
      </c>
      <c r="P342" s="369">
        <v>12.25</v>
      </c>
      <c r="Q342" s="217" t="s">
        <v>1428</v>
      </c>
      <c r="R342" s="217" t="s">
        <v>3494</v>
      </c>
      <c r="S342" s="274">
        <v>45064</v>
      </c>
      <c r="T342" s="217">
        <v>443</v>
      </c>
      <c r="U342" s="369">
        <v>1.42</v>
      </c>
      <c r="V342" s="408">
        <f t="shared" si="15"/>
        <v>4.8566933442779945</v>
      </c>
      <c r="W342" s="101" t="s">
        <v>932</v>
      </c>
      <c r="Y342" s="217" t="s">
        <v>3149</v>
      </c>
      <c r="Z342" s="369"/>
      <c r="AE342" s="369"/>
      <c r="AG342" s="100" t="str">
        <f>IF(AH342="","",VLOOKUP(AH342,Mapping!AT:AU,2,FALSE))</f>
        <v/>
      </c>
      <c r="AH342" s="101"/>
    </row>
    <row r="343" spans="1:34" s="217" customFormat="1">
      <c r="A343" s="217" t="s">
        <v>217</v>
      </c>
      <c r="B343" s="217">
        <v>19920001</v>
      </c>
      <c r="C343" s="99">
        <f>IFERROR(VLOOKUP(D343,Mapping!AW:BA,5,FALSE),"")</f>
        <v>2</v>
      </c>
      <c r="D343" s="217" t="s">
        <v>925</v>
      </c>
      <c r="E343" s="217" t="s">
        <v>3539</v>
      </c>
      <c r="F343" s="274">
        <v>45069</v>
      </c>
      <c r="G343" s="217" t="s">
        <v>2916</v>
      </c>
      <c r="H343" s="101" t="s">
        <v>913</v>
      </c>
      <c r="I343" s="101" t="s">
        <v>914</v>
      </c>
      <c r="J343" s="101" t="s">
        <v>951</v>
      </c>
      <c r="K343" s="368">
        <v>7000</v>
      </c>
      <c r="L343" s="217" t="s">
        <v>3334</v>
      </c>
      <c r="M343" s="274">
        <v>45072</v>
      </c>
      <c r="N343" s="217" t="s">
        <v>940</v>
      </c>
      <c r="O343" s="369">
        <v>0.43</v>
      </c>
      <c r="P343" s="369">
        <v>15.05</v>
      </c>
      <c r="Q343" s="217" t="s">
        <v>2496</v>
      </c>
      <c r="R343" s="217" t="s">
        <v>3494</v>
      </c>
      <c r="S343" s="274">
        <v>45072</v>
      </c>
      <c r="T343" s="217">
        <v>435</v>
      </c>
      <c r="U343" s="369">
        <v>13.7</v>
      </c>
      <c r="V343" s="408">
        <f t="shared" si="15"/>
        <v>47.718564959944274</v>
      </c>
      <c r="W343" s="101" t="s">
        <v>932</v>
      </c>
      <c r="Y343" s="217" t="s">
        <v>3149</v>
      </c>
      <c r="Z343" s="369"/>
      <c r="AE343" s="369"/>
      <c r="AG343" s="100" t="str">
        <f>IF(AH343="","",VLOOKUP(AH343,Mapping!AT:AU,2,FALSE))</f>
        <v/>
      </c>
      <c r="AH343" s="101"/>
    </row>
    <row r="344" spans="1:34" s="217" customFormat="1">
      <c r="A344" s="217" t="s">
        <v>296</v>
      </c>
      <c r="B344" s="217" t="s">
        <v>1995</v>
      </c>
      <c r="C344" s="99">
        <f>IFERROR(VLOOKUP(D344,Mapping!AW:BA,5,FALSE),"")</f>
        <v>2</v>
      </c>
      <c r="D344" s="217" t="s">
        <v>925</v>
      </c>
      <c r="E344" s="217" t="s">
        <v>3539</v>
      </c>
      <c r="F344" s="274">
        <v>45069</v>
      </c>
      <c r="G344" s="217" t="s">
        <v>2916</v>
      </c>
      <c r="H344" s="101" t="s">
        <v>934</v>
      </c>
      <c r="I344" s="101"/>
      <c r="J344" s="101" t="s">
        <v>951</v>
      </c>
      <c r="K344" s="368">
        <v>7000</v>
      </c>
      <c r="L344" s="217" t="s">
        <v>3334</v>
      </c>
      <c r="M344" s="274">
        <v>45072</v>
      </c>
      <c r="N344" s="217" t="s">
        <v>940</v>
      </c>
      <c r="O344" s="369">
        <v>0.222</v>
      </c>
      <c r="P344" s="369">
        <v>7.77</v>
      </c>
      <c r="Q344" s="217" t="s">
        <v>2488</v>
      </c>
      <c r="R344" s="217" t="s">
        <v>3494</v>
      </c>
      <c r="S344" s="274">
        <v>45072</v>
      </c>
      <c r="T344" s="217">
        <v>443</v>
      </c>
      <c r="U344" s="369">
        <v>3.02</v>
      </c>
      <c r="V344" s="408">
        <f t="shared" si="15"/>
        <v>10.329023873041933</v>
      </c>
      <c r="W344" s="101" t="s">
        <v>932</v>
      </c>
      <c r="Y344" s="217" t="s">
        <v>3149</v>
      </c>
      <c r="Z344" s="369"/>
      <c r="AE344" s="369"/>
      <c r="AG344" s="100" t="str">
        <f>IF(AH344="","",VLOOKUP(AH344,Mapping!AT:AU,2,FALSE))</f>
        <v/>
      </c>
      <c r="AH344" s="101"/>
    </row>
    <row r="345" spans="1:34" s="217" customFormat="1">
      <c r="A345" s="217" t="s">
        <v>207</v>
      </c>
      <c r="B345" s="217">
        <v>19891053</v>
      </c>
      <c r="C345" s="99">
        <v>2</v>
      </c>
      <c r="D345" s="217" t="s">
        <v>925</v>
      </c>
      <c r="E345" s="217" t="s">
        <v>3540</v>
      </c>
      <c r="F345" s="274">
        <v>45071</v>
      </c>
      <c r="G345" s="217" t="s">
        <v>2904</v>
      </c>
      <c r="H345" s="101" t="s">
        <v>913</v>
      </c>
      <c r="I345" s="101" t="s">
        <v>914</v>
      </c>
      <c r="J345" s="101" t="s">
        <v>951</v>
      </c>
      <c r="K345" s="368">
        <v>4000</v>
      </c>
      <c r="L345" s="217" t="s">
        <v>3334</v>
      </c>
      <c r="M345" s="274">
        <v>45072</v>
      </c>
      <c r="N345" s="217" t="s">
        <v>940</v>
      </c>
      <c r="O345" s="217">
        <v>1.06</v>
      </c>
      <c r="P345" s="369">
        <v>25</v>
      </c>
      <c r="Q345" s="217" t="s">
        <v>2499</v>
      </c>
      <c r="R345" s="217" t="s">
        <v>3494</v>
      </c>
      <c r="S345" s="274">
        <v>45072</v>
      </c>
      <c r="T345" s="217">
        <v>443</v>
      </c>
      <c r="U345" s="369">
        <v>16.399999999999999</v>
      </c>
      <c r="V345" s="408">
        <f t="shared" si="15"/>
        <v>56.091387919830353</v>
      </c>
      <c r="W345" s="101" t="s">
        <v>932</v>
      </c>
      <c r="Y345" s="217" t="s">
        <v>3149</v>
      </c>
      <c r="Z345" s="369"/>
      <c r="AE345" s="369"/>
      <c r="AG345" s="100" t="str">
        <f>IF(AH345="","",VLOOKUP(AH345,Mapping!AT:AU,2,FALSE))</f>
        <v/>
      </c>
      <c r="AH345" s="101"/>
    </row>
    <row r="346" spans="1:34" s="217" customFormat="1">
      <c r="A346" s="217" t="s">
        <v>320</v>
      </c>
      <c r="B346" s="217" t="s">
        <v>319</v>
      </c>
      <c r="C346" s="99">
        <v>2</v>
      </c>
      <c r="D346" s="217" t="s">
        <v>943</v>
      </c>
      <c r="E346" s="217" t="s">
        <v>3539</v>
      </c>
      <c r="F346" s="274">
        <v>45071</v>
      </c>
      <c r="G346" s="217" t="s">
        <v>2904</v>
      </c>
      <c r="H346" s="101" t="s">
        <v>913</v>
      </c>
      <c r="I346" s="101" t="s">
        <v>914</v>
      </c>
      <c r="J346" s="101" t="s">
        <v>951</v>
      </c>
      <c r="K346" s="368">
        <v>7000</v>
      </c>
      <c r="L346" s="217" t="s">
        <v>3334</v>
      </c>
      <c r="M346" s="274">
        <v>45072</v>
      </c>
      <c r="N346" s="217" t="s">
        <v>940</v>
      </c>
      <c r="O346" s="369">
        <v>0.23</v>
      </c>
      <c r="P346" s="369">
        <v>8.0500000000000007</v>
      </c>
      <c r="Q346" s="217" t="s">
        <v>2503</v>
      </c>
      <c r="R346" s="217" t="s">
        <v>3494</v>
      </c>
      <c r="S346" s="274">
        <v>45072</v>
      </c>
      <c r="T346" s="217">
        <v>446</v>
      </c>
      <c r="U346" s="369">
        <v>8.34</v>
      </c>
      <c r="V346" s="408">
        <f t="shared" si="15"/>
        <v>28.33265389319201</v>
      </c>
      <c r="W346" s="101" t="s">
        <v>932</v>
      </c>
      <c r="Y346" s="217" t="s">
        <v>3149</v>
      </c>
      <c r="Z346" s="369"/>
      <c r="AE346" s="369"/>
      <c r="AG346" s="100" t="str">
        <f>IF(AH346="","",VLOOKUP(AH346,Mapping!AT:AU,2,FALSE))</f>
        <v/>
      </c>
      <c r="AH346" s="101"/>
    </row>
    <row r="347" spans="1:34" s="217" customFormat="1">
      <c r="A347" s="217" t="s">
        <v>369</v>
      </c>
      <c r="B347" s="217" t="s">
        <v>368</v>
      </c>
      <c r="C347" s="99">
        <f>IFERROR(VLOOKUP(D347,Mapping!AW:BA,5,FALSE),"")</f>
        <v>3</v>
      </c>
      <c r="D347" s="217" t="s">
        <v>943</v>
      </c>
      <c r="E347" s="217" t="s">
        <v>3539</v>
      </c>
      <c r="F347" s="274">
        <v>45084</v>
      </c>
      <c r="G347" s="217" t="s">
        <v>2916</v>
      </c>
      <c r="H347" s="101" t="s">
        <v>913</v>
      </c>
      <c r="I347" s="101" t="s">
        <v>914</v>
      </c>
      <c r="J347" s="101" t="s">
        <v>951</v>
      </c>
      <c r="K347" s="368">
        <v>6000</v>
      </c>
      <c r="L347" s="217" t="s">
        <v>3334</v>
      </c>
      <c r="M347" s="274">
        <v>45089</v>
      </c>
      <c r="N347" s="217">
        <v>566</v>
      </c>
      <c r="O347" s="369">
        <v>0.112</v>
      </c>
      <c r="P347" s="369">
        <v>3.92</v>
      </c>
      <c r="Q347" s="217" t="s">
        <v>2492</v>
      </c>
      <c r="R347" s="217" t="s">
        <v>3494</v>
      </c>
      <c r="S347" s="274">
        <v>45089</v>
      </c>
      <c r="T347" s="217">
        <v>492</v>
      </c>
      <c r="U347" s="369">
        <v>1.17</v>
      </c>
      <c r="V347" s="408">
        <f t="shared" si="14"/>
        <v>3.6031042128603099</v>
      </c>
      <c r="W347" s="101" t="s">
        <v>932</v>
      </c>
      <c r="Y347" s="217" t="s">
        <v>3149</v>
      </c>
      <c r="Z347" s="369"/>
      <c r="AE347" s="369"/>
      <c r="AG347" s="100" t="str">
        <f>IF(AH347="","",VLOOKUP(AH347,Mapping!AT:AU,2,FALSE))</f>
        <v/>
      </c>
      <c r="AH347" s="101"/>
    </row>
    <row r="348" spans="1:34" s="217" customFormat="1">
      <c r="A348" s="217" t="s">
        <v>276</v>
      </c>
      <c r="B348" s="217" t="s">
        <v>3541</v>
      </c>
      <c r="C348" s="99">
        <f>IFERROR(VLOOKUP(D348,Mapping!AW:BA,5,FALSE),"")</f>
        <v>2</v>
      </c>
      <c r="D348" s="217" t="s">
        <v>925</v>
      </c>
      <c r="E348" s="217" t="s">
        <v>3542</v>
      </c>
      <c r="F348" s="274">
        <v>45084</v>
      </c>
      <c r="G348" s="217" t="s">
        <v>2916</v>
      </c>
      <c r="H348" s="101" t="s">
        <v>913</v>
      </c>
      <c r="I348" s="101" t="s">
        <v>950</v>
      </c>
      <c r="J348" s="101" t="s">
        <v>951</v>
      </c>
      <c r="K348" s="368">
        <v>7000</v>
      </c>
      <c r="L348" s="217" t="s">
        <v>3334</v>
      </c>
      <c r="M348" s="274">
        <v>45089</v>
      </c>
      <c r="N348" s="217">
        <v>708</v>
      </c>
      <c r="O348" s="369">
        <v>0.49</v>
      </c>
      <c r="P348" s="369">
        <v>17.149999999999999</v>
      </c>
      <c r="Q348" s="217" t="s">
        <v>2458</v>
      </c>
      <c r="R348" s="217" t="s">
        <v>3494</v>
      </c>
      <c r="S348" s="274">
        <v>45089</v>
      </c>
      <c r="T348" s="217">
        <v>575</v>
      </c>
      <c r="U348" s="369">
        <v>5.48</v>
      </c>
      <c r="V348" s="408">
        <f t="shared" si="14"/>
        <v>14.440052700922267</v>
      </c>
      <c r="W348" s="101" t="s">
        <v>932</v>
      </c>
      <c r="Y348" s="217" t="s">
        <v>3149</v>
      </c>
      <c r="Z348" s="369"/>
      <c r="AE348" s="369"/>
      <c r="AG348" s="100" t="str">
        <f>IF(AH348="","",VLOOKUP(AH348,Mapping!AT:AU,2,FALSE))</f>
        <v/>
      </c>
      <c r="AH348" s="101"/>
    </row>
    <row r="349" spans="1:34" s="217" customFormat="1">
      <c r="A349" s="217" t="s">
        <v>276</v>
      </c>
      <c r="B349" s="217" t="s">
        <v>3541</v>
      </c>
      <c r="C349" s="99">
        <f>IFERROR(VLOOKUP(D349,Mapping!AW:BA,5,FALSE),"")</f>
        <v>3</v>
      </c>
      <c r="D349" s="217" t="s">
        <v>943</v>
      </c>
      <c r="E349" s="217" t="s">
        <v>3542</v>
      </c>
      <c r="F349" s="274">
        <v>45085</v>
      </c>
      <c r="G349" s="217" t="s">
        <v>2916</v>
      </c>
      <c r="H349" s="101" t="s">
        <v>913</v>
      </c>
      <c r="I349" s="101" t="s">
        <v>914</v>
      </c>
      <c r="J349" s="101" t="s">
        <v>951</v>
      </c>
      <c r="K349" s="368">
        <v>7000</v>
      </c>
      <c r="L349" s="217" t="s">
        <v>3334</v>
      </c>
      <c r="M349" s="274">
        <v>45089</v>
      </c>
      <c r="N349" s="217">
        <v>729</v>
      </c>
      <c r="O349" s="369">
        <v>0.13400000000000001</v>
      </c>
      <c r="P349" s="369">
        <v>4.6900000000000004</v>
      </c>
      <c r="Q349" s="217" t="s">
        <v>2512</v>
      </c>
      <c r="R349" s="217" t="s">
        <v>3494</v>
      </c>
      <c r="S349" s="274">
        <v>45089</v>
      </c>
      <c r="T349" s="217">
        <v>553</v>
      </c>
      <c r="U349" s="369">
        <v>1.17</v>
      </c>
      <c r="V349" s="408">
        <f t="shared" si="14"/>
        <v>3.2056551043892814</v>
      </c>
      <c r="W349" s="101" t="s">
        <v>932</v>
      </c>
      <c r="Y349" s="217" t="s">
        <v>3149</v>
      </c>
      <c r="Z349" s="369"/>
      <c r="AE349" s="369"/>
      <c r="AG349" s="100" t="str">
        <f>IF(AH349="","",VLOOKUP(AH349,Mapping!AT:AU,2,FALSE))</f>
        <v/>
      </c>
      <c r="AH349" s="101"/>
    </row>
    <row r="350" spans="1:34" s="217" customFormat="1">
      <c r="A350" s="217" t="s">
        <v>412</v>
      </c>
      <c r="B350" s="217" t="s">
        <v>411</v>
      </c>
      <c r="C350" s="99">
        <f>IFERROR(VLOOKUP(D350,Mapping!AW:BA,5,FALSE),"")</f>
        <v>2</v>
      </c>
      <c r="D350" s="217" t="s">
        <v>925</v>
      </c>
      <c r="E350" s="217" t="s">
        <v>3539</v>
      </c>
      <c r="F350" s="274">
        <v>45085</v>
      </c>
      <c r="G350" s="217" t="s">
        <v>2916</v>
      </c>
      <c r="H350" s="101" t="s">
        <v>913</v>
      </c>
      <c r="I350" s="101" t="s">
        <v>914</v>
      </c>
      <c r="J350" s="101" t="s">
        <v>951</v>
      </c>
      <c r="K350" s="368">
        <v>7000</v>
      </c>
      <c r="L350" s="217" t="s">
        <v>3334</v>
      </c>
      <c r="M350" s="274">
        <v>45089</v>
      </c>
      <c r="N350" s="217">
        <v>675</v>
      </c>
      <c r="O350" s="369">
        <v>0.25800000000000001</v>
      </c>
      <c r="P350" s="369">
        <v>9.0299999999999994</v>
      </c>
      <c r="Q350" s="217" t="s">
        <v>2513</v>
      </c>
      <c r="R350" s="217" t="s">
        <v>3494</v>
      </c>
      <c r="S350" s="274">
        <v>45089</v>
      </c>
      <c r="T350" s="217">
        <v>489</v>
      </c>
      <c r="U350" s="369">
        <v>2.12</v>
      </c>
      <c r="V350" s="408">
        <f t="shared" si="14"/>
        <v>6.5687550350127042</v>
      </c>
      <c r="W350" s="101" t="s">
        <v>932</v>
      </c>
      <c r="Y350" s="217" t="s">
        <v>3149</v>
      </c>
      <c r="Z350" s="369"/>
      <c r="AE350" s="369"/>
      <c r="AG350" s="100" t="str">
        <f>IF(AH350="","",VLOOKUP(AH350,Mapping!AT:AU,2,FALSE))</f>
        <v/>
      </c>
      <c r="AH350" s="101"/>
    </row>
    <row r="351" spans="1:34" s="217" customFormat="1">
      <c r="A351" s="217" t="s">
        <v>3543</v>
      </c>
      <c r="B351" s="217" t="s">
        <v>271</v>
      </c>
      <c r="C351" s="99">
        <f>IFERROR(VLOOKUP(D351,Mapping!AW:BA,5,FALSE),"")</f>
        <v>2</v>
      </c>
      <c r="D351" s="217" t="s">
        <v>925</v>
      </c>
      <c r="E351" s="217" t="s">
        <v>3539</v>
      </c>
      <c r="F351" s="274">
        <v>45090</v>
      </c>
      <c r="G351" s="217" t="s">
        <v>2916</v>
      </c>
      <c r="H351" s="101" t="s">
        <v>913</v>
      </c>
      <c r="I351" s="101" t="s">
        <v>914</v>
      </c>
      <c r="J351" s="388" t="s">
        <v>951</v>
      </c>
      <c r="K351" s="368">
        <v>7000</v>
      </c>
      <c r="L351" s="217" t="s">
        <v>3334</v>
      </c>
      <c r="M351" s="274">
        <v>45096</v>
      </c>
      <c r="N351" s="217" t="s">
        <v>940</v>
      </c>
      <c r="O351" s="369">
        <v>0.21</v>
      </c>
      <c r="P351" s="369">
        <v>7.35</v>
      </c>
      <c r="Q351" s="217" t="s">
        <v>2514</v>
      </c>
      <c r="R351" s="217" t="s">
        <v>3494</v>
      </c>
      <c r="S351" s="274">
        <v>45096</v>
      </c>
      <c r="T351" s="217">
        <v>584</v>
      </c>
      <c r="U351" s="369">
        <v>1.03</v>
      </c>
      <c r="V351" s="408">
        <f t="shared" si="14"/>
        <v>2.6722706517227066</v>
      </c>
      <c r="W351" s="101" t="s">
        <v>932</v>
      </c>
      <c r="Y351" s="217" t="s">
        <v>3149</v>
      </c>
      <c r="Z351" s="369"/>
      <c r="AE351" s="369"/>
      <c r="AG351" s="100" t="str">
        <f>IF(AH351="","",VLOOKUP(AH351,Mapping!AT:AU,2,FALSE))</f>
        <v/>
      </c>
      <c r="AH351" s="101"/>
    </row>
    <row r="352" spans="1:34" s="217" customFormat="1">
      <c r="A352" s="217" t="s">
        <v>3543</v>
      </c>
      <c r="B352" s="217" t="s">
        <v>271</v>
      </c>
      <c r="C352" s="99">
        <f>IFERROR(VLOOKUP(D352,Mapping!AW:BA,5,FALSE),"")</f>
        <v>2</v>
      </c>
      <c r="D352" s="217" t="s">
        <v>925</v>
      </c>
      <c r="E352" s="217" t="s">
        <v>3539</v>
      </c>
      <c r="F352" s="274">
        <v>45090</v>
      </c>
      <c r="G352" s="217" t="s">
        <v>2916</v>
      </c>
      <c r="H352" s="101" t="s">
        <v>934</v>
      </c>
      <c r="I352" s="101"/>
      <c r="J352" s="101" t="s">
        <v>951</v>
      </c>
      <c r="K352" s="368">
        <v>7000</v>
      </c>
      <c r="L352" s="217" t="s">
        <v>3334</v>
      </c>
      <c r="M352" s="274">
        <v>45096</v>
      </c>
      <c r="N352" s="217" t="s">
        <v>940</v>
      </c>
      <c r="O352" s="369">
        <v>0.35799999999999998</v>
      </c>
      <c r="P352" s="369">
        <v>12.53</v>
      </c>
      <c r="Q352" s="217" t="s">
        <v>2695</v>
      </c>
      <c r="R352" s="217" t="s">
        <v>3494</v>
      </c>
      <c r="S352" s="274">
        <v>45096</v>
      </c>
      <c r="T352" s="217">
        <v>574</v>
      </c>
      <c r="U352" s="369">
        <v>2.78</v>
      </c>
      <c r="V352" s="408">
        <f t="shared" si="14"/>
        <v>7.3381902650195325</v>
      </c>
      <c r="W352" s="101" t="s">
        <v>932</v>
      </c>
      <c r="Y352" s="217" t="s">
        <v>3149</v>
      </c>
      <c r="Z352" s="369"/>
      <c r="AE352" s="369"/>
      <c r="AG352" s="100" t="str">
        <f>IF(AH352="","",VLOOKUP(AH352,Mapping!AT:AU,2,FALSE))</f>
        <v/>
      </c>
      <c r="AH352" s="101"/>
    </row>
    <row r="353" spans="1:34" s="217" customFormat="1">
      <c r="A353" s="217" t="s">
        <v>289</v>
      </c>
      <c r="B353" s="217" t="s">
        <v>288</v>
      </c>
      <c r="C353" s="99">
        <f>IFERROR(VLOOKUP(D353,Mapping!AW:BA,5,FALSE),"")</f>
        <v>2</v>
      </c>
      <c r="D353" s="217" t="s">
        <v>925</v>
      </c>
      <c r="E353" s="217" t="s">
        <v>3538</v>
      </c>
      <c r="F353" s="274">
        <v>45090</v>
      </c>
      <c r="G353" s="217" t="s">
        <v>2916</v>
      </c>
      <c r="H353" s="101" t="s">
        <v>913</v>
      </c>
      <c r="I353" s="101" t="s">
        <v>914</v>
      </c>
      <c r="J353" s="101" t="s">
        <v>951</v>
      </c>
      <c r="K353" s="368">
        <v>7000</v>
      </c>
      <c r="L353" s="217" t="s">
        <v>3334</v>
      </c>
      <c r="M353" s="274">
        <v>45096</v>
      </c>
      <c r="N353" s="217" t="s">
        <v>940</v>
      </c>
      <c r="O353" s="369">
        <v>0.42</v>
      </c>
      <c r="P353" s="369">
        <v>14.7</v>
      </c>
      <c r="Q353" s="217" t="s">
        <v>3418</v>
      </c>
      <c r="R353" s="217" t="s">
        <v>3494</v>
      </c>
      <c r="S353" s="274">
        <v>45096</v>
      </c>
      <c r="T353" s="217">
        <v>530</v>
      </c>
      <c r="U353" s="369">
        <v>6.7</v>
      </c>
      <c r="V353" s="408">
        <f t="shared" si="14"/>
        <v>19.153802172670098</v>
      </c>
      <c r="W353" s="101" t="s">
        <v>932</v>
      </c>
      <c r="Y353" s="217" t="s">
        <v>3149</v>
      </c>
      <c r="Z353" s="369"/>
      <c r="AE353" s="369"/>
      <c r="AG353" s="100" t="str">
        <f>IF(AH353="","",VLOOKUP(AH353,Mapping!AT:AU,2,FALSE))</f>
        <v/>
      </c>
      <c r="AH353" s="101"/>
    </row>
    <row r="354" spans="1:34" s="217" customFormat="1">
      <c r="A354" s="217" t="s">
        <v>3544</v>
      </c>
      <c r="B354" s="217" t="s">
        <v>3545</v>
      </c>
      <c r="C354" s="99">
        <f>IFERROR(VLOOKUP(D354,Mapping!AW:BA,5,FALSE),"")</f>
        <v>2</v>
      </c>
      <c r="D354" s="217" t="s">
        <v>925</v>
      </c>
      <c r="E354" s="217" t="s">
        <v>3539</v>
      </c>
      <c r="F354" s="274">
        <v>45092</v>
      </c>
      <c r="G354" s="217" t="s">
        <v>2916</v>
      </c>
      <c r="H354" s="101" t="s">
        <v>913</v>
      </c>
      <c r="I354" s="101" t="s">
        <v>914</v>
      </c>
      <c r="J354" s="101" t="s">
        <v>951</v>
      </c>
      <c r="K354" s="368">
        <v>7000</v>
      </c>
      <c r="L354" s="217" t="s">
        <v>3334</v>
      </c>
      <c r="M354" s="274">
        <v>45096</v>
      </c>
      <c r="N354" s="217" t="s">
        <v>940</v>
      </c>
      <c r="O354" s="369">
        <v>0.36199999999999999</v>
      </c>
      <c r="P354" s="369">
        <v>11.946</v>
      </c>
      <c r="Q354" s="217" t="s">
        <v>3420</v>
      </c>
      <c r="R354" s="217" t="s">
        <v>3494</v>
      </c>
      <c r="S354" s="274">
        <v>45096</v>
      </c>
      <c r="T354" s="217">
        <v>535</v>
      </c>
      <c r="U354" s="369">
        <v>2.06</v>
      </c>
      <c r="V354" s="408">
        <f t="shared" si="14"/>
        <v>5.8340413480600395</v>
      </c>
      <c r="W354" s="101" t="s">
        <v>932</v>
      </c>
      <c r="Y354" s="217" t="s">
        <v>3149</v>
      </c>
      <c r="Z354" s="369"/>
      <c r="AE354" s="369"/>
      <c r="AG354" s="100" t="str">
        <f>IF(AH354="","",VLOOKUP(AH354,Mapping!AT:AU,2,FALSE))</f>
        <v/>
      </c>
      <c r="AH354" s="101"/>
    </row>
    <row r="355" spans="1:34" s="217" customFormat="1">
      <c r="A355" s="217" t="s">
        <v>3546</v>
      </c>
      <c r="B355" s="217" t="s">
        <v>312</v>
      </c>
      <c r="C355" s="99">
        <f>IFERROR(VLOOKUP(D355,Mapping!AW:BA,5,FALSE),"")</f>
        <v>2</v>
      </c>
      <c r="D355" s="217" t="s">
        <v>925</v>
      </c>
      <c r="E355" s="217" t="s">
        <v>3539</v>
      </c>
      <c r="F355" s="274">
        <v>45092</v>
      </c>
      <c r="G355" s="217" t="s">
        <v>2916</v>
      </c>
      <c r="H355" s="101" t="s">
        <v>913</v>
      </c>
      <c r="I355" s="101" t="s">
        <v>950</v>
      </c>
      <c r="J355" s="101" t="s">
        <v>951</v>
      </c>
      <c r="K355" s="368">
        <v>7000</v>
      </c>
      <c r="L355" s="217" t="s">
        <v>3334</v>
      </c>
      <c r="M355" s="274">
        <v>45096</v>
      </c>
      <c r="N355" s="217" t="s">
        <v>940</v>
      </c>
      <c r="O355" s="369">
        <v>0.14199999999999999</v>
      </c>
      <c r="P355" s="369">
        <v>4.8179999999999996</v>
      </c>
      <c r="Q355" s="217" t="s">
        <v>2504</v>
      </c>
      <c r="R355" s="217" t="s">
        <v>3494</v>
      </c>
      <c r="S355" s="274">
        <v>45096</v>
      </c>
      <c r="T355" s="217">
        <v>564</v>
      </c>
      <c r="U355" s="369">
        <v>0.82399999999999995</v>
      </c>
      <c r="V355" s="408">
        <f t="shared" si="14"/>
        <v>2.213625617880937</v>
      </c>
      <c r="W355" s="101" t="s">
        <v>932</v>
      </c>
      <c r="Y355" s="217" t="s">
        <v>3149</v>
      </c>
      <c r="Z355" s="369"/>
      <c r="AE355" s="369"/>
      <c r="AG355" s="100" t="str">
        <f>IF(AH355="","",VLOOKUP(AH355,Mapping!AT:AU,2,FALSE))</f>
        <v/>
      </c>
      <c r="AH355" s="101"/>
    </row>
    <row r="356" spans="1:34" s="217" customFormat="1">
      <c r="A356" s="610" t="s">
        <v>298</v>
      </c>
      <c r="B356" s="217" t="s">
        <v>297</v>
      </c>
      <c r="C356" s="99">
        <f>IFERROR(VLOOKUP(D356,Mapping!AW:BA,5,FALSE),"")</f>
        <v>2</v>
      </c>
      <c r="D356" s="217" t="s">
        <v>925</v>
      </c>
      <c r="E356" s="217" t="s">
        <v>3539</v>
      </c>
      <c r="F356" s="274">
        <v>45106</v>
      </c>
      <c r="G356" s="217" t="s">
        <v>2916</v>
      </c>
      <c r="H356" s="101" t="s">
        <v>913</v>
      </c>
      <c r="I356" s="101" t="s">
        <v>935</v>
      </c>
      <c r="J356" s="101" t="s">
        <v>951</v>
      </c>
      <c r="K356" s="368">
        <v>7000</v>
      </c>
      <c r="L356" s="217" t="s">
        <v>3334</v>
      </c>
      <c r="M356" s="274">
        <v>45114</v>
      </c>
      <c r="N356" s="217">
        <v>708</v>
      </c>
      <c r="O356" s="369">
        <v>0.53600000000000003</v>
      </c>
      <c r="P356" s="369">
        <v>18.760000000000002</v>
      </c>
      <c r="Q356" s="217" t="s">
        <v>2498</v>
      </c>
      <c r="R356" s="217" t="s">
        <v>3494</v>
      </c>
      <c r="S356" s="274">
        <v>45114</v>
      </c>
      <c r="T356" s="217">
        <v>406</v>
      </c>
      <c r="U356" s="369">
        <v>9.14</v>
      </c>
      <c r="V356" s="408">
        <f t="shared" si="14"/>
        <v>34.109568592327214</v>
      </c>
      <c r="W356" s="101" t="s">
        <v>932</v>
      </c>
      <c r="Y356" s="217" t="s">
        <v>3149</v>
      </c>
      <c r="Z356" s="369"/>
      <c r="AE356" s="369"/>
      <c r="AG356" s="100" t="str">
        <f>IF(AH356="","",VLOOKUP(AH356,Mapping!AT:AU,2,FALSE))</f>
        <v/>
      </c>
      <c r="AH356" s="101"/>
    </row>
    <row r="357" spans="1:34" s="217" customFormat="1">
      <c r="A357" s="217" t="s">
        <v>287</v>
      </c>
      <c r="B357" s="217" t="s">
        <v>286</v>
      </c>
      <c r="C357" s="99">
        <f>IFERROR(VLOOKUP(D357,Mapping!AW:BA,5,FALSE),"")</f>
        <v>2</v>
      </c>
      <c r="D357" s="217" t="s">
        <v>925</v>
      </c>
      <c r="E357" s="217" t="s">
        <v>3539</v>
      </c>
      <c r="F357" s="274">
        <v>45106</v>
      </c>
      <c r="G357" s="217" t="s">
        <v>2916</v>
      </c>
      <c r="H357" s="101" t="s">
        <v>913</v>
      </c>
      <c r="I357" s="101" t="s">
        <v>914</v>
      </c>
      <c r="J357" s="101" t="s">
        <v>951</v>
      </c>
      <c r="K357" s="368">
        <v>7000</v>
      </c>
      <c r="L357" s="217" t="s">
        <v>3334</v>
      </c>
      <c r="M357" s="274">
        <v>45114</v>
      </c>
      <c r="N357" s="217">
        <v>747</v>
      </c>
      <c r="O357" s="369">
        <v>0.58399999999999996</v>
      </c>
      <c r="P357" s="369">
        <v>20.440000000000001</v>
      </c>
      <c r="Q357" s="217" t="s">
        <v>2495</v>
      </c>
      <c r="R357" s="217" t="s">
        <v>3494</v>
      </c>
      <c r="S357" s="274">
        <v>45114</v>
      </c>
      <c r="T357" s="217">
        <v>363</v>
      </c>
      <c r="U357" s="369">
        <v>7.92</v>
      </c>
      <c r="V357" s="408">
        <f t="shared" si="14"/>
        <v>33.057851239669425</v>
      </c>
      <c r="W357" s="101" t="s">
        <v>932</v>
      </c>
      <c r="Y357" s="217" t="s">
        <v>3149</v>
      </c>
      <c r="Z357" s="369"/>
      <c r="AE357" s="369"/>
      <c r="AG357" s="100" t="str">
        <f>IF(AH357="","",VLOOKUP(AH357,Mapping!AT:AU,2,FALSE))</f>
        <v/>
      </c>
      <c r="AH357" s="101"/>
    </row>
    <row r="358" spans="1:34" s="217" customFormat="1">
      <c r="A358" s="217" t="s">
        <v>351</v>
      </c>
      <c r="B358" t="s">
        <v>350</v>
      </c>
      <c r="C358" s="99">
        <f>IFERROR(VLOOKUP(D358,Mapping!AW:BA,5,FALSE),"")</f>
        <v>2</v>
      </c>
      <c r="D358" s="217" t="s">
        <v>925</v>
      </c>
      <c r="E358" s="217" t="s">
        <v>3539</v>
      </c>
      <c r="F358" s="274">
        <v>45107</v>
      </c>
      <c r="G358" s="217" t="s">
        <v>2904</v>
      </c>
      <c r="H358" s="101" t="s">
        <v>913</v>
      </c>
      <c r="I358" s="101" t="s">
        <v>914</v>
      </c>
      <c r="J358" s="101" t="s">
        <v>951</v>
      </c>
      <c r="K358" s="368">
        <v>7000</v>
      </c>
      <c r="L358" s="217" t="s">
        <v>3334</v>
      </c>
      <c r="M358" s="274">
        <v>45114</v>
      </c>
      <c r="N358" s="217">
        <v>712</v>
      </c>
      <c r="O358" s="369">
        <v>0.14000000000000001</v>
      </c>
      <c r="P358" s="369">
        <v>4.9000000000000004</v>
      </c>
      <c r="Q358" s="217" t="s">
        <v>2494</v>
      </c>
      <c r="R358" s="217" t="s">
        <v>3494</v>
      </c>
      <c r="S358" s="274">
        <v>45114</v>
      </c>
      <c r="T358" s="217">
        <v>483</v>
      </c>
      <c r="U358" s="369">
        <v>1.34</v>
      </c>
      <c r="V358" s="408">
        <f t="shared" si="14"/>
        <v>4.2035259426563778</v>
      </c>
      <c r="W358" s="101" t="s">
        <v>932</v>
      </c>
      <c r="Y358" s="217" t="s">
        <v>3149</v>
      </c>
      <c r="Z358" s="369"/>
      <c r="AE358" s="369"/>
      <c r="AG358" s="100" t="str">
        <f>IF(AH358="","",VLOOKUP(AH358,Mapping!AT:AU,2,FALSE))</f>
        <v/>
      </c>
      <c r="AH358" s="101"/>
    </row>
    <row r="359" spans="1:34" s="217" customFormat="1">
      <c r="A359" s="217" t="s">
        <v>250</v>
      </c>
      <c r="B359" s="215">
        <v>20110476</v>
      </c>
      <c r="C359" s="611">
        <f>IFERROR(VLOOKUP(D359,Mapping!AW:BA,5,FALSE),"")</f>
        <v>2</v>
      </c>
      <c r="D359" s="217" t="s">
        <v>925</v>
      </c>
      <c r="E359" s="217" t="s">
        <v>3538</v>
      </c>
      <c r="F359" s="274">
        <v>45107</v>
      </c>
      <c r="G359" s="217" t="s">
        <v>2904</v>
      </c>
      <c r="H359" s="101" t="s">
        <v>913</v>
      </c>
      <c r="I359" s="101" t="s">
        <v>914</v>
      </c>
      <c r="J359" s="101" t="s">
        <v>951</v>
      </c>
      <c r="K359" s="368">
        <v>7000</v>
      </c>
      <c r="L359" s="217" t="s">
        <v>3334</v>
      </c>
      <c r="M359" s="274">
        <v>45114</v>
      </c>
      <c r="N359" s="217" t="s">
        <v>3547</v>
      </c>
      <c r="O359" s="369">
        <v>0.16800000000000001</v>
      </c>
      <c r="P359" s="369">
        <v>5.88</v>
      </c>
      <c r="Q359" s="217" t="s">
        <v>2491</v>
      </c>
      <c r="R359" s="217" t="s">
        <v>3494</v>
      </c>
      <c r="S359" s="274">
        <v>45114</v>
      </c>
      <c r="T359" s="217">
        <v>459</v>
      </c>
      <c r="U359" s="369">
        <v>2.48</v>
      </c>
      <c r="V359" s="408">
        <f t="shared" si="14"/>
        <v>8.1864395589885781</v>
      </c>
      <c r="W359" s="101" t="s">
        <v>932</v>
      </c>
      <c r="Y359" s="217" t="s">
        <v>3149</v>
      </c>
      <c r="Z359" s="369"/>
      <c r="AE359" s="369"/>
      <c r="AG359" s="100" t="str">
        <f>IF(AH359="","",VLOOKUP(AH359,Mapping!AT:AU,2,FALSE))</f>
        <v/>
      </c>
      <c r="AH359" s="101"/>
    </row>
    <row r="360" spans="1:34" s="217" customFormat="1">
      <c r="A360" s="217" t="s">
        <v>351</v>
      </c>
      <c r="B360" s="217" t="s">
        <v>350</v>
      </c>
      <c r="C360" s="611">
        <f>IFERROR(VLOOKUP(D360,Mapping!AW:BA,5,FALSE),"")</f>
        <v>3</v>
      </c>
      <c r="D360" s="217" t="s">
        <v>943</v>
      </c>
      <c r="E360" s="217" t="s">
        <v>3539</v>
      </c>
      <c r="F360" s="274">
        <v>45110</v>
      </c>
      <c r="G360" s="217" t="s">
        <v>2904</v>
      </c>
      <c r="H360" s="101" t="s">
        <v>913</v>
      </c>
      <c r="I360" s="101" t="s">
        <v>935</v>
      </c>
      <c r="J360" s="101" t="s">
        <v>951</v>
      </c>
      <c r="K360" s="368">
        <v>7000</v>
      </c>
      <c r="L360" s="217" t="s">
        <v>3334</v>
      </c>
      <c r="M360" s="274">
        <v>45114</v>
      </c>
      <c r="N360" s="217" t="s">
        <v>3547</v>
      </c>
      <c r="O360" s="369">
        <v>0.29799999999999999</v>
      </c>
      <c r="P360" s="369">
        <v>10.43</v>
      </c>
      <c r="Q360" s="217" t="s">
        <v>2511</v>
      </c>
      <c r="R360" s="217" t="s">
        <v>3494</v>
      </c>
      <c r="S360" s="274">
        <v>45114</v>
      </c>
      <c r="T360" s="217">
        <v>494</v>
      </c>
      <c r="U360" s="369">
        <v>2.38</v>
      </c>
      <c r="V360" s="408">
        <f t="shared" si="14"/>
        <v>7.2997178260336151</v>
      </c>
      <c r="W360" s="101" t="s">
        <v>932</v>
      </c>
      <c r="Y360" s="217" t="s">
        <v>3149</v>
      </c>
      <c r="Z360" s="369"/>
      <c r="AE360" s="369"/>
      <c r="AG360" s="100" t="str">
        <f>IF(AH360="","",VLOOKUP(AH360,Mapping!AT:AU,2,FALSE))</f>
        <v/>
      </c>
      <c r="AH360" s="101"/>
    </row>
    <row r="361" spans="1:34" s="217" customFormat="1">
      <c r="A361" s="217" t="s">
        <v>335</v>
      </c>
      <c r="B361" t="s">
        <v>334</v>
      </c>
      <c r="C361" s="611">
        <f>IFERROR(VLOOKUP(D361,Mapping!AW:BA,5,FALSE),"")</f>
        <v>2</v>
      </c>
      <c r="D361" s="217" t="s">
        <v>925</v>
      </c>
      <c r="E361" s="217" t="s">
        <v>3539</v>
      </c>
      <c r="F361" s="274">
        <v>45110</v>
      </c>
      <c r="G361" s="217" t="s">
        <v>2904</v>
      </c>
      <c r="H361" s="101" t="s">
        <v>913</v>
      </c>
      <c r="I361" s="101" t="s">
        <v>935</v>
      </c>
      <c r="J361" s="101" t="s">
        <v>951</v>
      </c>
      <c r="K361" s="368">
        <v>7000</v>
      </c>
      <c r="L361" s="217" t="s">
        <v>3334</v>
      </c>
      <c r="M361" s="274">
        <v>45114</v>
      </c>
      <c r="N361" s="217" t="s">
        <v>3547</v>
      </c>
      <c r="O361" s="369">
        <v>0.30399999999999999</v>
      </c>
      <c r="P361" s="369">
        <v>10.64</v>
      </c>
      <c r="Q361" s="217" t="s">
        <v>2517</v>
      </c>
      <c r="R361" s="217" t="s">
        <v>3494</v>
      </c>
      <c r="S361" s="274">
        <v>45114</v>
      </c>
      <c r="T361" s="217">
        <v>515</v>
      </c>
      <c r="U361" s="369">
        <v>3.26</v>
      </c>
      <c r="V361" s="408">
        <f t="shared" si="14"/>
        <v>9.5910561929979394</v>
      </c>
      <c r="W361" s="101" t="s">
        <v>932</v>
      </c>
      <c r="Y361" s="217" t="s">
        <v>3149</v>
      </c>
      <c r="Z361" s="369"/>
      <c r="AE361" s="369"/>
      <c r="AG361" s="100" t="str">
        <f>IF(AH361="","",VLOOKUP(AH361,Mapping!AT:AU,2,FALSE))</f>
        <v/>
      </c>
      <c r="AH361" s="101"/>
    </row>
    <row r="362" spans="1:34" s="217" customFormat="1">
      <c r="A362" s="217" t="s">
        <v>340</v>
      </c>
      <c r="B362" s="217" t="s">
        <v>339</v>
      </c>
      <c r="C362" s="611">
        <f>IFERROR(VLOOKUP(D362,Mapping!AW:BA,5,FALSE),"")</f>
        <v>2</v>
      </c>
      <c r="D362" s="217" t="s">
        <v>925</v>
      </c>
      <c r="E362" s="217" t="s">
        <v>3539</v>
      </c>
      <c r="F362" s="274">
        <v>45113</v>
      </c>
      <c r="G362" s="217" t="s">
        <v>2916</v>
      </c>
      <c r="H362" s="101" t="s">
        <v>913</v>
      </c>
      <c r="I362" s="101" t="s">
        <v>914</v>
      </c>
      <c r="J362" s="101" t="s">
        <v>951</v>
      </c>
      <c r="K362" s="368">
        <v>7000</v>
      </c>
      <c r="L362" s="217" t="s">
        <v>3334</v>
      </c>
      <c r="M362" s="274">
        <v>45114</v>
      </c>
      <c r="N362" s="217" t="s">
        <v>3547</v>
      </c>
      <c r="O362" s="369">
        <v>0.44</v>
      </c>
      <c r="P362" s="369">
        <v>15.4</v>
      </c>
      <c r="Q362" s="217" t="s">
        <v>2518</v>
      </c>
      <c r="R362" s="217" t="s">
        <v>3494</v>
      </c>
      <c r="S362" s="274">
        <v>45114</v>
      </c>
      <c r="T362" s="217">
        <v>461</v>
      </c>
      <c r="U362" s="369">
        <v>4.74</v>
      </c>
      <c r="V362" s="408">
        <f t="shared" si="14"/>
        <v>15.578781305462435</v>
      </c>
      <c r="W362" s="101" t="s">
        <v>932</v>
      </c>
      <c r="Y362" s="217" t="s">
        <v>3149</v>
      </c>
      <c r="Z362" s="369"/>
      <c r="AE362" s="369"/>
      <c r="AH362" s="101"/>
    </row>
    <row r="363" spans="1:34" s="217" customFormat="1">
      <c r="A363" s="217" t="s">
        <v>420</v>
      </c>
      <c r="B363" s="217" t="s">
        <v>424</v>
      </c>
      <c r="C363" s="611">
        <f>IFERROR(VLOOKUP(D363,Mapping!AW:BA,5,FALSE),"")</f>
        <v>2</v>
      </c>
      <c r="D363" s="217" t="s">
        <v>925</v>
      </c>
      <c r="E363" s="217" t="s">
        <v>3538</v>
      </c>
      <c r="F363" s="274">
        <v>45118</v>
      </c>
      <c r="G363" s="217" t="s">
        <v>2916</v>
      </c>
      <c r="H363" s="101" t="s">
        <v>913</v>
      </c>
      <c r="I363" s="101" t="s">
        <v>914</v>
      </c>
      <c r="J363" s="388" t="s">
        <v>951</v>
      </c>
      <c r="K363" s="368">
        <v>7000</v>
      </c>
      <c r="L363" s="217" t="s">
        <v>3334</v>
      </c>
      <c r="M363" s="274">
        <v>45126</v>
      </c>
      <c r="N363" s="217" t="s">
        <v>3547</v>
      </c>
      <c r="O363" s="369">
        <v>0.22600000000000001</v>
      </c>
      <c r="P363" s="369">
        <v>7.91</v>
      </c>
      <c r="Q363" s="217" t="s">
        <v>2519</v>
      </c>
      <c r="R363" s="217" t="s">
        <v>3494</v>
      </c>
      <c r="S363" s="274">
        <v>45126</v>
      </c>
      <c r="T363" s="217">
        <v>432</v>
      </c>
      <c r="U363" s="369">
        <v>2.48</v>
      </c>
      <c r="V363" s="408">
        <f t="shared" si="14"/>
        <v>8.6980920314253645</v>
      </c>
      <c r="W363" s="101" t="s">
        <v>932</v>
      </c>
      <c r="Y363" s="217" t="s">
        <v>3149</v>
      </c>
      <c r="Z363" s="369"/>
      <c r="AE363" s="369"/>
      <c r="AH363" s="101"/>
    </row>
    <row r="364" spans="1:34" s="217" customFormat="1">
      <c r="A364" s="217" t="s">
        <v>300</v>
      </c>
      <c r="B364" s="217" t="s">
        <v>299</v>
      </c>
      <c r="C364" s="611">
        <f>IFERROR(VLOOKUP(D364,Mapping!AW:BA,5,FALSE),"")</f>
        <v>2</v>
      </c>
      <c r="D364" s="217" t="s">
        <v>925</v>
      </c>
      <c r="E364" s="217" t="s">
        <v>3539</v>
      </c>
      <c r="F364" s="274">
        <v>45118</v>
      </c>
      <c r="G364" s="217" t="s">
        <v>2916</v>
      </c>
      <c r="H364" s="101" t="s">
        <v>913</v>
      </c>
      <c r="I364" s="101" t="s">
        <v>914</v>
      </c>
      <c r="J364" s="101" t="s">
        <v>951</v>
      </c>
      <c r="K364" s="368">
        <v>7000</v>
      </c>
      <c r="L364" s="217" t="s">
        <v>3334</v>
      </c>
      <c r="M364" s="274">
        <v>45126</v>
      </c>
      <c r="N364" s="217" t="s">
        <v>3547</v>
      </c>
      <c r="O364" s="369">
        <v>0.24399999999999999</v>
      </c>
      <c r="P364" s="369">
        <v>8.5399999999999991</v>
      </c>
      <c r="Q364" s="217" t="s">
        <v>1334</v>
      </c>
      <c r="R364" s="217" t="s">
        <v>3494</v>
      </c>
      <c r="S364" s="274">
        <v>45126</v>
      </c>
      <c r="T364" s="217">
        <v>512</v>
      </c>
      <c r="U364" s="369">
        <v>6.46</v>
      </c>
      <c r="V364" s="408">
        <f t="shared" si="14"/>
        <v>19.116950757575758</v>
      </c>
      <c r="W364" s="101" t="s">
        <v>932</v>
      </c>
      <c r="Y364" s="217" t="s">
        <v>3149</v>
      </c>
      <c r="Z364" s="369"/>
      <c r="AE364" s="369"/>
      <c r="AH364" s="101"/>
    </row>
    <row r="365" spans="1:34" s="217" customFormat="1">
      <c r="A365" s="217" t="s">
        <v>3548</v>
      </c>
      <c r="B365" s="217" t="s">
        <v>3549</v>
      </c>
      <c r="C365" s="611">
        <f>IFERROR(VLOOKUP(D365,Mapping!AW:BA,5,FALSE),"")</f>
        <v>2</v>
      </c>
      <c r="D365" s="217" t="s">
        <v>925</v>
      </c>
      <c r="E365" s="217" t="s">
        <v>3538</v>
      </c>
      <c r="F365" s="274">
        <v>45125</v>
      </c>
      <c r="G365" s="217" t="s">
        <v>2916</v>
      </c>
      <c r="H365" s="101" t="s">
        <v>913</v>
      </c>
      <c r="I365" s="101" t="s">
        <v>914</v>
      </c>
      <c r="J365" s="101" t="s">
        <v>951</v>
      </c>
      <c r="K365" s="368">
        <v>7000</v>
      </c>
      <c r="L365" s="217" t="s">
        <v>3334</v>
      </c>
      <c r="M365" s="274">
        <v>45126</v>
      </c>
      <c r="N365" s="217" t="s">
        <v>3547</v>
      </c>
      <c r="O365" s="369">
        <v>0.2</v>
      </c>
      <c r="P365" s="369">
        <v>7</v>
      </c>
      <c r="Q365" s="217" t="s">
        <v>3327</v>
      </c>
      <c r="R365" s="217" t="s">
        <v>3494</v>
      </c>
      <c r="S365" s="274">
        <v>45126</v>
      </c>
      <c r="T365" s="217">
        <v>517</v>
      </c>
      <c r="U365" s="369">
        <v>5.14</v>
      </c>
      <c r="V365" s="408">
        <f t="shared" si="14"/>
        <v>15.063595334388371</v>
      </c>
      <c r="W365" s="101" t="s">
        <v>932</v>
      </c>
      <c r="Y365" s="217" t="s">
        <v>3149</v>
      </c>
      <c r="Z365" s="369"/>
      <c r="AE365" s="369"/>
      <c r="AH365" s="101"/>
    </row>
    <row r="366" spans="1:34" s="217" customFormat="1">
      <c r="A366" s="217" t="s">
        <v>342</v>
      </c>
      <c r="B366" s="217" t="s">
        <v>341</v>
      </c>
      <c r="C366" s="611">
        <f>IFERROR(VLOOKUP(D366,Mapping!AW:BA,5,FALSE),"")</f>
        <v>2</v>
      </c>
      <c r="D366" s="217" t="s">
        <v>925</v>
      </c>
      <c r="E366" s="217" t="s">
        <v>3539</v>
      </c>
      <c r="F366" s="274">
        <v>45125</v>
      </c>
      <c r="G366" s="217" t="s">
        <v>2916</v>
      </c>
      <c r="H366" s="101" t="s">
        <v>913</v>
      </c>
      <c r="I366" s="101" t="s">
        <v>914</v>
      </c>
      <c r="J366" s="101" t="s">
        <v>951</v>
      </c>
      <c r="K366" s="368">
        <v>7000</v>
      </c>
      <c r="L366" s="217" t="s">
        <v>3334</v>
      </c>
      <c r="M366" s="274">
        <v>45126</v>
      </c>
      <c r="N366" s="217" t="s">
        <v>3547</v>
      </c>
      <c r="O366" s="369">
        <v>0.20799999999999999</v>
      </c>
      <c r="P366" s="369">
        <v>7.28</v>
      </c>
      <c r="Q366" s="217" t="s">
        <v>3328</v>
      </c>
      <c r="R366" s="217" t="s">
        <v>3494</v>
      </c>
      <c r="S366" s="274">
        <v>45126</v>
      </c>
      <c r="T366" s="217">
        <v>509</v>
      </c>
      <c r="U366" s="369">
        <v>2.12</v>
      </c>
      <c r="V366" s="408">
        <f t="shared" si="14"/>
        <v>6.3106507114365664</v>
      </c>
      <c r="W366" s="101" t="s">
        <v>932</v>
      </c>
      <c r="Y366" s="217" t="s">
        <v>3149</v>
      </c>
      <c r="Z366" s="369"/>
      <c r="AE366" s="369"/>
      <c r="AH366" s="101"/>
    </row>
    <row r="367" spans="1:34" s="217" customFormat="1">
      <c r="A367" s="217" t="s">
        <v>337</v>
      </c>
      <c r="B367" s="217" t="s">
        <v>336</v>
      </c>
      <c r="C367" s="611">
        <f>IFERROR(VLOOKUP(D367,Mapping!AW:BA,5,FALSE),"")</f>
        <v>2</v>
      </c>
      <c r="D367" s="217" t="s">
        <v>925</v>
      </c>
      <c r="E367" s="217" t="s">
        <v>3539</v>
      </c>
      <c r="F367" s="274">
        <v>45125</v>
      </c>
      <c r="G367" s="217" t="s">
        <v>2916</v>
      </c>
      <c r="H367" s="101" t="s">
        <v>913</v>
      </c>
      <c r="I367" s="101" t="s">
        <v>935</v>
      </c>
      <c r="J367" s="101" t="s">
        <v>951</v>
      </c>
      <c r="K367" s="368">
        <v>7000</v>
      </c>
      <c r="L367" s="217" t="s">
        <v>3334</v>
      </c>
      <c r="M367" s="274">
        <v>45126</v>
      </c>
      <c r="N367" s="217" t="s">
        <v>3547</v>
      </c>
      <c r="O367" s="369">
        <v>0.192</v>
      </c>
      <c r="P367" s="369">
        <v>6.74</v>
      </c>
      <c r="Q367" s="217" t="s">
        <v>2502</v>
      </c>
      <c r="R367" s="217" t="s">
        <v>3494</v>
      </c>
      <c r="S367" s="274">
        <v>45126</v>
      </c>
      <c r="T367" s="217">
        <v>529</v>
      </c>
      <c r="U367" s="369">
        <v>3.12</v>
      </c>
      <c r="V367" s="408">
        <f t="shared" si="14"/>
        <v>8.9362433407802033</v>
      </c>
      <c r="W367" s="101" t="s">
        <v>932</v>
      </c>
      <c r="Y367" s="217" t="s">
        <v>3149</v>
      </c>
      <c r="Z367" s="369"/>
      <c r="AE367" s="369"/>
      <c r="AH367" s="101"/>
    </row>
    <row r="368" spans="1:34" s="217" customFormat="1">
      <c r="A368" s="217" t="s">
        <v>353</v>
      </c>
      <c r="B368" s="217" t="s">
        <v>3550</v>
      </c>
      <c r="C368" s="611">
        <f>IFERROR(VLOOKUP(D368,Mapping!AW:BA,5,FALSE),"")</f>
        <v>2</v>
      </c>
      <c r="D368" s="217" t="s">
        <v>925</v>
      </c>
      <c r="E368" s="217" t="s">
        <v>3539</v>
      </c>
      <c r="F368" s="274">
        <v>45127</v>
      </c>
      <c r="G368" s="217" t="s">
        <v>2916</v>
      </c>
      <c r="H368" s="101" t="s">
        <v>913</v>
      </c>
      <c r="I368" s="101" t="s">
        <v>914</v>
      </c>
      <c r="J368" s="101" t="s">
        <v>951</v>
      </c>
      <c r="K368" s="368">
        <v>7000</v>
      </c>
      <c r="L368" s="217" t="s">
        <v>3334</v>
      </c>
      <c r="M368" s="274">
        <v>45133</v>
      </c>
      <c r="N368" s="217">
        <v>1308</v>
      </c>
      <c r="O368" s="369">
        <v>0.6</v>
      </c>
      <c r="P368" s="369">
        <v>21</v>
      </c>
      <c r="Q368" s="217" t="s">
        <v>2497</v>
      </c>
      <c r="R368" s="217" t="s">
        <v>3494</v>
      </c>
      <c r="S368" s="274">
        <v>45133</v>
      </c>
      <c r="T368" s="217">
        <v>442</v>
      </c>
      <c r="U368" s="369">
        <v>20.8</v>
      </c>
      <c r="V368" s="408">
        <f t="shared" si="14"/>
        <v>71.301247771836003</v>
      </c>
      <c r="W368" s="101" t="s">
        <v>932</v>
      </c>
      <c r="Y368" s="217" t="s">
        <v>3149</v>
      </c>
      <c r="Z368" s="369"/>
      <c r="AE368" s="369"/>
      <c r="AH368" s="101"/>
    </row>
    <row r="369" spans="1:34" s="217" customFormat="1">
      <c r="A369" s="217" t="s">
        <v>300</v>
      </c>
      <c r="B369" s="217" t="s">
        <v>299</v>
      </c>
      <c r="C369" s="611">
        <f>IFERROR(VLOOKUP(D369,Mapping!AW:BA,5,FALSE),"")</f>
        <v>3</v>
      </c>
      <c r="D369" s="217" t="s">
        <v>943</v>
      </c>
      <c r="E369" s="217" t="s">
        <v>3539</v>
      </c>
      <c r="F369" s="274">
        <v>45127</v>
      </c>
      <c r="G369" s="217" t="s">
        <v>2916</v>
      </c>
      <c r="H369" s="101" t="s">
        <v>913</v>
      </c>
      <c r="I369" s="101" t="s">
        <v>914</v>
      </c>
      <c r="J369" s="101" t="s">
        <v>951</v>
      </c>
      <c r="K369" s="368">
        <v>7000</v>
      </c>
      <c r="L369" s="217" t="s">
        <v>3334</v>
      </c>
      <c r="M369" s="274">
        <v>45133</v>
      </c>
      <c r="N369" s="217">
        <v>1321</v>
      </c>
      <c r="O369" s="369">
        <v>0.46600000000000003</v>
      </c>
      <c r="P369" s="369">
        <v>16.309999999999999</v>
      </c>
      <c r="Q369" s="217" t="s">
        <v>2489</v>
      </c>
      <c r="R369" s="217" t="s">
        <v>3494</v>
      </c>
      <c r="S369" s="274">
        <v>45133</v>
      </c>
      <c r="T369" s="217">
        <v>433</v>
      </c>
      <c r="U369" s="369">
        <v>13.2</v>
      </c>
      <c r="V369" s="408">
        <f t="shared" si="14"/>
        <v>46.189376443418013</v>
      </c>
      <c r="W369" s="101" t="s">
        <v>932</v>
      </c>
      <c r="Y369" s="217" t="s">
        <v>3149</v>
      </c>
      <c r="Z369" s="369"/>
      <c r="AE369" s="369"/>
      <c r="AH369" s="101"/>
    </row>
    <row r="370" spans="1:34" s="217" customFormat="1">
      <c r="A370" s="217" t="s">
        <v>313</v>
      </c>
      <c r="B370" s="217" t="s">
        <v>312</v>
      </c>
      <c r="C370" s="611">
        <f>IFERROR(VLOOKUP(D370,Mapping!AW:BA,5,FALSE),"")</f>
        <v>23</v>
      </c>
      <c r="D370" s="217" t="s">
        <v>3551</v>
      </c>
      <c r="E370" s="217" t="s">
        <v>3552</v>
      </c>
      <c r="F370" s="274">
        <v>45127</v>
      </c>
      <c r="G370" s="217" t="s">
        <v>2916</v>
      </c>
      <c r="H370" s="101" t="s">
        <v>913</v>
      </c>
      <c r="I370" s="101" t="s">
        <v>950</v>
      </c>
      <c r="J370" s="101" t="s">
        <v>951</v>
      </c>
      <c r="K370" s="368">
        <v>7000</v>
      </c>
      <c r="L370" s="217" t="s">
        <v>3334</v>
      </c>
      <c r="M370" s="274">
        <v>45133</v>
      </c>
      <c r="N370" s="217" t="s">
        <v>3282</v>
      </c>
      <c r="O370" s="369">
        <v>0.19600000000000001</v>
      </c>
      <c r="P370" s="369">
        <v>6.86</v>
      </c>
      <c r="Q370" s="217" t="s">
        <v>2493</v>
      </c>
      <c r="R370" s="217" t="s">
        <v>3494</v>
      </c>
      <c r="S370" s="274">
        <v>45133</v>
      </c>
      <c r="T370" s="217">
        <v>436</v>
      </c>
      <c r="U370" s="369">
        <v>0.57999999999999996</v>
      </c>
      <c r="V370" s="408">
        <f t="shared" si="14"/>
        <v>2.0155685293299972</v>
      </c>
      <c r="W370" s="101" t="s">
        <v>932</v>
      </c>
      <c r="Y370" s="217" t="s">
        <v>3149</v>
      </c>
      <c r="Z370" s="369"/>
      <c r="AE370" s="369"/>
      <c r="AH370" s="101"/>
    </row>
    <row r="371" spans="1:34" s="217" customFormat="1">
      <c r="A371" s="116" t="s">
        <v>320</v>
      </c>
      <c r="B371" s="217" t="s">
        <v>3553</v>
      </c>
      <c r="C371" s="611">
        <f>IFERROR(VLOOKUP(D371,Mapping!AW:BA,5,FALSE),"")</f>
        <v>2</v>
      </c>
      <c r="D371" s="217" t="s">
        <v>925</v>
      </c>
      <c r="E371" s="217" t="s">
        <v>3539</v>
      </c>
      <c r="F371" s="274">
        <v>45128</v>
      </c>
      <c r="G371" s="217" t="s">
        <v>2916</v>
      </c>
      <c r="H371" s="101" t="s">
        <v>913</v>
      </c>
      <c r="I371" s="101" t="s">
        <v>914</v>
      </c>
      <c r="J371" s="101" t="s">
        <v>951</v>
      </c>
      <c r="K371" s="368">
        <v>7000</v>
      </c>
      <c r="L371" s="217" t="s">
        <v>3334</v>
      </c>
      <c r="M371" s="274">
        <v>45133</v>
      </c>
      <c r="N371" s="217">
        <v>1340</v>
      </c>
      <c r="O371" s="369">
        <v>0.318</v>
      </c>
      <c r="P371" s="369">
        <v>11.13</v>
      </c>
      <c r="Q371" s="217" t="s">
        <v>2490</v>
      </c>
      <c r="R371" s="217" t="s">
        <v>3494</v>
      </c>
      <c r="S371" s="274">
        <v>45133</v>
      </c>
      <c r="T371" s="217">
        <v>425</v>
      </c>
      <c r="U371" s="369">
        <v>8.6199999999999992</v>
      </c>
      <c r="V371" s="408">
        <f t="shared" si="14"/>
        <v>30.730837789661315</v>
      </c>
      <c r="W371" s="101" t="s">
        <v>932</v>
      </c>
      <c r="Y371" s="217" t="s">
        <v>3149</v>
      </c>
      <c r="Z371" s="369"/>
      <c r="AE371" s="369"/>
      <c r="AH371" s="101"/>
    </row>
    <row r="372" spans="1:34" s="217" customFormat="1">
      <c r="A372" s="116" t="s">
        <v>356</v>
      </c>
      <c r="B372" s="217" t="s">
        <v>355</v>
      </c>
      <c r="C372" s="611">
        <f>IFERROR(VLOOKUP(D372,Mapping!AW:BA,5,FALSE),"")</f>
        <v>3</v>
      </c>
      <c r="D372" s="217" t="s">
        <v>943</v>
      </c>
      <c r="E372" s="217" t="s">
        <v>3539</v>
      </c>
      <c r="F372" s="274">
        <v>45128</v>
      </c>
      <c r="G372" s="217" t="s">
        <v>2916</v>
      </c>
      <c r="H372" s="101" t="s">
        <v>913</v>
      </c>
      <c r="I372" s="101" t="s">
        <v>914</v>
      </c>
      <c r="J372" s="101" t="s">
        <v>951</v>
      </c>
      <c r="K372" s="368">
        <v>7000</v>
      </c>
      <c r="L372" s="217" t="s">
        <v>3334</v>
      </c>
      <c r="M372" s="274">
        <v>45133</v>
      </c>
      <c r="N372" s="217">
        <v>1953</v>
      </c>
      <c r="O372" s="369">
        <v>0.35599999999999998</v>
      </c>
      <c r="P372" s="369">
        <v>12.46</v>
      </c>
      <c r="Q372" s="217" t="s">
        <v>2515</v>
      </c>
      <c r="R372" s="217" t="s">
        <v>3494</v>
      </c>
      <c r="S372" s="274">
        <v>45133</v>
      </c>
      <c r="T372" s="217">
        <v>466</v>
      </c>
      <c r="U372" s="369">
        <v>8.24</v>
      </c>
      <c r="V372" s="408">
        <f t="shared" si="14"/>
        <v>26.791520353752112</v>
      </c>
      <c r="W372" s="101" t="s">
        <v>932</v>
      </c>
      <c r="Y372" s="217" t="s">
        <v>3149</v>
      </c>
      <c r="Z372" s="369"/>
      <c r="AE372" s="369"/>
      <c r="AH372" s="101"/>
    </row>
    <row r="373" spans="1:34">
      <c r="A373" s="116" t="s">
        <v>356</v>
      </c>
      <c r="B373" s="217" t="s">
        <v>355</v>
      </c>
      <c r="C373" s="611">
        <f>IFERROR(VLOOKUP(D373,Mapping!AW:BA,5,FALSE),"")</f>
        <v>3</v>
      </c>
      <c r="D373" s="217" t="s">
        <v>943</v>
      </c>
      <c r="E373" s="217" t="s">
        <v>3539</v>
      </c>
      <c r="F373" s="274">
        <v>45128</v>
      </c>
      <c r="G373" s="274" t="s">
        <v>2916</v>
      </c>
      <c r="H373" s="101" t="s">
        <v>934</v>
      </c>
      <c r="I373" s="101"/>
      <c r="J373" s="101" t="s">
        <v>951</v>
      </c>
      <c r="K373" s="368">
        <v>7000</v>
      </c>
      <c r="L373" s="217" t="s">
        <v>3334</v>
      </c>
      <c r="M373" s="274">
        <v>45133</v>
      </c>
      <c r="N373" s="217" t="s">
        <v>3282</v>
      </c>
      <c r="O373" s="369">
        <v>0.71</v>
      </c>
      <c r="P373" s="369">
        <v>24.85</v>
      </c>
      <c r="Q373" s="217" t="s">
        <v>2516</v>
      </c>
      <c r="R373" s="217" t="s">
        <v>3494</v>
      </c>
      <c r="S373" s="274">
        <v>45133</v>
      </c>
      <c r="T373" s="217">
        <v>438</v>
      </c>
      <c r="U373" s="369">
        <v>15.8</v>
      </c>
      <c r="V373" s="408">
        <f t="shared" si="14"/>
        <v>54.656150546561513</v>
      </c>
      <c r="W373" s="101" t="s">
        <v>932</v>
      </c>
      <c r="X373" s="217"/>
      <c r="Y373" s="217" t="s">
        <v>3149</v>
      </c>
      <c r="Z373" s="369"/>
      <c r="AA373" s="217"/>
      <c r="AB373" s="217"/>
      <c r="AC373" s="217"/>
      <c r="AD373" s="217"/>
      <c r="AE373" s="369"/>
      <c r="AF373" s="217"/>
      <c r="AG373" s="217"/>
      <c r="AH373" s="101"/>
    </row>
    <row r="374" spans="1:34">
      <c r="A374" s="116" t="s">
        <v>253</v>
      </c>
      <c r="B374" s="217">
        <v>20129990</v>
      </c>
      <c r="C374" s="611">
        <f>IFERROR(VLOOKUP(D374,Mapping!AW:BA,5,FALSE),"")</f>
        <v>2</v>
      </c>
      <c r="D374" s="217" t="s">
        <v>925</v>
      </c>
      <c r="E374" s="217" t="s">
        <v>3539</v>
      </c>
      <c r="F374" s="274">
        <v>45132</v>
      </c>
      <c r="G374" s="274" t="s">
        <v>2916</v>
      </c>
      <c r="H374" s="101" t="s">
        <v>913</v>
      </c>
      <c r="I374" s="101" t="s">
        <v>935</v>
      </c>
      <c r="J374" s="101" t="s">
        <v>951</v>
      </c>
      <c r="K374" s="368">
        <v>7000</v>
      </c>
      <c r="L374" s="217" t="s">
        <v>3334</v>
      </c>
      <c r="M374" s="274">
        <v>45146</v>
      </c>
      <c r="N374" s="217">
        <v>1165</v>
      </c>
      <c r="O374" s="369">
        <v>0.30599999999999999</v>
      </c>
      <c r="P374" s="369">
        <v>10.71</v>
      </c>
      <c r="Q374" s="217" t="s">
        <v>2698</v>
      </c>
      <c r="R374" s="217" t="s">
        <v>3494</v>
      </c>
      <c r="S374" s="274">
        <v>45146</v>
      </c>
      <c r="T374" s="217">
        <v>462</v>
      </c>
      <c r="U374" s="369">
        <v>3.58</v>
      </c>
      <c r="V374" s="408">
        <f t="shared" si="14"/>
        <v>11.740784468057196</v>
      </c>
      <c r="W374" s="101" t="s">
        <v>932</v>
      </c>
      <c r="X374" s="217"/>
      <c r="Y374" s="217" t="s">
        <v>3149</v>
      </c>
      <c r="Z374" s="369"/>
      <c r="AA374" s="217"/>
      <c r="AB374" s="217"/>
      <c r="AC374" s="217"/>
      <c r="AD374" s="217"/>
      <c r="AE374" s="369"/>
      <c r="AF374" s="217"/>
      <c r="AG374" s="217"/>
      <c r="AH374" s="217"/>
    </row>
    <row r="375" spans="1:34">
      <c r="A375" s="116" t="s">
        <v>287</v>
      </c>
      <c r="B375" s="217" t="s">
        <v>286</v>
      </c>
      <c r="C375" s="611">
        <f>IFERROR(VLOOKUP(D375,Mapping!AW:BA,5,FALSE),"")</f>
        <v>3</v>
      </c>
      <c r="D375" s="217" t="s">
        <v>943</v>
      </c>
      <c r="E375" s="217" t="s">
        <v>3539</v>
      </c>
      <c r="F375" s="274">
        <v>45132</v>
      </c>
      <c r="G375" s="274" t="s">
        <v>2916</v>
      </c>
      <c r="H375" s="101" t="s">
        <v>913</v>
      </c>
      <c r="I375" s="101" t="s">
        <v>935</v>
      </c>
      <c r="J375" s="101" t="s">
        <v>951</v>
      </c>
      <c r="K375" s="368">
        <v>7000</v>
      </c>
      <c r="L375" s="217" t="s">
        <v>3554</v>
      </c>
      <c r="M375" s="274">
        <v>45146</v>
      </c>
      <c r="N375" s="217">
        <v>1012</v>
      </c>
      <c r="O375" s="369">
        <v>0.14399999999999999</v>
      </c>
      <c r="P375" s="369">
        <v>5.04</v>
      </c>
      <c r="Q375" s="217" t="s">
        <v>3392</v>
      </c>
      <c r="R375" s="217" t="s">
        <v>3494</v>
      </c>
      <c r="S375" s="274">
        <v>45146</v>
      </c>
      <c r="T375" s="217">
        <v>468</v>
      </c>
      <c r="U375" s="369">
        <v>3.42</v>
      </c>
      <c r="V375" s="408">
        <f t="shared" si="14"/>
        <v>11.072261072261073</v>
      </c>
      <c r="W375" s="101" t="s">
        <v>932</v>
      </c>
      <c r="X375" s="217"/>
      <c r="Y375" s="217" t="s">
        <v>3149</v>
      </c>
      <c r="Z375" s="369"/>
      <c r="AA375" s="217"/>
      <c r="AB375" s="217"/>
      <c r="AC375" s="217"/>
      <c r="AD375" s="217"/>
      <c r="AE375" s="369"/>
      <c r="AF375" s="217"/>
      <c r="AG375" s="217"/>
      <c r="AH375" s="217"/>
    </row>
    <row r="376" spans="1:34">
      <c r="A376" s="116" t="s">
        <v>310</v>
      </c>
      <c r="B376" s="217" t="s">
        <v>309</v>
      </c>
      <c r="C376" s="611">
        <f>IFERROR(VLOOKUP(D376,Mapping!AW:BA,5,FALSE),"")</f>
        <v>2</v>
      </c>
      <c r="D376" s="217" t="s">
        <v>925</v>
      </c>
      <c r="E376" s="217" t="s">
        <v>3539</v>
      </c>
      <c r="F376" s="274">
        <v>45132</v>
      </c>
      <c r="G376" s="274" t="s">
        <v>2916</v>
      </c>
      <c r="H376" s="101" t="s">
        <v>913</v>
      </c>
      <c r="I376" s="101" t="s">
        <v>914</v>
      </c>
      <c r="J376" s="388" t="s">
        <v>951</v>
      </c>
      <c r="K376" s="368">
        <v>7000</v>
      </c>
      <c r="L376" s="217" t="s">
        <v>3554</v>
      </c>
      <c r="M376" s="274">
        <v>45146</v>
      </c>
      <c r="N376" s="217">
        <v>1069</v>
      </c>
      <c r="O376" s="369">
        <v>0.372</v>
      </c>
      <c r="P376" s="369">
        <v>13.02</v>
      </c>
      <c r="Q376" s="217" t="s">
        <v>3393</v>
      </c>
      <c r="R376" s="217" t="s">
        <v>3494</v>
      </c>
      <c r="S376" s="274">
        <v>45146</v>
      </c>
      <c r="T376" s="217">
        <v>463</v>
      </c>
      <c r="U376" s="369">
        <v>9.9</v>
      </c>
      <c r="V376" s="408">
        <f t="shared" si="14"/>
        <v>32.39740820734341</v>
      </c>
      <c r="W376" s="101" t="s">
        <v>932</v>
      </c>
      <c r="X376" s="217"/>
      <c r="Y376" s="217" t="s">
        <v>3149</v>
      </c>
      <c r="Z376" s="369"/>
      <c r="AA376" s="217"/>
      <c r="AB376" s="217"/>
      <c r="AC376" s="217"/>
      <c r="AD376" s="217"/>
      <c r="AE376" s="369"/>
      <c r="AF376" s="217"/>
      <c r="AG376" s="217"/>
      <c r="AH376" s="217"/>
    </row>
    <row r="377" spans="1:34">
      <c r="A377" s="116" t="s">
        <v>335</v>
      </c>
      <c r="B377" s="217" t="s">
        <v>334</v>
      </c>
      <c r="C377" s="611">
        <f>IFERROR(VLOOKUP(D377,Mapping!AW:BA,5,FALSE),"")</f>
        <v>3</v>
      </c>
      <c r="D377" s="217" t="s">
        <v>943</v>
      </c>
      <c r="E377" s="217" t="s">
        <v>3539</v>
      </c>
      <c r="F377" s="274">
        <v>45133</v>
      </c>
      <c r="G377" s="274" t="s">
        <v>2916</v>
      </c>
      <c r="H377" s="101" t="s">
        <v>913</v>
      </c>
      <c r="I377" s="101" t="s">
        <v>914</v>
      </c>
      <c r="J377" s="101" t="s">
        <v>951</v>
      </c>
      <c r="K377" s="368">
        <v>7000</v>
      </c>
      <c r="L377" s="217" t="s">
        <v>3554</v>
      </c>
      <c r="M377" s="274">
        <v>45146</v>
      </c>
      <c r="N377" s="217">
        <v>888</v>
      </c>
      <c r="O377" s="369">
        <v>0.3</v>
      </c>
      <c r="P377" s="369">
        <v>10.5</v>
      </c>
      <c r="Q377" s="217" t="s">
        <v>2451</v>
      </c>
      <c r="R377" s="217" t="s">
        <v>3494</v>
      </c>
      <c r="S377" s="274">
        <v>45146</v>
      </c>
      <c r="T377" s="217">
        <v>416</v>
      </c>
      <c r="U377" s="369">
        <v>3.16</v>
      </c>
      <c r="V377" s="408">
        <f t="shared" si="14"/>
        <v>11.509324009324011</v>
      </c>
      <c r="W377" s="101" t="s">
        <v>932</v>
      </c>
      <c r="X377" s="217"/>
      <c r="Y377" s="217" t="s">
        <v>3149</v>
      </c>
      <c r="Z377" s="369"/>
      <c r="AA377" s="217"/>
      <c r="AB377" s="217"/>
      <c r="AC377" s="217"/>
      <c r="AD377" s="217"/>
      <c r="AE377" s="369"/>
      <c r="AF377" s="217"/>
      <c r="AG377" s="217"/>
      <c r="AH377" s="217"/>
    </row>
    <row r="378" spans="1:34">
      <c r="A378" s="116" t="s">
        <v>315</v>
      </c>
      <c r="B378" s="217" t="s">
        <v>3537</v>
      </c>
      <c r="C378" s="611">
        <f>IFERROR(VLOOKUP(D378,Mapping!AW:BA,5,FALSE),"")</f>
        <v>2</v>
      </c>
      <c r="D378" s="217" t="s">
        <v>925</v>
      </c>
      <c r="E378" s="217" t="s">
        <v>3539</v>
      </c>
      <c r="F378" s="274">
        <v>45133</v>
      </c>
      <c r="G378" s="274" t="s">
        <v>2916</v>
      </c>
      <c r="H378" s="101" t="s">
        <v>913</v>
      </c>
      <c r="I378" s="101" t="s">
        <v>914</v>
      </c>
      <c r="J378" s="101" t="s">
        <v>951</v>
      </c>
      <c r="K378" s="368">
        <v>7000</v>
      </c>
      <c r="L378" s="217" t="s">
        <v>3554</v>
      </c>
      <c r="M378" s="274">
        <v>45146</v>
      </c>
      <c r="N378" s="217">
        <v>1067</v>
      </c>
      <c r="O378" s="369">
        <v>0.17199999999999999</v>
      </c>
      <c r="P378" s="369">
        <v>6.02</v>
      </c>
      <c r="Q378" s="217" t="s">
        <v>2454</v>
      </c>
      <c r="R378" s="217" t="s">
        <v>3494</v>
      </c>
      <c r="S378" s="274">
        <v>45146</v>
      </c>
      <c r="T378" s="217">
        <v>470</v>
      </c>
      <c r="U378" s="369">
        <v>4.76</v>
      </c>
      <c r="V378" s="408">
        <f t="shared" si="14"/>
        <v>15.344938749194069</v>
      </c>
      <c r="W378" s="101" t="s">
        <v>932</v>
      </c>
      <c r="X378" s="217"/>
      <c r="Y378" s="217" t="s">
        <v>3149</v>
      </c>
      <c r="Z378" s="369"/>
      <c r="AA378" s="217"/>
      <c r="AB378" s="217"/>
      <c r="AC378" s="217"/>
      <c r="AD378" s="217"/>
      <c r="AE378" s="369"/>
      <c r="AF378" s="217"/>
      <c r="AG378" s="217"/>
      <c r="AH378" s="217"/>
    </row>
    <row r="379" spans="1:34">
      <c r="A379" s="217" t="s">
        <v>3555</v>
      </c>
      <c r="B379" s="217" t="s">
        <v>3555</v>
      </c>
      <c r="C379" s="611">
        <f>IFERROR(VLOOKUP(D379,Mapping!AW:BA,5,FALSE),"")</f>
        <v>24</v>
      </c>
      <c r="D379" s="217" t="s">
        <v>1120</v>
      </c>
      <c r="E379" s="217" t="s">
        <v>3556</v>
      </c>
      <c r="F379" s="274">
        <v>45153</v>
      </c>
      <c r="G379" s="274" t="s">
        <v>2916</v>
      </c>
      <c r="H379" s="101" t="s">
        <v>934</v>
      </c>
      <c r="I379" s="101"/>
      <c r="J379" s="101" t="s">
        <v>951</v>
      </c>
      <c r="K379" s="368">
        <v>7000</v>
      </c>
      <c r="L379" s="217" t="s">
        <v>3334</v>
      </c>
      <c r="M379" s="274">
        <v>45154</v>
      </c>
      <c r="N379" s="217"/>
      <c r="O379" s="369"/>
      <c r="P379" s="369"/>
      <c r="Q379" s="217" t="s">
        <v>2515</v>
      </c>
      <c r="R379" s="217" t="s">
        <v>3494</v>
      </c>
      <c r="S379" s="274">
        <v>45154</v>
      </c>
      <c r="T379" s="217">
        <v>497</v>
      </c>
      <c r="U379" s="369">
        <v>27.8</v>
      </c>
      <c r="V379" s="408">
        <f t="shared" si="14"/>
        <v>84.750929821352358</v>
      </c>
      <c r="W379" s="101" t="s">
        <v>932</v>
      </c>
      <c r="X379" s="217"/>
      <c r="Y379" s="217" t="s">
        <v>3149</v>
      </c>
      <c r="Z379" s="369"/>
      <c r="AA379" s="217"/>
      <c r="AB379" s="217"/>
      <c r="AC379" s="217"/>
      <c r="AD379" s="217"/>
      <c r="AE379" s="369"/>
      <c r="AF379" s="217"/>
      <c r="AG379" s="217"/>
      <c r="AH379" s="217"/>
    </row>
    <row r="380" spans="1:34">
      <c r="A380" s="217" t="s">
        <v>3557</v>
      </c>
      <c r="B380" s="217" t="s">
        <v>3557</v>
      </c>
      <c r="C380" s="611">
        <f>IFERROR(VLOOKUP(D380,Mapping!AW:BA,5,FALSE),"")</f>
        <v>24</v>
      </c>
      <c r="D380" s="217" t="s">
        <v>1120</v>
      </c>
      <c r="E380" s="217" t="s">
        <v>3558</v>
      </c>
      <c r="F380" s="274">
        <v>45153</v>
      </c>
      <c r="G380" s="274" t="s">
        <v>2916</v>
      </c>
      <c r="H380" s="101" t="s">
        <v>934</v>
      </c>
      <c r="I380" s="101"/>
      <c r="J380" s="101" t="s">
        <v>951</v>
      </c>
      <c r="K380" s="368">
        <v>7000</v>
      </c>
      <c r="L380" s="217" t="s">
        <v>3334</v>
      </c>
      <c r="M380" s="274">
        <v>45154</v>
      </c>
      <c r="N380" s="217"/>
      <c r="O380" s="369"/>
      <c r="P380" s="369"/>
      <c r="Q380" s="217" t="s">
        <v>2516</v>
      </c>
      <c r="R380" s="217" t="s">
        <v>3494</v>
      </c>
      <c r="S380" s="274">
        <v>45154</v>
      </c>
      <c r="T380" s="217">
        <v>409</v>
      </c>
      <c r="U380" s="369">
        <v>6.24</v>
      </c>
      <c r="V380" s="408">
        <f t="shared" si="14"/>
        <v>23.116248055123361</v>
      </c>
      <c r="W380" s="101" t="s">
        <v>932</v>
      </c>
      <c r="X380" s="217"/>
      <c r="Y380" s="217" t="s">
        <v>3149</v>
      </c>
      <c r="Z380" s="369"/>
      <c r="AA380" s="217"/>
      <c r="AB380" s="217"/>
      <c r="AC380" s="217"/>
      <c r="AD380" s="217"/>
      <c r="AE380" s="369"/>
      <c r="AF380" s="217"/>
      <c r="AG380" s="217"/>
      <c r="AH380" s="217"/>
    </row>
    <row r="381" spans="1:34">
      <c r="A381" s="217" t="s">
        <v>3559</v>
      </c>
      <c r="B381" s="217" t="s">
        <v>3559</v>
      </c>
      <c r="C381" s="611">
        <f>IFERROR(VLOOKUP(D381,Mapping!AW:BA,5,FALSE),"")</f>
        <v>24</v>
      </c>
      <c r="D381" s="217" t="s">
        <v>1120</v>
      </c>
      <c r="E381" s="217" t="s">
        <v>3558</v>
      </c>
      <c r="F381" s="274">
        <v>45153</v>
      </c>
      <c r="G381" s="274" t="s">
        <v>2916</v>
      </c>
      <c r="H381" s="101" t="s">
        <v>934</v>
      </c>
      <c r="I381" s="101"/>
      <c r="J381" s="101" t="s">
        <v>951</v>
      </c>
      <c r="K381" s="368">
        <v>7000</v>
      </c>
      <c r="L381" s="217" t="s">
        <v>3334</v>
      </c>
      <c r="M381" s="274">
        <v>45154</v>
      </c>
      <c r="N381" s="217"/>
      <c r="O381" s="369"/>
      <c r="P381" s="369"/>
      <c r="Q381" s="217" t="s">
        <v>2451</v>
      </c>
      <c r="R381" s="217" t="s">
        <v>3494</v>
      </c>
      <c r="S381" s="274">
        <v>45154</v>
      </c>
      <c r="T381" s="217">
        <v>450</v>
      </c>
      <c r="U381" s="369">
        <v>6.74</v>
      </c>
      <c r="V381" s="408">
        <f t="shared" ref="V381:V383" si="16">(U381/(660*T381))*1000000</f>
        <v>22.693602693602696</v>
      </c>
      <c r="W381" s="101" t="s">
        <v>932</v>
      </c>
      <c r="X381" s="217"/>
      <c r="Y381" s="217" t="s">
        <v>3149</v>
      </c>
      <c r="Z381" s="369"/>
      <c r="AA381" s="217"/>
      <c r="AB381" s="217"/>
      <c r="AC381" s="217"/>
      <c r="AD381" s="217"/>
      <c r="AE381" s="369"/>
      <c r="AF381" s="217"/>
      <c r="AG381" s="217"/>
      <c r="AH381" s="217"/>
    </row>
    <row r="382" spans="1:34">
      <c r="A382" s="217" t="s">
        <v>3560</v>
      </c>
      <c r="B382" s="217" t="s">
        <v>3560</v>
      </c>
      <c r="C382" s="611">
        <f>IFERROR(VLOOKUP(D382,Mapping!AW:BA,5,FALSE),"")</f>
        <v>24</v>
      </c>
      <c r="D382" s="217" t="s">
        <v>1120</v>
      </c>
      <c r="E382" s="217" t="s">
        <v>3556</v>
      </c>
      <c r="F382" s="274">
        <v>45148</v>
      </c>
      <c r="G382" s="274" t="s">
        <v>2916</v>
      </c>
      <c r="H382" s="101" t="s">
        <v>934</v>
      </c>
      <c r="I382" s="101"/>
      <c r="J382" s="388" t="s">
        <v>951</v>
      </c>
      <c r="K382" s="368">
        <v>7000</v>
      </c>
      <c r="L382" s="217" t="s">
        <v>3334</v>
      </c>
      <c r="M382" s="274">
        <v>45154</v>
      </c>
      <c r="N382" s="217"/>
      <c r="O382" s="369"/>
      <c r="P382" s="369"/>
      <c r="Q382" s="217" t="s">
        <v>2454</v>
      </c>
      <c r="R382" s="217" t="s">
        <v>3494</v>
      </c>
      <c r="S382" s="274">
        <v>45154</v>
      </c>
      <c r="T382" s="217">
        <v>483</v>
      </c>
      <c r="U382" s="369">
        <v>26.4</v>
      </c>
      <c r="V382" s="408">
        <f t="shared" si="16"/>
        <v>82.815734989648021</v>
      </c>
      <c r="W382" s="101" t="s">
        <v>932</v>
      </c>
      <c r="X382" s="217"/>
      <c r="Y382" s="217" t="s">
        <v>3149</v>
      </c>
      <c r="Z382" s="369"/>
      <c r="AA382" s="217"/>
      <c r="AB382" s="217"/>
      <c r="AC382" s="217"/>
      <c r="AD382" s="217"/>
      <c r="AE382" s="369"/>
      <c r="AF382" s="217"/>
      <c r="AG382" s="217"/>
      <c r="AH382" s="217"/>
    </row>
    <row r="383" spans="1:34">
      <c r="A383" s="217" t="s">
        <v>3561</v>
      </c>
      <c r="B383" s="217" t="s">
        <v>3561</v>
      </c>
      <c r="C383" s="611">
        <f>IFERROR(VLOOKUP(D383,Mapping!AW:BA,5,FALSE),"")</f>
        <v>24</v>
      </c>
      <c r="D383" s="217" t="s">
        <v>1120</v>
      </c>
      <c r="E383" s="217" t="s">
        <v>3556</v>
      </c>
      <c r="F383" s="274">
        <v>45148</v>
      </c>
      <c r="G383" s="274" t="s">
        <v>2916</v>
      </c>
      <c r="H383" s="101" t="s">
        <v>934</v>
      </c>
      <c r="I383" s="101"/>
      <c r="J383" s="101" t="s">
        <v>951</v>
      </c>
      <c r="K383" s="368">
        <v>7000</v>
      </c>
      <c r="L383" s="217" t="s">
        <v>3334</v>
      </c>
      <c r="M383" s="274">
        <v>45154</v>
      </c>
      <c r="N383" s="217"/>
      <c r="O383" s="369"/>
      <c r="P383" s="369"/>
      <c r="Q383" s="217" t="s">
        <v>2698</v>
      </c>
      <c r="R383" s="217" t="s">
        <v>3494</v>
      </c>
      <c r="S383" s="274">
        <v>45154</v>
      </c>
      <c r="T383" s="217">
        <v>445</v>
      </c>
      <c r="U383" s="369">
        <v>4.32</v>
      </c>
      <c r="V383" s="408">
        <f t="shared" si="16"/>
        <v>14.70888661899898</v>
      </c>
      <c r="W383" s="101" t="s">
        <v>932</v>
      </c>
      <c r="X383" s="217"/>
      <c r="Y383" s="217" t="s">
        <v>3149</v>
      </c>
      <c r="Z383" s="369"/>
      <c r="AA383" s="217"/>
      <c r="AB383" s="217"/>
      <c r="AC383" s="217"/>
      <c r="AD383" s="217"/>
      <c r="AE383" s="369"/>
      <c r="AF383" s="217"/>
      <c r="AG383" s="217"/>
      <c r="AH383" s="217"/>
    </row>
    <row r="384" spans="1:34">
      <c r="A384" s="217" t="s">
        <v>3562</v>
      </c>
      <c r="B384" s="217" t="s">
        <v>3563</v>
      </c>
      <c r="C384" s="611">
        <f>IFERROR(VLOOKUP(D384,Mapping!AW:BA,5,FALSE),"")</f>
        <v>24</v>
      </c>
      <c r="D384" s="217" t="s">
        <v>1120</v>
      </c>
      <c r="E384" s="217" t="s">
        <v>3564</v>
      </c>
      <c r="F384" s="274">
        <v>45148</v>
      </c>
      <c r="G384" s="274" t="s">
        <v>2916</v>
      </c>
      <c r="H384" s="101" t="s">
        <v>934</v>
      </c>
      <c r="I384" s="101"/>
      <c r="J384" s="101" t="s">
        <v>951</v>
      </c>
      <c r="K384" s="368" t="s">
        <v>238</v>
      </c>
      <c r="L384" s="217" t="s">
        <v>238</v>
      </c>
      <c r="M384" s="368" t="s">
        <v>238</v>
      </c>
      <c r="N384" s="368" t="s">
        <v>238</v>
      </c>
      <c r="O384" s="368" t="s">
        <v>238</v>
      </c>
      <c r="P384" s="368" t="s">
        <v>238</v>
      </c>
      <c r="Q384" s="368" t="s">
        <v>238</v>
      </c>
      <c r="R384" s="368" t="s">
        <v>238</v>
      </c>
      <c r="S384" s="368" t="s">
        <v>238</v>
      </c>
      <c r="T384" s="368" t="s">
        <v>238</v>
      </c>
      <c r="U384" s="368" t="s">
        <v>238</v>
      </c>
      <c r="V384" s="368" t="s">
        <v>238</v>
      </c>
      <c r="W384" s="368" t="s">
        <v>238</v>
      </c>
      <c r="X384" s="217" t="s">
        <v>3565</v>
      </c>
      <c r="Y384" s="217" t="s">
        <v>3536</v>
      </c>
      <c r="Z384" s="369"/>
      <c r="AA384" s="217"/>
      <c r="AB384" s="217"/>
      <c r="AC384" s="217"/>
      <c r="AD384" s="217"/>
      <c r="AE384" s="369"/>
      <c r="AF384" s="217"/>
      <c r="AG384" s="217"/>
      <c r="AH384" s="217"/>
    </row>
    <row r="385" spans="1:34">
      <c r="A385" s="217" t="s">
        <v>3566</v>
      </c>
      <c r="B385" s="217" t="s">
        <v>3563</v>
      </c>
      <c r="C385" s="611">
        <f>IFERROR(VLOOKUP(D385,Mapping!AW:BA,5,FALSE),"")</f>
        <v>24</v>
      </c>
      <c r="D385" s="217" t="s">
        <v>1120</v>
      </c>
      <c r="E385" s="217" t="s">
        <v>3567</v>
      </c>
      <c r="F385" s="274">
        <v>45148</v>
      </c>
      <c r="G385" s="274" t="s">
        <v>2916</v>
      </c>
      <c r="H385" s="101" t="s">
        <v>934</v>
      </c>
      <c r="I385" s="101"/>
      <c r="J385" s="101" t="s">
        <v>951</v>
      </c>
      <c r="K385" s="368" t="s">
        <v>238</v>
      </c>
      <c r="L385" s="217" t="s">
        <v>238</v>
      </c>
      <c r="M385" s="368" t="s">
        <v>238</v>
      </c>
      <c r="N385" s="368" t="s">
        <v>238</v>
      </c>
      <c r="O385" s="368" t="s">
        <v>238</v>
      </c>
      <c r="P385" s="368" t="s">
        <v>238</v>
      </c>
      <c r="Q385" s="368" t="s">
        <v>238</v>
      </c>
      <c r="R385" s="368" t="s">
        <v>238</v>
      </c>
      <c r="S385" s="368" t="s">
        <v>238</v>
      </c>
      <c r="T385" s="368" t="s">
        <v>238</v>
      </c>
      <c r="U385" s="368" t="s">
        <v>238</v>
      </c>
      <c r="V385" s="368" t="s">
        <v>238</v>
      </c>
      <c r="W385" s="368" t="s">
        <v>238</v>
      </c>
      <c r="X385" s="217" t="s">
        <v>3565</v>
      </c>
      <c r="Y385" s="217" t="s">
        <v>3536</v>
      </c>
      <c r="Z385" s="369"/>
      <c r="AA385" s="217"/>
      <c r="AB385" s="217"/>
      <c r="AC385" s="217"/>
      <c r="AD385" s="217"/>
      <c r="AE385" s="369"/>
      <c r="AF385" s="217"/>
      <c r="AG385" s="217"/>
      <c r="AH385" s="217"/>
    </row>
    <row r="386" spans="1:34">
      <c r="A386" s="217" t="s">
        <v>253</v>
      </c>
      <c r="B386" s="217">
        <v>20129990</v>
      </c>
      <c r="C386" s="611">
        <v>2</v>
      </c>
      <c r="D386" s="217" t="s">
        <v>925</v>
      </c>
      <c r="E386" s="217" t="s">
        <v>3539</v>
      </c>
      <c r="F386" s="274">
        <v>45169</v>
      </c>
      <c r="G386" s="274" t="s">
        <v>2916</v>
      </c>
      <c r="H386" s="101" t="s">
        <v>913</v>
      </c>
      <c r="I386" s="101" t="s">
        <v>950</v>
      </c>
      <c r="J386" s="101" t="s">
        <v>951</v>
      </c>
      <c r="K386" s="368">
        <v>7000</v>
      </c>
      <c r="L386" s="217" t="s">
        <v>3334</v>
      </c>
      <c r="M386" s="274">
        <v>45170</v>
      </c>
      <c r="N386" s="217">
        <v>2365</v>
      </c>
      <c r="O386" s="369">
        <v>0.35599999999999998</v>
      </c>
      <c r="P386" s="369">
        <v>12.46</v>
      </c>
      <c r="Q386" s="217" t="s">
        <v>3392</v>
      </c>
      <c r="R386" s="217" t="s">
        <v>3335</v>
      </c>
      <c r="S386" s="274">
        <v>45170</v>
      </c>
      <c r="T386" s="217">
        <v>416</v>
      </c>
      <c r="U386" s="369">
        <v>1.94</v>
      </c>
      <c r="V386" s="408">
        <f t="shared" ref="V386:V390" si="17">(U386/(660*T386))*1000000</f>
        <v>7.0658508158508155</v>
      </c>
      <c r="W386" s="101" t="s">
        <v>932</v>
      </c>
      <c r="X386" s="217"/>
    </row>
    <row r="387" spans="1:34">
      <c r="A387" s="217" t="s">
        <v>3568</v>
      </c>
      <c r="B387" s="217">
        <v>20110137</v>
      </c>
      <c r="C387" s="99">
        <f>IFERROR(VLOOKUP(D387,Mapping!AW:BA,5,FALSE),"")</f>
        <v>3</v>
      </c>
      <c r="D387" s="217" t="s">
        <v>943</v>
      </c>
      <c r="E387" s="217" t="s">
        <v>3569</v>
      </c>
      <c r="F387" s="274">
        <v>45210</v>
      </c>
      <c r="G387" s="274" t="s">
        <v>2916</v>
      </c>
      <c r="H387" s="101" t="s">
        <v>913</v>
      </c>
      <c r="I387" s="101" t="s">
        <v>914</v>
      </c>
      <c r="J387" s="101" t="s">
        <v>951</v>
      </c>
      <c r="K387" s="368">
        <v>7000</v>
      </c>
      <c r="L387" s="217" t="s">
        <v>3570</v>
      </c>
      <c r="M387" s="274"/>
      <c r="N387" s="217"/>
      <c r="O387" s="369"/>
      <c r="P387" s="369"/>
      <c r="Q387" s="217" t="s">
        <v>3393</v>
      </c>
      <c r="R387" s="217" t="s">
        <v>3494</v>
      </c>
      <c r="S387" s="274"/>
      <c r="T387" s="217"/>
      <c r="U387" s="369"/>
      <c r="V387" s="408" t="e">
        <f t="shared" si="17"/>
        <v>#DIV/0!</v>
      </c>
      <c r="W387" s="101"/>
      <c r="X387" s="217"/>
    </row>
    <row r="388" spans="1:34">
      <c r="A388" s="217" t="s">
        <v>3571</v>
      </c>
      <c r="B388" s="217">
        <v>19910006</v>
      </c>
      <c r="C388" s="99">
        <f>IFERROR(VLOOKUP(D388,Mapping!AW:BA,5,FALSE),"")</f>
        <v>2</v>
      </c>
      <c r="D388" s="217" t="s">
        <v>925</v>
      </c>
      <c r="E388" s="217" t="s">
        <v>3569</v>
      </c>
      <c r="F388" s="274">
        <v>45210</v>
      </c>
      <c r="G388" s="274" t="s">
        <v>2916</v>
      </c>
      <c r="H388" s="101" t="s">
        <v>913</v>
      </c>
      <c r="I388" s="101" t="s">
        <v>950</v>
      </c>
      <c r="J388" s="101" t="s">
        <v>951</v>
      </c>
      <c r="K388" s="368">
        <v>7000</v>
      </c>
      <c r="L388" s="217" t="s">
        <v>3570</v>
      </c>
      <c r="M388" s="274"/>
      <c r="N388" s="217"/>
      <c r="O388" s="369"/>
      <c r="P388" s="369"/>
      <c r="Q388" s="217" t="s">
        <v>1209</v>
      </c>
      <c r="R388" s="217" t="s">
        <v>3494</v>
      </c>
      <c r="S388" s="274"/>
      <c r="T388" s="217"/>
      <c r="U388" s="369"/>
      <c r="V388" s="408" t="e">
        <f t="shared" si="17"/>
        <v>#DIV/0!</v>
      </c>
      <c r="W388" s="101"/>
      <c r="X388" s="217"/>
    </row>
    <row r="389" spans="1:34">
      <c r="A389" s="217" t="s">
        <v>3572</v>
      </c>
      <c r="B389" s="217">
        <v>19910334</v>
      </c>
      <c r="C389" s="99">
        <f>IFERROR(VLOOKUP(D389,Mapping!AW:BA,5,FALSE),"")</f>
        <v>2</v>
      </c>
      <c r="D389" s="217" t="s">
        <v>925</v>
      </c>
      <c r="E389" s="217" t="s">
        <v>3569</v>
      </c>
      <c r="F389" s="274">
        <v>45211</v>
      </c>
      <c r="G389" s="274" t="s">
        <v>2916</v>
      </c>
      <c r="H389" s="101" t="s">
        <v>913</v>
      </c>
      <c r="I389" s="101" t="s">
        <v>935</v>
      </c>
      <c r="J389" s="101" t="s">
        <v>951</v>
      </c>
      <c r="K389" s="368">
        <v>7000</v>
      </c>
      <c r="L389" s="217" t="s">
        <v>3570</v>
      </c>
      <c r="M389" s="274"/>
      <c r="N389" s="217"/>
      <c r="O389" s="369"/>
      <c r="P389" s="369"/>
      <c r="Q389" s="217" t="s">
        <v>2440</v>
      </c>
      <c r="R389" s="217" t="s">
        <v>3494</v>
      </c>
      <c r="S389" s="274"/>
      <c r="T389" s="217"/>
      <c r="U389" s="369"/>
      <c r="V389" s="408" t="e">
        <f t="shared" si="17"/>
        <v>#DIV/0!</v>
      </c>
      <c r="W389" s="101"/>
      <c r="X389" s="217"/>
    </row>
    <row r="390" spans="1:34">
      <c r="A390" s="217" t="s">
        <v>3573</v>
      </c>
      <c r="B390" s="217" t="s">
        <v>1995</v>
      </c>
      <c r="C390" s="99">
        <f>IFERROR(VLOOKUP(D390,Mapping!AW:BA,5,FALSE),"")</f>
        <v>2</v>
      </c>
      <c r="D390" s="217" t="s">
        <v>925</v>
      </c>
      <c r="E390" s="217" t="s">
        <v>3574</v>
      </c>
      <c r="F390" s="274">
        <v>45211</v>
      </c>
      <c r="G390" s="274" t="s">
        <v>2916</v>
      </c>
      <c r="H390" s="101" t="s">
        <v>913</v>
      </c>
      <c r="I390" s="101" t="s">
        <v>935</v>
      </c>
      <c r="J390" s="101" t="s">
        <v>951</v>
      </c>
      <c r="K390" s="368">
        <v>7000</v>
      </c>
      <c r="L390" s="217" t="s">
        <v>3570</v>
      </c>
      <c r="M390" s="274"/>
      <c r="N390" s="217"/>
      <c r="O390" s="369"/>
      <c r="P390" s="369"/>
      <c r="Q390" s="217" t="s">
        <v>3575</v>
      </c>
      <c r="R390" s="217" t="s">
        <v>3494</v>
      </c>
      <c r="S390" s="274"/>
      <c r="T390" s="217"/>
      <c r="U390" s="369"/>
      <c r="V390" s="408" t="e">
        <f t="shared" si="17"/>
        <v>#DIV/0!</v>
      </c>
      <c r="W390" s="101"/>
      <c r="X390" s="217"/>
    </row>
    <row r="391" spans="1:34">
      <c r="A391" s="217" t="s">
        <v>3576</v>
      </c>
      <c r="B391" s="217" t="s">
        <v>3577</v>
      </c>
      <c r="C391" s="99">
        <f>IFERROR(VLOOKUP(D391,Mapping!AW:BA,5,FALSE),"")</f>
        <v>2</v>
      </c>
      <c r="D391" s="217" t="s">
        <v>925</v>
      </c>
      <c r="E391" s="217" t="s">
        <v>3578</v>
      </c>
      <c r="F391" s="274">
        <v>45217</v>
      </c>
      <c r="G391" s="274" t="s">
        <v>2916</v>
      </c>
      <c r="H391" s="101" t="s">
        <v>913</v>
      </c>
      <c r="I391" s="101" t="s">
        <v>950</v>
      </c>
      <c r="J391" s="101"/>
      <c r="K391" s="368" t="s">
        <v>238</v>
      </c>
      <c r="L391" s="368" t="s">
        <v>238</v>
      </c>
      <c r="M391" s="368" t="s">
        <v>238</v>
      </c>
      <c r="N391" s="368" t="s">
        <v>238</v>
      </c>
      <c r="O391" s="368" t="s">
        <v>238</v>
      </c>
      <c r="P391" s="368" t="s">
        <v>238</v>
      </c>
      <c r="Q391" s="368" t="s">
        <v>238</v>
      </c>
      <c r="R391" s="368" t="s">
        <v>238</v>
      </c>
      <c r="S391" s="368" t="s">
        <v>238</v>
      </c>
      <c r="T391" s="368" t="s">
        <v>238</v>
      </c>
      <c r="U391" s="368" t="s">
        <v>238</v>
      </c>
      <c r="V391" s="368" t="s">
        <v>238</v>
      </c>
      <c r="W391" s="368" t="s">
        <v>238</v>
      </c>
      <c r="X391" s="368" t="s">
        <v>238</v>
      </c>
      <c r="Y391" s="368" t="s">
        <v>238</v>
      </c>
      <c r="Z391" s="368" t="s">
        <v>238</v>
      </c>
      <c r="AA391" s="368" t="s">
        <v>238</v>
      </c>
      <c r="AB391" s="368" t="s">
        <v>238</v>
      </c>
      <c r="AC391" s="368" t="s">
        <v>238</v>
      </c>
      <c r="AD391" s="368" t="s">
        <v>238</v>
      </c>
      <c r="AE391" s="368" t="s">
        <v>238</v>
      </c>
      <c r="AF391" s="368" t="s">
        <v>238</v>
      </c>
      <c r="AG391" s="368" t="s">
        <v>238</v>
      </c>
      <c r="AH391" s="368" t="s">
        <v>238</v>
      </c>
    </row>
    <row r="392" spans="1:34">
      <c r="A392" s="217" t="s">
        <v>3579</v>
      </c>
      <c r="B392" s="217" t="s">
        <v>3580</v>
      </c>
      <c r="C392" s="99">
        <f>IFERROR(VLOOKUP(D392,Mapping!AW:BA,5,FALSE),"")</f>
        <v>2</v>
      </c>
      <c r="D392" s="217" t="s">
        <v>925</v>
      </c>
      <c r="E392" s="217" t="s">
        <v>3581</v>
      </c>
      <c r="F392" s="274">
        <v>45217</v>
      </c>
      <c r="G392" s="274" t="s">
        <v>2916</v>
      </c>
      <c r="H392" s="101" t="s">
        <v>913</v>
      </c>
      <c r="I392" s="101" t="s">
        <v>950</v>
      </c>
      <c r="J392" s="101"/>
      <c r="K392" s="368" t="s">
        <v>238</v>
      </c>
      <c r="L392" s="368" t="s">
        <v>238</v>
      </c>
      <c r="M392" s="368" t="s">
        <v>238</v>
      </c>
      <c r="N392" s="368" t="s">
        <v>238</v>
      </c>
      <c r="O392" s="368" t="s">
        <v>238</v>
      </c>
      <c r="P392" s="368" t="s">
        <v>238</v>
      </c>
      <c r="Q392" s="368" t="s">
        <v>238</v>
      </c>
      <c r="R392" s="368" t="s">
        <v>238</v>
      </c>
      <c r="S392" s="368" t="s">
        <v>238</v>
      </c>
      <c r="T392" s="368" t="s">
        <v>238</v>
      </c>
      <c r="U392" s="368" t="s">
        <v>238</v>
      </c>
      <c r="V392" s="368" t="s">
        <v>238</v>
      </c>
      <c r="W392" s="368" t="s">
        <v>238</v>
      </c>
      <c r="X392" s="368" t="s">
        <v>238</v>
      </c>
      <c r="Y392" s="368" t="s">
        <v>238</v>
      </c>
      <c r="Z392" s="368" t="s">
        <v>238</v>
      </c>
      <c r="AA392" s="368" t="s">
        <v>238</v>
      </c>
      <c r="AB392" s="368" t="s">
        <v>238</v>
      </c>
      <c r="AC392" s="368" t="s">
        <v>238</v>
      </c>
      <c r="AD392" s="368" t="s">
        <v>238</v>
      </c>
      <c r="AE392" s="368" t="s">
        <v>238</v>
      </c>
      <c r="AF392" s="368" t="s">
        <v>238</v>
      </c>
      <c r="AG392" s="368" t="s">
        <v>238</v>
      </c>
      <c r="AH392" s="368" t="s">
        <v>238</v>
      </c>
    </row>
    <row r="393" spans="1:34">
      <c r="A393" s="217"/>
      <c r="B393" s="217"/>
      <c r="C393" s="99" t="str">
        <f>IFERROR(VLOOKUP(D393,Mapping!AW:BA,5,FALSE),"")</f>
        <v/>
      </c>
      <c r="D393" s="217"/>
      <c r="E393" s="217"/>
      <c r="F393" s="274"/>
      <c r="G393" s="274"/>
      <c r="H393" s="101"/>
      <c r="I393" s="101"/>
      <c r="J393" s="101"/>
      <c r="K393" s="368"/>
      <c r="L393" s="217"/>
      <c r="M393" s="274"/>
      <c r="N393" s="217"/>
      <c r="O393" s="369"/>
      <c r="P393" s="369"/>
      <c r="Q393" s="217"/>
      <c r="R393" s="217"/>
      <c r="S393" s="274"/>
      <c r="T393" s="217"/>
      <c r="U393" s="369"/>
      <c r="V393" s="408" t="e">
        <f t="shared" ref="V393:V409" si="18">(U393/(660*T393))*1000000</f>
        <v>#DIV/0!</v>
      </c>
      <c r="W393" s="101"/>
      <c r="X393" s="217"/>
    </row>
    <row r="394" spans="1:34">
      <c r="A394" s="217"/>
      <c r="B394" s="217"/>
      <c r="C394" s="99" t="str">
        <f>IFERROR(VLOOKUP(D394,Mapping!AW:BA,5,FALSE),"")</f>
        <v/>
      </c>
      <c r="D394" s="217"/>
      <c r="E394" s="217"/>
      <c r="F394" s="274"/>
      <c r="G394" s="274"/>
      <c r="H394" s="101"/>
      <c r="I394" s="101"/>
      <c r="J394" s="101"/>
      <c r="K394" s="368"/>
      <c r="L394" s="217"/>
      <c r="M394" s="274"/>
      <c r="N394" s="217"/>
      <c r="O394" s="369"/>
      <c r="P394" s="369"/>
      <c r="Q394" s="217"/>
      <c r="R394" s="217"/>
      <c r="S394" s="274"/>
      <c r="T394" s="217"/>
      <c r="U394" s="369"/>
      <c r="V394" s="408" t="e">
        <f t="shared" si="18"/>
        <v>#DIV/0!</v>
      </c>
      <c r="W394" s="101"/>
      <c r="X394" s="217"/>
    </row>
    <row r="395" spans="1:34">
      <c r="A395" s="217"/>
      <c r="B395" s="217"/>
      <c r="C395" s="99" t="str">
        <f>IFERROR(VLOOKUP(D395,Mapping!AW:BA,5,FALSE),"")</f>
        <v/>
      </c>
      <c r="D395" s="217"/>
      <c r="E395" s="217"/>
      <c r="F395" s="274"/>
      <c r="G395" s="274"/>
      <c r="H395" s="101"/>
      <c r="I395" s="101"/>
      <c r="J395" s="101"/>
      <c r="K395" s="368"/>
      <c r="L395" s="217"/>
      <c r="M395" s="274"/>
      <c r="N395" s="217"/>
      <c r="O395" s="369"/>
      <c r="P395" s="369"/>
      <c r="Q395" s="217"/>
      <c r="R395" s="217"/>
      <c r="S395" s="274"/>
      <c r="T395" s="217"/>
      <c r="U395" s="369"/>
      <c r="V395" s="408" t="e">
        <f t="shared" si="18"/>
        <v>#DIV/0!</v>
      </c>
      <c r="W395" s="101"/>
      <c r="X395" s="217"/>
    </row>
    <row r="396" spans="1:34">
      <c r="A396" s="217"/>
      <c r="B396" s="217"/>
      <c r="C396" s="99" t="str">
        <f>IFERROR(VLOOKUP(D396,Mapping!AW:BA,5,FALSE),"")</f>
        <v/>
      </c>
      <c r="D396" s="217"/>
      <c r="E396" s="217"/>
      <c r="F396" s="274"/>
      <c r="G396" s="274"/>
      <c r="H396" s="101"/>
      <c r="I396" s="101"/>
      <c r="J396" s="101"/>
      <c r="K396" s="368"/>
      <c r="L396" s="217"/>
      <c r="M396" s="274"/>
      <c r="N396" s="217"/>
      <c r="O396" s="369"/>
      <c r="P396" s="369"/>
      <c r="Q396" s="217"/>
      <c r="R396" s="217"/>
      <c r="S396" s="274"/>
      <c r="T396" s="217"/>
      <c r="U396" s="369"/>
      <c r="V396" s="408" t="e">
        <f t="shared" si="18"/>
        <v>#DIV/0!</v>
      </c>
      <c r="W396" s="101"/>
      <c r="X396" s="217"/>
    </row>
    <row r="397" spans="1:34">
      <c r="A397" s="217"/>
      <c r="B397" s="217"/>
      <c r="C397" s="99" t="str">
        <f>IFERROR(VLOOKUP(D397,Mapping!AW:BA,5,FALSE),"")</f>
        <v/>
      </c>
      <c r="D397" s="217"/>
      <c r="E397" s="217"/>
      <c r="F397" s="274"/>
      <c r="G397" s="274"/>
      <c r="H397" s="101"/>
      <c r="I397" s="101"/>
      <c r="J397" s="101"/>
      <c r="K397" s="368"/>
      <c r="L397" s="217"/>
      <c r="M397" s="274"/>
      <c r="N397" s="217"/>
      <c r="O397" s="369"/>
      <c r="P397" s="369"/>
      <c r="Q397" s="217"/>
      <c r="R397" s="217"/>
      <c r="S397" s="274"/>
      <c r="T397" s="217"/>
      <c r="U397" s="369"/>
      <c r="V397" s="408" t="e">
        <f t="shared" si="18"/>
        <v>#DIV/0!</v>
      </c>
      <c r="W397" s="101"/>
      <c r="X397" s="217"/>
    </row>
    <row r="398" spans="1:34">
      <c r="A398" s="217"/>
      <c r="B398" s="217"/>
      <c r="C398" s="99" t="str">
        <f>IFERROR(VLOOKUP(D398,Mapping!AW:BA,5,FALSE),"")</f>
        <v/>
      </c>
      <c r="D398" s="217"/>
      <c r="E398" s="217"/>
      <c r="F398" s="274"/>
      <c r="G398" s="274"/>
      <c r="H398" s="101"/>
      <c r="I398" s="101"/>
      <c r="J398" s="101"/>
      <c r="K398" s="368"/>
      <c r="L398" s="217"/>
      <c r="M398" s="274"/>
      <c r="N398" s="217"/>
      <c r="O398" s="369"/>
      <c r="P398" s="369"/>
      <c r="Q398" s="217"/>
      <c r="R398" s="217"/>
      <c r="S398" s="274"/>
      <c r="T398" s="217"/>
      <c r="U398" s="369"/>
      <c r="V398" s="408" t="e">
        <f t="shared" si="18"/>
        <v>#DIV/0!</v>
      </c>
      <c r="W398" s="101"/>
      <c r="X398" s="217"/>
    </row>
    <row r="399" spans="1:34">
      <c r="A399" s="217"/>
      <c r="B399" s="217"/>
      <c r="C399" s="99" t="str">
        <f>IFERROR(VLOOKUP(D399,Mapping!AW:BA,5,FALSE),"")</f>
        <v/>
      </c>
      <c r="D399" s="217"/>
      <c r="E399" s="217"/>
      <c r="F399" s="274"/>
      <c r="G399" s="274"/>
      <c r="H399" s="101"/>
      <c r="I399" s="101"/>
      <c r="J399" s="101"/>
      <c r="K399" s="368"/>
      <c r="L399" s="217"/>
      <c r="M399" s="274"/>
      <c r="N399" s="217"/>
      <c r="O399" s="369"/>
      <c r="P399" s="369"/>
      <c r="Q399" s="217"/>
      <c r="R399" s="217"/>
      <c r="S399" s="274"/>
      <c r="T399" s="217"/>
      <c r="U399" s="369"/>
      <c r="V399" s="408" t="e">
        <f t="shared" si="18"/>
        <v>#DIV/0!</v>
      </c>
      <c r="W399" s="101"/>
      <c r="X399" s="217"/>
    </row>
    <row r="400" spans="1:34">
      <c r="A400" s="217"/>
      <c r="B400" s="217"/>
      <c r="C400" s="99" t="str">
        <f>IFERROR(VLOOKUP(D400,Mapping!AW:BA,5,FALSE),"")</f>
        <v/>
      </c>
      <c r="D400" s="217"/>
      <c r="E400" s="217"/>
      <c r="F400" s="274"/>
      <c r="G400" s="274"/>
      <c r="H400" s="101"/>
      <c r="I400" s="101"/>
      <c r="J400" s="101"/>
      <c r="K400" s="368"/>
      <c r="L400" s="217"/>
      <c r="M400" s="274"/>
      <c r="N400" s="217"/>
      <c r="O400" s="369"/>
      <c r="P400" s="369"/>
      <c r="Q400" s="217"/>
      <c r="R400" s="217"/>
      <c r="S400" s="274"/>
      <c r="T400" s="217"/>
      <c r="U400" s="369"/>
      <c r="V400" s="408" t="e">
        <f t="shared" si="18"/>
        <v>#DIV/0!</v>
      </c>
      <c r="W400" s="101"/>
      <c r="X400" s="217"/>
    </row>
    <row r="401" spans="1:24">
      <c r="A401" s="217"/>
      <c r="B401" s="217"/>
      <c r="C401" s="99" t="str">
        <f>IFERROR(VLOOKUP(D401,Mapping!AW:BA,5,FALSE),"")</f>
        <v/>
      </c>
      <c r="D401" s="217"/>
      <c r="E401" s="217"/>
      <c r="F401" s="274"/>
      <c r="G401" s="274"/>
      <c r="H401" s="101"/>
      <c r="I401" s="101"/>
      <c r="J401" s="101"/>
      <c r="K401" s="368"/>
      <c r="L401" s="217"/>
      <c r="M401" s="274"/>
      <c r="N401" s="217"/>
      <c r="O401" s="369"/>
      <c r="P401" s="369"/>
      <c r="Q401" s="217"/>
      <c r="R401" s="217"/>
      <c r="S401" s="274"/>
      <c r="T401" s="217"/>
      <c r="U401" s="369"/>
      <c r="V401" s="408" t="e">
        <f t="shared" si="18"/>
        <v>#DIV/0!</v>
      </c>
      <c r="W401" s="101"/>
      <c r="X401" s="217"/>
    </row>
    <row r="402" spans="1:24">
      <c r="A402" s="217"/>
      <c r="B402" s="217"/>
      <c r="C402" s="99" t="str">
        <f>IFERROR(VLOOKUP(D402,Mapping!AW:BA,5,FALSE),"")</f>
        <v/>
      </c>
      <c r="D402" s="217"/>
      <c r="E402" s="217"/>
      <c r="F402" s="274"/>
      <c r="G402" s="274"/>
      <c r="H402" s="101"/>
      <c r="I402" s="101"/>
      <c r="J402" s="101"/>
      <c r="K402" s="368"/>
      <c r="L402" s="217"/>
      <c r="M402" s="274"/>
      <c r="N402" s="217"/>
      <c r="O402" s="369"/>
      <c r="P402" s="369"/>
      <c r="Q402" s="217"/>
      <c r="R402" s="217"/>
      <c r="S402" s="274"/>
      <c r="T402" s="217"/>
      <c r="U402" s="369"/>
      <c r="V402" s="408" t="e">
        <f t="shared" si="18"/>
        <v>#DIV/0!</v>
      </c>
      <c r="W402" s="101"/>
      <c r="X402" s="217"/>
    </row>
    <row r="403" spans="1:24">
      <c r="A403" s="217"/>
      <c r="B403" s="217"/>
      <c r="C403" s="99" t="str">
        <f>IFERROR(VLOOKUP(D403,Mapping!AW:BA,5,FALSE),"")</f>
        <v/>
      </c>
      <c r="D403" s="217"/>
      <c r="E403" s="217"/>
      <c r="F403" s="274"/>
      <c r="G403" s="274"/>
      <c r="H403" s="101"/>
      <c r="I403" s="101"/>
      <c r="J403" s="101"/>
      <c r="K403" s="368"/>
      <c r="L403" s="217"/>
      <c r="M403" s="274"/>
      <c r="N403" s="217"/>
      <c r="O403" s="369"/>
      <c r="P403" s="369"/>
      <c r="Q403" s="217"/>
      <c r="R403" s="217"/>
      <c r="S403" s="274"/>
      <c r="T403" s="217"/>
      <c r="U403" s="369"/>
      <c r="V403" s="408" t="e">
        <f t="shared" si="18"/>
        <v>#DIV/0!</v>
      </c>
      <c r="W403" s="101"/>
      <c r="X403" s="217"/>
    </row>
    <row r="404" spans="1:24">
      <c r="A404" s="217"/>
      <c r="B404" s="217"/>
      <c r="C404" s="99" t="str">
        <f>IFERROR(VLOOKUP(D404,Mapping!AW:BA,5,FALSE),"")</f>
        <v/>
      </c>
      <c r="D404" s="217"/>
      <c r="E404" s="217"/>
      <c r="F404" s="274"/>
      <c r="G404" s="274"/>
      <c r="H404" s="101"/>
      <c r="I404" s="101"/>
      <c r="J404" s="101"/>
      <c r="K404" s="368"/>
      <c r="L404" s="217"/>
      <c r="M404" s="274"/>
      <c r="N404" s="217"/>
      <c r="O404" s="369"/>
      <c r="P404" s="369"/>
      <c r="Q404" s="217"/>
      <c r="R404" s="217"/>
      <c r="S404" s="274"/>
      <c r="T404" s="217"/>
      <c r="U404" s="369"/>
      <c r="V404" s="408" t="e">
        <f t="shared" si="18"/>
        <v>#DIV/0!</v>
      </c>
      <c r="W404" s="101"/>
      <c r="X404" s="217"/>
    </row>
    <row r="405" spans="1:24">
      <c r="A405" s="217"/>
      <c r="B405" s="217"/>
      <c r="C405" s="99" t="str">
        <f>IFERROR(VLOOKUP(D405,Mapping!AW:BA,5,FALSE),"")</f>
        <v/>
      </c>
      <c r="D405" s="217"/>
      <c r="E405" s="217"/>
      <c r="F405" s="274"/>
      <c r="G405" s="274"/>
      <c r="H405" s="101"/>
      <c r="I405" s="101"/>
      <c r="J405" s="101"/>
      <c r="K405" s="368"/>
      <c r="L405" s="217"/>
      <c r="M405" s="274"/>
      <c r="N405" s="217"/>
      <c r="O405" s="369"/>
      <c r="P405" s="369"/>
      <c r="Q405" s="217"/>
      <c r="R405" s="217"/>
      <c r="S405" s="274"/>
      <c r="T405" s="217"/>
      <c r="U405" s="369"/>
      <c r="V405" s="408" t="e">
        <f t="shared" si="18"/>
        <v>#DIV/0!</v>
      </c>
      <c r="W405" s="101"/>
      <c r="X405" s="217"/>
    </row>
    <row r="406" spans="1:24">
      <c r="A406" s="217"/>
      <c r="B406" s="217"/>
      <c r="C406" s="99" t="str">
        <f>IFERROR(VLOOKUP(D406,Mapping!AW:BA,5,FALSE),"")</f>
        <v/>
      </c>
      <c r="D406" s="217"/>
      <c r="E406" s="217"/>
      <c r="F406" s="274"/>
      <c r="G406" s="274"/>
      <c r="H406" s="101"/>
      <c r="I406" s="101"/>
      <c r="J406" s="101"/>
      <c r="K406" s="368"/>
      <c r="L406" s="217"/>
      <c r="M406" s="274"/>
      <c r="N406" s="217"/>
      <c r="O406" s="369"/>
      <c r="P406" s="369"/>
      <c r="Q406" s="217"/>
      <c r="R406" s="217"/>
      <c r="S406" s="274"/>
      <c r="T406" s="217"/>
      <c r="U406" s="369"/>
      <c r="V406" s="408" t="e">
        <f t="shared" si="18"/>
        <v>#DIV/0!</v>
      </c>
      <c r="W406" s="101"/>
      <c r="X406" s="217"/>
    </row>
    <row r="407" spans="1:24">
      <c r="A407" s="217"/>
      <c r="B407" s="217"/>
      <c r="C407" s="99" t="str">
        <f>IFERROR(VLOOKUP(D407,Mapping!AW:BA,5,FALSE),"")</f>
        <v/>
      </c>
      <c r="D407" s="217"/>
      <c r="E407" s="217"/>
      <c r="F407" s="274"/>
      <c r="G407" s="274"/>
      <c r="H407" s="101"/>
      <c r="I407" s="101"/>
      <c r="J407" s="101"/>
      <c r="K407" s="368"/>
      <c r="L407" s="217"/>
      <c r="M407" s="274"/>
      <c r="N407" s="217"/>
      <c r="O407" s="369"/>
      <c r="P407" s="369"/>
      <c r="Q407" s="217"/>
      <c r="R407" s="217"/>
      <c r="S407" s="274"/>
      <c r="T407" s="217"/>
      <c r="U407" s="369"/>
      <c r="V407" s="408" t="e">
        <f t="shared" si="18"/>
        <v>#DIV/0!</v>
      </c>
      <c r="W407" s="101"/>
      <c r="X407" s="217"/>
    </row>
    <row r="408" spans="1:24">
      <c r="A408" s="217"/>
      <c r="B408" s="217"/>
      <c r="C408" s="99" t="str">
        <f>IFERROR(VLOOKUP(D408,Mapping!AW:BA,5,FALSE),"")</f>
        <v/>
      </c>
      <c r="D408" s="217"/>
      <c r="E408" s="217"/>
      <c r="F408" s="274"/>
      <c r="G408" s="274"/>
      <c r="H408" s="101"/>
      <c r="I408" s="101"/>
      <c r="J408" s="101"/>
      <c r="K408" s="368"/>
      <c r="L408" s="217"/>
      <c r="M408" s="274"/>
      <c r="N408" s="217"/>
      <c r="O408" s="369"/>
      <c r="P408" s="369"/>
      <c r="Q408" s="217"/>
      <c r="R408" s="217"/>
      <c r="S408" s="274"/>
      <c r="T408" s="217"/>
      <c r="U408" s="369"/>
      <c r="V408" s="408" t="e">
        <f t="shared" si="18"/>
        <v>#DIV/0!</v>
      </c>
      <c r="W408" s="101"/>
      <c r="X408" s="217"/>
    </row>
    <row r="409" spans="1:24">
      <c r="A409" s="217"/>
      <c r="B409" s="217"/>
      <c r="C409" s="99" t="str">
        <f>IFERROR(VLOOKUP(D409,Mapping!AW:BA,5,FALSE),"")</f>
        <v/>
      </c>
      <c r="D409" s="217"/>
      <c r="E409" s="217"/>
      <c r="F409" s="274"/>
      <c r="G409" s="274"/>
      <c r="H409" s="101"/>
      <c r="I409" s="101"/>
      <c r="J409" s="101"/>
      <c r="K409" s="368"/>
      <c r="L409" s="217"/>
      <c r="M409" s="274"/>
      <c r="N409" s="217"/>
      <c r="O409" s="369"/>
      <c r="P409" s="369"/>
      <c r="Q409" s="217"/>
      <c r="R409" s="217"/>
      <c r="S409" s="274"/>
      <c r="T409" s="217"/>
      <c r="U409" s="369"/>
      <c r="V409" s="408" t="e">
        <f t="shared" si="18"/>
        <v>#DIV/0!</v>
      </c>
      <c r="W409" s="101"/>
      <c r="X409" s="217"/>
    </row>
  </sheetData>
  <autoFilter ref="B1:AF393" xr:uid="{00000000-0009-0000-0000-000007000000}">
    <sortState xmlns:xlrd2="http://schemas.microsoft.com/office/spreadsheetml/2017/richdata2" ref="B2:AF265">
      <sortCondition ref="F1:F265"/>
    </sortState>
  </autoFilter>
  <phoneticPr fontId="10" type="noConversion"/>
  <conditionalFormatting sqref="B2:B241">
    <cfRule type="expression" dxfId="262" priority="1884">
      <formula>OR(#REF!="X", #REF!="E")</formula>
    </cfRule>
  </conditionalFormatting>
  <conditionalFormatting sqref="B2:B253">
    <cfRule type="expression" dxfId="261" priority="1751">
      <formula>#REF!="M"</formula>
    </cfRule>
  </conditionalFormatting>
  <conditionalFormatting sqref="B2:B258">
    <cfRule type="expression" dxfId="260" priority="485">
      <formula>#REF!="W"</formula>
    </cfRule>
    <cfRule type="expression" dxfId="259" priority="484">
      <formula>$O2="FAIL"</formula>
    </cfRule>
  </conditionalFormatting>
  <conditionalFormatting sqref="B238:B252">
    <cfRule type="expression" dxfId="258" priority="574">
      <formula>#REF!="M"</formula>
    </cfRule>
  </conditionalFormatting>
  <conditionalFormatting sqref="B242:B252">
    <cfRule type="expression" dxfId="257" priority="575">
      <formula>OR(#REF!="X", #REF!="E")</formula>
    </cfRule>
  </conditionalFormatting>
  <conditionalFormatting sqref="B253">
    <cfRule type="expression" dxfId="256" priority="1752">
      <formula>OR(#REF!="X", #REF!="E")</formula>
    </cfRule>
  </conditionalFormatting>
  <conditionalFormatting sqref="B254:B258 AC272:AF272 X273:AF316">
    <cfRule type="expression" dxfId="255" priority="486">
      <formula>#REF!="M"</formula>
    </cfRule>
    <cfRule type="expression" dxfId="254" priority="487">
      <formula>OR(#REF!="X", #REF!="E")</formula>
    </cfRule>
  </conditionalFormatting>
  <conditionalFormatting sqref="B388">
    <cfRule type="expression" dxfId="253" priority="27">
      <formula>#REF!="M"</formula>
    </cfRule>
    <cfRule type="expression" dxfId="252" priority="28">
      <formula>OR(#REF!="X", #REF!="E")</formula>
    </cfRule>
    <cfRule type="expression" dxfId="251" priority="29">
      <formula>#REF!="W"</formula>
    </cfRule>
  </conditionalFormatting>
  <conditionalFormatting sqref="C2:C305">
    <cfRule type="expression" dxfId="250" priority="684">
      <formula>#REF!="W"</formula>
    </cfRule>
    <cfRule type="expression" dxfId="249" priority="682">
      <formula>#REF!="M"</formula>
    </cfRule>
    <cfRule type="expression" dxfId="248" priority="683">
      <formula>OR(#REF!="X", #REF!="E")</formula>
    </cfRule>
  </conditionalFormatting>
  <conditionalFormatting sqref="C245 C247 C249">
    <cfRule type="expression" dxfId="247" priority="668">
      <formula>OR(#REF!="X", #REF!="E")</formula>
    </cfRule>
    <cfRule type="expression" dxfId="246" priority="667">
      <formula>#REF!="M"</formula>
    </cfRule>
    <cfRule type="expression" dxfId="245" priority="669">
      <formula>#REF!="W"</formula>
    </cfRule>
  </conditionalFormatting>
  <conditionalFormatting sqref="C251:C253 C255:C409">
    <cfRule type="expression" dxfId="244" priority="578">
      <formula>#REF!="W"</formula>
    </cfRule>
    <cfRule type="expression" dxfId="243" priority="577">
      <formula>OR(#REF!="X", #REF!="E")</formula>
    </cfRule>
  </conditionalFormatting>
  <conditionalFormatting sqref="C251:C409">
    <cfRule type="expression" dxfId="242" priority="30">
      <formula>#REF!="M"</formula>
    </cfRule>
  </conditionalFormatting>
  <conditionalFormatting sqref="D231:D235">
    <cfRule type="expression" dxfId="241" priority="751">
      <formula>#REF!="M"</formula>
    </cfRule>
    <cfRule type="expression" dxfId="240" priority="750">
      <formula>#REF!="W"</formula>
    </cfRule>
    <cfRule type="expression" dxfId="239" priority="749">
      <formula>$O231="FAIL"</formula>
    </cfRule>
    <cfRule type="expression" dxfId="238" priority="752">
      <formula>OR(#REF!="X", #REF!="E")</formula>
    </cfRule>
  </conditionalFormatting>
  <conditionalFormatting sqref="D234">
    <cfRule type="expression" dxfId="237" priority="747">
      <formula>#REF!="M"</formula>
    </cfRule>
    <cfRule type="expression" dxfId="236" priority="746">
      <formula>#REF!="W"</formula>
    </cfRule>
    <cfRule type="expression" dxfId="235" priority="748">
      <formula>OR(#REF!="X", #REF!="E")</formula>
    </cfRule>
    <cfRule type="expression" dxfId="234" priority="745">
      <formula>$O234="FAIL"</formula>
    </cfRule>
  </conditionalFormatting>
  <conditionalFormatting sqref="D237:D240">
    <cfRule type="expression" dxfId="233" priority="706">
      <formula>#REF!="W"</formula>
    </cfRule>
    <cfRule type="expression" dxfId="232" priority="707">
      <formula>#REF!="M"</formula>
    </cfRule>
    <cfRule type="expression" dxfId="231" priority="708">
      <formula>OR(#REF!="X", #REF!="E")</formula>
    </cfRule>
    <cfRule type="expression" dxfId="230" priority="705">
      <formula>$O237="FAIL"</formula>
    </cfRule>
  </conditionalFormatting>
  <conditionalFormatting sqref="D248:D254">
    <cfRule type="expression" dxfId="229" priority="548">
      <formula>$O248="FAIL"</formula>
    </cfRule>
    <cfRule type="expression" dxfId="228" priority="549">
      <formula>#REF!="W"</formula>
    </cfRule>
    <cfRule type="expression" dxfId="227" priority="550">
      <formula>#REF!="M"</formula>
    </cfRule>
    <cfRule type="expression" dxfId="226" priority="551">
      <formula>OR(#REF!="X", #REF!="E")</formula>
    </cfRule>
  </conditionalFormatting>
  <conditionalFormatting sqref="D258:D264">
    <cfRule type="expression" dxfId="225" priority="462">
      <formula>#REF!="M"</formula>
    </cfRule>
    <cfRule type="expression" dxfId="224" priority="463">
      <formula>OR(#REF!="X", #REF!="E")</formula>
    </cfRule>
    <cfRule type="expression" dxfId="223" priority="461">
      <formula>#REF!="W"</formula>
    </cfRule>
    <cfRule type="expression" dxfId="222" priority="460">
      <formula>$O258="FAIL"</formula>
    </cfRule>
  </conditionalFormatting>
  <conditionalFormatting sqref="D269:D275">
    <cfRule type="expression" dxfId="221" priority="234">
      <formula>$O269="FAIL"</formula>
    </cfRule>
    <cfRule type="expression" dxfId="220" priority="237">
      <formula>OR(#REF!="X", #REF!="E")</formula>
    </cfRule>
    <cfRule type="expression" dxfId="219" priority="236">
      <formula>#REF!="M"</formula>
    </cfRule>
    <cfRule type="expression" dxfId="218" priority="235">
      <formula>#REF!="W"</formula>
    </cfRule>
  </conditionalFormatting>
  <conditionalFormatting sqref="D280:D291">
    <cfRule type="expression" dxfId="217" priority="166">
      <formula>OR(#REF!="X", #REF!="E")</formula>
    </cfRule>
    <cfRule type="expression" dxfId="216" priority="164">
      <formula>#REF!="W"</formula>
    </cfRule>
    <cfRule type="expression" dxfId="215" priority="163">
      <formula>$O280="FAIL"</formula>
    </cfRule>
    <cfRule type="expression" dxfId="214" priority="165">
      <formula>#REF!="M"</formula>
    </cfRule>
  </conditionalFormatting>
  <conditionalFormatting sqref="D282">
    <cfRule type="expression" dxfId="213" priority="197">
      <formula>#REF!="M"</formula>
    </cfRule>
    <cfRule type="expression" dxfId="212" priority="198">
      <formula>OR(#REF!="X", #REF!="E")</formula>
    </cfRule>
  </conditionalFormatting>
  <conditionalFormatting sqref="D286:D304">
    <cfRule type="expression" dxfId="211" priority="37">
      <formula>#REF!="W"</formula>
    </cfRule>
    <cfRule type="expression" dxfId="210" priority="38">
      <formula>#REF!="M"</formula>
    </cfRule>
    <cfRule type="expression" dxfId="209" priority="39">
      <formula>OR(#REF!="X", #REF!="E")</formula>
    </cfRule>
    <cfRule type="expression" dxfId="208" priority="36">
      <formula>$O286="FAIL"</formula>
    </cfRule>
  </conditionalFormatting>
  <conditionalFormatting sqref="D298">
    <cfRule type="expression" dxfId="207" priority="130">
      <formula>OR(#REF!="X", #REF!="E")</formula>
    </cfRule>
    <cfRule type="expression" dxfId="206" priority="129">
      <formula>#REF!="M"</formula>
    </cfRule>
  </conditionalFormatting>
  <conditionalFormatting sqref="D244:G245 T244:V245 M245:Q246">
    <cfRule type="expression" dxfId="205" priority="676">
      <formula>#REF!="M"</formula>
    </cfRule>
    <cfRule type="expression" dxfId="204" priority="677">
      <formula>OR(#REF!="X", #REF!="E")</formula>
    </cfRule>
  </conditionalFormatting>
  <conditionalFormatting sqref="D255:G257">
    <cfRule type="expression" dxfId="203" priority="510">
      <formula>$O255="FAIL"</formula>
    </cfRule>
    <cfRule type="expression" dxfId="202" priority="511">
      <formula>#REF!="W"</formula>
    </cfRule>
    <cfRule type="expression" dxfId="201" priority="512">
      <formula>#REF!="M"</formula>
    </cfRule>
    <cfRule type="expression" dxfId="200" priority="513">
      <formula>OR(#REF!="X", #REF!="E")</formula>
    </cfRule>
  </conditionalFormatting>
  <conditionalFormatting sqref="D267:G268">
    <cfRule type="expression" dxfId="199" priority="306">
      <formula>OR(#REF!="X", #REF!="E")</formula>
    </cfRule>
    <cfRule type="expression" dxfId="198" priority="305">
      <formula>#REF!="M"</formula>
    </cfRule>
    <cfRule type="expression" dxfId="197" priority="304">
      <formula>#REF!="W"</formula>
    </cfRule>
    <cfRule type="expression" dxfId="196" priority="303">
      <formula>$O267="FAIL"</formula>
    </cfRule>
  </conditionalFormatting>
  <conditionalFormatting sqref="D249:M250">
    <cfRule type="expression" dxfId="195" priority="602">
      <formula>OR(#REF!="X", #REF!="E")</formula>
    </cfRule>
  </conditionalFormatting>
  <conditionalFormatting sqref="D266:M266">
    <cfRule type="expression" dxfId="194" priority="265">
      <formula>$O266="FAIL"</formula>
    </cfRule>
    <cfRule type="expression" dxfId="193" priority="266">
      <formula>#REF!="W"</formula>
    </cfRule>
    <cfRule type="expression" dxfId="192" priority="267">
      <formula>#REF!="M"</formula>
    </cfRule>
    <cfRule type="expression" dxfId="191" priority="268">
      <formula>OR(#REF!="X", #REF!="E")</formula>
    </cfRule>
  </conditionalFormatting>
  <conditionalFormatting sqref="D246:U247">
    <cfRule type="expression" dxfId="190" priority="626">
      <formula>OR(#REF!="X", #REF!="E")</formula>
    </cfRule>
    <cfRule type="expression" dxfId="189" priority="624">
      <formula>#REF!="W"</formula>
    </cfRule>
    <cfRule type="expression" dxfId="188" priority="623">
      <formula>$O246="FAIL"</formula>
    </cfRule>
    <cfRule type="expression" dxfId="187" priority="625">
      <formula>#REF!="M"</formula>
    </cfRule>
  </conditionalFormatting>
  <conditionalFormatting sqref="E246:E247">
    <cfRule type="expression" dxfId="186" priority="1815">
      <formula>$O246="FAIL"</formula>
    </cfRule>
    <cfRule type="expression" dxfId="185" priority="1816">
      <formula>#REF!="W"</formula>
    </cfRule>
    <cfRule type="expression" dxfId="184" priority="1817">
      <formula>#REF!="M"</formula>
    </cfRule>
    <cfRule type="expression" dxfId="183" priority="1818">
      <formula>OR(#REF!="X", #REF!="E")</formula>
    </cfRule>
  </conditionalFormatting>
  <conditionalFormatting sqref="E249:E250 N249:Q250 G249:G254">
    <cfRule type="expression" dxfId="182" priority="1783">
      <formula>#REF!="W"</formula>
    </cfRule>
    <cfRule type="expression" dxfId="181" priority="1784">
      <formula>#REF!="M"</formula>
    </cfRule>
    <cfRule type="expression" dxfId="180" priority="1785">
      <formula>OR(#REF!="X", #REF!="E")</formula>
    </cfRule>
  </conditionalFormatting>
  <conditionalFormatting sqref="E260:E262">
    <cfRule type="expression" dxfId="179" priority="1651">
      <formula>#REF!="W"</formula>
    </cfRule>
    <cfRule type="expression" dxfId="178" priority="1652">
      <formula>#REF!="M"</formula>
    </cfRule>
    <cfRule type="expression" dxfId="177" priority="1653">
      <formula>OR(#REF!="X", #REF!="E")</formula>
    </cfRule>
  </conditionalFormatting>
  <conditionalFormatting sqref="E251:F254">
    <cfRule type="expression" dxfId="176" priority="559">
      <formula>OR(#REF!="X", #REF!="E")</formula>
    </cfRule>
    <cfRule type="expression" dxfId="175" priority="558">
      <formula>#REF!="M"</formula>
    </cfRule>
    <cfRule type="expression" dxfId="174" priority="557">
      <formula>#REF!="W"</formula>
    </cfRule>
    <cfRule type="expression" dxfId="173" priority="556">
      <formula>$O251="FAIL"</formula>
    </cfRule>
  </conditionalFormatting>
  <conditionalFormatting sqref="E259:F259 M259:Q259">
    <cfRule type="expression" dxfId="172" priority="1686">
      <formula>OR(#REF!="X", #REF!="E")</formula>
    </cfRule>
    <cfRule type="expression" dxfId="171" priority="1685">
      <formula>#REF!="M"</formula>
    </cfRule>
  </conditionalFormatting>
  <conditionalFormatting sqref="E263:F263">
    <cfRule type="expression" dxfId="170" priority="1641">
      <formula>#REF!="M"</formula>
    </cfRule>
    <cfRule type="expression" dxfId="169" priority="1642">
      <formula>OR(#REF!="X", #REF!="E")</formula>
    </cfRule>
    <cfRule type="expression" dxfId="168" priority="1639">
      <formula>$O263="FAIL"</formula>
    </cfRule>
    <cfRule type="expression" dxfId="167" priority="1640">
      <formula>#REF!="W"</formula>
    </cfRule>
  </conditionalFormatting>
  <conditionalFormatting sqref="E264:F264 AC272:AF272 X273:AF316">
    <cfRule type="expression" dxfId="166" priority="456">
      <formula>$O264="FAIL"</formula>
    </cfRule>
  </conditionalFormatting>
  <conditionalFormatting sqref="E231:G243">
    <cfRule type="expression" dxfId="165" priority="724">
      <formula>OR(#REF!="X", #REF!="E")</formula>
    </cfRule>
    <cfRule type="expression" dxfId="164" priority="723">
      <formula>#REF!="M"</formula>
    </cfRule>
    <cfRule type="expression" dxfId="163" priority="722">
      <formula>#REF!="W"</formula>
    </cfRule>
    <cfRule type="expression" dxfId="162" priority="721">
      <formula>$O231="FAIL"</formula>
    </cfRule>
  </conditionalFormatting>
  <conditionalFormatting sqref="E248:G248">
    <cfRule type="expression" dxfId="161" priority="580">
      <formula>#REF!="W"</formula>
    </cfRule>
    <cfRule type="expression" dxfId="160" priority="581">
      <formula>#REF!="M"</formula>
    </cfRule>
    <cfRule type="expression" dxfId="159" priority="582">
      <formula>OR(#REF!="X", #REF!="E")</formula>
    </cfRule>
    <cfRule type="expression" dxfId="158" priority="579">
      <formula>$O248="FAIL"</formula>
    </cfRule>
  </conditionalFormatting>
  <conditionalFormatting sqref="E297:G297">
    <cfRule type="expression" dxfId="157" priority="147">
      <formula>#REF!="M"</formula>
    </cfRule>
    <cfRule type="expression" dxfId="156" priority="145">
      <formula>$O297="FAIL"</formula>
    </cfRule>
    <cfRule type="expression" dxfId="155" priority="146">
      <formula>#REF!="W"</formula>
    </cfRule>
    <cfRule type="expression" dxfId="154" priority="148">
      <formula>OR(#REF!="X", #REF!="E")</formula>
    </cfRule>
  </conditionalFormatting>
  <conditionalFormatting sqref="E260:Q262">
    <cfRule type="expression" dxfId="153" priority="394">
      <formula>$O260="FAIL"</formula>
    </cfRule>
  </conditionalFormatting>
  <conditionalFormatting sqref="F249:F250">
    <cfRule type="expression" dxfId="152" priority="591">
      <formula>$O249="FAIL"</formula>
    </cfRule>
    <cfRule type="expression" dxfId="151" priority="592">
      <formula>#REF!="W"</formula>
    </cfRule>
    <cfRule type="expression" dxfId="150" priority="593">
      <formula>#REF!="M"</formula>
    </cfRule>
    <cfRule type="expression" dxfId="149" priority="594">
      <formula>OR(#REF!="X", #REF!="E")</formula>
    </cfRule>
  </conditionalFormatting>
  <conditionalFormatting sqref="F260:F264">
    <cfRule type="expression" dxfId="148" priority="457">
      <formula>#REF!="W"</formula>
    </cfRule>
    <cfRule type="expression" dxfId="147" priority="458">
      <formula>#REF!="M"</formula>
    </cfRule>
    <cfRule type="expression" dxfId="146" priority="459">
      <formula>OR(#REF!="X", #REF!="E")</formula>
    </cfRule>
  </conditionalFormatting>
  <conditionalFormatting sqref="F296:G296">
    <cfRule type="expression" dxfId="145" priority="158">
      <formula>#REF!="M"</formula>
    </cfRule>
    <cfRule type="expression" dxfId="144" priority="157">
      <formula>#REF!="W"</formula>
    </cfRule>
    <cfRule type="expression" dxfId="143" priority="156">
      <formula>$O296="FAIL"</formula>
    </cfRule>
    <cfRule type="expression" dxfId="142" priority="159">
      <formula>OR(#REF!="X", #REF!="E")</formula>
    </cfRule>
  </conditionalFormatting>
  <conditionalFormatting sqref="G259:G264">
    <cfRule type="expression" dxfId="141" priority="476">
      <formula>$O259="FAIL"</formula>
    </cfRule>
    <cfRule type="expression" dxfId="140" priority="478">
      <formula>#REF!="M"</formula>
    </cfRule>
    <cfRule type="expression" dxfId="139" priority="479">
      <formula>OR(#REF!="X", #REF!="E")</formula>
    </cfRule>
    <cfRule type="expression" dxfId="138" priority="477">
      <formula>#REF!="W"</formula>
    </cfRule>
  </conditionalFormatting>
  <conditionalFormatting sqref="M244">
    <cfRule type="expression" dxfId="137" priority="662">
      <formula>OR(#REF!="X", #REF!="E")</formula>
    </cfRule>
  </conditionalFormatting>
  <conditionalFormatting sqref="M244:M250">
    <cfRule type="expression" dxfId="136" priority="599">
      <formula>$O244="FAIL"</formula>
    </cfRule>
    <cfRule type="expression" dxfId="135" priority="600">
      <formula>#REF!="W"</formula>
    </cfRule>
    <cfRule type="expression" dxfId="134" priority="601">
      <formula>#REF!="M"</formula>
    </cfRule>
  </conditionalFormatting>
  <conditionalFormatting sqref="M247">
    <cfRule type="expression" dxfId="133" priority="632">
      <formula>#REF!="W"</formula>
    </cfRule>
    <cfRule type="expression" dxfId="132" priority="634">
      <formula>OR(#REF!="X", #REF!="E")</formula>
    </cfRule>
    <cfRule type="expression" dxfId="131" priority="633">
      <formula>#REF!="M"</formula>
    </cfRule>
  </conditionalFormatting>
  <conditionalFormatting sqref="M2:Q243">
    <cfRule type="expression" dxfId="130" priority="256">
      <formula>OR(#REF!="X", #REF!="E")</formula>
    </cfRule>
    <cfRule type="expression" dxfId="129" priority="253">
      <formula>$O2="FAIL"</formula>
    </cfRule>
    <cfRule type="expression" dxfId="128" priority="254">
      <formula>#REF!="W"</formula>
    </cfRule>
    <cfRule type="expression" dxfId="127" priority="255">
      <formula>#REF!="M"</formula>
    </cfRule>
  </conditionalFormatting>
  <conditionalFormatting sqref="M245:Q246 AC272:AF272 X273:AF316 X2:AF254 D244:G245 T244:V245">
    <cfRule type="expression" dxfId="126" priority="675">
      <formula>#REF!="W"</formula>
    </cfRule>
  </conditionalFormatting>
  <conditionalFormatting sqref="M245:Q246">
    <cfRule type="expression" dxfId="125" priority="674">
      <formula>$O245="FAIL"</formula>
    </cfRule>
  </conditionalFormatting>
  <conditionalFormatting sqref="M248:Q248">
    <cfRule type="expression" dxfId="124" priority="1804">
      <formula>$O248="FAIL"</formula>
    </cfRule>
    <cfRule type="expression" dxfId="123" priority="1806">
      <formula>#REF!="M"</formula>
    </cfRule>
    <cfRule type="expression" dxfId="122" priority="1805">
      <formula>#REF!="W"</formula>
    </cfRule>
    <cfRule type="expression" dxfId="121" priority="1807">
      <formula>OR(#REF!="X", #REF!="E")</formula>
    </cfRule>
  </conditionalFormatting>
  <conditionalFormatting sqref="M251:Q254 T230:U254">
    <cfRule type="expression" dxfId="120" priority="1739">
      <formula>#REF!="W"</formula>
    </cfRule>
  </conditionalFormatting>
  <conditionalFormatting sqref="M251:Q259">
    <cfRule type="expression" dxfId="119" priority="1683">
      <formula>$O251="FAIL"</formula>
    </cfRule>
  </conditionalFormatting>
  <conditionalFormatting sqref="M255:Q258">
    <cfRule type="expression" dxfId="118" priority="495">
      <formula>$O255="FAIL"</formula>
    </cfRule>
    <cfRule type="expression" dxfId="117" priority="496">
      <formula>#REF!="W"</formula>
    </cfRule>
    <cfRule type="expression" dxfId="116" priority="497">
      <formula>#REF!="M"</formula>
    </cfRule>
    <cfRule type="expression" dxfId="115" priority="498">
      <formula>OR(#REF!="X", #REF!="E")</formula>
    </cfRule>
  </conditionalFormatting>
  <conditionalFormatting sqref="M259:Q259 E259:F259">
    <cfRule type="expression" dxfId="114" priority="1684">
      <formula>#REF!="W"</formula>
    </cfRule>
  </conditionalFormatting>
  <conditionalFormatting sqref="M260:Q262">
    <cfRule type="expression" dxfId="113" priority="397">
      <formula>OR(#REF!="X", #REF!="E")</formula>
    </cfRule>
    <cfRule type="expression" dxfId="112" priority="395">
      <formula>#REF!="W"</formula>
    </cfRule>
    <cfRule type="expression" dxfId="111" priority="396">
      <formula>#REF!="M"</formula>
    </cfRule>
  </conditionalFormatting>
  <conditionalFormatting sqref="M263:Q265">
    <cfRule type="expression" dxfId="110" priority="421">
      <formula>OR(#REF!="X", #REF!="E")</formula>
    </cfRule>
    <cfRule type="expression" dxfId="109" priority="420">
      <formula>#REF!="M"</formula>
    </cfRule>
    <cfRule type="expression" dxfId="108" priority="419">
      <formula>#REF!="W"</formula>
    </cfRule>
    <cfRule type="expression" dxfId="107" priority="418">
      <formula>$O263="FAIL"</formula>
    </cfRule>
  </conditionalFormatting>
  <conditionalFormatting sqref="M267:Q269">
    <cfRule type="expression" dxfId="106" priority="291">
      <formula>OR(#REF!="X", #REF!="E")</formula>
    </cfRule>
    <cfRule type="expression" dxfId="105" priority="290">
      <formula>#REF!="M"</formula>
    </cfRule>
    <cfRule type="expression" dxfId="104" priority="289">
      <formula>#REF!="W"</formula>
    </cfRule>
    <cfRule type="expression" dxfId="103" priority="288">
      <formula>$O267="FAIL"</formula>
    </cfRule>
  </conditionalFormatting>
  <conditionalFormatting sqref="N244:Q244">
    <cfRule type="expression" dxfId="102" priority="690">
      <formula>#REF!="W"</formula>
    </cfRule>
    <cfRule type="expression" dxfId="101" priority="692">
      <formula>OR(#REF!="X", #REF!="E")</formula>
    </cfRule>
    <cfRule type="expression" dxfId="100" priority="691">
      <formula>#REF!="M"</formula>
    </cfRule>
    <cfRule type="expression" dxfId="99" priority="689">
      <formula>$O244="FAIL"</formula>
    </cfRule>
  </conditionalFormatting>
  <conditionalFormatting sqref="N247:Q247 T255:V258 E258:G258 B263:B269 D265:G265 T265:V265 T267:U268 E269:G269 T269:V269 V270:V344 V347:V359 V362:V383">
    <cfRule type="expression" dxfId="98" priority="280">
      <formula>OR(#REF!="X", #REF!="E")</formula>
    </cfRule>
    <cfRule type="expression" dxfId="97" priority="279">
      <formula>#REF!="M"</formula>
    </cfRule>
    <cfRule type="expression" dxfId="96" priority="278">
      <formula>#REF!="W"</formula>
    </cfRule>
    <cfRule type="expression" dxfId="95" priority="277">
      <formula>$O247="FAIL"</formula>
    </cfRule>
  </conditionalFormatting>
  <conditionalFormatting sqref="S2:S172 S174:S210 S244:S265 S267:S269">
    <cfRule type="expression" dxfId="94" priority="3269">
      <formula>OR($F2="X", $F2="E")</formula>
    </cfRule>
    <cfRule type="expression" dxfId="93" priority="3267">
      <formula>$F2="W"</formula>
    </cfRule>
    <cfRule type="expression" dxfId="92" priority="3268">
      <formula>$F2="M"</formula>
    </cfRule>
  </conditionalFormatting>
  <conditionalFormatting sqref="S173">
    <cfRule type="expression" dxfId="91" priority="693">
      <formula>$O173="FAIL"</formula>
    </cfRule>
    <cfRule type="expression" dxfId="90" priority="694">
      <formula>#REF!="W"</formula>
    </cfRule>
    <cfRule type="expression" dxfId="89" priority="695">
      <formula>#REF!="M"</formula>
    </cfRule>
    <cfRule type="expression" dxfId="88" priority="696">
      <formula>OR(#REF!="X", #REF!="E")</formula>
    </cfRule>
  </conditionalFormatting>
  <conditionalFormatting sqref="S211:S214">
    <cfRule type="expression" dxfId="87" priority="260">
      <formula>OR(#REF!="X", #REF!="E")</formula>
    </cfRule>
    <cfRule type="expression" dxfId="86" priority="259">
      <formula>#REF!="M"</formula>
    </cfRule>
    <cfRule type="expression" dxfId="85" priority="258">
      <formula>#REF!="W"</formula>
    </cfRule>
    <cfRule type="expression" dxfId="84" priority="257">
      <formula>$O211="FAIL"</formula>
    </cfRule>
  </conditionalFormatting>
  <conditionalFormatting sqref="S215:S243">
    <cfRule type="expression" dxfId="83" priority="1857">
      <formula>$F215="M"</formula>
    </cfRule>
    <cfRule type="expression" dxfId="82" priority="1856">
      <formula>$F215="W"</formula>
    </cfRule>
    <cfRule type="expression" dxfId="81" priority="1858">
      <formula>OR($F215="X", $F215="E")</formula>
    </cfRule>
  </conditionalFormatting>
  <conditionalFormatting sqref="S215:S254">
    <cfRule type="expression" dxfId="80" priority="1734">
      <formula>$AK215="FAIL"</formula>
    </cfRule>
  </conditionalFormatting>
  <conditionalFormatting sqref="S244:S265 S2:S172 S174:S210 S267:S269">
    <cfRule type="expression" dxfId="79" priority="3266">
      <formula>$AK2="FAIL"</formula>
    </cfRule>
  </conditionalFormatting>
  <conditionalFormatting sqref="S246:S250">
    <cfRule type="expression" dxfId="78" priority="366">
      <formula>$O246="FAIL"</formula>
    </cfRule>
    <cfRule type="expression" dxfId="77" priority="368">
      <formula>#REF!="M"</formula>
    </cfRule>
    <cfRule type="expression" dxfId="76" priority="367">
      <formula>#REF!="W"</formula>
    </cfRule>
    <cfRule type="expression" dxfId="75" priority="369">
      <formula>OR(#REF!="X", #REF!="E")</formula>
    </cfRule>
  </conditionalFormatting>
  <conditionalFormatting sqref="S251:S254">
    <cfRule type="expression" dxfId="74" priority="1735">
      <formula>$F251="W"</formula>
    </cfRule>
    <cfRule type="expression" dxfId="73" priority="1736">
      <formula>$F251="M"</formula>
    </cfRule>
    <cfRule type="expression" dxfId="72" priority="1737">
      <formula>OR($F251="X", $F251="E")</formula>
    </cfRule>
  </conditionalFormatting>
  <conditionalFormatting sqref="S259:S264">
    <cfRule type="expression" dxfId="71" priority="387">
      <formula>#REF!="W"</formula>
    </cfRule>
    <cfRule type="expression" dxfId="70" priority="388">
      <formula>#REF!="M"</formula>
    </cfRule>
    <cfRule type="expression" dxfId="69" priority="389">
      <formula>OR(#REF!="X", #REF!="E")</formula>
    </cfRule>
    <cfRule type="expression" dxfId="68" priority="386">
      <formula>$O259="FAIL"</formula>
    </cfRule>
  </conditionalFormatting>
  <conditionalFormatting sqref="T230:U254 M251:Q254">
    <cfRule type="expression" dxfId="67" priority="1740">
      <formula>#REF!="M"</formula>
    </cfRule>
    <cfRule type="expression" dxfId="66" priority="1741">
      <formula>OR(#REF!="X", #REF!="E")</formula>
    </cfRule>
  </conditionalFormatting>
  <conditionalFormatting sqref="T2:V264">
    <cfRule type="expression" dxfId="65" priority="1628">
      <formula>$O2="FAIL"</formula>
    </cfRule>
  </conditionalFormatting>
  <conditionalFormatting sqref="T244:V245 E259:F259 D244:G245 E249:E250 G249:G254 D2:G215 D216 F216:G216 D217:G230 N249:Q250 V266:V268 X272:AA272">
    <cfRule type="expression" dxfId="64" priority="1782">
      <formula>$O2="FAIL"</formula>
    </cfRule>
  </conditionalFormatting>
  <conditionalFormatting sqref="T259:V264 E264">
    <cfRule type="expression" dxfId="63" priority="1630">
      <formula>#REF!="M"</formula>
    </cfRule>
    <cfRule type="expression" dxfId="62" priority="1629">
      <formula>#REF!="W"</formula>
    </cfRule>
    <cfRule type="expression" dxfId="61" priority="1631">
      <formula>OR(#REF!="X", #REF!="E")</formula>
    </cfRule>
  </conditionalFormatting>
  <conditionalFormatting sqref="V345 V360 V396">
    <cfRule type="expression" dxfId="60" priority="3206">
      <formula>$O346="FAIL"</formula>
    </cfRule>
    <cfRule type="expression" dxfId="59" priority="3207">
      <formula>#REF!="W"</formula>
    </cfRule>
    <cfRule type="expression" dxfId="58" priority="3208">
      <formula>#REF!="M"</formula>
    </cfRule>
    <cfRule type="expression" dxfId="57" priority="3209">
      <formula>OR(#REF!="X", #REF!="E")</formula>
    </cfRule>
  </conditionalFormatting>
  <conditionalFormatting sqref="V346 V361 V397:V409">
    <cfRule type="expression" dxfId="56" priority="3210">
      <formula>#REF!="FAIL"</formula>
    </cfRule>
    <cfRule type="expression" dxfId="55" priority="3211">
      <formula>#REF!="W"</formula>
    </cfRule>
    <cfRule type="expression" dxfId="54" priority="3212">
      <formula>#REF!="M"</formula>
    </cfRule>
    <cfRule type="expression" dxfId="53" priority="3213">
      <formula>OR(#REF!="X", #REF!="E")</formula>
    </cfRule>
  </conditionalFormatting>
  <conditionalFormatting sqref="X2:AF265 X267:AF271 B296:B297 V386:V390 V393:V395">
    <cfRule type="expression" dxfId="52" priority="138">
      <formula>$O2="FAIL"</formula>
    </cfRule>
    <cfRule type="expression" dxfId="51" priority="141">
      <formula>OR(#REF!="X", #REF!="E")</formula>
    </cfRule>
    <cfRule type="expression" dxfId="50" priority="140">
      <formula>#REF!="M"</formula>
    </cfRule>
  </conditionalFormatting>
  <conditionalFormatting sqref="X255:AF265 X267:AF271 B296:B297 V386:V390 V393:V395">
    <cfRule type="expression" dxfId="49" priority="139">
      <formula>#REF!="W"</formula>
    </cfRule>
  </conditionalFormatting>
  <conditionalFormatting sqref="AE1:AF1 D2:G215 D216 F216:G216 D217:G230 V266:V268 X272:AA272 T2:V229 V230:V243 V246:V254">
    <cfRule type="expression" dxfId="48" priority="2731">
      <formula>#REF!="W"</formula>
    </cfRule>
  </conditionalFormatting>
  <conditionalFormatting sqref="AE1:AF1 D2:G215 T2:V229 D216 F216:G216 D217:G230 V230:V243 V246:V254 V266:V268 X272:AA272">
    <cfRule type="expression" dxfId="47" priority="2732">
      <formula>#REF!="M"</formula>
    </cfRule>
    <cfRule type="expression" dxfId="46" priority="2733">
      <formula>OR(#REF!="X", #REF!="E")</formula>
    </cfRule>
  </conditionalFormatting>
  <conditionalFormatting sqref="AE1:AF1">
    <cfRule type="expression" dxfId="45" priority="2730">
      <formula>$O1="FAIL"</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700-000002000000}">
          <x14:formula1>
            <xm:f>Mapping!$CN$2:$CN$4</xm:f>
          </x14:formula1>
          <xm:sqref>I2:I265 I267:I409</xm:sqref>
        </x14:dataValidation>
        <x14:dataValidation type="list" allowBlank="1" showInputMessage="1" showErrorMessage="1" xr:uid="{00000000-0002-0000-0700-000005000000}">
          <x14:formula1>
            <xm:f>Mapping!$AT$2:$AT$5</xm:f>
          </x14:formula1>
          <xm:sqref>AH2:AH373</xm:sqref>
        </x14:dataValidation>
        <x14:dataValidation type="list" allowBlank="1" showInputMessage="1" showErrorMessage="1" xr:uid="{00000000-0002-0000-0700-000000000000}">
          <x14:formula1>
            <xm:f>Mapping!$CH$2:$CH$3</xm:f>
          </x14:formula1>
          <xm:sqref>W2:W383 W386:W390 W393:W409</xm:sqref>
        </x14:dataValidation>
        <x14:dataValidation type="list" allowBlank="1" showInputMessage="1" showErrorMessage="1" xr:uid="{00000000-0002-0000-0700-000003000000}">
          <x14:formula1>
            <xm:f>Mapping!$CP$2:$CP$5</xm:f>
          </x14:formula1>
          <xm:sqref>J2:J409</xm:sqref>
        </x14:dataValidation>
        <x14:dataValidation type="list" allowBlank="1" showInputMessage="1" showErrorMessage="1" xr:uid="{00000000-0002-0000-0700-000001000000}">
          <x14:formula1>
            <xm:f>Mapping!$CL$2:$CL$3</xm:f>
          </x14:formula1>
          <xm:sqref>H2:H409</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40511-9302-458E-B7A1-6503A3699E33}">
  <dimension ref="A1:AH126"/>
  <sheetViews>
    <sheetView workbookViewId="0">
      <pane xSplit="1" topLeftCell="B1" activePane="topRight" state="frozen"/>
      <selection pane="topRight" activeCell="AF51" sqref="AF51"/>
    </sheetView>
  </sheetViews>
  <sheetFormatPr defaultColWidth="8.81640625" defaultRowHeight="14.5"/>
  <cols>
    <col min="1" max="1" width="11.1796875" style="85" bestFit="1" customWidth="1"/>
    <col min="2" max="2" width="18.453125" style="85" customWidth="1"/>
    <col min="3" max="3" width="16.26953125" bestFit="1" customWidth="1"/>
    <col min="4" max="4" width="21.453125" bestFit="1" customWidth="1"/>
    <col min="5" max="5" width="30.7265625" bestFit="1" customWidth="1"/>
    <col min="6" max="6" width="25.26953125" style="250" bestFit="1" customWidth="1"/>
    <col min="7" max="7" width="8.81640625" bestFit="1" customWidth="1"/>
    <col min="8" max="8" width="11.453125" bestFit="1" customWidth="1"/>
    <col min="9" max="9" width="17.81640625" bestFit="1" customWidth="1"/>
    <col min="10" max="10" width="20.7265625" customWidth="1"/>
    <col min="11" max="11" width="16.1796875" style="60" bestFit="1" customWidth="1"/>
    <col min="12" max="12" width="18.26953125" style="60" bestFit="1" customWidth="1"/>
    <col min="13" max="13" width="17.81640625" style="250" bestFit="1" customWidth="1"/>
    <col min="14" max="14" width="24.1796875" bestFit="1" customWidth="1"/>
    <col min="15" max="15" width="26.453125" bestFit="1" customWidth="1"/>
    <col min="16" max="16" width="24.1796875" style="65" bestFit="1" customWidth="1"/>
    <col min="17" max="17" width="23.26953125" style="65" bestFit="1" customWidth="1"/>
    <col min="18" max="18" width="16.81640625" bestFit="1" customWidth="1"/>
    <col min="19" max="19" width="18" bestFit="1" customWidth="1"/>
    <col min="20" max="20" width="21.453125" style="250" bestFit="1" customWidth="1"/>
    <col min="21" max="21" width="26.1796875" bestFit="1" customWidth="1"/>
    <col min="22" max="22" width="22.7265625" bestFit="1" customWidth="1"/>
    <col min="23" max="23" width="24.26953125" style="65" bestFit="1" customWidth="1"/>
    <col min="24" max="24" width="18.26953125" style="65" bestFit="1" customWidth="1"/>
    <col min="25" max="25" width="28.1796875" style="250" bestFit="1" customWidth="1"/>
    <col min="26" max="26" width="30.7265625" style="456" bestFit="1" customWidth="1"/>
    <col min="27" max="27" width="24.26953125" style="65" bestFit="1" customWidth="1"/>
    <col min="28" max="28" width="28.26953125" customWidth="1"/>
    <col min="29" max="29" width="21.453125" bestFit="1" customWidth="1"/>
    <col min="30" max="30" width="19.81640625" bestFit="1" customWidth="1"/>
    <col min="31" max="31" width="18.1796875" style="250" bestFit="1" customWidth="1"/>
    <col min="32" max="32" width="23.26953125" bestFit="1" customWidth="1"/>
    <col min="33" max="33" width="6.453125" bestFit="1" customWidth="1"/>
    <col min="34" max="34" width="16.453125" bestFit="1" customWidth="1"/>
    <col min="35" max="35" width="10.453125" bestFit="1" customWidth="1"/>
  </cols>
  <sheetData>
    <row r="1" spans="1:34" s="6" customFormat="1">
      <c r="A1" s="115" t="s">
        <v>81</v>
      </c>
      <c r="B1" s="97" t="s">
        <v>82</v>
      </c>
      <c r="C1" s="22" t="s">
        <v>1347</v>
      </c>
      <c r="D1" s="6" t="s">
        <v>874</v>
      </c>
      <c r="E1" s="6" t="s">
        <v>898</v>
      </c>
      <c r="F1" s="450" t="s">
        <v>3582</v>
      </c>
      <c r="G1" s="22" t="s">
        <v>1215</v>
      </c>
      <c r="H1" s="22" t="s">
        <v>896</v>
      </c>
      <c r="I1" s="22" t="s">
        <v>897</v>
      </c>
      <c r="J1" s="9" t="s">
        <v>3583</v>
      </c>
      <c r="K1" s="9" t="s">
        <v>3584</v>
      </c>
      <c r="L1" s="9" t="s">
        <v>3585</v>
      </c>
      <c r="M1" s="9" t="s">
        <v>3586</v>
      </c>
      <c r="N1" s="9" t="s">
        <v>899</v>
      </c>
      <c r="O1" s="249" t="s">
        <v>3587</v>
      </c>
      <c r="P1" s="9" t="s">
        <v>3588</v>
      </c>
      <c r="Q1" s="9" t="s">
        <v>3589</v>
      </c>
      <c r="R1" s="9" t="s">
        <v>3590</v>
      </c>
      <c r="S1" s="9" t="s">
        <v>3591</v>
      </c>
      <c r="T1" s="9" t="s">
        <v>3592</v>
      </c>
      <c r="U1" s="9" t="s">
        <v>3593</v>
      </c>
      <c r="V1" s="249" t="s">
        <v>3594</v>
      </c>
      <c r="W1" s="9" t="s">
        <v>3595</v>
      </c>
      <c r="X1" s="9" t="s">
        <v>3596</v>
      </c>
      <c r="Y1" s="9" t="s">
        <v>3597</v>
      </c>
      <c r="Z1" s="455" t="s">
        <v>3598</v>
      </c>
      <c r="AA1" s="249" t="s">
        <v>3599</v>
      </c>
      <c r="AB1" s="9" t="s">
        <v>3600</v>
      </c>
      <c r="AC1" s="9" t="s">
        <v>3601</v>
      </c>
      <c r="AD1" s="9" t="s">
        <v>894</v>
      </c>
      <c r="AE1" s="9" t="s">
        <v>1276</v>
      </c>
      <c r="AF1" s="9" t="s">
        <v>3602</v>
      </c>
      <c r="AG1" s="22" t="s">
        <v>125</v>
      </c>
      <c r="AH1" s="22" t="s">
        <v>126</v>
      </c>
    </row>
    <row r="2" spans="1:34">
      <c r="A2" s="464" t="s">
        <v>286</v>
      </c>
      <c r="B2" s="244" t="s">
        <v>287</v>
      </c>
      <c r="C2" s="465">
        <f>IFERROR(VLOOKUP(D2,Mapping!AW:BA,5,FALSE),"")</f>
        <v>2</v>
      </c>
      <c r="D2" s="244" t="s">
        <v>925</v>
      </c>
      <c r="E2" s="14" t="s">
        <v>3239</v>
      </c>
      <c r="F2" s="466">
        <v>44931</v>
      </c>
      <c r="G2" s="14" t="s">
        <v>2916</v>
      </c>
      <c r="H2" s="14" t="s">
        <v>3603</v>
      </c>
      <c r="I2" s="14" t="s">
        <v>914</v>
      </c>
      <c r="J2" s="467">
        <v>7000</v>
      </c>
      <c r="K2" s="468">
        <v>44932</v>
      </c>
      <c r="L2" s="467" t="s">
        <v>3604</v>
      </c>
      <c r="M2" s="466">
        <v>44939</v>
      </c>
      <c r="N2" s="39" t="s">
        <v>3605</v>
      </c>
      <c r="O2" s="468">
        <v>44939</v>
      </c>
      <c r="P2" s="469">
        <v>593</v>
      </c>
      <c r="Q2" s="462">
        <v>2.2200000000000002</v>
      </c>
      <c r="R2" s="462">
        <v>25</v>
      </c>
      <c r="S2" s="469" t="s">
        <v>1391</v>
      </c>
      <c r="T2" s="469" t="s">
        <v>2508</v>
      </c>
      <c r="U2" s="469" t="s">
        <v>3494</v>
      </c>
      <c r="V2" s="468">
        <v>44939</v>
      </c>
      <c r="W2" s="469">
        <v>406</v>
      </c>
      <c r="X2" s="462">
        <v>28</v>
      </c>
      <c r="Y2" s="462">
        <f>((Table24[[#This Row],[GEX QbitLib conc ng/ul]])/(660*Table24[[#This Row],[GEX Lib average peak]]))*1000000</f>
        <v>104.4932079414838</v>
      </c>
      <c r="Z2" s="470">
        <v>2.8</v>
      </c>
      <c r="AA2" s="468">
        <v>44932</v>
      </c>
      <c r="AB2" s="471">
        <v>527</v>
      </c>
      <c r="AC2" s="470">
        <f>((Table24[[#This Row],[ATAC Qubit conc ng/ul]])/(660*Table24[[#This Row],[ATAC Lib Average peak]]))*1000000</f>
        <v>8.0501408774653562</v>
      </c>
      <c r="AD2" s="14" t="s">
        <v>932</v>
      </c>
      <c r="AE2" s="469"/>
      <c r="AF2" s="469" t="s">
        <v>3606</v>
      </c>
      <c r="AG2" s="37">
        <v>2</v>
      </c>
      <c r="AH2" s="37" t="s">
        <v>1</v>
      </c>
    </row>
    <row r="3" spans="1:34">
      <c r="A3" s="464" t="s">
        <v>302</v>
      </c>
      <c r="B3" s="244" t="s">
        <v>303</v>
      </c>
      <c r="C3" s="465">
        <f>IFERROR(VLOOKUP(D3,Mapping!AW:BA,5,FALSE),"")</f>
        <v>2</v>
      </c>
      <c r="D3" s="244" t="s">
        <v>925</v>
      </c>
      <c r="E3" s="14" t="s">
        <v>3239</v>
      </c>
      <c r="F3" s="466">
        <v>44931</v>
      </c>
      <c r="G3" s="14" t="s">
        <v>2916</v>
      </c>
      <c r="H3" s="14" t="s">
        <v>3603</v>
      </c>
      <c r="I3" s="14" t="s">
        <v>914</v>
      </c>
      <c r="J3" s="467">
        <v>7000</v>
      </c>
      <c r="K3" s="468">
        <v>44932</v>
      </c>
      <c r="L3" s="467" t="s">
        <v>3604</v>
      </c>
      <c r="M3" s="466">
        <v>44939</v>
      </c>
      <c r="N3" s="39" t="s">
        <v>3605</v>
      </c>
      <c r="O3" s="468">
        <v>44939</v>
      </c>
      <c r="P3" s="469">
        <v>544</v>
      </c>
      <c r="Q3" s="462">
        <v>0.68799999999999994</v>
      </c>
      <c r="R3" s="462">
        <v>24.08</v>
      </c>
      <c r="S3" s="469" t="s">
        <v>1957</v>
      </c>
      <c r="T3" s="469" t="s">
        <v>1267</v>
      </c>
      <c r="U3" s="469" t="s">
        <v>3335</v>
      </c>
      <c r="V3" s="468">
        <v>44939</v>
      </c>
      <c r="W3" s="469">
        <v>390</v>
      </c>
      <c r="X3" s="462">
        <v>20.6</v>
      </c>
      <c r="Y3" s="462">
        <f>((Table24[[#This Row],[GEX QbitLib conc ng/ul]])/(660*Table24[[#This Row],[GEX Lib average peak]]))*1000000</f>
        <v>80.031080031080037</v>
      </c>
      <c r="Z3" s="470">
        <v>3.26</v>
      </c>
      <c r="AA3" s="468">
        <v>44932</v>
      </c>
      <c r="AB3" s="471">
        <v>487</v>
      </c>
      <c r="AC3" s="470">
        <f>((Table24[[#This Row],[ATAC Qubit conc ng/ul]])/(660*Table24[[#This Row],[ATAC Lib Average peak]]))*1000000</f>
        <v>10.14249268869392</v>
      </c>
      <c r="AD3" s="14" t="s">
        <v>932</v>
      </c>
      <c r="AE3" s="469"/>
      <c r="AF3" s="469" t="s">
        <v>3606</v>
      </c>
      <c r="AG3" s="37">
        <v>2</v>
      </c>
      <c r="AH3" s="37" t="s">
        <v>1</v>
      </c>
    </row>
    <row r="4" spans="1:34">
      <c r="A4" s="464" t="s">
        <v>288</v>
      </c>
      <c r="B4" s="244" t="s">
        <v>3607</v>
      </c>
      <c r="C4" s="465">
        <f>IFERROR(VLOOKUP(D4,Mapping!AW:BA,5,FALSE),"")</f>
        <v>2</v>
      </c>
      <c r="D4" s="244" t="s">
        <v>925</v>
      </c>
      <c r="E4" s="14" t="s">
        <v>3239</v>
      </c>
      <c r="F4" s="466">
        <v>44943</v>
      </c>
      <c r="G4" s="14" t="s">
        <v>2879</v>
      </c>
      <c r="H4" s="14" t="s">
        <v>3603</v>
      </c>
      <c r="I4" s="14" t="s">
        <v>914</v>
      </c>
      <c r="J4" s="467">
        <v>7000</v>
      </c>
      <c r="K4" s="472">
        <v>44944</v>
      </c>
      <c r="L4" s="467" t="s">
        <v>3604</v>
      </c>
      <c r="M4" s="472">
        <v>44944</v>
      </c>
      <c r="N4" s="39" t="s">
        <v>3605</v>
      </c>
      <c r="O4" s="468">
        <v>44944</v>
      </c>
      <c r="P4" s="469">
        <v>883</v>
      </c>
      <c r="Q4" s="462">
        <v>0.97</v>
      </c>
      <c r="R4" s="462">
        <v>25</v>
      </c>
      <c r="S4" s="469" t="s">
        <v>1960</v>
      </c>
      <c r="T4" s="469" t="s">
        <v>1353</v>
      </c>
      <c r="U4" s="469" t="s">
        <v>3335</v>
      </c>
      <c r="V4" s="468">
        <v>44944</v>
      </c>
      <c r="W4" s="469">
        <v>431</v>
      </c>
      <c r="X4" s="462">
        <v>37.200000000000003</v>
      </c>
      <c r="Y4" s="462">
        <f>((Table24[[#This Row],[GEX QbitLib conc ng/ul]])/(660*Table24[[#This Row],[GEX Lib average peak]]))*1000000</f>
        <v>130.77409829149971</v>
      </c>
      <c r="Z4" s="470">
        <v>4.32</v>
      </c>
      <c r="AA4" s="468">
        <v>44944</v>
      </c>
      <c r="AB4" s="462">
        <v>369</v>
      </c>
      <c r="AC4" s="470">
        <f>((Table24[[#This Row],[ATAC Qubit conc ng/ul]])/(660*Table24[[#This Row],[ATAC Lib Average peak]]))*1000000</f>
        <v>17.738359201773836</v>
      </c>
      <c r="AD4" s="14" t="s">
        <v>932</v>
      </c>
      <c r="AE4" s="469"/>
      <c r="AF4" s="469" t="s">
        <v>3606</v>
      </c>
      <c r="AG4" s="37">
        <v>2</v>
      </c>
      <c r="AH4" s="37" t="s">
        <v>1</v>
      </c>
    </row>
    <row r="5" spans="1:34">
      <c r="A5" s="464" t="s">
        <v>341</v>
      </c>
      <c r="B5" s="244" t="s">
        <v>342</v>
      </c>
      <c r="C5" s="465">
        <f>IFERROR(VLOOKUP(D5,Mapping!AW:BA,5,FALSE),"")</f>
        <v>2</v>
      </c>
      <c r="D5" s="244" t="s">
        <v>925</v>
      </c>
      <c r="E5" s="14" t="s">
        <v>3239</v>
      </c>
      <c r="F5" s="466">
        <v>44943</v>
      </c>
      <c r="G5" s="14" t="s">
        <v>2879</v>
      </c>
      <c r="H5" s="14" t="s">
        <v>3603</v>
      </c>
      <c r="I5" s="14" t="s">
        <v>914</v>
      </c>
      <c r="J5" s="467">
        <v>7000</v>
      </c>
      <c r="K5" s="472">
        <v>44944</v>
      </c>
      <c r="L5" s="467" t="s">
        <v>3604</v>
      </c>
      <c r="M5" s="472">
        <v>44944</v>
      </c>
      <c r="N5" s="39" t="s">
        <v>3605</v>
      </c>
      <c r="O5" s="468">
        <v>44944</v>
      </c>
      <c r="P5" s="469">
        <v>663</v>
      </c>
      <c r="Q5" s="462">
        <v>0.81799999999999995</v>
      </c>
      <c r="R5" s="462">
        <v>25</v>
      </c>
      <c r="S5" s="469" t="s">
        <v>1967</v>
      </c>
      <c r="T5" s="469" t="s">
        <v>1391</v>
      </c>
      <c r="U5" s="469" t="s">
        <v>3335</v>
      </c>
      <c r="V5" s="468">
        <v>44944</v>
      </c>
      <c r="W5" s="469">
        <v>456</v>
      </c>
      <c r="X5" s="462">
        <v>40</v>
      </c>
      <c r="Y5" s="462">
        <f>((Table24[[#This Row],[GEX QbitLib conc ng/ul]])/(660*Table24[[#This Row],[GEX Lib average peak]]))*1000000</f>
        <v>132.90802764486975</v>
      </c>
      <c r="Z5" s="470">
        <v>11.7</v>
      </c>
      <c r="AA5" s="468">
        <v>44944</v>
      </c>
      <c r="AB5" s="462">
        <v>369</v>
      </c>
      <c r="AC5" s="470">
        <f>((Table24[[#This Row],[ATAC Qubit conc ng/ul]])/(660*Table24[[#This Row],[ATAC Lib Average peak]]))*1000000</f>
        <v>48.041389504804137</v>
      </c>
      <c r="AD5" s="14" t="s">
        <v>932</v>
      </c>
      <c r="AE5" s="469"/>
      <c r="AF5" s="469" t="s">
        <v>3606</v>
      </c>
      <c r="AG5" s="37">
        <v>2</v>
      </c>
      <c r="AH5" s="37" t="s">
        <v>1</v>
      </c>
    </row>
    <row r="6" spans="1:34">
      <c r="A6" s="464" t="s">
        <v>299</v>
      </c>
      <c r="B6" s="244" t="s">
        <v>300</v>
      </c>
      <c r="C6" s="465">
        <f>IFERROR(VLOOKUP(D6,Mapping!AW:BA,5,FALSE),"")</f>
        <v>2</v>
      </c>
      <c r="D6" s="244" t="s">
        <v>925</v>
      </c>
      <c r="E6" s="14" t="s">
        <v>3239</v>
      </c>
      <c r="F6" s="466">
        <v>44943</v>
      </c>
      <c r="G6" s="14" t="s">
        <v>2879</v>
      </c>
      <c r="H6" s="14" t="s">
        <v>3603</v>
      </c>
      <c r="I6" s="14" t="s">
        <v>914</v>
      </c>
      <c r="J6" s="467">
        <v>7000</v>
      </c>
      <c r="K6" s="472">
        <v>44944</v>
      </c>
      <c r="L6" s="467" t="s">
        <v>3604</v>
      </c>
      <c r="M6" s="472">
        <v>44944</v>
      </c>
      <c r="N6" s="39" t="s">
        <v>3605</v>
      </c>
      <c r="O6" s="468">
        <v>44944</v>
      </c>
      <c r="P6" s="469">
        <v>813</v>
      </c>
      <c r="Q6" s="462">
        <v>1.35</v>
      </c>
      <c r="R6" s="462">
        <v>25</v>
      </c>
      <c r="S6" s="469" t="s">
        <v>1963</v>
      </c>
      <c r="T6" s="469" t="s">
        <v>1957</v>
      </c>
      <c r="U6" s="469" t="s">
        <v>3335</v>
      </c>
      <c r="V6" s="468">
        <v>44944</v>
      </c>
      <c r="W6" s="469">
        <v>399</v>
      </c>
      <c r="X6" s="462">
        <v>33.4</v>
      </c>
      <c r="Y6" s="462">
        <f>((Table24[[#This Row],[GEX QbitLib conc ng/ul]])/(660*Table24[[#This Row],[GEX Lib average peak]]))*1000000</f>
        <v>126.83223209538998</v>
      </c>
      <c r="Z6" s="470">
        <v>4.9400000000000004</v>
      </c>
      <c r="AA6" s="468">
        <v>44946</v>
      </c>
      <c r="AB6" s="462">
        <v>510</v>
      </c>
      <c r="AC6" s="470">
        <f>((Table24[[#This Row],[ATAC Qubit conc ng/ul]])/(660*Table24[[#This Row],[ATAC Lib Average peak]]))*1000000</f>
        <v>14.676173499702912</v>
      </c>
      <c r="AD6" s="14" t="s">
        <v>932</v>
      </c>
      <c r="AE6" s="469"/>
      <c r="AF6" s="469" t="s">
        <v>3606</v>
      </c>
      <c r="AG6" s="37">
        <v>2</v>
      </c>
      <c r="AH6" s="37" t="s">
        <v>1</v>
      </c>
    </row>
    <row r="7" spans="1:34">
      <c r="A7" s="464" t="s">
        <v>350</v>
      </c>
      <c r="B7" s="244" t="s">
        <v>351</v>
      </c>
      <c r="C7" s="465">
        <f>IFERROR(VLOOKUP(D7,Mapping!AW:BA,5,FALSE),"")</f>
        <v>2</v>
      </c>
      <c r="D7" s="244" t="s">
        <v>925</v>
      </c>
      <c r="E7" s="14" t="s">
        <v>3239</v>
      </c>
      <c r="F7" s="466">
        <v>44945</v>
      </c>
      <c r="G7" s="14" t="s">
        <v>2916</v>
      </c>
      <c r="H7" s="14" t="s">
        <v>3603</v>
      </c>
      <c r="I7" s="14" t="s">
        <v>914</v>
      </c>
      <c r="J7" s="467">
        <v>7000</v>
      </c>
      <c r="K7" s="468">
        <v>44946</v>
      </c>
      <c r="L7" s="467" t="s">
        <v>3604</v>
      </c>
      <c r="M7" s="468">
        <v>44957</v>
      </c>
      <c r="N7" s="39" t="s">
        <v>3605</v>
      </c>
      <c r="O7" s="468">
        <v>44958</v>
      </c>
      <c r="P7" s="469">
        <v>548</v>
      </c>
      <c r="Q7" s="462">
        <v>0.27400000000000002</v>
      </c>
      <c r="R7" s="462">
        <v>9.58</v>
      </c>
      <c r="S7" s="469" t="s">
        <v>1362</v>
      </c>
      <c r="T7" s="469" t="s">
        <v>1960</v>
      </c>
      <c r="U7" s="469" t="s">
        <v>3335</v>
      </c>
      <c r="V7" s="468">
        <v>44958</v>
      </c>
      <c r="W7" s="469">
        <v>388</v>
      </c>
      <c r="X7" s="462">
        <v>10.1</v>
      </c>
      <c r="Y7" s="462">
        <f>((Table24[[#This Row],[GEX QbitLib conc ng/ul]])/(660*Table24[[#This Row],[GEX Lib average peak]]))*1000000</f>
        <v>39.440799750078099</v>
      </c>
      <c r="Z7" s="470">
        <v>3.8</v>
      </c>
      <c r="AA7" s="468">
        <v>44946</v>
      </c>
      <c r="AB7" s="462">
        <v>461</v>
      </c>
      <c r="AC7" s="470">
        <f>((Table24[[#This Row],[ATAC Qubit conc ng/ul]])/(660*Table24[[#This Row],[ATAC Lib Average peak]]))*1000000</f>
        <v>12.489318346151316</v>
      </c>
      <c r="AD7" s="14" t="s">
        <v>932</v>
      </c>
      <c r="AE7" s="469"/>
      <c r="AF7" s="469" t="s">
        <v>3606</v>
      </c>
      <c r="AG7" s="37">
        <v>2</v>
      </c>
      <c r="AH7" s="37" t="s">
        <v>1</v>
      </c>
    </row>
    <row r="8" spans="1:34">
      <c r="A8" s="215" t="s">
        <v>331</v>
      </c>
      <c r="B8" s="97" t="s">
        <v>332</v>
      </c>
      <c r="C8" s="88">
        <f>IFERROR(VLOOKUP(D8,Mapping!AW:BA,5,FALSE),"")</f>
        <v>2</v>
      </c>
      <c r="D8" s="97" t="s">
        <v>925</v>
      </c>
      <c r="E8" s="26" t="s">
        <v>3239</v>
      </c>
      <c r="F8" s="253">
        <v>44945</v>
      </c>
      <c r="G8" s="26" t="s">
        <v>2916</v>
      </c>
      <c r="H8" s="26" t="s">
        <v>3603</v>
      </c>
      <c r="I8" s="13" t="s">
        <v>914</v>
      </c>
      <c r="J8" s="69">
        <v>7000</v>
      </c>
      <c r="K8" s="38">
        <v>44946</v>
      </c>
      <c r="L8" s="69" t="s">
        <v>3604</v>
      </c>
      <c r="M8" s="38">
        <v>44957</v>
      </c>
      <c r="N8" s="36" t="s">
        <v>3605</v>
      </c>
      <c r="O8" s="38">
        <v>44958</v>
      </c>
      <c r="P8" s="37">
        <v>570</v>
      </c>
      <c r="Q8" s="68">
        <v>0.57399999999999995</v>
      </c>
      <c r="R8" s="68">
        <v>20.09</v>
      </c>
      <c r="S8" s="37" t="s">
        <v>3357</v>
      </c>
      <c r="T8" s="37" t="s">
        <v>1963</v>
      </c>
      <c r="U8" s="37" t="s">
        <v>3335</v>
      </c>
      <c r="V8" s="38">
        <v>44958</v>
      </c>
      <c r="W8" s="37">
        <v>402</v>
      </c>
      <c r="X8" s="68">
        <v>36.200000000000003</v>
      </c>
      <c r="Y8" s="68">
        <f>((Table24[[#This Row],[GEX QbitLib conc ng/ul]])/(660*Table24[[#This Row],[GEX Lib average peak]]))*1000000</f>
        <v>136.43901703603197</v>
      </c>
      <c r="Z8" s="449">
        <v>5.98</v>
      </c>
      <c r="AA8" s="38">
        <v>44946</v>
      </c>
      <c r="AB8" s="68">
        <v>497</v>
      </c>
      <c r="AC8" s="449">
        <f>((Table24[[#This Row],[ATAC Qubit conc ng/ul]])/(660*Table24[[#This Row],[ATAC Lib Average peak]]))*1000000</f>
        <v>18.230595695384427</v>
      </c>
      <c r="AD8" s="13" t="s">
        <v>932</v>
      </c>
      <c r="AE8" s="37"/>
      <c r="AF8" s="37" t="s">
        <v>3608</v>
      </c>
      <c r="AG8" s="37">
        <v>3</v>
      </c>
      <c r="AH8" s="37" t="s">
        <v>148</v>
      </c>
    </row>
    <row r="9" spans="1:34">
      <c r="A9" s="215">
        <v>1191</v>
      </c>
      <c r="B9" s="97" t="s">
        <v>194</v>
      </c>
      <c r="C9" s="88">
        <f>IFERROR(VLOOKUP(D9,Mapping!AW:BA,5,FALSE),"")</f>
        <v>2</v>
      </c>
      <c r="D9" s="97" t="s">
        <v>925</v>
      </c>
      <c r="E9" s="26" t="s">
        <v>3239</v>
      </c>
      <c r="F9" s="253">
        <v>44945</v>
      </c>
      <c r="G9" s="26" t="s">
        <v>2916</v>
      </c>
      <c r="H9" s="26" t="s">
        <v>3603</v>
      </c>
      <c r="I9" s="13" t="s">
        <v>914</v>
      </c>
      <c r="J9" s="67">
        <v>7000</v>
      </c>
      <c r="K9" s="38">
        <v>44946</v>
      </c>
      <c r="L9" s="69" t="s">
        <v>3604</v>
      </c>
      <c r="M9" s="38">
        <v>44957</v>
      </c>
      <c r="N9" s="36" t="s">
        <v>3605</v>
      </c>
      <c r="O9" s="38">
        <v>44958</v>
      </c>
      <c r="P9" s="37">
        <v>650</v>
      </c>
      <c r="Q9" s="68">
        <v>4.72</v>
      </c>
      <c r="R9" s="68">
        <v>25</v>
      </c>
      <c r="S9" s="37" t="s">
        <v>1411</v>
      </c>
      <c r="T9" s="37" t="s">
        <v>1967</v>
      </c>
      <c r="U9" s="37" t="s">
        <v>3335</v>
      </c>
      <c r="V9" s="38">
        <v>44958</v>
      </c>
      <c r="W9" s="37">
        <v>442</v>
      </c>
      <c r="X9" s="68">
        <v>40.200000000000003</v>
      </c>
      <c r="Y9" s="68">
        <f>((Table24[[#This Row],[GEX QbitLib conc ng/ul]])/(660*Table24[[#This Row],[GEX Lib average peak]]))*1000000</f>
        <v>137.80337309749078</v>
      </c>
      <c r="Z9" s="449">
        <v>7.28</v>
      </c>
      <c r="AA9" s="38">
        <v>44946</v>
      </c>
      <c r="AB9" s="68">
        <v>547</v>
      </c>
      <c r="AC9" s="449">
        <f>((Table24[[#This Row],[ATAC Qubit conc ng/ul]])/(660*Table24[[#This Row],[ATAC Lib Average peak]]))*1000000</f>
        <v>20.165087806769709</v>
      </c>
      <c r="AD9" s="13" t="s">
        <v>932</v>
      </c>
      <c r="AE9" s="37"/>
      <c r="AF9" s="37" t="s">
        <v>3608</v>
      </c>
      <c r="AG9" s="37">
        <v>3</v>
      </c>
      <c r="AH9" s="37" t="s">
        <v>148</v>
      </c>
    </row>
    <row r="10" spans="1:34">
      <c r="A10" s="215" t="s">
        <v>336</v>
      </c>
      <c r="B10" s="97" t="s">
        <v>337</v>
      </c>
      <c r="C10" s="88">
        <v>2</v>
      </c>
      <c r="D10" s="97" t="s">
        <v>925</v>
      </c>
      <c r="E10" s="26" t="s">
        <v>3239</v>
      </c>
      <c r="F10" s="253">
        <v>44951</v>
      </c>
      <c r="G10" s="26" t="s">
        <v>2916</v>
      </c>
      <c r="H10" s="26" t="s">
        <v>3603</v>
      </c>
      <c r="I10" s="13" t="s">
        <v>914</v>
      </c>
      <c r="J10" s="67">
        <v>7000</v>
      </c>
      <c r="K10" s="38">
        <v>44958</v>
      </c>
      <c r="L10" s="69" t="s">
        <v>3604</v>
      </c>
      <c r="M10" s="38">
        <v>44958</v>
      </c>
      <c r="N10" s="36" t="s">
        <v>3605</v>
      </c>
      <c r="O10" s="38">
        <v>44959</v>
      </c>
      <c r="P10" s="37">
        <v>591</v>
      </c>
      <c r="Q10" s="68">
        <v>1.18</v>
      </c>
      <c r="R10" s="68">
        <v>25</v>
      </c>
      <c r="S10" s="37" t="s">
        <v>2448</v>
      </c>
      <c r="T10" s="37" t="s">
        <v>1358</v>
      </c>
      <c r="U10" s="37" t="s">
        <v>3335</v>
      </c>
      <c r="V10" s="38">
        <v>44959</v>
      </c>
      <c r="W10" s="37">
        <v>418</v>
      </c>
      <c r="X10" s="68">
        <v>49</v>
      </c>
      <c r="Y10" s="68">
        <f>((Table24[[#This Row],[GEX QbitLib conc ng/ul]])/(660*Table24[[#This Row],[GEX Lib average peak]]))*1000000</f>
        <v>177.61345512541683</v>
      </c>
      <c r="Z10" s="449">
        <v>21</v>
      </c>
      <c r="AA10" s="38">
        <v>44959</v>
      </c>
      <c r="AB10" s="68">
        <v>368</v>
      </c>
      <c r="AC10" s="449">
        <f>((Table24[[#This Row],[ATAC Qubit conc ng/ul]])/(660*Table24[[#This Row],[ATAC Lib Average peak]]))*1000000</f>
        <v>86.462450592885375</v>
      </c>
      <c r="AD10" s="13" t="s">
        <v>932</v>
      </c>
      <c r="AE10" s="37"/>
      <c r="AF10" s="37" t="s">
        <v>3608</v>
      </c>
      <c r="AG10" s="37">
        <v>3</v>
      </c>
      <c r="AH10" s="37" t="s">
        <v>148</v>
      </c>
    </row>
    <row r="11" spans="1:34">
      <c r="A11" s="215">
        <v>1194</v>
      </c>
      <c r="B11" s="97" t="s">
        <v>197</v>
      </c>
      <c r="C11" s="88">
        <v>2</v>
      </c>
      <c r="D11" s="97" t="s">
        <v>925</v>
      </c>
      <c r="E11" s="26" t="s">
        <v>3239</v>
      </c>
      <c r="F11" s="253">
        <v>44951</v>
      </c>
      <c r="G11" s="26" t="s">
        <v>2916</v>
      </c>
      <c r="H11" s="26" t="s">
        <v>3603</v>
      </c>
      <c r="I11" s="13" t="s">
        <v>914</v>
      </c>
      <c r="J11" s="67">
        <v>7000</v>
      </c>
      <c r="K11" s="38">
        <v>44958</v>
      </c>
      <c r="L11" s="69" t="s">
        <v>3604</v>
      </c>
      <c r="M11" s="38">
        <v>44958</v>
      </c>
      <c r="N11" s="36" t="s">
        <v>3605</v>
      </c>
      <c r="O11" s="38">
        <v>44959</v>
      </c>
      <c r="P11" s="37">
        <v>754</v>
      </c>
      <c r="Q11" s="68">
        <v>2.56</v>
      </c>
      <c r="R11" s="68">
        <v>25</v>
      </c>
      <c r="S11" s="37" t="s">
        <v>2449</v>
      </c>
      <c r="T11" s="37" t="s">
        <v>1362</v>
      </c>
      <c r="U11" s="37" t="s">
        <v>3335</v>
      </c>
      <c r="V11" s="38">
        <v>44959</v>
      </c>
      <c r="W11" s="37">
        <v>418</v>
      </c>
      <c r="X11" s="68">
        <v>32.799999999999997</v>
      </c>
      <c r="Y11" s="68">
        <f>((Table24[[#This Row],[GEX QbitLib conc ng/ul]])/(660*Table24[[#This Row],[GEX Lib average peak]]))*1000000</f>
        <v>118.89227200231984</v>
      </c>
      <c r="Z11" s="449">
        <v>12.7</v>
      </c>
      <c r="AA11" s="38">
        <v>44959</v>
      </c>
      <c r="AB11" s="68">
        <v>391</v>
      </c>
      <c r="AC11" s="449">
        <f>((Table24[[#This Row],[ATAC Qubit conc ng/ul]])/(660*Table24[[#This Row],[ATAC Lib Average peak]]))*1000000</f>
        <v>49.213361233821587</v>
      </c>
      <c r="AD11" s="13" t="s">
        <v>932</v>
      </c>
      <c r="AE11" s="37"/>
      <c r="AF11" s="37" t="s">
        <v>3608</v>
      </c>
      <c r="AG11" s="37">
        <v>3</v>
      </c>
      <c r="AH11" s="37" t="s">
        <v>148</v>
      </c>
    </row>
    <row r="12" spans="1:34">
      <c r="A12" s="215" t="s">
        <v>484</v>
      </c>
      <c r="B12" s="97" t="s">
        <v>485</v>
      </c>
      <c r="C12" s="88">
        <f>IFERROR(VLOOKUP(D12,Mapping!AW:BA,5,FALSE),"")</f>
        <v>5</v>
      </c>
      <c r="D12" s="97" t="s">
        <v>975</v>
      </c>
      <c r="E12" s="26" t="s">
        <v>3239</v>
      </c>
      <c r="F12" s="253">
        <v>44950</v>
      </c>
      <c r="G12" s="26" t="s">
        <v>2916</v>
      </c>
      <c r="H12" s="26" t="s">
        <v>3603</v>
      </c>
      <c r="I12" s="13" t="s">
        <v>914</v>
      </c>
      <c r="J12" s="67">
        <v>7000</v>
      </c>
      <c r="K12" s="38">
        <v>44958</v>
      </c>
      <c r="L12" s="69" t="s">
        <v>3604</v>
      </c>
      <c r="M12" s="38">
        <v>44958</v>
      </c>
      <c r="N12" s="36" t="s">
        <v>3605</v>
      </c>
      <c r="O12" s="38">
        <v>44959</v>
      </c>
      <c r="P12" s="37">
        <v>906</v>
      </c>
      <c r="Q12" s="68">
        <v>2.2400000000000002</v>
      </c>
      <c r="R12" s="68">
        <v>25</v>
      </c>
      <c r="S12" s="37" t="s">
        <v>2478</v>
      </c>
      <c r="T12" s="37" t="s">
        <v>3357</v>
      </c>
      <c r="U12" s="37" t="s">
        <v>3335</v>
      </c>
      <c r="V12" s="38">
        <v>44959</v>
      </c>
      <c r="W12" s="37">
        <v>418</v>
      </c>
      <c r="X12" s="68">
        <v>25.2</v>
      </c>
      <c r="Y12" s="68">
        <f>((Table24[[#This Row],[GEX QbitLib conc ng/ul]])/(660*Table24[[#This Row],[GEX Lib average peak]]))*1000000</f>
        <v>91.344062635928665</v>
      </c>
      <c r="Z12" s="449">
        <v>5.28</v>
      </c>
      <c r="AA12" s="38">
        <v>44959</v>
      </c>
      <c r="AB12" s="68">
        <v>382</v>
      </c>
      <c r="AC12" s="449">
        <f>((Table24[[#This Row],[ATAC Qubit conc ng/ul]])/(660*Table24[[#This Row],[ATAC Lib Average peak]]))*1000000</f>
        <v>20.942408376963353</v>
      </c>
      <c r="AD12" s="13" t="s">
        <v>932</v>
      </c>
      <c r="AE12" s="37"/>
      <c r="AF12" s="37" t="s">
        <v>3608</v>
      </c>
      <c r="AG12" s="37">
        <v>3</v>
      </c>
      <c r="AH12" s="37" t="s">
        <v>148</v>
      </c>
    </row>
    <row r="13" spans="1:34">
      <c r="A13" s="435" t="s">
        <v>465</v>
      </c>
      <c r="B13" s="97" t="s">
        <v>466</v>
      </c>
      <c r="C13" s="88">
        <f>IFERROR(VLOOKUP(D13,Mapping!AW:BA,5,FALSE),"")</f>
        <v>5</v>
      </c>
      <c r="D13" s="97" t="s">
        <v>975</v>
      </c>
      <c r="E13" s="26" t="s">
        <v>3239</v>
      </c>
      <c r="F13" s="253">
        <v>44952</v>
      </c>
      <c r="G13" s="26" t="s">
        <v>2879</v>
      </c>
      <c r="H13" s="26" t="s">
        <v>3603</v>
      </c>
      <c r="I13" s="13" t="s">
        <v>914</v>
      </c>
      <c r="J13" s="67"/>
      <c r="K13" s="38">
        <v>44960</v>
      </c>
      <c r="L13" s="69" t="s">
        <v>3604</v>
      </c>
      <c r="M13" s="38">
        <v>44960</v>
      </c>
      <c r="N13" s="36" t="s">
        <v>3605</v>
      </c>
      <c r="O13" s="38">
        <v>44964</v>
      </c>
      <c r="P13" s="37">
        <v>429</v>
      </c>
      <c r="Q13" s="68">
        <v>12.6</v>
      </c>
      <c r="R13" s="68">
        <v>25</v>
      </c>
      <c r="S13" s="37" t="s">
        <v>2690</v>
      </c>
      <c r="T13" s="37" t="s">
        <v>2446</v>
      </c>
      <c r="U13" s="37" t="s">
        <v>3335</v>
      </c>
      <c r="V13" s="38">
        <v>44964</v>
      </c>
      <c r="W13" s="37">
        <v>382</v>
      </c>
      <c r="X13" s="68">
        <v>65.8</v>
      </c>
      <c r="Y13" s="68">
        <f>((Table24[[#This Row],[GEX QbitLib conc ng/ul]])/(660*Table24[[#This Row],[GEX Lib average peak]]))*1000000</f>
        <v>260.98683166745997</v>
      </c>
      <c r="Z13" s="449">
        <v>2.88</v>
      </c>
      <c r="AA13" s="38">
        <v>44964</v>
      </c>
      <c r="AB13" s="68">
        <v>455</v>
      </c>
      <c r="AC13" s="449">
        <f>((Table24[[#This Row],[ATAC Qubit conc ng/ul]])/(660*Table24[[#This Row],[ATAC Lib Average peak]]))*1000000</f>
        <v>9.590409590409589</v>
      </c>
      <c r="AD13" s="13" t="s">
        <v>932</v>
      </c>
      <c r="AE13" s="37"/>
      <c r="AF13" s="37" t="s">
        <v>3608</v>
      </c>
      <c r="AG13" s="37">
        <v>3</v>
      </c>
      <c r="AH13" s="37" t="s">
        <v>148</v>
      </c>
    </row>
    <row r="14" spans="1:34">
      <c r="A14" s="304" t="s">
        <v>331</v>
      </c>
      <c r="B14" s="97" t="s">
        <v>332</v>
      </c>
      <c r="C14" s="88">
        <f>IFERROR(VLOOKUP(D14,Mapping!AW:BA,5,FALSE),"")</f>
        <v>5</v>
      </c>
      <c r="D14" s="97" t="s">
        <v>975</v>
      </c>
      <c r="E14" s="26" t="s">
        <v>3239</v>
      </c>
      <c r="F14" s="253">
        <v>44952</v>
      </c>
      <c r="G14" s="26" t="s">
        <v>2879</v>
      </c>
      <c r="H14" s="26" t="s">
        <v>3603</v>
      </c>
      <c r="I14" s="13" t="s">
        <v>914</v>
      </c>
      <c r="J14" s="67">
        <v>7000</v>
      </c>
      <c r="K14" s="38">
        <v>44960</v>
      </c>
      <c r="L14" s="69" t="s">
        <v>3604</v>
      </c>
      <c r="M14" s="38">
        <v>44960</v>
      </c>
      <c r="N14" s="36" t="s">
        <v>3605</v>
      </c>
      <c r="O14" s="38">
        <v>44964</v>
      </c>
      <c r="P14" s="37">
        <v>442</v>
      </c>
      <c r="Q14" s="68">
        <v>1.6</v>
      </c>
      <c r="R14" s="68">
        <v>25</v>
      </c>
      <c r="S14" s="37" t="s">
        <v>3364</v>
      </c>
      <c r="T14" s="37" t="s">
        <v>2447</v>
      </c>
      <c r="U14" s="37" t="s">
        <v>3335</v>
      </c>
      <c r="V14" s="38">
        <v>44964</v>
      </c>
      <c r="W14" s="37">
        <v>434</v>
      </c>
      <c r="X14" s="68">
        <v>54.4</v>
      </c>
      <c r="Y14" s="68">
        <f>((Table24[[#This Row],[GEX QbitLib conc ng/ul]])/(660*Table24[[#This Row],[GEX Lib average peak]]))*1000000</f>
        <v>189.91760927244798</v>
      </c>
      <c r="Z14" s="449">
        <v>8.7200000000000006</v>
      </c>
      <c r="AA14" s="38">
        <v>44964</v>
      </c>
      <c r="AB14" s="68">
        <v>477</v>
      </c>
      <c r="AC14" s="449">
        <f>((Table24[[#This Row],[ATAC Qubit conc ng/ul]])/(660*Table24[[#This Row],[ATAC Lib Average peak]]))*1000000</f>
        <v>27.698367321008831</v>
      </c>
      <c r="AD14" s="13" t="s">
        <v>932</v>
      </c>
      <c r="AE14" s="37"/>
      <c r="AF14" s="37" t="s">
        <v>3608</v>
      </c>
      <c r="AG14" s="37">
        <v>3</v>
      </c>
      <c r="AH14" s="37" t="s">
        <v>148</v>
      </c>
    </row>
    <row r="15" spans="1:34" ht="16.5" customHeight="1">
      <c r="A15" s="304" t="s">
        <v>602</v>
      </c>
      <c r="B15" s="97" t="s">
        <v>603</v>
      </c>
      <c r="C15" s="88">
        <f>IFERROR(VLOOKUP(D15,Mapping!AW:BA,5,FALSE),"")</f>
        <v>2</v>
      </c>
      <c r="D15" s="97" t="s">
        <v>925</v>
      </c>
      <c r="E15" s="26" t="s">
        <v>3239</v>
      </c>
      <c r="F15" s="253">
        <v>44952</v>
      </c>
      <c r="G15" s="26" t="s">
        <v>2879</v>
      </c>
      <c r="H15" s="26" t="s">
        <v>3603</v>
      </c>
      <c r="I15" s="13" t="s">
        <v>914</v>
      </c>
      <c r="J15" s="67">
        <v>7000</v>
      </c>
      <c r="K15" s="38">
        <v>44960</v>
      </c>
      <c r="L15" s="69" t="s">
        <v>3604</v>
      </c>
      <c r="M15" s="38">
        <v>44960</v>
      </c>
      <c r="N15" s="36" t="s">
        <v>3605</v>
      </c>
      <c r="O15" s="38">
        <v>44964</v>
      </c>
      <c r="P15" s="37">
        <v>577</v>
      </c>
      <c r="Q15" s="68">
        <v>1.29</v>
      </c>
      <c r="R15" s="68">
        <v>25</v>
      </c>
      <c r="S15" s="37" t="s">
        <v>3366</v>
      </c>
      <c r="T15" s="37" t="s">
        <v>2448</v>
      </c>
      <c r="U15" s="37" t="s">
        <v>3335</v>
      </c>
      <c r="V15" s="38">
        <v>44964</v>
      </c>
      <c r="W15" s="37">
        <v>412</v>
      </c>
      <c r="X15" s="68">
        <v>34.799999999999997</v>
      </c>
      <c r="Y15" s="68">
        <f>((Table24[[#This Row],[GEX QbitLib conc ng/ul]])/(660*Table24[[#This Row],[GEX Lib average peak]]))*1000000</f>
        <v>127.97881729920563</v>
      </c>
      <c r="Z15" s="449">
        <v>14.9</v>
      </c>
      <c r="AA15" s="38">
        <v>44964</v>
      </c>
      <c r="AB15" s="68">
        <v>502</v>
      </c>
      <c r="AC15" s="449">
        <f>((Table24[[#This Row],[ATAC Qubit conc ng/ul]])/(660*Table24[[#This Row],[ATAC Lib Average peak]]))*1000000</f>
        <v>44.971628636967282</v>
      </c>
      <c r="AD15" s="13" t="s">
        <v>932</v>
      </c>
      <c r="AE15" s="37"/>
      <c r="AF15" s="37" t="s">
        <v>3608</v>
      </c>
      <c r="AG15" s="37">
        <v>3</v>
      </c>
      <c r="AH15" s="37" t="s">
        <v>148</v>
      </c>
    </row>
    <row r="16" spans="1:34">
      <c r="A16" s="215" t="s">
        <v>500</v>
      </c>
      <c r="B16" s="217" t="s">
        <v>501</v>
      </c>
      <c r="C16" s="88">
        <f>IFERROR(VLOOKUP(D16,Mapping!AW:BA,5,FALSE),"")</f>
        <v>5</v>
      </c>
      <c r="D16" s="97" t="s">
        <v>975</v>
      </c>
      <c r="E16" s="26" t="s">
        <v>3239</v>
      </c>
      <c r="F16" s="253">
        <v>40939</v>
      </c>
      <c r="G16" s="26" t="s">
        <v>2879</v>
      </c>
      <c r="H16" s="26" t="s">
        <v>3603</v>
      </c>
      <c r="I16" s="13" t="s">
        <v>914</v>
      </c>
      <c r="J16" s="67">
        <v>7000</v>
      </c>
      <c r="K16" s="38">
        <v>44958</v>
      </c>
      <c r="L16" s="69" t="s">
        <v>3604</v>
      </c>
      <c r="M16" s="38">
        <v>44958</v>
      </c>
      <c r="N16" s="36" t="s">
        <v>3605</v>
      </c>
      <c r="O16" s="38">
        <v>44959</v>
      </c>
      <c r="P16" s="37">
        <v>742</v>
      </c>
      <c r="Q16" s="68">
        <v>1.4</v>
      </c>
      <c r="R16" s="68">
        <v>25</v>
      </c>
      <c r="S16" s="37" t="s">
        <v>2324</v>
      </c>
      <c r="T16" s="37" t="s">
        <v>1971</v>
      </c>
      <c r="U16" s="37" t="s">
        <v>3335</v>
      </c>
      <c r="V16" s="38">
        <v>44959</v>
      </c>
      <c r="W16" s="37">
        <v>393</v>
      </c>
      <c r="X16" s="68">
        <v>36.6</v>
      </c>
      <c r="Y16" s="68">
        <f>((Table24[[#This Row],[GEX QbitLib conc ng/ul]])/(660*Table24[[#This Row],[GEX Lib average peak]]))*1000000</f>
        <v>141.1057136247976</v>
      </c>
      <c r="Z16" s="449">
        <v>6.28</v>
      </c>
      <c r="AA16" s="38">
        <v>44959</v>
      </c>
      <c r="AB16" s="68">
        <v>368</v>
      </c>
      <c r="AC16" s="449">
        <f>((Table24[[#This Row],[ATAC Qubit conc ng/ul]])/(660*Table24[[#This Row],[ATAC Lib Average peak]]))*1000000</f>
        <v>25.85638998682477</v>
      </c>
      <c r="AD16" s="13" t="s">
        <v>932</v>
      </c>
      <c r="AE16" s="37"/>
      <c r="AF16" s="37" t="s">
        <v>3608</v>
      </c>
      <c r="AG16" s="37">
        <v>3</v>
      </c>
      <c r="AH16" s="37" t="s">
        <v>148</v>
      </c>
    </row>
    <row r="17" spans="1:34">
      <c r="A17" s="215" t="s">
        <v>611</v>
      </c>
      <c r="B17" s="217" t="s">
        <v>612</v>
      </c>
      <c r="C17" s="88">
        <f>IFERROR(VLOOKUP(D17,Mapping!AW:BA,5,FALSE),"")</f>
        <v>5</v>
      </c>
      <c r="D17" s="97" t="s">
        <v>975</v>
      </c>
      <c r="E17" s="26" t="s">
        <v>3239</v>
      </c>
      <c r="F17" s="253">
        <v>40939</v>
      </c>
      <c r="G17" s="26" t="s">
        <v>2879</v>
      </c>
      <c r="H17" s="26" t="s">
        <v>3603</v>
      </c>
      <c r="I17" s="13" t="s">
        <v>914</v>
      </c>
      <c r="J17" s="67">
        <v>7000</v>
      </c>
      <c r="K17" s="38">
        <v>44958</v>
      </c>
      <c r="L17" s="69" t="s">
        <v>3604</v>
      </c>
      <c r="M17" s="38">
        <v>44958</v>
      </c>
      <c r="N17" s="36" t="s">
        <v>3605</v>
      </c>
      <c r="O17" s="38">
        <v>44959</v>
      </c>
      <c r="P17" s="37">
        <v>693</v>
      </c>
      <c r="Q17" s="68">
        <v>1.33</v>
      </c>
      <c r="R17" s="68">
        <v>25</v>
      </c>
      <c r="S17" s="37" t="s">
        <v>2446</v>
      </c>
      <c r="T17" s="37" t="s">
        <v>1975</v>
      </c>
      <c r="U17" s="37" t="s">
        <v>3335</v>
      </c>
      <c r="V17" s="38">
        <v>44959</v>
      </c>
      <c r="W17" s="37">
        <v>394</v>
      </c>
      <c r="X17" s="68">
        <v>46.8</v>
      </c>
      <c r="Y17" s="68">
        <f>((Table24[[#This Row],[GEX QbitLib conc ng/ul]])/(660*Table24[[#This Row],[GEX Lib average peak]]))*1000000</f>
        <v>179.97231195200737</v>
      </c>
      <c r="Z17" s="449">
        <v>16.3</v>
      </c>
      <c r="AA17" s="38">
        <v>44959</v>
      </c>
      <c r="AB17" s="68">
        <v>387</v>
      </c>
      <c r="AC17" s="449">
        <f>((Table24[[#This Row],[ATAC Qubit conc ng/ul]])/(660*Table24[[#This Row],[ATAC Lib Average peak]]))*1000000</f>
        <v>63.816459165296372</v>
      </c>
      <c r="AD17" s="13" t="s">
        <v>932</v>
      </c>
      <c r="AE17" s="37"/>
      <c r="AF17" s="37" t="s">
        <v>3608</v>
      </c>
      <c r="AG17" s="37">
        <v>3</v>
      </c>
      <c r="AH17" s="37" t="s">
        <v>148</v>
      </c>
    </row>
    <row r="18" spans="1:34">
      <c r="A18" s="199" t="s">
        <v>626</v>
      </c>
      <c r="B18" s="199" t="s">
        <v>627</v>
      </c>
      <c r="C18" s="88">
        <f>IFERROR(VLOOKUP(D18,Mapping!AW:BA,5,FALSE),"")</f>
        <v>2</v>
      </c>
      <c r="D18" s="97" t="s">
        <v>925</v>
      </c>
      <c r="E18" s="26" t="s">
        <v>3239</v>
      </c>
      <c r="F18" s="253">
        <v>40939</v>
      </c>
      <c r="G18" s="26" t="s">
        <v>2879</v>
      </c>
      <c r="H18" s="26" t="s">
        <v>3603</v>
      </c>
      <c r="I18" s="13" t="s">
        <v>914</v>
      </c>
      <c r="J18" s="67">
        <v>7000</v>
      </c>
      <c r="K18" s="38">
        <v>44958</v>
      </c>
      <c r="L18" s="69" t="s">
        <v>3604</v>
      </c>
      <c r="M18" s="38">
        <v>44958</v>
      </c>
      <c r="N18" s="36" t="s">
        <v>3605</v>
      </c>
      <c r="O18" s="38">
        <v>44959</v>
      </c>
      <c r="P18" s="37">
        <v>799</v>
      </c>
      <c r="Q18" s="68">
        <v>2.38</v>
      </c>
      <c r="R18" s="68">
        <v>25</v>
      </c>
      <c r="S18" s="37" t="s">
        <v>2447</v>
      </c>
      <c r="T18" s="37" t="s">
        <v>1979</v>
      </c>
      <c r="U18" s="37" t="s">
        <v>3335</v>
      </c>
      <c r="V18" s="38">
        <v>44959</v>
      </c>
      <c r="W18" s="37">
        <v>417</v>
      </c>
      <c r="X18" s="68">
        <v>34.6</v>
      </c>
      <c r="Y18" s="68">
        <f>((Table24[[#This Row],[GEX QbitLib conc ng/ul]])/(660*Table24[[#This Row],[GEX Lib average peak]]))*1000000</f>
        <v>125.71760773199622</v>
      </c>
      <c r="Z18" s="449">
        <v>20</v>
      </c>
      <c r="AA18" s="38">
        <v>44959</v>
      </c>
      <c r="AB18" s="68">
        <v>491</v>
      </c>
      <c r="AC18" s="449">
        <f>((Table24[[#This Row],[ATAC Qubit conc ng/ul]])/(660*Table24[[#This Row],[ATAC Lib Average peak]]))*1000000</f>
        <v>61.716965993951746</v>
      </c>
      <c r="AD18" s="13" t="s">
        <v>932</v>
      </c>
      <c r="AE18" s="37"/>
      <c r="AF18" s="37" t="s">
        <v>3608</v>
      </c>
      <c r="AG18" s="37">
        <v>3</v>
      </c>
      <c r="AH18" s="37" t="s">
        <v>148</v>
      </c>
    </row>
    <row r="19" spans="1:34">
      <c r="A19" s="215">
        <v>1152</v>
      </c>
      <c r="B19" s="97" t="s">
        <v>176</v>
      </c>
      <c r="C19" s="88">
        <f>IFERROR(VLOOKUP(D19,Mapping!AW:BA,5,FALSE),"")</f>
        <v>2</v>
      </c>
      <c r="D19" s="97" t="s">
        <v>925</v>
      </c>
      <c r="E19" s="26" t="s">
        <v>3239</v>
      </c>
      <c r="F19" s="253">
        <v>44959</v>
      </c>
      <c r="G19" s="26" t="s">
        <v>2916</v>
      </c>
      <c r="H19" s="26" t="s">
        <v>3603</v>
      </c>
      <c r="I19" s="13" t="s">
        <v>914</v>
      </c>
      <c r="J19" s="67">
        <v>7000</v>
      </c>
      <c r="K19" s="38">
        <v>44960</v>
      </c>
      <c r="L19" s="69" t="s">
        <v>3604</v>
      </c>
      <c r="M19" s="38">
        <v>44960</v>
      </c>
      <c r="N19" s="36" t="s">
        <v>3605</v>
      </c>
      <c r="O19" s="38">
        <v>44964</v>
      </c>
      <c r="P19" s="37">
        <v>443</v>
      </c>
      <c r="Q19" s="68">
        <v>0.51</v>
      </c>
      <c r="R19" s="68">
        <v>17.850000000000001</v>
      </c>
      <c r="S19" s="37" t="s">
        <v>2479</v>
      </c>
      <c r="T19" s="37" t="s">
        <v>1411</v>
      </c>
      <c r="U19" s="37" t="s">
        <v>3335</v>
      </c>
      <c r="V19" s="38">
        <v>44964</v>
      </c>
      <c r="W19" s="37">
        <v>384</v>
      </c>
      <c r="X19" s="68">
        <v>17.600000000000001</v>
      </c>
      <c r="Y19" s="68">
        <f>((Table24[[#This Row],[GEX QbitLib conc ng/ul]])/(660*Table24[[#This Row],[GEX Lib average peak]]))*1000000</f>
        <v>69.444444444444443</v>
      </c>
      <c r="Z19" s="449">
        <v>3.62</v>
      </c>
      <c r="AA19" s="38">
        <v>44964</v>
      </c>
      <c r="AB19" s="68">
        <v>443</v>
      </c>
      <c r="AC19" s="449">
        <f>((Table24[[#This Row],[ATAC Qubit conc ng/ul]])/(660*Table24[[#This Row],[ATAC Lib Average peak]]))*1000000</f>
        <v>12.381147821328408</v>
      </c>
      <c r="AD19" s="13" t="s">
        <v>932</v>
      </c>
      <c r="AE19" s="37"/>
      <c r="AF19" s="37" t="s">
        <v>3608</v>
      </c>
      <c r="AG19" s="37">
        <v>3</v>
      </c>
      <c r="AH19" s="37" t="s">
        <v>148</v>
      </c>
    </row>
    <row r="20" spans="1:34">
      <c r="A20" s="215">
        <v>1190</v>
      </c>
      <c r="B20" s="97" t="s">
        <v>189</v>
      </c>
      <c r="C20" s="88">
        <f>IFERROR(VLOOKUP(D20,Mapping!AW:BA,5,FALSE),"")</f>
        <v>2</v>
      </c>
      <c r="D20" s="97" t="s">
        <v>925</v>
      </c>
      <c r="E20" s="26" t="s">
        <v>3239</v>
      </c>
      <c r="F20" s="253">
        <v>44959</v>
      </c>
      <c r="G20" s="26" t="s">
        <v>2916</v>
      </c>
      <c r="H20" s="26" t="s">
        <v>3603</v>
      </c>
      <c r="I20" s="13" t="s">
        <v>935</v>
      </c>
      <c r="J20" s="67">
        <v>7000</v>
      </c>
      <c r="K20" s="38">
        <v>44960</v>
      </c>
      <c r="L20" s="69" t="s">
        <v>3604</v>
      </c>
      <c r="M20" s="38">
        <v>44960</v>
      </c>
      <c r="N20" s="36" t="s">
        <v>3605</v>
      </c>
      <c r="O20" s="38">
        <v>44964</v>
      </c>
      <c r="P20" s="37">
        <v>408</v>
      </c>
      <c r="Q20" s="68">
        <v>6.6</v>
      </c>
      <c r="R20" s="68">
        <v>25</v>
      </c>
      <c r="S20" s="37" t="s">
        <v>2480</v>
      </c>
      <c r="T20" s="37" t="s">
        <v>2324</v>
      </c>
      <c r="U20" s="37" t="s">
        <v>3335</v>
      </c>
      <c r="V20" s="38">
        <v>44964</v>
      </c>
      <c r="W20" s="37">
        <v>421</v>
      </c>
      <c r="X20" s="68">
        <v>65.400000000000006</v>
      </c>
      <c r="Y20" s="68">
        <f>((Table24[[#This Row],[GEX QbitLib conc ng/ul]])/(660*Table24[[#This Row],[GEX Lib average peak]]))*1000000</f>
        <v>235.37033038220687</v>
      </c>
      <c r="Z20" s="449">
        <v>5.52</v>
      </c>
      <c r="AA20" s="38">
        <v>44964</v>
      </c>
      <c r="AB20" s="68">
        <v>536</v>
      </c>
      <c r="AC20" s="449">
        <f>((Table24[[#This Row],[ATAC Qubit conc ng/ul]])/(660*Table24[[#This Row],[ATAC Lib Average peak]]))*1000000</f>
        <v>15.603799185888738</v>
      </c>
      <c r="AD20" s="13" t="s">
        <v>932</v>
      </c>
      <c r="AE20" s="37"/>
      <c r="AF20" s="37" t="s">
        <v>3608</v>
      </c>
      <c r="AG20" s="37">
        <v>3</v>
      </c>
      <c r="AH20" s="37" t="s">
        <v>148</v>
      </c>
    </row>
    <row r="21" spans="1:34">
      <c r="A21" s="105" t="s">
        <v>479</v>
      </c>
      <c r="B21" s="225" t="s">
        <v>480</v>
      </c>
      <c r="C21" s="88">
        <f>IFERROR(VLOOKUP(D21,Mapping!AW:BA,5,FALSE),"")</f>
        <v>2</v>
      </c>
      <c r="D21" s="97" t="s">
        <v>925</v>
      </c>
      <c r="E21" s="26" t="s">
        <v>3239</v>
      </c>
      <c r="F21" s="253">
        <v>44964</v>
      </c>
      <c r="G21" s="26" t="s">
        <v>2879</v>
      </c>
      <c r="H21" s="26" t="s">
        <v>3603</v>
      </c>
      <c r="I21" s="13" t="s">
        <v>914</v>
      </c>
      <c r="J21" s="67">
        <v>7000</v>
      </c>
      <c r="K21" s="38">
        <v>44965</v>
      </c>
      <c r="L21" s="69" t="s">
        <v>3604</v>
      </c>
      <c r="M21" s="38">
        <v>44981</v>
      </c>
      <c r="N21" s="36" t="s">
        <v>3605</v>
      </c>
      <c r="O21" s="38">
        <v>44984</v>
      </c>
      <c r="P21" s="37">
        <v>533</v>
      </c>
      <c r="Q21" s="68">
        <v>2.1800000000000002</v>
      </c>
      <c r="R21" s="68">
        <v>25</v>
      </c>
      <c r="S21" s="37" t="s">
        <v>2692</v>
      </c>
      <c r="T21" s="37" t="s">
        <v>2449</v>
      </c>
      <c r="U21" s="37" t="s">
        <v>3335</v>
      </c>
      <c r="V21" s="38">
        <v>44984</v>
      </c>
      <c r="W21" s="37">
        <v>408</v>
      </c>
      <c r="X21" s="68">
        <v>36.4</v>
      </c>
      <c r="Y21" s="68">
        <f>((Table24[[#This Row],[GEX QbitLib conc ng/ul]])/(660*Table24[[#This Row],[GEX Lib average peak]]))*1000000</f>
        <v>135.17528223410577</v>
      </c>
      <c r="Z21" s="449">
        <v>6.64</v>
      </c>
      <c r="AA21" s="38">
        <v>44984</v>
      </c>
      <c r="AB21" s="68">
        <v>411</v>
      </c>
      <c r="AC21" s="449">
        <f>((Table24[[#This Row],[ATAC Qubit conc ng/ul]])/(660*Table24[[#This Row],[ATAC Lib Average peak]]))*1000000</f>
        <v>24.478360244783602</v>
      </c>
      <c r="AD21" s="13" t="s">
        <v>932</v>
      </c>
      <c r="AE21" s="37"/>
      <c r="AF21" s="37" t="s">
        <v>3608</v>
      </c>
      <c r="AG21" s="37">
        <v>3</v>
      </c>
      <c r="AH21" s="37" t="s">
        <v>148</v>
      </c>
    </row>
    <row r="22" spans="1:34">
      <c r="A22" s="26">
        <v>1066</v>
      </c>
      <c r="B22" s="36" t="s">
        <v>129</v>
      </c>
      <c r="C22" s="88">
        <f>IFERROR(VLOOKUP(D22,Mapping!AW:BA,5,FALSE),"")</f>
        <v>2</v>
      </c>
      <c r="D22" s="97" t="s">
        <v>925</v>
      </c>
      <c r="E22" s="26" t="s">
        <v>3239</v>
      </c>
      <c r="F22" s="253">
        <v>44964</v>
      </c>
      <c r="G22" s="26" t="s">
        <v>2879</v>
      </c>
      <c r="H22" s="26" t="s">
        <v>3603</v>
      </c>
      <c r="I22" s="13" t="s">
        <v>914</v>
      </c>
      <c r="J22" s="67">
        <v>7000</v>
      </c>
      <c r="K22" s="38">
        <v>44965</v>
      </c>
      <c r="L22" s="69" t="s">
        <v>3604</v>
      </c>
      <c r="M22" s="38">
        <v>44981</v>
      </c>
      <c r="N22" s="36" t="s">
        <v>3605</v>
      </c>
      <c r="O22" s="38">
        <v>44984</v>
      </c>
      <c r="P22" s="37">
        <v>427</v>
      </c>
      <c r="Q22" s="68">
        <v>2.64</v>
      </c>
      <c r="R22" s="68">
        <v>25</v>
      </c>
      <c r="S22" s="37" t="s">
        <v>3372</v>
      </c>
      <c r="T22" s="37" t="s">
        <v>2478</v>
      </c>
      <c r="U22" s="37" t="s">
        <v>3335</v>
      </c>
      <c r="V22" s="38">
        <v>44984</v>
      </c>
      <c r="W22" s="37">
        <v>401</v>
      </c>
      <c r="X22" s="68">
        <v>18.899999999999999</v>
      </c>
      <c r="Y22" s="68">
        <f>((Table24[[#This Row],[GEX QbitLib conc ng/ul]])/(660*Table24[[#This Row],[GEX Lib average peak]]))*1000000</f>
        <v>71.412378145545219</v>
      </c>
      <c r="Z22" s="449">
        <v>19.8</v>
      </c>
      <c r="AA22" s="38">
        <v>44984</v>
      </c>
      <c r="AB22" s="68">
        <v>397</v>
      </c>
      <c r="AC22" s="449">
        <f>((Table24[[#This Row],[ATAC Qubit conc ng/ul]])/(660*Table24[[#This Row],[ATAC Lib Average peak]]))*1000000</f>
        <v>75.566750629722932</v>
      </c>
      <c r="AD22" s="13" t="s">
        <v>932</v>
      </c>
      <c r="AE22" s="37"/>
      <c r="AF22" s="37" t="s">
        <v>3608</v>
      </c>
      <c r="AG22" s="37">
        <v>3</v>
      </c>
      <c r="AH22" s="37" t="s">
        <v>148</v>
      </c>
    </row>
    <row r="23" spans="1:34">
      <c r="A23" s="199" t="s">
        <v>633</v>
      </c>
      <c r="B23" s="199" t="s">
        <v>634</v>
      </c>
      <c r="C23" s="88">
        <f>IFERROR(VLOOKUP(D23,Mapping!AW:BA,5,FALSE),"")</f>
        <v>2</v>
      </c>
      <c r="D23" s="97" t="s">
        <v>925</v>
      </c>
      <c r="E23" s="26" t="s">
        <v>3239</v>
      </c>
      <c r="F23" s="253">
        <v>44964</v>
      </c>
      <c r="G23" s="26" t="s">
        <v>2879</v>
      </c>
      <c r="H23" s="26" t="s">
        <v>3603</v>
      </c>
      <c r="I23" s="13" t="s">
        <v>914</v>
      </c>
      <c r="J23" s="67">
        <v>7000</v>
      </c>
      <c r="K23" s="38">
        <v>44965</v>
      </c>
      <c r="L23" s="69" t="s">
        <v>3604</v>
      </c>
      <c r="M23" s="38">
        <v>44981</v>
      </c>
      <c r="N23" s="36" t="s">
        <v>3605</v>
      </c>
      <c r="O23" s="38">
        <v>44984</v>
      </c>
      <c r="P23" s="37">
        <v>414</v>
      </c>
      <c r="Q23" s="68">
        <v>4.4800000000000004</v>
      </c>
      <c r="R23" s="68">
        <v>25</v>
      </c>
      <c r="S23" s="37" t="s">
        <v>3373</v>
      </c>
      <c r="T23" s="37" t="s">
        <v>2479</v>
      </c>
      <c r="U23" s="37" t="s">
        <v>3335</v>
      </c>
      <c r="V23" s="38">
        <v>44984</v>
      </c>
      <c r="W23" s="37">
        <v>389</v>
      </c>
      <c r="X23" s="68">
        <v>26.4</v>
      </c>
      <c r="Y23" s="68">
        <f>((Table24[[#This Row],[GEX QbitLib conc ng/ul]])/(660*Table24[[#This Row],[GEX Lib average peak]]))*1000000</f>
        <v>102.82776349614394</v>
      </c>
      <c r="Z23" s="449">
        <v>8.16</v>
      </c>
      <c r="AA23" s="38">
        <v>44984</v>
      </c>
      <c r="AB23" s="68">
        <v>394</v>
      </c>
      <c r="AC23" s="449">
        <f>((Table24[[#This Row],[ATAC Qubit conc ng/ul]])/(660*Table24[[#This Row],[ATAC Lib Average peak]]))*1000000</f>
        <v>31.379787724965389</v>
      </c>
      <c r="AD23" s="13" t="s">
        <v>932</v>
      </c>
      <c r="AE23" s="37"/>
      <c r="AF23" s="37" t="s">
        <v>3608</v>
      </c>
      <c r="AG23" s="37">
        <v>3</v>
      </c>
      <c r="AH23" s="37" t="s">
        <v>148</v>
      </c>
    </row>
    <row r="24" spans="1:34">
      <c r="A24" s="215" t="s">
        <v>460</v>
      </c>
      <c r="B24" s="214" t="s">
        <v>461</v>
      </c>
      <c r="C24" s="88">
        <f>IFERROR(VLOOKUP(D24,Mapping!AW:BA,5,FALSE),"")</f>
        <v>2</v>
      </c>
      <c r="D24" s="97" t="s">
        <v>925</v>
      </c>
      <c r="E24" s="26" t="s">
        <v>3239</v>
      </c>
      <c r="F24" s="253">
        <v>44966</v>
      </c>
      <c r="G24" s="26" t="s">
        <v>2916</v>
      </c>
      <c r="H24" s="26" t="s">
        <v>3603</v>
      </c>
      <c r="I24" s="13" t="s">
        <v>3609</v>
      </c>
      <c r="J24" s="67">
        <v>7000</v>
      </c>
      <c r="K24" s="38">
        <v>44967</v>
      </c>
      <c r="L24" s="69" t="s">
        <v>3604</v>
      </c>
      <c r="M24" s="38">
        <v>44967</v>
      </c>
      <c r="N24" s="36" t="s">
        <v>3605</v>
      </c>
      <c r="O24" s="38">
        <v>44967</v>
      </c>
      <c r="P24" s="37">
        <v>687</v>
      </c>
      <c r="Q24" s="68">
        <v>0.27</v>
      </c>
      <c r="R24" s="68">
        <v>9.4499999999999993</v>
      </c>
      <c r="S24" s="37" t="s">
        <v>2481</v>
      </c>
      <c r="T24" s="37" t="s">
        <v>2480</v>
      </c>
      <c r="U24" s="37" t="s">
        <v>3335</v>
      </c>
      <c r="V24" s="38">
        <v>44967</v>
      </c>
      <c r="W24" s="37">
        <v>418</v>
      </c>
      <c r="X24" s="68">
        <v>11.8</v>
      </c>
      <c r="Y24" s="68">
        <f>((Table24[[#This Row],[GEX QbitLib conc ng/ul]])/(660*Table24[[#This Row],[GEX Lib average peak]]))*1000000</f>
        <v>42.772219805712631</v>
      </c>
      <c r="Z24" s="449">
        <v>5.76</v>
      </c>
      <c r="AA24" s="38">
        <v>44967</v>
      </c>
      <c r="AB24" s="68">
        <v>399</v>
      </c>
      <c r="AC24" s="449">
        <f>((Table24[[#This Row],[ATAC Qubit conc ng/ul]])/(660*Table24[[#This Row],[ATAC Lib Average peak]]))*1000000</f>
        <v>21.872863978127135</v>
      </c>
      <c r="AD24" s="13" t="s">
        <v>932</v>
      </c>
      <c r="AE24" s="37"/>
      <c r="AF24" s="37" t="s">
        <v>3608</v>
      </c>
      <c r="AG24" s="37">
        <v>3</v>
      </c>
      <c r="AH24" s="37" t="s">
        <v>148</v>
      </c>
    </row>
    <row r="25" spans="1:34">
      <c r="A25" s="215">
        <v>1149</v>
      </c>
      <c r="B25" s="310" t="s">
        <v>170</v>
      </c>
      <c r="C25" s="88">
        <f>IFERROR(VLOOKUP(D25,Mapping!AW:BA,5,FALSE),"")</f>
        <v>2</v>
      </c>
      <c r="D25" s="97" t="s">
        <v>925</v>
      </c>
      <c r="E25" s="26" t="s">
        <v>3239</v>
      </c>
      <c r="F25" s="253">
        <v>44966</v>
      </c>
      <c r="G25" s="26" t="s">
        <v>2916</v>
      </c>
      <c r="H25" s="26" t="s">
        <v>3603</v>
      </c>
      <c r="I25" s="13" t="s">
        <v>3609</v>
      </c>
      <c r="J25" s="67">
        <v>7000</v>
      </c>
      <c r="K25" s="38">
        <v>44967</v>
      </c>
      <c r="L25" s="69" t="s">
        <v>3604</v>
      </c>
      <c r="M25" s="38">
        <v>44967</v>
      </c>
      <c r="N25" s="36" t="s">
        <v>3605</v>
      </c>
      <c r="O25" s="38">
        <v>44967</v>
      </c>
      <c r="P25" s="37">
        <v>549</v>
      </c>
      <c r="Q25" s="68">
        <v>0.23</v>
      </c>
      <c r="R25" s="68">
        <v>8.0500000000000007</v>
      </c>
      <c r="S25" s="37" t="s">
        <v>2482</v>
      </c>
      <c r="T25" s="37" t="s">
        <v>2690</v>
      </c>
      <c r="U25" s="37" t="s">
        <v>3335</v>
      </c>
      <c r="V25" s="38">
        <v>44967</v>
      </c>
      <c r="W25" s="37">
        <v>407</v>
      </c>
      <c r="X25" s="68">
        <v>14.1</v>
      </c>
      <c r="Y25" s="68">
        <f>((Table24[[#This Row],[GEX QbitLib conc ng/ul]])/(660*Table24[[#This Row],[GEX Lib average peak]]))*1000000</f>
        <v>52.490507035961578</v>
      </c>
      <c r="Z25" s="449">
        <v>13.6</v>
      </c>
      <c r="AA25" s="38">
        <v>44967</v>
      </c>
      <c r="AB25" s="68">
        <v>383</v>
      </c>
      <c r="AC25" s="449">
        <f>((Table24[[#This Row],[ATAC Qubit conc ng/ul]])/(660*Table24[[#This Row],[ATAC Lib Average peak]]))*1000000</f>
        <v>53.801724820001581</v>
      </c>
      <c r="AD25" s="13" t="s">
        <v>932</v>
      </c>
      <c r="AE25" s="37"/>
      <c r="AF25" s="37" t="s">
        <v>3608</v>
      </c>
      <c r="AG25" s="37">
        <v>3</v>
      </c>
      <c r="AH25" s="37" t="s">
        <v>148</v>
      </c>
    </row>
    <row r="26" spans="1:34">
      <c r="A26" s="215" t="s">
        <v>629</v>
      </c>
      <c r="B26" s="460" t="s">
        <v>630</v>
      </c>
      <c r="C26" s="88">
        <f>IFERROR(VLOOKUP(D26,Mapping!AW:BA,5,FALSE),"")</f>
        <v>2</v>
      </c>
      <c r="D26" s="97" t="s">
        <v>925</v>
      </c>
      <c r="E26" s="26" t="s">
        <v>3239</v>
      </c>
      <c r="F26" s="253">
        <v>44966</v>
      </c>
      <c r="G26" s="26" t="s">
        <v>2916</v>
      </c>
      <c r="H26" s="26" t="s">
        <v>3603</v>
      </c>
      <c r="I26" s="13" t="s">
        <v>3609</v>
      </c>
      <c r="J26" s="67">
        <v>7000</v>
      </c>
      <c r="K26" s="38">
        <v>44967</v>
      </c>
      <c r="L26" s="69" t="s">
        <v>3604</v>
      </c>
      <c r="M26" s="38">
        <v>44967</v>
      </c>
      <c r="N26" s="36" t="s">
        <v>3605</v>
      </c>
      <c r="O26" s="38">
        <v>44967</v>
      </c>
      <c r="P26" s="37">
        <v>527</v>
      </c>
      <c r="Q26" s="68">
        <v>0.36199999999999999</v>
      </c>
      <c r="R26" s="68">
        <v>12.67</v>
      </c>
      <c r="S26" s="37" t="s">
        <v>2483</v>
      </c>
      <c r="T26" s="37" t="s">
        <v>3364</v>
      </c>
      <c r="U26" s="37" t="s">
        <v>3335</v>
      </c>
      <c r="V26" s="38">
        <v>44967</v>
      </c>
      <c r="W26" s="37">
        <v>442</v>
      </c>
      <c r="X26" s="68">
        <v>39</v>
      </c>
      <c r="Y26" s="68">
        <f>((Table24[[#This Row],[GEX QbitLib conc ng/ul]])/(660*Table24[[#This Row],[GEX Lib average peak]]))*1000000</f>
        <v>133.68983957219251</v>
      </c>
      <c r="Z26" s="449">
        <v>8.36</v>
      </c>
      <c r="AA26" s="38">
        <v>44967</v>
      </c>
      <c r="AB26" s="68">
        <v>398</v>
      </c>
      <c r="AC26" s="449">
        <f>((Table24[[#This Row],[ATAC Qubit conc ng/ul]])/(660*Table24[[#This Row],[ATAC Lib Average peak]]))*1000000</f>
        <v>31.825795644891119</v>
      </c>
      <c r="AD26" s="13" t="s">
        <v>932</v>
      </c>
      <c r="AE26" s="37"/>
      <c r="AF26" s="37" t="s">
        <v>3608</v>
      </c>
      <c r="AG26" s="37">
        <v>3</v>
      </c>
      <c r="AH26" s="37" t="s">
        <v>148</v>
      </c>
    </row>
    <row r="27" spans="1:34">
      <c r="A27" s="215" t="s">
        <v>614</v>
      </c>
      <c r="B27" s="199" t="s">
        <v>615</v>
      </c>
      <c r="C27" s="88">
        <f>IFERROR(VLOOKUP(D27,Mapping!AW:BA,5,FALSE),"")</f>
        <v>2</v>
      </c>
      <c r="D27" s="97" t="s">
        <v>925</v>
      </c>
      <c r="E27" s="26" t="s">
        <v>3239</v>
      </c>
      <c r="F27" s="253">
        <v>44973</v>
      </c>
      <c r="G27" s="26" t="s">
        <v>2916</v>
      </c>
      <c r="H27" s="26" t="s">
        <v>3603</v>
      </c>
      <c r="I27" s="13" t="s">
        <v>3609</v>
      </c>
      <c r="J27" s="67">
        <v>7000</v>
      </c>
      <c r="K27" s="38">
        <v>44974</v>
      </c>
      <c r="L27" s="69" t="s">
        <v>3604</v>
      </c>
      <c r="M27" s="38">
        <v>44974</v>
      </c>
      <c r="N27" s="36" t="s">
        <v>3605</v>
      </c>
      <c r="O27" s="38">
        <v>44984</v>
      </c>
      <c r="P27" s="37">
        <v>331</v>
      </c>
      <c r="Q27" s="68">
        <v>0.26800000000000002</v>
      </c>
      <c r="R27" s="68">
        <v>9.3800000000000008</v>
      </c>
      <c r="S27" s="37" t="s">
        <v>2484</v>
      </c>
      <c r="T27" s="37" t="s">
        <v>3366</v>
      </c>
      <c r="U27" s="37" t="s">
        <v>3335</v>
      </c>
      <c r="V27" s="38">
        <v>44984</v>
      </c>
      <c r="W27" s="37">
        <v>420</v>
      </c>
      <c r="X27" s="68">
        <v>7.72</v>
      </c>
      <c r="Y27" s="68">
        <f>((Table24[[#This Row],[GEX QbitLib conc ng/ul]])/(660*Table24[[#This Row],[GEX Lib average peak]]))*1000000</f>
        <v>27.849927849927848</v>
      </c>
      <c r="Z27" s="449">
        <v>1.64</v>
      </c>
      <c r="AA27" s="38">
        <v>44984</v>
      </c>
      <c r="AB27" s="68">
        <v>496</v>
      </c>
      <c r="AC27" s="449">
        <f>((Table24[[#This Row],[ATAC Qubit conc ng/ul]])/(660*Table24[[#This Row],[ATAC Lib Average peak]]))*1000000</f>
        <v>5.0097751710654927</v>
      </c>
      <c r="AD27" s="13" t="s">
        <v>932</v>
      </c>
      <c r="AE27" s="37"/>
      <c r="AF27" s="37" t="s">
        <v>3608</v>
      </c>
      <c r="AG27" s="37">
        <v>3</v>
      </c>
      <c r="AH27" s="37" t="s">
        <v>148</v>
      </c>
    </row>
    <row r="28" spans="1:34">
      <c r="A28" s="215" t="s">
        <v>597</v>
      </c>
      <c r="B28" s="198" t="s">
        <v>598</v>
      </c>
      <c r="C28" s="88">
        <f>IFERROR(VLOOKUP(D28,Mapping!AW:BA,5,FALSE),"")</f>
        <v>2</v>
      </c>
      <c r="D28" s="97" t="s">
        <v>925</v>
      </c>
      <c r="E28" s="26" t="s">
        <v>3239</v>
      </c>
      <c r="F28" s="253">
        <v>44973</v>
      </c>
      <c r="G28" s="26" t="s">
        <v>2916</v>
      </c>
      <c r="H28" s="26" t="s">
        <v>3603</v>
      </c>
      <c r="I28" s="13" t="s">
        <v>3609</v>
      </c>
      <c r="J28" s="67">
        <v>7000</v>
      </c>
      <c r="K28" s="38">
        <v>44974</v>
      </c>
      <c r="L28" s="69" t="s">
        <v>3604</v>
      </c>
      <c r="M28" s="38">
        <v>44974</v>
      </c>
      <c r="N28" s="36" t="s">
        <v>3605</v>
      </c>
      <c r="O28" s="38">
        <v>44984</v>
      </c>
      <c r="P28" s="37">
        <v>601</v>
      </c>
      <c r="Q28" s="68">
        <v>0.35</v>
      </c>
      <c r="R28" s="68">
        <v>12.25</v>
      </c>
      <c r="S28" s="37" t="s">
        <v>2485</v>
      </c>
      <c r="T28" s="37" t="s">
        <v>2481</v>
      </c>
      <c r="U28" s="37" t="s">
        <v>3335</v>
      </c>
      <c r="V28" s="38">
        <v>44984</v>
      </c>
      <c r="W28" s="37">
        <v>458</v>
      </c>
      <c r="X28" s="68">
        <v>11.2</v>
      </c>
      <c r="Y28" s="68">
        <f>((Table24[[#This Row],[GEX QbitLib conc ng/ul]])/(660*Table24[[#This Row],[GEX Lib average peak]]))*1000000</f>
        <v>37.051740108508668</v>
      </c>
      <c r="Z28" s="449">
        <v>1.65</v>
      </c>
      <c r="AA28" s="38">
        <v>44984</v>
      </c>
      <c r="AB28" s="68">
        <v>521</v>
      </c>
      <c r="AC28" s="449">
        <f>((Table24[[#This Row],[ATAC Qubit conc ng/ul]])/(660*Table24[[#This Row],[ATAC Lib Average peak]]))*1000000</f>
        <v>4.7984644913627639</v>
      </c>
      <c r="AD28" s="13" t="s">
        <v>932</v>
      </c>
      <c r="AE28" s="37"/>
      <c r="AF28" s="37" t="s">
        <v>3608</v>
      </c>
      <c r="AG28" s="37">
        <v>3</v>
      </c>
      <c r="AH28" s="37" t="s">
        <v>148</v>
      </c>
    </row>
    <row r="29" spans="1:34">
      <c r="A29" s="215" t="s">
        <v>626</v>
      </c>
      <c r="B29" s="217" t="s">
        <v>627</v>
      </c>
      <c r="C29" s="88">
        <f>IFERROR(VLOOKUP(D29,Mapping!AW:BA,5,FALSE),"")</f>
        <v>2</v>
      </c>
      <c r="D29" s="97" t="s">
        <v>925</v>
      </c>
      <c r="E29" s="26" t="s">
        <v>3239</v>
      </c>
      <c r="F29" s="253">
        <v>44973</v>
      </c>
      <c r="G29" s="26" t="s">
        <v>2916</v>
      </c>
      <c r="H29" s="26" t="s">
        <v>3603</v>
      </c>
      <c r="I29" s="13" t="s">
        <v>3609</v>
      </c>
      <c r="J29" s="67">
        <v>7000</v>
      </c>
      <c r="K29" s="38">
        <v>44974</v>
      </c>
      <c r="L29" s="69" t="s">
        <v>3604</v>
      </c>
      <c r="M29" s="38">
        <v>44974</v>
      </c>
      <c r="N29" s="36" t="s">
        <v>3605</v>
      </c>
      <c r="O29" s="38">
        <v>44984</v>
      </c>
      <c r="P29" s="37">
        <v>406</v>
      </c>
      <c r="Q29" s="68">
        <v>7.34</v>
      </c>
      <c r="R29" s="68">
        <v>25</v>
      </c>
      <c r="S29" s="37" t="s">
        <v>2486</v>
      </c>
      <c r="T29" s="37" t="s">
        <v>2482</v>
      </c>
      <c r="U29" s="37" t="s">
        <v>3335</v>
      </c>
      <c r="V29" s="38">
        <v>44984</v>
      </c>
      <c r="W29" s="37">
        <v>420</v>
      </c>
      <c r="X29" s="68">
        <v>8.76</v>
      </c>
      <c r="Y29" s="68">
        <f>((Table24[[#This Row],[GEX QbitLib conc ng/ul]])/(660*Table24[[#This Row],[GEX Lib average peak]]))*1000000</f>
        <v>31.601731601731601</v>
      </c>
      <c r="Z29" s="449">
        <v>3.12</v>
      </c>
      <c r="AA29" s="38">
        <v>44984</v>
      </c>
      <c r="AB29" s="68">
        <v>522</v>
      </c>
      <c r="AC29" s="449">
        <f>((Table24[[#This Row],[ATAC Qubit conc ng/ul]])/(660*Table24[[#This Row],[ATAC Lib Average peak]]))*1000000</f>
        <v>9.0560780215952636</v>
      </c>
      <c r="AD29" s="13" t="s">
        <v>932</v>
      </c>
      <c r="AE29" s="37"/>
      <c r="AF29" s="37" t="s">
        <v>3608</v>
      </c>
      <c r="AG29" s="37">
        <v>3</v>
      </c>
      <c r="AH29" s="37" t="s">
        <v>148</v>
      </c>
    </row>
    <row r="30" spans="1:34">
      <c r="A30" s="215">
        <v>1165</v>
      </c>
      <c r="B30" s="116" t="s">
        <v>184</v>
      </c>
      <c r="C30" s="88">
        <f>IFERROR(VLOOKUP(D30,Mapping!AW:BA,5,FALSE),"")</f>
        <v>2</v>
      </c>
      <c r="D30" s="97" t="s">
        <v>925</v>
      </c>
      <c r="E30" s="26" t="s">
        <v>3239</v>
      </c>
      <c r="F30" s="253">
        <v>44980</v>
      </c>
      <c r="G30" s="26" t="s">
        <v>2916</v>
      </c>
      <c r="H30" s="26" t="s">
        <v>3603</v>
      </c>
      <c r="I30" s="13" t="s">
        <v>3609</v>
      </c>
      <c r="J30" s="67">
        <v>7000</v>
      </c>
      <c r="K30" s="38">
        <v>44981</v>
      </c>
      <c r="L30" s="69" t="s">
        <v>3604</v>
      </c>
      <c r="M30" s="38">
        <v>44981</v>
      </c>
      <c r="N30" s="36" t="s">
        <v>3605</v>
      </c>
      <c r="O30" s="38">
        <v>44984</v>
      </c>
      <c r="P30" s="37">
        <v>682</v>
      </c>
      <c r="Q30" s="68">
        <v>1.25</v>
      </c>
      <c r="R30" s="68">
        <v>25</v>
      </c>
      <c r="S30" s="37" t="s">
        <v>2487</v>
      </c>
      <c r="T30" s="37" t="s">
        <v>2483</v>
      </c>
      <c r="U30" s="37" t="s">
        <v>3335</v>
      </c>
      <c r="V30" s="38">
        <v>44984</v>
      </c>
      <c r="W30" s="37">
        <v>435</v>
      </c>
      <c r="X30" s="68">
        <v>24.6</v>
      </c>
      <c r="Y30" s="68">
        <f>((Table24[[#This Row],[GEX QbitLib conc ng/ul]])/(660*Table24[[#This Row],[GEX Lib average peak]]))*1000000</f>
        <v>85.684430512016732</v>
      </c>
      <c r="Z30" s="449">
        <v>29.6</v>
      </c>
      <c r="AA30" s="38">
        <v>44984</v>
      </c>
      <c r="AB30" s="68">
        <v>529</v>
      </c>
      <c r="AC30" s="449">
        <f>((Table24[[#This Row],[ATAC Qubit conc ng/ul]])/(660*Table24[[#This Row],[ATAC Lib Average peak]]))*1000000</f>
        <v>84.779744515094237</v>
      </c>
      <c r="AD30" s="13" t="s">
        <v>932</v>
      </c>
      <c r="AE30" s="37"/>
      <c r="AF30" s="37" t="s">
        <v>3608</v>
      </c>
      <c r="AG30" s="37">
        <v>3</v>
      </c>
      <c r="AH30" s="37" t="s">
        <v>148</v>
      </c>
    </row>
    <row r="31" spans="1:34">
      <c r="A31" s="215">
        <v>1160</v>
      </c>
      <c r="B31" s="217" t="s">
        <v>180</v>
      </c>
      <c r="C31" s="88">
        <f>IFERROR(VLOOKUP(D31,Mapping!AW:BA,5,FALSE),"")</f>
        <v>2</v>
      </c>
      <c r="D31" s="97" t="s">
        <v>925</v>
      </c>
      <c r="E31" s="26" t="s">
        <v>3239</v>
      </c>
      <c r="F31" s="253">
        <v>44980</v>
      </c>
      <c r="G31" s="26" t="s">
        <v>2916</v>
      </c>
      <c r="H31" s="26" t="s">
        <v>3603</v>
      </c>
      <c r="I31" s="13" t="s">
        <v>3609</v>
      </c>
      <c r="J31" s="67">
        <v>7000</v>
      </c>
      <c r="K31" s="38">
        <v>44981</v>
      </c>
      <c r="L31" s="69" t="s">
        <v>3604</v>
      </c>
      <c r="M31" s="38">
        <v>44981</v>
      </c>
      <c r="N31" s="36" t="s">
        <v>3605</v>
      </c>
      <c r="O31" s="38">
        <v>44984</v>
      </c>
      <c r="P31" s="37">
        <v>789</v>
      </c>
      <c r="Q31" s="68">
        <v>0.41199999999999998</v>
      </c>
      <c r="R31" s="68">
        <v>14.42</v>
      </c>
      <c r="S31" s="37" t="s">
        <v>2475</v>
      </c>
      <c r="T31" s="37" t="s">
        <v>2484</v>
      </c>
      <c r="U31" s="37" t="s">
        <v>3335</v>
      </c>
      <c r="V31" s="38">
        <v>44984</v>
      </c>
      <c r="W31" s="37">
        <v>399</v>
      </c>
      <c r="X31" s="68">
        <v>23.4</v>
      </c>
      <c r="Y31" s="68">
        <f>((Table24[[#This Row],[GEX QbitLib conc ng/ul]])/(660*Table24[[#This Row],[GEX Lib average peak]]))*1000000</f>
        <v>88.858509911141496</v>
      </c>
      <c r="Z31" s="449">
        <v>35.6</v>
      </c>
      <c r="AA31" s="38">
        <v>44984</v>
      </c>
      <c r="AB31" s="68">
        <v>504</v>
      </c>
      <c r="AC31" s="449">
        <f>((Table24[[#This Row],[ATAC Qubit conc ng/ul]])/(660*Table24[[#This Row],[ATAC Lib Average peak]]))*1000000</f>
        <v>107.02260702260703</v>
      </c>
      <c r="AD31" s="13" t="s">
        <v>932</v>
      </c>
      <c r="AE31" s="37"/>
      <c r="AF31" s="37" t="s">
        <v>3608</v>
      </c>
      <c r="AG31" s="37">
        <v>3</v>
      </c>
      <c r="AH31" s="37" t="s">
        <v>148</v>
      </c>
    </row>
    <row r="32" spans="1:34">
      <c r="A32" s="215" t="s">
        <v>623</v>
      </c>
      <c r="B32" s="217" t="s">
        <v>624</v>
      </c>
      <c r="C32" s="88">
        <f>IFERROR(VLOOKUP(D32,Mapping!AW:BA,5,FALSE),"")</f>
        <v>2</v>
      </c>
      <c r="D32" s="97" t="s">
        <v>925</v>
      </c>
      <c r="E32" s="26" t="s">
        <v>3239</v>
      </c>
      <c r="F32" s="253">
        <v>44980</v>
      </c>
      <c r="G32" s="26" t="s">
        <v>2916</v>
      </c>
      <c r="H32" s="26" t="s">
        <v>3603</v>
      </c>
      <c r="I32" s="13" t="s">
        <v>950</v>
      </c>
      <c r="J32" s="67">
        <v>7000</v>
      </c>
      <c r="K32" s="38">
        <v>44981</v>
      </c>
      <c r="L32" s="69" t="s">
        <v>3604</v>
      </c>
      <c r="M32" s="38">
        <v>44993</v>
      </c>
      <c r="N32" s="36" t="s">
        <v>3605</v>
      </c>
      <c r="O32" s="38">
        <v>44994</v>
      </c>
      <c r="P32" s="37">
        <v>977</v>
      </c>
      <c r="Q32" s="68">
        <v>0.32800000000000001</v>
      </c>
      <c r="R32" s="68">
        <v>11.48</v>
      </c>
      <c r="S32" s="37" t="s">
        <v>1452</v>
      </c>
      <c r="T32" s="37" t="s">
        <v>2485</v>
      </c>
      <c r="U32" s="37" t="s">
        <v>3335</v>
      </c>
      <c r="V32" s="38">
        <v>44984</v>
      </c>
      <c r="W32" s="37">
        <v>387</v>
      </c>
      <c r="X32" s="68">
        <v>9.16</v>
      </c>
      <c r="Y32" s="68">
        <f>((Table24[[#This Row],[GEX QbitLib conc ng/ul]])/(660*Table24[[#This Row],[GEX Lib average peak]]))*1000000</f>
        <v>35.862500978780048</v>
      </c>
      <c r="Z32" s="449">
        <v>26.4</v>
      </c>
      <c r="AA32" s="38">
        <v>44984</v>
      </c>
      <c r="AB32" s="68">
        <v>411</v>
      </c>
      <c r="AC32" s="449">
        <f>((Table24[[#This Row],[ATAC Qubit conc ng/ul]])/(660*Table24[[#This Row],[ATAC Lib Average peak]]))*1000000</f>
        <v>97.323600973236012</v>
      </c>
      <c r="AD32" s="13" t="s">
        <v>932</v>
      </c>
      <c r="AE32" s="37"/>
      <c r="AF32" s="37" t="s">
        <v>3608</v>
      </c>
      <c r="AG32" s="37">
        <v>3</v>
      </c>
      <c r="AH32" s="37" t="s">
        <v>148</v>
      </c>
    </row>
    <row r="33" spans="1:34">
      <c r="A33" s="215" t="s">
        <v>607</v>
      </c>
      <c r="B33" s="304" t="s">
        <v>608</v>
      </c>
      <c r="C33" s="88">
        <f>IFERROR(VLOOKUP(D33,Mapping!AW:BA,5,FALSE),"")</f>
        <v>2</v>
      </c>
      <c r="D33" s="97" t="s">
        <v>925</v>
      </c>
      <c r="E33" s="26" t="s">
        <v>3239</v>
      </c>
      <c r="F33" s="253">
        <v>44987</v>
      </c>
      <c r="G33" s="26" t="s">
        <v>2916</v>
      </c>
      <c r="H33" s="26" t="s">
        <v>3603</v>
      </c>
      <c r="I33" s="13" t="s">
        <v>935</v>
      </c>
      <c r="J33" s="67">
        <v>7000</v>
      </c>
      <c r="K33" s="38">
        <v>44988</v>
      </c>
      <c r="L33" s="69" t="s">
        <v>3604</v>
      </c>
      <c r="M33" s="38">
        <v>44988</v>
      </c>
      <c r="N33" s="36" t="s">
        <v>3605</v>
      </c>
      <c r="O33" s="38">
        <v>44991</v>
      </c>
      <c r="P33" s="37">
        <v>668</v>
      </c>
      <c r="Q33" s="68">
        <v>1.29</v>
      </c>
      <c r="R33" s="68">
        <v>25</v>
      </c>
      <c r="S33" s="37" t="s">
        <v>3610</v>
      </c>
      <c r="T33" s="37" t="s">
        <v>2486</v>
      </c>
      <c r="U33" s="37" t="s">
        <v>3335</v>
      </c>
      <c r="V33" s="38">
        <v>44991</v>
      </c>
      <c r="W33" s="37">
        <v>356</v>
      </c>
      <c r="X33" s="68">
        <v>19.100000000000001</v>
      </c>
      <c r="Y33" s="68">
        <f>((Table24[[#This Row],[GEX QbitLib conc ng/ul]])/(660*Table24[[#This Row],[GEX Lib average peak]]))*1000000</f>
        <v>81.290432414027933</v>
      </c>
      <c r="Z33" s="449">
        <v>5.62</v>
      </c>
      <c r="AA33" s="38">
        <v>44991</v>
      </c>
      <c r="AB33" s="68">
        <v>479</v>
      </c>
      <c r="AC33" s="449">
        <f>((Table24[[#This Row],[ATAC Qubit conc ng/ul]])/(660*Table24[[#This Row],[ATAC Lib Average peak]]))*1000000</f>
        <v>17.776934269627382</v>
      </c>
      <c r="AD33" s="13" t="s">
        <v>932</v>
      </c>
      <c r="AE33" s="37"/>
      <c r="AF33" s="37" t="s">
        <v>3608</v>
      </c>
      <c r="AG33" s="37">
        <v>3</v>
      </c>
      <c r="AH33" s="37" t="s">
        <v>148</v>
      </c>
    </row>
    <row r="34" spans="1:34">
      <c r="A34" s="215">
        <v>1072</v>
      </c>
      <c r="B34" s="36" t="s">
        <v>149</v>
      </c>
      <c r="C34" s="88">
        <f>IFERROR(VLOOKUP(D34,Mapping!AW:BA,5,FALSE),"")</f>
        <v>2</v>
      </c>
      <c r="D34" s="97" t="s">
        <v>925</v>
      </c>
      <c r="E34" s="26" t="s">
        <v>3239</v>
      </c>
      <c r="F34" s="253">
        <v>44987</v>
      </c>
      <c r="G34" s="26" t="s">
        <v>2916</v>
      </c>
      <c r="H34" s="26" t="s">
        <v>3603</v>
      </c>
      <c r="I34" s="13" t="s">
        <v>3609</v>
      </c>
      <c r="J34" s="67">
        <v>7000</v>
      </c>
      <c r="K34" s="38">
        <v>44988</v>
      </c>
      <c r="L34" s="69" t="s">
        <v>3604</v>
      </c>
      <c r="M34" s="38">
        <v>44988</v>
      </c>
      <c r="N34" s="36" t="s">
        <v>3605</v>
      </c>
      <c r="O34" s="38">
        <v>44991</v>
      </c>
      <c r="P34" s="37">
        <v>524</v>
      </c>
      <c r="Q34" s="68">
        <v>0.59799999999999998</v>
      </c>
      <c r="R34" s="68">
        <v>20.93</v>
      </c>
      <c r="S34" s="37" t="s">
        <v>1434</v>
      </c>
      <c r="T34" s="37" t="s">
        <v>2487</v>
      </c>
      <c r="U34" s="37" t="s">
        <v>3335</v>
      </c>
      <c r="V34" s="38">
        <v>44991</v>
      </c>
      <c r="W34" s="37">
        <v>372</v>
      </c>
      <c r="X34" s="68">
        <v>20.6</v>
      </c>
      <c r="Y34" s="68">
        <f>((Table24[[#This Row],[GEX QbitLib conc ng/ul]])/(660*Table24[[#This Row],[GEX Lib average peak]]))*1000000</f>
        <v>83.903551645487127</v>
      </c>
      <c r="Z34" s="449">
        <v>12.1</v>
      </c>
      <c r="AA34" s="38">
        <v>44991</v>
      </c>
      <c r="AB34" s="68">
        <v>492</v>
      </c>
      <c r="AC34" s="449">
        <f>((Table24[[#This Row],[ATAC Qubit conc ng/ul]])/(660*Table24[[#This Row],[ATAC Lib Average peak]]))*1000000</f>
        <v>37.262872628726285</v>
      </c>
      <c r="AD34" s="13" t="s">
        <v>932</v>
      </c>
      <c r="AE34" s="37"/>
      <c r="AF34" s="37" t="s">
        <v>3608</v>
      </c>
      <c r="AG34" s="37">
        <v>3</v>
      </c>
      <c r="AH34" s="37" t="s">
        <v>148</v>
      </c>
    </row>
    <row r="35" spans="1:34">
      <c r="A35" s="215">
        <v>1122</v>
      </c>
      <c r="B35" s="36" t="s">
        <v>164</v>
      </c>
      <c r="C35" s="88">
        <f>IFERROR(VLOOKUP(D35,Mapping!AW:BA,5,FALSE),"")</f>
        <v>2</v>
      </c>
      <c r="D35" s="97" t="s">
        <v>925</v>
      </c>
      <c r="E35" s="26" t="s">
        <v>3239</v>
      </c>
      <c r="F35" s="253">
        <v>44987</v>
      </c>
      <c r="G35" s="26" t="s">
        <v>2916</v>
      </c>
      <c r="H35" s="26" t="s">
        <v>3603</v>
      </c>
      <c r="I35" s="13" t="s">
        <v>3609</v>
      </c>
      <c r="J35" s="67">
        <v>7000</v>
      </c>
      <c r="K35" s="38">
        <v>44988</v>
      </c>
      <c r="L35" s="69" t="s">
        <v>3604</v>
      </c>
      <c r="M35" s="38">
        <v>44988</v>
      </c>
      <c r="N35" s="36" t="s">
        <v>3605</v>
      </c>
      <c r="O35" s="38">
        <v>44991</v>
      </c>
      <c r="P35" s="37">
        <v>849</v>
      </c>
      <c r="Q35" s="68">
        <v>0.98799999999999999</v>
      </c>
      <c r="R35" s="68">
        <v>25</v>
      </c>
      <c r="S35" s="37" t="s">
        <v>1436</v>
      </c>
      <c r="T35" s="37" t="s">
        <v>2475</v>
      </c>
      <c r="U35" s="37" t="s">
        <v>3335</v>
      </c>
      <c r="V35" s="38">
        <v>44991</v>
      </c>
      <c r="W35" s="37">
        <v>409</v>
      </c>
      <c r="X35" s="68">
        <v>12.6</v>
      </c>
      <c r="Y35" s="68">
        <f>((Table24[[#This Row],[GEX QbitLib conc ng/ul]])/(660*Table24[[#This Row],[GEX Lib average peak]]))*1000000</f>
        <v>46.677039342076021</v>
      </c>
      <c r="Z35" s="449">
        <v>15.8</v>
      </c>
      <c r="AA35" s="38">
        <v>44991</v>
      </c>
      <c r="AB35" s="68">
        <v>510</v>
      </c>
      <c r="AC35" s="449">
        <f>((Table24[[#This Row],[ATAC Qubit conc ng/ul]])/(660*Table24[[#This Row],[ATAC Lib Average peak]]))*1000000</f>
        <v>46.939988116458707</v>
      </c>
      <c r="AD35" s="13" t="s">
        <v>932</v>
      </c>
      <c r="AE35" s="37"/>
      <c r="AF35" s="37" t="s">
        <v>3608</v>
      </c>
      <c r="AG35" s="37">
        <v>3</v>
      </c>
      <c r="AH35" s="37" t="s">
        <v>148</v>
      </c>
    </row>
    <row r="36" spans="1:34">
      <c r="A36" s="26">
        <v>1122</v>
      </c>
      <c r="B36" s="36" t="s">
        <v>164</v>
      </c>
      <c r="C36" s="88">
        <f>IFERROR(VLOOKUP(D36,Mapping!AW:BA,5,FALSE),"")</f>
        <v>5</v>
      </c>
      <c r="D36" s="97" t="s">
        <v>975</v>
      </c>
      <c r="E36" s="26" t="s">
        <v>3239</v>
      </c>
      <c r="F36" s="253">
        <v>44992</v>
      </c>
      <c r="G36" s="26" t="s">
        <v>2879</v>
      </c>
      <c r="H36" s="26" t="s">
        <v>3603</v>
      </c>
      <c r="I36" s="13" t="s">
        <v>935</v>
      </c>
      <c r="J36" s="67">
        <v>7000</v>
      </c>
      <c r="K36" s="38">
        <v>44993</v>
      </c>
      <c r="L36" s="69" t="s">
        <v>3604</v>
      </c>
      <c r="M36" s="38">
        <v>44993</v>
      </c>
      <c r="N36" s="36" t="s">
        <v>3605</v>
      </c>
      <c r="O36" s="38">
        <v>44994</v>
      </c>
      <c r="P36" s="37">
        <v>509</v>
      </c>
      <c r="Q36" s="68"/>
      <c r="R36" s="68"/>
      <c r="S36" s="68" t="s">
        <v>1440</v>
      </c>
      <c r="T36" s="37" t="s">
        <v>2476</v>
      </c>
      <c r="U36" s="37" t="s">
        <v>3335</v>
      </c>
      <c r="V36" s="38">
        <v>44994</v>
      </c>
      <c r="W36" s="37">
        <v>372</v>
      </c>
      <c r="X36" s="68">
        <v>23.6</v>
      </c>
      <c r="Y36" s="68">
        <f>((Table24[[#This Row],[GEX QbitLib conc ng/ul]])/(660*Table24[[#This Row],[GEX Lib average peak]]))*1000000</f>
        <v>96.122515477354185</v>
      </c>
      <c r="Z36" s="449">
        <v>14.6</v>
      </c>
      <c r="AA36" s="38">
        <v>44994</v>
      </c>
      <c r="AB36" s="68">
        <v>412</v>
      </c>
      <c r="AC36" s="449">
        <f>((Table24[[#This Row],[ATAC Qubit conc ng/ul]])/(660*Table24[[#This Row],[ATAC Lib Average peak]]))*1000000</f>
        <v>53.692262430126505</v>
      </c>
      <c r="AD36" s="13" t="s">
        <v>932</v>
      </c>
      <c r="AE36" s="37"/>
      <c r="AF36" s="37" t="s">
        <v>3611</v>
      </c>
      <c r="AG36" s="37">
        <v>3</v>
      </c>
      <c r="AH36" s="37" t="s">
        <v>148</v>
      </c>
    </row>
    <row r="37" spans="1:34">
      <c r="A37" s="26">
        <v>1152</v>
      </c>
      <c r="B37" s="36" t="s">
        <v>176</v>
      </c>
      <c r="C37" s="88">
        <f>IFERROR(VLOOKUP(D37,Mapping!AW:BA,5,FALSE),"")</f>
        <v>5</v>
      </c>
      <c r="D37" s="97" t="s">
        <v>975</v>
      </c>
      <c r="E37" s="26" t="s">
        <v>3239</v>
      </c>
      <c r="F37" s="253">
        <v>44992</v>
      </c>
      <c r="G37" s="26" t="s">
        <v>2879</v>
      </c>
      <c r="H37" s="26" t="s">
        <v>3603</v>
      </c>
      <c r="I37" s="13" t="s">
        <v>935</v>
      </c>
      <c r="J37" s="67">
        <v>7000</v>
      </c>
      <c r="K37" s="38">
        <v>44993</v>
      </c>
      <c r="L37" s="69" t="s">
        <v>3604</v>
      </c>
      <c r="M37" s="38">
        <v>44993</v>
      </c>
      <c r="N37" s="36" t="s">
        <v>3605</v>
      </c>
      <c r="O37" s="38">
        <v>44994</v>
      </c>
      <c r="P37" s="37">
        <v>367</v>
      </c>
      <c r="Q37" s="68"/>
      <c r="R37" s="68"/>
      <c r="S37" s="68" t="s">
        <v>1445</v>
      </c>
      <c r="T37" s="37" t="s">
        <v>2692</v>
      </c>
      <c r="U37" s="37" t="s">
        <v>3335</v>
      </c>
      <c r="V37" s="38">
        <v>44994</v>
      </c>
      <c r="W37" s="37">
        <v>352</v>
      </c>
      <c r="X37" s="68">
        <v>19.7</v>
      </c>
      <c r="Y37" s="68">
        <f>((Table24[[#This Row],[GEX QbitLib conc ng/ul]])/(660*Table24[[#This Row],[GEX Lib average peak]]))*1000000</f>
        <v>84.796831955922855</v>
      </c>
      <c r="Z37" s="449">
        <v>17.5</v>
      </c>
      <c r="AA37" s="38">
        <v>44994</v>
      </c>
      <c r="AB37" s="68">
        <v>417</v>
      </c>
      <c r="AC37" s="449">
        <f>((Table24[[#This Row],[ATAC Qubit conc ng/ul]])/(660*Table24[[#This Row],[ATAC Lib Average peak]]))*1000000</f>
        <v>63.585495240171497</v>
      </c>
      <c r="AD37" s="13" t="s">
        <v>932</v>
      </c>
      <c r="AE37" s="37"/>
      <c r="AF37" s="37"/>
      <c r="AG37" s="37">
        <v>3</v>
      </c>
      <c r="AH37" s="37" t="s">
        <v>148</v>
      </c>
    </row>
    <row r="38" spans="1:34">
      <c r="A38" s="26">
        <v>1191</v>
      </c>
      <c r="B38" s="36" t="s">
        <v>194</v>
      </c>
      <c r="C38" s="88">
        <f>IFERROR(VLOOKUP(D38,Mapping!AW:BA,5,FALSE),"")</f>
        <v>5</v>
      </c>
      <c r="D38" s="97" t="s">
        <v>975</v>
      </c>
      <c r="E38" s="26" t="s">
        <v>3239</v>
      </c>
      <c r="F38" s="253">
        <v>44992</v>
      </c>
      <c r="G38" s="26" t="s">
        <v>2879</v>
      </c>
      <c r="H38" s="26" t="s">
        <v>3603</v>
      </c>
      <c r="I38" s="13" t="s">
        <v>935</v>
      </c>
      <c r="J38" s="67">
        <v>7000</v>
      </c>
      <c r="K38" s="38">
        <v>44993</v>
      </c>
      <c r="L38" s="69" t="s">
        <v>3604</v>
      </c>
      <c r="M38" s="38">
        <v>44993</v>
      </c>
      <c r="N38" s="36" t="s">
        <v>3605</v>
      </c>
      <c r="O38" s="38">
        <v>44994</v>
      </c>
      <c r="P38" s="37">
        <v>790</v>
      </c>
      <c r="Q38" s="68"/>
      <c r="R38" s="68"/>
      <c r="S38" s="68" t="s">
        <v>1448</v>
      </c>
      <c r="T38" s="37" t="s">
        <v>3372</v>
      </c>
      <c r="U38" s="37" t="s">
        <v>3335</v>
      </c>
      <c r="V38" s="38">
        <v>44994</v>
      </c>
      <c r="W38" s="37">
        <v>401</v>
      </c>
      <c r="X38" s="68">
        <v>37.200000000000003</v>
      </c>
      <c r="Y38" s="68">
        <f>((Table24[[#This Row],[GEX QbitLib conc ng/ul]])/(660*Table24[[#This Row],[GEX Lib average peak]]))*1000000</f>
        <v>140.55769666742236</v>
      </c>
      <c r="Z38" s="449">
        <v>7.44</v>
      </c>
      <c r="AA38" s="38">
        <v>44994</v>
      </c>
      <c r="AB38" s="37">
        <v>419</v>
      </c>
      <c r="AC38" s="449">
        <f>((Table24[[#This Row],[ATAC Qubit conc ng/ul]])/(660*Table24[[#This Row],[ATAC Lib Average peak]]))*1000000</f>
        <v>26.903883705793014</v>
      </c>
      <c r="AD38" s="13" t="s">
        <v>932</v>
      </c>
      <c r="AE38" s="37"/>
      <c r="AF38" s="37"/>
      <c r="AG38" s="37">
        <v>3</v>
      </c>
      <c r="AH38" s="37" t="s">
        <v>148</v>
      </c>
    </row>
    <row r="39" spans="1:34">
      <c r="A39" s="85" t="s">
        <v>623</v>
      </c>
      <c r="B39" s="217" t="s">
        <v>624</v>
      </c>
      <c r="C39" s="88">
        <f>IFERROR(VLOOKUP(D39,Mapping!AW:BA,5,FALSE),"")</f>
        <v>5</v>
      </c>
      <c r="D39" s="97" t="s">
        <v>975</v>
      </c>
      <c r="E39" s="26" t="s">
        <v>3239</v>
      </c>
      <c r="F39" s="253">
        <v>44994</v>
      </c>
      <c r="G39" s="26" t="s">
        <v>2916</v>
      </c>
      <c r="H39" s="26" t="s">
        <v>3603</v>
      </c>
      <c r="I39" s="13" t="s">
        <v>935</v>
      </c>
      <c r="J39" s="67">
        <v>7000</v>
      </c>
      <c r="K39" s="38">
        <v>44995</v>
      </c>
      <c r="L39" s="69" t="s">
        <v>3604</v>
      </c>
      <c r="M39" s="38">
        <v>44995</v>
      </c>
      <c r="N39" s="36" t="s">
        <v>3605</v>
      </c>
      <c r="O39" s="38">
        <v>44995</v>
      </c>
      <c r="P39" s="37">
        <v>278</v>
      </c>
      <c r="Q39" s="68">
        <v>0.77</v>
      </c>
      <c r="R39" s="68">
        <v>25</v>
      </c>
      <c r="S39" s="68" t="s">
        <v>1985</v>
      </c>
      <c r="T39" s="37" t="s">
        <v>3373</v>
      </c>
      <c r="U39" s="37" t="s">
        <v>3335</v>
      </c>
      <c r="V39" s="38">
        <v>44995</v>
      </c>
      <c r="W39" s="37">
        <v>339</v>
      </c>
      <c r="X39" s="68">
        <v>18</v>
      </c>
      <c r="Y39" s="68">
        <f>((Table24[[#This Row],[GEX QbitLib conc ng/ul]])/(660*Table24[[#This Row],[GEX Lib average peak]]))*1000000</f>
        <v>80.450522928399039</v>
      </c>
      <c r="Z39" s="449">
        <v>10.9</v>
      </c>
      <c r="AA39" s="38">
        <v>44995</v>
      </c>
      <c r="AB39" s="37">
        <v>388</v>
      </c>
      <c r="AC39" s="449">
        <f>((Table24[[#This Row],[ATAC Qubit conc ng/ul]])/(660*Table24[[#This Row],[ATAC Lib Average peak]]))*1000000</f>
        <v>42.564823492658547</v>
      </c>
      <c r="AD39" s="13" t="s">
        <v>932</v>
      </c>
      <c r="AE39" s="37"/>
      <c r="AF39" s="37"/>
      <c r="AG39" s="37">
        <v>3</v>
      </c>
      <c r="AH39" s="37" t="s">
        <v>148</v>
      </c>
    </row>
    <row r="40" spans="1:34">
      <c r="A40" s="26" t="s">
        <v>633</v>
      </c>
      <c r="B40" s="217" t="s">
        <v>634</v>
      </c>
      <c r="C40" s="88">
        <f>IFERROR(VLOOKUP(D40,Mapping!AW:BA,5,FALSE),"")</f>
        <v>5</v>
      </c>
      <c r="D40" s="97" t="s">
        <v>975</v>
      </c>
      <c r="E40" s="26" t="s">
        <v>3239</v>
      </c>
      <c r="F40" s="253">
        <v>44994</v>
      </c>
      <c r="G40" s="26" t="s">
        <v>2916</v>
      </c>
      <c r="H40" s="26" t="s">
        <v>3603</v>
      </c>
      <c r="I40" s="13" t="s">
        <v>3609</v>
      </c>
      <c r="J40" s="67">
        <v>7000</v>
      </c>
      <c r="K40" s="38">
        <v>44995</v>
      </c>
      <c r="L40" s="69" t="s">
        <v>3604</v>
      </c>
      <c r="M40" s="38">
        <v>44995</v>
      </c>
      <c r="N40" s="36" t="s">
        <v>3605</v>
      </c>
      <c r="O40" s="38">
        <v>44995</v>
      </c>
      <c r="P40" s="37">
        <v>506</v>
      </c>
      <c r="Q40" s="68">
        <v>3.96</v>
      </c>
      <c r="R40" s="68">
        <v>25</v>
      </c>
      <c r="S40" s="37" t="s">
        <v>1987</v>
      </c>
      <c r="T40" s="37" t="s">
        <v>1418</v>
      </c>
      <c r="U40" s="37" t="s">
        <v>3335</v>
      </c>
      <c r="V40" s="38">
        <v>44995</v>
      </c>
      <c r="W40" s="37">
        <v>450</v>
      </c>
      <c r="X40" s="68">
        <v>44.8</v>
      </c>
      <c r="Y40" s="68">
        <f>((Table24[[#This Row],[GEX QbitLib conc ng/ul]])/(660*Table24[[#This Row],[GEX Lib average peak]]))*1000000</f>
        <v>150.84175084175084</v>
      </c>
      <c r="Z40" s="449">
        <v>6.34</v>
      </c>
      <c r="AA40" s="38">
        <v>44995</v>
      </c>
      <c r="AB40" s="37">
        <v>518</v>
      </c>
      <c r="AC40" s="449">
        <f>((Table24[[#This Row],[ATAC Qubit conc ng/ul]])/(660*Table24[[#This Row],[ATAC Lib Average peak]]))*1000000</f>
        <v>18.544518544518542</v>
      </c>
      <c r="AD40" s="13" t="s">
        <v>932</v>
      </c>
      <c r="AE40" s="37"/>
      <c r="AF40" s="37"/>
      <c r="AG40" s="37">
        <v>3</v>
      </c>
      <c r="AH40" s="37" t="s">
        <v>148</v>
      </c>
    </row>
    <row r="41" spans="1:34">
      <c r="A41" s="215">
        <v>1060</v>
      </c>
      <c r="B41" s="217" t="s">
        <v>180</v>
      </c>
      <c r="C41" s="88">
        <f>IFERROR(VLOOKUP(D41,Mapping!AW:BA,5,FALSE),"")</f>
        <v>5</v>
      </c>
      <c r="D41" s="97" t="s">
        <v>975</v>
      </c>
      <c r="E41" s="26" t="s">
        <v>3239</v>
      </c>
      <c r="F41" s="253">
        <v>44994</v>
      </c>
      <c r="G41" s="26" t="s">
        <v>2916</v>
      </c>
      <c r="H41" s="26" t="s">
        <v>3603</v>
      </c>
      <c r="I41" s="13" t="s">
        <v>3609</v>
      </c>
      <c r="J41" s="67">
        <v>7000</v>
      </c>
      <c r="K41" s="38">
        <v>44995</v>
      </c>
      <c r="L41" s="69" t="s">
        <v>3604</v>
      </c>
      <c r="M41" s="38">
        <v>44995</v>
      </c>
      <c r="N41" s="36" t="s">
        <v>3605</v>
      </c>
      <c r="O41" s="38">
        <v>44995</v>
      </c>
      <c r="P41" s="37">
        <v>570</v>
      </c>
      <c r="Q41" s="68">
        <v>1.1499999999999999</v>
      </c>
      <c r="R41" s="68">
        <v>25</v>
      </c>
      <c r="S41" s="37" t="s">
        <v>1422</v>
      </c>
      <c r="T41" s="37" t="s">
        <v>1434</v>
      </c>
      <c r="U41" s="37" t="s">
        <v>3335</v>
      </c>
      <c r="V41" s="38">
        <v>44995</v>
      </c>
      <c r="W41" s="37">
        <v>412</v>
      </c>
      <c r="X41" s="68">
        <v>39.799999999999997</v>
      </c>
      <c r="Y41" s="68">
        <f>((Table24[[#This Row],[GEX QbitLib conc ng/ul]])/(660*Table24[[#This Row],[GEX Lib average peak]]))*1000000</f>
        <v>146.36657840541335</v>
      </c>
      <c r="Z41" s="449">
        <v>7.04</v>
      </c>
      <c r="AA41" s="38">
        <v>44995</v>
      </c>
      <c r="AB41" s="37">
        <v>488</v>
      </c>
      <c r="AC41" s="449">
        <f>((Table24[[#This Row],[ATAC Qubit conc ng/ul]])/(660*Table24[[#This Row],[ATAC Lib Average peak]]))*1000000</f>
        <v>21.857923497267759</v>
      </c>
      <c r="AD41" s="13" t="s">
        <v>932</v>
      </c>
      <c r="AE41" s="37"/>
      <c r="AF41" s="37"/>
      <c r="AG41" s="37">
        <v>3</v>
      </c>
      <c r="AH41" s="37" t="s">
        <v>148</v>
      </c>
    </row>
    <row r="42" spans="1:34">
      <c r="A42" s="215" t="s">
        <v>611</v>
      </c>
      <c r="B42" s="217" t="s">
        <v>612</v>
      </c>
      <c r="C42" s="88">
        <f>IFERROR(VLOOKUP(D42,Mapping!AW:BA,5,FALSE),"")</f>
        <v>5</v>
      </c>
      <c r="D42" s="97" t="s">
        <v>975</v>
      </c>
      <c r="E42" s="26" t="s">
        <v>3239</v>
      </c>
      <c r="F42" s="253">
        <v>44999</v>
      </c>
      <c r="G42" s="26" t="s">
        <v>2879</v>
      </c>
      <c r="H42" s="26" t="s">
        <v>3603</v>
      </c>
      <c r="I42" s="13" t="s">
        <v>3609</v>
      </c>
      <c r="J42" s="67">
        <v>7000</v>
      </c>
      <c r="K42" s="38">
        <v>45000</v>
      </c>
      <c r="L42" s="69" t="s">
        <v>3604</v>
      </c>
      <c r="M42" s="38">
        <v>45000</v>
      </c>
      <c r="N42" s="36" t="s">
        <v>3605</v>
      </c>
      <c r="O42" s="38"/>
      <c r="P42" s="37"/>
      <c r="Q42" s="68">
        <v>1.79</v>
      </c>
      <c r="R42" s="68">
        <v>25</v>
      </c>
      <c r="S42" s="37" t="s">
        <v>2496</v>
      </c>
      <c r="T42" s="37" t="s">
        <v>1436</v>
      </c>
      <c r="U42" s="37" t="s">
        <v>3335</v>
      </c>
      <c r="V42" s="38">
        <v>45002</v>
      </c>
      <c r="W42" s="37">
        <v>423</v>
      </c>
      <c r="X42" s="68">
        <v>9.9600000000000009</v>
      </c>
      <c r="Y42" s="68">
        <f>((Table24[[#This Row],[GEX QbitLib conc ng/ul]])/(660*Table24[[#This Row],[GEX Lib average peak]]))*1000000</f>
        <v>35.675908016333551</v>
      </c>
      <c r="Z42" s="449">
        <v>3.98</v>
      </c>
      <c r="AA42" s="38">
        <v>45002</v>
      </c>
      <c r="AB42" s="37">
        <v>360</v>
      </c>
      <c r="AC42" s="449">
        <f>((Table24[[#This Row],[ATAC Qubit conc ng/ul]])/(660*Table24[[#This Row],[ATAC Lib Average peak]]))*1000000</f>
        <v>16.750841750841751</v>
      </c>
      <c r="AD42" s="13" t="s">
        <v>932</v>
      </c>
      <c r="AE42" s="37"/>
      <c r="AF42" s="37"/>
      <c r="AG42" s="37">
        <v>3</v>
      </c>
      <c r="AH42" s="37" t="s">
        <v>148</v>
      </c>
    </row>
    <row r="43" spans="1:34">
      <c r="A43" s="215">
        <v>1149</v>
      </c>
      <c r="B43" s="217" t="s">
        <v>170</v>
      </c>
      <c r="C43" s="88">
        <f>IFERROR(VLOOKUP(D43,Mapping!AW:BA,5,FALSE),"")</f>
        <v>1</v>
      </c>
      <c r="D43" s="484" t="s">
        <v>905</v>
      </c>
      <c r="E43" s="26" t="s">
        <v>3239</v>
      </c>
      <c r="F43" s="253">
        <v>45001</v>
      </c>
      <c r="G43" s="26" t="s">
        <v>2916</v>
      </c>
      <c r="H43" s="26" t="s">
        <v>3603</v>
      </c>
      <c r="I43" s="13" t="s">
        <v>3612</v>
      </c>
      <c r="J43" s="67">
        <v>7000</v>
      </c>
      <c r="K43" s="38">
        <v>45002</v>
      </c>
      <c r="L43" s="69" t="s">
        <v>3604</v>
      </c>
      <c r="M43" s="38">
        <v>45002</v>
      </c>
      <c r="N43" s="36" t="s">
        <v>3605</v>
      </c>
      <c r="O43" s="38">
        <v>45002</v>
      </c>
      <c r="P43" s="37">
        <v>422</v>
      </c>
      <c r="Q43" s="68">
        <v>2.08</v>
      </c>
      <c r="R43" s="68">
        <v>25</v>
      </c>
      <c r="S43" s="37" t="s">
        <v>2458</v>
      </c>
      <c r="T43" s="37" t="s">
        <v>1448</v>
      </c>
      <c r="U43" s="37" t="s">
        <v>3335</v>
      </c>
      <c r="V43" s="38">
        <v>45002</v>
      </c>
      <c r="W43" s="37">
        <v>431</v>
      </c>
      <c r="X43" s="68">
        <v>31.2</v>
      </c>
      <c r="Y43" s="68">
        <f>((Table24[[#This Row],[GEX QbitLib conc ng/ul]])/(660*Table24[[#This Row],[GEX Lib average peak]]))*1000000</f>
        <v>109.68150179287071</v>
      </c>
      <c r="Z43" s="449">
        <v>9.98</v>
      </c>
      <c r="AA43" s="38">
        <v>45002</v>
      </c>
      <c r="AB43" s="37">
        <v>432</v>
      </c>
      <c r="AC43" s="449">
        <f>((Table24[[#This Row],[ATAC Qubit conc ng/ul]])/(660*Table24[[#This Row],[ATAC Lib Average peak]]))*1000000</f>
        <v>35.002805836139174</v>
      </c>
      <c r="AD43" s="13" t="s">
        <v>932</v>
      </c>
      <c r="AE43" s="37"/>
      <c r="AF43" s="37"/>
      <c r="AG43" s="37">
        <v>3</v>
      </c>
      <c r="AH43" s="37" t="s">
        <v>148</v>
      </c>
    </row>
    <row r="44" spans="1:34">
      <c r="A44" s="215" t="s">
        <v>597</v>
      </c>
      <c r="B44" s="217" t="s">
        <v>598</v>
      </c>
      <c r="C44" s="88">
        <f>IFERROR(VLOOKUP(D44,Mapping!AW:BA,5,FALSE),"")</f>
        <v>5</v>
      </c>
      <c r="D44" s="97" t="s">
        <v>975</v>
      </c>
      <c r="E44" s="26" t="s">
        <v>3239</v>
      </c>
      <c r="F44" s="253">
        <v>45001</v>
      </c>
      <c r="G44" s="26" t="s">
        <v>2916</v>
      </c>
      <c r="H44" s="26" t="s">
        <v>3603</v>
      </c>
      <c r="I44" s="13" t="s">
        <v>3613</v>
      </c>
      <c r="J44" s="67"/>
      <c r="K44" s="38">
        <v>45002</v>
      </c>
      <c r="L44" s="69" t="s">
        <v>3604</v>
      </c>
      <c r="M44" s="38">
        <v>45002</v>
      </c>
      <c r="N44" s="36" t="s">
        <v>3605</v>
      </c>
      <c r="O44" s="38">
        <v>45002</v>
      </c>
      <c r="P44" s="37">
        <v>645</v>
      </c>
      <c r="Q44" s="68">
        <v>1.69</v>
      </c>
      <c r="R44" s="68">
        <v>25</v>
      </c>
      <c r="S44" s="37" t="s">
        <v>2512</v>
      </c>
      <c r="T44" s="37" t="s">
        <v>1452</v>
      </c>
      <c r="U44" s="37" t="s">
        <v>3335</v>
      </c>
      <c r="V44" s="38">
        <v>45002</v>
      </c>
      <c r="W44" s="37">
        <v>463</v>
      </c>
      <c r="X44" s="68">
        <v>63.8</v>
      </c>
      <c r="Y44" s="68">
        <f>((Table24[[#This Row],[GEX QbitLib conc ng/ul]])/(660*Table24[[#This Row],[GEX Lib average peak]]))*1000000</f>
        <v>208.78329733621308</v>
      </c>
      <c r="Z44" s="449">
        <v>4.32</v>
      </c>
      <c r="AA44" s="38">
        <v>45002</v>
      </c>
      <c r="AB44" s="37">
        <v>409</v>
      </c>
      <c r="AC44" s="449">
        <f>((Table24[[#This Row],[ATAC Qubit conc ng/ul]])/(660*Table24[[#This Row],[ATAC Lib Average peak]]))*1000000</f>
        <v>16.003556345854633</v>
      </c>
      <c r="AD44" s="13" t="s">
        <v>932</v>
      </c>
      <c r="AE44" s="37"/>
      <c r="AF44" s="37"/>
      <c r="AG44" s="37">
        <v>3</v>
      </c>
      <c r="AH44" s="37" t="s">
        <v>148</v>
      </c>
    </row>
    <row r="45" spans="1:34">
      <c r="A45" s="215" t="s">
        <v>336</v>
      </c>
      <c r="B45" s="217" t="s">
        <v>337</v>
      </c>
      <c r="C45" s="88">
        <f>IFERROR(VLOOKUP(D45,Mapping!AW:BA,5,FALSE),"")</f>
        <v>5</v>
      </c>
      <c r="D45" s="97" t="s">
        <v>975</v>
      </c>
      <c r="E45" s="26" t="s">
        <v>3239</v>
      </c>
      <c r="F45" s="253">
        <v>45001</v>
      </c>
      <c r="G45" s="26" t="s">
        <v>2916</v>
      </c>
      <c r="H45" s="26" t="s">
        <v>3603</v>
      </c>
      <c r="I45" s="13" t="s">
        <v>3609</v>
      </c>
      <c r="J45" s="67">
        <v>7000</v>
      </c>
      <c r="K45" s="38">
        <v>45002</v>
      </c>
      <c r="L45" s="69" t="s">
        <v>3604</v>
      </c>
      <c r="M45" s="38">
        <v>45002</v>
      </c>
      <c r="N45" s="36" t="s">
        <v>3605</v>
      </c>
      <c r="O45" s="38">
        <v>45002</v>
      </c>
      <c r="P45" s="37">
        <v>797</v>
      </c>
      <c r="Q45" s="68">
        <v>4</v>
      </c>
      <c r="R45" s="68">
        <v>25</v>
      </c>
      <c r="S45" s="37" t="s">
        <v>2513</v>
      </c>
      <c r="T45" s="37" t="s">
        <v>1985</v>
      </c>
      <c r="U45" s="37" t="s">
        <v>3335</v>
      </c>
      <c r="V45" s="38">
        <v>45002</v>
      </c>
      <c r="W45" s="37">
        <v>517</v>
      </c>
      <c r="X45" s="68">
        <v>50.8</v>
      </c>
      <c r="Y45" s="68">
        <f>((Table24[[#This Row],[GEX QbitLib conc ng/ul]])/(660*Table24[[#This Row],[GEX Lib average peak]]))*1000000</f>
        <v>148.87755700134809</v>
      </c>
      <c r="Z45" s="449">
        <v>14.7</v>
      </c>
      <c r="AA45" s="38">
        <v>45002</v>
      </c>
      <c r="AB45" s="37">
        <v>427</v>
      </c>
      <c r="AC45" s="449">
        <f>((Table24[[#This Row],[ATAC Qubit conc ng/ul]])/(660*Table24[[#This Row],[ATAC Lib Average peak]]))*1000000</f>
        <v>52.16095380029806</v>
      </c>
      <c r="AD45" s="13" t="s">
        <v>932</v>
      </c>
      <c r="AE45" s="37"/>
      <c r="AF45" s="37"/>
      <c r="AG45" s="37">
        <v>3</v>
      </c>
      <c r="AH45" s="37" t="s">
        <v>148</v>
      </c>
    </row>
    <row r="46" spans="1:34">
      <c r="A46" s="215" t="s">
        <v>614</v>
      </c>
      <c r="B46" s="97" t="s">
        <v>615</v>
      </c>
      <c r="C46" s="88">
        <f>IFERROR(VLOOKUP(D46,Mapping!AW:BA,5,FALSE),"")</f>
        <v>5</v>
      </c>
      <c r="D46" s="97" t="s">
        <v>975</v>
      </c>
      <c r="E46" s="26" t="s">
        <v>3239</v>
      </c>
      <c r="F46" s="253">
        <v>45006</v>
      </c>
      <c r="G46" s="26" t="s">
        <v>2879</v>
      </c>
      <c r="H46" s="26" t="s">
        <v>3603</v>
      </c>
      <c r="I46" s="13" t="s">
        <v>3609</v>
      </c>
      <c r="J46" s="67">
        <v>7000</v>
      </c>
      <c r="K46" s="253">
        <v>45006</v>
      </c>
      <c r="L46" s="69" t="s">
        <v>3604</v>
      </c>
      <c r="M46" s="38">
        <v>45014</v>
      </c>
      <c r="N46" s="36" t="s">
        <v>3605</v>
      </c>
      <c r="O46" s="38">
        <v>45019</v>
      </c>
      <c r="P46" s="37">
        <v>585</v>
      </c>
      <c r="Q46" s="68">
        <v>0.78200000000000003</v>
      </c>
      <c r="R46" s="68">
        <v>25</v>
      </c>
      <c r="S46" s="37" t="s">
        <v>2495</v>
      </c>
      <c r="T46" s="37" t="s">
        <v>1987</v>
      </c>
      <c r="U46" s="37" t="s">
        <v>3335</v>
      </c>
      <c r="V46" s="38">
        <v>45019</v>
      </c>
      <c r="W46" s="37">
        <v>402</v>
      </c>
      <c r="X46" s="68">
        <v>26.2</v>
      </c>
      <c r="Y46" s="68">
        <f>((Table24[[#This Row],[GEX QbitLib conc ng/ul]])/(660*Table24[[#This Row],[GEX Lib average peak]]))*1000000</f>
        <v>98.748680838233085</v>
      </c>
      <c r="Z46" s="449">
        <v>4.5599999999999996</v>
      </c>
      <c r="AA46" s="38">
        <v>45167</v>
      </c>
      <c r="AB46" s="37">
        <v>410</v>
      </c>
      <c r="AC46" s="449">
        <f>((Table24[[#This Row],[ATAC Qubit conc ng/ul]])/(660*Table24[[#This Row],[ATAC Lib Average peak]]))*1000000</f>
        <v>16.851441241685141</v>
      </c>
      <c r="AD46" s="13"/>
      <c r="AE46" s="37"/>
      <c r="AF46" s="37"/>
      <c r="AG46" s="37">
        <v>3</v>
      </c>
      <c r="AH46" s="37" t="s">
        <v>148</v>
      </c>
    </row>
    <row r="47" spans="1:34">
      <c r="A47" s="215" t="s">
        <v>479</v>
      </c>
      <c r="B47" s="217" t="s">
        <v>3256</v>
      </c>
      <c r="C47" s="88">
        <f>IFERROR(VLOOKUP(D47,Mapping!AW:BA,5,FALSE),"")</f>
        <v>5</v>
      </c>
      <c r="D47" s="97" t="s">
        <v>975</v>
      </c>
      <c r="E47" s="26" t="s">
        <v>3239</v>
      </c>
      <c r="F47" s="253">
        <v>45006</v>
      </c>
      <c r="G47" s="26" t="s">
        <v>2879</v>
      </c>
      <c r="H47" s="26" t="s">
        <v>3603</v>
      </c>
      <c r="I47" s="13" t="s">
        <v>3613</v>
      </c>
      <c r="J47" s="67">
        <v>7000</v>
      </c>
      <c r="K47" s="253">
        <v>45006</v>
      </c>
      <c r="L47" s="69" t="s">
        <v>3604</v>
      </c>
      <c r="M47" s="38">
        <v>45014</v>
      </c>
      <c r="N47" s="36" t="s">
        <v>3605</v>
      </c>
      <c r="O47" s="38">
        <v>45019</v>
      </c>
      <c r="P47" s="37">
        <v>739</v>
      </c>
      <c r="Q47" s="68">
        <v>1.56</v>
      </c>
      <c r="R47" s="68">
        <v>25</v>
      </c>
      <c r="S47" s="37" t="s">
        <v>2494</v>
      </c>
      <c r="T47" s="37" t="s">
        <v>1422</v>
      </c>
      <c r="U47" s="37" t="s">
        <v>3335</v>
      </c>
      <c r="V47" s="38">
        <v>45019</v>
      </c>
      <c r="W47" s="37">
        <v>434</v>
      </c>
      <c r="X47" s="68">
        <v>25.2</v>
      </c>
      <c r="Y47" s="68">
        <f>((Table24[[#This Row],[GEX QbitLib conc ng/ul]])/(660*Table24[[#This Row],[GEX Lib average peak]]))*1000000</f>
        <v>87.976539589442808</v>
      </c>
      <c r="Z47" s="449">
        <v>5.04</v>
      </c>
      <c r="AA47" s="38" t="s">
        <v>3614</v>
      </c>
      <c r="AB47" s="37" t="s">
        <v>3614</v>
      </c>
      <c r="AC47" s="449" t="e">
        <f>((Table24[[#This Row],[ATAC Qubit conc ng/ul]])/(660*Table24[[#This Row],[ATAC Lib Average peak]]))*1000000</f>
        <v>#VALUE!</v>
      </c>
      <c r="AD47" s="13"/>
      <c r="AE47" s="37"/>
      <c r="AF47" s="37"/>
      <c r="AG47" s="37">
        <v>3</v>
      </c>
      <c r="AH47" s="37" t="s">
        <v>148</v>
      </c>
    </row>
    <row r="48" spans="1:34">
      <c r="A48" s="215" t="s">
        <v>494</v>
      </c>
      <c r="B48" s="217" t="s">
        <v>495</v>
      </c>
      <c r="C48" s="88">
        <f>IFERROR(VLOOKUP(D48,Mapping!AW:BA,5,FALSE),"")</f>
        <v>5</v>
      </c>
      <c r="D48" s="97" t="s">
        <v>975</v>
      </c>
      <c r="E48" s="26" t="s">
        <v>3239</v>
      </c>
      <c r="F48" s="253">
        <v>45006</v>
      </c>
      <c r="G48" s="26" t="s">
        <v>2879</v>
      </c>
      <c r="H48" s="26" t="s">
        <v>3603</v>
      </c>
      <c r="I48" s="13" t="s">
        <v>3609</v>
      </c>
      <c r="J48" s="67">
        <v>7000</v>
      </c>
      <c r="K48" s="253">
        <v>45006</v>
      </c>
      <c r="L48" s="69" t="s">
        <v>3604</v>
      </c>
      <c r="M48" s="38">
        <v>45014</v>
      </c>
      <c r="N48" s="36" t="s">
        <v>3605</v>
      </c>
      <c r="O48" s="38">
        <v>45019</v>
      </c>
      <c r="P48" s="37">
        <v>700</v>
      </c>
      <c r="Q48" s="68">
        <v>0.82</v>
      </c>
      <c r="R48" s="68">
        <v>25</v>
      </c>
      <c r="S48" s="37" t="s">
        <v>2491</v>
      </c>
      <c r="T48" s="37" t="s">
        <v>1425</v>
      </c>
      <c r="U48" s="37" t="s">
        <v>3335</v>
      </c>
      <c r="V48" s="38">
        <v>45019</v>
      </c>
      <c r="W48" s="37">
        <v>406</v>
      </c>
      <c r="X48" s="68">
        <v>27.6</v>
      </c>
      <c r="Y48" s="68">
        <f>((Table24[[#This Row],[GEX QbitLib conc ng/ul]])/(660*Table24[[#This Row],[GEX Lib average peak]]))*1000000</f>
        <v>103.00044782803404</v>
      </c>
      <c r="Z48" s="449">
        <v>7.14</v>
      </c>
      <c r="AA48" s="38">
        <v>45167</v>
      </c>
      <c r="AB48" s="37">
        <v>363</v>
      </c>
      <c r="AC48" s="449">
        <f>((Table24[[#This Row],[ATAC Qubit conc ng/ul]])/(660*Table24[[#This Row],[ATAC Lib Average peak]]))*1000000</f>
        <v>29.802153769095916</v>
      </c>
      <c r="AD48" s="13"/>
      <c r="AE48" s="37"/>
      <c r="AF48" s="37"/>
      <c r="AG48" s="37">
        <v>3</v>
      </c>
      <c r="AH48" s="37" t="s">
        <v>148</v>
      </c>
    </row>
    <row r="49" spans="1:34">
      <c r="A49" s="215">
        <v>1072</v>
      </c>
      <c r="B49" s="217" t="s">
        <v>149</v>
      </c>
      <c r="C49" s="88">
        <f>IFERROR(VLOOKUP(D49,Mapping!AW:BA,5,FALSE),"")</f>
        <v>5</v>
      </c>
      <c r="D49" s="97" t="s">
        <v>975</v>
      </c>
      <c r="E49" s="26" t="s">
        <v>3239</v>
      </c>
      <c r="F49" s="253">
        <v>45008</v>
      </c>
      <c r="G49" s="26" t="s">
        <v>2916</v>
      </c>
      <c r="H49" s="26" t="s">
        <v>3603</v>
      </c>
      <c r="I49" s="13" t="s">
        <v>3609</v>
      </c>
      <c r="J49" s="67">
        <v>7000</v>
      </c>
      <c r="K49" s="38">
        <v>45008</v>
      </c>
      <c r="L49" s="69" t="s">
        <v>3604</v>
      </c>
      <c r="M49" s="38">
        <v>45008</v>
      </c>
      <c r="N49" s="36" t="s">
        <v>3605</v>
      </c>
      <c r="O49" s="38">
        <v>45009</v>
      </c>
      <c r="P49" s="37">
        <v>571</v>
      </c>
      <c r="Q49" s="68">
        <v>1.43</v>
      </c>
      <c r="R49" s="68">
        <v>25</v>
      </c>
      <c r="S49" s="37" t="s">
        <v>2514</v>
      </c>
      <c r="T49" s="37" t="s">
        <v>1428</v>
      </c>
      <c r="U49" s="37" t="s">
        <v>3335</v>
      </c>
      <c r="V49" s="38">
        <v>45009</v>
      </c>
      <c r="W49" s="37">
        <v>476</v>
      </c>
      <c r="X49" s="68">
        <v>21</v>
      </c>
      <c r="Y49" s="68">
        <f>((Table24[[#This Row],[GEX QbitLib conc ng/ul]])/(660*Table24[[#This Row],[GEX Lib average peak]]))*1000000</f>
        <v>66.844919786096256</v>
      </c>
      <c r="Z49" s="449">
        <v>2.54</v>
      </c>
      <c r="AA49" s="38">
        <v>45009</v>
      </c>
      <c r="AB49" s="37">
        <v>464</v>
      </c>
      <c r="AC49" s="449">
        <f>((Table24[[#This Row],[ATAC Qubit conc ng/ul]])/(660*Table24[[#This Row],[ATAC Lib Average peak]]))*1000000</f>
        <v>8.294148380355276</v>
      </c>
      <c r="AD49" s="13"/>
      <c r="AE49" s="37"/>
      <c r="AF49" s="37"/>
      <c r="AG49" s="37">
        <v>3</v>
      </c>
      <c r="AH49" s="37" t="s">
        <v>148</v>
      </c>
    </row>
    <row r="50" spans="1:34">
      <c r="A50" s="215" t="s">
        <v>602</v>
      </c>
      <c r="B50" s="217" t="s">
        <v>3258</v>
      </c>
      <c r="C50" s="88">
        <f>IFERROR(VLOOKUP(D50,Mapping!AW:BA,5,FALSE),"")</f>
        <v>5</v>
      </c>
      <c r="D50" s="97" t="s">
        <v>975</v>
      </c>
      <c r="E50" s="26" t="s">
        <v>3239</v>
      </c>
      <c r="F50" s="253">
        <v>45008</v>
      </c>
      <c r="G50" s="26" t="s">
        <v>2916</v>
      </c>
      <c r="H50" s="26" t="s">
        <v>3603</v>
      </c>
      <c r="I50" s="13" t="s">
        <v>3609</v>
      </c>
      <c r="J50" s="67">
        <v>7000</v>
      </c>
      <c r="K50" s="38">
        <v>45008</v>
      </c>
      <c r="L50" s="69" t="s">
        <v>3604</v>
      </c>
      <c r="M50" s="38">
        <v>45008</v>
      </c>
      <c r="N50" s="36" t="s">
        <v>3605</v>
      </c>
      <c r="O50" s="38">
        <v>45009</v>
      </c>
      <c r="P50" s="37">
        <v>508</v>
      </c>
      <c r="Q50" s="68">
        <v>2.54</v>
      </c>
      <c r="R50" s="68">
        <v>25</v>
      </c>
      <c r="S50" s="37" t="s">
        <v>2695</v>
      </c>
      <c r="T50" s="37" t="s">
        <v>2503</v>
      </c>
      <c r="U50" s="37" t="s">
        <v>3335</v>
      </c>
      <c r="V50" s="38">
        <v>45009</v>
      </c>
      <c r="W50" s="37">
        <v>482</v>
      </c>
      <c r="X50" s="68">
        <v>27.2</v>
      </c>
      <c r="Y50" s="68">
        <f>((Table24[[#This Row],[GEX QbitLib conc ng/ul]])/(660*Table24[[#This Row],[GEX Lib average peak]]))*1000000</f>
        <v>85.502326166226581</v>
      </c>
      <c r="Z50" s="449">
        <v>4.6399999999999997</v>
      </c>
      <c r="AA50" s="38">
        <v>45009</v>
      </c>
      <c r="AB50" s="37">
        <v>400</v>
      </c>
      <c r="AC50" s="449">
        <f>((Table24[[#This Row],[ATAC Qubit conc ng/ul]])/(660*Table24[[#This Row],[ATAC Lib Average peak]]))*1000000</f>
        <v>17.575757575757574</v>
      </c>
      <c r="AD50" s="13"/>
      <c r="AE50" s="37"/>
      <c r="AF50" s="37"/>
      <c r="AG50" s="37">
        <v>3</v>
      </c>
      <c r="AH50" s="37" t="s">
        <v>148</v>
      </c>
    </row>
    <row r="51" spans="1:34">
      <c r="A51" s="215" t="s">
        <v>629</v>
      </c>
      <c r="B51" s="217" t="s">
        <v>630</v>
      </c>
      <c r="C51" s="88">
        <f>IFERROR(VLOOKUP(D51,Mapping!AW:BA,5,FALSE),"")</f>
        <v>5</v>
      </c>
      <c r="D51" s="97" t="s">
        <v>975</v>
      </c>
      <c r="E51" s="97" t="s">
        <v>3239</v>
      </c>
      <c r="F51" s="253">
        <v>45008</v>
      </c>
      <c r="G51" s="26" t="s">
        <v>2916</v>
      </c>
      <c r="H51" s="26" t="s">
        <v>3603</v>
      </c>
      <c r="I51" s="13" t="s">
        <v>935</v>
      </c>
      <c r="J51" s="67">
        <v>6000</v>
      </c>
      <c r="K51" s="38">
        <v>45008</v>
      </c>
      <c r="L51" s="69" t="s">
        <v>3604</v>
      </c>
      <c r="M51" s="38">
        <v>45008</v>
      </c>
      <c r="N51" s="36" t="s">
        <v>3605</v>
      </c>
      <c r="O51" s="38">
        <v>45009</v>
      </c>
      <c r="P51" s="37">
        <v>549</v>
      </c>
      <c r="Q51" s="68">
        <v>4.6399999999999997</v>
      </c>
      <c r="R51" s="68">
        <v>25</v>
      </c>
      <c r="S51" s="37" t="s">
        <v>3418</v>
      </c>
      <c r="T51" s="37" t="s">
        <v>2499</v>
      </c>
      <c r="U51" s="37" t="s">
        <v>3335</v>
      </c>
      <c r="V51" s="38">
        <v>45009</v>
      </c>
      <c r="W51" s="37">
        <v>464</v>
      </c>
      <c r="X51" s="68">
        <v>45.8</v>
      </c>
      <c r="Y51" s="68">
        <f>((Table24[[#This Row],[GEX QbitLib conc ng/ul]])/(660*Table24[[#This Row],[GEX Lib average peak]]))*1000000</f>
        <v>149.55590386624868</v>
      </c>
      <c r="Z51" s="449">
        <v>10.1</v>
      </c>
      <c r="AA51" s="38">
        <v>45009</v>
      </c>
      <c r="AB51" s="37">
        <v>403</v>
      </c>
      <c r="AC51" s="449">
        <f>((Table24[[#This Row],[ATAC Qubit conc ng/ul]])/(660*Table24[[#This Row],[ATAC Lib Average peak]]))*1000000</f>
        <v>37.972779908263782</v>
      </c>
      <c r="AD51" s="13"/>
      <c r="AE51" s="37"/>
      <c r="AF51" s="37"/>
      <c r="AG51" s="37">
        <v>3</v>
      </c>
      <c r="AH51" s="37" t="s">
        <v>148</v>
      </c>
    </row>
    <row r="52" spans="1:34">
      <c r="A52" s="215">
        <v>1190</v>
      </c>
      <c r="B52" s="217" t="s">
        <v>189</v>
      </c>
      <c r="C52" s="88">
        <f>IFERROR(VLOOKUP(D52,Mapping!AW:BA,5,FALSE),"")</f>
        <v>5</v>
      </c>
      <c r="D52" s="97" t="s">
        <v>975</v>
      </c>
      <c r="E52" s="97" t="s">
        <v>3239</v>
      </c>
      <c r="F52" s="253">
        <v>45013</v>
      </c>
      <c r="G52" s="26" t="s">
        <v>2879</v>
      </c>
      <c r="H52" s="26" t="s">
        <v>3603</v>
      </c>
      <c r="I52" s="13" t="s">
        <v>3609</v>
      </c>
      <c r="J52" s="67">
        <v>7000</v>
      </c>
      <c r="K52" s="38">
        <v>45014</v>
      </c>
      <c r="L52" s="69" t="s">
        <v>3604</v>
      </c>
      <c r="M52" s="38">
        <v>45014</v>
      </c>
      <c r="N52" s="36" t="s">
        <v>3605</v>
      </c>
      <c r="O52" s="38">
        <v>45019</v>
      </c>
      <c r="P52" s="37">
        <v>722</v>
      </c>
      <c r="Q52" s="68">
        <v>1.29</v>
      </c>
      <c r="R52" s="68">
        <v>25</v>
      </c>
      <c r="S52" s="37" t="s">
        <v>3420</v>
      </c>
      <c r="T52" s="37" t="s">
        <v>2496</v>
      </c>
      <c r="U52" s="37" t="s">
        <v>3335</v>
      </c>
      <c r="V52" s="38">
        <v>45019</v>
      </c>
      <c r="W52" s="37">
        <v>439</v>
      </c>
      <c r="X52" s="68">
        <v>33</v>
      </c>
      <c r="Y52" s="68">
        <f>((Table24[[#This Row],[GEX QbitLib conc ng/ul]])/(660*Table24[[#This Row],[GEX Lib average peak]]))*1000000</f>
        <v>113.89521640091117</v>
      </c>
      <c r="Z52" s="449">
        <v>7.5</v>
      </c>
      <c r="AA52" s="38">
        <v>45019</v>
      </c>
      <c r="AB52" s="37">
        <v>386</v>
      </c>
      <c r="AC52" s="449">
        <f>((Table24[[#This Row],[ATAC Qubit conc ng/ul]])/(660*Table24[[#This Row],[ATAC Lib Average peak]]))*1000000</f>
        <v>29.439472444653791</v>
      </c>
      <c r="AD52" s="13"/>
      <c r="AE52" s="37"/>
      <c r="AF52" s="37"/>
      <c r="AG52" s="37">
        <v>3</v>
      </c>
      <c r="AH52" s="37" t="s">
        <v>148</v>
      </c>
    </row>
    <row r="53" spans="1:34">
      <c r="A53" s="215">
        <v>1194</v>
      </c>
      <c r="B53" s="217" t="s">
        <v>197</v>
      </c>
      <c r="C53" s="88">
        <f>IFERROR(VLOOKUP(D53,Mapping!AW:BA,5,FALSE),"")</f>
        <v>5</v>
      </c>
      <c r="D53" s="97" t="s">
        <v>975</v>
      </c>
      <c r="E53" s="97" t="s">
        <v>3239</v>
      </c>
      <c r="F53" s="253">
        <v>45013</v>
      </c>
      <c r="G53" s="26" t="s">
        <v>2879</v>
      </c>
      <c r="H53" s="26" t="s">
        <v>3603</v>
      </c>
      <c r="I53" s="13" t="s">
        <v>3609</v>
      </c>
      <c r="J53" s="67">
        <v>7000</v>
      </c>
      <c r="K53" s="38">
        <v>45014</v>
      </c>
      <c r="L53" s="69" t="s">
        <v>3604</v>
      </c>
      <c r="M53" s="38">
        <v>45014</v>
      </c>
      <c r="N53" s="36" t="s">
        <v>3605</v>
      </c>
      <c r="O53" s="38">
        <v>45019</v>
      </c>
      <c r="P53" s="37">
        <v>900</v>
      </c>
      <c r="Q53" s="68">
        <v>1.33</v>
      </c>
      <c r="R53" s="68">
        <v>25</v>
      </c>
      <c r="S53" s="37" t="s">
        <v>2504</v>
      </c>
      <c r="T53" s="37" t="s">
        <v>2488</v>
      </c>
      <c r="U53" s="37" t="s">
        <v>3335</v>
      </c>
      <c r="V53" s="38">
        <v>45019</v>
      </c>
      <c r="W53" s="37">
        <v>417</v>
      </c>
      <c r="X53" s="68">
        <v>30</v>
      </c>
      <c r="Y53" s="68">
        <f>((Table24[[#This Row],[GEX QbitLib conc ng/ul]])/(660*Table24[[#This Row],[GEX Lib average peak]]))*1000000</f>
        <v>109.00370612600828</v>
      </c>
      <c r="Z53" s="449">
        <v>13.3</v>
      </c>
      <c r="AA53" s="38">
        <v>45019</v>
      </c>
      <c r="AB53" s="37">
        <v>389</v>
      </c>
      <c r="AC53" s="449">
        <f>((Table24[[#This Row],[ATAC Qubit conc ng/ul]])/(660*Table24[[#This Row],[ATAC Lib Average peak]]))*1000000</f>
        <v>51.803380852224045</v>
      </c>
      <c r="AD53" s="13"/>
      <c r="AE53" s="37"/>
      <c r="AF53" s="37"/>
      <c r="AG53" s="37">
        <v>3</v>
      </c>
      <c r="AH53" s="37" t="s">
        <v>148</v>
      </c>
    </row>
    <row r="54" spans="1:34">
      <c r="A54" s="215" t="s">
        <v>460</v>
      </c>
      <c r="B54" s="217" t="s">
        <v>461</v>
      </c>
      <c r="C54" s="88">
        <f>IFERROR(VLOOKUP(D54,Mapping!AW:BA,5,FALSE),"")</f>
        <v>5</v>
      </c>
      <c r="D54" s="97" t="s">
        <v>975</v>
      </c>
      <c r="E54" s="97" t="s">
        <v>3239</v>
      </c>
      <c r="F54" s="253">
        <v>45013</v>
      </c>
      <c r="G54" s="26" t="s">
        <v>2879</v>
      </c>
      <c r="H54" s="26" t="s">
        <v>3603</v>
      </c>
      <c r="I54" s="13" t="s">
        <v>3609</v>
      </c>
      <c r="J54" s="67">
        <v>7000</v>
      </c>
      <c r="K54" s="38">
        <v>45014</v>
      </c>
      <c r="L54" s="69" t="s">
        <v>3604</v>
      </c>
      <c r="M54" s="38">
        <v>45014</v>
      </c>
      <c r="N54" s="36" t="s">
        <v>3605</v>
      </c>
      <c r="O54" s="38">
        <v>45019</v>
      </c>
      <c r="P54" s="37">
        <v>691</v>
      </c>
      <c r="Q54" s="68">
        <v>0.54400000000000004</v>
      </c>
      <c r="R54" s="68">
        <v>19.04</v>
      </c>
      <c r="S54" s="68" t="s">
        <v>2498</v>
      </c>
      <c r="T54" s="68" t="s">
        <v>2492</v>
      </c>
      <c r="U54" s="37" t="s">
        <v>3335</v>
      </c>
      <c r="V54" s="38">
        <v>45019</v>
      </c>
      <c r="W54" s="37">
        <v>417</v>
      </c>
      <c r="X54" s="68">
        <v>20.2</v>
      </c>
      <c r="Y54" s="68">
        <f>((Table24[[#This Row],[GEX QbitLib conc ng/ul]])/(660*Table24[[#This Row],[GEX Lib average peak]]))*1000000</f>
        <v>73.395828791512244</v>
      </c>
      <c r="Z54" s="68">
        <v>8.32</v>
      </c>
      <c r="AA54" s="38">
        <v>45019</v>
      </c>
      <c r="AB54" s="37">
        <v>397</v>
      </c>
      <c r="AC54" s="449">
        <f>((Table24[[#This Row],[ATAC Qubit conc ng/ul]])/(660*Table24[[#This Row],[ATAC Lib Average peak]]))*1000000</f>
        <v>31.753301274711855</v>
      </c>
      <c r="AD54" s="13"/>
      <c r="AE54" s="37"/>
      <c r="AF54" s="37"/>
      <c r="AG54" s="37">
        <v>3</v>
      </c>
      <c r="AH54" s="37" t="s">
        <v>148</v>
      </c>
    </row>
    <row r="55" spans="1:34">
      <c r="A55" s="215">
        <v>1066</v>
      </c>
      <c r="B55" s="97" t="s">
        <v>129</v>
      </c>
      <c r="C55" s="88">
        <f>IFERROR(VLOOKUP(D55,Mapping!AW:BA,5,FALSE),"")</f>
        <v>5</v>
      </c>
      <c r="D55" s="97" t="s">
        <v>975</v>
      </c>
      <c r="E55" s="97" t="s">
        <v>3239</v>
      </c>
      <c r="F55" s="253">
        <v>45015</v>
      </c>
      <c r="G55" s="26" t="s">
        <v>2916</v>
      </c>
      <c r="H55" s="26" t="s">
        <v>3603</v>
      </c>
      <c r="I55" s="13" t="s">
        <v>3609</v>
      </c>
      <c r="J55" s="67">
        <v>1500</v>
      </c>
      <c r="K55" s="38">
        <v>45016</v>
      </c>
      <c r="L55" s="69" t="s">
        <v>3604</v>
      </c>
      <c r="M55" s="38">
        <v>45016</v>
      </c>
      <c r="N55" s="36" t="s">
        <v>3605</v>
      </c>
      <c r="O55" s="38">
        <v>45019</v>
      </c>
      <c r="P55" s="37">
        <v>429</v>
      </c>
      <c r="Q55" s="68">
        <v>1.75</v>
      </c>
      <c r="R55" s="68">
        <v>25</v>
      </c>
      <c r="S55" s="68" t="s">
        <v>2517</v>
      </c>
      <c r="T55" s="68" t="s">
        <v>2458</v>
      </c>
      <c r="U55" s="68" t="s">
        <v>3335</v>
      </c>
      <c r="V55" s="38">
        <v>45019</v>
      </c>
      <c r="W55" s="37">
        <v>464</v>
      </c>
      <c r="X55" s="68">
        <v>22.8</v>
      </c>
      <c r="Y55" s="68">
        <f>((Table24[[#This Row],[GEX QbitLib conc ng/ul]])/(660*Table24[[#This Row],[GEX Lib average peak]]))*1000000</f>
        <v>74.451410658307211</v>
      </c>
      <c r="Z55" s="68">
        <v>25.6</v>
      </c>
      <c r="AA55" s="38">
        <v>45019</v>
      </c>
      <c r="AB55" s="37">
        <v>450</v>
      </c>
      <c r="AC55" s="449">
        <f>((Table24[[#This Row],[ATAC Qubit conc ng/ul]])/(660*Table24[[#This Row],[ATAC Lib Average peak]]))*1000000</f>
        <v>86.195286195286201</v>
      </c>
      <c r="AD55" s="13" t="s">
        <v>932</v>
      </c>
      <c r="AE55" s="37"/>
      <c r="AF55" s="37"/>
      <c r="AG55" s="37">
        <v>3</v>
      </c>
      <c r="AH55" s="37" t="s">
        <v>148</v>
      </c>
    </row>
    <row r="56" spans="1:34">
      <c r="A56" s="215">
        <v>1165</v>
      </c>
      <c r="B56" s="97" t="s">
        <v>184</v>
      </c>
      <c r="C56" s="88">
        <f>IFERROR(VLOOKUP(D56,Mapping!AW:BA,5,FALSE),"")</f>
        <v>5</v>
      </c>
      <c r="D56" s="97" t="s">
        <v>975</v>
      </c>
      <c r="E56" s="97" t="s">
        <v>3239</v>
      </c>
      <c r="F56" s="253">
        <v>45015</v>
      </c>
      <c r="G56" s="26" t="s">
        <v>2916</v>
      </c>
      <c r="H56" s="26" t="s">
        <v>3603</v>
      </c>
      <c r="I56" s="13" t="s">
        <v>3609</v>
      </c>
      <c r="J56" s="67">
        <v>6000</v>
      </c>
      <c r="K56" s="38">
        <v>45016</v>
      </c>
      <c r="L56" s="69" t="s">
        <v>3604</v>
      </c>
      <c r="M56" s="38">
        <v>45037</v>
      </c>
      <c r="N56" s="36" t="s">
        <v>3605</v>
      </c>
      <c r="O56" s="38">
        <v>45019</v>
      </c>
      <c r="P56" s="37">
        <v>744</v>
      </c>
      <c r="Q56" s="68">
        <v>3.2</v>
      </c>
      <c r="R56" s="68">
        <v>25</v>
      </c>
      <c r="S56" s="68" t="s">
        <v>2489</v>
      </c>
      <c r="T56" s="68" t="s">
        <v>2512</v>
      </c>
      <c r="U56" s="68" t="s">
        <v>3335</v>
      </c>
      <c r="V56" s="38">
        <v>45019</v>
      </c>
      <c r="W56" s="37">
        <v>488</v>
      </c>
      <c r="X56" s="68">
        <v>34.6</v>
      </c>
      <c r="Y56" s="68">
        <f>((Table24[[#This Row],[GEX QbitLib conc ng/ul]])/(660*Table24[[#This Row],[GEX Lib average peak]]))*1000000</f>
        <v>107.42672627918529</v>
      </c>
      <c r="Z56" s="68">
        <v>13.9</v>
      </c>
      <c r="AA56" s="38">
        <v>45019</v>
      </c>
      <c r="AB56" s="37">
        <v>423</v>
      </c>
      <c r="AC56" s="449">
        <f>((Table24[[#This Row],[ATAC Qubit conc ng/ul]])/(660*Table24[[#This Row],[ATAC Lib Average peak]]))*1000000</f>
        <v>49.788666809943408</v>
      </c>
      <c r="AD56" s="13" t="s">
        <v>932</v>
      </c>
      <c r="AE56" s="37" t="s">
        <v>3615</v>
      </c>
      <c r="AF56" s="37"/>
      <c r="AG56" s="37">
        <v>3</v>
      </c>
      <c r="AH56" s="37" t="s">
        <v>148</v>
      </c>
    </row>
    <row r="57" spans="1:34">
      <c r="A57" s="97" t="s">
        <v>471</v>
      </c>
      <c r="B57" s="97" t="s">
        <v>472</v>
      </c>
      <c r="C57" s="88">
        <f>IFERROR(VLOOKUP(D57,Mapping!AW:BA,5,FALSE),"")</f>
        <v>5</v>
      </c>
      <c r="D57" s="97" t="s">
        <v>975</v>
      </c>
      <c r="E57" s="97" t="s">
        <v>3239</v>
      </c>
      <c r="F57" s="253">
        <v>45015</v>
      </c>
      <c r="G57" s="26" t="s">
        <v>2916</v>
      </c>
      <c r="H57" s="26" t="s">
        <v>3603</v>
      </c>
      <c r="I57" s="13" t="s">
        <v>3609</v>
      </c>
      <c r="J57" s="67">
        <v>7000</v>
      </c>
      <c r="K57" s="38">
        <v>45016</v>
      </c>
      <c r="L57" s="69" t="s">
        <v>3604</v>
      </c>
      <c r="M57" s="38">
        <v>45016</v>
      </c>
      <c r="N57" s="36" t="s">
        <v>3605</v>
      </c>
      <c r="O57" s="38">
        <v>45019</v>
      </c>
      <c r="P57" s="37">
        <v>571</v>
      </c>
      <c r="Q57" s="68">
        <v>7.5</v>
      </c>
      <c r="R57" s="68">
        <v>25</v>
      </c>
      <c r="S57" s="68" t="s">
        <v>2519</v>
      </c>
      <c r="T57" s="68" t="s">
        <v>2513</v>
      </c>
      <c r="U57" s="68" t="s">
        <v>3335</v>
      </c>
      <c r="V57" s="38">
        <v>45019</v>
      </c>
      <c r="W57" s="37">
        <v>538</v>
      </c>
      <c r="X57" s="68">
        <v>35.6</v>
      </c>
      <c r="Y57" s="68">
        <f>((Table24[[#This Row],[GEX QbitLib conc ng/ul]])/(660*Table24[[#This Row],[GEX Lib average peak]]))*1000000</f>
        <v>100.25909654162443</v>
      </c>
      <c r="Z57" s="68">
        <v>11</v>
      </c>
      <c r="AA57" s="38">
        <v>45019</v>
      </c>
      <c r="AB57" s="37">
        <v>536</v>
      </c>
      <c r="AC57" s="449">
        <f>((Table24[[#This Row],[ATAC Qubit conc ng/ul]])/(660*Table24[[#This Row],[ATAC Lib Average peak]]))*1000000</f>
        <v>31.094527363184078</v>
      </c>
      <c r="AD57" s="13" t="s">
        <v>932</v>
      </c>
      <c r="AE57" s="37"/>
      <c r="AF57" s="37"/>
      <c r="AG57" s="37">
        <v>3</v>
      </c>
      <c r="AH57" s="37" t="s">
        <v>148</v>
      </c>
    </row>
    <row r="58" spans="1:34">
      <c r="A58" s="97" t="s">
        <v>614</v>
      </c>
      <c r="B58" s="97" t="s">
        <v>615</v>
      </c>
      <c r="C58" s="88">
        <f>IFERROR(VLOOKUP(D58,Mapping!AW:BA,5,FALSE),"")</f>
        <v>1</v>
      </c>
      <c r="D58" s="484" t="s">
        <v>905</v>
      </c>
      <c r="E58" s="97" t="s">
        <v>3239</v>
      </c>
      <c r="F58" s="253">
        <v>45029</v>
      </c>
      <c r="G58" s="26" t="s">
        <v>2916</v>
      </c>
      <c r="H58" s="26" t="s">
        <v>3603</v>
      </c>
      <c r="I58" s="13" t="s">
        <v>3609</v>
      </c>
      <c r="J58" s="67">
        <v>7000</v>
      </c>
      <c r="K58" s="38">
        <v>45030</v>
      </c>
      <c r="L58" s="38" t="s">
        <v>3604</v>
      </c>
      <c r="M58" s="38">
        <v>45030</v>
      </c>
      <c r="N58" s="36" t="s">
        <v>3605</v>
      </c>
      <c r="O58" s="38">
        <v>45033</v>
      </c>
      <c r="P58" s="37">
        <v>351</v>
      </c>
      <c r="Q58" s="68">
        <v>2.56</v>
      </c>
      <c r="R58" s="68">
        <v>25</v>
      </c>
      <c r="S58" s="68" t="s">
        <v>1334</v>
      </c>
      <c r="T58" s="68" t="s">
        <v>2514</v>
      </c>
      <c r="U58" s="68" t="s">
        <v>3335</v>
      </c>
      <c r="V58" s="38">
        <v>45033</v>
      </c>
      <c r="W58" s="37">
        <v>426</v>
      </c>
      <c r="X58" s="68">
        <v>60.6</v>
      </c>
      <c r="Y58" s="68">
        <f>((Table24[[#This Row],[GEX QbitLib conc ng/ul]])/(660*Table24[[#This Row],[GEX Lib average peak]]))*1000000</f>
        <v>215.53563807084936</v>
      </c>
      <c r="Z58" s="68">
        <v>10.7</v>
      </c>
      <c r="AA58" s="38">
        <v>45033</v>
      </c>
      <c r="AB58" s="37">
        <v>415</v>
      </c>
      <c r="AC58" s="449">
        <f>((Table24[[#This Row],[ATAC Qubit conc ng/ul]])/(660*Table24[[#This Row],[ATAC Lib Average peak]]))*1000000</f>
        <v>39.065352318364361</v>
      </c>
      <c r="AD58" s="13" t="s">
        <v>932</v>
      </c>
      <c r="AE58" s="37"/>
      <c r="AF58" s="37"/>
      <c r="AG58" s="37">
        <v>3</v>
      </c>
      <c r="AH58" s="37" t="s">
        <v>148</v>
      </c>
    </row>
    <row r="59" spans="1:34">
      <c r="A59" s="97">
        <v>1149</v>
      </c>
      <c r="B59" s="97" t="s">
        <v>170</v>
      </c>
      <c r="C59" s="88">
        <f>IFERROR(VLOOKUP(D59,Mapping!AW:BA,5,FALSE),"")</f>
        <v>5</v>
      </c>
      <c r="D59" s="97" t="s">
        <v>975</v>
      </c>
      <c r="E59" s="97" t="s">
        <v>3239</v>
      </c>
      <c r="F59" s="253">
        <v>45029</v>
      </c>
      <c r="G59" s="26" t="s">
        <v>2916</v>
      </c>
      <c r="H59" s="26" t="s">
        <v>3603</v>
      </c>
      <c r="I59" s="13" t="s">
        <v>3609</v>
      </c>
      <c r="J59" s="67">
        <v>7000</v>
      </c>
      <c r="K59" s="38">
        <v>45030</v>
      </c>
      <c r="L59" s="38" t="s">
        <v>3604</v>
      </c>
      <c r="M59" s="38">
        <v>45030</v>
      </c>
      <c r="N59" s="36" t="s">
        <v>3605</v>
      </c>
      <c r="O59" s="38">
        <v>45033</v>
      </c>
      <c r="P59" s="37">
        <v>512</v>
      </c>
      <c r="Q59" s="68">
        <v>6.94</v>
      </c>
      <c r="R59" s="68">
        <v>25</v>
      </c>
      <c r="S59" s="68" t="s">
        <v>3328</v>
      </c>
      <c r="T59" s="68" t="s">
        <v>3418</v>
      </c>
      <c r="U59" s="68" t="s">
        <v>3335</v>
      </c>
      <c r="V59" s="38">
        <v>45033</v>
      </c>
      <c r="W59" s="37">
        <v>423</v>
      </c>
      <c r="X59" s="68">
        <v>64.599999999999994</v>
      </c>
      <c r="Y59" s="68">
        <f>((Table24[[#This Row],[GEX QbitLib conc ng/ul]])/(660*Table24[[#This Row],[GEX Lib average peak]]))*1000000</f>
        <v>231.39193351959307</v>
      </c>
      <c r="Z59" s="68">
        <v>16.5</v>
      </c>
      <c r="AA59" s="38">
        <v>45033</v>
      </c>
      <c r="AB59" s="37">
        <v>412</v>
      </c>
      <c r="AC59" s="449">
        <f>((Table24[[#This Row],[ATAC Qubit conc ng/ul]])/(660*Table24[[#This Row],[ATAC Lib Average peak]]))*1000000</f>
        <v>60.679611650485434</v>
      </c>
      <c r="AD59" s="13" t="s">
        <v>932</v>
      </c>
      <c r="AE59" s="37"/>
      <c r="AF59" s="37"/>
      <c r="AG59" s="37">
        <v>3</v>
      </c>
      <c r="AH59" s="37" t="s">
        <v>148</v>
      </c>
    </row>
    <row r="60" spans="1:34">
      <c r="A60" s="215" t="s">
        <v>607</v>
      </c>
      <c r="B60" s="217" t="s">
        <v>608</v>
      </c>
      <c r="C60" s="88">
        <f>IFERROR(VLOOKUP(D60,Mapping!AW:BA,5,FALSE),"")</f>
        <v>5</v>
      </c>
      <c r="D60" s="97" t="s">
        <v>975</v>
      </c>
      <c r="E60" s="26" t="s">
        <v>3239</v>
      </c>
      <c r="F60" s="253">
        <v>45036</v>
      </c>
      <c r="G60" s="26" t="s">
        <v>2916</v>
      </c>
      <c r="H60" s="26" t="s">
        <v>3603</v>
      </c>
      <c r="I60" s="13" t="s">
        <v>3609</v>
      </c>
      <c r="J60" s="67">
        <v>7000</v>
      </c>
      <c r="K60" s="38">
        <v>45037</v>
      </c>
      <c r="L60" s="38" t="s">
        <v>3604</v>
      </c>
      <c r="M60" s="38">
        <v>45037</v>
      </c>
      <c r="N60" s="38" t="s">
        <v>3605</v>
      </c>
      <c r="O60" s="38">
        <v>45040</v>
      </c>
      <c r="P60" s="37"/>
      <c r="Q60" s="68">
        <v>4.6399999999999997</v>
      </c>
      <c r="R60" s="68">
        <v>25</v>
      </c>
      <c r="S60" s="68" t="s">
        <v>2502</v>
      </c>
      <c r="T60" s="68" t="s">
        <v>3420</v>
      </c>
      <c r="U60" s="68" t="s">
        <v>3335</v>
      </c>
      <c r="V60" s="38">
        <v>45040</v>
      </c>
      <c r="W60" s="37">
        <v>490</v>
      </c>
      <c r="X60" s="68">
        <v>32.200000000000003</v>
      </c>
      <c r="Y60" s="68">
        <f>((Table24[[#This Row],[GEX QbitLib conc ng/ul]])/(660*Table24[[#This Row],[GEX Lib average peak]]))*1000000</f>
        <v>99.567099567099575</v>
      </c>
      <c r="Z60" s="68">
        <v>9.08</v>
      </c>
      <c r="AA60" s="38">
        <v>45040</v>
      </c>
      <c r="AB60" s="37">
        <v>456</v>
      </c>
      <c r="AC60" s="449">
        <f>((Table24[[#This Row],[ATAC Qubit conc ng/ul]])/(660*Table24[[#This Row],[ATAC Lib Average peak]]))*1000000</f>
        <v>30.170122275385431</v>
      </c>
      <c r="AD60" s="13"/>
      <c r="AE60" s="37" t="s">
        <v>3616</v>
      </c>
      <c r="AF60" s="37"/>
      <c r="AG60" s="37">
        <v>3</v>
      </c>
      <c r="AH60" s="37" t="s">
        <v>148</v>
      </c>
    </row>
    <row r="61" spans="1:34">
      <c r="A61" s="215" t="s">
        <v>336</v>
      </c>
      <c r="B61" s="217" t="s">
        <v>337</v>
      </c>
      <c r="C61" s="88">
        <f>IFERROR(VLOOKUP(D61,Mapping!AW:BA,5,FALSE),"")</f>
        <v>1</v>
      </c>
      <c r="D61" s="484" t="s">
        <v>905</v>
      </c>
      <c r="E61" s="26" t="s">
        <v>3239</v>
      </c>
      <c r="F61" s="253">
        <v>45036</v>
      </c>
      <c r="G61" s="26" t="s">
        <v>2916</v>
      </c>
      <c r="H61" s="26" t="s">
        <v>3603</v>
      </c>
      <c r="I61" s="13" t="s">
        <v>3609</v>
      </c>
      <c r="J61" s="67">
        <v>7000</v>
      </c>
      <c r="K61" s="38">
        <v>45037</v>
      </c>
      <c r="L61" s="38" t="s">
        <v>3604</v>
      </c>
      <c r="M61" s="38">
        <v>45037</v>
      </c>
      <c r="N61" s="38" t="s">
        <v>3605</v>
      </c>
      <c r="O61" s="38">
        <v>45040</v>
      </c>
      <c r="P61" s="37"/>
      <c r="Q61" s="68">
        <v>5.34</v>
      </c>
      <c r="R61" s="68">
        <v>25</v>
      </c>
      <c r="S61" s="68" t="s">
        <v>2497</v>
      </c>
      <c r="T61" s="68" t="s">
        <v>2504</v>
      </c>
      <c r="U61" s="68" t="s">
        <v>3335</v>
      </c>
      <c r="V61" s="38">
        <v>45040</v>
      </c>
      <c r="W61" s="37">
        <v>499</v>
      </c>
      <c r="X61" s="68">
        <v>37.700000000000003</v>
      </c>
      <c r="Y61" s="68">
        <f>((Table24[[#This Row],[GEX QbitLib conc ng/ul]])/(660*Table24[[#This Row],[GEX Lib average peak]]))*1000000</f>
        <v>114.471366976377</v>
      </c>
      <c r="Z61" s="68">
        <v>25.8</v>
      </c>
      <c r="AA61" s="38">
        <v>45040</v>
      </c>
      <c r="AB61" s="37">
        <v>501</v>
      </c>
      <c r="AC61" s="449">
        <f>((Table24[[#This Row],[ATAC Qubit conc ng/ul]])/(660*Table24[[#This Row],[ATAC Lib Average peak]]))*1000000</f>
        <v>78.025766648521142</v>
      </c>
      <c r="AD61" s="13"/>
      <c r="AE61" s="37" t="s">
        <v>3616</v>
      </c>
      <c r="AF61" s="37"/>
      <c r="AG61" s="37">
        <v>3</v>
      </c>
      <c r="AH61" s="37" t="s">
        <v>148</v>
      </c>
    </row>
    <row r="62" spans="1:34">
      <c r="A62" s="97" t="s">
        <v>623</v>
      </c>
      <c r="B62" s="97" t="s">
        <v>624</v>
      </c>
      <c r="C62" s="88">
        <f>IFERROR(VLOOKUP(D62,Mapping!AW:BA,5,FALSE),"")</f>
        <v>1</v>
      </c>
      <c r="D62" s="484" t="s">
        <v>905</v>
      </c>
      <c r="E62" s="97" t="s">
        <v>3239</v>
      </c>
      <c r="F62" s="253">
        <v>45043</v>
      </c>
      <c r="G62" s="26" t="s">
        <v>2916</v>
      </c>
      <c r="H62" s="26" t="s">
        <v>3603</v>
      </c>
      <c r="I62" s="13" t="s">
        <v>3609</v>
      </c>
      <c r="J62" s="67">
        <v>7000</v>
      </c>
      <c r="K62" s="38">
        <v>45044</v>
      </c>
      <c r="L62" s="38" t="s">
        <v>3604</v>
      </c>
      <c r="M62" s="38">
        <v>45068</v>
      </c>
      <c r="N62" s="38" t="s">
        <v>3605</v>
      </c>
      <c r="O62" s="38"/>
      <c r="P62" s="37"/>
      <c r="Q62" s="68">
        <v>1.0900000000000001</v>
      </c>
      <c r="R62" s="68">
        <v>25</v>
      </c>
      <c r="S62" s="68" t="s">
        <v>2493</v>
      </c>
      <c r="T62" s="68" t="s">
        <v>2498</v>
      </c>
      <c r="U62" s="68" t="s">
        <v>3335</v>
      </c>
      <c r="V62" s="38">
        <v>45068</v>
      </c>
      <c r="W62" s="37">
        <v>376</v>
      </c>
      <c r="X62" s="68">
        <v>34.6</v>
      </c>
      <c r="Y62" s="68">
        <f>((Table24[[#This Row],[GEX QbitLib conc ng/ul]])/(660*Table24[[#This Row],[GEX Lib average peak]]))*1000000</f>
        <v>139.42617666021923</v>
      </c>
      <c r="Z62" s="68">
        <v>25.4</v>
      </c>
      <c r="AA62" s="38">
        <v>45068</v>
      </c>
      <c r="AB62" s="37">
        <v>439</v>
      </c>
      <c r="AC62" s="449">
        <f>((Table24[[#This Row],[ATAC Qubit conc ng/ul]])/(660*Table24[[#This Row],[ATAC Lib Average peak]]))*1000000</f>
        <v>87.664802926761922</v>
      </c>
      <c r="AD62" s="13"/>
      <c r="AE62" s="37" t="s">
        <v>3616</v>
      </c>
      <c r="AF62" s="37"/>
      <c r="AG62" s="37">
        <v>3</v>
      </c>
      <c r="AH62" s="37" t="s">
        <v>148</v>
      </c>
    </row>
    <row r="63" spans="1:34">
      <c r="A63" s="215" t="s">
        <v>479</v>
      </c>
      <c r="B63" s="217" t="s">
        <v>3256</v>
      </c>
      <c r="C63" s="88">
        <f>IFERROR(VLOOKUP(D63,Mapping!AW:BA,5,FALSE),"")</f>
        <v>5</v>
      </c>
      <c r="D63" s="97" t="s">
        <v>975</v>
      </c>
      <c r="E63" s="97" t="s">
        <v>3239</v>
      </c>
      <c r="F63" s="253">
        <v>45043</v>
      </c>
      <c r="G63" s="26" t="s">
        <v>2916</v>
      </c>
      <c r="H63" s="26" t="s">
        <v>3603</v>
      </c>
      <c r="I63" s="13" t="s">
        <v>3609</v>
      </c>
      <c r="J63" s="67">
        <v>7000</v>
      </c>
      <c r="K63" s="38">
        <v>45044</v>
      </c>
      <c r="L63" s="38" t="s">
        <v>3604</v>
      </c>
      <c r="M63" s="38">
        <v>45068</v>
      </c>
      <c r="N63" s="38" t="s">
        <v>3605</v>
      </c>
      <c r="O63" s="38"/>
      <c r="P63" s="37"/>
      <c r="Q63" s="68">
        <v>3.52</v>
      </c>
      <c r="R63" s="68">
        <v>25</v>
      </c>
      <c r="S63" s="68" t="s">
        <v>2490</v>
      </c>
      <c r="T63" s="68" t="s">
        <v>2495</v>
      </c>
      <c r="U63" s="68" t="s">
        <v>3335</v>
      </c>
      <c r="V63" s="38">
        <v>45068</v>
      </c>
      <c r="W63" s="37">
        <v>350</v>
      </c>
      <c r="X63" s="68">
        <v>79.599999999999994</v>
      </c>
      <c r="Y63" s="68">
        <f>((Table24[[#This Row],[GEX QbitLib conc ng/ul]])/(660*Table24[[#This Row],[GEX Lib average peak]]))*1000000</f>
        <v>344.58874458874453</v>
      </c>
      <c r="Z63" s="68">
        <v>8.36</v>
      </c>
      <c r="AA63" s="38">
        <v>45068</v>
      </c>
      <c r="AB63" s="37">
        <v>468</v>
      </c>
      <c r="AC63" s="449">
        <f>((Table24[[#This Row],[ATAC Qubit conc ng/ul]])/(660*Table24[[#This Row],[ATAC Lib Average peak]]))*1000000</f>
        <v>27.065527065527064</v>
      </c>
      <c r="AD63" s="13"/>
      <c r="AE63" s="37" t="s">
        <v>3616</v>
      </c>
      <c r="AF63" s="37"/>
      <c r="AG63" s="37">
        <v>3</v>
      </c>
      <c r="AH63" s="37" t="s">
        <v>148</v>
      </c>
    </row>
    <row r="64" spans="1:34">
      <c r="A64" s="97"/>
      <c r="B64" s="97"/>
      <c r="C64" s="88" t="str">
        <f>IFERROR(VLOOKUP(D64,Mapping!AW:BA,5,FALSE),"")</f>
        <v/>
      </c>
      <c r="D64" s="97"/>
      <c r="E64" s="97"/>
      <c r="F64" s="253"/>
      <c r="G64" s="26"/>
      <c r="H64" s="26"/>
      <c r="I64" s="13"/>
      <c r="J64" s="67"/>
      <c r="K64" s="38"/>
      <c r="L64" s="38"/>
      <c r="M64" s="38"/>
      <c r="N64" s="38"/>
      <c r="O64" s="38"/>
      <c r="P64" s="37"/>
      <c r="Q64" s="68"/>
      <c r="R64" s="68"/>
      <c r="S64" s="68"/>
      <c r="T64" s="68"/>
      <c r="U64" s="68"/>
      <c r="V64" s="38"/>
      <c r="W64" s="37"/>
      <c r="X64" s="68"/>
      <c r="Y64" s="68"/>
      <c r="Z64" s="68"/>
      <c r="AA64" s="68"/>
      <c r="AB64" s="37"/>
      <c r="AC64" s="449"/>
      <c r="AD64" s="13"/>
      <c r="AE64" s="37"/>
      <c r="AF64" s="37"/>
      <c r="AG64" s="37"/>
      <c r="AH64" s="37"/>
    </row>
    <row r="65" spans="1:34">
      <c r="A65" s="97"/>
      <c r="B65" s="97"/>
      <c r="C65" s="88" t="str">
        <f>IFERROR(VLOOKUP(D65,Mapping!AW:BA,5,FALSE),"")</f>
        <v/>
      </c>
      <c r="D65" s="97"/>
      <c r="E65" s="97"/>
      <c r="F65" s="253"/>
      <c r="G65" s="26"/>
      <c r="H65" s="26"/>
      <c r="I65" s="13"/>
      <c r="J65" s="67"/>
      <c r="K65" s="38"/>
      <c r="L65" s="38"/>
      <c r="M65" s="38"/>
      <c r="N65" s="38"/>
      <c r="O65" s="38"/>
      <c r="P65" s="37"/>
      <c r="Q65" s="68"/>
      <c r="R65" s="68"/>
      <c r="S65" s="68"/>
      <c r="T65" s="68"/>
      <c r="U65" s="68"/>
      <c r="V65" s="68"/>
      <c r="W65" s="37"/>
      <c r="X65" s="68"/>
      <c r="Y65" s="68"/>
      <c r="Z65" s="68"/>
      <c r="AA65" s="68"/>
      <c r="AB65" s="37"/>
      <c r="AC65" s="449"/>
      <c r="AD65" s="13"/>
      <c r="AE65" s="37"/>
      <c r="AF65" s="37"/>
      <c r="AG65" s="37"/>
      <c r="AH65" s="37"/>
    </row>
    <row r="66" spans="1:34">
      <c r="A66" s="97"/>
      <c r="B66" s="97"/>
      <c r="C66" s="88" t="str">
        <f>IFERROR(VLOOKUP(D66,Mapping!AW:BA,5,FALSE),"")</f>
        <v/>
      </c>
      <c r="D66" s="97"/>
      <c r="E66" s="97"/>
      <c r="F66" s="253"/>
      <c r="G66" s="26"/>
      <c r="H66" s="26"/>
      <c r="I66" s="13"/>
      <c r="J66" s="67"/>
      <c r="K66" s="38"/>
      <c r="L66" s="38"/>
      <c r="M66" s="38"/>
      <c r="N66" s="38"/>
      <c r="O66" s="38"/>
      <c r="P66" s="37"/>
      <c r="Q66" s="68"/>
      <c r="R66" s="68"/>
      <c r="S66" s="68"/>
      <c r="T66" s="68"/>
      <c r="U66" s="68"/>
      <c r="V66" s="68"/>
      <c r="W66" s="37"/>
      <c r="X66" s="68"/>
      <c r="Y66" s="68"/>
      <c r="Z66" s="68"/>
      <c r="AA66" s="68"/>
      <c r="AB66" s="37"/>
      <c r="AC66" s="68"/>
      <c r="AD66" s="13"/>
      <c r="AE66" s="37"/>
      <c r="AF66" s="37"/>
      <c r="AG66" s="37"/>
      <c r="AH66" s="37"/>
    </row>
    <row r="67" spans="1:34">
      <c r="A67" s="97"/>
      <c r="B67" s="97"/>
      <c r="C67" s="88" t="str">
        <f>IFERROR(VLOOKUP(D67,Mapping!AW:BA,5,FALSE),"")</f>
        <v/>
      </c>
      <c r="D67" s="97"/>
      <c r="E67" s="97"/>
      <c r="F67" s="253"/>
      <c r="G67" s="26"/>
      <c r="H67" s="26"/>
      <c r="I67" s="13"/>
      <c r="J67" s="67"/>
      <c r="K67" s="38"/>
      <c r="L67" s="38"/>
      <c r="M67" s="38"/>
      <c r="N67" s="38"/>
      <c r="O67" s="38"/>
      <c r="P67" s="37"/>
      <c r="Q67" s="68"/>
      <c r="R67" s="68"/>
      <c r="S67" s="68"/>
      <c r="T67" s="68"/>
      <c r="U67" s="68"/>
      <c r="V67" s="68"/>
      <c r="W67" s="68"/>
      <c r="X67" s="68"/>
      <c r="Y67" s="68"/>
      <c r="Z67" s="68"/>
      <c r="AA67" s="68"/>
      <c r="AB67" s="37"/>
      <c r="AC67" s="68"/>
      <c r="AD67" s="13"/>
      <c r="AE67" s="37"/>
      <c r="AF67" s="37"/>
      <c r="AG67" s="37"/>
      <c r="AH67" s="37"/>
    </row>
    <row r="68" spans="1:34">
      <c r="A68" s="97"/>
      <c r="B68" s="97"/>
      <c r="C68" s="88" t="str">
        <f>IFERROR(VLOOKUP(D68,Mapping!AW:BA,5,FALSE),"")</f>
        <v/>
      </c>
      <c r="D68" s="97"/>
      <c r="E68" s="97"/>
      <c r="F68" s="253"/>
      <c r="G68" s="26"/>
      <c r="H68" s="26"/>
      <c r="I68" s="13"/>
      <c r="J68" s="67"/>
      <c r="K68" s="38"/>
      <c r="L68" s="38"/>
      <c r="M68" s="38"/>
      <c r="N68" s="38"/>
      <c r="O68" s="38"/>
      <c r="P68" s="37"/>
      <c r="Q68" s="68"/>
      <c r="R68" s="68"/>
      <c r="S68" s="68"/>
      <c r="T68" s="68"/>
      <c r="U68" s="68"/>
      <c r="V68" s="68"/>
      <c r="W68" s="68"/>
      <c r="X68" s="68"/>
      <c r="Y68" s="68"/>
      <c r="Z68" s="68"/>
      <c r="AA68" s="68"/>
      <c r="AB68" s="37"/>
      <c r="AC68" s="68"/>
      <c r="AD68" s="13"/>
      <c r="AE68" s="37"/>
      <c r="AF68" s="37"/>
      <c r="AG68" s="37"/>
      <c r="AH68" s="37"/>
    </row>
    <row r="69" spans="1:34">
      <c r="A69" s="97"/>
      <c r="B69" s="97"/>
      <c r="C69" s="88" t="str">
        <f>IFERROR(VLOOKUP(D69,Mapping!AW:BA,5,FALSE),"")</f>
        <v/>
      </c>
      <c r="D69" s="97"/>
      <c r="E69" s="97"/>
      <c r="F69" s="253"/>
      <c r="G69" s="26"/>
      <c r="H69" s="26"/>
      <c r="I69" s="13"/>
      <c r="J69" s="67"/>
      <c r="K69" s="38"/>
      <c r="L69" s="38"/>
      <c r="M69" s="38"/>
      <c r="N69" s="38"/>
      <c r="O69" s="38"/>
      <c r="P69" s="37"/>
      <c r="Q69" s="68"/>
      <c r="R69" s="68"/>
      <c r="S69" s="68"/>
      <c r="T69" s="68"/>
      <c r="U69" s="68"/>
      <c r="V69" s="68"/>
      <c r="W69" s="68"/>
      <c r="X69" s="68"/>
      <c r="Y69" s="68"/>
      <c r="Z69" s="68"/>
      <c r="AA69" s="68"/>
      <c r="AB69" s="37"/>
      <c r="AC69" s="68"/>
      <c r="AD69" s="13"/>
      <c r="AE69" s="37"/>
      <c r="AF69" s="37"/>
      <c r="AG69" s="37"/>
      <c r="AH69" s="37"/>
    </row>
    <row r="70" spans="1:34">
      <c r="A70" s="97"/>
      <c r="B70" s="97"/>
      <c r="C70" s="88" t="str">
        <f>IFERROR(VLOOKUP(D70,Mapping!AW:BA,5,FALSE),"")</f>
        <v/>
      </c>
      <c r="D70" s="97"/>
      <c r="E70" s="97"/>
      <c r="F70" s="253"/>
      <c r="G70" s="26"/>
      <c r="H70" s="26"/>
      <c r="I70" s="13"/>
      <c r="J70" s="67"/>
      <c r="K70" s="38"/>
      <c r="L70" s="38"/>
      <c r="M70" s="38"/>
      <c r="N70" s="38"/>
      <c r="O70" s="38"/>
      <c r="P70" s="37"/>
      <c r="Q70" s="68"/>
      <c r="R70" s="68"/>
      <c r="S70" s="68"/>
      <c r="T70" s="68"/>
      <c r="U70" s="68"/>
      <c r="V70" s="68"/>
      <c r="W70" s="68"/>
      <c r="X70" s="68"/>
      <c r="Y70" s="68"/>
      <c r="Z70" s="68"/>
      <c r="AA70" s="68"/>
      <c r="AB70" s="68"/>
      <c r="AC70" s="68"/>
      <c r="AD70" s="13"/>
      <c r="AE70" s="37"/>
      <c r="AF70" s="37"/>
      <c r="AG70" s="37"/>
      <c r="AH70" s="37"/>
    </row>
    <row r="71" spans="1:34">
      <c r="A71" s="97"/>
      <c r="B71" s="97"/>
      <c r="C71" s="88" t="str">
        <f>IFERROR(VLOOKUP(D71,Mapping!AW:BA,5,FALSE),"")</f>
        <v/>
      </c>
      <c r="D71" s="97"/>
      <c r="E71" s="97"/>
      <c r="F71" s="253"/>
      <c r="G71" s="26"/>
      <c r="H71" s="26"/>
      <c r="I71" s="13"/>
      <c r="J71" s="67"/>
      <c r="K71" s="38"/>
      <c r="L71" s="38"/>
      <c r="M71" s="38"/>
      <c r="N71" s="38"/>
      <c r="O71" s="38"/>
      <c r="P71" s="37"/>
      <c r="Q71" s="68"/>
      <c r="R71" s="68"/>
      <c r="S71" s="68"/>
      <c r="T71" s="68"/>
      <c r="U71" s="68"/>
      <c r="V71" s="68"/>
      <c r="W71" s="68"/>
      <c r="X71" s="68"/>
      <c r="Y71" s="68"/>
      <c r="Z71" s="68"/>
      <c r="AA71" s="68"/>
      <c r="AB71" s="68"/>
      <c r="AC71" s="68"/>
      <c r="AD71" s="13"/>
      <c r="AE71" s="37"/>
      <c r="AF71" s="37"/>
      <c r="AG71" s="37"/>
      <c r="AH71" s="37"/>
    </row>
    <row r="72" spans="1:34">
      <c r="A72" s="97"/>
      <c r="B72" s="97"/>
      <c r="C72" s="88" t="str">
        <f>IFERROR(VLOOKUP(D72,Mapping!AW:BA,5,FALSE),"")</f>
        <v/>
      </c>
      <c r="D72" s="97"/>
      <c r="E72" s="97"/>
      <c r="F72" s="253"/>
      <c r="G72" s="26"/>
      <c r="H72" s="26"/>
      <c r="I72" s="13"/>
      <c r="J72" s="67"/>
      <c r="K72" s="38"/>
      <c r="L72" s="38"/>
      <c r="M72" s="38"/>
      <c r="N72" s="38"/>
      <c r="O72" s="38"/>
      <c r="P72" s="37"/>
      <c r="Q72" s="68"/>
      <c r="R72" s="68"/>
      <c r="S72" s="68"/>
      <c r="T72" s="68"/>
      <c r="U72" s="68"/>
      <c r="V72" s="68"/>
      <c r="W72" s="68"/>
      <c r="X72" s="68"/>
      <c r="Y72" s="68"/>
      <c r="Z72" s="68"/>
      <c r="AA72" s="68"/>
      <c r="AB72" s="68"/>
      <c r="AC72" s="68"/>
      <c r="AD72" s="13"/>
      <c r="AE72" s="37"/>
      <c r="AF72" s="37"/>
      <c r="AG72" s="37"/>
      <c r="AH72" s="37"/>
    </row>
    <row r="73" spans="1:34">
      <c r="A73" s="97"/>
      <c r="B73" s="97"/>
      <c r="C73" s="88" t="str">
        <f>IFERROR(VLOOKUP(D73,Mapping!AW:BA,5,FALSE),"")</f>
        <v/>
      </c>
      <c r="D73" s="97"/>
      <c r="E73" s="97"/>
      <c r="F73" s="253"/>
      <c r="G73" s="26"/>
      <c r="H73" s="26"/>
      <c r="I73" s="13"/>
      <c r="J73" s="67"/>
      <c r="K73" s="38"/>
      <c r="L73" s="38"/>
      <c r="M73" s="38"/>
      <c r="N73" s="38"/>
      <c r="O73" s="38"/>
      <c r="P73" s="38"/>
      <c r="Q73" s="68"/>
      <c r="R73" s="68"/>
      <c r="S73" s="68"/>
      <c r="T73" s="68"/>
      <c r="U73" s="68"/>
      <c r="V73" s="68"/>
      <c r="W73" s="68"/>
      <c r="X73" s="68"/>
      <c r="Y73" s="68"/>
      <c r="Z73" s="68"/>
      <c r="AA73" s="68"/>
      <c r="AB73" s="68"/>
      <c r="AC73" s="68"/>
      <c r="AD73" s="13"/>
      <c r="AE73" s="37"/>
      <c r="AF73" s="37"/>
      <c r="AG73" s="37"/>
      <c r="AH73" s="37"/>
    </row>
    <row r="74" spans="1:34">
      <c r="A74" s="97"/>
      <c r="B74" s="97"/>
      <c r="C74" s="88" t="str">
        <f>IFERROR(VLOOKUP(D74,Mapping!AW:BA,5,FALSE),"")</f>
        <v/>
      </c>
      <c r="D74" s="97"/>
      <c r="E74" s="97"/>
      <c r="F74" s="253"/>
      <c r="G74" s="26"/>
      <c r="H74" s="26"/>
      <c r="I74" s="13"/>
      <c r="J74" s="67"/>
      <c r="K74" s="38"/>
      <c r="L74" s="38"/>
      <c r="M74" s="38"/>
      <c r="N74" s="38"/>
      <c r="O74" s="38"/>
      <c r="P74" s="38"/>
      <c r="Q74" s="68"/>
      <c r="R74" s="68"/>
      <c r="S74" s="68"/>
      <c r="T74" s="68"/>
      <c r="U74" s="68"/>
      <c r="V74" s="68"/>
      <c r="W74" s="68"/>
      <c r="X74" s="68"/>
      <c r="Y74" s="68"/>
      <c r="Z74" s="68"/>
      <c r="AA74" s="68"/>
      <c r="AB74" s="68"/>
      <c r="AC74" s="68"/>
      <c r="AD74" s="13"/>
      <c r="AE74" s="37"/>
      <c r="AF74" s="37"/>
      <c r="AG74" s="37"/>
      <c r="AH74" s="37"/>
    </row>
    <row r="75" spans="1:34">
      <c r="A75" s="97"/>
      <c r="B75" s="97"/>
      <c r="C75" s="88" t="str">
        <f>IFERROR(VLOOKUP(D75,Mapping!AW:BA,5,FALSE),"")</f>
        <v/>
      </c>
      <c r="D75" s="97"/>
      <c r="E75" s="97"/>
      <c r="F75" s="253"/>
      <c r="G75" s="26"/>
      <c r="H75" s="26"/>
      <c r="I75" s="13"/>
      <c r="J75" s="67"/>
      <c r="K75" s="38"/>
      <c r="L75" s="38"/>
      <c r="M75" s="38"/>
      <c r="N75" s="38"/>
      <c r="O75" s="38"/>
      <c r="P75" s="38"/>
      <c r="Q75" s="68"/>
      <c r="R75" s="68"/>
      <c r="S75" s="68"/>
      <c r="T75" s="68"/>
      <c r="U75" s="68"/>
      <c r="V75" s="68"/>
      <c r="W75" s="68"/>
      <c r="X75" s="68"/>
      <c r="Y75" s="68"/>
      <c r="Z75" s="68"/>
      <c r="AA75" s="68"/>
      <c r="AB75" s="68"/>
      <c r="AC75" s="68"/>
      <c r="AD75" s="13"/>
      <c r="AE75" s="37"/>
      <c r="AF75" s="37"/>
      <c r="AG75" s="37"/>
      <c r="AH75" s="37"/>
    </row>
    <row r="76" spans="1:34">
      <c r="A76" s="97"/>
      <c r="B76" s="97"/>
      <c r="C76" s="88" t="str">
        <f>IFERROR(VLOOKUP(D76,Mapping!AW:BA,5,FALSE),"")</f>
        <v/>
      </c>
      <c r="D76" s="97"/>
      <c r="E76" s="97"/>
      <c r="F76" s="253"/>
      <c r="G76" s="26"/>
      <c r="H76" s="26"/>
      <c r="I76" s="13"/>
      <c r="J76" s="67"/>
      <c r="K76" s="38"/>
      <c r="L76" s="38"/>
      <c r="M76" s="38"/>
      <c r="N76" s="38"/>
      <c r="O76" s="38"/>
      <c r="P76" s="38"/>
      <c r="Q76" s="68"/>
      <c r="R76" s="68"/>
      <c r="S76" s="68"/>
      <c r="T76" s="68"/>
      <c r="U76" s="68"/>
      <c r="V76" s="68"/>
      <c r="W76" s="68"/>
      <c r="X76" s="68"/>
      <c r="Y76" s="68"/>
      <c r="Z76" s="68"/>
      <c r="AA76" s="68"/>
      <c r="AB76" s="68"/>
      <c r="AC76" s="68"/>
      <c r="AD76" s="13"/>
      <c r="AE76" s="37"/>
      <c r="AF76" s="37"/>
      <c r="AG76" s="37"/>
      <c r="AH76" s="37"/>
    </row>
    <row r="77" spans="1:34">
      <c r="A77" s="97"/>
      <c r="B77" s="97"/>
      <c r="C77" s="88" t="str">
        <f>IFERROR(VLOOKUP(D77,Mapping!AW:BA,5,FALSE),"")</f>
        <v/>
      </c>
      <c r="D77" s="97"/>
      <c r="E77" s="97"/>
      <c r="F77" s="253"/>
      <c r="G77" s="26"/>
      <c r="H77" s="26"/>
      <c r="I77" s="13"/>
      <c r="J77" s="67"/>
      <c r="K77" s="38"/>
      <c r="L77" s="38"/>
      <c r="M77" s="38"/>
      <c r="N77" s="38"/>
      <c r="O77" s="38"/>
      <c r="P77" s="38"/>
      <c r="Q77" s="68"/>
      <c r="R77" s="68"/>
      <c r="S77" s="68"/>
      <c r="T77" s="68"/>
      <c r="U77" s="68"/>
      <c r="V77" s="68"/>
      <c r="W77" s="68"/>
      <c r="X77" s="68"/>
      <c r="Y77" s="68"/>
      <c r="Z77" s="68"/>
      <c r="AA77" s="68"/>
      <c r="AB77" s="68"/>
      <c r="AC77" s="65"/>
      <c r="AE77"/>
    </row>
    <row r="78" spans="1:34">
      <c r="A78" s="97"/>
      <c r="B78" s="97"/>
      <c r="C78" s="88" t="str">
        <f>IFERROR(VLOOKUP(D78,Mapping!AW:BA,5,FALSE),"")</f>
        <v/>
      </c>
      <c r="D78" s="97"/>
      <c r="E78" s="97"/>
      <c r="F78" s="253"/>
      <c r="G78" s="26"/>
      <c r="H78" s="26"/>
      <c r="I78" s="13"/>
      <c r="J78" s="67"/>
      <c r="K78" s="38"/>
      <c r="L78" s="38"/>
      <c r="M78" s="38"/>
      <c r="N78" s="38"/>
      <c r="O78" s="38"/>
      <c r="P78" s="38"/>
      <c r="Q78" s="68"/>
      <c r="R78" s="68"/>
      <c r="S78" s="68"/>
      <c r="T78" s="68"/>
      <c r="U78" s="68"/>
      <c r="V78" s="68"/>
      <c r="W78" s="68"/>
      <c r="X78" s="68"/>
      <c r="Y78" s="68"/>
      <c r="Z78" s="68"/>
      <c r="AA78" s="68"/>
      <c r="AB78" s="68"/>
      <c r="AC78" s="65"/>
      <c r="AE78"/>
    </row>
    <row r="79" spans="1:34">
      <c r="A79" s="97"/>
      <c r="B79" s="97"/>
      <c r="C79" s="88" t="str">
        <f>IFERROR(VLOOKUP(D79,Mapping!AW:BA,5,FALSE),"")</f>
        <v/>
      </c>
      <c r="D79" s="97"/>
      <c r="E79" s="97"/>
      <c r="F79" s="253"/>
      <c r="G79" s="26"/>
      <c r="H79" s="26"/>
      <c r="I79" s="13"/>
      <c r="J79" s="67"/>
      <c r="K79" s="38"/>
      <c r="M79" s="60"/>
      <c r="O79" s="250"/>
      <c r="P79"/>
      <c r="Q79" s="68"/>
      <c r="R79" s="68"/>
      <c r="S79" s="68"/>
      <c r="T79" s="68"/>
      <c r="U79" s="68"/>
      <c r="V79" s="68"/>
      <c r="W79" s="68"/>
      <c r="X79" s="68"/>
      <c r="Y79" s="68"/>
      <c r="Z79" s="68"/>
      <c r="AA79" s="68"/>
      <c r="AB79" s="68"/>
      <c r="AC79" s="65"/>
      <c r="AE79"/>
    </row>
    <row r="80" spans="1:34">
      <c r="A80" s="97"/>
      <c r="B80" s="97"/>
      <c r="C80" s="88" t="str">
        <f>IFERROR(VLOOKUP(D80,Mapping!AW:BA,5,FALSE),"")</f>
        <v/>
      </c>
      <c r="D80" s="97"/>
      <c r="E80" s="97"/>
      <c r="F80" s="253"/>
      <c r="G80" s="26"/>
      <c r="H80" s="26"/>
      <c r="I80" s="13"/>
      <c r="J80" s="67"/>
      <c r="K80" s="38"/>
      <c r="M80" s="60"/>
      <c r="O80" s="250"/>
      <c r="P80"/>
      <c r="Q80" s="68"/>
      <c r="R80" s="68"/>
      <c r="S80" s="68"/>
      <c r="T80" s="68"/>
      <c r="U80" s="68"/>
      <c r="V80" s="68"/>
      <c r="W80" s="68"/>
      <c r="X80" s="68"/>
      <c r="Y80" s="68"/>
      <c r="Z80" s="68"/>
      <c r="AA80" s="68"/>
      <c r="AB80" s="68"/>
      <c r="AC80" s="65"/>
      <c r="AE80"/>
    </row>
    <row r="81" spans="1:31">
      <c r="A81" s="97"/>
      <c r="B81" s="97"/>
      <c r="C81" s="88" t="str">
        <f>IFERROR(VLOOKUP(D81,Mapping!AW:BA,5,FALSE),"")</f>
        <v/>
      </c>
      <c r="D81" s="97"/>
      <c r="E81" s="97"/>
      <c r="F81" s="253"/>
      <c r="G81" s="26"/>
      <c r="H81" s="26"/>
      <c r="I81" s="13"/>
      <c r="J81" s="67"/>
      <c r="K81" s="38"/>
      <c r="M81" s="60"/>
      <c r="O81" s="250"/>
      <c r="P81"/>
      <c r="Q81" s="68"/>
      <c r="R81" s="68"/>
      <c r="S81" s="68"/>
      <c r="T81" s="68"/>
      <c r="U81" s="68"/>
      <c r="V81" s="68"/>
      <c r="W81" s="68"/>
      <c r="X81" s="68"/>
      <c r="Y81" s="68"/>
      <c r="Z81" s="68"/>
      <c r="AA81" s="68"/>
      <c r="AB81" s="68"/>
      <c r="AC81" s="65"/>
      <c r="AE81"/>
    </row>
    <row r="82" spans="1:31">
      <c r="A82" s="97"/>
      <c r="B82" s="97"/>
      <c r="C82" s="88" t="str">
        <f>IFERROR(VLOOKUP(D82,Mapping!AW:BA,5,FALSE),"")</f>
        <v/>
      </c>
      <c r="D82" s="97"/>
      <c r="E82" s="97"/>
      <c r="F82" s="253"/>
      <c r="G82" s="26"/>
      <c r="H82" s="26"/>
      <c r="I82" s="13"/>
      <c r="J82" s="67"/>
      <c r="K82" s="38"/>
      <c r="M82" s="60"/>
      <c r="O82" s="250"/>
      <c r="P82"/>
      <c r="Q82" s="68"/>
      <c r="R82" s="68"/>
      <c r="S82" s="68"/>
      <c r="T82" s="68"/>
      <c r="U82" s="68"/>
      <c r="V82" s="68"/>
      <c r="W82" s="68"/>
      <c r="X82" s="68"/>
      <c r="Y82" s="68"/>
      <c r="Z82" s="68"/>
      <c r="AA82" s="68"/>
      <c r="AB82" s="68"/>
      <c r="AC82" s="65"/>
      <c r="AE82"/>
    </row>
    <row r="83" spans="1:31">
      <c r="A83" s="97"/>
      <c r="B83" s="97"/>
      <c r="C83" s="88" t="str">
        <f>IFERROR(VLOOKUP(D83,Mapping!AW:BA,5,FALSE),"")</f>
        <v/>
      </c>
      <c r="D83" s="97"/>
      <c r="E83" s="97"/>
      <c r="F83" s="253"/>
      <c r="G83" s="26"/>
      <c r="H83" s="26"/>
      <c r="I83" s="13"/>
      <c r="J83" s="67"/>
      <c r="K83" s="38"/>
      <c r="M83" s="60"/>
      <c r="O83" s="250"/>
      <c r="P83"/>
      <c r="Q83" s="68"/>
      <c r="R83" s="68"/>
      <c r="S83" s="68"/>
      <c r="T83" s="68"/>
      <c r="U83" s="68"/>
      <c r="V83" s="68"/>
      <c r="W83" s="68"/>
      <c r="X83" s="68"/>
      <c r="Y83" s="68"/>
      <c r="Z83" s="68"/>
      <c r="AA83" s="68"/>
      <c r="AB83" s="68"/>
      <c r="AC83" s="65"/>
      <c r="AE83"/>
    </row>
    <row r="84" spans="1:31">
      <c r="A84" s="97"/>
      <c r="B84" s="97"/>
      <c r="C84" s="88" t="str">
        <f>IFERROR(VLOOKUP(D84,Mapping!AW:BA,5,FALSE),"")</f>
        <v/>
      </c>
      <c r="D84" s="97"/>
      <c r="E84" s="97"/>
      <c r="F84" s="253"/>
      <c r="G84" s="26"/>
      <c r="H84" s="26"/>
      <c r="I84" s="13"/>
      <c r="J84" s="67"/>
      <c r="K84" s="38"/>
      <c r="M84" s="60"/>
      <c r="O84" s="250"/>
      <c r="P84"/>
      <c r="Q84" s="68"/>
      <c r="R84" s="68"/>
      <c r="S84" s="68"/>
      <c r="T84" s="68"/>
      <c r="U84" s="68"/>
      <c r="V84" s="68"/>
      <c r="W84" s="68"/>
      <c r="X84" s="68"/>
      <c r="Y84" s="68"/>
      <c r="Z84" s="68"/>
      <c r="AA84" s="68"/>
      <c r="AB84" s="68"/>
      <c r="AC84" s="65"/>
      <c r="AE84"/>
    </row>
    <row r="85" spans="1:31">
      <c r="A85" s="97"/>
      <c r="B85" s="97"/>
      <c r="C85" s="88" t="str">
        <f>IFERROR(VLOOKUP(D85,Mapping!AW:BA,5,FALSE),"")</f>
        <v/>
      </c>
      <c r="D85" s="97"/>
      <c r="E85" s="97"/>
      <c r="F85" s="253"/>
      <c r="G85" s="26"/>
      <c r="H85" s="26"/>
      <c r="I85" s="13"/>
      <c r="J85" s="67"/>
      <c r="K85" s="38"/>
      <c r="M85" s="60"/>
      <c r="O85" s="250"/>
      <c r="P85"/>
      <c r="Q85" s="68"/>
      <c r="R85" s="68"/>
      <c r="S85" s="68"/>
      <c r="T85" s="68"/>
      <c r="U85" s="68"/>
      <c r="V85" s="68"/>
      <c r="W85" s="68"/>
      <c r="X85" s="68"/>
      <c r="Y85" s="68"/>
      <c r="Z85" s="68"/>
      <c r="AA85" s="68"/>
      <c r="AB85" s="68"/>
      <c r="AC85" s="65"/>
      <c r="AE85"/>
    </row>
    <row r="86" spans="1:31">
      <c r="A86" s="97"/>
      <c r="B86" s="97"/>
      <c r="C86" s="88" t="str">
        <f>IFERROR(VLOOKUP(D86,Mapping!AW:BA,5,FALSE),"")</f>
        <v/>
      </c>
      <c r="D86" s="97"/>
      <c r="E86" s="97"/>
      <c r="F86" s="253"/>
      <c r="G86" s="26"/>
      <c r="H86" s="26"/>
      <c r="I86" s="13"/>
      <c r="J86" s="67"/>
      <c r="K86" s="38"/>
      <c r="M86" s="60"/>
      <c r="O86" s="250"/>
      <c r="P86"/>
      <c r="Q86" s="68"/>
      <c r="R86" s="68"/>
      <c r="S86" s="68"/>
      <c r="T86" s="68"/>
      <c r="U86" s="68"/>
      <c r="V86" s="68"/>
      <c r="W86" s="68"/>
      <c r="X86" s="68"/>
      <c r="Y86" s="68"/>
      <c r="Z86" s="68"/>
      <c r="AA86" s="68"/>
      <c r="AB86" s="68"/>
      <c r="AC86" s="65"/>
      <c r="AE86"/>
    </row>
    <row r="87" spans="1:31">
      <c r="A87" s="97"/>
      <c r="B87" s="97"/>
      <c r="C87" s="88" t="str">
        <f>IFERROR(VLOOKUP(D87,Mapping!AW:BA,5,FALSE),"")</f>
        <v/>
      </c>
      <c r="D87" s="97"/>
      <c r="E87" s="97"/>
      <c r="F87" s="253"/>
      <c r="G87" s="26"/>
      <c r="H87" s="26"/>
      <c r="I87" s="13"/>
      <c r="J87" s="67"/>
      <c r="K87" s="38"/>
      <c r="M87" s="60"/>
      <c r="O87" s="250"/>
      <c r="P87"/>
      <c r="Q87" s="68"/>
      <c r="R87" s="68"/>
      <c r="S87" s="68"/>
      <c r="T87" s="68"/>
      <c r="U87" s="68"/>
      <c r="V87" s="68"/>
      <c r="W87" s="68"/>
      <c r="X87" s="68"/>
      <c r="Y87" s="68"/>
      <c r="Z87" s="68"/>
      <c r="AA87" s="68"/>
      <c r="AB87" s="68"/>
      <c r="AC87" s="65"/>
      <c r="AE87"/>
    </row>
    <row r="88" spans="1:31">
      <c r="A88" s="97"/>
      <c r="B88" s="97"/>
      <c r="C88" s="88" t="str">
        <f>IFERROR(VLOOKUP(D88,Mapping!AW:BA,5,FALSE),"")</f>
        <v/>
      </c>
      <c r="D88" s="97"/>
      <c r="E88" s="97"/>
      <c r="F88" s="253"/>
      <c r="G88" s="26"/>
      <c r="H88" s="26"/>
      <c r="I88" s="13"/>
      <c r="J88" s="67"/>
      <c r="K88" s="38"/>
      <c r="M88" s="60"/>
      <c r="O88" s="250"/>
      <c r="P88"/>
      <c r="Q88" s="68"/>
      <c r="R88" s="68"/>
      <c r="S88" s="68"/>
      <c r="T88" s="68"/>
      <c r="U88" s="68"/>
      <c r="V88" s="68"/>
      <c r="W88" s="68"/>
      <c r="X88" s="68"/>
      <c r="Y88" s="68"/>
      <c r="Z88" s="68"/>
      <c r="AA88" s="68"/>
      <c r="AB88" s="68"/>
      <c r="AC88" s="65"/>
      <c r="AE88"/>
    </row>
    <row r="89" spans="1:31">
      <c r="A89" s="97"/>
      <c r="B89" s="97"/>
      <c r="C89" s="88" t="str">
        <f>IFERROR(VLOOKUP(D89,Mapping!AW:BA,5,FALSE),"")</f>
        <v/>
      </c>
      <c r="D89" s="97"/>
      <c r="E89" s="97"/>
      <c r="F89" s="253"/>
      <c r="G89" s="26"/>
      <c r="H89" s="26"/>
      <c r="I89" s="13"/>
      <c r="J89" s="67"/>
      <c r="K89" s="38"/>
      <c r="M89" s="60"/>
      <c r="O89" s="250"/>
      <c r="P89"/>
      <c r="Q89" s="68"/>
      <c r="R89" s="68"/>
      <c r="S89" s="68"/>
      <c r="T89" s="68"/>
      <c r="U89" s="68"/>
      <c r="V89" s="68"/>
      <c r="W89" s="68"/>
      <c r="X89" s="68"/>
      <c r="Y89" s="68"/>
      <c r="Z89" s="68"/>
      <c r="AA89" s="68"/>
      <c r="AB89" s="68"/>
      <c r="AC89" s="65"/>
      <c r="AE89"/>
    </row>
    <row r="90" spans="1:31">
      <c r="A90" s="97"/>
      <c r="B90" s="97"/>
      <c r="C90" s="88" t="str">
        <f>IFERROR(VLOOKUP(D90,Mapping!AW:BA,5,FALSE),"")</f>
        <v/>
      </c>
      <c r="D90" s="97"/>
      <c r="E90" s="97"/>
      <c r="F90" s="253"/>
      <c r="G90" s="26"/>
      <c r="H90" s="26"/>
      <c r="I90" s="13"/>
      <c r="J90" s="67"/>
      <c r="K90" s="38"/>
      <c r="M90" s="60"/>
      <c r="O90" s="250"/>
      <c r="P90"/>
      <c r="Q90" s="68"/>
      <c r="R90" s="68"/>
      <c r="S90" s="68"/>
      <c r="T90" s="68"/>
      <c r="U90" s="68"/>
      <c r="V90" s="68"/>
      <c r="W90" s="68"/>
      <c r="X90" s="68"/>
      <c r="Y90" s="68"/>
      <c r="Z90" s="68"/>
      <c r="AA90" s="68"/>
      <c r="AB90" s="68"/>
      <c r="AC90" s="65"/>
      <c r="AE90"/>
    </row>
    <row r="91" spans="1:31">
      <c r="A91" s="97"/>
      <c r="B91" s="97"/>
      <c r="C91" s="88" t="str">
        <f>IFERROR(VLOOKUP(D91,Mapping!AW:BA,5,FALSE),"")</f>
        <v/>
      </c>
      <c r="D91" s="97"/>
      <c r="E91" s="97"/>
      <c r="F91" s="253"/>
      <c r="G91" s="26"/>
      <c r="H91" s="26"/>
      <c r="I91" s="13"/>
      <c r="J91" s="67"/>
      <c r="K91" s="38"/>
      <c r="M91" s="60"/>
      <c r="O91" s="250"/>
      <c r="P91"/>
      <c r="Q91" s="68"/>
      <c r="R91" s="68"/>
      <c r="S91" s="68"/>
      <c r="T91" s="68"/>
      <c r="U91" s="68"/>
      <c r="V91" s="68"/>
      <c r="W91" s="68"/>
      <c r="X91" s="68"/>
      <c r="Y91" s="68"/>
      <c r="Z91" s="68"/>
      <c r="AA91" s="68"/>
      <c r="AB91" s="68"/>
      <c r="AC91" s="65"/>
      <c r="AE91"/>
    </row>
    <row r="92" spans="1:31">
      <c r="A92" s="97"/>
      <c r="B92" s="97"/>
      <c r="D92" s="97"/>
      <c r="E92" s="97"/>
      <c r="F92" s="253"/>
      <c r="G92" s="26"/>
      <c r="H92" s="26"/>
      <c r="I92" s="13"/>
      <c r="J92" s="67"/>
      <c r="K92" s="38"/>
      <c r="M92" s="60"/>
      <c r="O92" s="250"/>
      <c r="Q92" s="68"/>
      <c r="R92" s="68"/>
      <c r="S92" s="68"/>
      <c r="T92" s="68"/>
      <c r="U92" s="68"/>
      <c r="V92" s="68"/>
      <c r="W92" s="68"/>
      <c r="X92" s="68"/>
      <c r="Y92" s="68"/>
      <c r="Z92" s="68"/>
      <c r="AA92" s="68"/>
      <c r="AB92" s="68"/>
      <c r="AC92" s="60"/>
    </row>
    <row r="93" spans="1:31">
      <c r="B93" s="97"/>
      <c r="D93" s="97"/>
      <c r="E93" s="97"/>
      <c r="F93" s="253"/>
      <c r="G93" s="26"/>
      <c r="H93" s="26"/>
      <c r="I93" s="13"/>
      <c r="J93" s="67"/>
      <c r="K93" s="38"/>
      <c r="M93" s="60"/>
      <c r="O93" s="250"/>
      <c r="Q93" s="68"/>
      <c r="R93" s="68"/>
      <c r="S93" s="68"/>
      <c r="T93" s="68"/>
      <c r="U93" s="68"/>
      <c r="V93" s="68"/>
      <c r="W93" s="68"/>
      <c r="X93" s="68"/>
      <c r="Y93" s="68"/>
      <c r="Z93" s="68"/>
      <c r="AA93" s="68"/>
      <c r="AB93" s="68"/>
      <c r="AC93" s="60"/>
    </row>
    <row r="94" spans="1:31">
      <c r="B94" s="97"/>
      <c r="D94" s="97"/>
      <c r="E94" s="97"/>
      <c r="F94" s="253"/>
      <c r="G94" s="26"/>
      <c r="H94" s="26"/>
      <c r="I94" s="13"/>
      <c r="J94" s="67"/>
      <c r="K94" s="38"/>
      <c r="M94" s="60"/>
      <c r="O94" s="250"/>
      <c r="Q94" s="68"/>
      <c r="R94" s="68"/>
      <c r="S94" s="68"/>
      <c r="T94" s="68"/>
      <c r="U94" s="68"/>
      <c r="V94" s="68"/>
      <c r="W94" s="68"/>
      <c r="X94" s="68"/>
      <c r="Y94" s="68"/>
      <c r="Z94" s="68"/>
      <c r="AA94" s="68"/>
      <c r="AB94" s="68"/>
      <c r="AC94" s="60"/>
    </row>
    <row r="95" spans="1:31">
      <c r="B95" s="97"/>
      <c r="D95" s="97"/>
      <c r="E95" s="97"/>
      <c r="F95" s="253"/>
      <c r="G95" s="26"/>
      <c r="H95" s="26"/>
      <c r="I95" s="13"/>
      <c r="J95" s="67"/>
      <c r="K95" s="38"/>
      <c r="M95" s="60"/>
      <c r="O95" s="250"/>
      <c r="Q95" s="68"/>
      <c r="R95" s="68"/>
      <c r="S95" s="68"/>
      <c r="T95" s="68"/>
      <c r="U95" s="68"/>
      <c r="V95" s="68"/>
      <c r="W95" s="68"/>
      <c r="X95" s="68"/>
      <c r="Y95" s="68"/>
      <c r="Z95" s="68"/>
      <c r="AA95" s="68"/>
      <c r="AB95" s="68"/>
      <c r="AC95" s="60"/>
    </row>
    <row r="96" spans="1:31">
      <c r="B96" s="97"/>
      <c r="D96" s="97"/>
      <c r="E96" s="97"/>
      <c r="F96" s="253"/>
      <c r="G96" s="26"/>
      <c r="H96" s="26"/>
      <c r="I96" s="13"/>
      <c r="J96" s="67"/>
      <c r="K96" s="38"/>
      <c r="M96" s="60"/>
      <c r="O96" s="250"/>
      <c r="Q96" s="68"/>
      <c r="R96" s="68"/>
      <c r="S96" s="68"/>
      <c r="T96" s="68"/>
      <c r="U96" s="68"/>
      <c r="V96" s="68"/>
      <c r="W96" s="68"/>
      <c r="X96" s="68"/>
      <c r="Y96" s="68"/>
      <c r="Z96" s="68"/>
      <c r="AA96" s="68"/>
      <c r="AB96" s="68"/>
      <c r="AC96" s="60"/>
    </row>
    <row r="97" spans="2:29">
      <c r="B97" s="97"/>
      <c r="D97" s="97"/>
      <c r="E97" s="97"/>
      <c r="F97" s="253"/>
      <c r="G97" s="26"/>
      <c r="H97" s="26"/>
      <c r="I97" s="13"/>
      <c r="J97" s="67"/>
      <c r="K97" s="38"/>
      <c r="M97" s="60"/>
      <c r="O97" s="250"/>
      <c r="Q97" s="68"/>
      <c r="R97" s="68"/>
      <c r="S97" s="68"/>
      <c r="T97" s="68"/>
      <c r="U97" s="68"/>
      <c r="V97" s="68"/>
      <c r="W97" s="68"/>
      <c r="X97" s="68"/>
      <c r="Y97" s="68"/>
      <c r="Z97" s="68"/>
      <c r="AA97" s="68"/>
      <c r="AB97" s="68"/>
      <c r="AC97" s="60"/>
    </row>
    <row r="98" spans="2:29">
      <c r="B98" s="97"/>
      <c r="D98" s="97"/>
      <c r="E98" s="97"/>
      <c r="F98" s="253"/>
      <c r="G98" s="26"/>
      <c r="H98" s="26"/>
      <c r="I98" s="13"/>
      <c r="J98" s="67"/>
      <c r="K98" s="38"/>
      <c r="M98" s="60"/>
      <c r="O98" s="250"/>
      <c r="Q98" s="68"/>
      <c r="R98" s="68"/>
      <c r="S98" s="68"/>
      <c r="T98" s="68"/>
      <c r="U98" s="68"/>
      <c r="V98" s="68"/>
      <c r="W98" s="68"/>
      <c r="X98" s="68"/>
      <c r="Y98" s="68"/>
      <c r="Z98" s="68"/>
      <c r="AA98" s="68"/>
      <c r="AB98" s="68"/>
      <c r="AC98" s="60"/>
    </row>
    <row r="99" spans="2:29">
      <c r="B99" s="97"/>
      <c r="D99" s="97"/>
      <c r="E99" s="97"/>
      <c r="F99" s="253"/>
      <c r="G99" s="26"/>
      <c r="H99" s="26"/>
      <c r="I99" s="13"/>
      <c r="J99" s="67"/>
      <c r="K99" s="38"/>
      <c r="M99" s="60"/>
      <c r="O99" s="250"/>
      <c r="Q99" s="68"/>
      <c r="R99" s="68"/>
      <c r="S99" s="68"/>
      <c r="T99" s="68"/>
      <c r="U99" s="68"/>
      <c r="V99" s="68"/>
      <c r="W99" s="68"/>
      <c r="X99" s="68"/>
      <c r="Y99" s="68"/>
      <c r="Z99" s="68"/>
      <c r="AA99" s="68"/>
      <c r="AB99" s="68"/>
      <c r="AC99" s="60"/>
    </row>
    <row r="100" spans="2:29">
      <c r="D100" s="97"/>
      <c r="E100" s="97"/>
      <c r="F100" s="253"/>
      <c r="G100" s="26"/>
      <c r="H100" s="26"/>
      <c r="I100" s="13"/>
      <c r="J100" s="67"/>
      <c r="K100" s="38"/>
      <c r="Q100" s="68"/>
      <c r="R100" s="68"/>
      <c r="S100" s="68"/>
      <c r="T100" s="68"/>
      <c r="U100" s="68"/>
      <c r="V100" s="68"/>
      <c r="W100" s="68"/>
      <c r="X100" s="68"/>
      <c r="Y100" s="68"/>
      <c r="Z100" s="68"/>
      <c r="AA100" s="68"/>
      <c r="AB100" s="68"/>
    </row>
    <row r="101" spans="2:29">
      <c r="D101" s="97"/>
      <c r="E101" s="97"/>
      <c r="F101" s="253"/>
      <c r="G101" s="26"/>
      <c r="H101" s="26"/>
      <c r="I101" s="13"/>
      <c r="J101" s="67"/>
      <c r="K101" s="38"/>
      <c r="R101" s="68"/>
      <c r="S101" s="68"/>
      <c r="T101" s="68"/>
      <c r="U101" s="68"/>
      <c r="V101" s="68"/>
      <c r="W101" s="68"/>
      <c r="X101" s="68"/>
      <c r="Y101" s="68"/>
      <c r="Z101" s="68"/>
      <c r="AA101" s="68"/>
      <c r="AB101" s="68"/>
    </row>
    <row r="102" spans="2:29">
      <c r="D102" s="97"/>
      <c r="E102" s="97"/>
      <c r="F102" s="253"/>
      <c r="G102" s="26"/>
      <c r="H102" s="26"/>
      <c r="I102" s="13"/>
      <c r="J102" s="67"/>
      <c r="K102" s="38"/>
      <c r="R102" s="68"/>
      <c r="S102" s="68"/>
      <c r="T102" s="68"/>
      <c r="U102" s="68"/>
      <c r="V102" s="68"/>
      <c r="W102" s="68"/>
      <c r="X102" s="68"/>
      <c r="Y102" s="68"/>
      <c r="Z102" s="68"/>
      <c r="AA102" s="68"/>
      <c r="AB102" s="68"/>
    </row>
    <row r="103" spans="2:29">
      <c r="D103" s="97"/>
      <c r="E103" s="97"/>
      <c r="F103" s="253"/>
      <c r="G103" s="26"/>
      <c r="H103" s="26"/>
      <c r="J103" s="67"/>
      <c r="K103" s="38"/>
      <c r="R103" s="68"/>
      <c r="S103" s="68"/>
      <c r="T103" s="68"/>
      <c r="U103" s="68"/>
      <c r="V103" s="68"/>
      <c r="W103" s="68"/>
      <c r="X103" s="68"/>
      <c r="Y103" s="68"/>
      <c r="Z103" s="68"/>
      <c r="AA103" s="68"/>
      <c r="AB103" s="68"/>
    </row>
    <row r="104" spans="2:29">
      <c r="D104" s="97"/>
      <c r="E104" s="97"/>
      <c r="G104" s="26"/>
      <c r="H104" s="26"/>
      <c r="J104" s="67"/>
      <c r="K104" s="38"/>
      <c r="R104" s="68"/>
      <c r="S104" s="68"/>
      <c r="T104" s="68"/>
      <c r="U104" s="68"/>
      <c r="V104" s="68"/>
      <c r="W104" s="68"/>
      <c r="X104" s="68"/>
      <c r="Y104" s="68"/>
      <c r="Z104" s="68"/>
      <c r="AA104" s="68"/>
      <c r="AB104" s="68"/>
    </row>
    <row r="105" spans="2:29">
      <c r="D105" s="97"/>
      <c r="E105" s="97"/>
      <c r="G105" s="26"/>
      <c r="H105" s="26"/>
      <c r="J105" s="67"/>
      <c r="K105" s="38"/>
      <c r="R105" s="68"/>
      <c r="S105" s="68"/>
      <c r="T105" s="68"/>
      <c r="U105" s="68"/>
      <c r="V105" s="68"/>
      <c r="W105" s="68"/>
      <c r="X105" s="68"/>
      <c r="Y105" s="68"/>
      <c r="Z105" s="68"/>
      <c r="AA105" s="68"/>
      <c r="AB105" s="68"/>
    </row>
    <row r="106" spans="2:29">
      <c r="D106" s="97"/>
      <c r="E106" s="97"/>
      <c r="G106" s="26"/>
      <c r="H106" s="26"/>
      <c r="J106" s="67"/>
      <c r="K106" s="38"/>
      <c r="R106" s="68"/>
      <c r="S106" s="68"/>
      <c r="T106" s="68"/>
      <c r="U106" s="68"/>
      <c r="V106" s="68"/>
      <c r="W106" s="68"/>
      <c r="X106" s="68"/>
      <c r="Y106" s="68"/>
      <c r="Z106" s="68"/>
      <c r="AA106" s="68"/>
      <c r="AB106" s="68"/>
    </row>
    <row r="107" spans="2:29">
      <c r="D107" s="97"/>
      <c r="E107" s="97"/>
      <c r="G107" s="26"/>
      <c r="H107" s="26"/>
      <c r="J107" s="67"/>
      <c r="K107" s="38"/>
      <c r="R107" s="68"/>
      <c r="S107" s="68"/>
      <c r="T107" s="68"/>
      <c r="U107" s="68"/>
      <c r="V107" s="68"/>
      <c r="W107" s="68"/>
      <c r="X107" s="68"/>
      <c r="Y107" s="68"/>
      <c r="Z107" s="68"/>
      <c r="AA107" s="68"/>
      <c r="AB107" s="68"/>
    </row>
    <row r="108" spans="2:29">
      <c r="D108" s="97"/>
      <c r="E108" s="97"/>
      <c r="G108" s="26"/>
      <c r="H108" s="26"/>
      <c r="J108" s="67"/>
      <c r="K108" s="38"/>
      <c r="R108" s="68"/>
      <c r="S108" s="68"/>
      <c r="T108" s="68"/>
      <c r="U108" s="68"/>
      <c r="V108" s="68"/>
      <c r="W108" s="68"/>
      <c r="X108" s="68"/>
      <c r="Y108" s="68"/>
      <c r="Z108" s="68"/>
      <c r="AA108" s="68"/>
      <c r="AB108" s="68"/>
    </row>
    <row r="109" spans="2:29">
      <c r="G109" s="26"/>
      <c r="H109" s="26"/>
      <c r="J109" s="67"/>
      <c r="K109" s="38"/>
      <c r="R109" s="68"/>
      <c r="S109" s="68"/>
      <c r="T109" s="68"/>
      <c r="U109" s="68"/>
      <c r="V109" s="68"/>
      <c r="W109" s="68"/>
      <c r="X109" s="68"/>
      <c r="Y109" s="68"/>
      <c r="Z109" s="68"/>
      <c r="AA109" s="68"/>
      <c r="AB109" s="68"/>
    </row>
    <row r="110" spans="2:29">
      <c r="G110" s="26"/>
      <c r="H110" s="26"/>
      <c r="J110" s="67"/>
      <c r="K110" s="38"/>
      <c r="R110" s="68"/>
      <c r="S110" s="68"/>
      <c r="T110" s="68"/>
      <c r="U110" s="68"/>
      <c r="V110" s="68"/>
      <c r="W110" s="68"/>
      <c r="X110" s="68"/>
      <c r="Y110" s="68"/>
      <c r="Z110" s="68"/>
      <c r="AA110" s="68"/>
      <c r="AB110" s="68"/>
    </row>
    <row r="111" spans="2:29">
      <c r="G111" s="26"/>
      <c r="H111" s="26"/>
      <c r="J111" s="67"/>
      <c r="K111" s="38"/>
      <c r="R111" s="68"/>
      <c r="S111" s="68"/>
      <c r="T111" s="68"/>
      <c r="U111" s="68"/>
      <c r="V111" s="68"/>
      <c r="W111" s="68"/>
      <c r="X111" s="68"/>
      <c r="Y111" s="68"/>
      <c r="Z111" s="68"/>
      <c r="AA111" s="68"/>
      <c r="AB111" s="68"/>
    </row>
    <row r="112" spans="2:29">
      <c r="G112" s="26"/>
      <c r="H112" s="26"/>
      <c r="J112" s="67"/>
      <c r="K112" s="38"/>
      <c r="R112" s="68"/>
      <c r="S112" s="68"/>
      <c r="T112" s="68"/>
      <c r="U112" s="68"/>
      <c r="V112" s="68"/>
      <c r="W112" s="68"/>
      <c r="X112" s="68"/>
      <c r="Y112" s="68"/>
      <c r="Z112" s="68"/>
      <c r="AA112" s="68"/>
      <c r="AB112" s="68"/>
    </row>
    <row r="113" spans="7:28">
      <c r="G113" s="26"/>
      <c r="H113" s="26"/>
      <c r="J113" s="67"/>
      <c r="K113" s="38"/>
      <c r="R113" s="68"/>
      <c r="S113" s="68"/>
      <c r="T113" s="68"/>
      <c r="U113" s="68"/>
      <c r="V113" s="68"/>
      <c r="W113" s="68"/>
      <c r="X113" s="68"/>
      <c r="Y113" s="68"/>
      <c r="Z113" s="68"/>
      <c r="AA113" s="68"/>
      <c r="AB113" s="68"/>
    </row>
    <row r="114" spans="7:28">
      <c r="G114" s="26"/>
      <c r="H114" s="26"/>
      <c r="J114" s="67"/>
      <c r="K114" s="38"/>
      <c r="R114" s="68"/>
      <c r="S114" s="68"/>
      <c r="T114" s="68"/>
      <c r="U114" s="68"/>
      <c r="V114" s="68"/>
      <c r="W114" s="68"/>
      <c r="X114" s="68"/>
      <c r="Y114" s="68"/>
      <c r="Z114" s="68"/>
      <c r="AA114" s="68"/>
      <c r="AB114" s="68"/>
    </row>
    <row r="115" spans="7:28">
      <c r="G115" s="26"/>
      <c r="H115" s="26"/>
      <c r="K115" s="38"/>
      <c r="R115" s="68"/>
      <c r="S115" s="68"/>
      <c r="T115" s="68"/>
      <c r="U115" s="68"/>
      <c r="V115" s="68"/>
      <c r="W115" s="68"/>
      <c r="X115" s="68"/>
      <c r="Y115" s="68"/>
      <c r="Z115" s="68"/>
      <c r="AA115" s="68"/>
      <c r="AB115" s="68"/>
    </row>
    <row r="116" spans="7:28">
      <c r="G116" s="26"/>
      <c r="H116" s="26"/>
      <c r="K116" s="38"/>
      <c r="R116" s="68"/>
      <c r="S116" s="68"/>
      <c r="T116" s="68"/>
      <c r="U116" s="68"/>
      <c r="V116" s="68"/>
      <c r="W116" s="68"/>
      <c r="X116" s="68"/>
      <c r="Y116" s="68"/>
      <c r="Z116" s="68"/>
      <c r="AA116" s="68"/>
      <c r="AB116" s="68"/>
    </row>
    <row r="117" spans="7:28">
      <c r="G117" s="26"/>
      <c r="H117" s="26"/>
      <c r="K117" s="38"/>
      <c r="R117" s="68"/>
      <c r="S117" s="68"/>
      <c r="T117" s="68"/>
      <c r="U117" s="68"/>
      <c r="V117" s="68"/>
      <c r="W117" s="68"/>
      <c r="X117" s="68"/>
      <c r="Y117" s="68"/>
      <c r="Z117" s="68"/>
      <c r="AA117" s="68"/>
      <c r="AB117" s="68"/>
    </row>
    <row r="118" spans="7:28">
      <c r="G118" s="26"/>
      <c r="H118" s="26"/>
      <c r="K118" s="38"/>
    </row>
    <row r="119" spans="7:28">
      <c r="G119" s="26"/>
      <c r="H119" s="26"/>
      <c r="K119" s="38"/>
    </row>
    <row r="120" spans="7:28">
      <c r="G120" s="26"/>
      <c r="H120" s="26"/>
      <c r="K120" s="38"/>
    </row>
    <row r="121" spans="7:28">
      <c r="G121" s="26"/>
      <c r="H121" s="26"/>
      <c r="K121" s="38"/>
    </row>
    <row r="122" spans="7:28">
      <c r="G122" s="26"/>
      <c r="H122" s="26"/>
    </row>
    <row r="123" spans="7:28">
      <c r="G123" s="26"/>
      <c r="H123" s="26"/>
    </row>
    <row r="124" spans="7:28">
      <c r="G124" s="26"/>
      <c r="H124" s="26"/>
    </row>
    <row r="125" spans="7:28">
      <c r="G125" s="26"/>
      <c r="H125" s="26"/>
    </row>
    <row r="126" spans="7:28">
      <c r="G126" s="26"/>
      <c r="H126" s="26"/>
    </row>
  </sheetData>
  <conditionalFormatting sqref="K2:K20 AE2:AE76 M7:M57">
    <cfRule type="expression" dxfId="44" priority="117">
      <formula>OR(#REF!="X", #REF!="E")</formula>
    </cfRule>
    <cfRule type="expression" dxfId="43" priority="116">
      <formula>#REF!="M"</formula>
    </cfRule>
    <cfRule type="expression" dxfId="42" priority="115">
      <formula>#REF!="W"</formula>
    </cfRule>
    <cfRule type="expression" dxfId="41" priority="114">
      <formula>$Q2="FAIL"</formula>
    </cfRule>
  </conditionalFormatting>
  <conditionalFormatting sqref="K19">
    <cfRule type="expression" dxfId="40" priority="113">
      <formula>OR(#REF!="X", #REF!="E")</formula>
    </cfRule>
    <cfRule type="expression" dxfId="39" priority="111">
      <formula>#REF!="W"</formula>
    </cfRule>
    <cfRule type="expression" dxfId="38" priority="110">
      <formula>$Q19="FAIL"</formula>
    </cfRule>
    <cfRule type="expression" dxfId="37" priority="112">
      <formula>#REF!="M"</formula>
    </cfRule>
  </conditionalFormatting>
  <conditionalFormatting sqref="O13:O17">
    <cfRule type="expression" dxfId="36" priority="95">
      <formula>#REF!="W"</formula>
    </cfRule>
    <cfRule type="expression" dxfId="35" priority="97">
      <formula>OR(#REF!="X", #REF!="E")</formula>
    </cfRule>
    <cfRule type="expression" dxfId="34" priority="96">
      <formula>#REF!="M"</formula>
    </cfRule>
    <cfRule type="expression" dxfId="33" priority="94">
      <formula>$Q13="FAIL"</formula>
    </cfRule>
  </conditionalFormatting>
  <conditionalFormatting sqref="O19:O20">
    <cfRule type="expression" dxfId="32" priority="78">
      <formula>$Q19="FAIL"</formula>
    </cfRule>
    <cfRule type="expression" dxfId="31" priority="79">
      <formula>#REF!="W"</formula>
    </cfRule>
    <cfRule type="expression" dxfId="30" priority="80">
      <formula>#REF!="M"</formula>
    </cfRule>
    <cfRule type="expression" dxfId="29" priority="81">
      <formula>OR(#REF!="X", #REF!="E")</formula>
    </cfRule>
  </conditionalFormatting>
  <conditionalFormatting sqref="P16:P17">
    <cfRule type="expression" dxfId="28" priority="3171">
      <formula>#REF!="M"</formula>
    </cfRule>
    <cfRule type="expression" dxfId="27" priority="3170">
      <formula>#REF!="W"</formula>
    </cfRule>
    <cfRule type="expression" dxfId="26" priority="3169">
      <formula>$Q15="FAIL"</formula>
    </cfRule>
    <cfRule type="expression" dxfId="25" priority="3172">
      <formula>OR(#REF!="X", #REF!="E")</formula>
    </cfRule>
  </conditionalFormatting>
  <conditionalFormatting sqref="S4:V12 P13:U15 S16:V18 P19:U20 O21:V51 W2:AC2 S2:U3 O2:R12 AF2:AH76 C2:C99 Z3:AB12 W3:Y51 AC3:AC76 J9:J20 Z13:Z15 AB13:AB15 Q16:R17 Z16:AB18 O18:R18 AB19:AB20 Z19:Z53 J21:K45 AA21:AB53 AB38:AB69 J46:J48 J49:K55 P52:V53 X52:Y53 O52:O54 W52:W66 P54:Q54 R54:V66 X54:AB66 O55:Q55 O56:O59 P56:P72 Q56:Q100 J56:J114 K56:K121 L58:M59 L60:O72 R67:AB117 L73:P78">
    <cfRule type="expression" dxfId="24" priority="330">
      <formula>$Q2="FAIL"</formula>
    </cfRule>
  </conditionalFormatting>
  <conditionalFormatting sqref="T8:T34">
    <cfRule type="duplicateValues" dxfId="23" priority="17"/>
  </conditionalFormatting>
  <conditionalFormatting sqref="V2:V3">
    <cfRule type="expression" dxfId="22" priority="191">
      <formula>#REF!="W"</formula>
    </cfRule>
    <cfRule type="expression" dxfId="21" priority="190">
      <formula>$Q2="FAIL"</formula>
    </cfRule>
    <cfRule type="expression" dxfId="20" priority="192">
      <formula>#REF!="M"</formula>
    </cfRule>
    <cfRule type="expression" dxfId="19" priority="193">
      <formula>OR(#REF!="X", #REF!="E")</formula>
    </cfRule>
  </conditionalFormatting>
  <conditionalFormatting sqref="V13:V15">
    <cfRule type="expression" dxfId="18" priority="66">
      <formula>$Q13="FAIL"</formula>
    </cfRule>
    <cfRule type="expression" dxfId="17" priority="69">
      <formula>OR(#REF!="X", #REF!="E")</formula>
    </cfRule>
    <cfRule type="expression" dxfId="16" priority="68">
      <formula>#REF!="M"</formula>
    </cfRule>
    <cfRule type="expression" dxfId="15" priority="67">
      <formula>#REF!="W"</formula>
    </cfRule>
  </conditionalFormatting>
  <conditionalFormatting sqref="V19:V20">
    <cfRule type="expression" dxfId="14" priority="61">
      <formula>OR(#REF!="X", #REF!="E")</formula>
    </cfRule>
    <cfRule type="expression" dxfId="13" priority="60">
      <formula>#REF!="M"</formula>
    </cfRule>
    <cfRule type="expression" dxfId="12" priority="58">
      <formula>$Q19="FAIL"</formula>
    </cfRule>
    <cfRule type="expression" dxfId="11" priority="59">
      <formula>#REF!="W"</formula>
    </cfRule>
  </conditionalFormatting>
  <conditionalFormatting sqref="W2:AC2 S2:U3 O2:R12 AF2:AH76 C2:C99 Z3:AB12 W3:Y51 AC3:AC76 S4:V12 J9:J20 P13:U15 Z13:Z15 AB13:AB15 Q16:R17 S16:V18 Z16:AB18 O18:R18 P19:U20 AB19:AB20 Z19:Z53 J21:K45 O21:V51 AA21:AB53 AB38:AB69 J46:J48 J49:K55 P52:V53 X52:Y53 O52:O54 W52:W66 P54:Q54 R54:V66 X54:AB66 O55:Q55 O56:O59 P56:P72 Q56:Q100 J56:J114 K56:K121 L58:M59 L60:O72 R67:AB117 L73:P78">
    <cfRule type="expression" dxfId="10" priority="331">
      <formula>#REF!="W"</formula>
    </cfRule>
    <cfRule type="expression" dxfId="9" priority="333">
      <formula>OR(#REF!="X", #REF!="E")</formula>
    </cfRule>
    <cfRule type="expression" dxfId="8" priority="332">
      <formula>#REF!="M"</formula>
    </cfRule>
  </conditionalFormatting>
  <conditionalFormatting sqref="AA13:AA15">
    <cfRule type="expression" dxfId="7" priority="33">
      <formula>OR(#REF!="X", #REF!="E")</formula>
    </cfRule>
    <cfRule type="expression" dxfId="6" priority="32">
      <formula>#REF!="M"</formula>
    </cfRule>
    <cfRule type="expression" dxfId="5" priority="31">
      <formula>#REF!="W"</formula>
    </cfRule>
    <cfRule type="expression" dxfId="4" priority="30">
      <formula>$Q13="FAIL"</formula>
    </cfRule>
  </conditionalFormatting>
  <conditionalFormatting sqref="AA19:AA20">
    <cfRule type="expression" dxfId="3" priority="50">
      <formula>$Q19="FAIL"</formula>
    </cfRule>
    <cfRule type="expression" dxfId="2" priority="53">
      <formula>OR(#REF!="X", #REF!="E")</formula>
    </cfRule>
    <cfRule type="expression" dxfId="1" priority="52">
      <formula>#REF!="M"</formula>
    </cfRule>
    <cfRule type="expression" dxfId="0" priority="51">
      <formula>#REF!="W"</formula>
    </cfRule>
  </conditionalFormatting>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B1434A97-09E3-422A-96B5-8C047F8D8499}">
          <x14:formula1>
            <xm:f>Mapping!$CN$2:$CN$4</xm:f>
          </x14:formula1>
          <xm:sqref>I2:I3 I16:I21</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P17"/>
  <sheetViews>
    <sheetView workbookViewId="0">
      <selection activeCell="H20" sqref="H20"/>
    </sheetView>
  </sheetViews>
  <sheetFormatPr defaultColWidth="8.81640625" defaultRowHeight="14.5"/>
  <cols>
    <col min="1" max="1" width="6.1796875" bestFit="1" customWidth="1"/>
    <col min="2" max="2" width="13.453125" bestFit="1" customWidth="1"/>
    <col min="3" max="3" width="10.81640625" bestFit="1" customWidth="1"/>
    <col min="4" max="4" width="7.1796875" bestFit="1" customWidth="1"/>
    <col min="5" max="5" width="16.26953125" bestFit="1" customWidth="1"/>
    <col min="6" max="6" width="10.81640625" bestFit="1" customWidth="1"/>
    <col min="7" max="7" width="8.1796875" bestFit="1" customWidth="1"/>
    <col min="8" max="8" width="21.7265625" bestFit="1" customWidth="1"/>
    <col min="9" max="9" width="18.81640625" bestFit="1" customWidth="1"/>
    <col min="10" max="16" width="17.81640625" bestFit="1" customWidth="1"/>
    <col min="17" max="17" width="19.81640625" bestFit="1" customWidth="1"/>
    <col min="18" max="18" width="17" bestFit="1" customWidth="1"/>
    <col min="19" max="19" width="17.81640625" bestFit="1" customWidth="1"/>
    <col min="20" max="20" width="13.453125" bestFit="1" customWidth="1"/>
    <col min="21" max="21" width="16.81640625" bestFit="1" customWidth="1"/>
    <col min="22" max="22" width="15.7265625" bestFit="1" customWidth="1"/>
    <col min="23" max="23" width="21.26953125" bestFit="1" customWidth="1"/>
    <col min="24" max="25" width="14.81640625" bestFit="1" customWidth="1"/>
    <col min="26" max="26" width="14.26953125" bestFit="1" customWidth="1"/>
    <col min="27" max="27" width="13.7265625" bestFit="1" customWidth="1"/>
    <col min="28" max="28" width="13.453125" bestFit="1" customWidth="1"/>
    <col min="29" max="29" width="15.453125" bestFit="1" customWidth="1"/>
    <col min="30" max="30" width="15" bestFit="1" customWidth="1"/>
    <col min="31" max="31" width="15.453125" bestFit="1" customWidth="1"/>
    <col min="32" max="32" width="22.453125" bestFit="1" customWidth="1"/>
    <col min="33" max="33" width="14.81640625" bestFit="1" customWidth="1"/>
    <col min="34" max="34" width="15.453125" bestFit="1" customWidth="1"/>
    <col min="35" max="35" width="14.26953125" bestFit="1" customWidth="1"/>
    <col min="36" max="36" width="15.26953125" bestFit="1" customWidth="1"/>
    <col min="37" max="37" width="14" bestFit="1" customWidth="1"/>
    <col min="38" max="38" width="19.1796875" bestFit="1" customWidth="1"/>
    <col min="39" max="39" width="13.453125" bestFit="1" customWidth="1"/>
    <col min="40" max="41" width="16.1796875" bestFit="1" customWidth="1"/>
    <col min="42" max="42" width="14.26953125" bestFit="1" customWidth="1"/>
  </cols>
  <sheetData>
    <row r="1" spans="1:42">
      <c r="A1" s="22" t="s">
        <v>81</v>
      </c>
      <c r="B1" s="22" t="s">
        <v>3617</v>
      </c>
      <c r="C1" s="22" t="s">
        <v>3618</v>
      </c>
      <c r="D1" s="22" t="s">
        <v>3619</v>
      </c>
      <c r="E1" s="22" t="s">
        <v>3620</v>
      </c>
      <c r="F1" s="22" t="s">
        <v>3621</v>
      </c>
      <c r="G1" s="22" t="s">
        <v>3622</v>
      </c>
      <c r="H1" s="22" t="s">
        <v>918</v>
      </c>
      <c r="I1" s="22" t="s">
        <v>938</v>
      </c>
      <c r="J1" s="22" t="s">
        <v>953</v>
      </c>
      <c r="K1" s="22" t="s">
        <v>972</v>
      </c>
      <c r="L1" s="22" t="s">
        <v>983</v>
      </c>
      <c r="M1" s="22" t="s">
        <v>993</v>
      </c>
      <c r="N1" s="22" t="s">
        <v>1005</v>
      </c>
      <c r="O1" s="22" t="s">
        <v>1015</v>
      </c>
      <c r="P1" s="22" t="s">
        <v>1024</v>
      </c>
      <c r="Q1" s="22" t="s">
        <v>1033</v>
      </c>
      <c r="R1" s="22" t="s">
        <v>1040</v>
      </c>
      <c r="S1" s="22" t="s">
        <v>1048</v>
      </c>
      <c r="T1" s="22" t="s">
        <v>1055</v>
      </c>
      <c r="U1" s="22" t="s">
        <v>1062</v>
      </c>
      <c r="V1" s="22" t="s">
        <v>1068</v>
      </c>
      <c r="W1" s="22" t="s">
        <v>1075</v>
      </c>
      <c r="X1" s="22" t="s">
        <v>1080</v>
      </c>
      <c r="Y1" s="22" t="s">
        <v>1087</v>
      </c>
      <c r="Z1" s="22" t="s">
        <v>1093</v>
      </c>
      <c r="AA1" s="22" t="s">
        <v>1099</v>
      </c>
      <c r="AB1" s="22" t="s">
        <v>1105</v>
      </c>
      <c r="AC1" s="22" t="s">
        <v>1112</v>
      </c>
      <c r="AD1" s="22" t="s">
        <v>1119</v>
      </c>
      <c r="AE1" s="22" t="s">
        <v>1126</v>
      </c>
      <c r="AF1" s="22" t="s">
        <v>1128</v>
      </c>
      <c r="AG1" s="22" t="s">
        <v>1130</v>
      </c>
      <c r="AH1" s="22" t="s">
        <v>1132</v>
      </c>
      <c r="AI1" s="22" t="s">
        <v>1134</v>
      </c>
      <c r="AJ1" s="22" t="s">
        <v>1136</v>
      </c>
      <c r="AK1" s="22" t="s">
        <v>1138</v>
      </c>
      <c r="AL1" s="22" t="s">
        <v>1140</v>
      </c>
      <c r="AM1" s="22" t="s">
        <v>1143</v>
      </c>
      <c r="AN1" s="22" t="s">
        <v>1145</v>
      </c>
      <c r="AO1" s="22" t="s">
        <v>1146</v>
      </c>
      <c r="AP1" s="22" t="s">
        <v>1148</v>
      </c>
    </row>
    <row r="2" spans="1:42">
      <c r="A2" s="55"/>
      <c r="B2" s="55"/>
      <c r="C2" s="55"/>
      <c r="D2" s="13"/>
      <c r="E2" s="13"/>
      <c r="F2" s="13"/>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row>
    <row r="3" spans="1:42">
      <c r="A3" s="63"/>
      <c r="B3" s="63"/>
      <c r="C3" s="63"/>
      <c r="D3" s="13"/>
      <c r="E3" s="13"/>
      <c r="F3" s="1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row>
    <row r="4" spans="1:42">
      <c r="A4" s="55"/>
      <c r="B4" s="55"/>
      <c r="C4" s="55"/>
      <c r="D4" s="13"/>
      <c r="E4" s="13"/>
      <c r="F4" s="13"/>
      <c r="G4" s="55"/>
      <c r="H4" s="55"/>
      <c r="I4" s="55"/>
      <c r="J4" s="55"/>
      <c r="K4" s="55"/>
      <c r="L4" s="55"/>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row>
    <row r="5" spans="1:42">
      <c r="A5" s="63"/>
      <c r="B5" s="63"/>
      <c r="C5" s="63"/>
      <c r="D5" s="13"/>
      <c r="E5" s="13"/>
      <c r="F5" s="1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row>
    <row r="6" spans="1:42">
      <c r="A6" s="55"/>
      <c r="B6" s="55"/>
      <c r="C6" s="55"/>
      <c r="D6" s="13"/>
      <c r="E6" s="13"/>
      <c r="F6" s="13"/>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c r="AI6" s="55"/>
      <c r="AJ6" s="55"/>
      <c r="AK6" s="55"/>
      <c r="AL6" s="55"/>
      <c r="AM6" s="55"/>
      <c r="AN6" s="55"/>
      <c r="AO6" s="55"/>
      <c r="AP6" s="55"/>
    </row>
    <row r="7" spans="1:42">
      <c r="A7" s="63"/>
      <c r="B7" s="63"/>
      <c r="C7" s="63"/>
      <c r="D7" s="13"/>
      <c r="E7" s="13"/>
      <c r="F7" s="13"/>
      <c r="G7" s="63"/>
      <c r="H7" s="63"/>
      <c r="I7" s="63"/>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row>
    <row r="8" spans="1:42">
      <c r="A8" s="55"/>
      <c r="B8" s="55"/>
      <c r="C8" s="55"/>
      <c r="D8" s="13"/>
      <c r="E8" s="13"/>
      <c r="F8" s="13"/>
      <c r="G8" s="55"/>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c r="AO8" s="55"/>
      <c r="AP8" s="55"/>
    </row>
    <row r="9" spans="1:42">
      <c r="A9" s="55"/>
      <c r="B9" s="55"/>
      <c r="C9" s="55"/>
      <c r="D9" s="13"/>
      <c r="E9" s="13"/>
      <c r="F9" s="13"/>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row>
    <row r="10" spans="1:42">
      <c r="A10" s="55"/>
      <c r="B10" s="55"/>
      <c r="C10" s="55"/>
      <c r="D10" s="13"/>
      <c r="E10" s="13"/>
      <c r="F10" s="13"/>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c r="AO10" s="55"/>
      <c r="AP10" s="55"/>
    </row>
    <row r="11" spans="1:42">
      <c r="A11" s="55"/>
      <c r="B11" s="55"/>
      <c r="C11" s="55"/>
      <c r="D11" s="13"/>
      <c r="E11" s="13"/>
      <c r="F11" s="13"/>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row>
    <row r="12" spans="1:42">
      <c r="A12" s="55"/>
      <c r="B12" s="55"/>
      <c r="C12" s="55"/>
      <c r="D12" s="13"/>
      <c r="E12" s="13"/>
      <c r="F12" s="13"/>
      <c r="G12" s="55"/>
      <c r="H12" s="55"/>
      <c r="I12" s="55"/>
      <c r="J12" s="55"/>
      <c r="K12" s="55"/>
      <c r="L12" s="55"/>
      <c r="M12" s="55"/>
      <c r="N12" s="55"/>
      <c r="O12" s="55"/>
      <c r="P12" s="55"/>
      <c r="Q12" s="55"/>
      <c r="R12" s="55"/>
      <c r="S12" s="55"/>
      <c r="T12" s="55"/>
      <c r="U12" s="55"/>
      <c r="V12" s="55"/>
      <c r="W12" s="55"/>
      <c r="X12" s="55"/>
      <c r="Y12" s="55"/>
      <c r="Z12" s="55"/>
      <c r="AA12" s="55"/>
      <c r="AB12" s="55"/>
      <c r="AC12" s="55"/>
      <c r="AD12" s="55"/>
      <c r="AE12" s="55"/>
      <c r="AF12" s="55"/>
      <c r="AG12" s="55"/>
      <c r="AH12" s="55"/>
      <c r="AI12" s="55"/>
      <c r="AJ12" s="55"/>
      <c r="AK12" s="55"/>
      <c r="AL12" s="55"/>
      <c r="AM12" s="55"/>
      <c r="AN12" s="55"/>
      <c r="AO12" s="55"/>
      <c r="AP12" s="55"/>
    </row>
    <row r="13" spans="1:42">
      <c r="A13" s="55"/>
      <c r="B13" s="55"/>
      <c r="C13" s="55"/>
      <c r="D13" s="13"/>
      <c r="E13" s="13"/>
      <c r="F13" s="13"/>
      <c r="G13" s="55"/>
      <c r="H13" s="55"/>
      <c r="I13" s="55"/>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c r="AJ13" s="55"/>
      <c r="AK13" s="55"/>
      <c r="AL13" s="55"/>
      <c r="AM13" s="55"/>
      <c r="AN13" s="55"/>
      <c r="AO13" s="55"/>
      <c r="AP13" s="55"/>
    </row>
    <row r="14" spans="1:42">
      <c r="A14" s="55"/>
      <c r="B14" s="55"/>
      <c r="C14" s="55"/>
      <c r="D14" s="13"/>
      <c r="E14" s="13"/>
      <c r="F14" s="13"/>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c r="AO14" s="55"/>
      <c r="AP14" s="55"/>
    </row>
    <row r="15" spans="1:42">
      <c r="A15" s="55"/>
      <c r="B15" s="55"/>
      <c r="C15" s="55"/>
      <c r="D15" s="13"/>
      <c r="E15" s="13"/>
      <c r="F15" s="13"/>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c r="AO15" s="55"/>
      <c r="AP15" s="55"/>
    </row>
    <row r="16" spans="1:42">
      <c r="A16" s="55"/>
      <c r="B16" s="55"/>
      <c r="C16" s="55"/>
      <c r="D16" s="13"/>
      <c r="E16" s="13"/>
      <c r="F16" s="13"/>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c r="AJ16" s="55"/>
      <c r="AK16" s="55"/>
      <c r="AL16" s="55"/>
      <c r="AM16" s="55"/>
      <c r="AN16" s="55"/>
      <c r="AO16" s="55"/>
      <c r="AP16" s="55"/>
    </row>
    <row r="17" spans="1:4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Mapping!$BW$2:$BW$3</xm:f>
          </x14:formula1>
          <xm:sqref>D2:F16</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O637"/>
  <sheetViews>
    <sheetView workbookViewId="0">
      <pane ySplit="1" topLeftCell="A574" activePane="bottomLeft" state="frozen"/>
      <selection pane="bottomLeft" activeCell="J603" sqref="J603"/>
    </sheetView>
  </sheetViews>
  <sheetFormatPr defaultColWidth="8.81640625" defaultRowHeight="14.5"/>
  <cols>
    <col min="1" max="2" width="18.453125" bestFit="1" customWidth="1"/>
    <col min="3" max="3" width="18.453125" style="27" customWidth="1"/>
    <col min="4" max="4" width="15.453125" style="1" bestFit="1" customWidth="1"/>
    <col min="5" max="5" width="18.453125" style="1" bestFit="1" customWidth="1"/>
    <col min="6" max="6" width="19" customWidth="1"/>
    <col min="7" max="7" width="11.1796875" bestFit="1" customWidth="1"/>
    <col min="8" max="8" width="19.1796875" customWidth="1"/>
    <col min="9" max="9" width="22.453125" customWidth="1"/>
    <col min="10" max="10" width="29.81640625" bestFit="1" customWidth="1"/>
    <col min="11" max="11" width="13.453125" bestFit="1" customWidth="1"/>
    <col min="12" max="12" width="11.453125" style="83" bestFit="1" customWidth="1"/>
    <col min="13" max="13" width="11.453125" style="94" customWidth="1"/>
  </cols>
  <sheetData>
    <row r="1" spans="1:15">
      <c r="A1" s="22" t="s">
        <v>81</v>
      </c>
      <c r="B1" s="22" t="s">
        <v>82</v>
      </c>
      <c r="C1" s="107" t="s">
        <v>3623</v>
      </c>
      <c r="D1" s="61" t="s">
        <v>1290</v>
      </c>
      <c r="E1" s="61" t="s">
        <v>893</v>
      </c>
      <c r="F1" s="22" t="s">
        <v>1293</v>
      </c>
      <c r="G1" s="22" t="s">
        <v>1296</v>
      </c>
      <c r="H1" s="22" t="s">
        <v>1299</v>
      </c>
      <c r="I1" s="22" t="s">
        <v>1302</v>
      </c>
      <c r="J1" s="22" t="s">
        <v>1305</v>
      </c>
      <c r="K1" s="22" t="s">
        <v>1308</v>
      </c>
      <c r="L1" s="22" t="s">
        <v>1311</v>
      </c>
      <c r="M1" s="92" t="s">
        <v>118</v>
      </c>
      <c r="N1" s="22" t="s">
        <v>125</v>
      </c>
      <c r="O1" s="22" t="s">
        <v>126</v>
      </c>
    </row>
    <row r="2" spans="1:15" hidden="1">
      <c r="A2" s="26">
        <v>19891053</v>
      </c>
      <c r="B2" s="26" t="s">
        <v>207</v>
      </c>
      <c r="C2" s="14"/>
      <c r="D2" s="62"/>
      <c r="E2" s="13"/>
      <c r="F2" s="26" t="s">
        <v>1295</v>
      </c>
      <c r="G2" s="26" t="s">
        <v>1298</v>
      </c>
      <c r="H2" s="26" t="s">
        <v>1301</v>
      </c>
      <c r="I2" s="26" t="s">
        <v>1304</v>
      </c>
      <c r="J2" s="26" t="s">
        <v>1307</v>
      </c>
      <c r="K2" s="26" t="s">
        <v>1310</v>
      </c>
      <c r="L2" s="72">
        <v>44102</v>
      </c>
      <c r="M2" s="93"/>
      <c r="N2" s="24">
        <f>IF(O2="","",VLOOKUP(O2,Mapping!AT:AU,2,FALSE))</f>
        <v>2</v>
      </c>
      <c r="O2" s="13" t="s">
        <v>1</v>
      </c>
    </row>
    <row r="3" spans="1:15" hidden="1">
      <c r="A3" s="26" t="s">
        <v>393</v>
      </c>
      <c r="B3" s="26" t="s">
        <v>394</v>
      </c>
      <c r="C3" s="14"/>
      <c r="D3" s="62"/>
      <c r="E3" s="13"/>
      <c r="F3" s="26" t="s">
        <v>1295</v>
      </c>
      <c r="G3" s="26" t="s">
        <v>1298</v>
      </c>
      <c r="H3" s="26" t="s">
        <v>1301</v>
      </c>
      <c r="I3" s="26" t="s">
        <v>1304</v>
      </c>
      <c r="J3" s="26" t="s">
        <v>1307</v>
      </c>
      <c r="K3" s="26" t="s">
        <v>1310</v>
      </c>
      <c r="L3" s="72">
        <v>44102</v>
      </c>
      <c r="M3" s="93"/>
      <c r="N3" s="24">
        <f>IF(O3="","",VLOOKUP(O3,Mapping!AT:AU,2,FALSE))</f>
        <v>2</v>
      </c>
      <c r="O3" s="13" t="s">
        <v>1</v>
      </c>
    </row>
    <row r="4" spans="1:15" hidden="1">
      <c r="A4" s="26">
        <v>20196928</v>
      </c>
      <c r="B4" s="26" t="s">
        <v>267</v>
      </c>
      <c r="C4" s="14"/>
      <c r="D4" s="62"/>
      <c r="E4" s="13"/>
      <c r="F4" s="26" t="s">
        <v>3624</v>
      </c>
      <c r="G4" s="26" t="s">
        <v>3625</v>
      </c>
      <c r="H4" s="26" t="s">
        <v>1301</v>
      </c>
      <c r="I4" s="26" t="s">
        <v>3626</v>
      </c>
      <c r="J4" s="26" t="s">
        <v>3627</v>
      </c>
      <c r="K4" s="26" t="s">
        <v>3628</v>
      </c>
      <c r="L4" s="72">
        <v>44113</v>
      </c>
      <c r="M4" s="93"/>
      <c r="N4" s="24">
        <f>IF(O4="","",VLOOKUP(O4,Mapping!AT:AU,2,FALSE))</f>
        <v>2</v>
      </c>
      <c r="O4" s="13" t="s">
        <v>1</v>
      </c>
    </row>
    <row r="5" spans="1:15" hidden="1">
      <c r="A5" s="26">
        <v>20050102</v>
      </c>
      <c r="B5" s="26" t="s">
        <v>244</v>
      </c>
      <c r="C5" s="14"/>
      <c r="D5" s="62"/>
      <c r="E5" s="13"/>
      <c r="F5" s="26" t="s">
        <v>3624</v>
      </c>
      <c r="G5" s="26" t="s">
        <v>3625</v>
      </c>
      <c r="H5" s="26" t="s">
        <v>1301</v>
      </c>
      <c r="I5" s="26" t="s">
        <v>3626</v>
      </c>
      <c r="J5" s="26" t="s">
        <v>3627</v>
      </c>
      <c r="K5" s="26" t="s">
        <v>3628</v>
      </c>
      <c r="L5" s="72">
        <v>44113</v>
      </c>
      <c r="M5" s="93"/>
      <c r="N5" s="24">
        <f>IF(O5="","",VLOOKUP(O5,Mapping!AT:AU,2,FALSE))</f>
        <v>2</v>
      </c>
      <c r="O5" s="13" t="s">
        <v>1</v>
      </c>
    </row>
    <row r="6" spans="1:15" hidden="1">
      <c r="A6" s="26"/>
      <c r="B6" s="26"/>
      <c r="C6" s="14"/>
      <c r="D6" s="62"/>
      <c r="E6" s="13"/>
      <c r="F6" s="26"/>
      <c r="G6" s="26"/>
      <c r="H6" s="26"/>
      <c r="I6" s="26"/>
      <c r="J6" s="26"/>
      <c r="K6" s="26"/>
      <c r="L6" s="72"/>
      <c r="M6" s="93"/>
      <c r="N6" s="24"/>
      <c r="O6" s="13"/>
    </row>
    <row r="7" spans="1:15">
      <c r="A7" s="26">
        <v>19891015</v>
      </c>
      <c r="B7" s="26" t="s">
        <v>201</v>
      </c>
      <c r="C7" s="14"/>
      <c r="D7" s="62"/>
      <c r="E7" s="13"/>
      <c r="F7" s="26" t="s">
        <v>1295</v>
      </c>
      <c r="G7" s="26" t="s">
        <v>1298</v>
      </c>
      <c r="H7" s="26" t="s">
        <v>1301</v>
      </c>
      <c r="I7" s="26" t="s">
        <v>3629</v>
      </c>
      <c r="J7" s="26" t="s">
        <v>1307</v>
      </c>
      <c r="K7" s="26" t="s">
        <v>1310</v>
      </c>
      <c r="L7" s="72">
        <v>44216</v>
      </c>
      <c r="M7" s="93">
        <v>3</v>
      </c>
      <c r="N7" s="24">
        <f>IF(O7="","",VLOOKUP(O7,Mapping!AT:AU,2,FALSE))</f>
        <v>2</v>
      </c>
      <c r="O7" s="13" t="s">
        <v>1</v>
      </c>
    </row>
    <row r="8" spans="1:15">
      <c r="A8" s="26">
        <v>19891015</v>
      </c>
      <c r="B8" s="26" t="s">
        <v>201</v>
      </c>
      <c r="C8" s="14"/>
      <c r="D8" s="62"/>
      <c r="E8" s="13"/>
      <c r="F8" s="26" t="s">
        <v>1295</v>
      </c>
      <c r="G8" s="26" t="s">
        <v>1298</v>
      </c>
      <c r="H8" s="26" t="s">
        <v>1301</v>
      </c>
      <c r="I8" s="26" t="s">
        <v>3629</v>
      </c>
      <c r="J8" s="26" t="s">
        <v>1307</v>
      </c>
      <c r="K8" s="26" t="s">
        <v>1310</v>
      </c>
      <c r="L8" s="72">
        <v>44216</v>
      </c>
      <c r="M8" s="93">
        <v>3</v>
      </c>
      <c r="N8" s="24">
        <f>IF(O8="","",VLOOKUP(O8,Mapping!AT:AU,2,FALSE))</f>
        <v>2</v>
      </c>
      <c r="O8" s="13" t="s">
        <v>1</v>
      </c>
    </row>
    <row r="9" spans="1:15">
      <c r="A9" s="26">
        <v>19891053</v>
      </c>
      <c r="B9" s="26" t="s">
        <v>207</v>
      </c>
      <c r="C9" s="14"/>
      <c r="D9" s="62"/>
      <c r="E9" s="13"/>
      <c r="F9" s="26" t="s">
        <v>1295</v>
      </c>
      <c r="G9" s="26" t="s">
        <v>1298</v>
      </c>
      <c r="H9" s="26" t="s">
        <v>1301</v>
      </c>
      <c r="I9" s="26" t="s">
        <v>3629</v>
      </c>
      <c r="J9" s="26" t="s">
        <v>1307</v>
      </c>
      <c r="K9" s="26" t="s">
        <v>1310</v>
      </c>
      <c r="L9" s="72">
        <v>44216</v>
      </c>
      <c r="M9" s="93">
        <v>3</v>
      </c>
      <c r="N9" s="24">
        <f>IF(O9="","",VLOOKUP(O9,Mapping!AT:AU,2,FALSE))</f>
        <v>2</v>
      </c>
      <c r="O9" s="13" t="s">
        <v>1</v>
      </c>
    </row>
    <row r="10" spans="1:15">
      <c r="A10" s="26">
        <v>19891053</v>
      </c>
      <c r="B10" s="26" t="s">
        <v>207</v>
      </c>
      <c r="C10" s="14"/>
      <c r="D10" s="62"/>
      <c r="E10" s="13"/>
      <c r="F10" s="26" t="s">
        <v>1295</v>
      </c>
      <c r="G10" s="26" t="s">
        <v>1298</v>
      </c>
      <c r="H10" s="26" t="s">
        <v>1301</v>
      </c>
      <c r="I10" s="26" t="s">
        <v>3629</v>
      </c>
      <c r="J10" s="26" t="s">
        <v>1307</v>
      </c>
      <c r="K10" s="26" t="s">
        <v>1310</v>
      </c>
      <c r="L10" s="72">
        <v>44216</v>
      </c>
      <c r="M10" s="93">
        <v>2</v>
      </c>
      <c r="N10" s="24">
        <f>IF(O10="","",VLOOKUP(O10,Mapping!AT:AU,2,FALSE))</f>
        <v>2</v>
      </c>
      <c r="O10" s="13" t="s">
        <v>1</v>
      </c>
    </row>
    <row r="11" spans="1:15">
      <c r="A11" s="26">
        <v>19910006</v>
      </c>
      <c r="B11" s="26" t="s">
        <v>209</v>
      </c>
      <c r="C11" s="14"/>
      <c r="D11" s="62"/>
      <c r="E11" s="13"/>
      <c r="F11" s="26" t="s">
        <v>1295</v>
      </c>
      <c r="G11" s="26" t="s">
        <v>1298</v>
      </c>
      <c r="H11" s="26" t="s">
        <v>1301</v>
      </c>
      <c r="I11" s="26" t="s">
        <v>3629</v>
      </c>
      <c r="J11" s="26" t="s">
        <v>1307</v>
      </c>
      <c r="K11" s="26" t="s">
        <v>1310</v>
      </c>
      <c r="L11" s="72">
        <v>44216</v>
      </c>
      <c r="M11" s="93"/>
      <c r="N11" s="24">
        <f>IF(O11="","",VLOOKUP(O11,Mapping!AT:AU,2,FALSE))</f>
        <v>2</v>
      </c>
      <c r="O11" s="13" t="s">
        <v>1</v>
      </c>
    </row>
    <row r="12" spans="1:15">
      <c r="A12" s="26">
        <v>19910006</v>
      </c>
      <c r="B12" s="26" t="s">
        <v>209</v>
      </c>
      <c r="C12" s="14"/>
      <c r="D12" s="62"/>
      <c r="E12" s="13"/>
      <c r="F12" s="26" t="s">
        <v>1295</v>
      </c>
      <c r="G12" s="26" t="s">
        <v>1298</v>
      </c>
      <c r="H12" s="26" t="s">
        <v>1301</v>
      </c>
      <c r="I12" s="26" t="s">
        <v>3629</v>
      </c>
      <c r="J12" s="26" t="s">
        <v>1307</v>
      </c>
      <c r="K12" s="26" t="s">
        <v>1310</v>
      </c>
      <c r="L12" s="72">
        <v>44216</v>
      </c>
      <c r="M12" s="93" t="s">
        <v>3630</v>
      </c>
      <c r="N12" s="24">
        <f>IF(O12="","",VLOOKUP(O12,Mapping!AT:AU,2,FALSE))</f>
        <v>2</v>
      </c>
      <c r="O12" s="13" t="s">
        <v>1</v>
      </c>
    </row>
    <row r="13" spans="1:15">
      <c r="A13" s="26">
        <v>19910318</v>
      </c>
      <c r="B13" s="26" t="s">
        <v>213</v>
      </c>
      <c r="C13" s="14"/>
      <c r="D13" s="62"/>
      <c r="E13" s="13"/>
      <c r="F13" s="26" t="s">
        <v>1295</v>
      </c>
      <c r="G13" s="26" t="s">
        <v>1298</v>
      </c>
      <c r="H13" s="26" t="s">
        <v>1301</v>
      </c>
      <c r="I13" s="26" t="s">
        <v>3629</v>
      </c>
      <c r="J13" s="26" t="s">
        <v>1307</v>
      </c>
      <c r="K13" s="26" t="s">
        <v>1310</v>
      </c>
      <c r="L13" s="72">
        <v>44216</v>
      </c>
      <c r="M13" s="93">
        <v>1</v>
      </c>
      <c r="N13" s="24">
        <f>IF(O13="","",VLOOKUP(O13,Mapping!AT:AU,2,FALSE))</f>
        <v>2</v>
      </c>
      <c r="O13" s="13" t="s">
        <v>1</v>
      </c>
    </row>
    <row r="14" spans="1:15">
      <c r="A14" s="26">
        <v>19910318</v>
      </c>
      <c r="B14" s="26" t="s">
        <v>213</v>
      </c>
      <c r="C14" s="14"/>
      <c r="D14" s="62"/>
      <c r="E14" s="13"/>
      <c r="F14" s="26" t="s">
        <v>1295</v>
      </c>
      <c r="G14" s="26" t="s">
        <v>1298</v>
      </c>
      <c r="H14" s="26" t="s">
        <v>1301</v>
      </c>
      <c r="I14" s="26" t="s">
        <v>3629</v>
      </c>
      <c r="J14" s="26" t="s">
        <v>1307</v>
      </c>
      <c r="K14" s="26" t="s">
        <v>1310</v>
      </c>
      <c r="L14" s="72">
        <v>44216</v>
      </c>
      <c r="M14" s="93">
        <v>2</v>
      </c>
      <c r="N14" s="24">
        <f>IF(O14="","",VLOOKUP(O14,Mapping!AT:AU,2,FALSE))</f>
        <v>2</v>
      </c>
      <c r="O14" s="13" t="s">
        <v>1</v>
      </c>
    </row>
    <row r="15" spans="1:15">
      <c r="A15" s="26">
        <v>19910318</v>
      </c>
      <c r="B15" s="26" t="s">
        <v>213</v>
      </c>
      <c r="C15" s="14"/>
      <c r="D15" s="62"/>
      <c r="E15" s="13"/>
      <c r="F15" s="26" t="s">
        <v>1295</v>
      </c>
      <c r="G15" s="26" t="s">
        <v>1298</v>
      </c>
      <c r="H15" s="26" t="s">
        <v>1301</v>
      </c>
      <c r="I15" s="26" t="s">
        <v>3629</v>
      </c>
      <c r="J15" s="26" t="s">
        <v>1307</v>
      </c>
      <c r="K15" s="26" t="s">
        <v>1310</v>
      </c>
      <c r="L15" s="72">
        <v>44216</v>
      </c>
      <c r="M15" s="93">
        <v>3</v>
      </c>
      <c r="N15" s="24">
        <f>IF(O15="","",VLOOKUP(O15,Mapping!AT:AU,2,FALSE))</f>
        <v>2</v>
      </c>
      <c r="O15" s="13" t="s">
        <v>1</v>
      </c>
    </row>
    <row r="16" spans="1:15">
      <c r="A16" s="26">
        <v>19910334</v>
      </c>
      <c r="B16" s="26" t="s">
        <v>216</v>
      </c>
      <c r="C16" s="14"/>
      <c r="D16" s="62"/>
      <c r="E16" s="13"/>
      <c r="F16" s="26" t="s">
        <v>1295</v>
      </c>
      <c r="G16" s="26" t="s">
        <v>1298</v>
      </c>
      <c r="H16" s="26" t="s">
        <v>1301</v>
      </c>
      <c r="I16" s="26" t="s">
        <v>3629</v>
      </c>
      <c r="J16" s="26" t="s">
        <v>1307</v>
      </c>
      <c r="K16" s="26" t="s">
        <v>1310</v>
      </c>
      <c r="L16" s="72">
        <v>44216</v>
      </c>
      <c r="M16" s="93"/>
      <c r="N16" s="24">
        <f>IF(O16="","",VLOOKUP(O16,Mapping!AT:AU,2,FALSE))</f>
        <v>2</v>
      </c>
      <c r="O16" s="13" t="s">
        <v>1</v>
      </c>
    </row>
    <row r="17" spans="1:15">
      <c r="A17" s="26">
        <v>19910334</v>
      </c>
      <c r="B17" s="26" t="s">
        <v>216</v>
      </c>
      <c r="C17" s="14"/>
      <c r="D17" s="62"/>
      <c r="E17" s="13"/>
      <c r="F17" s="26" t="s">
        <v>1295</v>
      </c>
      <c r="G17" s="26" t="s">
        <v>1298</v>
      </c>
      <c r="H17" s="26" t="s">
        <v>1301</v>
      </c>
      <c r="I17" s="26" t="s">
        <v>3629</v>
      </c>
      <c r="J17" s="26" t="s">
        <v>1307</v>
      </c>
      <c r="K17" s="26" t="s">
        <v>1310</v>
      </c>
      <c r="L17" s="72">
        <v>44216</v>
      </c>
      <c r="M17" s="93"/>
      <c r="N17" s="24">
        <f>IF(O17="","",VLOOKUP(O17,Mapping!AT:AU,2,FALSE))</f>
        <v>2</v>
      </c>
      <c r="O17" s="13" t="s">
        <v>1</v>
      </c>
    </row>
    <row r="18" spans="1:15">
      <c r="A18" s="26">
        <v>19920001</v>
      </c>
      <c r="B18" s="26" t="s">
        <v>217</v>
      </c>
      <c r="C18" s="14"/>
      <c r="D18" s="62"/>
      <c r="E18" s="13"/>
      <c r="F18" s="26" t="s">
        <v>1295</v>
      </c>
      <c r="G18" s="26" t="s">
        <v>1298</v>
      </c>
      <c r="H18" s="26" t="s">
        <v>1301</v>
      </c>
      <c r="I18" s="26" t="s">
        <v>3629</v>
      </c>
      <c r="J18" s="26" t="s">
        <v>1307</v>
      </c>
      <c r="K18" s="26" t="s">
        <v>1310</v>
      </c>
      <c r="L18" s="72">
        <v>44216</v>
      </c>
      <c r="M18" s="93" t="s">
        <v>3631</v>
      </c>
      <c r="N18" s="24">
        <f>IF(O18="","",VLOOKUP(O18,Mapping!AT:AU,2,FALSE))</f>
        <v>2</v>
      </c>
      <c r="O18" s="13" t="s">
        <v>1</v>
      </c>
    </row>
    <row r="19" spans="1:15">
      <c r="A19" s="26">
        <v>19920001</v>
      </c>
      <c r="B19" s="26" t="s">
        <v>217</v>
      </c>
      <c r="C19" s="14"/>
      <c r="D19" s="62"/>
      <c r="E19" s="13"/>
      <c r="F19" s="26" t="s">
        <v>1295</v>
      </c>
      <c r="G19" s="26" t="s">
        <v>1298</v>
      </c>
      <c r="H19" s="26" t="s">
        <v>1301</v>
      </c>
      <c r="I19" s="26" t="s">
        <v>3629</v>
      </c>
      <c r="J19" s="26" t="s">
        <v>1307</v>
      </c>
      <c r="K19" s="26" t="s">
        <v>1310</v>
      </c>
      <c r="L19" s="72">
        <v>44216</v>
      </c>
      <c r="M19" s="93">
        <v>3</v>
      </c>
      <c r="N19" s="24">
        <f>IF(O19="","",VLOOKUP(O19,Mapping!AT:AU,2,FALSE))</f>
        <v>2</v>
      </c>
      <c r="O19" s="13" t="s">
        <v>1</v>
      </c>
    </row>
    <row r="20" spans="1:15">
      <c r="A20" s="26">
        <v>19920001</v>
      </c>
      <c r="B20" s="26" t="s">
        <v>217</v>
      </c>
      <c r="C20" s="14"/>
      <c r="D20" s="62"/>
      <c r="E20" s="13"/>
      <c r="F20" s="26" t="s">
        <v>1295</v>
      </c>
      <c r="G20" s="26" t="s">
        <v>1298</v>
      </c>
      <c r="H20" s="26" t="s">
        <v>1301</v>
      </c>
      <c r="I20" s="26" t="s">
        <v>3629</v>
      </c>
      <c r="J20" s="26" t="s">
        <v>1307</v>
      </c>
      <c r="K20" s="26" t="s">
        <v>1310</v>
      </c>
      <c r="L20" s="72">
        <v>44216</v>
      </c>
      <c r="M20" s="93">
        <v>2</v>
      </c>
      <c r="N20" s="24">
        <f>IF(O20="","",VLOOKUP(O20,Mapping!AT:AU,2,FALSE))</f>
        <v>2</v>
      </c>
      <c r="O20" s="13" t="s">
        <v>1</v>
      </c>
    </row>
    <row r="21" spans="1:15">
      <c r="A21" s="26">
        <v>19920035</v>
      </c>
      <c r="B21" s="26" t="s">
        <v>218</v>
      </c>
      <c r="C21" s="14"/>
      <c r="D21" s="62"/>
      <c r="E21" s="13"/>
      <c r="F21" s="26" t="s">
        <v>1295</v>
      </c>
      <c r="G21" s="26" t="s">
        <v>1298</v>
      </c>
      <c r="H21" s="26" t="s">
        <v>1301</v>
      </c>
      <c r="I21" s="26" t="s">
        <v>3629</v>
      </c>
      <c r="J21" s="26" t="s">
        <v>1307</v>
      </c>
      <c r="K21" s="26" t="s">
        <v>1310</v>
      </c>
      <c r="L21" s="72">
        <v>44216</v>
      </c>
      <c r="M21" s="93"/>
      <c r="N21" s="24">
        <f>IF(O21="","",VLOOKUP(O21,Mapping!AT:AU,2,FALSE))</f>
        <v>2</v>
      </c>
      <c r="O21" s="13" t="s">
        <v>1</v>
      </c>
    </row>
    <row r="22" spans="1:15">
      <c r="A22" s="26">
        <v>19920035</v>
      </c>
      <c r="B22" s="26" t="s">
        <v>218</v>
      </c>
      <c r="C22" s="14"/>
      <c r="D22" s="62"/>
      <c r="E22" s="13"/>
      <c r="F22" s="26" t="s">
        <v>1295</v>
      </c>
      <c r="G22" s="26" t="s">
        <v>1298</v>
      </c>
      <c r="H22" s="26" t="s">
        <v>1301</v>
      </c>
      <c r="I22" s="26" t="s">
        <v>3629</v>
      </c>
      <c r="J22" s="26" t="s">
        <v>1307</v>
      </c>
      <c r="K22" s="26" t="s">
        <v>1310</v>
      </c>
      <c r="L22" s="72">
        <v>44216</v>
      </c>
      <c r="M22" s="93" t="s">
        <v>3630</v>
      </c>
      <c r="N22" s="24">
        <f>IF(O22="","",VLOOKUP(O22,Mapping!AT:AU,2,FALSE))</f>
        <v>2</v>
      </c>
      <c r="O22" s="13" t="s">
        <v>1</v>
      </c>
    </row>
    <row r="23" spans="1:15">
      <c r="A23" s="26">
        <v>19920077</v>
      </c>
      <c r="B23" s="26" t="s">
        <v>220</v>
      </c>
      <c r="C23" s="14"/>
      <c r="D23" s="62"/>
      <c r="E23" s="13"/>
      <c r="F23" s="26" t="s">
        <v>1295</v>
      </c>
      <c r="G23" s="26" t="s">
        <v>1298</v>
      </c>
      <c r="H23" s="26" t="s">
        <v>1301</v>
      </c>
      <c r="I23" s="26" t="s">
        <v>3629</v>
      </c>
      <c r="J23" s="26" t="s">
        <v>1307</v>
      </c>
      <c r="K23" s="26" t="s">
        <v>1310</v>
      </c>
      <c r="L23" s="72">
        <v>44216</v>
      </c>
      <c r="M23" s="93"/>
      <c r="N23" s="24">
        <f>IF(O23="","",VLOOKUP(O23,Mapping!AT:AU,2,FALSE))</f>
        <v>2</v>
      </c>
      <c r="O23" s="13" t="s">
        <v>1</v>
      </c>
    </row>
    <row r="24" spans="1:15">
      <c r="A24" s="26">
        <v>19920077</v>
      </c>
      <c r="B24" s="26" t="s">
        <v>220</v>
      </c>
      <c r="C24" s="14"/>
      <c r="D24" s="62"/>
      <c r="E24" s="13"/>
      <c r="F24" s="26" t="s">
        <v>1295</v>
      </c>
      <c r="G24" s="26" t="s">
        <v>1298</v>
      </c>
      <c r="H24" s="26" t="s">
        <v>1301</v>
      </c>
      <c r="I24" s="26" t="s">
        <v>3629</v>
      </c>
      <c r="J24" s="26" t="s">
        <v>1307</v>
      </c>
      <c r="K24" s="26" t="s">
        <v>1310</v>
      </c>
      <c r="L24" s="72">
        <v>44216</v>
      </c>
      <c r="M24" s="93" t="s">
        <v>3630</v>
      </c>
      <c r="N24" s="24">
        <f>IF(O24="","",VLOOKUP(O24,Mapping!AT:AU,2,FALSE))</f>
        <v>2</v>
      </c>
      <c r="O24" s="13" t="s">
        <v>1</v>
      </c>
    </row>
    <row r="25" spans="1:15">
      <c r="A25" s="26">
        <v>19920077</v>
      </c>
      <c r="B25" s="26" t="s">
        <v>220</v>
      </c>
      <c r="C25" s="14"/>
      <c r="D25" s="62"/>
      <c r="E25" s="13"/>
      <c r="F25" s="26" t="s">
        <v>1295</v>
      </c>
      <c r="G25" s="26" t="s">
        <v>1298</v>
      </c>
      <c r="H25" s="26" t="s">
        <v>1301</v>
      </c>
      <c r="I25" s="26" t="s">
        <v>3629</v>
      </c>
      <c r="J25" s="26" t="s">
        <v>1307</v>
      </c>
      <c r="K25" s="26" t="s">
        <v>1310</v>
      </c>
      <c r="L25" s="72">
        <v>44216</v>
      </c>
      <c r="M25" s="93"/>
      <c r="N25" s="24">
        <f>IF(O25="","",VLOOKUP(O25,Mapping!AT:AU,2,FALSE))</f>
        <v>2</v>
      </c>
      <c r="O25" s="13" t="s">
        <v>1</v>
      </c>
    </row>
    <row r="26" spans="1:15">
      <c r="A26" s="26">
        <v>19920179</v>
      </c>
      <c r="B26" s="26" t="s">
        <v>222</v>
      </c>
      <c r="C26" s="14"/>
      <c r="D26" s="62"/>
      <c r="E26" s="13"/>
      <c r="F26" s="26" t="s">
        <v>1295</v>
      </c>
      <c r="G26" s="26" t="s">
        <v>1298</v>
      </c>
      <c r="H26" s="26" t="s">
        <v>1301</v>
      </c>
      <c r="I26" s="26" t="s">
        <v>3629</v>
      </c>
      <c r="J26" s="26" t="s">
        <v>1307</v>
      </c>
      <c r="K26" s="26" t="s">
        <v>1310</v>
      </c>
      <c r="L26" s="72">
        <v>44216</v>
      </c>
      <c r="M26" s="93">
        <v>2</v>
      </c>
      <c r="N26" s="24">
        <f>IF(O26="","",VLOOKUP(O26,Mapping!AT:AU,2,FALSE))</f>
        <v>2</v>
      </c>
      <c r="O26" s="13" t="s">
        <v>1</v>
      </c>
    </row>
    <row r="27" spans="1:15">
      <c r="A27" s="26">
        <v>19920179</v>
      </c>
      <c r="B27" s="26" t="s">
        <v>222</v>
      </c>
      <c r="C27" s="14"/>
      <c r="D27" s="62"/>
      <c r="E27" s="13"/>
      <c r="F27" s="26" t="s">
        <v>1295</v>
      </c>
      <c r="G27" s="26" t="s">
        <v>1298</v>
      </c>
      <c r="H27" s="26" t="s">
        <v>1301</v>
      </c>
      <c r="I27" s="26" t="s">
        <v>3629</v>
      </c>
      <c r="J27" s="26" t="s">
        <v>1307</v>
      </c>
      <c r="K27" s="26" t="s">
        <v>1310</v>
      </c>
      <c r="L27" s="72">
        <v>44216</v>
      </c>
      <c r="M27" s="93">
        <v>3</v>
      </c>
      <c r="N27" s="24">
        <f>IF(O27="","",VLOOKUP(O27,Mapping!AT:AU,2,FALSE))</f>
        <v>2</v>
      </c>
      <c r="O27" s="13" t="s">
        <v>1</v>
      </c>
    </row>
    <row r="28" spans="1:15">
      <c r="A28" s="26">
        <v>19920194</v>
      </c>
      <c r="B28" s="26" t="s">
        <v>223</v>
      </c>
      <c r="C28" s="14"/>
      <c r="D28" s="62"/>
      <c r="E28" s="13"/>
      <c r="F28" s="26" t="s">
        <v>1295</v>
      </c>
      <c r="G28" s="26" t="s">
        <v>1298</v>
      </c>
      <c r="H28" s="26" t="s">
        <v>1301</v>
      </c>
      <c r="I28" s="26" t="s">
        <v>3629</v>
      </c>
      <c r="J28" s="26" t="s">
        <v>1307</v>
      </c>
      <c r="K28" s="26" t="s">
        <v>1310</v>
      </c>
      <c r="L28" s="72">
        <v>44216</v>
      </c>
      <c r="M28" s="93">
        <v>3</v>
      </c>
      <c r="N28" s="24">
        <f>IF(O28="","",VLOOKUP(O28,Mapping!AT:AU,2,FALSE))</f>
        <v>2</v>
      </c>
      <c r="O28" s="13" t="s">
        <v>1</v>
      </c>
    </row>
    <row r="29" spans="1:15">
      <c r="A29" s="26">
        <v>19920194</v>
      </c>
      <c r="B29" s="26" t="s">
        <v>223</v>
      </c>
      <c r="C29" s="14"/>
      <c r="D29" s="62"/>
      <c r="E29" s="13"/>
      <c r="F29" s="26" t="s">
        <v>1295</v>
      </c>
      <c r="G29" s="26" t="s">
        <v>1298</v>
      </c>
      <c r="H29" s="26" t="s">
        <v>1301</v>
      </c>
      <c r="I29" s="26" t="s">
        <v>3629</v>
      </c>
      <c r="J29" s="26" t="s">
        <v>1307</v>
      </c>
      <c r="K29" s="26" t="s">
        <v>1310</v>
      </c>
      <c r="L29" s="72">
        <v>44216</v>
      </c>
      <c r="M29" s="93">
        <v>3</v>
      </c>
      <c r="N29" s="24">
        <f>IF(O29="","",VLOOKUP(O29,Mapping!AT:AU,2,FALSE))</f>
        <v>2</v>
      </c>
      <c r="O29" s="13" t="s">
        <v>1</v>
      </c>
    </row>
    <row r="30" spans="1:15">
      <c r="A30" s="26">
        <v>19920200</v>
      </c>
      <c r="B30" s="26" t="s">
        <v>225</v>
      </c>
      <c r="C30" s="14"/>
      <c r="D30" s="62"/>
      <c r="E30" s="13"/>
      <c r="F30" s="26" t="s">
        <v>1295</v>
      </c>
      <c r="G30" s="26" t="s">
        <v>1298</v>
      </c>
      <c r="H30" s="26" t="s">
        <v>1301</v>
      </c>
      <c r="I30" s="26" t="s">
        <v>3629</v>
      </c>
      <c r="J30" s="26" t="s">
        <v>1307</v>
      </c>
      <c r="K30" s="26" t="s">
        <v>1310</v>
      </c>
      <c r="L30" s="72">
        <v>44216</v>
      </c>
      <c r="M30" s="93"/>
      <c r="N30" s="24">
        <f>IF(O30="","",VLOOKUP(O30,Mapping!AT:AU,2,FALSE))</f>
        <v>2</v>
      </c>
      <c r="O30" s="13" t="s">
        <v>1</v>
      </c>
    </row>
    <row r="31" spans="1:15">
      <c r="A31" s="26">
        <v>19920200</v>
      </c>
      <c r="B31" s="26" t="s">
        <v>225</v>
      </c>
      <c r="C31" s="14"/>
      <c r="D31" s="62"/>
      <c r="E31" s="13"/>
      <c r="F31" s="26" t="s">
        <v>1295</v>
      </c>
      <c r="G31" s="26" t="s">
        <v>1298</v>
      </c>
      <c r="H31" s="26" t="s">
        <v>1301</v>
      </c>
      <c r="I31" s="26" t="s">
        <v>3629</v>
      </c>
      <c r="J31" s="26" t="s">
        <v>1307</v>
      </c>
      <c r="K31" s="26" t="s">
        <v>1310</v>
      </c>
      <c r="L31" s="72">
        <v>44216</v>
      </c>
      <c r="M31" s="93"/>
      <c r="N31" s="24">
        <f>IF(O31="","",VLOOKUP(O31,Mapping!AT:AU,2,FALSE))</f>
        <v>2</v>
      </c>
      <c r="O31" s="13" t="s">
        <v>1</v>
      </c>
    </row>
    <row r="32" spans="1:15">
      <c r="A32" s="26">
        <v>19920200</v>
      </c>
      <c r="B32" s="26" t="s">
        <v>225</v>
      </c>
      <c r="C32" s="14"/>
      <c r="D32" s="62"/>
      <c r="E32" s="13"/>
      <c r="F32" s="26" t="s">
        <v>1295</v>
      </c>
      <c r="G32" s="26" t="s">
        <v>1298</v>
      </c>
      <c r="H32" s="26" t="s">
        <v>1301</v>
      </c>
      <c r="I32" s="26" t="s">
        <v>3629</v>
      </c>
      <c r="J32" s="26" t="s">
        <v>1307</v>
      </c>
      <c r="K32" s="26" t="s">
        <v>1310</v>
      </c>
      <c r="L32" s="72">
        <v>44216</v>
      </c>
      <c r="M32" s="93" t="s">
        <v>3630</v>
      </c>
      <c r="N32" s="24">
        <f>IF(O32="","",VLOOKUP(O32,Mapping!AT:AU,2,FALSE))</f>
        <v>2</v>
      </c>
      <c r="O32" s="13" t="s">
        <v>1</v>
      </c>
    </row>
    <row r="33" spans="1:15">
      <c r="A33" s="26">
        <v>19930148</v>
      </c>
      <c r="B33" s="26" t="s">
        <v>227</v>
      </c>
      <c r="C33" s="14"/>
      <c r="D33" s="62"/>
      <c r="E33" s="13"/>
      <c r="F33" s="26" t="s">
        <v>1295</v>
      </c>
      <c r="G33" s="26" t="s">
        <v>1298</v>
      </c>
      <c r="H33" s="26" t="s">
        <v>1301</v>
      </c>
      <c r="I33" s="26" t="s">
        <v>3629</v>
      </c>
      <c r="J33" s="26" t="s">
        <v>1307</v>
      </c>
      <c r="K33" s="26" t="s">
        <v>1310</v>
      </c>
      <c r="L33" s="72">
        <v>44216</v>
      </c>
      <c r="M33" s="93"/>
      <c r="N33" s="24">
        <f>IF(O33="","",VLOOKUP(O33,Mapping!AT:AU,2,FALSE))</f>
        <v>2</v>
      </c>
      <c r="O33" s="13" t="s">
        <v>1</v>
      </c>
    </row>
    <row r="34" spans="1:15">
      <c r="A34" s="26">
        <v>19930148</v>
      </c>
      <c r="B34" s="26" t="s">
        <v>227</v>
      </c>
      <c r="C34" s="14"/>
      <c r="D34" s="62"/>
      <c r="E34" s="13"/>
      <c r="F34" s="26" t="s">
        <v>1295</v>
      </c>
      <c r="G34" s="26" t="s">
        <v>1298</v>
      </c>
      <c r="H34" s="26" t="s">
        <v>1301</v>
      </c>
      <c r="I34" s="26" t="s">
        <v>3629</v>
      </c>
      <c r="J34" s="26" t="s">
        <v>1307</v>
      </c>
      <c r="K34" s="26" t="s">
        <v>1310</v>
      </c>
      <c r="L34" s="72">
        <v>44216</v>
      </c>
      <c r="M34" s="93"/>
      <c r="N34" s="24">
        <f>IF(O34="","",VLOOKUP(O34,Mapping!AT:AU,2,FALSE))</f>
        <v>2</v>
      </c>
      <c r="O34" s="13" t="s">
        <v>1</v>
      </c>
    </row>
    <row r="35" spans="1:15">
      <c r="A35" s="26">
        <v>19930154</v>
      </c>
      <c r="B35" s="26" t="s">
        <v>228</v>
      </c>
      <c r="C35" s="14"/>
      <c r="D35" s="62"/>
      <c r="E35" s="13"/>
      <c r="F35" s="26" t="s">
        <v>1295</v>
      </c>
      <c r="G35" s="26" t="s">
        <v>1298</v>
      </c>
      <c r="H35" s="26" t="s">
        <v>1301</v>
      </c>
      <c r="I35" s="26" t="s">
        <v>3629</v>
      </c>
      <c r="J35" s="26" t="s">
        <v>1307</v>
      </c>
      <c r="K35" s="26" t="s">
        <v>1310</v>
      </c>
      <c r="L35" s="72">
        <v>44216</v>
      </c>
      <c r="M35" s="93"/>
      <c r="N35" s="24">
        <f>IF(O35="","",VLOOKUP(O35,Mapping!AT:AU,2,FALSE))</f>
        <v>2</v>
      </c>
      <c r="O35" s="13" t="s">
        <v>1</v>
      </c>
    </row>
    <row r="36" spans="1:15">
      <c r="A36" s="26">
        <v>19930154</v>
      </c>
      <c r="B36" s="26" t="s">
        <v>228</v>
      </c>
      <c r="C36" s="14"/>
      <c r="D36" s="62"/>
      <c r="E36" s="13"/>
      <c r="F36" s="26" t="s">
        <v>1295</v>
      </c>
      <c r="G36" s="26" t="s">
        <v>1298</v>
      </c>
      <c r="H36" s="26" t="s">
        <v>1301</v>
      </c>
      <c r="I36" s="26" t="s">
        <v>3629</v>
      </c>
      <c r="J36" s="26" t="s">
        <v>1307</v>
      </c>
      <c r="K36" s="26" t="s">
        <v>1310</v>
      </c>
      <c r="L36" s="72">
        <v>44216</v>
      </c>
      <c r="M36" s="93"/>
      <c r="N36" s="24">
        <f>IF(O36="","",VLOOKUP(O36,Mapping!AT:AU,2,FALSE))</f>
        <v>2</v>
      </c>
      <c r="O36" s="13" t="s">
        <v>1</v>
      </c>
    </row>
    <row r="37" spans="1:15">
      <c r="A37" s="26">
        <v>19930222</v>
      </c>
      <c r="B37" s="26" t="s">
        <v>229</v>
      </c>
      <c r="C37" s="14"/>
      <c r="D37" s="62"/>
      <c r="E37" s="13"/>
      <c r="F37" s="26" t="s">
        <v>1295</v>
      </c>
      <c r="G37" s="26" t="s">
        <v>1298</v>
      </c>
      <c r="H37" s="26" t="s">
        <v>1301</v>
      </c>
      <c r="I37" s="26" t="s">
        <v>3629</v>
      </c>
      <c r="J37" s="26" t="s">
        <v>1307</v>
      </c>
      <c r="K37" s="26" t="s">
        <v>1310</v>
      </c>
      <c r="L37" s="72">
        <v>44216</v>
      </c>
      <c r="M37" s="93"/>
      <c r="N37" s="24">
        <f>IF(O37="","",VLOOKUP(O37,Mapping!AT:AU,2,FALSE))</f>
        <v>2</v>
      </c>
      <c r="O37" s="13" t="s">
        <v>1</v>
      </c>
    </row>
    <row r="38" spans="1:15">
      <c r="A38" s="26">
        <v>19930222</v>
      </c>
      <c r="B38" s="26" t="s">
        <v>229</v>
      </c>
      <c r="C38" s="14"/>
      <c r="D38" s="62"/>
      <c r="E38" s="13"/>
      <c r="F38" s="26" t="s">
        <v>1295</v>
      </c>
      <c r="G38" s="26" t="s">
        <v>1298</v>
      </c>
      <c r="H38" s="26" t="s">
        <v>1301</v>
      </c>
      <c r="I38" s="26" t="s">
        <v>3629</v>
      </c>
      <c r="J38" s="26" t="s">
        <v>1307</v>
      </c>
      <c r="K38" s="26" t="s">
        <v>1310</v>
      </c>
      <c r="L38" s="72">
        <v>44216</v>
      </c>
      <c r="M38" s="93"/>
      <c r="N38" s="24">
        <f>IF(O38="","",VLOOKUP(O38,Mapping!AT:AU,2,FALSE))</f>
        <v>2</v>
      </c>
      <c r="O38" s="13" t="s">
        <v>1</v>
      </c>
    </row>
    <row r="39" spans="1:15">
      <c r="A39" s="26">
        <v>19950030</v>
      </c>
      <c r="B39" s="26" t="s">
        <v>232</v>
      </c>
      <c r="C39" s="14"/>
      <c r="D39" s="62"/>
      <c r="E39" s="13"/>
      <c r="F39" s="26" t="s">
        <v>1295</v>
      </c>
      <c r="G39" s="26" t="s">
        <v>1298</v>
      </c>
      <c r="H39" s="26" t="s">
        <v>1301</v>
      </c>
      <c r="I39" s="26" t="s">
        <v>3629</v>
      </c>
      <c r="J39" s="26" t="s">
        <v>1307</v>
      </c>
      <c r="K39" s="26" t="s">
        <v>1310</v>
      </c>
      <c r="L39" s="72">
        <v>44216</v>
      </c>
      <c r="M39" s="93">
        <v>1</v>
      </c>
      <c r="N39" s="24">
        <f>IF(O39="","",VLOOKUP(O39,Mapping!AT:AU,2,FALSE))</f>
        <v>2</v>
      </c>
      <c r="O39" s="13" t="s">
        <v>1</v>
      </c>
    </row>
    <row r="40" spans="1:15">
      <c r="A40" s="26">
        <v>19950030</v>
      </c>
      <c r="B40" s="26" t="s">
        <v>232</v>
      </c>
      <c r="C40" s="14"/>
      <c r="D40" s="62"/>
      <c r="E40" s="13"/>
      <c r="F40" s="26" t="s">
        <v>1295</v>
      </c>
      <c r="G40" s="26" t="s">
        <v>1298</v>
      </c>
      <c r="H40" s="26" t="s">
        <v>1301</v>
      </c>
      <c r="I40" s="26" t="s">
        <v>3629</v>
      </c>
      <c r="J40" s="26" t="s">
        <v>1307</v>
      </c>
      <c r="K40" s="26" t="s">
        <v>1310</v>
      </c>
      <c r="L40" s="72">
        <v>44216</v>
      </c>
      <c r="M40" s="93">
        <v>3</v>
      </c>
      <c r="N40" s="24">
        <f>IF(O40="","",VLOOKUP(O40,Mapping!AT:AU,2,FALSE))</f>
        <v>2</v>
      </c>
      <c r="O40" s="13" t="s">
        <v>1</v>
      </c>
    </row>
    <row r="41" spans="1:15">
      <c r="A41" s="26">
        <v>19950030</v>
      </c>
      <c r="B41" s="26" t="s">
        <v>232</v>
      </c>
      <c r="C41" s="14"/>
      <c r="D41" s="62"/>
      <c r="E41" s="13"/>
      <c r="F41" s="26" t="s">
        <v>1295</v>
      </c>
      <c r="G41" s="26" t="s">
        <v>1298</v>
      </c>
      <c r="H41" s="26" t="s">
        <v>1301</v>
      </c>
      <c r="I41" s="26" t="s">
        <v>3629</v>
      </c>
      <c r="J41" s="26" t="s">
        <v>1307</v>
      </c>
      <c r="K41" s="26" t="s">
        <v>1310</v>
      </c>
      <c r="L41" s="72">
        <v>44216</v>
      </c>
      <c r="M41" s="93">
        <v>3</v>
      </c>
      <c r="N41" s="24">
        <f>IF(O41="","",VLOOKUP(O41,Mapping!AT:AU,2,FALSE))</f>
        <v>2</v>
      </c>
      <c r="O41" s="13" t="s">
        <v>1</v>
      </c>
    </row>
    <row r="42" spans="1:15">
      <c r="A42" s="26">
        <v>19960064</v>
      </c>
      <c r="B42" s="26" t="s">
        <v>235</v>
      </c>
      <c r="C42" s="14"/>
      <c r="D42" s="62"/>
      <c r="E42" s="13"/>
      <c r="F42" s="26" t="s">
        <v>1295</v>
      </c>
      <c r="G42" s="26" t="s">
        <v>1298</v>
      </c>
      <c r="H42" s="26" t="s">
        <v>1301</v>
      </c>
      <c r="I42" s="26" t="s">
        <v>3629</v>
      </c>
      <c r="J42" s="26" t="s">
        <v>1307</v>
      </c>
      <c r="K42" s="26" t="s">
        <v>1310</v>
      </c>
      <c r="L42" s="72">
        <v>44216</v>
      </c>
      <c r="M42" s="93"/>
      <c r="N42" s="24">
        <f>IF(O42="","",VLOOKUP(O42,Mapping!AT:AU,2,FALSE))</f>
        <v>2</v>
      </c>
      <c r="O42" s="13" t="s">
        <v>1</v>
      </c>
    </row>
    <row r="43" spans="1:15">
      <c r="A43" s="26">
        <v>20100742</v>
      </c>
      <c r="B43" s="26" t="s">
        <v>247</v>
      </c>
      <c r="C43" s="14"/>
      <c r="D43" s="62"/>
      <c r="E43" s="13"/>
      <c r="F43" s="26" t="s">
        <v>1295</v>
      </c>
      <c r="G43" s="26" t="s">
        <v>1298</v>
      </c>
      <c r="H43" s="26" t="s">
        <v>1301</v>
      </c>
      <c r="I43" s="26" t="s">
        <v>3629</v>
      </c>
      <c r="J43" s="26" t="s">
        <v>1307</v>
      </c>
      <c r="K43" s="26" t="s">
        <v>1310</v>
      </c>
      <c r="L43" s="72">
        <v>44216</v>
      </c>
      <c r="M43" s="93"/>
      <c r="N43" s="24">
        <f>IF(O43="","",VLOOKUP(O43,Mapping!AT:AU,2,FALSE))</f>
        <v>2</v>
      </c>
      <c r="O43" s="13" t="s">
        <v>1</v>
      </c>
    </row>
    <row r="44" spans="1:15">
      <c r="A44" s="26">
        <v>20100742</v>
      </c>
      <c r="B44" s="26" t="s">
        <v>247</v>
      </c>
      <c r="C44" s="14"/>
      <c r="D44" s="62"/>
      <c r="E44" s="13"/>
      <c r="F44" s="26" t="s">
        <v>1295</v>
      </c>
      <c r="G44" s="26" t="s">
        <v>1298</v>
      </c>
      <c r="H44" s="26" t="s">
        <v>1301</v>
      </c>
      <c r="I44" s="26" t="s">
        <v>3629</v>
      </c>
      <c r="J44" s="26" t="s">
        <v>1307</v>
      </c>
      <c r="K44" s="26" t="s">
        <v>1310</v>
      </c>
      <c r="L44" s="72">
        <v>44216</v>
      </c>
      <c r="M44" s="93"/>
      <c r="N44" s="24">
        <f>IF(O44="","",VLOOKUP(O44,Mapping!AT:AU,2,FALSE))</f>
        <v>2</v>
      </c>
      <c r="O44" s="13" t="s">
        <v>1</v>
      </c>
    </row>
    <row r="45" spans="1:15">
      <c r="A45" s="26">
        <v>20100742</v>
      </c>
      <c r="B45" s="26" t="s">
        <v>247</v>
      </c>
      <c r="C45" s="14"/>
      <c r="D45" s="62"/>
      <c r="E45" s="13"/>
      <c r="F45" s="26" t="s">
        <v>1295</v>
      </c>
      <c r="G45" s="26" t="s">
        <v>1298</v>
      </c>
      <c r="H45" s="26" t="s">
        <v>1301</v>
      </c>
      <c r="I45" s="26" t="s">
        <v>3629</v>
      </c>
      <c r="J45" s="26" t="s">
        <v>1307</v>
      </c>
      <c r="K45" s="26" t="s">
        <v>1310</v>
      </c>
      <c r="L45" s="72">
        <v>44216</v>
      </c>
      <c r="M45" s="93" t="s">
        <v>3632</v>
      </c>
      <c r="N45" s="24">
        <f>IF(O45="","",VLOOKUP(O45,Mapping!AT:AU,2,FALSE))</f>
        <v>2</v>
      </c>
      <c r="O45" s="13" t="s">
        <v>1</v>
      </c>
    </row>
    <row r="46" spans="1:15">
      <c r="A46" s="26">
        <v>20110137</v>
      </c>
      <c r="B46" s="26" t="s">
        <v>248</v>
      </c>
      <c r="C46" s="14"/>
      <c r="D46" s="62"/>
      <c r="E46" s="13"/>
      <c r="F46" s="26" t="s">
        <v>1295</v>
      </c>
      <c r="G46" s="26" t="s">
        <v>1298</v>
      </c>
      <c r="H46" s="26" t="s">
        <v>1301</v>
      </c>
      <c r="I46" s="26" t="s">
        <v>3629</v>
      </c>
      <c r="J46" s="26" t="s">
        <v>1307</v>
      </c>
      <c r="K46" s="26" t="s">
        <v>1310</v>
      </c>
      <c r="L46" s="72">
        <v>44216</v>
      </c>
      <c r="M46" s="93"/>
      <c r="N46" s="24">
        <f>IF(O46="","",VLOOKUP(O46,Mapping!AT:AU,2,FALSE))</f>
        <v>2</v>
      </c>
      <c r="O46" s="13" t="s">
        <v>1</v>
      </c>
    </row>
    <row r="47" spans="1:15">
      <c r="A47" s="26">
        <v>20110137</v>
      </c>
      <c r="B47" s="26" t="s">
        <v>248</v>
      </c>
      <c r="C47" s="14"/>
      <c r="D47" s="62"/>
      <c r="E47" s="13"/>
      <c r="F47" s="26" t="s">
        <v>1295</v>
      </c>
      <c r="G47" s="26" t="s">
        <v>1298</v>
      </c>
      <c r="H47" s="26" t="s">
        <v>1301</v>
      </c>
      <c r="I47" s="26" t="s">
        <v>3629</v>
      </c>
      <c r="J47" s="26" t="s">
        <v>1307</v>
      </c>
      <c r="K47" s="26" t="s">
        <v>1310</v>
      </c>
      <c r="L47" s="72">
        <v>44216</v>
      </c>
      <c r="M47" s="93"/>
      <c r="N47" s="24">
        <f>IF(O47="","",VLOOKUP(O47,Mapping!AT:AU,2,FALSE))</f>
        <v>2</v>
      </c>
      <c r="O47" s="13" t="s">
        <v>1</v>
      </c>
    </row>
    <row r="48" spans="1:15">
      <c r="A48" s="26">
        <v>20110137</v>
      </c>
      <c r="B48" s="26" t="s">
        <v>248</v>
      </c>
      <c r="C48" s="14"/>
      <c r="D48" s="62"/>
      <c r="E48" s="13"/>
      <c r="F48" s="26" t="s">
        <v>1295</v>
      </c>
      <c r="G48" s="26" t="s">
        <v>1298</v>
      </c>
      <c r="H48" s="26" t="s">
        <v>1301</v>
      </c>
      <c r="I48" s="26" t="s">
        <v>3629</v>
      </c>
      <c r="J48" s="26" t="s">
        <v>1307</v>
      </c>
      <c r="K48" s="26" t="s">
        <v>1310</v>
      </c>
      <c r="L48" s="72">
        <v>44216</v>
      </c>
      <c r="M48" s="93"/>
      <c r="N48" s="24">
        <f>IF(O48="","",VLOOKUP(O48,Mapping!AT:AU,2,FALSE))</f>
        <v>2</v>
      </c>
      <c r="O48" s="13" t="s">
        <v>1</v>
      </c>
    </row>
    <row r="49" spans="1:15">
      <c r="A49" s="26">
        <v>20129990</v>
      </c>
      <c r="B49" s="26" t="s">
        <v>253</v>
      </c>
      <c r="C49" s="14"/>
      <c r="D49" s="62"/>
      <c r="E49" s="13"/>
      <c r="F49" s="26" t="s">
        <v>1295</v>
      </c>
      <c r="G49" s="26" t="s">
        <v>1298</v>
      </c>
      <c r="H49" s="26" t="s">
        <v>1301</v>
      </c>
      <c r="I49" s="26" t="s">
        <v>3629</v>
      </c>
      <c r="J49" s="26" t="s">
        <v>1307</v>
      </c>
      <c r="K49" s="26" t="s">
        <v>1310</v>
      </c>
      <c r="L49" s="72">
        <v>44216</v>
      </c>
      <c r="M49" s="93"/>
      <c r="N49" s="24">
        <f>IF(O49="","",VLOOKUP(O49,Mapping!AT:AU,2,FALSE))</f>
        <v>2</v>
      </c>
      <c r="O49" s="13" t="s">
        <v>1</v>
      </c>
    </row>
    <row r="50" spans="1:15">
      <c r="A50" s="26">
        <v>20129990</v>
      </c>
      <c r="B50" s="26" t="s">
        <v>253</v>
      </c>
      <c r="C50" s="14"/>
      <c r="D50" s="62"/>
      <c r="E50" s="13"/>
      <c r="F50" s="26" t="s">
        <v>1295</v>
      </c>
      <c r="G50" s="26" t="s">
        <v>1298</v>
      </c>
      <c r="H50" s="26" t="s">
        <v>1301</v>
      </c>
      <c r="I50" s="26" t="s">
        <v>3629</v>
      </c>
      <c r="J50" s="26" t="s">
        <v>1307</v>
      </c>
      <c r="K50" s="26" t="s">
        <v>1310</v>
      </c>
      <c r="L50" s="72">
        <v>44216</v>
      </c>
      <c r="M50" s="93" t="s">
        <v>3630</v>
      </c>
      <c r="N50" s="24">
        <f>IF(O50="","",VLOOKUP(O50,Mapping!AT:AU,2,FALSE))</f>
        <v>2</v>
      </c>
      <c r="O50" s="13" t="s">
        <v>1</v>
      </c>
    </row>
    <row r="51" spans="1:15">
      <c r="A51" s="26">
        <v>20130325</v>
      </c>
      <c r="B51" s="26" t="s">
        <v>254</v>
      </c>
      <c r="C51" s="14"/>
      <c r="D51" s="62"/>
      <c r="E51" s="13"/>
      <c r="F51" s="26" t="s">
        <v>1295</v>
      </c>
      <c r="G51" s="26" t="s">
        <v>1298</v>
      </c>
      <c r="H51" s="26" t="s">
        <v>1301</v>
      </c>
      <c r="I51" s="26" t="s">
        <v>3629</v>
      </c>
      <c r="J51" s="26" t="s">
        <v>1307</v>
      </c>
      <c r="K51" s="26" t="s">
        <v>1310</v>
      </c>
      <c r="L51" s="72">
        <v>44216</v>
      </c>
      <c r="M51" s="93">
        <v>3</v>
      </c>
      <c r="N51" s="24">
        <f>IF(O51="","",VLOOKUP(O51,Mapping!AT:AU,2,FALSE))</f>
        <v>2</v>
      </c>
      <c r="O51" s="13" t="s">
        <v>1</v>
      </c>
    </row>
    <row r="52" spans="1:15">
      <c r="A52" s="26">
        <v>20130325</v>
      </c>
      <c r="B52" s="26" t="s">
        <v>254</v>
      </c>
      <c r="C52" s="14"/>
      <c r="D52" s="62"/>
      <c r="E52" s="13"/>
      <c r="F52" s="26" t="s">
        <v>1295</v>
      </c>
      <c r="G52" s="26" t="s">
        <v>1298</v>
      </c>
      <c r="H52" s="26" t="s">
        <v>1301</v>
      </c>
      <c r="I52" s="26" t="s">
        <v>3629</v>
      </c>
      <c r="J52" s="26" t="s">
        <v>1307</v>
      </c>
      <c r="K52" s="26" t="s">
        <v>1310</v>
      </c>
      <c r="L52" s="72">
        <v>44216</v>
      </c>
      <c r="M52" s="93">
        <v>2</v>
      </c>
      <c r="N52" s="24">
        <f>IF(O52="","",VLOOKUP(O52,Mapping!AT:AU,2,FALSE))</f>
        <v>2</v>
      </c>
      <c r="O52" s="13" t="s">
        <v>1</v>
      </c>
    </row>
    <row r="53" spans="1:15">
      <c r="A53" s="26">
        <v>20130325</v>
      </c>
      <c r="B53" s="26" t="s">
        <v>254</v>
      </c>
      <c r="C53" s="14"/>
      <c r="D53" s="62"/>
      <c r="E53" s="13"/>
      <c r="F53" s="26" t="s">
        <v>1295</v>
      </c>
      <c r="G53" s="26" t="s">
        <v>1298</v>
      </c>
      <c r="H53" s="26" t="s">
        <v>1301</v>
      </c>
      <c r="I53" s="26" t="s">
        <v>3629</v>
      </c>
      <c r="J53" s="26" t="s">
        <v>1307</v>
      </c>
      <c r="K53" s="26" t="s">
        <v>1310</v>
      </c>
      <c r="L53" s="72">
        <v>44216</v>
      </c>
      <c r="M53" s="93">
        <v>3</v>
      </c>
      <c r="N53" s="24">
        <f>IF(O53="","",VLOOKUP(O53,Mapping!AT:AU,2,FALSE))</f>
        <v>2</v>
      </c>
      <c r="O53" s="13" t="s">
        <v>1</v>
      </c>
    </row>
    <row r="54" spans="1:15">
      <c r="A54" s="26">
        <v>20150712</v>
      </c>
      <c r="B54" s="26" t="s">
        <v>259</v>
      </c>
      <c r="C54" s="14"/>
      <c r="D54" s="62"/>
      <c r="E54" s="13"/>
      <c r="F54" s="26" t="s">
        <v>1295</v>
      </c>
      <c r="G54" s="26" t="s">
        <v>1298</v>
      </c>
      <c r="H54" s="26" t="s">
        <v>1301</v>
      </c>
      <c r="I54" s="26" t="s">
        <v>3629</v>
      </c>
      <c r="J54" s="26" t="s">
        <v>1307</v>
      </c>
      <c r="K54" s="26" t="s">
        <v>1310</v>
      </c>
      <c r="L54" s="72">
        <v>44216</v>
      </c>
      <c r="M54" s="93"/>
      <c r="N54" s="24">
        <f>IF(O54="","",VLOOKUP(O54,Mapping!AT:AU,2,FALSE))</f>
        <v>2</v>
      </c>
      <c r="O54" s="13" t="s">
        <v>1</v>
      </c>
    </row>
    <row r="55" spans="1:15">
      <c r="A55" s="26">
        <v>20150712</v>
      </c>
      <c r="B55" s="26" t="s">
        <v>259</v>
      </c>
      <c r="C55" s="14"/>
      <c r="D55" s="62"/>
      <c r="E55" s="13"/>
      <c r="F55" s="26" t="s">
        <v>1295</v>
      </c>
      <c r="G55" s="26" t="s">
        <v>1298</v>
      </c>
      <c r="H55" s="26" t="s">
        <v>1301</v>
      </c>
      <c r="I55" s="26" t="s">
        <v>3629</v>
      </c>
      <c r="J55" s="26" t="s">
        <v>1307</v>
      </c>
      <c r="K55" s="26" t="s">
        <v>1310</v>
      </c>
      <c r="L55" s="72">
        <v>44216</v>
      </c>
      <c r="M55" s="93"/>
      <c r="N55" s="24">
        <f>IF(O55="","",VLOOKUP(O55,Mapping!AT:AU,2,FALSE))</f>
        <v>2</v>
      </c>
      <c r="O55" s="13" t="s">
        <v>1</v>
      </c>
    </row>
    <row r="56" spans="1:15">
      <c r="A56" s="26">
        <v>20185935</v>
      </c>
      <c r="B56" s="26" t="s">
        <v>265</v>
      </c>
      <c r="C56" s="14"/>
      <c r="D56" s="62"/>
      <c r="E56" s="13"/>
      <c r="F56" s="26" t="s">
        <v>1295</v>
      </c>
      <c r="G56" s="26" t="s">
        <v>1298</v>
      </c>
      <c r="H56" s="26" t="s">
        <v>1301</v>
      </c>
      <c r="I56" s="26" t="s">
        <v>3629</v>
      </c>
      <c r="J56" s="26" t="s">
        <v>1307</v>
      </c>
      <c r="K56" s="26" t="s">
        <v>1310</v>
      </c>
      <c r="L56" s="72">
        <v>44216</v>
      </c>
      <c r="M56" s="93"/>
      <c r="N56" s="24">
        <f>IF(O56="","",VLOOKUP(O56,Mapping!AT:AU,2,FALSE))</f>
        <v>2</v>
      </c>
      <c r="O56" s="13" t="s">
        <v>1</v>
      </c>
    </row>
    <row r="57" spans="1:15">
      <c r="A57" s="26">
        <v>20185935</v>
      </c>
      <c r="B57" s="26" t="s">
        <v>265</v>
      </c>
      <c r="C57" s="14"/>
      <c r="D57" s="62"/>
      <c r="E57" s="13"/>
      <c r="F57" s="26" t="s">
        <v>1295</v>
      </c>
      <c r="G57" s="26" t="s">
        <v>1298</v>
      </c>
      <c r="H57" s="26" t="s">
        <v>1301</v>
      </c>
      <c r="I57" s="26" t="s">
        <v>3629</v>
      </c>
      <c r="J57" s="26" t="s">
        <v>1307</v>
      </c>
      <c r="K57" s="26" t="s">
        <v>1310</v>
      </c>
      <c r="L57" s="72">
        <v>44216</v>
      </c>
      <c r="M57" s="93"/>
      <c r="N57" s="24">
        <f>IF(O57="","",VLOOKUP(O57,Mapping!AT:AU,2,FALSE))</f>
        <v>2</v>
      </c>
      <c r="O57" s="13" t="s">
        <v>1</v>
      </c>
    </row>
    <row r="58" spans="1:15">
      <c r="A58" s="26">
        <v>20185935</v>
      </c>
      <c r="B58" s="26" t="s">
        <v>265</v>
      </c>
      <c r="C58" s="14"/>
      <c r="D58" s="62" t="s">
        <v>3633</v>
      </c>
      <c r="E58" s="13"/>
      <c r="F58" s="26" t="s">
        <v>1295</v>
      </c>
      <c r="G58" s="26" t="s">
        <v>1298</v>
      </c>
      <c r="H58" s="26" t="s">
        <v>1301</v>
      </c>
      <c r="I58" s="26" t="s">
        <v>3629</v>
      </c>
      <c r="J58" s="26" t="s">
        <v>1307</v>
      </c>
      <c r="K58" s="26" t="s">
        <v>1310</v>
      </c>
      <c r="L58" s="72">
        <v>44216</v>
      </c>
      <c r="M58" s="93"/>
      <c r="N58" s="24">
        <f>IF(O58="","",VLOOKUP(O58,Mapping!AT:AU,2,FALSE))</f>
        <v>2</v>
      </c>
      <c r="O58" s="13" t="s">
        <v>1</v>
      </c>
    </row>
    <row r="59" spans="1:15">
      <c r="A59" s="26" t="s">
        <v>271</v>
      </c>
      <c r="B59" s="26" t="s">
        <v>272</v>
      </c>
      <c r="C59" s="14"/>
      <c r="D59" s="62"/>
      <c r="E59" s="13"/>
      <c r="F59" s="26" t="s">
        <v>1295</v>
      </c>
      <c r="G59" s="26" t="s">
        <v>1298</v>
      </c>
      <c r="H59" s="26" t="s">
        <v>1301</v>
      </c>
      <c r="I59" s="26" t="s">
        <v>3629</v>
      </c>
      <c r="J59" s="26" t="s">
        <v>1307</v>
      </c>
      <c r="K59" s="26" t="s">
        <v>1310</v>
      </c>
      <c r="L59" s="72">
        <v>44216</v>
      </c>
      <c r="M59" s="93">
        <v>3</v>
      </c>
      <c r="N59" s="24">
        <f>IF(O59="","",VLOOKUP(O59,Mapping!AT:AU,2,FALSE))</f>
        <v>2</v>
      </c>
      <c r="O59" s="13" t="s">
        <v>1</v>
      </c>
    </row>
    <row r="60" spans="1:15">
      <c r="A60" s="26" t="s">
        <v>271</v>
      </c>
      <c r="B60" s="26" t="s">
        <v>272</v>
      </c>
      <c r="C60" s="14"/>
      <c r="D60" s="62"/>
      <c r="E60" s="13"/>
      <c r="F60" s="26" t="s">
        <v>1295</v>
      </c>
      <c r="G60" s="26" t="s">
        <v>1298</v>
      </c>
      <c r="H60" s="26" t="s">
        <v>1301</v>
      </c>
      <c r="I60" s="26" t="s">
        <v>3629</v>
      </c>
      <c r="J60" s="26" t="s">
        <v>1307</v>
      </c>
      <c r="K60" s="26" t="s">
        <v>1310</v>
      </c>
      <c r="L60" s="72">
        <v>44216</v>
      </c>
      <c r="M60" s="93">
        <v>3</v>
      </c>
      <c r="N60" s="24">
        <f>IF(O60="","",VLOOKUP(O60,Mapping!AT:AU,2,FALSE))</f>
        <v>2</v>
      </c>
      <c r="O60" s="13" t="s">
        <v>1</v>
      </c>
    </row>
    <row r="61" spans="1:15">
      <c r="A61" s="26" t="s">
        <v>271</v>
      </c>
      <c r="B61" s="26" t="s">
        <v>272</v>
      </c>
      <c r="C61" s="14"/>
      <c r="D61" s="62"/>
      <c r="E61" s="13"/>
      <c r="F61" s="26" t="s">
        <v>1295</v>
      </c>
      <c r="G61" s="26" t="s">
        <v>1298</v>
      </c>
      <c r="H61" s="26" t="s">
        <v>1301</v>
      </c>
      <c r="I61" s="26" t="s">
        <v>3629</v>
      </c>
      <c r="J61" s="26" t="s">
        <v>1307</v>
      </c>
      <c r="K61" s="26" t="s">
        <v>1310</v>
      </c>
      <c r="L61" s="72">
        <v>44216</v>
      </c>
      <c r="M61" s="93">
        <v>3</v>
      </c>
      <c r="N61" s="24">
        <f>IF(O61="","",VLOOKUP(O61,Mapping!AT:AU,2,FALSE))</f>
        <v>2</v>
      </c>
      <c r="O61" s="13" t="s">
        <v>1</v>
      </c>
    </row>
    <row r="62" spans="1:15">
      <c r="A62" s="26" t="s">
        <v>275</v>
      </c>
      <c r="B62" s="26" t="s">
        <v>276</v>
      </c>
      <c r="C62" s="14"/>
      <c r="D62" s="62"/>
      <c r="E62" s="13"/>
      <c r="F62" s="26" t="s">
        <v>1295</v>
      </c>
      <c r="G62" s="26" t="s">
        <v>1298</v>
      </c>
      <c r="H62" s="26" t="s">
        <v>1301</v>
      </c>
      <c r="I62" s="26" t="s">
        <v>3629</v>
      </c>
      <c r="J62" s="26" t="s">
        <v>1307</v>
      </c>
      <c r="K62" s="26" t="s">
        <v>1310</v>
      </c>
      <c r="L62" s="72">
        <v>44216</v>
      </c>
      <c r="M62" s="93">
        <v>3</v>
      </c>
      <c r="N62" s="24">
        <f>IF(O62="","",VLOOKUP(O62,Mapping!AT:AU,2,FALSE))</f>
        <v>2</v>
      </c>
      <c r="O62" s="13" t="s">
        <v>1</v>
      </c>
    </row>
    <row r="63" spans="1:15">
      <c r="A63" s="26" t="s">
        <v>275</v>
      </c>
      <c r="B63" s="26" t="s">
        <v>276</v>
      </c>
      <c r="C63" s="14"/>
      <c r="D63" s="62"/>
      <c r="E63" s="13"/>
      <c r="F63" s="26" t="s">
        <v>1295</v>
      </c>
      <c r="G63" s="26" t="s">
        <v>1298</v>
      </c>
      <c r="H63" s="26" t="s">
        <v>1301</v>
      </c>
      <c r="I63" s="26" t="s">
        <v>3629</v>
      </c>
      <c r="J63" s="26" t="s">
        <v>1307</v>
      </c>
      <c r="K63" s="26" t="s">
        <v>1310</v>
      </c>
      <c r="L63" s="72">
        <v>44216</v>
      </c>
      <c r="M63" s="93">
        <v>3</v>
      </c>
      <c r="N63" s="24">
        <f>IF(O63="","",VLOOKUP(O63,Mapping!AT:AU,2,FALSE))</f>
        <v>2</v>
      </c>
      <c r="O63" s="13" t="s">
        <v>1</v>
      </c>
    </row>
    <row r="64" spans="1:15">
      <c r="A64" s="26" t="s">
        <v>275</v>
      </c>
      <c r="B64" s="26" t="s">
        <v>276</v>
      </c>
      <c r="C64" s="14"/>
      <c r="D64" s="62"/>
      <c r="E64" s="13"/>
      <c r="F64" s="26" t="s">
        <v>1295</v>
      </c>
      <c r="G64" s="26" t="s">
        <v>1298</v>
      </c>
      <c r="H64" s="26" t="s">
        <v>1301</v>
      </c>
      <c r="I64" s="26" t="s">
        <v>3629</v>
      </c>
      <c r="J64" s="26" t="s">
        <v>1307</v>
      </c>
      <c r="K64" s="26" t="s">
        <v>1310</v>
      </c>
      <c r="L64" s="72">
        <v>44216</v>
      </c>
      <c r="M64" s="93">
        <v>3</v>
      </c>
      <c r="N64" s="24">
        <f>IF(O64="","",VLOOKUP(O64,Mapping!AT:AU,2,FALSE))</f>
        <v>2</v>
      </c>
      <c r="O64" s="13" t="s">
        <v>1</v>
      </c>
    </row>
    <row r="65" spans="1:15">
      <c r="A65" s="26" t="s">
        <v>286</v>
      </c>
      <c r="B65" s="26" t="s">
        <v>287</v>
      </c>
      <c r="C65" s="14"/>
      <c r="D65" s="62"/>
      <c r="E65" s="13"/>
      <c r="F65" s="26" t="s">
        <v>1295</v>
      </c>
      <c r="G65" s="26" t="s">
        <v>1298</v>
      </c>
      <c r="H65" s="26" t="s">
        <v>1301</v>
      </c>
      <c r="I65" s="26" t="s">
        <v>3629</v>
      </c>
      <c r="J65" s="26" t="s">
        <v>1307</v>
      </c>
      <c r="K65" s="26" t="s">
        <v>1310</v>
      </c>
      <c r="L65" s="72">
        <v>44216</v>
      </c>
      <c r="M65" s="93">
        <v>3</v>
      </c>
      <c r="N65" s="24">
        <f>IF(O65="","",VLOOKUP(O65,Mapping!AT:AU,2,FALSE))</f>
        <v>2</v>
      </c>
      <c r="O65" s="13" t="s">
        <v>1</v>
      </c>
    </row>
    <row r="66" spans="1:15">
      <c r="A66" s="26" t="s">
        <v>286</v>
      </c>
      <c r="B66" s="26" t="s">
        <v>3058</v>
      </c>
      <c r="C66" s="14"/>
      <c r="D66" s="62"/>
      <c r="E66" s="13"/>
      <c r="F66" s="26" t="s">
        <v>1295</v>
      </c>
      <c r="G66" s="26" t="s">
        <v>1298</v>
      </c>
      <c r="H66" s="26" t="s">
        <v>1301</v>
      </c>
      <c r="I66" s="26" t="s">
        <v>3629</v>
      </c>
      <c r="J66" s="26" t="s">
        <v>1307</v>
      </c>
      <c r="K66" s="26" t="s">
        <v>1310</v>
      </c>
      <c r="L66" s="72">
        <v>44216</v>
      </c>
      <c r="M66" s="93">
        <v>3</v>
      </c>
      <c r="N66" s="24">
        <f>IF(O66="","",VLOOKUP(O66,Mapping!AT:AU,2,FALSE))</f>
        <v>2</v>
      </c>
      <c r="O66" s="13" t="s">
        <v>1</v>
      </c>
    </row>
    <row r="67" spans="1:15">
      <c r="A67" s="26" t="s">
        <v>286</v>
      </c>
      <c r="B67" s="26" t="s">
        <v>3059</v>
      </c>
      <c r="C67" s="14"/>
      <c r="D67" s="62"/>
      <c r="E67" s="13"/>
      <c r="F67" s="26" t="s">
        <v>1295</v>
      </c>
      <c r="G67" s="26" t="s">
        <v>1298</v>
      </c>
      <c r="H67" s="26" t="s">
        <v>1301</v>
      </c>
      <c r="I67" s="26" t="s">
        <v>3629</v>
      </c>
      <c r="J67" s="26" t="s">
        <v>1307</v>
      </c>
      <c r="K67" s="26" t="s">
        <v>1310</v>
      </c>
      <c r="L67" s="72">
        <v>44216</v>
      </c>
      <c r="M67" s="93">
        <v>3</v>
      </c>
      <c r="N67" s="24">
        <f>IF(O67="","",VLOOKUP(O67,Mapping!AT:AU,2,FALSE))</f>
        <v>2</v>
      </c>
      <c r="O67" s="13" t="s">
        <v>1</v>
      </c>
    </row>
    <row r="68" spans="1:15">
      <c r="A68" s="26" t="s">
        <v>288</v>
      </c>
      <c r="B68" s="26" t="s">
        <v>289</v>
      </c>
      <c r="C68" s="14"/>
      <c r="D68" s="62"/>
      <c r="E68" s="13"/>
      <c r="F68" s="26" t="s">
        <v>1295</v>
      </c>
      <c r="G68" s="26" t="s">
        <v>1298</v>
      </c>
      <c r="H68" s="26" t="s">
        <v>1301</v>
      </c>
      <c r="I68" s="26" t="s">
        <v>3629</v>
      </c>
      <c r="J68" s="26" t="s">
        <v>1307</v>
      </c>
      <c r="K68" s="26" t="s">
        <v>1310</v>
      </c>
      <c r="L68" s="72">
        <v>44216</v>
      </c>
      <c r="M68" s="93">
        <v>3</v>
      </c>
      <c r="N68" s="24">
        <f>IF(O68="","",VLOOKUP(O68,Mapping!AT:AU,2,FALSE))</f>
        <v>2</v>
      </c>
      <c r="O68" s="13" t="s">
        <v>1</v>
      </c>
    </row>
    <row r="69" spans="1:15">
      <c r="A69" s="26" t="s">
        <v>288</v>
      </c>
      <c r="B69" s="26" t="s">
        <v>289</v>
      </c>
      <c r="C69" s="14"/>
      <c r="D69" s="62"/>
      <c r="E69" s="13"/>
      <c r="F69" s="26" t="s">
        <v>1295</v>
      </c>
      <c r="G69" s="26" t="s">
        <v>1298</v>
      </c>
      <c r="H69" s="26" t="s">
        <v>1301</v>
      </c>
      <c r="I69" s="26" t="s">
        <v>3629</v>
      </c>
      <c r="J69" s="26" t="s">
        <v>1307</v>
      </c>
      <c r="K69" s="26" t="s">
        <v>1310</v>
      </c>
      <c r="L69" s="72">
        <v>44216</v>
      </c>
      <c r="M69" s="93">
        <v>3</v>
      </c>
      <c r="N69" s="24">
        <f>IF(O69="","",VLOOKUP(O69,Mapping!AT:AU,2,FALSE))</f>
        <v>2</v>
      </c>
      <c r="O69" s="13" t="s">
        <v>1</v>
      </c>
    </row>
    <row r="70" spans="1:15">
      <c r="A70" s="26" t="s">
        <v>288</v>
      </c>
      <c r="B70" s="26" t="s">
        <v>289</v>
      </c>
      <c r="C70" s="14"/>
      <c r="D70" s="62"/>
      <c r="E70" s="13"/>
      <c r="F70" s="26" t="s">
        <v>1295</v>
      </c>
      <c r="G70" s="26" t="s">
        <v>1298</v>
      </c>
      <c r="H70" s="26" t="s">
        <v>1301</v>
      </c>
      <c r="I70" s="26" t="s">
        <v>3629</v>
      </c>
      <c r="J70" s="26" t="s">
        <v>1307</v>
      </c>
      <c r="K70" s="26" t="s">
        <v>1310</v>
      </c>
      <c r="L70" s="72">
        <v>44216</v>
      </c>
      <c r="M70" s="93">
        <v>3</v>
      </c>
      <c r="N70" s="24">
        <f>IF(O70="","",VLOOKUP(O70,Mapping!AT:AU,2,FALSE))</f>
        <v>2</v>
      </c>
      <c r="O70" s="13" t="s">
        <v>1</v>
      </c>
    </row>
    <row r="71" spans="1:15">
      <c r="A71" s="26" t="s">
        <v>291</v>
      </c>
      <c r="B71" s="26" t="s">
        <v>292</v>
      </c>
      <c r="C71" s="14"/>
      <c r="D71" s="62"/>
      <c r="E71" s="13"/>
      <c r="F71" s="26" t="s">
        <v>1295</v>
      </c>
      <c r="G71" s="26" t="s">
        <v>1298</v>
      </c>
      <c r="H71" s="26" t="s">
        <v>1301</v>
      </c>
      <c r="I71" s="26" t="s">
        <v>3629</v>
      </c>
      <c r="J71" s="26" t="s">
        <v>1307</v>
      </c>
      <c r="K71" s="26" t="s">
        <v>1310</v>
      </c>
      <c r="L71" s="72">
        <v>44216</v>
      </c>
      <c r="M71" s="93">
        <v>3</v>
      </c>
      <c r="N71" s="24">
        <f>IF(O71="","",VLOOKUP(O71,Mapping!AT:AU,2,FALSE))</f>
        <v>2</v>
      </c>
      <c r="O71" s="13" t="s">
        <v>1</v>
      </c>
    </row>
    <row r="72" spans="1:15">
      <c r="A72" s="26" t="s">
        <v>291</v>
      </c>
      <c r="B72" s="26" t="s">
        <v>292</v>
      </c>
      <c r="C72" s="14"/>
      <c r="D72" s="62"/>
      <c r="E72" s="13"/>
      <c r="F72" s="26" t="s">
        <v>1295</v>
      </c>
      <c r="G72" s="26" t="s">
        <v>1298</v>
      </c>
      <c r="H72" s="26" t="s">
        <v>1301</v>
      </c>
      <c r="I72" s="26" t="s">
        <v>3629</v>
      </c>
      <c r="J72" s="26" t="s">
        <v>1307</v>
      </c>
      <c r="K72" s="26" t="s">
        <v>1310</v>
      </c>
      <c r="L72" s="72">
        <v>44216</v>
      </c>
      <c r="M72" s="93">
        <v>3</v>
      </c>
      <c r="N72" s="24">
        <f>IF(O72="","",VLOOKUP(O72,Mapping!AT:AU,2,FALSE))</f>
        <v>2</v>
      </c>
      <c r="O72" s="13" t="s">
        <v>1</v>
      </c>
    </row>
    <row r="73" spans="1:15">
      <c r="A73" s="26" t="s">
        <v>291</v>
      </c>
      <c r="B73" s="26" t="s">
        <v>292</v>
      </c>
      <c r="C73" s="14"/>
      <c r="D73" s="62"/>
      <c r="E73" s="13"/>
      <c r="F73" s="26" t="s">
        <v>1295</v>
      </c>
      <c r="G73" s="26" t="s">
        <v>1298</v>
      </c>
      <c r="H73" s="26" t="s">
        <v>1301</v>
      </c>
      <c r="I73" s="26" t="s">
        <v>3629</v>
      </c>
      <c r="J73" s="26" t="s">
        <v>1307</v>
      </c>
      <c r="K73" s="26" t="s">
        <v>1310</v>
      </c>
      <c r="L73" s="72">
        <v>44216</v>
      </c>
      <c r="M73" s="93">
        <v>3</v>
      </c>
      <c r="N73" s="24">
        <f>IF(O73="","",VLOOKUP(O73,Mapping!AT:AU,2,FALSE))</f>
        <v>2</v>
      </c>
      <c r="O73" s="13" t="s">
        <v>1</v>
      </c>
    </row>
    <row r="74" spans="1:15">
      <c r="A74" s="26" t="s">
        <v>295</v>
      </c>
      <c r="B74" s="26" t="s">
        <v>296</v>
      </c>
      <c r="C74" s="14"/>
      <c r="D74" s="62"/>
      <c r="E74" s="13"/>
      <c r="F74" s="26" t="s">
        <v>1295</v>
      </c>
      <c r="G74" s="26" t="s">
        <v>1298</v>
      </c>
      <c r="H74" s="26" t="s">
        <v>1301</v>
      </c>
      <c r="I74" s="26" t="s">
        <v>3629</v>
      </c>
      <c r="J74" s="26" t="s">
        <v>1307</v>
      </c>
      <c r="K74" s="26" t="s">
        <v>1310</v>
      </c>
      <c r="L74" s="72">
        <v>44216</v>
      </c>
      <c r="M74" s="93">
        <v>3</v>
      </c>
      <c r="N74" s="24">
        <f>IF(O74="","",VLOOKUP(O74,Mapping!AT:AU,2,FALSE))</f>
        <v>2</v>
      </c>
      <c r="O74" s="13" t="s">
        <v>1</v>
      </c>
    </row>
    <row r="75" spans="1:15">
      <c r="A75" s="26" t="s">
        <v>295</v>
      </c>
      <c r="B75" s="26" t="s">
        <v>296</v>
      </c>
      <c r="C75" s="14"/>
      <c r="D75" s="62"/>
      <c r="E75" s="13"/>
      <c r="F75" s="26" t="s">
        <v>1295</v>
      </c>
      <c r="G75" s="26" t="s">
        <v>1298</v>
      </c>
      <c r="H75" s="26" t="s">
        <v>1301</v>
      </c>
      <c r="I75" s="26" t="s">
        <v>3629</v>
      </c>
      <c r="J75" s="26" t="s">
        <v>1307</v>
      </c>
      <c r="K75" s="26" t="s">
        <v>1310</v>
      </c>
      <c r="L75" s="72">
        <v>44216</v>
      </c>
      <c r="M75" s="93">
        <v>3</v>
      </c>
      <c r="N75" s="24">
        <f>IF(O75="","",VLOOKUP(O75,Mapping!AT:AU,2,FALSE))</f>
        <v>2</v>
      </c>
      <c r="O75" s="13" t="s">
        <v>1</v>
      </c>
    </row>
    <row r="76" spans="1:15">
      <c r="A76" s="26" t="s">
        <v>295</v>
      </c>
      <c r="B76" s="26" t="s">
        <v>296</v>
      </c>
      <c r="C76" s="14"/>
      <c r="D76" s="62"/>
      <c r="E76" s="13"/>
      <c r="F76" s="26" t="s">
        <v>1295</v>
      </c>
      <c r="G76" s="26" t="s">
        <v>1298</v>
      </c>
      <c r="H76" s="26" t="s">
        <v>1301</v>
      </c>
      <c r="I76" s="26" t="s">
        <v>3629</v>
      </c>
      <c r="J76" s="26" t="s">
        <v>1307</v>
      </c>
      <c r="K76" s="26" t="s">
        <v>1310</v>
      </c>
      <c r="L76" s="72">
        <v>44216</v>
      </c>
      <c r="M76" s="93">
        <v>3</v>
      </c>
      <c r="N76" s="24">
        <f>IF(O76="","",VLOOKUP(O76,Mapping!AT:AU,2,FALSE))</f>
        <v>2</v>
      </c>
      <c r="O76" s="13" t="s">
        <v>1</v>
      </c>
    </row>
    <row r="77" spans="1:15">
      <c r="A77" s="26" t="s">
        <v>297</v>
      </c>
      <c r="B77" s="26" t="s">
        <v>298</v>
      </c>
      <c r="C77" s="14"/>
      <c r="D77" s="62"/>
      <c r="E77" s="13"/>
      <c r="F77" s="26" t="s">
        <v>1295</v>
      </c>
      <c r="G77" s="26" t="s">
        <v>1298</v>
      </c>
      <c r="H77" s="26" t="s">
        <v>1301</v>
      </c>
      <c r="I77" s="26" t="s">
        <v>3629</v>
      </c>
      <c r="J77" s="26" t="s">
        <v>1307</v>
      </c>
      <c r="K77" s="26" t="s">
        <v>1310</v>
      </c>
      <c r="L77" s="72">
        <v>44216</v>
      </c>
      <c r="M77" s="93">
        <v>3</v>
      </c>
      <c r="N77" s="24">
        <f>IF(O77="","",VLOOKUP(O77,Mapping!AT:AU,2,FALSE))</f>
        <v>2</v>
      </c>
      <c r="O77" s="13" t="s">
        <v>1</v>
      </c>
    </row>
    <row r="78" spans="1:15">
      <c r="A78" s="26" t="s">
        <v>297</v>
      </c>
      <c r="B78" s="26" t="s">
        <v>298</v>
      </c>
      <c r="C78" s="14"/>
      <c r="D78" s="62"/>
      <c r="E78" s="13"/>
      <c r="F78" s="26" t="s">
        <v>1295</v>
      </c>
      <c r="G78" s="26" t="s">
        <v>1298</v>
      </c>
      <c r="H78" s="26" t="s">
        <v>1301</v>
      </c>
      <c r="I78" s="26" t="s">
        <v>3629</v>
      </c>
      <c r="J78" s="26" t="s">
        <v>1307</v>
      </c>
      <c r="K78" s="26" t="s">
        <v>1310</v>
      </c>
      <c r="L78" s="72">
        <v>44216</v>
      </c>
      <c r="M78" s="93">
        <v>3</v>
      </c>
      <c r="N78" s="24">
        <f>IF(O78="","",VLOOKUP(O78,Mapping!AT:AU,2,FALSE))</f>
        <v>2</v>
      </c>
      <c r="O78" s="13" t="s">
        <v>1</v>
      </c>
    </row>
    <row r="79" spans="1:15">
      <c r="A79" s="26" t="s">
        <v>297</v>
      </c>
      <c r="B79" s="26" t="s">
        <v>298</v>
      </c>
      <c r="C79" s="14"/>
      <c r="D79" s="62"/>
      <c r="E79" s="13"/>
      <c r="F79" s="26" t="s">
        <v>1295</v>
      </c>
      <c r="G79" s="26" t="s">
        <v>1298</v>
      </c>
      <c r="H79" s="26" t="s">
        <v>1301</v>
      </c>
      <c r="I79" s="26" t="s">
        <v>3629</v>
      </c>
      <c r="J79" s="26" t="s">
        <v>1307</v>
      </c>
      <c r="K79" s="26" t="s">
        <v>1310</v>
      </c>
      <c r="L79" s="72">
        <v>44216</v>
      </c>
      <c r="M79" s="93">
        <v>3</v>
      </c>
      <c r="N79" s="24">
        <f>IF(O79="","",VLOOKUP(O79,Mapping!AT:AU,2,FALSE))</f>
        <v>2</v>
      </c>
      <c r="O79" s="13" t="s">
        <v>1</v>
      </c>
    </row>
    <row r="80" spans="1:15">
      <c r="A80" s="26" t="s">
        <v>299</v>
      </c>
      <c r="B80" s="26" t="s">
        <v>300</v>
      </c>
      <c r="C80" s="14"/>
      <c r="D80" s="62"/>
      <c r="E80" s="13"/>
      <c r="F80" s="26" t="s">
        <v>1295</v>
      </c>
      <c r="G80" s="26" t="s">
        <v>1298</v>
      </c>
      <c r="H80" s="26" t="s">
        <v>1301</v>
      </c>
      <c r="I80" s="26" t="s">
        <v>3629</v>
      </c>
      <c r="J80" s="26" t="s">
        <v>1307</v>
      </c>
      <c r="K80" s="26" t="s">
        <v>1310</v>
      </c>
      <c r="L80" s="72">
        <v>44216</v>
      </c>
      <c r="M80" s="93">
        <v>3</v>
      </c>
      <c r="N80" s="24">
        <f>IF(O80="","",VLOOKUP(O80,Mapping!AT:AU,2,FALSE))</f>
        <v>2</v>
      </c>
      <c r="O80" s="13" t="s">
        <v>1</v>
      </c>
    </row>
    <row r="81" spans="1:15">
      <c r="A81" s="26" t="s">
        <v>299</v>
      </c>
      <c r="B81" s="26" t="s">
        <v>300</v>
      </c>
      <c r="C81" s="14"/>
      <c r="D81" s="62"/>
      <c r="E81" s="13"/>
      <c r="F81" s="26" t="s">
        <v>1295</v>
      </c>
      <c r="G81" s="26" t="s">
        <v>1298</v>
      </c>
      <c r="H81" s="26" t="s">
        <v>1301</v>
      </c>
      <c r="I81" s="26" t="s">
        <v>3629</v>
      </c>
      <c r="J81" s="26" t="s">
        <v>1307</v>
      </c>
      <c r="K81" s="26" t="s">
        <v>1310</v>
      </c>
      <c r="L81" s="72">
        <v>44216</v>
      </c>
      <c r="M81" s="93">
        <v>3</v>
      </c>
      <c r="N81" s="24">
        <f>IF(O81="","",VLOOKUP(O81,Mapping!AT:AU,2,FALSE))</f>
        <v>2</v>
      </c>
      <c r="O81" s="13" t="s">
        <v>1</v>
      </c>
    </row>
    <row r="82" spans="1:15">
      <c r="A82" s="26" t="s">
        <v>299</v>
      </c>
      <c r="B82" s="26" t="s">
        <v>300</v>
      </c>
      <c r="C82" s="14"/>
      <c r="D82" s="62"/>
      <c r="E82" s="13"/>
      <c r="F82" s="26" t="s">
        <v>1295</v>
      </c>
      <c r="G82" s="26" t="s">
        <v>1298</v>
      </c>
      <c r="H82" s="26" t="s">
        <v>1301</v>
      </c>
      <c r="I82" s="26" t="s">
        <v>3629</v>
      </c>
      <c r="J82" s="26" t="s">
        <v>1307</v>
      </c>
      <c r="K82" s="26" t="s">
        <v>1310</v>
      </c>
      <c r="L82" s="72">
        <v>44216</v>
      </c>
      <c r="M82" s="93">
        <v>3</v>
      </c>
      <c r="N82" s="24">
        <f>IF(O82="","",VLOOKUP(O82,Mapping!AT:AU,2,FALSE))</f>
        <v>2</v>
      </c>
      <c r="O82" s="13" t="s">
        <v>1</v>
      </c>
    </row>
    <row r="83" spans="1:15">
      <c r="A83" s="26" t="s">
        <v>302</v>
      </c>
      <c r="B83" s="26" t="s">
        <v>303</v>
      </c>
      <c r="C83" s="14"/>
      <c r="D83" s="62"/>
      <c r="E83" s="13"/>
      <c r="F83" s="26" t="s">
        <v>1295</v>
      </c>
      <c r="G83" s="26" t="s">
        <v>1298</v>
      </c>
      <c r="H83" s="26" t="s">
        <v>1301</v>
      </c>
      <c r="I83" s="26" t="s">
        <v>3629</v>
      </c>
      <c r="J83" s="26" t="s">
        <v>1307</v>
      </c>
      <c r="K83" s="26" t="s">
        <v>1310</v>
      </c>
      <c r="L83" s="72">
        <v>44216</v>
      </c>
      <c r="M83" s="93">
        <v>3</v>
      </c>
      <c r="N83" s="24">
        <f>IF(O83="","",VLOOKUP(O83,Mapping!AT:AU,2,FALSE))</f>
        <v>2</v>
      </c>
      <c r="O83" s="13" t="s">
        <v>1</v>
      </c>
    </row>
    <row r="84" spans="1:15">
      <c r="A84" s="26" t="s">
        <v>302</v>
      </c>
      <c r="B84" s="26" t="s">
        <v>303</v>
      </c>
      <c r="C84" s="14"/>
      <c r="D84" s="62"/>
      <c r="E84" s="13"/>
      <c r="F84" s="26" t="s">
        <v>1295</v>
      </c>
      <c r="G84" s="26" t="s">
        <v>1298</v>
      </c>
      <c r="H84" s="26" t="s">
        <v>1301</v>
      </c>
      <c r="I84" s="26" t="s">
        <v>3629</v>
      </c>
      <c r="J84" s="26" t="s">
        <v>1307</v>
      </c>
      <c r="K84" s="26" t="s">
        <v>1310</v>
      </c>
      <c r="L84" s="72">
        <v>44216</v>
      </c>
      <c r="M84" s="93">
        <v>3</v>
      </c>
      <c r="N84" s="24">
        <f>IF(O84="","",VLOOKUP(O84,Mapping!AT:AU,2,FALSE))</f>
        <v>2</v>
      </c>
      <c r="O84" s="13" t="s">
        <v>1</v>
      </c>
    </row>
    <row r="85" spans="1:15">
      <c r="A85" s="26" t="s">
        <v>302</v>
      </c>
      <c r="B85" s="26" t="s">
        <v>303</v>
      </c>
      <c r="C85" s="14"/>
      <c r="D85" s="62"/>
      <c r="E85" s="13"/>
      <c r="F85" s="26" t="s">
        <v>1295</v>
      </c>
      <c r="G85" s="26" t="s">
        <v>1298</v>
      </c>
      <c r="H85" s="26" t="s">
        <v>1301</v>
      </c>
      <c r="I85" s="26" t="s">
        <v>3629</v>
      </c>
      <c r="J85" s="26" t="s">
        <v>1307</v>
      </c>
      <c r="K85" s="26" t="s">
        <v>1310</v>
      </c>
      <c r="L85" s="72">
        <v>44216</v>
      </c>
      <c r="M85" s="93">
        <v>3</v>
      </c>
      <c r="N85" s="24">
        <f>IF(O85="","",VLOOKUP(O85,Mapping!AT:AU,2,FALSE))</f>
        <v>2</v>
      </c>
      <c r="O85" s="13" t="s">
        <v>1</v>
      </c>
    </row>
    <row r="86" spans="1:15">
      <c r="A86" s="26" t="s">
        <v>305</v>
      </c>
      <c r="B86" s="26" t="s">
        <v>306</v>
      </c>
      <c r="C86" s="14"/>
      <c r="D86" s="62"/>
      <c r="E86" s="13"/>
      <c r="F86" s="26" t="s">
        <v>1295</v>
      </c>
      <c r="G86" s="26" t="s">
        <v>1298</v>
      </c>
      <c r="H86" s="26" t="s">
        <v>1301</v>
      </c>
      <c r="I86" s="26" t="s">
        <v>3629</v>
      </c>
      <c r="J86" s="26" t="s">
        <v>1307</v>
      </c>
      <c r="K86" s="26" t="s">
        <v>1310</v>
      </c>
      <c r="L86" s="72">
        <v>44216</v>
      </c>
      <c r="M86" s="93">
        <v>3</v>
      </c>
      <c r="N86" s="24">
        <f>IF(O86="","",VLOOKUP(O86,Mapping!AT:AU,2,FALSE))</f>
        <v>2</v>
      </c>
      <c r="O86" s="13" t="s">
        <v>1</v>
      </c>
    </row>
    <row r="87" spans="1:15">
      <c r="A87" s="26" t="s">
        <v>305</v>
      </c>
      <c r="B87" s="26" t="s">
        <v>306</v>
      </c>
      <c r="C87" s="14"/>
      <c r="D87" s="62"/>
      <c r="E87" s="13"/>
      <c r="F87" s="26" t="s">
        <v>1295</v>
      </c>
      <c r="G87" s="26" t="s">
        <v>1298</v>
      </c>
      <c r="H87" s="26" t="s">
        <v>1301</v>
      </c>
      <c r="I87" s="26" t="s">
        <v>3629</v>
      </c>
      <c r="J87" s="26" t="s">
        <v>1307</v>
      </c>
      <c r="K87" s="26" t="s">
        <v>1310</v>
      </c>
      <c r="L87" s="72">
        <v>44216</v>
      </c>
      <c r="M87" s="93">
        <v>3</v>
      </c>
      <c r="N87" s="24">
        <f>IF(O87="","",VLOOKUP(O87,Mapping!AT:AU,2,FALSE))</f>
        <v>2</v>
      </c>
      <c r="O87" s="13" t="s">
        <v>1</v>
      </c>
    </row>
    <row r="88" spans="1:15">
      <c r="A88" s="26" t="s">
        <v>305</v>
      </c>
      <c r="B88" s="26" t="s">
        <v>306</v>
      </c>
      <c r="C88" s="14"/>
      <c r="D88" s="62"/>
      <c r="E88" s="13"/>
      <c r="F88" s="26" t="s">
        <v>1295</v>
      </c>
      <c r="G88" s="26" t="s">
        <v>1298</v>
      </c>
      <c r="H88" s="26" t="s">
        <v>1301</v>
      </c>
      <c r="I88" s="26" t="s">
        <v>3629</v>
      </c>
      <c r="J88" s="26" t="s">
        <v>1307</v>
      </c>
      <c r="K88" s="26" t="s">
        <v>1310</v>
      </c>
      <c r="L88" s="72">
        <v>44216</v>
      </c>
      <c r="M88" s="93">
        <v>3</v>
      </c>
      <c r="N88" s="24">
        <f>IF(O88="","",VLOOKUP(O88,Mapping!AT:AU,2,FALSE))</f>
        <v>2</v>
      </c>
      <c r="O88" s="13" t="s">
        <v>1</v>
      </c>
    </row>
    <row r="89" spans="1:15">
      <c r="A89" s="26" t="s">
        <v>309</v>
      </c>
      <c r="B89" s="26" t="s">
        <v>310</v>
      </c>
      <c r="C89" s="14"/>
      <c r="D89" s="62"/>
      <c r="E89" s="13"/>
      <c r="F89" s="26" t="s">
        <v>1295</v>
      </c>
      <c r="G89" s="26" t="s">
        <v>1298</v>
      </c>
      <c r="H89" s="26" t="s">
        <v>1301</v>
      </c>
      <c r="I89" s="26" t="s">
        <v>3629</v>
      </c>
      <c r="J89" s="26" t="s">
        <v>1307</v>
      </c>
      <c r="K89" s="26" t="s">
        <v>1310</v>
      </c>
      <c r="L89" s="72">
        <v>44216</v>
      </c>
      <c r="M89" s="93">
        <v>3</v>
      </c>
      <c r="N89" s="24">
        <f>IF(O89="","",VLOOKUP(O89,Mapping!AT:AU,2,FALSE))</f>
        <v>2</v>
      </c>
      <c r="O89" s="13" t="s">
        <v>1</v>
      </c>
    </row>
    <row r="90" spans="1:15">
      <c r="A90" s="26" t="s">
        <v>309</v>
      </c>
      <c r="B90" s="26" t="s">
        <v>310</v>
      </c>
      <c r="C90" s="14"/>
      <c r="D90" s="62"/>
      <c r="E90" s="13"/>
      <c r="F90" s="26" t="s">
        <v>1295</v>
      </c>
      <c r="G90" s="26" t="s">
        <v>1298</v>
      </c>
      <c r="H90" s="26" t="s">
        <v>1301</v>
      </c>
      <c r="I90" s="26" t="s">
        <v>3629</v>
      </c>
      <c r="J90" s="26" t="s">
        <v>1307</v>
      </c>
      <c r="K90" s="26" t="s">
        <v>1310</v>
      </c>
      <c r="L90" s="72">
        <v>44216</v>
      </c>
      <c r="M90" s="93">
        <v>3</v>
      </c>
      <c r="N90" s="24">
        <f>IF(O90="","",VLOOKUP(O90,Mapping!AT:AU,2,FALSE))</f>
        <v>2</v>
      </c>
      <c r="O90" s="13" t="s">
        <v>1</v>
      </c>
    </row>
    <row r="91" spans="1:15">
      <c r="A91" s="26" t="s">
        <v>309</v>
      </c>
      <c r="B91" s="26" t="s">
        <v>310</v>
      </c>
      <c r="C91" s="14"/>
      <c r="D91" s="62"/>
      <c r="E91" s="13"/>
      <c r="F91" s="26" t="s">
        <v>1295</v>
      </c>
      <c r="G91" s="26" t="s">
        <v>1298</v>
      </c>
      <c r="H91" s="26" t="s">
        <v>1301</v>
      </c>
      <c r="I91" s="26" t="s">
        <v>3629</v>
      </c>
      <c r="J91" s="26" t="s">
        <v>1307</v>
      </c>
      <c r="K91" s="26" t="s">
        <v>1310</v>
      </c>
      <c r="L91" s="72">
        <v>44216</v>
      </c>
      <c r="M91" s="93">
        <v>3</v>
      </c>
      <c r="N91" s="24">
        <f>IF(O91="","",VLOOKUP(O91,Mapping!AT:AU,2,FALSE))</f>
        <v>2</v>
      </c>
      <c r="O91" s="13" t="s">
        <v>1</v>
      </c>
    </row>
    <row r="92" spans="1:15">
      <c r="A92" s="26" t="s">
        <v>312</v>
      </c>
      <c r="B92" s="26" t="s">
        <v>313</v>
      </c>
      <c r="C92" s="14"/>
      <c r="D92" s="62"/>
      <c r="E92" s="13"/>
      <c r="F92" s="26" t="s">
        <v>1295</v>
      </c>
      <c r="G92" s="26" t="s">
        <v>1298</v>
      </c>
      <c r="H92" s="26" t="s">
        <v>1301</v>
      </c>
      <c r="I92" s="26" t="s">
        <v>3629</v>
      </c>
      <c r="J92" s="26" t="s">
        <v>1307</v>
      </c>
      <c r="K92" s="26" t="s">
        <v>1310</v>
      </c>
      <c r="L92" s="72">
        <v>44216</v>
      </c>
      <c r="M92" s="93">
        <v>3</v>
      </c>
      <c r="N92" s="24">
        <f>IF(O92="","",VLOOKUP(O92,Mapping!AT:AU,2,FALSE))</f>
        <v>2</v>
      </c>
      <c r="O92" s="13" t="s">
        <v>1</v>
      </c>
    </row>
    <row r="93" spans="1:15">
      <c r="A93" s="26" t="s">
        <v>312</v>
      </c>
      <c r="B93" s="26" t="s">
        <v>313</v>
      </c>
      <c r="C93" s="14"/>
      <c r="D93" s="62"/>
      <c r="E93" s="13"/>
      <c r="F93" s="26" t="s">
        <v>1295</v>
      </c>
      <c r="G93" s="26" t="s">
        <v>1298</v>
      </c>
      <c r="H93" s="26" t="s">
        <v>1301</v>
      </c>
      <c r="I93" s="26" t="s">
        <v>3629</v>
      </c>
      <c r="J93" s="26" t="s">
        <v>1307</v>
      </c>
      <c r="K93" s="26" t="s">
        <v>1310</v>
      </c>
      <c r="L93" s="72">
        <v>44216</v>
      </c>
      <c r="M93" s="93">
        <v>3</v>
      </c>
      <c r="N93" s="24">
        <f>IF(O93="","",VLOOKUP(O93,Mapping!AT:AU,2,FALSE))</f>
        <v>2</v>
      </c>
      <c r="O93" s="13" t="s">
        <v>1</v>
      </c>
    </row>
    <row r="94" spans="1:15">
      <c r="A94" s="26" t="s">
        <v>312</v>
      </c>
      <c r="B94" s="26" t="s">
        <v>313</v>
      </c>
      <c r="C94" s="14"/>
      <c r="D94" s="62"/>
      <c r="E94" s="13"/>
      <c r="F94" s="26" t="s">
        <v>1295</v>
      </c>
      <c r="G94" s="26" t="s">
        <v>1298</v>
      </c>
      <c r="H94" s="26" t="s">
        <v>1301</v>
      </c>
      <c r="I94" s="26" t="s">
        <v>3629</v>
      </c>
      <c r="J94" s="26" t="s">
        <v>1307</v>
      </c>
      <c r="K94" s="26" t="s">
        <v>1310</v>
      </c>
      <c r="L94" s="72">
        <v>44216</v>
      </c>
      <c r="M94" s="93">
        <v>3</v>
      </c>
      <c r="N94" s="24">
        <f>IF(O94="","",VLOOKUP(O94,Mapping!AT:AU,2,FALSE))</f>
        <v>2</v>
      </c>
      <c r="O94" s="13" t="s">
        <v>1</v>
      </c>
    </row>
    <row r="95" spans="1:15">
      <c r="A95" s="26" t="s">
        <v>314</v>
      </c>
      <c r="B95" s="26" t="s">
        <v>315</v>
      </c>
      <c r="C95" s="14"/>
      <c r="D95" s="62"/>
      <c r="E95" s="13"/>
      <c r="F95" s="26" t="s">
        <v>1295</v>
      </c>
      <c r="G95" s="26" t="s">
        <v>1298</v>
      </c>
      <c r="H95" s="26" t="s">
        <v>1301</v>
      </c>
      <c r="I95" s="26" t="s">
        <v>3629</v>
      </c>
      <c r="J95" s="26" t="s">
        <v>1307</v>
      </c>
      <c r="K95" s="26" t="s">
        <v>1310</v>
      </c>
      <c r="L95" s="72">
        <v>44216</v>
      </c>
      <c r="M95" s="93">
        <v>3</v>
      </c>
      <c r="N95" s="24">
        <f>IF(O95="","",VLOOKUP(O95,Mapping!AT:AU,2,FALSE))</f>
        <v>2</v>
      </c>
      <c r="O95" s="13" t="s">
        <v>1</v>
      </c>
    </row>
    <row r="96" spans="1:15">
      <c r="A96" s="26" t="s">
        <v>314</v>
      </c>
      <c r="B96" s="26" t="s">
        <v>315</v>
      </c>
      <c r="C96" s="14"/>
      <c r="D96" s="62"/>
      <c r="E96" s="13"/>
      <c r="F96" s="26" t="s">
        <v>1295</v>
      </c>
      <c r="G96" s="26" t="s">
        <v>1298</v>
      </c>
      <c r="H96" s="26" t="s">
        <v>1301</v>
      </c>
      <c r="I96" s="26" t="s">
        <v>3629</v>
      </c>
      <c r="J96" s="26" t="s">
        <v>1307</v>
      </c>
      <c r="K96" s="26" t="s">
        <v>1310</v>
      </c>
      <c r="L96" s="72">
        <v>44216</v>
      </c>
      <c r="M96" s="93">
        <v>3</v>
      </c>
      <c r="N96" s="24">
        <f>IF(O96="","",VLOOKUP(O96,Mapping!AT:AU,2,FALSE))</f>
        <v>2</v>
      </c>
      <c r="O96" s="13" t="s">
        <v>1</v>
      </c>
    </row>
    <row r="97" spans="1:15">
      <c r="A97" s="26" t="s">
        <v>319</v>
      </c>
      <c r="B97" s="26" t="s">
        <v>320</v>
      </c>
      <c r="C97" s="14"/>
      <c r="D97" s="62"/>
      <c r="E97" s="13"/>
      <c r="F97" s="26" t="s">
        <v>1295</v>
      </c>
      <c r="G97" s="26" t="s">
        <v>1298</v>
      </c>
      <c r="H97" s="26" t="s">
        <v>1301</v>
      </c>
      <c r="I97" s="26" t="s">
        <v>3629</v>
      </c>
      <c r="J97" s="26" t="s">
        <v>1307</v>
      </c>
      <c r="K97" s="26" t="s">
        <v>1310</v>
      </c>
      <c r="L97" s="72">
        <v>44216</v>
      </c>
      <c r="M97" s="93">
        <v>3</v>
      </c>
      <c r="N97" s="24">
        <f>IF(O97="","",VLOOKUP(O97,Mapping!AT:AU,2,FALSE))</f>
        <v>2</v>
      </c>
      <c r="O97" s="13" t="s">
        <v>1</v>
      </c>
    </row>
    <row r="98" spans="1:15">
      <c r="A98" s="26" t="s">
        <v>319</v>
      </c>
      <c r="B98" s="26" t="s">
        <v>320</v>
      </c>
      <c r="C98" s="14"/>
      <c r="D98" s="62"/>
      <c r="E98" s="13"/>
      <c r="F98" s="26" t="s">
        <v>1295</v>
      </c>
      <c r="G98" s="26" t="s">
        <v>1298</v>
      </c>
      <c r="H98" s="26" t="s">
        <v>1301</v>
      </c>
      <c r="I98" s="26" t="s">
        <v>3629</v>
      </c>
      <c r="J98" s="26" t="s">
        <v>1307</v>
      </c>
      <c r="K98" s="26" t="s">
        <v>1310</v>
      </c>
      <c r="L98" s="72">
        <v>44216</v>
      </c>
      <c r="M98" s="93">
        <v>3</v>
      </c>
      <c r="N98" s="24">
        <f>IF(O98="","",VLOOKUP(O98,Mapping!AT:AU,2,FALSE))</f>
        <v>2</v>
      </c>
      <c r="O98" s="13" t="s">
        <v>1</v>
      </c>
    </row>
    <row r="99" spans="1:15">
      <c r="A99" s="26" t="s">
        <v>319</v>
      </c>
      <c r="B99" s="26" t="s">
        <v>320</v>
      </c>
      <c r="C99" s="14"/>
      <c r="D99" s="62"/>
      <c r="E99" s="13"/>
      <c r="F99" s="26" t="s">
        <v>1295</v>
      </c>
      <c r="G99" s="26" t="s">
        <v>1298</v>
      </c>
      <c r="H99" s="26" t="s">
        <v>1301</v>
      </c>
      <c r="I99" s="26" t="s">
        <v>3629</v>
      </c>
      <c r="J99" s="26" t="s">
        <v>1307</v>
      </c>
      <c r="K99" s="26" t="s">
        <v>1310</v>
      </c>
      <c r="L99" s="72">
        <v>44216</v>
      </c>
      <c r="M99" s="93">
        <v>3</v>
      </c>
      <c r="N99" s="24">
        <f>IF(O99="","",VLOOKUP(O99,Mapping!AT:AU,2,FALSE))</f>
        <v>2</v>
      </c>
      <c r="O99" s="13" t="s">
        <v>1</v>
      </c>
    </row>
    <row r="100" spans="1:15">
      <c r="A100" s="26" t="s">
        <v>324</v>
      </c>
      <c r="B100" s="26" t="s">
        <v>325</v>
      </c>
      <c r="C100" s="14"/>
      <c r="D100" s="62"/>
      <c r="E100" s="13"/>
      <c r="F100" s="26" t="s">
        <v>1295</v>
      </c>
      <c r="G100" s="26" t="s">
        <v>1298</v>
      </c>
      <c r="H100" s="26" t="s">
        <v>1301</v>
      </c>
      <c r="I100" s="26" t="s">
        <v>3629</v>
      </c>
      <c r="J100" s="26" t="s">
        <v>1307</v>
      </c>
      <c r="K100" s="26" t="s">
        <v>1310</v>
      </c>
      <c r="L100" s="72">
        <v>44216</v>
      </c>
      <c r="M100" s="93">
        <v>3</v>
      </c>
      <c r="N100" s="24">
        <f>IF(O100="","",VLOOKUP(O100,Mapping!AT:AU,2,FALSE))</f>
        <v>2</v>
      </c>
      <c r="O100" s="13" t="s">
        <v>1</v>
      </c>
    </row>
    <row r="101" spans="1:15">
      <c r="A101" s="26" t="s">
        <v>324</v>
      </c>
      <c r="B101" s="26" t="s">
        <v>325</v>
      </c>
      <c r="C101" s="14"/>
      <c r="D101" s="62"/>
      <c r="E101" s="13"/>
      <c r="F101" s="26" t="s">
        <v>1295</v>
      </c>
      <c r="G101" s="26" t="s">
        <v>1298</v>
      </c>
      <c r="H101" s="26" t="s">
        <v>1301</v>
      </c>
      <c r="I101" s="26" t="s">
        <v>3629</v>
      </c>
      <c r="J101" s="26" t="s">
        <v>1307</v>
      </c>
      <c r="K101" s="26" t="s">
        <v>1310</v>
      </c>
      <c r="L101" s="72">
        <v>44216</v>
      </c>
      <c r="M101" s="93">
        <v>3</v>
      </c>
      <c r="N101" s="24">
        <f>IF(O101="","",VLOOKUP(O101,Mapping!AT:AU,2,FALSE))</f>
        <v>2</v>
      </c>
      <c r="O101" s="13" t="s">
        <v>1</v>
      </c>
    </row>
    <row r="102" spans="1:15">
      <c r="A102" s="26" t="s">
        <v>324</v>
      </c>
      <c r="B102" s="26" t="s">
        <v>325</v>
      </c>
      <c r="C102" s="14"/>
      <c r="D102" s="62"/>
      <c r="E102" s="13"/>
      <c r="F102" s="26" t="s">
        <v>1295</v>
      </c>
      <c r="G102" s="26" t="s">
        <v>1298</v>
      </c>
      <c r="H102" s="26" t="s">
        <v>1301</v>
      </c>
      <c r="I102" s="26" t="s">
        <v>3629</v>
      </c>
      <c r="J102" s="26" t="s">
        <v>1307</v>
      </c>
      <c r="K102" s="26" t="s">
        <v>1310</v>
      </c>
      <c r="L102" s="72">
        <v>44216</v>
      </c>
      <c r="M102" s="93">
        <v>3</v>
      </c>
      <c r="N102" s="24">
        <f>IF(O102="","",VLOOKUP(O102,Mapping!AT:AU,2,FALSE))</f>
        <v>2</v>
      </c>
      <c r="O102" s="13" t="s">
        <v>1</v>
      </c>
    </row>
    <row r="103" spans="1:15">
      <c r="A103" s="26" t="s">
        <v>326</v>
      </c>
      <c r="B103" s="26" t="s">
        <v>327</v>
      </c>
      <c r="C103" s="14"/>
      <c r="D103" s="62"/>
      <c r="E103" s="13"/>
      <c r="F103" s="26" t="s">
        <v>1295</v>
      </c>
      <c r="G103" s="26" t="s">
        <v>1298</v>
      </c>
      <c r="H103" s="26" t="s">
        <v>1301</v>
      </c>
      <c r="I103" s="26" t="s">
        <v>3629</v>
      </c>
      <c r="J103" s="26" t="s">
        <v>1307</v>
      </c>
      <c r="K103" s="26" t="s">
        <v>1310</v>
      </c>
      <c r="L103" s="72">
        <v>44216</v>
      </c>
      <c r="M103" s="93">
        <v>2</v>
      </c>
      <c r="N103" s="24">
        <f>IF(O103="","",VLOOKUP(O103,Mapping!AT:AU,2,FALSE))</f>
        <v>2</v>
      </c>
      <c r="O103" s="13" t="s">
        <v>1</v>
      </c>
    </row>
    <row r="104" spans="1:15">
      <c r="A104" s="26" t="s">
        <v>326</v>
      </c>
      <c r="B104" s="26" t="s">
        <v>327</v>
      </c>
      <c r="C104" s="14"/>
      <c r="D104" s="62"/>
      <c r="E104" s="13"/>
      <c r="F104" s="26" t="s">
        <v>1295</v>
      </c>
      <c r="G104" s="26" t="s">
        <v>1298</v>
      </c>
      <c r="H104" s="26" t="s">
        <v>1301</v>
      </c>
      <c r="I104" s="26" t="s">
        <v>3629</v>
      </c>
      <c r="J104" s="26" t="s">
        <v>1307</v>
      </c>
      <c r="K104" s="26" t="s">
        <v>1310</v>
      </c>
      <c r="L104" s="72">
        <v>44216</v>
      </c>
      <c r="M104" s="93">
        <v>3</v>
      </c>
      <c r="N104" s="24">
        <f>IF(O104="","",VLOOKUP(O104,Mapping!AT:AU,2,FALSE))</f>
        <v>2</v>
      </c>
      <c r="O104" s="13" t="s">
        <v>1</v>
      </c>
    </row>
    <row r="105" spans="1:15">
      <c r="A105" s="26" t="s">
        <v>334</v>
      </c>
      <c r="B105" s="26" t="s">
        <v>335</v>
      </c>
      <c r="C105" s="14"/>
      <c r="D105" s="62"/>
      <c r="E105" s="13"/>
      <c r="F105" s="26" t="s">
        <v>1295</v>
      </c>
      <c r="G105" s="26" t="s">
        <v>1298</v>
      </c>
      <c r="H105" s="26" t="s">
        <v>1301</v>
      </c>
      <c r="I105" s="26" t="s">
        <v>3629</v>
      </c>
      <c r="J105" s="26" t="s">
        <v>1307</v>
      </c>
      <c r="K105" s="26" t="s">
        <v>1310</v>
      </c>
      <c r="L105" s="72">
        <v>44216</v>
      </c>
      <c r="M105" s="93">
        <v>3</v>
      </c>
      <c r="N105" s="24">
        <f>IF(O105="","",VLOOKUP(O105,Mapping!AT:AU,2,FALSE))</f>
        <v>2</v>
      </c>
      <c r="O105" s="13" t="s">
        <v>1</v>
      </c>
    </row>
    <row r="106" spans="1:15">
      <c r="A106" s="26" t="s">
        <v>334</v>
      </c>
      <c r="B106" s="26" t="s">
        <v>335</v>
      </c>
      <c r="C106" s="14"/>
      <c r="D106" s="62"/>
      <c r="E106" s="13"/>
      <c r="F106" s="26" t="s">
        <v>1295</v>
      </c>
      <c r="G106" s="26" t="s">
        <v>1298</v>
      </c>
      <c r="H106" s="26" t="s">
        <v>1301</v>
      </c>
      <c r="I106" s="26" t="s">
        <v>3629</v>
      </c>
      <c r="J106" s="26" t="s">
        <v>1307</v>
      </c>
      <c r="K106" s="26" t="s">
        <v>1310</v>
      </c>
      <c r="L106" s="72">
        <v>44216</v>
      </c>
      <c r="M106" s="93">
        <v>3</v>
      </c>
      <c r="N106" s="24">
        <f>IF(O106="","",VLOOKUP(O106,Mapping!AT:AU,2,FALSE))</f>
        <v>2</v>
      </c>
      <c r="O106" s="13" t="s">
        <v>1</v>
      </c>
    </row>
    <row r="107" spans="1:15">
      <c r="A107" s="26" t="s">
        <v>334</v>
      </c>
      <c r="B107" s="26" t="s">
        <v>335</v>
      </c>
      <c r="C107" s="14"/>
      <c r="D107" s="62"/>
      <c r="E107" s="13"/>
      <c r="F107" s="26" t="s">
        <v>1295</v>
      </c>
      <c r="G107" s="26" t="s">
        <v>1298</v>
      </c>
      <c r="H107" s="26" t="s">
        <v>1301</v>
      </c>
      <c r="I107" s="26" t="s">
        <v>3629</v>
      </c>
      <c r="J107" s="26" t="s">
        <v>1307</v>
      </c>
      <c r="K107" s="26" t="s">
        <v>1310</v>
      </c>
      <c r="L107" s="72">
        <v>44216</v>
      </c>
      <c r="M107" s="93">
        <v>3</v>
      </c>
      <c r="N107" s="24">
        <f>IF(O107="","",VLOOKUP(O107,Mapping!AT:AU,2,FALSE))</f>
        <v>2</v>
      </c>
      <c r="O107" s="13" t="s">
        <v>1</v>
      </c>
    </row>
    <row r="108" spans="1:15">
      <c r="A108" s="26" t="s">
        <v>336</v>
      </c>
      <c r="B108" s="26" t="s">
        <v>337</v>
      </c>
      <c r="C108" s="14"/>
      <c r="D108" s="62"/>
      <c r="E108" s="13"/>
      <c r="F108" s="26" t="s">
        <v>1295</v>
      </c>
      <c r="G108" s="26" t="s">
        <v>1298</v>
      </c>
      <c r="H108" s="26" t="s">
        <v>1301</v>
      </c>
      <c r="I108" s="26" t="s">
        <v>3629</v>
      </c>
      <c r="J108" s="26" t="s">
        <v>1307</v>
      </c>
      <c r="K108" s="26" t="s">
        <v>1310</v>
      </c>
      <c r="L108" s="72">
        <v>44216</v>
      </c>
      <c r="M108" s="93">
        <v>3</v>
      </c>
      <c r="N108" s="24">
        <f>IF(O108="","",VLOOKUP(O108,Mapping!AT:AU,2,FALSE))</f>
        <v>2</v>
      </c>
      <c r="O108" s="13" t="s">
        <v>1</v>
      </c>
    </row>
    <row r="109" spans="1:15">
      <c r="A109" s="26" t="s">
        <v>336</v>
      </c>
      <c r="B109" s="26" t="s">
        <v>337</v>
      </c>
      <c r="C109" s="14"/>
      <c r="D109" s="62"/>
      <c r="E109" s="13"/>
      <c r="F109" s="26" t="s">
        <v>1295</v>
      </c>
      <c r="G109" s="26" t="s">
        <v>1298</v>
      </c>
      <c r="H109" s="26" t="s">
        <v>1301</v>
      </c>
      <c r="I109" s="26" t="s">
        <v>3629</v>
      </c>
      <c r="J109" s="26" t="s">
        <v>1307</v>
      </c>
      <c r="K109" s="26" t="s">
        <v>1310</v>
      </c>
      <c r="L109" s="72">
        <v>44216</v>
      </c>
      <c r="M109" s="93">
        <v>3</v>
      </c>
      <c r="N109" s="24">
        <f>IF(O109="","",VLOOKUP(O109,Mapping!AT:AU,2,FALSE))</f>
        <v>2</v>
      </c>
      <c r="O109" s="13" t="s">
        <v>1</v>
      </c>
    </row>
    <row r="110" spans="1:15">
      <c r="A110" s="26" t="s">
        <v>336</v>
      </c>
      <c r="B110" s="26" t="s">
        <v>337</v>
      </c>
      <c r="C110" s="14"/>
      <c r="D110" s="62"/>
      <c r="E110" s="13"/>
      <c r="F110" s="26" t="s">
        <v>1295</v>
      </c>
      <c r="G110" s="26" t="s">
        <v>1298</v>
      </c>
      <c r="H110" s="26" t="s">
        <v>1301</v>
      </c>
      <c r="I110" s="26" t="s">
        <v>3629</v>
      </c>
      <c r="J110" s="26" t="s">
        <v>1307</v>
      </c>
      <c r="K110" s="26" t="s">
        <v>1310</v>
      </c>
      <c r="L110" s="72">
        <v>44216</v>
      </c>
      <c r="M110" s="93">
        <v>3</v>
      </c>
      <c r="N110" s="24">
        <f>IF(O110="","",VLOOKUP(O110,Mapping!AT:AU,2,FALSE))</f>
        <v>2</v>
      </c>
      <c r="O110" s="13" t="s">
        <v>1</v>
      </c>
    </row>
    <row r="111" spans="1:15">
      <c r="A111" s="26" t="s">
        <v>339</v>
      </c>
      <c r="B111" s="26" t="s">
        <v>340</v>
      </c>
      <c r="C111" s="14"/>
      <c r="D111" s="62"/>
      <c r="E111" s="13"/>
      <c r="F111" s="26" t="s">
        <v>1295</v>
      </c>
      <c r="G111" s="26" t="s">
        <v>1298</v>
      </c>
      <c r="H111" s="26" t="s">
        <v>1301</v>
      </c>
      <c r="I111" s="26" t="s">
        <v>3629</v>
      </c>
      <c r="J111" s="26" t="s">
        <v>1307</v>
      </c>
      <c r="K111" s="26" t="s">
        <v>1310</v>
      </c>
      <c r="L111" s="72">
        <v>44216</v>
      </c>
      <c r="M111" s="93">
        <v>3</v>
      </c>
      <c r="N111" s="24">
        <f>IF(O111="","",VLOOKUP(O111,Mapping!AT:AU,2,FALSE))</f>
        <v>2</v>
      </c>
      <c r="O111" s="13" t="s">
        <v>1</v>
      </c>
    </row>
    <row r="112" spans="1:15">
      <c r="A112" s="26" t="s">
        <v>339</v>
      </c>
      <c r="B112" s="26" t="s">
        <v>340</v>
      </c>
      <c r="C112" s="14"/>
      <c r="D112" s="62"/>
      <c r="E112" s="13"/>
      <c r="F112" s="26" t="s">
        <v>1295</v>
      </c>
      <c r="G112" s="26" t="s">
        <v>1298</v>
      </c>
      <c r="H112" s="26" t="s">
        <v>1301</v>
      </c>
      <c r="I112" s="26" t="s">
        <v>3629</v>
      </c>
      <c r="J112" s="26" t="s">
        <v>1307</v>
      </c>
      <c r="K112" s="26" t="s">
        <v>1310</v>
      </c>
      <c r="L112" s="72">
        <v>44216</v>
      </c>
      <c r="M112" s="93">
        <v>3</v>
      </c>
      <c r="N112" s="24">
        <f>IF(O112="","",VLOOKUP(O112,Mapping!AT:AU,2,FALSE))</f>
        <v>2</v>
      </c>
      <c r="O112" s="13" t="s">
        <v>1</v>
      </c>
    </row>
    <row r="113" spans="1:15">
      <c r="A113" s="26" t="s">
        <v>339</v>
      </c>
      <c r="B113" s="26" t="s">
        <v>340</v>
      </c>
      <c r="C113" s="14"/>
      <c r="D113" s="62"/>
      <c r="E113" s="13"/>
      <c r="F113" s="26" t="s">
        <v>1295</v>
      </c>
      <c r="G113" s="26" t="s">
        <v>1298</v>
      </c>
      <c r="H113" s="26" t="s">
        <v>1301</v>
      </c>
      <c r="I113" s="26" t="s">
        <v>3629</v>
      </c>
      <c r="J113" s="26" t="s">
        <v>1307</v>
      </c>
      <c r="K113" s="26" t="s">
        <v>1310</v>
      </c>
      <c r="L113" s="72">
        <v>44216</v>
      </c>
      <c r="M113" s="93">
        <v>3</v>
      </c>
      <c r="N113" s="24">
        <f>IF(O113="","",VLOOKUP(O113,Mapping!AT:AU,2,FALSE))</f>
        <v>2</v>
      </c>
      <c r="O113" s="13" t="s">
        <v>1</v>
      </c>
    </row>
    <row r="114" spans="1:15">
      <c r="A114" s="26" t="s">
        <v>341</v>
      </c>
      <c r="B114" s="26" t="s">
        <v>342</v>
      </c>
      <c r="C114" s="14"/>
      <c r="D114" s="62"/>
      <c r="E114" s="13"/>
      <c r="F114" s="26" t="s">
        <v>1295</v>
      </c>
      <c r="G114" s="26" t="s">
        <v>1298</v>
      </c>
      <c r="H114" s="26" t="s">
        <v>1301</v>
      </c>
      <c r="I114" s="26" t="s">
        <v>3629</v>
      </c>
      <c r="J114" s="26" t="s">
        <v>1307</v>
      </c>
      <c r="K114" s="26" t="s">
        <v>1310</v>
      </c>
      <c r="L114" s="72">
        <v>44216</v>
      </c>
      <c r="M114" s="93">
        <v>3</v>
      </c>
      <c r="N114" s="24">
        <f>IF(O114="","",VLOOKUP(O114,Mapping!AT:AU,2,FALSE))</f>
        <v>2</v>
      </c>
      <c r="O114" s="13" t="s">
        <v>1</v>
      </c>
    </row>
    <row r="115" spans="1:15">
      <c r="A115" s="26" t="s">
        <v>341</v>
      </c>
      <c r="B115" s="26" t="s">
        <v>342</v>
      </c>
      <c r="C115" s="14"/>
      <c r="D115" s="62"/>
      <c r="E115" s="13"/>
      <c r="F115" s="26" t="s">
        <v>1295</v>
      </c>
      <c r="G115" s="26" t="s">
        <v>1298</v>
      </c>
      <c r="H115" s="26" t="s">
        <v>1301</v>
      </c>
      <c r="I115" s="26" t="s">
        <v>3629</v>
      </c>
      <c r="J115" s="26" t="s">
        <v>1307</v>
      </c>
      <c r="K115" s="26" t="s">
        <v>1310</v>
      </c>
      <c r="L115" s="72">
        <v>44216</v>
      </c>
      <c r="M115" s="93">
        <v>3</v>
      </c>
      <c r="N115" s="24">
        <f>IF(O115="","",VLOOKUP(O115,Mapping!AT:AU,2,FALSE))</f>
        <v>2</v>
      </c>
      <c r="O115" s="13" t="s">
        <v>1</v>
      </c>
    </row>
    <row r="116" spans="1:15">
      <c r="A116" s="26" t="s">
        <v>341</v>
      </c>
      <c r="B116" s="26" t="s">
        <v>342</v>
      </c>
      <c r="C116" s="14"/>
      <c r="D116" s="62"/>
      <c r="E116" s="13"/>
      <c r="F116" s="26" t="s">
        <v>1295</v>
      </c>
      <c r="G116" s="26" t="s">
        <v>1298</v>
      </c>
      <c r="H116" s="26" t="s">
        <v>1301</v>
      </c>
      <c r="I116" s="26" t="s">
        <v>3629</v>
      </c>
      <c r="J116" s="26" t="s">
        <v>1307</v>
      </c>
      <c r="K116" s="26" t="s">
        <v>1310</v>
      </c>
      <c r="L116" s="72">
        <v>44216</v>
      </c>
      <c r="M116" s="93">
        <v>1</v>
      </c>
      <c r="N116" s="24">
        <f>IF(O116="","",VLOOKUP(O116,Mapping!AT:AU,2,FALSE))</f>
        <v>2</v>
      </c>
      <c r="O116" s="13" t="s">
        <v>1</v>
      </c>
    </row>
    <row r="117" spans="1:15">
      <c r="A117" s="26" t="s">
        <v>346</v>
      </c>
      <c r="B117" s="26" t="s">
        <v>347</v>
      </c>
      <c r="C117" s="14"/>
      <c r="D117" s="62"/>
      <c r="E117" s="13"/>
      <c r="F117" s="26" t="s">
        <v>1295</v>
      </c>
      <c r="G117" s="26" t="s">
        <v>1298</v>
      </c>
      <c r="H117" s="26" t="s">
        <v>1301</v>
      </c>
      <c r="I117" s="26" t="s">
        <v>3629</v>
      </c>
      <c r="J117" s="26" t="s">
        <v>1307</v>
      </c>
      <c r="K117" s="26" t="s">
        <v>1310</v>
      </c>
      <c r="L117" s="72">
        <v>44216</v>
      </c>
      <c r="M117" s="93">
        <v>3</v>
      </c>
      <c r="N117" s="24">
        <f>IF(O117="","",VLOOKUP(O117,Mapping!AT:AU,2,FALSE))</f>
        <v>2</v>
      </c>
      <c r="O117" s="13" t="s">
        <v>1</v>
      </c>
    </row>
    <row r="118" spans="1:15">
      <c r="A118" s="26" t="s">
        <v>346</v>
      </c>
      <c r="B118" s="26" t="s">
        <v>347</v>
      </c>
      <c r="C118" s="14"/>
      <c r="D118" s="62"/>
      <c r="E118" s="13"/>
      <c r="F118" s="26" t="s">
        <v>1295</v>
      </c>
      <c r="G118" s="26" t="s">
        <v>1298</v>
      </c>
      <c r="H118" s="26" t="s">
        <v>1301</v>
      </c>
      <c r="I118" s="26" t="s">
        <v>3629</v>
      </c>
      <c r="J118" s="26" t="s">
        <v>1307</v>
      </c>
      <c r="K118" s="26" t="s">
        <v>1310</v>
      </c>
      <c r="L118" s="72">
        <v>44216</v>
      </c>
      <c r="M118" s="93">
        <v>3</v>
      </c>
      <c r="N118" s="24">
        <f>IF(O118="","",VLOOKUP(O118,Mapping!AT:AU,2,FALSE))</f>
        <v>2</v>
      </c>
      <c r="O118" s="13" t="s">
        <v>1</v>
      </c>
    </row>
    <row r="119" spans="1:15">
      <c r="A119" s="26" t="s">
        <v>346</v>
      </c>
      <c r="B119" s="26" t="s">
        <v>347</v>
      </c>
      <c r="C119" s="14"/>
      <c r="D119" s="62"/>
      <c r="E119" s="13"/>
      <c r="F119" s="26" t="s">
        <v>1295</v>
      </c>
      <c r="G119" s="26" t="s">
        <v>1298</v>
      </c>
      <c r="H119" s="26" t="s">
        <v>1301</v>
      </c>
      <c r="I119" s="26" t="s">
        <v>3629</v>
      </c>
      <c r="J119" s="26" t="s">
        <v>1307</v>
      </c>
      <c r="K119" s="26" t="s">
        <v>1310</v>
      </c>
      <c r="L119" s="72">
        <v>44216</v>
      </c>
      <c r="M119" s="93">
        <v>3</v>
      </c>
      <c r="N119" s="24">
        <f>IF(O119="","",VLOOKUP(O119,Mapping!AT:AU,2,FALSE))</f>
        <v>2</v>
      </c>
      <c r="O119" s="13" t="s">
        <v>1</v>
      </c>
    </row>
    <row r="120" spans="1:15">
      <c r="A120" s="26" t="s">
        <v>350</v>
      </c>
      <c r="B120" s="26" t="s">
        <v>351</v>
      </c>
      <c r="C120" s="14"/>
      <c r="D120" s="62"/>
      <c r="E120" s="13"/>
      <c r="F120" s="26" t="s">
        <v>1295</v>
      </c>
      <c r="G120" s="26" t="s">
        <v>1298</v>
      </c>
      <c r="H120" s="26" t="s">
        <v>1301</v>
      </c>
      <c r="I120" s="26" t="s">
        <v>3629</v>
      </c>
      <c r="J120" s="26" t="s">
        <v>1307</v>
      </c>
      <c r="K120" s="26" t="s">
        <v>1310</v>
      </c>
      <c r="L120" s="72">
        <v>44216</v>
      </c>
      <c r="M120" s="93">
        <v>3</v>
      </c>
      <c r="N120" s="24">
        <f>IF(O120="","",VLOOKUP(O120,Mapping!AT:AU,2,FALSE))</f>
        <v>2</v>
      </c>
      <c r="O120" s="13" t="s">
        <v>1</v>
      </c>
    </row>
    <row r="121" spans="1:15">
      <c r="A121" s="26" t="s">
        <v>350</v>
      </c>
      <c r="B121" s="26" t="s">
        <v>351</v>
      </c>
      <c r="C121" s="14"/>
      <c r="D121" s="62"/>
      <c r="E121" s="13"/>
      <c r="F121" s="26" t="s">
        <v>1295</v>
      </c>
      <c r="G121" s="26" t="s">
        <v>1298</v>
      </c>
      <c r="H121" s="26" t="s">
        <v>1301</v>
      </c>
      <c r="I121" s="26" t="s">
        <v>3629</v>
      </c>
      <c r="J121" s="26" t="s">
        <v>1307</v>
      </c>
      <c r="K121" s="26" t="s">
        <v>1310</v>
      </c>
      <c r="L121" s="72">
        <v>44216</v>
      </c>
      <c r="M121" s="93">
        <v>3</v>
      </c>
      <c r="N121" s="24">
        <f>IF(O121="","",VLOOKUP(O121,Mapping!AT:AU,2,FALSE))</f>
        <v>2</v>
      </c>
      <c r="O121" s="13" t="s">
        <v>1</v>
      </c>
    </row>
    <row r="122" spans="1:15">
      <c r="A122" s="26" t="s">
        <v>350</v>
      </c>
      <c r="B122" s="26" t="s">
        <v>351</v>
      </c>
      <c r="C122" s="14"/>
      <c r="D122" s="62"/>
      <c r="E122" s="13"/>
      <c r="F122" s="26" t="s">
        <v>1295</v>
      </c>
      <c r="G122" s="26" t="s">
        <v>1298</v>
      </c>
      <c r="H122" s="26" t="s">
        <v>1301</v>
      </c>
      <c r="I122" s="26" t="s">
        <v>3629</v>
      </c>
      <c r="J122" s="26" t="s">
        <v>1307</v>
      </c>
      <c r="K122" s="26" t="s">
        <v>1310</v>
      </c>
      <c r="L122" s="72">
        <v>44216</v>
      </c>
      <c r="M122" s="93"/>
      <c r="N122" s="24">
        <f>IF(O122="","",VLOOKUP(O122,Mapping!AT:AU,2,FALSE))</f>
        <v>2</v>
      </c>
      <c r="O122" s="13" t="s">
        <v>1</v>
      </c>
    </row>
    <row r="123" spans="1:15">
      <c r="A123" s="26" t="s">
        <v>352</v>
      </c>
      <c r="B123" s="26" t="s">
        <v>353</v>
      </c>
      <c r="C123" s="14"/>
      <c r="D123" s="62"/>
      <c r="E123" s="13"/>
      <c r="F123" s="26" t="s">
        <v>1295</v>
      </c>
      <c r="G123" s="26" t="s">
        <v>1298</v>
      </c>
      <c r="H123" s="26" t="s">
        <v>1301</v>
      </c>
      <c r="I123" s="26" t="s">
        <v>3629</v>
      </c>
      <c r="J123" s="26" t="s">
        <v>1307</v>
      </c>
      <c r="K123" s="26" t="s">
        <v>1310</v>
      </c>
      <c r="L123" s="72">
        <v>44216</v>
      </c>
      <c r="M123" s="93">
        <v>3</v>
      </c>
      <c r="N123" s="24">
        <f>IF(O123="","",VLOOKUP(O123,Mapping!AT:AU,2,FALSE))</f>
        <v>2</v>
      </c>
      <c r="O123" s="13" t="s">
        <v>1</v>
      </c>
    </row>
    <row r="124" spans="1:15">
      <c r="A124" s="26" t="s">
        <v>352</v>
      </c>
      <c r="B124" s="26" t="s">
        <v>353</v>
      </c>
      <c r="C124" s="14"/>
      <c r="D124" s="62"/>
      <c r="E124" s="13"/>
      <c r="F124" s="26" t="s">
        <v>1295</v>
      </c>
      <c r="G124" s="26" t="s">
        <v>1298</v>
      </c>
      <c r="H124" s="26" t="s">
        <v>1301</v>
      </c>
      <c r="I124" s="26" t="s">
        <v>3629</v>
      </c>
      <c r="J124" s="26" t="s">
        <v>1307</v>
      </c>
      <c r="K124" s="26" t="s">
        <v>1310</v>
      </c>
      <c r="L124" s="72">
        <v>44216</v>
      </c>
      <c r="M124" s="93">
        <v>3</v>
      </c>
      <c r="N124" s="24">
        <f>IF(O124="","",VLOOKUP(O124,Mapping!AT:AU,2,FALSE))</f>
        <v>2</v>
      </c>
      <c r="O124" s="13" t="s">
        <v>1</v>
      </c>
    </row>
    <row r="125" spans="1:15">
      <c r="A125" s="26" t="s">
        <v>352</v>
      </c>
      <c r="B125" s="26" t="s">
        <v>353</v>
      </c>
      <c r="C125" s="14"/>
      <c r="D125" s="62"/>
      <c r="E125" s="13"/>
      <c r="F125" s="26" t="s">
        <v>1295</v>
      </c>
      <c r="G125" s="26" t="s">
        <v>1298</v>
      </c>
      <c r="H125" s="26" t="s">
        <v>1301</v>
      </c>
      <c r="I125" s="26" t="s">
        <v>3629</v>
      </c>
      <c r="J125" s="26" t="s">
        <v>1307</v>
      </c>
      <c r="K125" s="26" t="s">
        <v>1310</v>
      </c>
      <c r="L125" s="72">
        <v>44216</v>
      </c>
      <c r="M125" s="93">
        <v>3</v>
      </c>
      <c r="N125" s="24">
        <f>IF(O125="","",VLOOKUP(O125,Mapping!AT:AU,2,FALSE))</f>
        <v>2</v>
      </c>
      <c r="O125" s="13" t="s">
        <v>1</v>
      </c>
    </row>
    <row r="126" spans="1:15">
      <c r="A126" s="26" t="s">
        <v>355</v>
      </c>
      <c r="B126" s="26" t="s">
        <v>356</v>
      </c>
      <c r="C126" s="14"/>
      <c r="D126" s="62"/>
      <c r="E126" s="13"/>
      <c r="F126" s="26" t="s">
        <v>1295</v>
      </c>
      <c r="G126" s="26" t="s">
        <v>1298</v>
      </c>
      <c r="H126" s="26" t="s">
        <v>1301</v>
      </c>
      <c r="I126" s="26" t="s">
        <v>3629</v>
      </c>
      <c r="J126" s="26" t="s">
        <v>1307</v>
      </c>
      <c r="K126" s="26" t="s">
        <v>1310</v>
      </c>
      <c r="L126" s="72">
        <v>44216</v>
      </c>
      <c r="M126" s="93"/>
      <c r="N126" s="24">
        <f>IF(O126="","",VLOOKUP(O126,Mapping!AT:AU,2,FALSE))</f>
        <v>2</v>
      </c>
      <c r="O126" s="13" t="s">
        <v>1</v>
      </c>
    </row>
    <row r="127" spans="1:15">
      <c r="A127" s="26" t="s">
        <v>355</v>
      </c>
      <c r="B127" s="26" t="s">
        <v>356</v>
      </c>
      <c r="C127" s="14"/>
      <c r="D127" s="62"/>
      <c r="E127" s="13"/>
      <c r="F127" s="26" t="s">
        <v>1295</v>
      </c>
      <c r="G127" s="26" t="s">
        <v>1298</v>
      </c>
      <c r="H127" s="26" t="s">
        <v>1301</v>
      </c>
      <c r="I127" s="26" t="s">
        <v>3629</v>
      </c>
      <c r="J127" s="26" t="s">
        <v>1307</v>
      </c>
      <c r="K127" s="26" t="s">
        <v>1310</v>
      </c>
      <c r="L127" s="72">
        <v>44216</v>
      </c>
      <c r="M127" s="93"/>
      <c r="N127" s="24">
        <f>IF(O127="","",VLOOKUP(O127,Mapping!AT:AU,2,FALSE))</f>
        <v>2</v>
      </c>
      <c r="O127" s="13" t="s">
        <v>1</v>
      </c>
    </row>
    <row r="128" spans="1:15">
      <c r="A128" s="26" t="s">
        <v>355</v>
      </c>
      <c r="B128" s="26" t="s">
        <v>356</v>
      </c>
      <c r="C128" s="14"/>
      <c r="D128" s="62"/>
      <c r="E128" s="13"/>
      <c r="F128" s="26" t="s">
        <v>1295</v>
      </c>
      <c r="G128" s="26" t="s">
        <v>1298</v>
      </c>
      <c r="H128" s="26" t="s">
        <v>1301</v>
      </c>
      <c r="I128" s="26" t="s">
        <v>3629</v>
      </c>
      <c r="J128" s="26" t="s">
        <v>1307</v>
      </c>
      <c r="K128" s="26" t="s">
        <v>1310</v>
      </c>
      <c r="L128" s="72">
        <v>44216</v>
      </c>
      <c r="M128" s="93"/>
      <c r="N128" s="24">
        <f>IF(O128="","",VLOOKUP(O128,Mapping!AT:AU,2,FALSE))</f>
        <v>2</v>
      </c>
      <c r="O128" s="13" t="s">
        <v>1</v>
      </c>
    </row>
    <row r="129" spans="1:15">
      <c r="A129" s="26" t="s">
        <v>360</v>
      </c>
      <c r="B129" s="26" t="s">
        <v>361</v>
      </c>
      <c r="C129" s="14"/>
      <c r="D129" s="62"/>
      <c r="E129" s="13"/>
      <c r="F129" s="26" t="s">
        <v>1295</v>
      </c>
      <c r="G129" s="26" t="s">
        <v>1298</v>
      </c>
      <c r="H129" s="26" t="s">
        <v>1301</v>
      </c>
      <c r="I129" s="26" t="s">
        <v>3629</v>
      </c>
      <c r="J129" s="26" t="s">
        <v>1307</v>
      </c>
      <c r="K129" s="26" t="s">
        <v>1310</v>
      </c>
      <c r="L129" s="72">
        <v>44216</v>
      </c>
      <c r="M129" s="93" t="s">
        <v>3634</v>
      </c>
      <c r="N129" s="24">
        <f>IF(O129="","",VLOOKUP(O129,Mapping!AT:AU,2,FALSE))</f>
        <v>2</v>
      </c>
      <c r="O129" s="13" t="s">
        <v>1</v>
      </c>
    </row>
    <row r="130" spans="1:15">
      <c r="A130" s="26" t="s">
        <v>368</v>
      </c>
      <c r="B130" s="26" t="s">
        <v>369</v>
      </c>
      <c r="C130" s="14"/>
      <c r="D130" s="62"/>
      <c r="E130" s="13"/>
      <c r="F130" s="26" t="s">
        <v>1295</v>
      </c>
      <c r="G130" s="26" t="s">
        <v>1298</v>
      </c>
      <c r="H130" s="26" t="s">
        <v>1301</v>
      </c>
      <c r="I130" s="26" t="s">
        <v>3629</v>
      </c>
      <c r="J130" s="26" t="s">
        <v>1307</v>
      </c>
      <c r="K130" s="26" t="s">
        <v>1310</v>
      </c>
      <c r="L130" s="72">
        <v>44216</v>
      </c>
      <c r="M130" s="93"/>
      <c r="N130" s="24">
        <f>IF(O130="","",VLOOKUP(O130,Mapping!AT:AU,2,FALSE))</f>
        <v>2</v>
      </c>
      <c r="O130" s="13" t="s">
        <v>1</v>
      </c>
    </row>
    <row r="131" spans="1:15">
      <c r="A131" s="26" t="s">
        <v>368</v>
      </c>
      <c r="B131" s="26" t="s">
        <v>369</v>
      </c>
      <c r="C131" s="14"/>
      <c r="D131" s="62"/>
      <c r="E131" s="13"/>
      <c r="F131" s="26" t="s">
        <v>1295</v>
      </c>
      <c r="G131" s="26" t="s">
        <v>1298</v>
      </c>
      <c r="H131" s="26" t="s">
        <v>1301</v>
      </c>
      <c r="I131" s="26" t="s">
        <v>3629</v>
      </c>
      <c r="J131" s="26" t="s">
        <v>1307</v>
      </c>
      <c r="K131" s="26" t="s">
        <v>1310</v>
      </c>
      <c r="L131" s="72">
        <v>44216</v>
      </c>
      <c r="M131" s="93"/>
      <c r="N131" s="24">
        <f>IF(O131="","",VLOOKUP(O131,Mapping!AT:AU,2,FALSE))</f>
        <v>2</v>
      </c>
      <c r="O131" s="13" t="s">
        <v>1</v>
      </c>
    </row>
    <row r="132" spans="1:15">
      <c r="A132" s="26" t="s">
        <v>368</v>
      </c>
      <c r="B132" s="26" t="s">
        <v>369</v>
      </c>
      <c r="C132" s="14"/>
      <c r="D132" s="62"/>
      <c r="E132" s="13"/>
      <c r="F132" s="26" t="s">
        <v>1295</v>
      </c>
      <c r="G132" s="26" t="s">
        <v>1298</v>
      </c>
      <c r="H132" s="26" t="s">
        <v>1301</v>
      </c>
      <c r="I132" s="26" t="s">
        <v>3629</v>
      </c>
      <c r="J132" s="26" t="s">
        <v>1307</v>
      </c>
      <c r="K132" s="26" t="s">
        <v>1310</v>
      </c>
      <c r="L132" s="72">
        <v>44216</v>
      </c>
      <c r="M132" s="93"/>
      <c r="N132" s="24">
        <f>IF(O132="","",VLOOKUP(O132,Mapping!AT:AU,2,FALSE))</f>
        <v>2</v>
      </c>
      <c r="O132" s="13" t="s">
        <v>1</v>
      </c>
    </row>
    <row r="133" spans="1:15">
      <c r="A133" s="26" t="s">
        <v>391</v>
      </c>
      <c r="B133" s="26" t="s">
        <v>392</v>
      </c>
      <c r="C133" s="14"/>
      <c r="D133" s="62"/>
      <c r="E133" s="13"/>
      <c r="F133" s="26" t="s">
        <v>1295</v>
      </c>
      <c r="G133" s="26" t="s">
        <v>1298</v>
      </c>
      <c r="H133" s="26" t="s">
        <v>1301</v>
      </c>
      <c r="I133" s="26" t="s">
        <v>3629</v>
      </c>
      <c r="J133" s="26" t="s">
        <v>1307</v>
      </c>
      <c r="K133" s="26" t="s">
        <v>1310</v>
      </c>
      <c r="L133" s="72">
        <v>44216</v>
      </c>
      <c r="M133" s="93">
        <v>3</v>
      </c>
      <c r="N133" s="24">
        <f>IF(O133="","",VLOOKUP(O133,Mapping!AT:AU,2,FALSE))</f>
        <v>2</v>
      </c>
      <c r="O133" s="13" t="s">
        <v>1</v>
      </c>
    </row>
    <row r="134" spans="1:15">
      <c r="A134" s="26" t="s">
        <v>393</v>
      </c>
      <c r="B134" s="26" t="s">
        <v>394</v>
      </c>
      <c r="C134" s="14"/>
      <c r="D134" s="62"/>
      <c r="E134" s="13"/>
      <c r="F134" s="26" t="s">
        <v>1295</v>
      </c>
      <c r="G134" s="26" t="s">
        <v>1298</v>
      </c>
      <c r="H134" s="26" t="s">
        <v>1301</v>
      </c>
      <c r="I134" s="26" t="s">
        <v>3629</v>
      </c>
      <c r="J134" s="26" t="s">
        <v>1307</v>
      </c>
      <c r="K134" s="26" t="s">
        <v>1310</v>
      </c>
      <c r="L134" s="72">
        <v>44216</v>
      </c>
      <c r="M134" s="93">
        <v>3</v>
      </c>
      <c r="N134" s="24">
        <f>IF(O134="","",VLOOKUP(O134,Mapping!AT:AU,2,FALSE))</f>
        <v>2</v>
      </c>
      <c r="O134" s="13" t="s">
        <v>1</v>
      </c>
    </row>
    <row r="135" spans="1:15">
      <c r="A135" s="26" t="s">
        <v>396</v>
      </c>
      <c r="B135" s="26" t="s">
        <v>397</v>
      </c>
      <c r="C135" s="14"/>
      <c r="D135" s="62"/>
      <c r="E135" s="13"/>
      <c r="F135" s="26" t="s">
        <v>1295</v>
      </c>
      <c r="G135" s="26" t="s">
        <v>1298</v>
      </c>
      <c r="H135" s="26" t="s">
        <v>1301</v>
      </c>
      <c r="I135" s="26" t="s">
        <v>3629</v>
      </c>
      <c r="J135" s="26" t="s">
        <v>1307</v>
      </c>
      <c r="K135" s="26" t="s">
        <v>1310</v>
      </c>
      <c r="L135" s="72">
        <v>44216</v>
      </c>
      <c r="M135" s="93">
        <v>3</v>
      </c>
      <c r="N135" s="24">
        <f>IF(O135="","",VLOOKUP(O135,Mapping!AT:AU,2,FALSE))</f>
        <v>2</v>
      </c>
      <c r="O135" s="13" t="s">
        <v>1</v>
      </c>
    </row>
    <row r="136" spans="1:15">
      <c r="A136" s="26" t="s">
        <v>400</v>
      </c>
      <c r="B136" s="26" t="s">
        <v>401</v>
      </c>
      <c r="C136" s="14"/>
      <c r="D136" s="62"/>
      <c r="E136" s="13"/>
      <c r="F136" s="26" t="s">
        <v>1295</v>
      </c>
      <c r="G136" s="26" t="s">
        <v>1298</v>
      </c>
      <c r="H136" s="26" t="s">
        <v>1301</v>
      </c>
      <c r="I136" s="26" t="s">
        <v>3629</v>
      </c>
      <c r="J136" s="26" t="s">
        <v>1307</v>
      </c>
      <c r="K136" s="26" t="s">
        <v>1310</v>
      </c>
      <c r="L136" s="72">
        <v>44216</v>
      </c>
      <c r="M136" s="93"/>
      <c r="N136" s="24">
        <f>IF(O136="","",VLOOKUP(O136,Mapping!AT:AU,2,FALSE))</f>
        <v>2</v>
      </c>
      <c r="O136" s="13" t="s">
        <v>1</v>
      </c>
    </row>
    <row r="137" spans="1:15">
      <c r="A137" s="26" t="s">
        <v>403</v>
      </c>
      <c r="B137" s="26" t="s">
        <v>404</v>
      </c>
      <c r="C137" s="14"/>
      <c r="D137" s="62"/>
      <c r="E137" s="13"/>
      <c r="F137" s="26" t="s">
        <v>1295</v>
      </c>
      <c r="G137" s="26" t="s">
        <v>1298</v>
      </c>
      <c r="H137" s="26" t="s">
        <v>1301</v>
      </c>
      <c r="I137" s="26" t="s">
        <v>3629</v>
      </c>
      <c r="J137" s="26" t="s">
        <v>1307</v>
      </c>
      <c r="K137" s="26" t="s">
        <v>1310</v>
      </c>
      <c r="L137" s="72">
        <v>44216</v>
      </c>
      <c r="M137" s="93">
        <v>3</v>
      </c>
      <c r="N137" s="24">
        <f>IF(O137="","",VLOOKUP(O137,Mapping!AT:AU,2,FALSE))</f>
        <v>2</v>
      </c>
      <c r="O137" s="13" t="s">
        <v>1</v>
      </c>
    </row>
    <row r="138" spans="1:15">
      <c r="A138" s="26" t="s">
        <v>408</v>
      </c>
      <c r="B138" s="26" t="s">
        <v>409</v>
      </c>
      <c r="C138" s="14"/>
      <c r="D138" s="62"/>
      <c r="E138" s="13"/>
      <c r="F138" s="26" t="s">
        <v>1295</v>
      </c>
      <c r="G138" s="26" t="s">
        <v>1298</v>
      </c>
      <c r="H138" s="26" t="s">
        <v>1301</v>
      </c>
      <c r="I138" s="26" t="s">
        <v>3629</v>
      </c>
      <c r="J138" s="26" t="s">
        <v>1307</v>
      </c>
      <c r="K138" s="26" t="s">
        <v>1310</v>
      </c>
      <c r="L138" s="72">
        <v>44216</v>
      </c>
      <c r="M138" s="93">
        <v>3</v>
      </c>
      <c r="N138" s="24">
        <f>IF(O138="","",VLOOKUP(O138,Mapping!AT:AU,2,FALSE))</f>
        <v>2</v>
      </c>
      <c r="O138" s="13" t="s">
        <v>1</v>
      </c>
    </row>
    <row r="139" spans="1:15">
      <c r="A139" s="26" t="s">
        <v>411</v>
      </c>
      <c r="B139" s="26" t="s">
        <v>412</v>
      </c>
      <c r="C139" s="14"/>
      <c r="D139" s="62"/>
      <c r="E139" s="13"/>
      <c r="F139" s="26" t="s">
        <v>1295</v>
      </c>
      <c r="G139" s="26" t="s">
        <v>1298</v>
      </c>
      <c r="H139" s="26" t="s">
        <v>1301</v>
      </c>
      <c r="I139" s="26" t="s">
        <v>3629</v>
      </c>
      <c r="J139" s="26" t="s">
        <v>1307</v>
      </c>
      <c r="K139" s="26" t="s">
        <v>1310</v>
      </c>
      <c r="L139" s="72">
        <v>44216</v>
      </c>
      <c r="M139" s="93">
        <v>3</v>
      </c>
      <c r="N139" s="24">
        <f>IF(O139="","",VLOOKUP(O139,Mapping!AT:AU,2,FALSE))</f>
        <v>2</v>
      </c>
      <c r="O139" s="13" t="s">
        <v>1</v>
      </c>
    </row>
    <row r="140" spans="1:15">
      <c r="A140" s="26" t="s">
        <v>419</v>
      </c>
      <c r="B140" s="26"/>
      <c r="C140" s="14"/>
      <c r="D140" s="62"/>
      <c r="E140" s="13"/>
      <c r="F140" s="26" t="s">
        <v>1295</v>
      </c>
      <c r="G140" s="26" t="s">
        <v>1298</v>
      </c>
      <c r="H140" s="26" t="s">
        <v>1301</v>
      </c>
      <c r="I140" s="26" t="s">
        <v>3629</v>
      </c>
      <c r="J140" s="26" t="s">
        <v>1307</v>
      </c>
      <c r="K140" s="26" t="s">
        <v>1310</v>
      </c>
      <c r="L140" s="72">
        <v>44216</v>
      </c>
      <c r="M140" s="93">
        <v>3</v>
      </c>
      <c r="N140" s="24">
        <f>IF(O140="","",VLOOKUP(O140,Mapping!AT:AU,2,FALSE))</f>
        <v>2</v>
      </c>
      <c r="O140" s="13" t="s">
        <v>1</v>
      </c>
    </row>
    <row r="141" spans="1:15">
      <c r="A141" s="26" t="s">
        <v>419</v>
      </c>
      <c r="B141" s="26"/>
      <c r="C141" s="14"/>
      <c r="D141" s="62"/>
      <c r="E141" s="13"/>
      <c r="F141" s="26" t="s">
        <v>1295</v>
      </c>
      <c r="G141" s="26" t="s">
        <v>1298</v>
      </c>
      <c r="H141" s="26" t="s">
        <v>1301</v>
      </c>
      <c r="I141" s="26" t="s">
        <v>3629</v>
      </c>
      <c r="J141" s="26" t="s">
        <v>1307</v>
      </c>
      <c r="K141" s="26" t="s">
        <v>1310</v>
      </c>
      <c r="L141" s="72">
        <v>44216</v>
      </c>
      <c r="M141" s="93">
        <v>2</v>
      </c>
      <c r="N141" s="24">
        <f>IF(O141="","",VLOOKUP(O141,Mapping!AT:AU,2,FALSE))</f>
        <v>2</v>
      </c>
      <c r="O141" s="13" t="s">
        <v>1</v>
      </c>
    </row>
    <row r="142" spans="1:15">
      <c r="A142" s="26" t="s">
        <v>419</v>
      </c>
      <c r="B142" s="26"/>
      <c r="C142" s="14"/>
      <c r="D142" s="62"/>
      <c r="E142" s="13"/>
      <c r="F142" s="26" t="s">
        <v>1295</v>
      </c>
      <c r="G142" s="26" t="s">
        <v>1298</v>
      </c>
      <c r="H142" s="26" t="s">
        <v>1301</v>
      </c>
      <c r="I142" s="26" t="s">
        <v>3629</v>
      </c>
      <c r="J142" s="26" t="s">
        <v>1307</v>
      </c>
      <c r="K142" s="26" t="s">
        <v>1310</v>
      </c>
      <c r="L142" s="72">
        <v>44216</v>
      </c>
      <c r="M142" s="93">
        <v>3</v>
      </c>
      <c r="N142" s="24">
        <f>IF(O142="","",VLOOKUP(O142,Mapping!AT:AU,2,FALSE))</f>
        <v>2</v>
      </c>
      <c r="O142" s="13" t="s">
        <v>1</v>
      </c>
    </row>
    <row r="143" spans="1:15">
      <c r="A143" s="26" t="s">
        <v>424</v>
      </c>
      <c r="B143" s="26"/>
      <c r="C143" s="14"/>
      <c r="D143" s="62"/>
      <c r="E143" s="13"/>
      <c r="F143" s="26" t="s">
        <v>1295</v>
      </c>
      <c r="G143" s="26" t="s">
        <v>1298</v>
      </c>
      <c r="H143" s="26" t="s">
        <v>1301</v>
      </c>
      <c r="I143" s="26" t="s">
        <v>3629</v>
      </c>
      <c r="J143" s="26" t="s">
        <v>1307</v>
      </c>
      <c r="K143" s="26" t="s">
        <v>1310</v>
      </c>
      <c r="L143" s="72">
        <v>44216</v>
      </c>
      <c r="M143" s="93">
        <v>3</v>
      </c>
      <c r="N143" s="24">
        <f>IF(O143="","",VLOOKUP(O143,Mapping!AT:AU,2,FALSE))</f>
        <v>2</v>
      </c>
      <c r="O143" s="13" t="s">
        <v>1</v>
      </c>
    </row>
    <row r="144" spans="1:15">
      <c r="A144" s="26" t="s">
        <v>424</v>
      </c>
      <c r="B144" s="26"/>
      <c r="C144" s="14"/>
      <c r="D144" s="62"/>
      <c r="E144" s="13"/>
      <c r="F144" s="26" t="s">
        <v>1295</v>
      </c>
      <c r="G144" s="26" t="s">
        <v>1298</v>
      </c>
      <c r="H144" s="26" t="s">
        <v>1301</v>
      </c>
      <c r="I144" s="26" t="s">
        <v>3629</v>
      </c>
      <c r="J144" s="26" t="s">
        <v>1307</v>
      </c>
      <c r="K144" s="26" t="s">
        <v>1310</v>
      </c>
      <c r="L144" s="72">
        <v>44216</v>
      </c>
      <c r="M144" s="93">
        <v>3</v>
      </c>
      <c r="N144" s="24">
        <f>IF(O144="","",VLOOKUP(O144,Mapping!AT:AU,2,FALSE))</f>
        <v>2</v>
      </c>
      <c r="O144" s="13" t="s">
        <v>1</v>
      </c>
    </row>
    <row r="145" spans="1:15">
      <c r="A145" s="26" t="s">
        <v>424</v>
      </c>
      <c r="B145" s="26"/>
      <c r="C145" s="14"/>
      <c r="D145" s="62"/>
      <c r="E145" s="13"/>
      <c r="F145" s="26" t="s">
        <v>1295</v>
      </c>
      <c r="G145" s="26" t="s">
        <v>1298</v>
      </c>
      <c r="H145" s="26" t="s">
        <v>1301</v>
      </c>
      <c r="I145" s="26" t="s">
        <v>3629</v>
      </c>
      <c r="J145" s="26" t="s">
        <v>1307</v>
      </c>
      <c r="K145" s="26" t="s">
        <v>1310</v>
      </c>
      <c r="L145" s="72">
        <v>44216</v>
      </c>
      <c r="M145" s="93">
        <v>3</v>
      </c>
      <c r="N145" s="24">
        <f>IF(O145="","",VLOOKUP(O145,Mapping!AT:AU,2,FALSE))</f>
        <v>2</v>
      </c>
      <c r="O145" s="13" t="s">
        <v>1</v>
      </c>
    </row>
    <row r="146" spans="1:15" hidden="1">
      <c r="A146" s="26" t="s">
        <v>419</v>
      </c>
      <c r="B146" s="26"/>
      <c r="C146" s="14"/>
      <c r="D146" s="62"/>
      <c r="E146" s="13"/>
      <c r="F146" s="26" t="s">
        <v>3635</v>
      </c>
      <c r="G146" s="26" t="s">
        <v>3636</v>
      </c>
      <c r="H146" s="26" t="s">
        <v>3637</v>
      </c>
      <c r="I146" s="26" t="s">
        <v>3638</v>
      </c>
      <c r="J146" s="26" t="s">
        <v>70</v>
      </c>
      <c r="K146" s="26" t="s">
        <v>70</v>
      </c>
      <c r="L146" s="72"/>
      <c r="M146" s="93" t="s">
        <v>3639</v>
      </c>
      <c r="N146" s="24">
        <f>IF(O146="","",VLOOKUP(O146,Mapping!AT:AU,2,FALSE))</f>
        <v>2</v>
      </c>
      <c r="O146" s="13" t="s">
        <v>1</v>
      </c>
    </row>
    <row r="147" spans="1:15" hidden="1">
      <c r="A147" s="26" t="s">
        <v>419</v>
      </c>
      <c r="B147" s="26"/>
      <c r="C147" s="14"/>
      <c r="D147" s="62"/>
      <c r="E147" s="13"/>
      <c r="F147" s="26" t="s">
        <v>3635</v>
      </c>
      <c r="G147" s="26" t="s">
        <v>3636</v>
      </c>
      <c r="H147" s="26" t="s">
        <v>3637</v>
      </c>
      <c r="I147" s="26" t="s">
        <v>3638</v>
      </c>
      <c r="J147" s="26" t="s">
        <v>70</v>
      </c>
      <c r="K147" s="26" t="s">
        <v>70</v>
      </c>
      <c r="L147" s="72"/>
      <c r="M147" s="93" t="s">
        <v>3639</v>
      </c>
      <c r="N147" s="24">
        <f>IF(O147="","",VLOOKUP(O147,Mapping!AT:AU,2,FALSE))</f>
        <v>2</v>
      </c>
      <c r="O147" s="13" t="s">
        <v>1</v>
      </c>
    </row>
    <row r="148" spans="1:15" hidden="1">
      <c r="A148" s="26" t="s">
        <v>424</v>
      </c>
      <c r="B148" s="26"/>
      <c r="C148" s="14"/>
      <c r="D148" s="62"/>
      <c r="E148" s="13"/>
      <c r="F148" s="26" t="s">
        <v>3635</v>
      </c>
      <c r="G148" s="26" t="s">
        <v>3636</v>
      </c>
      <c r="H148" s="26" t="s">
        <v>3637</v>
      </c>
      <c r="I148" s="26" t="s">
        <v>3638</v>
      </c>
      <c r="J148" s="26" t="s">
        <v>70</v>
      </c>
      <c r="K148" s="26" t="s">
        <v>70</v>
      </c>
      <c r="L148" s="72"/>
      <c r="M148" s="93" t="s">
        <v>3639</v>
      </c>
      <c r="N148" s="24">
        <f>IF(O148="","",VLOOKUP(O148,Mapping!AT:AU,2,FALSE))</f>
        <v>2</v>
      </c>
      <c r="O148" s="13" t="s">
        <v>1</v>
      </c>
    </row>
    <row r="149" spans="1:15" hidden="1">
      <c r="A149" s="26" t="s">
        <v>424</v>
      </c>
      <c r="B149" s="26"/>
      <c r="C149" s="14"/>
      <c r="D149" s="62"/>
      <c r="E149" s="13"/>
      <c r="F149" s="26" t="s">
        <v>3635</v>
      </c>
      <c r="G149" s="26" t="s">
        <v>3636</v>
      </c>
      <c r="H149" s="26" t="s">
        <v>3637</v>
      </c>
      <c r="I149" s="26" t="s">
        <v>3638</v>
      </c>
      <c r="J149" s="26" t="s">
        <v>70</v>
      </c>
      <c r="K149" s="26" t="s">
        <v>70</v>
      </c>
      <c r="L149" s="72"/>
      <c r="M149" s="93" t="s">
        <v>3639</v>
      </c>
      <c r="N149" s="24">
        <f>IF(O149="","",VLOOKUP(O149,Mapping!AT:AU,2,FALSE))</f>
        <v>2</v>
      </c>
      <c r="O149" s="13" t="s">
        <v>1</v>
      </c>
    </row>
    <row r="150" spans="1:15" hidden="1">
      <c r="A150" s="26" t="s">
        <v>355</v>
      </c>
      <c r="B150" s="26" t="s">
        <v>356</v>
      </c>
      <c r="C150" s="14"/>
      <c r="D150" s="62"/>
      <c r="E150" s="13"/>
      <c r="F150" s="26" t="s">
        <v>3635</v>
      </c>
      <c r="G150" s="26" t="s">
        <v>3636</v>
      </c>
      <c r="H150" s="26" t="s">
        <v>3637</v>
      </c>
      <c r="I150" s="26" t="s">
        <v>3638</v>
      </c>
      <c r="J150" s="26" t="s">
        <v>70</v>
      </c>
      <c r="K150" s="26" t="s">
        <v>70</v>
      </c>
      <c r="L150" s="72"/>
      <c r="M150" s="93" t="s">
        <v>3639</v>
      </c>
      <c r="N150" s="24">
        <f>IF(O150="","",VLOOKUP(O150,Mapping!AT:AU,2,FALSE))</f>
        <v>2</v>
      </c>
      <c r="O150" s="13" t="s">
        <v>1</v>
      </c>
    </row>
    <row r="151" spans="1:15" hidden="1">
      <c r="A151" s="26" t="s">
        <v>355</v>
      </c>
      <c r="B151" s="26" t="s">
        <v>356</v>
      </c>
      <c r="C151" s="14"/>
      <c r="D151" s="62"/>
      <c r="E151" s="13"/>
      <c r="F151" s="26" t="s">
        <v>3635</v>
      </c>
      <c r="G151" s="26" t="s">
        <v>3636</v>
      </c>
      <c r="H151" s="26" t="s">
        <v>3637</v>
      </c>
      <c r="I151" s="26" t="s">
        <v>3638</v>
      </c>
      <c r="J151" s="26" t="s">
        <v>70</v>
      </c>
      <c r="K151" s="26" t="s">
        <v>70</v>
      </c>
      <c r="L151" s="72"/>
      <c r="M151" s="93" t="s">
        <v>3639</v>
      </c>
      <c r="N151" s="24">
        <f>IF(O151="","",VLOOKUP(O151,Mapping!AT:AU,2,FALSE))</f>
        <v>2</v>
      </c>
      <c r="O151" s="13" t="s">
        <v>1</v>
      </c>
    </row>
    <row r="152" spans="1:15" hidden="1">
      <c r="A152" s="26" t="s">
        <v>355</v>
      </c>
      <c r="B152" s="26" t="s">
        <v>356</v>
      </c>
      <c r="C152" s="14"/>
      <c r="D152" s="62"/>
      <c r="E152" s="13"/>
      <c r="F152" s="26" t="s">
        <v>3635</v>
      </c>
      <c r="G152" s="26" t="s">
        <v>3636</v>
      </c>
      <c r="H152" s="26" t="s">
        <v>3637</v>
      </c>
      <c r="I152" s="26" t="s">
        <v>3638</v>
      </c>
      <c r="J152" s="26" t="s">
        <v>70</v>
      </c>
      <c r="K152" s="26" t="s">
        <v>70</v>
      </c>
      <c r="L152" s="72"/>
      <c r="M152" s="93" t="s">
        <v>3639</v>
      </c>
      <c r="N152" s="24">
        <f>IF(O152="","",VLOOKUP(O152,Mapping!AT:AU,2,FALSE))</f>
        <v>2</v>
      </c>
      <c r="O152" s="13" t="s">
        <v>1</v>
      </c>
    </row>
    <row r="153" spans="1:15" hidden="1">
      <c r="A153" s="26">
        <v>20196909</v>
      </c>
      <c r="B153" s="26" t="s">
        <v>267</v>
      </c>
      <c r="C153" s="14"/>
      <c r="D153" s="62"/>
      <c r="E153" s="13"/>
      <c r="F153" s="26" t="s">
        <v>3635</v>
      </c>
      <c r="G153" s="26" t="s">
        <v>3636</v>
      </c>
      <c r="H153" s="26" t="s">
        <v>3637</v>
      </c>
      <c r="I153" s="26" t="s">
        <v>3638</v>
      </c>
      <c r="J153" s="26" t="s">
        <v>70</v>
      </c>
      <c r="K153" s="26" t="s">
        <v>70</v>
      </c>
      <c r="L153" s="72"/>
      <c r="M153" s="93" t="s">
        <v>3639</v>
      </c>
      <c r="N153" s="24">
        <f>IF(O153="","",VLOOKUP(O153,Mapping!AT:AU,2,FALSE))</f>
        <v>2</v>
      </c>
      <c r="O153" s="13" t="s">
        <v>1</v>
      </c>
    </row>
    <row r="154" spans="1:15" hidden="1">
      <c r="A154" s="26">
        <v>20196909</v>
      </c>
      <c r="B154" s="26" t="s">
        <v>3640</v>
      </c>
      <c r="C154" s="14"/>
      <c r="D154" s="62"/>
      <c r="E154" s="13"/>
      <c r="F154" s="26" t="s">
        <v>3635</v>
      </c>
      <c r="G154" s="26" t="s">
        <v>3636</v>
      </c>
      <c r="H154" s="26" t="s">
        <v>3637</v>
      </c>
      <c r="I154" s="26" t="s">
        <v>3638</v>
      </c>
      <c r="J154" s="26" t="s">
        <v>70</v>
      </c>
      <c r="K154" s="26" t="s">
        <v>70</v>
      </c>
      <c r="L154" s="72"/>
      <c r="M154" s="93" t="s">
        <v>3639</v>
      </c>
      <c r="N154" s="24">
        <f>IF(O154="","",VLOOKUP(O154,Mapping!AT:AU,2,FALSE))</f>
        <v>2</v>
      </c>
      <c r="O154" s="13" t="s">
        <v>1</v>
      </c>
    </row>
    <row r="155" spans="1:15" hidden="1">
      <c r="A155" s="26">
        <v>20196909</v>
      </c>
      <c r="B155" s="26" t="s">
        <v>3641</v>
      </c>
      <c r="C155" s="14"/>
      <c r="D155" s="62"/>
      <c r="E155" s="13"/>
      <c r="F155" s="26" t="s">
        <v>3635</v>
      </c>
      <c r="G155" s="26" t="s">
        <v>3636</v>
      </c>
      <c r="H155" s="26" t="s">
        <v>3637</v>
      </c>
      <c r="I155" s="26" t="s">
        <v>3638</v>
      </c>
      <c r="J155" s="26" t="s">
        <v>70</v>
      </c>
      <c r="K155" s="26" t="s">
        <v>70</v>
      </c>
      <c r="L155" s="72"/>
      <c r="M155" s="93" t="s">
        <v>3639</v>
      </c>
      <c r="N155" s="24">
        <f>IF(O155="","",VLOOKUP(O155,Mapping!AT:AU,2,FALSE))</f>
        <v>2</v>
      </c>
      <c r="O155" s="13" t="s">
        <v>1</v>
      </c>
    </row>
    <row r="156" spans="1:15" hidden="1">
      <c r="A156" s="26">
        <v>19920194</v>
      </c>
      <c r="B156" s="26" t="s">
        <v>3642</v>
      </c>
      <c r="C156" s="14"/>
      <c r="D156" s="62"/>
      <c r="E156" s="13"/>
      <c r="F156" s="26" t="s">
        <v>3635</v>
      </c>
      <c r="G156" s="26" t="s">
        <v>3636</v>
      </c>
      <c r="H156" s="26" t="s">
        <v>3637</v>
      </c>
      <c r="I156" s="26" t="s">
        <v>3638</v>
      </c>
      <c r="J156" s="26" t="s">
        <v>70</v>
      </c>
      <c r="K156" s="26" t="s">
        <v>70</v>
      </c>
      <c r="L156" s="72"/>
      <c r="M156" s="93" t="s">
        <v>3639</v>
      </c>
      <c r="N156" s="24">
        <f>IF(O156="","",VLOOKUP(O156,Mapping!AT:AU,2,FALSE))</f>
        <v>2</v>
      </c>
      <c r="O156" s="13" t="s">
        <v>1</v>
      </c>
    </row>
    <row r="157" spans="1:15" hidden="1">
      <c r="A157" s="26">
        <v>19920194</v>
      </c>
      <c r="B157" s="26" t="s">
        <v>223</v>
      </c>
      <c r="C157" s="14"/>
      <c r="D157" s="62"/>
      <c r="E157" s="13"/>
      <c r="F157" s="26" t="s">
        <v>3635</v>
      </c>
      <c r="G157" s="26" t="s">
        <v>3636</v>
      </c>
      <c r="H157" s="26" t="s">
        <v>3637</v>
      </c>
      <c r="I157" s="26" t="s">
        <v>3638</v>
      </c>
      <c r="J157" s="26" t="s">
        <v>70</v>
      </c>
      <c r="K157" s="26" t="s">
        <v>70</v>
      </c>
      <c r="L157" s="72"/>
      <c r="M157" s="93" t="s">
        <v>3639</v>
      </c>
      <c r="N157" s="24">
        <f>IF(O157="","",VLOOKUP(O157,Mapping!AT:AU,2,FALSE))</f>
        <v>2</v>
      </c>
      <c r="O157" s="13" t="s">
        <v>1</v>
      </c>
    </row>
    <row r="158" spans="1:15" hidden="1">
      <c r="A158" s="26">
        <v>19920194</v>
      </c>
      <c r="B158" s="26" t="s">
        <v>223</v>
      </c>
      <c r="C158" s="14"/>
      <c r="D158" s="62"/>
      <c r="E158" s="13"/>
      <c r="F158" s="26" t="s">
        <v>3635</v>
      </c>
      <c r="G158" s="26" t="s">
        <v>3636</v>
      </c>
      <c r="H158" s="26" t="s">
        <v>3637</v>
      </c>
      <c r="I158" s="26" t="s">
        <v>3638</v>
      </c>
      <c r="J158" s="26" t="s">
        <v>70</v>
      </c>
      <c r="K158" s="26" t="s">
        <v>70</v>
      </c>
      <c r="L158" s="72"/>
      <c r="M158" s="93" t="s">
        <v>3639</v>
      </c>
      <c r="N158" s="24">
        <f>IF(O158="","",VLOOKUP(O158,Mapping!AT:AU,2,FALSE))</f>
        <v>2</v>
      </c>
      <c r="O158" s="13" t="s">
        <v>1</v>
      </c>
    </row>
    <row r="159" spans="1:15" hidden="1">
      <c r="A159" s="26">
        <v>20050102</v>
      </c>
      <c r="B159" s="26" t="s">
        <v>244</v>
      </c>
      <c r="C159" s="14"/>
      <c r="D159" s="62"/>
      <c r="E159" s="13"/>
      <c r="F159" s="26" t="s">
        <v>3635</v>
      </c>
      <c r="G159" s="26" t="s">
        <v>3636</v>
      </c>
      <c r="H159" s="26" t="s">
        <v>3637</v>
      </c>
      <c r="I159" s="26" t="s">
        <v>3638</v>
      </c>
      <c r="J159" s="26" t="s">
        <v>70</v>
      </c>
      <c r="K159" s="26" t="s">
        <v>70</v>
      </c>
      <c r="L159" s="72"/>
      <c r="M159" s="93" t="s">
        <v>3639</v>
      </c>
      <c r="N159" s="24">
        <f>IF(O159="","",VLOOKUP(O159,Mapping!AT:AU,2,FALSE))</f>
        <v>2</v>
      </c>
      <c r="O159" s="13" t="s">
        <v>1</v>
      </c>
    </row>
    <row r="160" spans="1:15" hidden="1">
      <c r="A160" s="26">
        <v>20050102</v>
      </c>
      <c r="B160" s="26" t="s">
        <v>244</v>
      </c>
      <c r="C160" s="14"/>
      <c r="D160" s="62"/>
      <c r="E160" s="13"/>
      <c r="F160" s="26" t="s">
        <v>3635</v>
      </c>
      <c r="G160" s="26" t="s">
        <v>3636</v>
      </c>
      <c r="H160" s="26" t="s">
        <v>3637</v>
      </c>
      <c r="I160" s="26" t="s">
        <v>3638</v>
      </c>
      <c r="J160" s="26" t="s">
        <v>70</v>
      </c>
      <c r="K160" s="26" t="s">
        <v>70</v>
      </c>
      <c r="L160" s="72"/>
      <c r="M160" s="93" t="s">
        <v>3639</v>
      </c>
      <c r="N160" s="24">
        <f>IF(O160="","",VLOOKUP(O160,Mapping!AT:AU,2,FALSE))</f>
        <v>2</v>
      </c>
      <c r="O160" s="13" t="s">
        <v>1</v>
      </c>
    </row>
    <row r="161" spans="1:15" hidden="1">
      <c r="A161" s="26">
        <v>20050102</v>
      </c>
      <c r="B161" s="26" t="s">
        <v>244</v>
      </c>
      <c r="C161" s="14"/>
      <c r="D161" s="62"/>
      <c r="E161" s="13"/>
      <c r="F161" s="26" t="s">
        <v>3635</v>
      </c>
      <c r="G161" s="26" t="s">
        <v>3636</v>
      </c>
      <c r="H161" s="26" t="s">
        <v>3637</v>
      </c>
      <c r="I161" s="26" t="s">
        <v>3638</v>
      </c>
      <c r="J161" s="26" t="s">
        <v>70</v>
      </c>
      <c r="K161" s="26" t="s">
        <v>70</v>
      </c>
      <c r="L161" s="72"/>
      <c r="M161" s="93" t="s">
        <v>3639</v>
      </c>
      <c r="N161" s="24">
        <f>IF(O161="","",VLOOKUP(O161,Mapping!AT:AU,2,FALSE))</f>
        <v>2</v>
      </c>
      <c r="O161" s="13" t="s">
        <v>1</v>
      </c>
    </row>
    <row r="162" spans="1:15" hidden="1">
      <c r="A162" s="26">
        <v>19960064</v>
      </c>
      <c r="B162" s="26" t="s">
        <v>235</v>
      </c>
      <c r="C162" s="14"/>
      <c r="D162" s="62"/>
      <c r="E162" s="13"/>
      <c r="F162" s="26" t="s">
        <v>3635</v>
      </c>
      <c r="G162" s="26" t="s">
        <v>3636</v>
      </c>
      <c r="H162" s="26" t="s">
        <v>3637</v>
      </c>
      <c r="I162" s="26" t="s">
        <v>3638</v>
      </c>
      <c r="J162" s="26" t="s">
        <v>70</v>
      </c>
      <c r="K162" s="26" t="s">
        <v>70</v>
      </c>
      <c r="L162" s="72"/>
      <c r="M162" s="93" t="s">
        <v>3639</v>
      </c>
      <c r="N162" s="24">
        <f>IF(O162="","",VLOOKUP(O162,Mapping!AT:AU,2,FALSE))</f>
        <v>2</v>
      </c>
      <c r="O162" s="13" t="s">
        <v>1</v>
      </c>
    </row>
    <row r="163" spans="1:15" hidden="1">
      <c r="A163" s="26">
        <v>19960064</v>
      </c>
      <c r="B163" s="26" t="s">
        <v>235</v>
      </c>
      <c r="C163" s="14"/>
      <c r="D163" s="62"/>
      <c r="E163" s="13"/>
      <c r="F163" s="26" t="s">
        <v>3635</v>
      </c>
      <c r="G163" s="26" t="s">
        <v>3636</v>
      </c>
      <c r="H163" s="26" t="s">
        <v>3637</v>
      </c>
      <c r="I163" s="26" t="s">
        <v>3638</v>
      </c>
      <c r="J163" s="26" t="s">
        <v>70</v>
      </c>
      <c r="K163" s="26" t="s">
        <v>70</v>
      </c>
      <c r="L163" s="72"/>
      <c r="M163" s="93" t="s">
        <v>3639</v>
      </c>
      <c r="N163" s="24">
        <f>IF(O163="","",VLOOKUP(O163,Mapping!AT:AU,2,FALSE))</f>
        <v>2</v>
      </c>
      <c r="O163" s="13" t="s">
        <v>1</v>
      </c>
    </row>
    <row r="164" spans="1:15" hidden="1">
      <c r="A164" s="26">
        <v>19960064</v>
      </c>
      <c r="B164" s="26" t="s">
        <v>235</v>
      </c>
      <c r="C164" s="14"/>
      <c r="D164" s="62"/>
      <c r="E164" s="13"/>
      <c r="F164" s="26" t="s">
        <v>3635</v>
      </c>
      <c r="G164" s="26" t="s">
        <v>3636</v>
      </c>
      <c r="H164" s="26" t="s">
        <v>3637</v>
      </c>
      <c r="I164" s="26" t="s">
        <v>3638</v>
      </c>
      <c r="J164" s="26" t="s">
        <v>70</v>
      </c>
      <c r="K164" s="26" t="s">
        <v>70</v>
      </c>
      <c r="L164" s="72"/>
      <c r="M164" s="93" t="s">
        <v>3639</v>
      </c>
      <c r="N164" s="24">
        <f>IF(O164="","",VLOOKUP(O164,Mapping!AT:AU,2,FALSE))</f>
        <v>2</v>
      </c>
      <c r="O164" s="13" t="s">
        <v>1</v>
      </c>
    </row>
    <row r="165" spans="1:15" hidden="1">
      <c r="A165" s="26">
        <v>20100742</v>
      </c>
      <c r="B165" s="26" t="s">
        <v>247</v>
      </c>
      <c r="C165" s="14"/>
      <c r="D165" s="62"/>
      <c r="E165" s="13"/>
      <c r="F165" s="26" t="s">
        <v>3635</v>
      </c>
      <c r="G165" s="26" t="s">
        <v>3636</v>
      </c>
      <c r="H165" s="26" t="s">
        <v>3637</v>
      </c>
      <c r="I165" s="26" t="s">
        <v>3638</v>
      </c>
      <c r="J165" s="26" t="s">
        <v>70</v>
      </c>
      <c r="K165" s="26" t="s">
        <v>70</v>
      </c>
      <c r="L165" s="72"/>
      <c r="M165" s="93" t="s">
        <v>3639</v>
      </c>
      <c r="N165" s="24">
        <f>IF(O165="","",VLOOKUP(O165,Mapping!AT:AU,2,FALSE))</f>
        <v>2</v>
      </c>
      <c r="O165" s="13" t="s">
        <v>1</v>
      </c>
    </row>
    <row r="166" spans="1:15" hidden="1">
      <c r="A166" s="26">
        <v>20100742</v>
      </c>
      <c r="B166" s="26" t="s">
        <v>247</v>
      </c>
      <c r="C166" s="14"/>
      <c r="D166" s="62"/>
      <c r="E166" s="13"/>
      <c r="F166" s="26" t="s">
        <v>3635</v>
      </c>
      <c r="G166" s="26" t="s">
        <v>3636</v>
      </c>
      <c r="H166" s="26" t="s">
        <v>3637</v>
      </c>
      <c r="I166" s="26" t="s">
        <v>3638</v>
      </c>
      <c r="J166" s="26" t="s">
        <v>70</v>
      </c>
      <c r="K166" s="26" t="s">
        <v>70</v>
      </c>
      <c r="L166" s="72"/>
      <c r="M166" s="93" t="s">
        <v>3639</v>
      </c>
      <c r="N166" s="24">
        <f>IF(O166="","",VLOOKUP(O166,Mapping!AT:AU,2,FALSE))</f>
        <v>2</v>
      </c>
      <c r="O166" s="13" t="s">
        <v>1</v>
      </c>
    </row>
    <row r="167" spans="1:15" hidden="1">
      <c r="A167" s="26">
        <v>20100742</v>
      </c>
      <c r="B167" s="26" t="s">
        <v>247</v>
      </c>
      <c r="C167" s="14"/>
      <c r="D167" s="62"/>
      <c r="E167" s="13"/>
      <c r="F167" s="26" t="s">
        <v>3635</v>
      </c>
      <c r="G167" s="26" t="s">
        <v>3636</v>
      </c>
      <c r="H167" s="26" t="s">
        <v>3637</v>
      </c>
      <c r="I167" s="26" t="s">
        <v>3638</v>
      </c>
      <c r="J167" s="26" t="s">
        <v>70</v>
      </c>
      <c r="K167" s="26" t="s">
        <v>70</v>
      </c>
      <c r="L167" s="72"/>
      <c r="M167" s="93" t="s">
        <v>3639</v>
      </c>
      <c r="N167" s="24">
        <f>IF(O167="","",VLOOKUP(O167,Mapping!AT:AU,2,FALSE))</f>
        <v>2</v>
      </c>
      <c r="O167" s="13" t="s">
        <v>1</v>
      </c>
    </row>
    <row r="168" spans="1:15" hidden="1">
      <c r="A168" s="26">
        <v>20185910</v>
      </c>
      <c r="B168" s="26" t="s">
        <v>264</v>
      </c>
      <c r="C168" s="14"/>
      <c r="D168" s="62"/>
      <c r="E168" s="13"/>
      <c r="F168" s="26" t="s">
        <v>3635</v>
      </c>
      <c r="G168" s="26" t="s">
        <v>3636</v>
      </c>
      <c r="H168" s="26" t="s">
        <v>1301</v>
      </c>
      <c r="I168" s="26" t="s">
        <v>3643</v>
      </c>
      <c r="J168" s="26" t="s">
        <v>3644</v>
      </c>
      <c r="K168" s="26" t="s">
        <v>3645</v>
      </c>
      <c r="L168" s="72"/>
      <c r="M168" s="93"/>
      <c r="N168" s="24">
        <f>IF(O168="","",VLOOKUP(O168,Mapping!AT:AU,2,FALSE))</f>
        <v>2</v>
      </c>
      <c r="O168" s="13" t="s">
        <v>1</v>
      </c>
    </row>
    <row r="169" spans="1:15" hidden="1">
      <c r="A169" s="26">
        <v>19930148</v>
      </c>
      <c r="B169" s="26" t="s">
        <v>227</v>
      </c>
      <c r="C169" s="14"/>
      <c r="D169" s="62"/>
      <c r="E169" s="13"/>
      <c r="F169" s="26" t="s">
        <v>3635</v>
      </c>
      <c r="G169" s="26" t="s">
        <v>3636</v>
      </c>
      <c r="H169" s="26" t="s">
        <v>1301</v>
      </c>
      <c r="I169" s="26" t="s">
        <v>3643</v>
      </c>
      <c r="J169" s="26" t="s">
        <v>3644</v>
      </c>
      <c r="K169" s="26" t="s">
        <v>3645</v>
      </c>
      <c r="L169" s="72"/>
      <c r="M169" s="93"/>
      <c r="N169" s="24">
        <f>IF(O169="","",VLOOKUP(O169,Mapping!AT:AU,2,FALSE))</f>
        <v>2</v>
      </c>
      <c r="O169" s="13" t="s">
        <v>1</v>
      </c>
    </row>
    <row r="170" spans="1:15" hidden="1">
      <c r="A170" s="26">
        <v>20130325</v>
      </c>
      <c r="B170" s="26" t="s">
        <v>254</v>
      </c>
      <c r="C170" s="14"/>
      <c r="D170" s="62"/>
      <c r="E170" s="13"/>
      <c r="F170" s="26" t="s">
        <v>3635</v>
      </c>
      <c r="G170" s="26" t="s">
        <v>3636</v>
      </c>
      <c r="H170" s="26" t="s">
        <v>1301</v>
      </c>
      <c r="I170" s="26" t="s">
        <v>3643</v>
      </c>
      <c r="J170" s="26" t="s">
        <v>3644</v>
      </c>
      <c r="K170" s="26" t="s">
        <v>3645</v>
      </c>
      <c r="L170" s="72"/>
      <c r="M170" s="93"/>
      <c r="N170" s="24">
        <f>IF(O170="","",VLOOKUP(O170,Mapping!AT:AU,2,FALSE))</f>
        <v>2</v>
      </c>
      <c r="O170" s="13" t="s">
        <v>1</v>
      </c>
    </row>
    <row r="171" spans="1:15" hidden="1">
      <c r="A171" s="26">
        <v>19910318</v>
      </c>
      <c r="B171" s="26" t="s">
        <v>213</v>
      </c>
      <c r="C171" s="14"/>
      <c r="D171" s="62"/>
      <c r="E171" s="13"/>
      <c r="F171" s="26" t="s">
        <v>3635</v>
      </c>
      <c r="G171" s="26" t="s">
        <v>3636</v>
      </c>
      <c r="H171" s="26" t="s">
        <v>1301</v>
      </c>
      <c r="I171" s="26" t="s">
        <v>3643</v>
      </c>
      <c r="J171" s="26" t="s">
        <v>3644</v>
      </c>
      <c r="K171" s="26" t="s">
        <v>3645</v>
      </c>
      <c r="L171" s="72"/>
      <c r="M171" s="93"/>
      <c r="N171" s="24">
        <f>IF(O171="","",VLOOKUP(O171,Mapping!AT:AU,2,FALSE))</f>
        <v>2</v>
      </c>
      <c r="O171" s="13" t="s">
        <v>1</v>
      </c>
    </row>
    <row r="172" spans="1:15" hidden="1">
      <c r="A172" s="26">
        <v>19910318</v>
      </c>
      <c r="B172" s="26" t="s">
        <v>213</v>
      </c>
      <c r="C172" s="14"/>
      <c r="D172" s="62"/>
      <c r="E172" s="13"/>
      <c r="F172" s="26" t="s">
        <v>3635</v>
      </c>
      <c r="G172" s="26" t="s">
        <v>3636</v>
      </c>
      <c r="H172" s="26" t="s">
        <v>1301</v>
      </c>
      <c r="I172" s="26" t="s">
        <v>3643</v>
      </c>
      <c r="J172" s="26" t="s">
        <v>3644</v>
      </c>
      <c r="K172" s="26" t="s">
        <v>3645</v>
      </c>
      <c r="L172" s="72"/>
      <c r="M172" s="93"/>
      <c r="N172" s="24">
        <f>IF(O172="","",VLOOKUP(O172,Mapping!AT:AU,2,FALSE))</f>
        <v>2</v>
      </c>
      <c r="O172" s="13" t="s">
        <v>1</v>
      </c>
    </row>
    <row r="173" spans="1:15">
      <c r="A173" s="26"/>
      <c r="B173" s="26"/>
      <c r="C173" s="14"/>
      <c r="D173" s="62"/>
      <c r="E173" s="13"/>
      <c r="F173" s="26"/>
      <c r="G173" s="26"/>
      <c r="H173" s="26"/>
      <c r="I173" s="26"/>
      <c r="J173" s="26"/>
      <c r="K173" s="26"/>
      <c r="L173" s="72"/>
      <c r="M173" s="93"/>
      <c r="N173" s="24">
        <f>IF(O173="","",VLOOKUP(O173,Mapping!AT:AU,2,FALSE))</f>
        <v>2</v>
      </c>
      <c r="O173" s="13" t="s">
        <v>1</v>
      </c>
    </row>
    <row r="174" spans="1:15">
      <c r="A174" s="26">
        <v>19910006</v>
      </c>
      <c r="B174" s="26" t="s">
        <v>209</v>
      </c>
      <c r="C174" s="14" t="s">
        <v>906</v>
      </c>
      <c r="D174" s="62"/>
      <c r="E174" s="13"/>
      <c r="F174" s="26" t="s">
        <v>1295</v>
      </c>
      <c r="G174" s="26" t="s">
        <v>1298</v>
      </c>
      <c r="H174" s="26" t="s">
        <v>1301</v>
      </c>
      <c r="I174" s="26" t="s">
        <v>3629</v>
      </c>
      <c r="J174" s="26" t="s">
        <v>1307</v>
      </c>
      <c r="K174" s="26" t="s">
        <v>72</v>
      </c>
      <c r="L174" s="72">
        <v>44327</v>
      </c>
      <c r="M174" s="93" t="s">
        <v>3646</v>
      </c>
      <c r="N174" s="24">
        <f>IF(O174="","",VLOOKUP(O174,Mapping!AT:AU,2,FALSE))</f>
        <v>2</v>
      </c>
      <c r="O174" s="13" t="s">
        <v>1</v>
      </c>
    </row>
    <row r="175" spans="1:15">
      <c r="A175" s="26" t="s">
        <v>424</v>
      </c>
      <c r="B175" s="26"/>
      <c r="C175" s="14" t="s">
        <v>944</v>
      </c>
      <c r="D175" s="62"/>
      <c r="E175" s="13"/>
      <c r="F175" s="26" t="s">
        <v>1295</v>
      </c>
      <c r="G175" s="26" t="s">
        <v>1298</v>
      </c>
      <c r="H175" s="26" t="s">
        <v>1301</v>
      </c>
      <c r="I175" s="26" t="s">
        <v>3629</v>
      </c>
      <c r="J175" s="26" t="s">
        <v>1307</v>
      </c>
      <c r="K175" s="26" t="s">
        <v>72</v>
      </c>
      <c r="L175" s="72">
        <v>44327</v>
      </c>
      <c r="M175" s="93" t="s">
        <v>3646</v>
      </c>
      <c r="N175" s="24">
        <f>IF(O175="","",VLOOKUP(O175,Mapping!AT:AU,2,FALSE))</f>
        <v>2</v>
      </c>
      <c r="O175" s="13" t="s">
        <v>1</v>
      </c>
    </row>
    <row r="176" spans="1:15">
      <c r="A176" s="26" t="s">
        <v>3647</v>
      </c>
      <c r="B176" s="26"/>
      <c r="C176" s="14"/>
      <c r="D176" s="26"/>
      <c r="E176" s="13"/>
      <c r="F176" s="26" t="s">
        <v>35</v>
      </c>
      <c r="G176" s="26" t="s">
        <v>3648</v>
      </c>
      <c r="H176" s="26" t="s">
        <v>3649</v>
      </c>
      <c r="I176" s="26" t="s">
        <v>3650</v>
      </c>
      <c r="J176" s="26"/>
      <c r="K176" s="26" t="s">
        <v>3651</v>
      </c>
      <c r="L176" s="72">
        <v>44397</v>
      </c>
      <c r="M176" s="93"/>
      <c r="N176" s="24" t="str">
        <f>IF(O176="","",VLOOKUP(O176,Mapping!AT:AU,2,FALSE))</f>
        <v/>
      </c>
      <c r="O176" s="13"/>
    </row>
    <row r="177" spans="1:15">
      <c r="A177" s="26" t="s">
        <v>302</v>
      </c>
      <c r="B177" s="26"/>
      <c r="C177" s="14"/>
      <c r="D177" s="26"/>
      <c r="E177" s="13"/>
      <c r="F177" s="26" t="s">
        <v>35</v>
      </c>
      <c r="G177" s="26" t="s">
        <v>3648</v>
      </c>
      <c r="H177" s="26" t="s">
        <v>3649</v>
      </c>
      <c r="I177" s="26" t="s">
        <v>3650</v>
      </c>
      <c r="J177" s="26"/>
      <c r="K177" s="26" t="s">
        <v>3651</v>
      </c>
      <c r="L177" s="72">
        <v>44397</v>
      </c>
      <c r="M177" s="93"/>
      <c r="N177" s="24" t="str">
        <f>IF(O177="","",VLOOKUP(O177,Mapping!AT:AU,2,FALSE))</f>
        <v/>
      </c>
      <c r="O177" s="13"/>
    </row>
    <row r="178" spans="1:15">
      <c r="A178" s="26" t="s">
        <v>1998</v>
      </c>
      <c r="B178" s="26"/>
      <c r="C178" s="14"/>
      <c r="D178" s="26"/>
      <c r="E178" s="13"/>
      <c r="F178" s="26" t="s">
        <v>35</v>
      </c>
      <c r="G178" s="26" t="s">
        <v>3648</v>
      </c>
      <c r="H178" s="26" t="s">
        <v>3649</v>
      </c>
      <c r="I178" s="26" t="s">
        <v>3650</v>
      </c>
      <c r="J178" s="26"/>
      <c r="K178" s="26" t="s">
        <v>3651</v>
      </c>
      <c r="L178" s="72">
        <v>44397</v>
      </c>
      <c r="M178" s="93"/>
      <c r="N178" s="24" t="str">
        <f>IF(O178="","",VLOOKUP(O178,Mapping!AT:AU,2,FALSE))</f>
        <v/>
      </c>
      <c r="O178" s="13"/>
    </row>
    <row r="179" spans="1:15">
      <c r="A179" s="26" t="s">
        <v>299</v>
      </c>
      <c r="B179" s="26"/>
      <c r="C179" s="14"/>
      <c r="D179" s="26"/>
      <c r="E179" s="13"/>
      <c r="F179" s="26" t="s">
        <v>35</v>
      </c>
      <c r="G179" s="26" t="s">
        <v>3648</v>
      </c>
      <c r="H179" s="26" t="s">
        <v>3649</v>
      </c>
      <c r="I179" s="26" t="s">
        <v>3650</v>
      </c>
      <c r="J179" s="26"/>
      <c r="K179" s="26" t="s">
        <v>3651</v>
      </c>
      <c r="L179" s="72">
        <v>44397</v>
      </c>
      <c r="M179" s="93"/>
      <c r="N179" s="24" t="str">
        <f>IF(O179="","",VLOOKUP(O179,Mapping!AT:AU,2,FALSE))</f>
        <v/>
      </c>
      <c r="O179" s="13"/>
    </row>
    <row r="180" spans="1:15">
      <c r="A180" s="26">
        <v>19950030</v>
      </c>
      <c r="B180" s="26"/>
      <c r="C180" s="14"/>
      <c r="D180" s="26"/>
      <c r="E180" s="13"/>
      <c r="F180" s="26" t="s">
        <v>35</v>
      </c>
      <c r="G180" s="26" t="s">
        <v>3648</v>
      </c>
      <c r="H180" s="26" t="s">
        <v>3649</v>
      </c>
      <c r="I180" s="26" t="s">
        <v>3650</v>
      </c>
      <c r="J180" s="26"/>
      <c r="K180" s="26" t="s">
        <v>3651</v>
      </c>
      <c r="L180" s="72">
        <v>44397</v>
      </c>
      <c r="M180" s="93"/>
      <c r="N180" s="24" t="str">
        <f>IF(O180="","",VLOOKUP(O180,Mapping!AT:AU,2,FALSE))</f>
        <v/>
      </c>
      <c r="O180" s="13"/>
    </row>
    <row r="181" spans="1:15">
      <c r="A181" s="106">
        <v>20060093</v>
      </c>
      <c r="B181" s="26"/>
      <c r="C181" s="14" t="s">
        <v>906</v>
      </c>
      <c r="D181" s="26"/>
      <c r="E181" s="13"/>
      <c r="F181" s="26" t="s">
        <v>3624</v>
      </c>
      <c r="G181" s="26">
        <v>9</v>
      </c>
      <c r="H181" s="26" t="s">
        <v>1301</v>
      </c>
      <c r="I181" s="26" t="s">
        <v>3643</v>
      </c>
      <c r="J181" s="26" t="s">
        <v>3644</v>
      </c>
      <c r="K181" s="26" t="s">
        <v>3645</v>
      </c>
      <c r="L181" s="72">
        <v>44399</v>
      </c>
      <c r="M181" s="93"/>
      <c r="N181" s="24" t="str">
        <f>IF(O181="","",VLOOKUP(O181,Mapping!AT:AU,2,FALSE))</f>
        <v/>
      </c>
      <c r="O181" s="13"/>
    </row>
    <row r="182" spans="1:15">
      <c r="A182" s="106">
        <v>20060099</v>
      </c>
      <c r="B182" s="26"/>
      <c r="C182" s="14" t="s">
        <v>906</v>
      </c>
      <c r="D182" s="26"/>
      <c r="E182" s="13"/>
      <c r="F182" s="26" t="s">
        <v>3624</v>
      </c>
      <c r="G182" s="26">
        <v>9</v>
      </c>
      <c r="H182" s="26" t="s">
        <v>1301</v>
      </c>
      <c r="I182" s="26" t="s">
        <v>3643</v>
      </c>
      <c r="J182" s="26" t="s">
        <v>3644</v>
      </c>
      <c r="K182" s="26" t="s">
        <v>3645</v>
      </c>
      <c r="L182" s="72">
        <v>44399</v>
      </c>
      <c r="M182" s="93"/>
      <c r="N182" s="24" t="str">
        <f>IF(O182="","",VLOOKUP(O182,Mapping!AT:AU,2,FALSE))</f>
        <v/>
      </c>
      <c r="O182" s="13"/>
    </row>
    <row r="183" spans="1:15">
      <c r="A183" s="106">
        <v>20130400</v>
      </c>
      <c r="B183" s="26"/>
      <c r="C183" s="14" t="s">
        <v>906</v>
      </c>
      <c r="D183" s="26"/>
      <c r="E183" s="13"/>
      <c r="F183" s="26" t="s">
        <v>3624</v>
      </c>
      <c r="G183" s="26">
        <v>9</v>
      </c>
      <c r="H183" s="26" t="s">
        <v>1301</v>
      </c>
      <c r="I183" s="26" t="s">
        <v>3643</v>
      </c>
      <c r="J183" s="26" t="s">
        <v>3644</v>
      </c>
      <c r="K183" s="26" t="s">
        <v>3645</v>
      </c>
      <c r="L183" s="72">
        <v>44399</v>
      </c>
      <c r="M183" s="93"/>
      <c r="N183" s="24" t="str">
        <f>IF(O183="","",VLOOKUP(O183,Mapping!AT:AU,2,FALSE))</f>
        <v/>
      </c>
      <c r="O183" s="13"/>
    </row>
    <row r="184" spans="1:15">
      <c r="A184" s="106">
        <v>20150975</v>
      </c>
      <c r="B184" s="26"/>
      <c r="C184" s="14" t="s">
        <v>906</v>
      </c>
      <c r="D184" s="26"/>
      <c r="E184" s="13"/>
      <c r="F184" s="26" t="s">
        <v>3624</v>
      </c>
      <c r="G184" s="26">
        <v>9</v>
      </c>
      <c r="H184" s="26" t="s">
        <v>1301</v>
      </c>
      <c r="I184" s="26" t="s">
        <v>3643</v>
      </c>
      <c r="J184" s="26" t="s">
        <v>3644</v>
      </c>
      <c r="K184" s="26" t="s">
        <v>3645</v>
      </c>
      <c r="L184" s="72">
        <v>44399</v>
      </c>
      <c r="M184" s="93"/>
      <c r="N184" s="24" t="str">
        <f>IF(O184="","",VLOOKUP(O184,Mapping!AT:AU,2,FALSE))</f>
        <v/>
      </c>
      <c r="O184" s="13"/>
    </row>
    <row r="185" spans="1:15">
      <c r="A185" s="106">
        <v>20152915</v>
      </c>
      <c r="B185" s="26"/>
      <c r="C185" s="14" t="s">
        <v>906</v>
      </c>
      <c r="D185" s="26"/>
      <c r="E185" s="13"/>
      <c r="F185" s="26" t="s">
        <v>3624</v>
      </c>
      <c r="G185" s="26">
        <v>9</v>
      </c>
      <c r="H185" s="26" t="s">
        <v>1301</v>
      </c>
      <c r="I185" s="26" t="s">
        <v>3643</v>
      </c>
      <c r="J185" s="26" t="s">
        <v>3644</v>
      </c>
      <c r="K185" s="26" t="s">
        <v>3645</v>
      </c>
      <c r="L185" s="72">
        <v>44399</v>
      </c>
      <c r="M185" s="93"/>
      <c r="N185" s="24" t="str">
        <f>IF(O185="","",VLOOKUP(O185,Mapping!AT:AU,2,FALSE))</f>
        <v/>
      </c>
      <c r="O185" s="13"/>
    </row>
    <row r="186" spans="1:15">
      <c r="A186" s="106">
        <v>19950136</v>
      </c>
      <c r="B186" s="26"/>
      <c r="C186" s="14" t="s">
        <v>906</v>
      </c>
      <c r="D186" s="26"/>
      <c r="E186" s="13"/>
      <c r="F186" s="26" t="s">
        <v>3624</v>
      </c>
      <c r="G186" s="26">
        <v>9</v>
      </c>
      <c r="H186" s="26" t="s">
        <v>1301</v>
      </c>
      <c r="I186" s="26" t="s">
        <v>3643</v>
      </c>
      <c r="J186" s="26" t="s">
        <v>3644</v>
      </c>
      <c r="K186" s="26" t="s">
        <v>3645</v>
      </c>
      <c r="L186" s="72">
        <v>44399</v>
      </c>
      <c r="M186" s="93"/>
      <c r="N186" s="24" t="str">
        <f>IF(O186="","",VLOOKUP(O186,Mapping!AT:AU,2,FALSE))</f>
        <v/>
      </c>
      <c r="O186" s="13"/>
    </row>
    <row r="187" spans="1:15">
      <c r="A187" s="106">
        <v>20131157</v>
      </c>
      <c r="B187" s="26"/>
      <c r="C187" s="14" t="s">
        <v>906</v>
      </c>
      <c r="D187" s="26"/>
      <c r="E187" s="13"/>
      <c r="F187" s="26" t="s">
        <v>3624</v>
      </c>
      <c r="G187" s="26">
        <v>9</v>
      </c>
      <c r="H187" s="26" t="s">
        <v>1301</v>
      </c>
      <c r="I187" s="26" t="s">
        <v>3643</v>
      </c>
      <c r="J187" s="26" t="s">
        <v>3644</v>
      </c>
      <c r="K187" s="26" t="s">
        <v>3645</v>
      </c>
      <c r="L187" s="72">
        <v>44399</v>
      </c>
      <c r="M187" s="93"/>
      <c r="N187" s="24" t="str">
        <f>IF(O187="","",VLOOKUP(O187,Mapping!AT:AU,2,FALSE))</f>
        <v/>
      </c>
      <c r="O187" s="13"/>
    </row>
    <row r="188" spans="1:15">
      <c r="A188" s="106">
        <v>20196928</v>
      </c>
      <c r="B188" s="26"/>
      <c r="C188" s="14" t="s">
        <v>906</v>
      </c>
      <c r="D188" s="26"/>
      <c r="E188" s="13"/>
      <c r="F188" s="26" t="s">
        <v>3624</v>
      </c>
      <c r="G188" s="26">
        <v>9</v>
      </c>
      <c r="H188" s="26" t="s">
        <v>1301</v>
      </c>
      <c r="I188" s="26" t="s">
        <v>3643</v>
      </c>
      <c r="J188" s="26" t="s">
        <v>3644</v>
      </c>
      <c r="K188" s="26" t="s">
        <v>3645</v>
      </c>
      <c r="L188" s="72">
        <v>44399</v>
      </c>
      <c r="M188" s="93"/>
      <c r="N188" s="24" t="str">
        <f>IF(O188="","",VLOOKUP(O188,Mapping!AT:AU,2,FALSE))</f>
        <v/>
      </c>
      <c r="O188" s="13"/>
    </row>
    <row r="189" spans="1:15" ht="24" customHeight="1">
      <c r="A189" s="108" t="s">
        <v>3652</v>
      </c>
      <c r="B189" s="26"/>
      <c r="C189" s="14" t="s">
        <v>906</v>
      </c>
      <c r="D189" s="26"/>
      <c r="E189" s="13"/>
      <c r="F189" s="26" t="s">
        <v>3624</v>
      </c>
      <c r="G189" s="26">
        <v>9</v>
      </c>
      <c r="H189" s="26" t="s">
        <v>1301</v>
      </c>
      <c r="I189" s="26" t="s">
        <v>3643</v>
      </c>
      <c r="J189" s="26" t="s">
        <v>3644</v>
      </c>
      <c r="K189" s="26" t="s">
        <v>3645</v>
      </c>
      <c r="L189" s="72">
        <v>44399</v>
      </c>
      <c r="M189" s="93"/>
      <c r="N189" s="24" t="str">
        <f>IF(O189="","",VLOOKUP(O189,Mapping!AT:AU,2,FALSE))</f>
        <v/>
      </c>
      <c r="O189" s="13"/>
    </row>
    <row r="190" spans="1:15">
      <c r="A190" s="26">
        <v>19920200</v>
      </c>
      <c r="B190" s="26"/>
      <c r="C190" s="14" t="s">
        <v>906</v>
      </c>
      <c r="D190" s="26"/>
      <c r="E190" s="13"/>
      <c r="F190" s="26" t="s">
        <v>3624</v>
      </c>
      <c r="G190" s="26">
        <v>9</v>
      </c>
      <c r="H190" s="26" t="s">
        <v>1301</v>
      </c>
      <c r="I190" s="26" t="s">
        <v>3643</v>
      </c>
      <c r="J190" s="26" t="s">
        <v>3644</v>
      </c>
      <c r="K190" s="26" t="s">
        <v>3645</v>
      </c>
      <c r="L190" s="72">
        <v>44399</v>
      </c>
      <c r="M190" s="93"/>
      <c r="N190" s="24" t="str">
        <f>IF(O190="","",VLOOKUP(O190,Mapping!AT:AU,2,FALSE))</f>
        <v/>
      </c>
      <c r="O190" s="13"/>
    </row>
    <row r="191" spans="1:15">
      <c r="A191" s="106">
        <v>20060093</v>
      </c>
      <c r="B191" s="26"/>
      <c r="C191" s="14" t="s">
        <v>906</v>
      </c>
      <c r="D191" s="26"/>
      <c r="E191" s="13"/>
      <c r="F191" s="26" t="s">
        <v>3653</v>
      </c>
      <c r="G191" s="26"/>
      <c r="H191" s="26" t="s">
        <v>1301</v>
      </c>
      <c r="I191" s="26" t="s">
        <v>3654</v>
      </c>
      <c r="J191" s="26" t="s">
        <v>3644</v>
      </c>
      <c r="K191" s="26" t="s">
        <v>3645</v>
      </c>
      <c r="L191" s="72">
        <v>44399</v>
      </c>
      <c r="M191" s="93"/>
      <c r="N191" s="24"/>
      <c r="O191" s="13"/>
    </row>
    <row r="192" spans="1:15">
      <c r="A192" s="106">
        <v>20060099</v>
      </c>
      <c r="B192" s="26"/>
      <c r="C192" s="14" t="s">
        <v>906</v>
      </c>
      <c r="D192" s="26"/>
      <c r="E192" s="13"/>
      <c r="F192" s="26" t="s">
        <v>3653</v>
      </c>
      <c r="G192" s="26"/>
      <c r="H192" s="26" t="s">
        <v>1301</v>
      </c>
      <c r="I192" s="26" t="s">
        <v>3654</v>
      </c>
      <c r="J192" s="26" t="s">
        <v>3644</v>
      </c>
      <c r="K192" s="26" t="s">
        <v>3645</v>
      </c>
      <c r="L192" s="72">
        <v>44399</v>
      </c>
      <c r="M192" s="93"/>
      <c r="N192" s="24"/>
      <c r="O192" s="13"/>
    </row>
    <row r="193" spans="1:15">
      <c r="A193" s="106">
        <v>20130400</v>
      </c>
      <c r="B193" s="26"/>
      <c r="C193" s="14" t="s">
        <v>906</v>
      </c>
      <c r="D193" s="26"/>
      <c r="E193" s="13"/>
      <c r="F193" s="26" t="s">
        <v>3653</v>
      </c>
      <c r="G193" s="26"/>
      <c r="H193" s="26" t="s">
        <v>1301</v>
      </c>
      <c r="I193" s="26" t="s">
        <v>3654</v>
      </c>
      <c r="J193" s="26" t="s">
        <v>3644</v>
      </c>
      <c r="K193" s="26" t="s">
        <v>3645</v>
      </c>
      <c r="L193" s="72">
        <v>44399</v>
      </c>
      <c r="M193" s="93"/>
      <c r="N193" s="24"/>
      <c r="O193" s="13"/>
    </row>
    <row r="194" spans="1:15">
      <c r="A194" s="106">
        <v>20150975</v>
      </c>
      <c r="B194" s="26"/>
      <c r="C194" s="14" t="s">
        <v>906</v>
      </c>
      <c r="D194" s="26"/>
      <c r="E194" s="13"/>
      <c r="F194" s="26" t="s">
        <v>3653</v>
      </c>
      <c r="G194" s="26"/>
      <c r="H194" s="26" t="s">
        <v>1301</v>
      </c>
      <c r="I194" s="26" t="s">
        <v>3654</v>
      </c>
      <c r="J194" s="26" t="s">
        <v>3644</v>
      </c>
      <c r="K194" s="26" t="s">
        <v>3645</v>
      </c>
      <c r="L194" s="72">
        <v>44399</v>
      </c>
      <c r="M194" s="93"/>
      <c r="N194" s="24"/>
      <c r="O194" s="13"/>
    </row>
    <row r="195" spans="1:15">
      <c r="A195" s="106">
        <v>20152915</v>
      </c>
      <c r="B195" s="26"/>
      <c r="C195" s="14" t="s">
        <v>906</v>
      </c>
      <c r="D195" s="26"/>
      <c r="E195" s="13"/>
      <c r="F195" s="26" t="s">
        <v>3653</v>
      </c>
      <c r="G195" s="26"/>
      <c r="H195" s="26" t="s">
        <v>1301</v>
      </c>
      <c r="I195" s="26" t="s">
        <v>3654</v>
      </c>
      <c r="J195" s="26" t="s">
        <v>3644</v>
      </c>
      <c r="K195" s="26" t="s">
        <v>3645</v>
      </c>
      <c r="L195" s="72">
        <v>44399</v>
      </c>
      <c r="M195" s="93"/>
      <c r="N195" s="24"/>
      <c r="O195" s="13"/>
    </row>
    <row r="196" spans="1:15">
      <c r="A196" s="106">
        <v>19950136</v>
      </c>
      <c r="B196" s="26"/>
      <c r="C196" s="14" t="s">
        <v>906</v>
      </c>
      <c r="D196" s="26"/>
      <c r="E196" s="13"/>
      <c r="F196" s="26" t="s">
        <v>3653</v>
      </c>
      <c r="G196" s="26"/>
      <c r="H196" s="26" t="s">
        <v>1301</v>
      </c>
      <c r="I196" s="26" t="s">
        <v>3654</v>
      </c>
      <c r="J196" s="26" t="s">
        <v>3644</v>
      </c>
      <c r="K196" s="26" t="s">
        <v>3645</v>
      </c>
      <c r="L196" s="72">
        <v>44399</v>
      </c>
      <c r="M196" s="93"/>
      <c r="N196" s="24"/>
      <c r="O196" s="13"/>
    </row>
    <row r="197" spans="1:15">
      <c r="A197" s="106">
        <v>20131157</v>
      </c>
      <c r="B197" s="26"/>
      <c r="C197" s="14" t="s">
        <v>906</v>
      </c>
      <c r="D197" s="26"/>
      <c r="E197" s="13"/>
      <c r="F197" s="26" t="s">
        <v>3653</v>
      </c>
      <c r="G197" s="26"/>
      <c r="H197" s="26" t="s">
        <v>1301</v>
      </c>
      <c r="I197" s="26" t="s">
        <v>3654</v>
      </c>
      <c r="J197" s="26" t="s">
        <v>3644</v>
      </c>
      <c r="K197" s="26" t="s">
        <v>3645</v>
      </c>
      <c r="L197" s="72">
        <v>44399</v>
      </c>
      <c r="M197" s="93"/>
      <c r="N197" s="24"/>
      <c r="O197" s="13"/>
    </row>
    <row r="198" spans="1:15">
      <c r="A198" s="106">
        <v>20196928</v>
      </c>
      <c r="B198" s="26"/>
      <c r="C198" s="14" t="s">
        <v>906</v>
      </c>
      <c r="D198" s="26"/>
      <c r="E198" s="13"/>
      <c r="F198" s="26" t="s">
        <v>3653</v>
      </c>
      <c r="G198" s="26"/>
      <c r="H198" s="26" t="s">
        <v>1301</v>
      </c>
      <c r="I198" s="26" t="s">
        <v>3654</v>
      </c>
      <c r="J198" s="26" t="s">
        <v>3644</v>
      </c>
      <c r="K198" s="26" t="s">
        <v>3645</v>
      </c>
      <c r="L198" s="72">
        <v>44399</v>
      </c>
      <c r="M198" s="93"/>
      <c r="N198" s="24"/>
      <c r="O198" s="13"/>
    </row>
    <row r="199" spans="1:15" ht="29">
      <c r="A199" s="108" t="s">
        <v>3652</v>
      </c>
      <c r="B199" s="26"/>
      <c r="C199" s="14" t="s">
        <v>906</v>
      </c>
      <c r="D199" s="26"/>
      <c r="E199" s="13"/>
      <c r="F199" s="26" t="s">
        <v>3653</v>
      </c>
      <c r="G199" s="26"/>
      <c r="H199" s="26" t="s">
        <v>1301</v>
      </c>
      <c r="I199" s="26" t="s">
        <v>3654</v>
      </c>
      <c r="J199" s="26" t="s">
        <v>3644</v>
      </c>
      <c r="K199" s="26" t="s">
        <v>3645</v>
      </c>
      <c r="L199" s="72">
        <v>44399</v>
      </c>
      <c r="M199" s="93"/>
      <c r="N199" s="24"/>
      <c r="O199" s="13"/>
    </row>
    <row r="200" spans="1:15">
      <c r="A200" s="26">
        <v>19920200</v>
      </c>
      <c r="B200" s="26"/>
      <c r="C200" s="14" t="s">
        <v>906</v>
      </c>
      <c r="D200" s="26"/>
      <c r="E200" s="13"/>
      <c r="F200" s="26" t="s">
        <v>3653</v>
      </c>
      <c r="G200" s="26"/>
      <c r="H200" s="26" t="s">
        <v>1301</v>
      </c>
      <c r="I200" s="26" t="s">
        <v>3654</v>
      </c>
      <c r="J200" s="26" t="s">
        <v>3644</v>
      </c>
      <c r="K200" s="26" t="s">
        <v>3645</v>
      </c>
      <c r="L200" s="72">
        <v>44399</v>
      </c>
      <c r="M200" s="93"/>
      <c r="N200" s="24"/>
      <c r="O200" s="13"/>
    </row>
    <row r="201" spans="1:15">
      <c r="A201" s="1"/>
      <c r="B201" s="26"/>
      <c r="C201" s="14"/>
      <c r="D201" s="26"/>
      <c r="E201" s="13"/>
      <c r="F201" s="26"/>
      <c r="G201" s="26"/>
      <c r="H201" s="26"/>
      <c r="I201" s="26"/>
      <c r="J201" s="26"/>
      <c r="K201" s="26"/>
      <c r="L201" s="72"/>
      <c r="M201" s="93"/>
      <c r="N201" s="24"/>
      <c r="O201" s="13"/>
    </row>
    <row r="202" spans="1:15">
      <c r="A202" s="109">
        <v>19891015</v>
      </c>
      <c r="B202" s="26"/>
      <c r="C202" s="14"/>
      <c r="D202" s="26"/>
      <c r="E202" s="13"/>
      <c r="F202" s="26" t="s">
        <v>35</v>
      </c>
      <c r="G202" s="26" t="s">
        <v>3648</v>
      </c>
      <c r="H202" s="26" t="s">
        <v>3649</v>
      </c>
      <c r="I202" s="26" t="s">
        <v>3650</v>
      </c>
      <c r="J202" s="26"/>
      <c r="K202" s="26" t="s">
        <v>72</v>
      </c>
      <c r="L202" s="72">
        <v>44364</v>
      </c>
      <c r="M202" s="93"/>
      <c r="N202" s="24">
        <f>IF(O202="","",VLOOKUP(O202,Mapping!AT:AU,2,FALSE))</f>
        <v>2</v>
      </c>
      <c r="O202" s="13" t="s">
        <v>1</v>
      </c>
    </row>
    <row r="203" spans="1:15">
      <c r="A203" s="109">
        <v>19891053</v>
      </c>
      <c r="B203" s="26"/>
      <c r="C203" s="14"/>
      <c r="D203" s="26"/>
      <c r="E203" s="13"/>
      <c r="F203" s="26" t="s">
        <v>35</v>
      </c>
      <c r="G203" s="26" t="s">
        <v>3648</v>
      </c>
      <c r="H203" s="26" t="s">
        <v>3649</v>
      </c>
      <c r="I203" s="26" t="s">
        <v>3650</v>
      </c>
      <c r="J203" s="26"/>
      <c r="K203" s="26" t="s">
        <v>72</v>
      </c>
      <c r="L203" s="72">
        <v>44364</v>
      </c>
      <c r="M203" s="93"/>
      <c r="N203" s="24">
        <f>IF(O203="","",VLOOKUP(O203,Mapping!AT:AU,2,FALSE))</f>
        <v>2</v>
      </c>
      <c r="O203" s="13" t="s">
        <v>1</v>
      </c>
    </row>
    <row r="204" spans="1:15">
      <c r="A204" s="109">
        <v>19910006</v>
      </c>
      <c r="B204" s="26"/>
      <c r="C204" s="14"/>
      <c r="D204" s="26"/>
      <c r="E204" s="13"/>
      <c r="F204" s="26" t="s">
        <v>35</v>
      </c>
      <c r="G204" s="26" t="s">
        <v>3648</v>
      </c>
      <c r="H204" s="26" t="s">
        <v>3649</v>
      </c>
      <c r="I204" s="26" t="s">
        <v>3650</v>
      </c>
      <c r="J204" s="26"/>
      <c r="K204" s="26" t="s">
        <v>72</v>
      </c>
      <c r="L204" s="72">
        <v>44364</v>
      </c>
      <c r="M204" s="93"/>
      <c r="N204" s="24">
        <f>IF(O204="","",VLOOKUP(O204,Mapping!AT:AU,2,FALSE))</f>
        <v>2</v>
      </c>
      <c r="O204" s="13" t="s">
        <v>1</v>
      </c>
    </row>
    <row r="205" spans="1:15">
      <c r="A205" s="109">
        <v>19910318</v>
      </c>
      <c r="B205" s="26"/>
      <c r="C205" s="14"/>
      <c r="D205" s="26"/>
      <c r="E205" s="13"/>
      <c r="F205" s="26" t="s">
        <v>35</v>
      </c>
      <c r="G205" s="26" t="s">
        <v>3648</v>
      </c>
      <c r="H205" s="26" t="s">
        <v>3649</v>
      </c>
      <c r="I205" s="26" t="s">
        <v>3650</v>
      </c>
      <c r="J205" s="26"/>
      <c r="K205" s="26" t="s">
        <v>72</v>
      </c>
      <c r="L205" s="72">
        <v>44364</v>
      </c>
      <c r="M205" s="93"/>
      <c r="N205" s="24">
        <f>IF(O205="","",VLOOKUP(O205,Mapping!AT:AU,2,FALSE))</f>
        <v>2</v>
      </c>
      <c r="O205" s="13" t="s">
        <v>1</v>
      </c>
    </row>
    <row r="206" spans="1:15">
      <c r="A206" s="109">
        <v>19910334</v>
      </c>
      <c r="B206" s="26"/>
      <c r="C206" s="14"/>
      <c r="D206" s="26"/>
      <c r="E206" s="13"/>
      <c r="F206" s="26" t="s">
        <v>35</v>
      </c>
      <c r="G206" s="26" t="s">
        <v>3648</v>
      </c>
      <c r="H206" s="26" t="s">
        <v>3649</v>
      </c>
      <c r="I206" s="26" t="s">
        <v>3650</v>
      </c>
      <c r="J206" s="26"/>
      <c r="K206" s="26" t="s">
        <v>72</v>
      </c>
      <c r="L206" s="72">
        <v>44364</v>
      </c>
      <c r="M206" s="93"/>
      <c r="N206" s="24">
        <f>IF(O206="","",VLOOKUP(O206,Mapping!AT:AU,2,FALSE))</f>
        <v>2</v>
      </c>
      <c r="O206" s="13" t="s">
        <v>1</v>
      </c>
    </row>
    <row r="207" spans="1:15">
      <c r="A207" s="109">
        <v>19920001</v>
      </c>
      <c r="B207" s="26"/>
      <c r="C207" s="14"/>
      <c r="D207" s="26"/>
      <c r="E207" s="13"/>
      <c r="F207" s="26" t="s">
        <v>35</v>
      </c>
      <c r="G207" s="26" t="s">
        <v>3648</v>
      </c>
      <c r="H207" s="26" t="s">
        <v>3649</v>
      </c>
      <c r="I207" s="26" t="s">
        <v>3650</v>
      </c>
      <c r="J207" s="26"/>
      <c r="K207" s="26" t="s">
        <v>72</v>
      </c>
      <c r="L207" s="72">
        <v>44364</v>
      </c>
      <c r="M207" s="93"/>
      <c r="N207" s="24">
        <f>IF(O207="","",VLOOKUP(O207,Mapping!AT:AU,2,FALSE))</f>
        <v>2</v>
      </c>
      <c r="O207" s="13" t="s">
        <v>1</v>
      </c>
    </row>
    <row r="208" spans="1:15">
      <c r="A208" s="109">
        <v>19920035</v>
      </c>
      <c r="B208" s="26"/>
      <c r="C208" s="14"/>
      <c r="D208" s="26"/>
      <c r="E208" s="13"/>
      <c r="F208" s="26" t="s">
        <v>35</v>
      </c>
      <c r="G208" s="26" t="s">
        <v>3648</v>
      </c>
      <c r="H208" s="26" t="s">
        <v>3649</v>
      </c>
      <c r="I208" s="26" t="s">
        <v>3650</v>
      </c>
      <c r="J208" s="26"/>
      <c r="K208" s="26" t="s">
        <v>72</v>
      </c>
      <c r="L208" s="72">
        <v>44364</v>
      </c>
      <c r="M208" s="93"/>
      <c r="N208" s="24">
        <f>IF(O208="","",VLOOKUP(O208,Mapping!AT:AU,2,FALSE))</f>
        <v>2</v>
      </c>
      <c r="O208" s="13" t="s">
        <v>1</v>
      </c>
    </row>
    <row r="209" spans="1:15">
      <c r="A209" s="109">
        <v>19920077</v>
      </c>
      <c r="B209" s="26"/>
      <c r="C209" s="14"/>
      <c r="D209" s="26"/>
      <c r="E209" s="13"/>
      <c r="F209" s="26" t="s">
        <v>35</v>
      </c>
      <c r="G209" s="26" t="s">
        <v>3648</v>
      </c>
      <c r="H209" s="26" t="s">
        <v>3649</v>
      </c>
      <c r="I209" s="26" t="s">
        <v>3650</v>
      </c>
      <c r="J209" s="26"/>
      <c r="K209" s="26" t="s">
        <v>72</v>
      </c>
      <c r="L209" s="72">
        <v>44364</v>
      </c>
      <c r="M209" s="93"/>
      <c r="N209" s="24">
        <f>IF(O209="","",VLOOKUP(O209,Mapping!AT:AU,2,FALSE))</f>
        <v>2</v>
      </c>
      <c r="O209" s="13" t="s">
        <v>1</v>
      </c>
    </row>
    <row r="210" spans="1:15">
      <c r="A210" s="109">
        <v>19920179</v>
      </c>
      <c r="B210" s="26"/>
      <c r="C210" s="14"/>
      <c r="D210" s="26"/>
      <c r="E210" s="13"/>
      <c r="F210" s="26" t="s">
        <v>35</v>
      </c>
      <c r="G210" s="26" t="s">
        <v>3648</v>
      </c>
      <c r="H210" s="26" t="s">
        <v>3649</v>
      </c>
      <c r="I210" s="26" t="s">
        <v>3650</v>
      </c>
      <c r="J210" s="26"/>
      <c r="K210" s="26" t="s">
        <v>72</v>
      </c>
      <c r="L210" s="72">
        <v>44364</v>
      </c>
      <c r="M210" s="93"/>
      <c r="N210" s="24">
        <f>IF(O210="","",VLOOKUP(O210,Mapping!AT:AU,2,FALSE))</f>
        <v>2</v>
      </c>
      <c r="O210" s="13" t="s">
        <v>1</v>
      </c>
    </row>
    <row r="211" spans="1:15">
      <c r="A211" s="109">
        <v>19920194</v>
      </c>
      <c r="B211" s="26"/>
      <c r="C211" s="14"/>
      <c r="D211" s="26"/>
      <c r="E211" s="13"/>
      <c r="F211" s="26" t="s">
        <v>35</v>
      </c>
      <c r="G211" s="26" t="s">
        <v>3648</v>
      </c>
      <c r="H211" s="26" t="s">
        <v>3649</v>
      </c>
      <c r="I211" s="26" t="s">
        <v>3650</v>
      </c>
      <c r="J211" s="26"/>
      <c r="K211" s="26" t="s">
        <v>72</v>
      </c>
      <c r="L211" s="72">
        <v>44364</v>
      </c>
      <c r="M211" s="93"/>
      <c r="N211" s="24">
        <f>IF(O211="","",VLOOKUP(O211,Mapping!AT:AU,2,FALSE))</f>
        <v>2</v>
      </c>
      <c r="O211" s="13" t="s">
        <v>1</v>
      </c>
    </row>
    <row r="212" spans="1:15">
      <c r="A212" s="109">
        <v>19920200</v>
      </c>
      <c r="B212" s="26"/>
      <c r="C212" s="14"/>
      <c r="D212" s="26"/>
      <c r="E212" s="13"/>
      <c r="F212" s="26" t="s">
        <v>35</v>
      </c>
      <c r="G212" s="26" t="s">
        <v>3648</v>
      </c>
      <c r="H212" s="26" t="s">
        <v>3649</v>
      </c>
      <c r="I212" s="26" t="s">
        <v>3650</v>
      </c>
      <c r="J212" s="26"/>
      <c r="K212" s="26" t="s">
        <v>72</v>
      </c>
      <c r="L212" s="72">
        <v>44364</v>
      </c>
      <c r="M212" s="93"/>
      <c r="N212" s="24">
        <f>IF(O212="","",VLOOKUP(O212,Mapping!AT:AU,2,FALSE))</f>
        <v>2</v>
      </c>
      <c r="O212" s="13" t="s">
        <v>1</v>
      </c>
    </row>
    <row r="213" spans="1:15">
      <c r="A213" s="109">
        <v>19930148</v>
      </c>
      <c r="B213" s="26"/>
      <c r="C213" s="14"/>
      <c r="D213" s="26"/>
      <c r="E213" s="13"/>
      <c r="F213" s="26" t="s">
        <v>35</v>
      </c>
      <c r="G213" s="26" t="s">
        <v>3648</v>
      </c>
      <c r="H213" s="26" t="s">
        <v>3649</v>
      </c>
      <c r="I213" s="26" t="s">
        <v>3650</v>
      </c>
      <c r="J213" s="26"/>
      <c r="K213" s="26" t="s">
        <v>72</v>
      </c>
      <c r="L213" s="72">
        <v>44364</v>
      </c>
      <c r="M213" s="93"/>
      <c r="N213" s="24">
        <f>IF(O213="","",VLOOKUP(O213,Mapping!AT:AU,2,FALSE))</f>
        <v>2</v>
      </c>
      <c r="O213" s="13" t="s">
        <v>1</v>
      </c>
    </row>
    <row r="214" spans="1:15">
      <c r="A214" s="109">
        <v>19930154</v>
      </c>
      <c r="B214" s="26"/>
      <c r="C214" s="14"/>
      <c r="D214" s="26"/>
      <c r="E214" s="13"/>
      <c r="F214" s="26" t="s">
        <v>35</v>
      </c>
      <c r="G214" s="26" t="s">
        <v>3648</v>
      </c>
      <c r="H214" s="26" t="s">
        <v>3649</v>
      </c>
      <c r="I214" s="26" t="s">
        <v>3650</v>
      </c>
      <c r="J214" s="26"/>
      <c r="K214" s="26" t="s">
        <v>72</v>
      </c>
      <c r="L214" s="72">
        <v>44364</v>
      </c>
      <c r="M214" s="93"/>
      <c r="N214" s="24">
        <f>IF(O214="","",VLOOKUP(O214,Mapping!AT:AU,2,FALSE))</f>
        <v>2</v>
      </c>
      <c r="O214" s="13" t="s">
        <v>1</v>
      </c>
    </row>
    <row r="215" spans="1:15">
      <c r="A215" s="109">
        <v>19930222</v>
      </c>
      <c r="B215" s="26"/>
      <c r="C215" s="14"/>
      <c r="D215" s="26"/>
      <c r="E215" s="13"/>
      <c r="F215" s="26" t="s">
        <v>35</v>
      </c>
      <c r="G215" s="26" t="s">
        <v>3648</v>
      </c>
      <c r="H215" s="26" t="s">
        <v>3649</v>
      </c>
      <c r="I215" s="26" t="s">
        <v>3650</v>
      </c>
      <c r="J215" s="26"/>
      <c r="K215" s="26" t="s">
        <v>72</v>
      </c>
      <c r="L215" s="72">
        <v>44364</v>
      </c>
      <c r="M215" s="93"/>
      <c r="N215" s="24">
        <f>IF(O215="","",VLOOKUP(O215,Mapping!AT:AU,2,FALSE))</f>
        <v>2</v>
      </c>
      <c r="O215" s="13" t="s">
        <v>1</v>
      </c>
    </row>
    <row r="216" spans="1:15">
      <c r="A216" s="109">
        <v>19950030</v>
      </c>
      <c r="B216" s="26"/>
      <c r="C216" s="14"/>
      <c r="D216" s="26"/>
      <c r="E216" s="13"/>
      <c r="F216" s="26" t="s">
        <v>35</v>
      </c>
      <c r="G216" s="26" t="s">
        <v>3648</v>
      </c>
      <c r="H216" s="26" t="s">
        <v>3649</v>
      </c>
      <c r="I216" s="26" t="s">
        <v>3650</v>
      </c>
      <c r="J216" s="26"/>
      <c r="K216" s="26" t="s">
        <v>72</v>
      </c>
      <c r="L216" s="72">
        <v>44364</v>
      </c>
      <c r="M216" s="93"/>
      <c r="N216" s="24">
        <f>IF(O216="","",VLOOKUP(O216,Mapping!AT:AU,2,FALSE))</f>
        <v>2</v>
      </c>
      <c r="O216" s="13" t="s">
        <v>1</v>
      </c>
    </row>
    <row r="217" spans="1:15">
      <c r="A217" s="109">
        <v>19960064</v>
      </c>
      <c r="B217" s="26"/>
      <c r="C217" s="14"/>
      <c r="D217" s="26"/>
      <c r="E217" s="13"/>
      <c r="F217" s="26" t="s">
        <v>35</v>
      </c>
      <c r="G217" s="26" t="s">
        <v>3648</v>
      </c>
      <c r="H217" s="26" t="s">
        <v>3649</v>
      </c>
      <c r="I217" s="26" t="s">
        <v>3650</v>
      </c>
      <c r="J217" s="26"/>
      <c r="K217" s="26" t="s">
        <v>72</v>
      </c>
      <c r="L217" s="72">
        <v>44364</v>
      </c>
      <c r="M217" s="93"/>
      <c r="N217" s="24">
        <f>IF(O217="","",VLOOKUP(O217,Mapping!AT:AU,2,FALSE))</f>
        <v>2</v>
      </c>
      <c r="O217" s="13" t="s">
        <v>1</v>
      </c>
    </row>
    <row r="218" spans="1:15">
      <c r="A218" s="109">
        <v>20100742</v>
      </c>
      <c r="B218" s="26"/>
      <c r="C218" s="14"/>
      <c r="D218" s="26"/>
      <c r="E218" s="13"/>
      <c r="F218" s="26" t="s">
        <v>35</v>
      </c>
      <c r="G218" s="26" t="s">
        <v>3648</v>
      </c>
      <c r="H218" s="26" t="s">
        <v>3649</v>
      </c>
      <c r="I218" s="26" t="s">
        <v>3650</v>
      </c>
      <c r="J218" s="26"/>
      <c r="K218" s="26" t="s">
        <v>72</v>
      </c>
      <c r="L218" s="72">
        <v>44364</v>
      </c>
      <c r="M218" s="93"/>
      <c r="N218" s="24">
        <f>IF(O218="","",VLOOKUP(O218,Mapping!AT:AU,2,FALSE))</f>
        <v>2</v>
      </c>
      <c r="O218" s="13" t="s">
        <v>1</v>
      </c>
    </row>
    <row r="219" spans="1:15">
      <c r="A219" s="109">
        <v>20110137</v>
      </c>
      <c r="B219" s="26"/>
      <c r="C219" s="14"/>
      <c r="D219" s="26"/>
      <c r="E219" s="13"/>
      <c r="F219" s="26" t="s">
        <v>35</v>
      </c>
      <c r="G219" s="26" t="s">
        <v>3648</v>
      </c>
      <c r="H219" s="26" t="s">
        <v>3649</v>
      </c>
      <c r="I219" s="26" t="s">
        <v>3650</v>
      </c>
      <c r="J219" s="26"/>
      <c r="K219" s="26" t="s">
        <v>72</v>
      </c>
      <c r="L219" s="72">
        <v>44364</v>
      </c>
      <c r="M219" s="93"/>
      <c r="N219" s="24">
        <f>IF(O219="","",VLOOKUP(O219,Mapping!AT:AU,2,FALSE))</f>
        <v>2</v>
      </c>
      <c r="O219" s="13" t="s">
        <v>1</v>
      </c>
    </row>
    <row r="220" spans="1:15">
      <c r="A220" s="109">
        <v>20129990</v>
      </c>
      <c r="B220" s="26"/>
      <c r="C220" s="14"/>
      <c r="D220" s="26"/>
      <c r="E220" s="13"/>
      <c r="F220" s="26" t="s">
        <v>35</v>
      </c>
      <c r="G220" s="26" t="s">
        <v>3648</v>
      </c>
      <c r="H220" s="26" t="s">
        <v>3649</v>
      </c>
      <c r="I220" s="26" t="s">
        <v>3650</v>
      </c>
      <c r="J220" s="26"/>
      <c r="K220" s="26" t="s">
        <v>72</v>
      </c>
      <c r="L220" s="72">
        <v>44364</v>
      </c>
      <c r="M220" s="93"/>
      <c r="N220" s="24">
        <f>IF(O220="","",VLOOKUP(O220,Mapping!AT:AU,2,FALSE))</f>
        <v>2</v>
      </c>
      <c r="O220" s="13" t="s">
        <v>1</v>
      </c>
    </row>
    <row r="221" spans="1:15">
      <c r="A221" s="109">
        <v>20130325</v>
      </c>
      <c r="B221" s="26"/>
      <c r="C221" s="14"/>
      <c r="D221" s="26"/>
      <c r="E221" s="13"/>
      <c r="F221" s="26" t="s">
        <v>35</v>
      </c>
      <c r="G221" s="26" t="s">
        <v>3648</v>
      </c>
      <c r="H221" s="26" t="s">
        <v>3649</v>
      </c>
      <c r="I221" s="26" t="s">
        <v>3650</v>
      </c>
      <c r="J221" s="26"/>
      <c r="K221" s="26" t="s">
        <v>72</v>
      </c>
      <c r="L221" s="72">
        <v>44364</v>
      </c>
      <c r="M221" s="93"/>
      <c r="N221" s="24">
        <f>IF(O221="","",VLOOKUP(O221,Mapping!AT:AU,2,FALSE))</f>
        <v>2</v>
      </c>
      <c r="O221" s="13" t="s">
        <v>1</v>
      </c>
    </row>
    <row r="222" spans="1:15">
      <c r="A222" s="109">
        <v>20150712</v>
      </c>
      <c r="B222" s="26"/>
      <c r="C222" s="14"/>
      <c r="D222" s="26"/>
      <c r="E222" s="13"/>
      <c r="F222" s="26" t="s">
        <v>35</v>
      </c>
      <c r="G222" s="26" t="s">
        <v>3648</v>
      </c>
      <c r="H222" s="26" t="s">
        <v>3649</v>
      </c>
      <c r="I222" s="26" t="s">
        <v>3650</v>
      </c>
      <c r="J222" s="26"/>
      <c r="K222" s="26" t="s">
        <v>72</v>
      </c>
      <c r="L222" s="72">
        <v>44364</v>
      </c>
      <c r="M222" s="93"/>
      <c r="N222" s="24">
        <f>IF(O222="","",VLOOKUP(O222,Mapping!AT:AU,2,FALSE))</f>
        <v>2</v>
      </c>
      <c r="O222" s="13" t="s">
        <v>1</v>
      </c>
    </row>
    <row r="223" spans="1:15">
      <c r="A223" s="109">
        <v>20185935</v>
      </c>
      <c r="B223" s="26"/>
      <c r="C223" s="14"/>
      <c r="D223" s="26"/>
      <c r="E223" s="13"/>
      <c r="F223" s="26" t="s">
        <v>35</v>
      </c>
      <c r="G223" s="26" t="s">
        <v>3648</v>
      </c>
      <c r="H223" s="26" t="s">
        <v>3649</v>
      </c>
      <c r="I223" s="26" t="s">
        <v>3650</v>
      </c>
      <c r="J223" s="26"/>
      <c r="K223" s="26" t="s">
        <v>72</v>
      </c>
      <c r="L223" s="72">
        <v>44364</v>
      </c>
      <c r="M223" s="93"/>
      <c r="N223" s="24">
        <f>IF(O223="","",VLOOKUP(O223,Mapping!AT:AU,2,FALSE))</f>
        <v>2</v>
      </c>
      <c r="O223" s="13" t="s">
        <v>1</v>
      </c>
    </row>
    <row r="224" spans="1:15">
      <c r="A224" s="109" t="s">
        <v>3655</v>
      </c>
      <c r="B224" s="26"/>
      <c r="C224" s="14"/>
      <c r="D224" s="26"/>
      <c r="E224" s="13"/>
      <c r="F224" s="26" t="s">
        <v>35</v>
      </c>
      <c r="G224" s="26" t="s">
        <v>3648</v>
      </c>
      <c r="H224" s="26" t="s">
        <v>3649</v>
      </c>
      <c r="I224" s="26" t="s">
        <v>3650</v>
      </c>
      <c r="J224" s="26"/>
      <c r="K224" s="26" t="s">
        <v>72</v>
      </c>
      <c r="L224" s="72">
        <v>44364</v>
      </c>
      <c r="M224" s="93"/>
      <c r="N224" s="24">
        <f>IF(O224="","",VLOOKUP(O224,Mapping!AT:AU,2,FALSE))</f>
        <v>2</v>
      </c>
      <c r="O224" s="13" t="s">
        <v>1</v>
      </c>
    </row>
    <row r="225" spans="1:15">
      <c r="A225" s="109" t="s">
        <v>3647</v>
      </c>
      <c r="B225" s="26"/>
      <c r="C225" s="14"/>
      <c r="D225" s="26"/>
      <c r="E225" s="13"/>
      <c r="F225" s="26" t="s">
        <v>35</v>
      </c>
      <c r="G225" s="26" t="s">
        <v>3648</v>
      </c>
      <c r="H225" s="26" t="s">
        <v>3649</v>
      </c>
      <c r="I225" s="26" t="s">
        <v>3650</v>
      </c>
      <c r="J225" s="26"/>
      <c r="K225" s="26" t="s">
        <v>72</v>
      </c>
      <c r="L225" s="72">
        <v>44364</v>
      </c>
      <c r="M225" s="93"/>
      <c r="N225" s="24">
        <f>IF(O225="","",VLOOKUP(O225,Mapping!AT:AU,2,FALSE))</f>
        <v>2</v>
      </c>
      <c r="O225" s="13" t="s">
        <v>1</v>
      </c>
    </row>
    <row r="226" spans="1:15">
      <c r="A226" s="109" t="s">
        <v>3656</v>
      </c>
      <c r="B226" s="26"/>
      <c r="C226" s="14"/>
      <c r="D226" s="26"/>
      <c r="E226" s="13"/>
      <c r="F226" s="26" t="s">
        <v>35</v>
      </c>
      <c r="G226" s="26" t="s">
        <v>3648</v>
      </c>
      <c r="H226" s="26" t="s">
        <v>3649</v>
      </c>
      <c r="I226" s="26" t="s">
        <v>3650</v>
      </c>
      <c r="J226" s="26"/>
      <c r="K226" s="26" t="s">
        <v>72</v>
      </c>
      <c r="L226" s="72">
        <v>44364</v>
      </c>
      <c r="M226" s="93"/>
      <c r="N226" s="24">
        <f>IF(O226="","",VLOOKUP(O226,Mapping!AT:AU,2,FALSE))</f>
        <v>2</v>
      </c>
      <c r="O226" s="13" t="s">
        <v>1</v>
      </c>
    </row>
    <row r="227" spans="1:15">
      <c r="A227" s="109" t="s">
        <v>3657</v>
      </c>
      <c r="B227" s="26"/>
      <c r="C227" s="14"/>
      <c r="D227" s="26"/>
      <c r="E227" s="13"/>
      <c r="F227" s="26" t="s">
        <v>35</v>
      </c>
      <c r="G227" s="26" t="s">
        <v>3648</v>
      </c>
      <c r="H227" s="26" t="s">
        <v>3649</v>
      </c>
      <c r="I227" s="26" t="s">
        <v>3650</v>
      </c>
      <c r="J227" s="26"/>
      <c r="K227" s="26" t="s">
        <v>72</v>
      </c>
      <c r="L227" s="72">
        <v>44364</v>
      </c>
      <c r="M227" s="93"/>
      <c r="N227" s="24">
        <f>IF(O227="","",VLOOKUP(O227,Mapping!AT:AU,2,FALSE))</f>
        <v>2</v>
      </c>
      <c r="O227" s="13" t="s">
        <v>1</v>
      </c>
    </row>
    <row r="228" spans="1:15">
      <c r="A228" s="109" t="s">
        <v>291</v>
      </c>
      <c r="B228" s="26"/>
      <c r="C228" s="14"/>
      <c r="D228" s="26"/>
      <c r="E228" s="13"/>
      <c r="F228" s="26" t="s">
        <v>35</v>
      </c>
      <c r="G228" s="26" t="s">
        <v>3648</v>
      </c>
      <c r="H228" s="26" t="s">
        <v>3649</v>
      </c>
      <c r="I228" s="26" t="s">
        <v>3650</v>
      </c>
      <c r="J228" s="26"/>
      <c r="K228" s="26" t="s">
        <v>72</v>
      </c>
      <c r="L228" s="72">
        <v>44364</v>
      </c>
      <c r="M228" s="93"/>
      <c r="N228" s="24">
        <f>IF(O228="","",VLOOKUP(O228,Mapping!AT:AU,2,FALSE))</f>
        <v>2</v>
      </c>
      <c r="O228" s="13" t="s">
        <v>1</v>
      </c>
    </row>
    <row r="229" spans="1:15">
      <c r="A229" s="109" t="s">
        <v>3658</v>
      </c>
      <c r="B229" s="26"/>
      <c r="C229" s="14"/>
      <c r="D229" s="26"/>
      <c r="E229" s="13"/>
      <c r="F229" s="26" t="s">
        <v>35</v>
      </c>
      <c r="G229" s="26" t="s">
        <v>3648</v>
      </c>
      <c r="H229" s="26" t="s">
        <v>3649</v>
      </c>
      <c r="I229" s="26" t="s">
        <v>3650</v>
      </c>
      <c r="J229" s="26"/>
      <c r="K229" s="26" t="s">
        <v>72</v>
      </c>
      <c r="L229" s="72">
        <v>44364</v>
      </c>
      <c r="M229" s="93"/>
      <c r="N229" s="24">
        <f>IF(O229="","",VLOOKUP(O229,Mapping!AT:AU,2,FALSE))</f>
        <v>2</v>
      </c>
      <c r="O229" s="13" t="s">
        <v>1</v>
      </c>
    </row>
    <row r="230" spans="1:15">
      <c r="A230" s="109" t="s">
        <v>297</v>
      </c>
      <c r="B230" s="26"/>
      <c r="C230" s="14"/>
      <c r="D230" s="26"/>
      <c r="E230" s="13"/>
      <c r="F230" s="26" t="s">
        <v>35</v>
      </c>
      <c r="G230" s="26" t="s">
        <v>3648</v>
      </c>
      <c r="H230" s="26" t="s">
        <v>3649</v>
      </c>
      <c r="I230" s="26" t="s">
        <v>3650</v>
      </c>
      <c r="J230" s="26"/>
      <c r="K230" s="26" t="s">
        <v>72</v>
      </c>
      <c r="L230" s="72">
        <v>44364</v>
      </c>
      <c r="M230" s="93"/>
      <c r="N230" s="24">
        <f>IF(O230="","",VLOOKUP(O230,Mapping!AT:AU,2,FALSE))</f>
        <v>2</v>
      </c>
      <c r="O230" s="13" t="s">
        <v>1</v>
      </c>
    </row>
    <row r="231" spans="1:15">
      <c r="A231" s="109" t="s">
        <v>299</v>
      </c>
      <c r="B231" s="26"/>
      <c r="C231" s="14"/>
      <c r="D231" s="26"/>
      <c r="E231" s="13"/>
      <c r="F231" s="26" t="s">
        <v>35</v>
      </c>
      <c r="G231" s="26" t="s">
        <v>3648</v>
      </c>
      <c r="H231" s="26" t="s">
        <v>3649</v>
      </c>
      <c r="I231" s="26" t="s">
        <v>3650</v>
      </c>
      <c r="J231" s="26"/>
      <c r="K231" s="26" t="s">
        <v>72</v>
      </c>
      <c r="L231" s="72">
        <v>44364</v>
      </c>
      <c r="M231" s="93"/>
      <c r="N231" s="24">
        <f>IF(O231="","",VLOOKUP(O231,Mapping!AT:AU,2,FALSE))</f>
        <v>2</v>
      </c>
      <c r="O231" s="13" t="s">
        <v>1</v>
      </c>
    </row>
    <row r="232" spans="1:15">
      <c r="A232" s="109" t="s">
        <v>302</v>
      </c>
      <c r="B232" s="26"/>
      <c r="C232" s="14"/>
      <c r="D232" s="26"/>
      <c r="E232" s="13"/>
      <c r="F232" s="26" t="s">
        <v>35</v>
      </c>
      <c r="G232" s="26" t="s">
        <v>3648</v>
      </c>
      <c r="H232" s="26" t="s">
        <v>3649</v>
      </c>
      <c r="I232" s="26" t="s">
        <v>3650</v>
      </c>
      <c r="J232" s="26"/>
      <c r="K232" s="26" t="s">
        <v>72</v>
      </c>
      <c r="L232" s="72">
        <v>44364</v>
      </c>
      <c r="M232" s="93"/>
      <c r="N232" s="24">
        <f>IF(O232="","",VLOOKUP(O232,Mapping!AT:AU,2,FALSE))</f>
        <v>2</v>
      </c>
      <c r="O232" s="13" t="s">
        <v>1</v>
      </c>
    </row>
    <row r="233" spans="1:15">
      <c r="A233" s="109" t="s">
        <v>305</v>
      </c>
      <c r="B233" s="26"/>
      <c r="C233" s="14"/>
      <c r="D233" s="26"/>
      <c r="E233" s="13"/>
      <c r="F233" s="26" t="s">
        <v>35</v>
      </c>
      <c r="G233" s="26" t="s">
        <v>3648</v>
      </c>
      <c r="H233" s="26" t="s">
        <v>3649</v>
      </c>
      <c r="I233" s="26" t="s">
        <v>3650</v>
      </c>
      <c r="J233" s="26"/>
      <c r="K233" s="26" t="s">
        <v>72</v>
      </c>
      <c r="L233" s="72">
        <v>44364</v>
      </c>
      <c r="M233" s="93"/>
      <c r="N233" s="24">
        <f>IF(O233="","",VLOOKUP(O233,Mapping!AT:AU,2,FALSE))</f>
        <v>2</v>
      </c>
      <c r="O233" s="13" t="s">
        <v>1</v>
      </c>
    </row>
    <row r="234" spans="1:15">
      <c r="A234" s="109" t="s">
        <v>309</v>
      </c>
      <c r="B234" s="26"/>
      <c r="C234" s="14"/>
      <c r="D234" s="26"/>
      <c r="E234" s="13"/>
      <c r="F234" s="26" t="s">
        <v>35</v>
      </c>
      <c r="G234" s="26" t="s">
        <v>3648</v>
      </c>
      <c r="H234" s="26" t="s">
        <v>3649</v>
      </c>
      <c r="I234" s="26" t="s">
        <v>3650</v>
      </c>
      <c r="J234" s="26"/>
      <c r="K234" s="26" t="s">
        <v>72</v>
      </c>
      <c r="L234" s="72">
        <v>44364</v>
      </c>
      <c r="M234" s="93"/>
      <c r="N234" s="24">
        <f>IF(O234="","",VLOOKUP(O234,Mapping!AT:AU,2,FALSE))</f>
        <v>2</v>
      </c>
      <c r="O234" s="13" t="s">
        <v>1</v>
      </c>
    </row>
    <row r="235" spans="1:15">
      <c r="A235" s="109" t="s">
        <v>312</v>
      </c>
      <c r="B235" s="26"/>
      <c r="C235" s="14"/>
      <c r="D235" s="26"/>
      <c r="E235" s="13"/>
      <c r="F235" s="26" t="s">
        <v>35</v>
      </c>
      <c r="G235" s="26" t="s">
        <v>3648</v>
      </c>
      <c r="H235" s="26" t="s">
        <v>3649</v>
      </c>
      <c r="I235" s="26" t="s">
        <v>3650</v>
      </c>
      <c r="J235" s="26"/>
      <c r="K235" s="26" t="s">
        <v>72</v>
      </c>
      <c r="L235" s="72">
        <v>44364</v>
      </c>
      <c r="M235" s="93"/>
      <c r="N235" s="24">
        <f>IF(O235="","",VLOOKUP(O235,Mapping!AT:AU,2,FALSE))</f>
        <v>2</v>
      </c>
      <c r="O235" s="13" t="s">
        <v>1</v>
      </c>
    </row>
    <row r="236" spans="1:15">
      <c r="A236" s="109" t="s">
        <v>314</v>
      </c>
      <c r="B236" s="26"/>
      <c r="C236" s="14"/>
      <c r="D236" s="26"/>
      <c r="E236" s="13"/>
      <c r="F236" s="26" t="s">
        <v>35</v>
      </c>
      <c r="G236" s="26" t="s">
        <v>3648</v>
      </c>
      <c r="H236" s="26" t="s">
        <v>3649</v>
      </c>
      <c r="I236" s="26" t="s">
        <v>3650</v>
      </c>
      <c r="J236" s="26"/>
      <c r="K236" s="26" t="s">
        <v>72</v>
      </c>
      <c r="L236" s="72">
        <v>44364</v>
      </c>
      <c r="M236" s="93"/>
      <c r="N236" s="24">
        <f>IF(O236="","",VLOOKUP(O236,Mapping!AT:AU,2,FALSE))</f>
        <v>2</v>
      </c>
      <c r="O236" s="13" t="s">
        <v>1</v>
      </c>
    </row>
    <row r="237" spans="1:15">
      <c r="A237" s="109" t="s">
        <v>319</v>
      </c>
      <c r="B237" s="26"/>
      <c r="C237" s="14"/>
      <c r="D237" s="26"/>
      <c r="E237" s="13"/>
      <c r="F237" s="26" t="s">
        <v>35</v>
      </c>
      <c r="G237" s="26" t="s">
        <v>3648</v>
      </c>
      <c r="H237" s="26" t="s">
        <v>3649</v>
      </c>
      <c r="I237" s="26" t="s">
        <v>3650</v>
      </c>
      <c r="J237" s="26"/>
      <c r="K237" s="26" t="s">
        <v>72</v>
      </c>
      <c r="L237" s="72">
        <v>44364</v>
      </c>
      <c r="M237" s="93"/>
      <c r="N237" s="24">
        <f>IF(O237="","",VLOOKUP(O237,Mapping!AT:AU,2,FALSE))</f>
        <v>2</v>
      </c>
      <c r="O237" s="13" t="s">
        <v>1</v>
      </c>
    </row>
    <row r="238" spans="1:15">
      <c r="A238" s="109" t="s">
        <v>324</v>
      </c>
      <c r="B238" s="26"/>
      <c r="C238" s="14"/>
      <c r="D238" s="26"/>
      <c r="E238" s="13"/>
      <c r="F238" s="26" t="s">
        <v>35</v>
      </c>
      <c r="G238" s="26" t="s">
        <v>3648</v>
      </c>
      <c r="H238" s="26" t="s">
        <v>3649</v>
      </c>
      <c r="I238" s="26" t="s">
        <v>3650</v>
      </c>
      <c r="J238" s="26"/>
      <c r="K238" s="26" t="s">
        <v>72</v>
      </c>
      <c r="L238" s="72">
        <v>44364</v>
      </c>
      <c r="M238" s="93"/>
      <c r="N238" s="24">
        <f>IF(O238="","",VLOOKUP(O238,Mapping!AT:AU,2,FALSE))</f>
        <v>2</v>
      </c>
      <c r="O238" s="13" t="s">
        <v>1</v>
      </c>
    </row>
    <row r="239" spans="1:15">
      <c r="A239" s="109" t="s">
        <v>326</v>
      </c>
      <c r="B239" s="26"/>
      <c r="C239" s="14"/>
      <c r="D239" s="26"/>
      <c r="E239" s="13"/>
      <c r="F239" s="26" t="s">
        <v>35</v>
      </c>
      <c r="G239" s="26" t="s">
        <v>3648</v>
      </c>
      <c r="H239" s="26" t="s">
        <v>3649</v>
      </c>
      <c r="I239" s="26" t="s">
        <v>3650</v>
      </c>
      <c r="J239" s="26"/>
      <c r="K239" s="26" t="s">
        <v>72</v>
      </c>
      <c r="L239" s="72">
        <v>44364</v>
      </c>
      <c r="M239" s="93"/>
      <c r="N239" s="24">
        <f>IF(O239="","",VLOOKUP(O239,Mapping!AT:AU,2,FALSE))</f>
        <v>2</v>
      </c>
      <c r="O239" s="13" t="s">
        <v>1</v>
      </c>
    </row>
    <row r="240" spans="1:15">
      <c r="A240" s="109" t="s">
        <v>334</v>
      </c>
      <c r="B240" s="26"/>
      <c r="C240" s="14"/>
      <c r="D240" s="26"/>
      <c r="E240" s="13"/>
      <c r="F240" s="26" t="s">
        <v>35</v>
      </c>
      <c r="G240" s="26" t="s">
        <v>3648</v>
      </c>
      <c r="H240" s="26" t="s">
        <v>3649</v>
      </c>
      <c r="I240" s="26" t="s">
        <v>3650</v>
      </c>
      <c r="J240" s="26"/>
      <c r="K240" s="26" t="s">
        <v>72</v>
      </c>
      <c r="L240" s="72">
        <v>44364</v>
      </c>
      <c r="M240" s="93"/>
      <c r="N240" s="24">
        <f>IF(O240="","",VLOOKUP(O240,Mapping!AT:AU,2,FALSE))</f>
        <v>2</v>
      </c>
      <c r="O240" s="13" t="s">
        <v>1</v>
      </c>
    </row>
    <row r="241" spans="1:15">
      <c r="A241" s="109" t="s">
        <v>336</v>
      </c>
      <c r="B241" s="26"/>
      <c r="C241" s="14"/>
      <c r="D241" s="26"/>
      <c r="E241" s="13"/>
      <c r="F241" s="26" t="s">
        <v>35</v>
      </c>
      <c r="G241" s="26" t="s">
        <v>3648</v>
      </c>
      <c r="H241" s="26" t="s">
        <v>3649</v>
      </c>
      <c r="I241" s="26" t="s">
        <v>3650</v>
      </c>
      <c r="J241" s="26"/>
      <c r="K241" s="26" t="s">
        <v>72</v>
      </c>
      <c r="L241" s="72">
        <v>44364</v>
      </c>
      <c r="M241" s="93"/>
      <c r="N241" s="24">
        <f>IF(O241="","",VLOOKUP(O241,Mapping!AT:AU,2,FALSE))</f>
        <v>2</v>
      </c>
      <c r="O241" s="13" t="s">
        <v>1</v>
      </c>
    </row>
    <row r="242" spans="1:15">
      <c r="A242" s="109" t="s">
        <v>339</v>
      </c>
      <c r="B242" s="26"/>
      <c r="C242" s="14"/>
      <c r="D242" s="26"/>
      <c r="E242" s="13"/>
      <c r="F242" s="26" t="s">
        <v>35</v>
      </c>
      <c r="G242" s="26" t="s">
        <v>3648</v>
      </c>
      <c r="H242" s="26" t="s">
        <v>3649</v>
      </c>
      <c r="I242" s="26" t="s">
        <v>3650</v>
      </c>
      <c r="J242" s="26"/>
      <c r="K242" s="26" t="s">
        <v>72</v>
      </c>
      <c r="L242" s="72">
        <v>44364</v>
      </c>
      <c r="M242" s="93"/>
      <c r="N242" s="24">
        <f>IF(O242="","",VLOOKUP(O242,Mapping!AT:AU,2,FALSE))</f>
        <v>2</v>
      </c>
      <c r="O242" s="13" t="s">
        <v>1</v>
      </c>
    </row>
    <row r="243" spans="1:15">
      <c r="A243" s="109" t="s">
        <v>341</v>
      </c>
      <c r="B243" s="26"/>
      <c r="C243" s="14"/>
      <c r="D243" s="26"/>
      <c r="E243" s="13"/>
      <c r="F243" s="26" t="s">
        <v>35</v>
      </c>
      <c r="G243" s="26" t="s">
        <v>3648</v>
      </c>
      <c r="H243" s="26" t="s">
        <v>3649</v>
      </c>
      <c r="I243" s="26" t="s">
        <v>3650</v>
      </c>
      <c r="J243" s="26"/>
      <c r="K243" s="26" t="s">
        <v>72</v>
      </c>
      <c r="L243" s="72">
        <v>44364</v>
      </c>
      <c r="M243" s="93"/>
      <c r="N243" s="24">
        <f>IF(O243="","",VLOOKUP(O243,Mapping!AT:AU,2,FALSE))</f>
        <v>2</v>
      </c>
      <c r="O243" s="13" t="s">
        <v>1</v>
      </c>
    </row>
    <row r="244" spans="1:15">
      <c r="A244" s="109" t="s">
        <v>346</v>
      </c>
      <c r="B244" s="26"/>
      <c r="C244" s="14"/>
      <c r="D244" s="26"/>
      <c r="E244" s="13"/>
      <c r="F244" s="26" t="s">
        <v>35</v>
      </c>
      <c r="G244" s="26" t="s">
        <v>3648</v>
      </c>
      <c r="H244" s="26" t="s">
        <v>3649</v>
      </c>
      <c r="I244" s="26" t="s">
        <v>3650</v>
      </c>
      <c r="J244" s="26"/>
      <c r="K244" s="26" t="s">
        <v>72</v>
      </c>
      <c r="L244" s="72">
        <v>44364</v>
      </c>
      <c r="M244" s="93"/>
      <c r="N244" s="24">
        <f>IF(O244="","",VLOOKUP(O244,Mapping!AT:AU,2,FALSE))</f>
        <v>2</v>
      </c>
      <c r="O244" s="13" t="s">
        <v>1</v>
      </c>
    </row>
    <row r="245" spans="1:15">
      <c r="A245" s="109" t="s">
        <v>350</v>
      </c>
      <c r="B245" s="26"/>
      <c r="C245" s="14"/>
      <c r="D245" s="26"/>
      <c r="E245" s="13"/>
      <c r="F245" s="26" t="s">
        <v>35</v>
      </c>
      <c r="G245" s="26" t="s">
        <v>3648</v>
      </c>
      <c r="H245" s="26" t="s">
        <v>3649</v>
      </c>
      <c r="I245" s="26" t="s">
        <v>3650</v>
      </c>
      <c r="J245" s="26"/>
      <c r="K245" s="26" t="s">
        <v>72</v>
      </c>
      <c r="L245" s="72">
        <v>44364</v>
      </c>
      <c r="M245" s="93"/>
      <c r="N245" s="24">
        <f>IF(O245="","",VLOOKUP(O245,Mapping!AT:AU,2,FALSE))</f>
        <v>2</v>
      </c>
      <c r="O245" s="13" t="s">
        <v>1</v>
      </c>
    </row>
    <row r="246" spans="1:15">
      <c r="A246" s="109" t="s">
        <v>352</v>
      </c>
      <c r="B246" s="26"/>
      <c r="C246" s="14"/>
      <c r="D246" s="26"/>
      <c r="E246" s="13"/>
      <c r="F246" s="26" t="s">
        <v>35</v>
      </c>
      <c r="G246" s="26" t="s">
        <v>3648</v>
      </c>
      <c r="H246" s="26" t="s">
        <v>3649</v>
      </c>
      <c r="I246" s="26" t="s">
        <v>3650</v>
      </c>
      <c r="J246" s="26"/>
      <c r="K246" s="26" t="s">
        <v>72</v>
      </c>
      <c r="L246" s="72">
        <v>44364</v>
      </c>
      <c r="M246" s="93"/>
      <c r="N246" s="24">
        <f>IF(O246="","",VLOOKUP(O246,Mapping!AT:AU,2,FALSE))</f>
        <v>2</v>
      </c>
      <c r="O246" s="13" t="s">
        <v>1</v>
      </c>
    </row>
    <row r="247" spans="1:15">
      <c r="A247" s="109" t="s">
        <v>3659</v>
      </c>
      <c r="B247" s="26"/>
      <c r="C247" s="14"/>
      <c r="D247" s="26"/>
      <c r="E247" s="13"/>
      <c r="F247" s="26" t="s">
        <v>35</v>
      </c>
      <c r="G247" s="26" t="s">
        <v>3648</v>
      </c>
      <c r="H247" s="26" t="s">
        <v>3649</v>
      </c>
      <c r="I247" s="26" t="s">
        <v>3650</v>
      </c>
      <c r="J247" s="26"/>
      <c r="K247" s="26" t="s">
        <v>72</v>
      </c>
      <c r="L247" s="72">
        <v>44364</v>
      </c>
      <c r="M247" s="93"/>
      <c r="N247" s="24">
        <f>IF(O247="","",VLOOKUP(O247,Mapping!AT:AU,2,FALSE))</f>
        <v>2</v>
      </c>
      <c r="O247" s="13" t="s">
        <v>1</v>
      </c>
    </row>
    <row r="248" spans="1:15">
      <c r="A248" s="109" t="s">
        <v>360</v>
      </c>
      <c r="B248" s="26"/>
      <c r="C248" s="14"/>
      <c r="D248" s="26"/>
      <c r="E248" s="13"/>
      <c r="F248" s="26" t="s">
        <v>35</v>
      </c>
      <c r="G248" s="26" t="s">
        <v>3648</v>
      </c>
      <c r="H248" s="26" t="s">
        <v>3649</v>
      </c>
      <c r="I248" s="26" t="s">
        <v>3650</v>
      </c>
      <c r="J248" s="26"/>
      <c r="K248" s="26" t="s">
        <v>72</v>
      </c>
      <c r="L248" s="72">
        <v>44364</v>
      </c>
      <c r="M248" s="93"/>
      <c r="N248" s="24">
        <f>IF(O248="","",VLOOKUP(O248,Mapping!AT:AU,2,FALSE))</f>
        <v>2</v>
      </c>
      <c r="O248" s="13" t="s">
        <v>1</v>
      </c>
    </row>
    <row r="249" spans="1:15">
      <c r="A249" s="109" t="s">
        <v>368</v>
      </c>
      <c r="B249" s="26"/>
      <c r="C249" s="14"/>
      <c r="D249" s="26"/>
      <c r="E249" s="13"/>
      <c r="F249" s="26" t="s">
        <v>35</v>
      </c>
      <c r="G249" s="26" t="s">
        <v>3648</v>
      </c>
      <c r="H249" s="26" t="s">
        <v>3649</v>
      </c>
      <c r="I249" s="26" t="s">
        <v>3650</v>
      </c>
      <c r="J249" s="26"/>
      <c r="K249" s="26" t="s">
        <v>72</v>
      </c>
      <c r="L249" s="72">
        <v>44364</v>
      </c>
      <c r="M249" s="93"/>
      <c r="N249" s="24">
        <f>IF(O249="","",VLOOKUP(O249,Mapping!AT:AU,2,FALSE))</f>
        <v>2</v>
      </c>
      <c r="O249" s="13" t="s">
        <v>1</v>
      </c>
    </row>
    <row r="250" spans="1:15">
      <c r="A250" s="109" t="s">
        <v>391</v>
      </c>
      <c r="B250" s="26"/>
      <c r="C250" s="14"/>
      <c r="D250" s="26"/>
      <c r="E250" s="13"/>
      <c r="F250" s="26" t="s">
        <v>35</v>
      </c>
      <c r="G250" s="26" t="s">
        <v>3648</v>
      </c>
      <c r="H250" s="26" t="s">
        <v>3649</v>
      </c>
      <c r="I250" s="26" t="s">
        <v>3650</v>
      </c>
      <c r="J250" s="26"/>
      <c r="K250" s="26" t="s">
        <v>72</v>
      </c>
      <c r="L250" s="72">
        <v>44364</v>
      </c>
      <c r="M250" s="93"/>
      <c r="N250" s="24">
        <f>IF(O250="","",VLOOKUP(O250,Mapping!AT:AU,2,FALSE))</f>
        <v>2</v>
      </c>
      <c r="O250" s="13" t="s">
        <v>1</v>
      </c>
    </row>
    <row r="251" spans="1:15">
      <c r="A251" s="109" t="s">
        <v>393</v>
      </c>
      <c r="B251" s="26"/>
      <c r="C251" s="14"/>
      <c r="D251" s="26"/>
      <c r="E251" s="13"/>
      <c r="F251" s="26" t="s">
        <v>35</v>
      </c>
      <c r="G251" s="26" t="s">
        <v>3648</v>
      </c>
      <c r="H251" s="26" t="s">
        <v>3649</v>
      </c>
      <c r="I251" s="26" t="s">
        <v>3650</v>
      </c>
      <c r="J251" s="26"/>
      <c r="K251" s="26" t="s">
        <v>72</v>
      </c>
      <c r="L251" s="72">
        <v>44364</v>
      </c>
      <c r="M251" s="93"/>
      <c r="N251" s="24">
        <f>IF(O251="","",VLOOKUP(O251,Mapping!AT:AU,2,FALSE))</f>
        <v>2</v>
      </c>
      <c r="O251" s="13" t="s">
        <v>1</v>
      </c>
    </row>
    <row r="252" spans="1:15">
      <c r="A252" s="109" t="s">
        <v>396</v>
      </c>
      <c r="B252" s="26"/>
      <c r="C252" s="14"/>
      <c r="D252" s="26"/>
      <c r="E252" s="13"/>
      <c r="F252" s="26" t="s">
        <v>35</v>
      </c>
      <c r="G252" s="26" t="s">
        <v>3648</v>
      </c>
      <c r="H252" s="26" t="s">
        <v>3649</v>
      </c>
      <c r="I252" s="26" t="s">
        <v>3650</v>
      </c>
      <c r="J252" s="26"/>
      <c r="K252" s="26" t="s">
        <v>72</v>
      </c>
      <c r="L252" s="72">
        <v>44364</v>
      </c>
      <c r="M252" s="93"/>
      <c r="N252" s="24">
        <f>IF(O252="","",VLOOKUP(O252,Mapping!AT:AU,2,FALSE))</f>
        <v>2</v>
      </c>
      <c r="O252" s="13" t="s">
        <v>1</v>
      </c>
    </row>
    <row r="253" spans="1:15">
      <c r="A253" s="109" t="s">
        <v>400</v>
      </c>
      <c r="B253" s="26"/>
      <c r="C253" s="14"/>
      <c r="D253" s="26"/>
      <c r="E253" s="13"/>
      <c r="F253" s="26" t="s">
        <v>35</v>
      </c>
      <c r="G253" s="26" t="s">
        <v>3648</v>
      </c>
      <c r="H253" s="26" t="s">
        <v>3649</v>
      </c>
      <c r="I253" s="26" t="s">
        <v>3650</v>
      </c>
      <c r="J253" s="26"/>
      <c r="K253" s="26" t="s">
        <v>72</v>
      </c>
      <c r="L253" s="72">
        <v>44364</v>
      </c>
      <c r="M253" s="93"/>
      <c r="N253" s="24">
        <f>IF(O253="","",VLOOKUP(O253,Mapping!AT:AU,2,FALSE))</f>
        <v>2</v>
      </c>
      <c r="O253" s="13" t="s">
        <v>1</v>
      </c>
    </row>
    <row r="254" spans="1:15">
      <c r="A254" s="109" t="s">
        <v>403</v>
      </c>
      <c r="B254" s="26"/>
      <c r="C254" s="14"/>
      <c r="D254" s="26"/>
      <c r="E254" s="13"/>
      <c r="F254" s="26" t="s">
        <v>35</v>
      </c>
      <c r="G254" s="26" t="s">
        <v>3648</v>
      </c>
      <c r="H254" s="26" t="s">
        <v>3649</v>
      </c>
      <c r="I254" s="26" t="s">
        <v>3650</v>
      </c>
      <c r="J254" s="26"/>
      <c r="K254" s="26" t="s">
        <v>72</v>
      </c>
      <c r="L254" s="72">
        <v>44364</v>
      </c>
      <c r="M254" s="93"/>
      <c r="N254" s="24">
        <f>IF(O254="","",VLOOKUP(O254,Mapping!AT:AU,2,FALSE))</f>
        <v>2</v>
      </c>
      <c r="O254" s="13" t="s">
        <v>1</v>
      </c>
    </row>
    <row r="255" spans="1:15">
      <c r="A255" s="109" t="s">
        <v>408</v>
      </c>
      <c r="B255" s="26"/>
      <c r="C255" s="14"/>
      <c r="D255" s="26"/>
      <c r="E255" s="13"/>
      <c r="F255" s="26" t="s">
        <v>35</v>
      </c>
      <c r="G255" s="26" t="s">
        <v>3648</v>
      </c>
      <c r="H255" s="26" t="s">
        <v>3649</v>
      </c>
      <c r="I255" s="26" t="s">
        <v>3650</v>
      </c>
      <c r="J255" s="26"/>
      <c r="K255" s="26" t="s">
        <v>72</v>
      </c>
      <c r="L255" s="72">
        <v>44364</v>
      </c>
      <c r="M255" s="93"/>
      <c r="N255" s="24">
        <f>IF(O255="","",VLOOKUP(O255,Mapping!AT:AU,2,FALSE))</f>
        <v>2</v>
      </c>
      <c r="O255" s="13" t="s">
        <v>1</v>
      </c>
    </row>
    <row r="256" spans="1:15">
      <c r="A256" s="109" t="s">
        <v>411</v>
      </c>
      <c r="B256" s="26"/>
      <c r="C256" s="14"/>
      <c r="D256" s="26"/>
      <c r="E256" s="13"/>
      <c r="F256" s="26" t="s">
        <v>35</v>
      </c>
      <c r="G256" s="26" t="s">
        <v>3648</v>
      </c>
      <c r="H256" s="26" t="s">
        <v>3649</v>
      </c>
      <c r="I256" s="26" t="s">
        <v>3650</v>
      </c>
      <c r="J256" s="26"/>
      <c r="K256" s="26" t="s">
        <v>72</v>
      </c>
      <c r="L256" s="72">
        <v>44364</v>
      </c>
      <c r="M256" s="93"/>
      <c r="N256" s="24">
        <f>IF(O256="","",VLOOKUP(O256,Mapping!AT:AU,2,FALSE))</f>
        <v>2</v>
      </c>
      <c r="O256" s="13" t="s">
        <v>1</v>
      </c>
    </row>
    <row r="257" spans="1:15">
      <c r="A257" s="109" t="s">
        <v>419</v>
      </c>
      <c r="B257" s="26"/>
      <c r="C257" s="14"/>
      <c r="D257" s="26"/>
      <c r="E257" s="13"/>
      <c r="F257" s="26" t="s">
        <v>35</v>
      </c>
      <c r="G257" s="26" t="s">
        <v>3648</v>
      </c>
      <c r="H257" s="26" t="s">
        <v>3649</v>
      </c>
      <c r="I257" s="26" t="s">
        <v>3650</v>
      </c>
      <c r="J257" s="26"/>
      <c r="K257" s="26" t="s">
        <v>72</v>
      </c>
      <c r="L257" s="72">
        <v>44364</v>
      </c>
      <c r="M257" s="93"/>
      <c r="N257" s="24">
        <f>IF(O257="","",VLOOKUP(O257,Mapping!AT:AU,2,FALSE))</f>
        <v>2</v>
      </c>
      <c r="O257" s="13" t="s">
        <v>1</v>
      </c>
    </row>
    <row r="258" spans="1:15">
      <c r="A258" s="110" t="s">
        <v>424</v>
      </c>
      <c r="B258" s="26"/>
      <c r="C258" s="14"/>
      <c r="D258" s="26"/>
      <c r="E258" s="13"/>
      <c r="F258" s="26" t="s">
        <v>35</v>
      </c>
      <c r="G258" s="26" t="s">
        <v>3648</v>
      </c>
      <c r="H258" s="26" t="s">
        <v>3649</v>
      </c>
      <c r="I258" s="26" t="s">
        <v>3650</v>
      </c>
      <c r="J258" s="26"/>
      <c r="K258" s="26" t="s">
        <v>72</v>
      </c>
      <c r="L258" s="72">
        <v>44364</v>
      </c>
      <c r="M258" s="93"/>
      <c r="N258" s="24">
        <f>IF(O258="","",VLOOKUP(O258,Mapping!AT:AU,2,FALSE))</f>
        <v>2</v>
      </c>
      <c r="O258" s="13" t="s">
        <v>1</v>
      </c>
    </row>
    <row r="259" spans="1:15">
      <c r="A259" s="116">
        <v>19920194</v>
      </c>
      <c r="B259" s="26"/>
      <c r="C259" s="14" t="s">
        <v>3633</v>
      </c>
      <c r="D259" s="26"/>
      <c r="E259" s="13" t="s">
        <v>34</v>
      </c>
      <c r="F259" s="26" t="s">
        <v>3624</v>
      </c>
      <c r="G259" s="26">
        <v>2</v>
      </c>
      <c r="H259" s="26" t="s">
        <v>1301</v>
      </c>
      <c r="I259" s="26" t="s">
        <v>3643</v>
      </c>
      <c r="J259" s="26" t="s">
        <v>3644</v>
      </c>
      <c r="K259" s="26" t="s">
        <v>2956</v>
      </c>
      <c r="L259" s="72">
        <v>44456</v>
      </c>
      <c r="M259" s="93"/>
      <c r="N259" s="24" t="str">
        <f>IF(O259="","",VLOOKUP(O259,Mapping!AT:AU,2,FALSE))</f>
        <v/>
      </c>
      <c r="O259" s="13"/>
    </row>
    <row r="260" spans="1:15">
      <c r="A260" s="116">
        <v>19920077</v>
      </c>
      <c r="B260" s="26"/>
      <c r="C260" s="14" t="s">
        <v>3633</v>
      </c>
      <c r="D260" s="26"/>
      <c r="E260" s="13" t="s">
        <v>34</v>
      </c>
      <c r="F260" s="26" t="s">
        <v>3624</v>
      </c>
      <c r="G260" s="26">
        <v>2</v>
      </c>
      <c r="H260" s="26" t="s">
        <v>1301</v>
      </c>
      <c r="I260" s="26" t="s">
        <v>3643</v>
      </c>
      <c r="J260" s="26" t="s">
        <v>3644</v>
      </c>
      <c r="K260" s="26" t="s">
        <v>2956</v>
      </c>
      <c r="L260" s="72">
        <v>44456</v>
      </c>
      <c r="M260" s="93"/>
      <c r="N260" s="24" t="str">
        <f>IF(O260="","",VLOOKUP(O260,Mapping!AT:AU,2,FALSE))</f>
        <v/>
      </c>
      <c r="O260" s="13"/>
    </row>
    <row r="261" spans="1:15">
      <c r="A261" s="116">
        <v>20100742</v>
      </c>
      <c r="B261" s="26"/>
      <c r="C261" s="14" t="s">
        <v>3633</v>
      </c>
      <c r="D261" s="26"/>
      <c r="E261" s="13" t="s">
        <v>34</v>
      </c>
      <c r="F261" s="26" t="s">
        <v>3624</v>
      </c>
      <c r="G261" s="26">
        <v>2</v>
      </c>
      <c r="H261" s="26" t="s">
        <v>1301</v>
      </c>
      <c r="I261" s="26" t="s">
        <v>3643</v>
      </c>
      <c r="J261" s="26" t="s">
        <v>3644</v>
      </c>
      <c r="K261" s="26" t="s">
        <v>2956</v>
      </c>
      <c r="L261" s="72">
        <v>44456</v>
      </c>
      <c r="M261" s="93"/>
      <c r="N261" s="24" t="str">
        <f>IF(O261="","",VLOOKUP(O261,Mapping!AT:AU,2,FALSE))</f>
        <v/>
      </c>
      <c r="O261" s="13"/>
    </row>
    <row r="262" spans="1:15">
      <c r="A262" s="116">
        <v>19960064</v>
      </c>
      <c r="B262" s="26"/>
      <c r="C262" s="14" t="s">
        <v>3633</v>
      </c>
      <c r="D262" s="26"/>
      <c r="E262" s="13" t="s">
        <v>34</v>
      </c>
      <c r="F262" s="26" t="s">
        <v>3624</v>
      </c>
      <c r="G262" s="26">
        <v>2</v>
      </c>
      <c r="H262" s="26" t="s">
        <v>1301</v>
      </c>
      <c r="I262" s="26" t="s">
        <v>3643</v>
      </c>
      <c r="J262" s="26" t="s">
        <v>3644</v>
      </c>
      <c r="K262" s="26" t="s">
        <v>2956</v>
      </c>
      <c r="L262" s="72">
        <v>44456</v>
      </c>
      <c r="M262" s="93"/>
      <c r="N262" s="24" t="str">
        <f>IF(O262="","",VLOOKUP(O262,Mapping!AT:AU,2,FALSE))</f>
        <v/>
      </c>
      <c r="O262" s="13"/>
    </row>
    <row r="263" spans="1:15">
      <c r="A263" s="190" t="s">
        <v>3125</v>
      </c>
      <c r="B263" s="26"/>
      <c r="C263" s="14" t="s">
        <v>905</v>
      </c>
      <c r="D263" s="26"/>
      <c r="E263" s="13" t="s">
        <v>34</v>
      </c>
      <c r="F263" s="26" t="s">
        <v>3624</v>
      </c>
      <c r="G263" s="26">
        <v>6</v>
      </c>
      <c r="H263" s="26" t="s">
        <v>1301</v>
      </c>
      <c r="I263" s="26" t="s">
        <v>3629</v>
      </c>
      <c r="J263" s="26" t="s">
        <v>3660</v>
      </c>
      <c r="K263" s="26" t="s">
        <v>3661</v>
      </c>
      <c r="L263" s="72">
        <v>44468</v>
      </c>
      <c r="M263" s="93"/>
      <c r="N263" s="24">
        <f>IF(O263="","",VLOOKUP(O263,Mapping!AT:AU,2,FALSE))</f>
        <v>2</v>
      </c>
      <c r="O263" s="13" t="s">
        <v>1</v>
      </c>
    </row>
    <row r="264" spans="1:15">
      <c r="A264" s="191" t="s">
        <v>3662</v>
      </c>
      <c r="B264" s="26"/>
      <c r="C264" s="14" t="s">
        <v>905</v>
      </c>
      <c r="D264" s="26"/>
      <c r="E264" s="13" t="s">
        <v>34</v>
      </c>
      <c r="F264" s="26" t="s">
        <v>3624</v>
      </c>
      <c r="G264" s="26">
        <v>6</v>
      </c>
      <c r="H264" s="26" t="s">
        <v>1301</v>
      </c>
      <c r="I264" s="26" t="s">
        <v>3629</v>
      </c>
      <c r="J264" s="26" t="s">
        <v>3660</v>
      </c>
      <c r="K264" s="26" t="s">
        <v>3661</v>
      </c>
      <c r="L264" s="72">
        <v>44468</v>
      </c>
      <c r="M264" s="93"/>
      <c r="N264" s="24">
        <f>IF(O264="","",VLOOKUP(O264,Mapping!AT:AU,2,FALSE))</f>
        <v>2</v>
      </c>
      <c r="O264" s="13" t="s">
        <v>1</v>
      </c>
    </row>
    <row r="265" spans="1:15">
      <c r="A265" s="191" t="s">
        <v>3129</v>
      </c>
      <c r="B265" s="26"/>
      <c r="C265" s="14" t="s">
        <v>905</v>
      </c>
      <c r="D265" s="26"/>
      <c r="E265" s="13" t="s">
        <v>34</v>
      </c>
      <c r="F265" s="26" t="s">
        <v>3624</v>
      </c>
      <c r="G265" s="26">
        <v>6</v>
      </c>
      <c r="H265" s="26" t="s">
        <v>1301</v>
      </c>
      <c r="I265" s="26" t="s">
        <v>3629</v>
      </c>
      <c r="J265" s="26" t="s">
        <v>3660</v>
      </c>
      <c r="K265" s="26" t="s">
        <v>3661</v>
      </c>
      <c r="L265" s="72">
        <v>44468</v>
      </c>
      <c r="M265" s="93"/>
      <c r="N265" s="24">
        <f>IF(O265="","",VLOOKUP(O265,Mapping!AT:AU,2,FALSE))</f>
        <v>2</v>
      </c>
      <c r="O265" s="13" t="s">
        <v>1</v>
      </c>
    </row>
    <row r="266" spans="1:15">
      <c r="A266" s="191" t="s">
        <v>3663</v>
      </c>
      <c r="B266" s="26"/>
      <c r="C266" s="14" t="s">
        <v>905</v>
      </c>
      <c r="D266" s="26"/>
      <c r="E266" s="13" t="s">
        <v>34</v>
      </c>
      <c r="F266" s="26" t="s">
        <v>3624</v>
      </c>
      <c r="G266" s="26">
        <v>6</v>
      </c>
      <c r="H266" s="26" t="s">
        <v>1301</v>
      </c>
      <c r="I266" s="26" t="s">
        <v>3629</v>
      </c>
      <c r="J266" s="26" t="s">
        <v>3660</v>
      </c>
      <c r="K266" s="26" t="s">
        <v>3661</v>
      </c>
      <c r="L266" s="72">
        <v>44468</v>
      </c>
      <c r="M266" s="93"/>
      <c r="N266" s="24">
        <f>IF(O266="","",VLOOKUP(O266,Mapping!AT:AU,2,FALSE))</f>
        <v>2</v>
      </c>
      <c r="O266" s="13" t="s">
        <v>1</v>
      </c>
    </row>
    <row r="267" spans="1:15">
      <c r="A267" s="192" t="s">
        <v>3664</v>
      </c>
      <c r="B267" s="26"/>
      <c r="C267" s="14" t="s">
        <v>905</v>
      </c>
      <c r="D267" s="26"/>
      <c r="E267" s="13" t="s">
        <v>34</v>
      </c>
      <c r="F267" s="26" t="s">
        <v>3624</v>
      </c>
      <c r="G267" s="26">
        <v>6</v>
      </c>
      <c r="H267" s="26" t="s">
        <v>1301</v>
      </c>
      <c r="I267" s="26" t="s">
        <v>3629</v>
      </c>
      <c r="J267" s="26" t="s">
        <v>3660</v>
      </c>
      <c r="K267" s="26" t="s">
        <v>3661</v>
      </c>
      <c r="L267" s="72">
        <v>44468</v>
      </c>
      <c r="M267" s="93"/>
      <c r="N267" s="24">
        <f>IF(O267="","",VLOOKUP(O267,Mapping!AT:AU,2,FALSE))</f>
        <v>2</v>
      </c>
      <c r="O267" s="13" t="s">
        <v>1</v>
      </c>
    </row>
    <row r="268" spans="1:15">
      <c r="A268" s="190" t="s">
        <v>3130</v>
      </c>
      <c r="B268" s="26"/>
      <c r="C268" s="14" t="s">
        <v>905</v>
      </c>
      <c r="D268" s="26"/>
      <c r="E268" s="13" t="s">
        <v>34</v>
      </c>
      <c r="F268" s="26" t="s">
        <v>3624</v>
      </c>
      <c r="G268" s="26">
        <v>6</v>
      </c>
      <c r="H268" s="26" t="s">
        <v>1301</v>
      </c>
      <c r="I268" s="26" t="s">
        <v>3629</v>
      </c>
      <c r="J268" s="26" t="s">
        <v>3660</v>
      </c>
      <c r="K268" s="26" t="s">
        <v>3661</v>
      </c>
      <c r="L268" s="72">
        <v>44468</v>
      </c>
      <c r="M268" s="93"/>
      <c r="N268" s="24">
        <f>IF(O268="","",VLOOKUP(O268,Mapping!AT:AU,2,FALSE))</f>
        <v>2</v>
      </c>
      <c r="O268" s="13" t="s">
        <v>1</v>
      </c>
    </row>
    <row r="269" spans="1:15">
      <c r="A269" s="191" t="s">
        <v>3131</v>
      </c>
      <c r="B269" s="26"/>
      <c r="C269" s="14" t="s">
        <v>905</v>
      </c>
      <c r="D269" s="26"/>
      <c r="E269" s="13" t="s">
        <v>34</v>
      </c>
      <c r="F269" s="26" t="s">
        <v>3624</v>
      </c>
      <c r="G269" s="26">
        <v>6</v>
      </c>
      <c r="H269" s="26" t="s">
        <v>1301</v>
      </c>
      <c r="I269" s="26" t="s">
        <v>3629</v>
      </c>
      <c r="J269" s="26" t="s">
        <v>3660</v>
      </c>
      <c r="K269" s="26" t="s">
        <v>3661</v>
      </c>
      <c r="L269" s="72">
        <v>44468</v>
      </c>
      <c r="M269" s="93"/>
      <c r="N269" s="24">
        <f>IF(O269="","",VLOOKUP(O269,Mapping!AT:AU,2,FALSE))</f>
        <v>2</v>
      </c>
      <c r="O269" s="13" t="s">
        <v>1</v>
      </c>
    </row>
    <row r="270" spans="1:15">
      <c r="A270" s="191" t="s">
        <v>3132</v>
      </c>
      <c r="B270" s="26"/>
      <c r="C270" s="14" t="s">
        <v>905</v>
      </c>
      <c r="D270" s="26"/>
      <c r="E270" s="13" t="s">
        <v>34</v>
      </c>
      <c r="F270" s="26" t="s">
        <v>3624</v>
      </c>
      <c r="G270" s="26">
        <v>6</v>
      </c>
      <c r="H270" s="26" t="s">
        <v>1301</v>
      </c>
      <c r="I270" s="26" t="s">
        <v>3629</v>
      </c>
      <c r="J270" s="26" t="s">
        <v>3660</v>
      </c>
      <c r="K270" s="26" t="s">
        <v>3661</v>
      </c>
      <c r="L270" s="72">
        <v>44468</v>
      </c>
      <c r="M270" s="93"/>
      <c r="N270" s="24">
        <f>IF(O270="","",VLOOKUP(O270,Mapping!AT:AU,2,FALSE))</f>
        <v>2</v>
      </c>
      <c r="O270" s="13" t="s">
        <v>1</v>
      </c>
    </row>
    <row r="271" spans="1:15">
      <c r="A271" s="191" t="s">
        <v>3133</v>
      </c>
      <c r="B271" s="26"/>
      <c r="C271" s="14" t="s">
        <v>905</v>
      </c>
      <c r="D271" s="26"/>
      <c r="E271" s="13" t="s">
        <v>34</v>
      </c>
      <c r="F271" s="26" t="s">
        <v>3624</v>
      </c>
      <c r="G271" s="26">
        <v>6</v>
      </c>
      <c r="H271" s="26" t="s">
        <v>1301</v>
      </c>
      <c r="I271" s="26" t="s">
        <v>3629</v>
      </c>
      <c r="J271" s="26" t="s">
        <v>3660</v>
      </c>
      <c r="K271" s="26" t="s">
        <v>3661</v>
      </c>
      <c r="L271" s="72">
        <v>44468</v>
      </c>
      <c r="M271" s="93"/>
      <c r="N271" s="24">
        <f>IF(O271="","",VLOOKUP(O271,Mapping!AT:AU,2,FALSE))</f>
        <v>2</v>
      </c>
      <c r="O271" s="13" t="s">
        <v>1</v>
      </c>
    </row>
    <row r="272" spans="1:15">
      <c r="A272" s="192" t="s">
        <v>3134</v>
      </c>
      <c r="B272" s="26"/>
      <c r="C272" s="14" t="s">
        <v>905</v>
      </c>
      <c r="D272" s="26"/>
      <c r="E272" s="13" t="s">
        <v>34</v>
      </c>
      <c r="F272" s="26" t="s">
        <v>3624</v>
      </c>
      <c r="G272" s="26">
        <v>6</v>
      </c>
      <c r="H272" s="26" t="s">
        <v>1301</v>
      </c>
      <c r="I272" s="26" t="s">
        <v>3629</v>
      </c>
      <c r="J272" s="26" t="s">
        <v>3660</v>
      </c>
      <c r="K272" s="26" t="s">
        <v>3661</v>
      </c>
      <c r="L272" s="72">
        <v>44468</v>
      </c>
      <c r="M272" s="93"/>
      <c r="N272" s="24">
        <f>IF(O272="","",VLOOKUP(O272,Mapping!AT:AU,2,FALSE))</f>
        <v>2</v>
      </c>
      <c r="O272" s="13" t="s">
        <v>1</v>
      </c>
    </row>
    <row r="273" spans="1:15">
      <c r="A273" s="190" t="s">
        <v>3125</v>
      </c>
      <c r="B273" s="26"/>
      <c r="C273" s="14" t="s">
        <v>3665</v>
      </c>
      <c r="D273" s="26"/>
      <c r="E273" s="13" t="s">
        <v>42</v>
      </c>
      <c r="F273" s="26" t="s">
        <v>3666</v>
      </c>
      <c r="G273" s="26" t="s">
        <v>3667</v>
      </c>
      <c r="H273" s="26" t="s">
        <v>1301</v>
      </c>
      <c r="I273" s="26" t="s">
        <v>3629</v>
      </c>
      <c r="J273" s="26" t="s">
        <v>3660</v>
      </c>
      <c r="K273" s="26" t="s">
        <v>3661</v>
      </c>
      <c r="L273" s="72">
        <v>44468</v>
      </c>
      <c r="M273" s="93"/>
      <c r="N273" s="24">
        <f>IF(O273="","",VLOOKUP(O273,Mapping!AT:AU,2,FALSE))</f>
        <v>2</v>
      </c>
      <c r="O273" s="13" t="s">
        <v>1</v>
      </c>
    </row>
    <row r="274" spans="1:15">
      <c r="A274" s="191" t="s">
        <v>3662</v>
      </c>
      <c r="B274" s="26"/>
      <c r="C274" s="14" t="s">
        <v>3665</v>
      </c>
      <c r="D274" s="26"/>
      <c r="E274" s="13" t="s">
        <v>42</v>
      </c>
      <c r="F274" s="26" t="s">
        <v>3666</v>
      </c>
      <c r="G274" s="26" t="s">
        <v>3667</v>
      </c>
      <c r="H274" s="26" t="s">
        <v>1301</v>
      </c>
      <c r="I274" s="26" t="s">
        <v>3629</v>
      </c>
      <c r="J274" s="26" t="s">
        <v>3660</v>
      </c>
      <c r="K274" s="26" t="s">
        <v>3661</v>
      </c>
      <c r="L274" s="72">
        <v>44468</v>
      </c>
      <c r="M274" s="93"/>
      <c r="N274" s="24">
        <f>IF(O274="","",VLOOKUP(O274,Mapping!AT:AU,2,FALSE))</f>
        <v>2</v>
      </c>
      <c r="O274" s="13" t="s">
        <v>1</v>
      </c>
    </row>
    <row r="275" spans="1:15">
      <c r="A275" s="191" t="s">
        <v>3129</v>
      </c>
      <c r="B275" s="26"/>
      <c r="C275" s="14" t="s">
        <v>3665</v>
      </c>
      <c r="D275" s="26"/>
      <c r="E275" s="13" t="s">
        <v>42</v>
      </c>
      <c r="F275" s="26" t="s">
        <v>3666</v>
      </c>
      <c r="G275" s="26" t="s">
        <v>3667</v>
      </c>
      <c r="H275" s="26" t="s">
        <v>1301</v>
      </c>
      <c r="I275" s="26" t="s">
        <v>3629</v>
      </c>
      <c r="J275" s="26" t="s">
        <v>3660</v>
      </c>
      <c r="K275" s="26" t="s">
        <v>3661</v>
      </c>
      <c r="L275" s="72">
        <v>44468</v>
      </c>
      <c r="M275" s="93"/>
      <c r="N275" s="24">
        <f>IF(O275="","",VLOOKUP(O275,Mapping!AT:AU,2,FALSE))</f>
        <v>2</v>
      </c>
      <c r="O275" s="13" t="s">
        <v>1</v>
      </c>
    </row>
    <row r="276" spans="1:15">
      <c r="A276" s="191" t="s">
        <v>3663</v>
      </c>
      <c r="B276" s="26"/>
      <c r="C276" s="14" t="s">
        <v>3665</v>
      </c>
      <c r="D276" s="26"/>
      <c r="E276" s="13" t="s">
        <v>42</v>
      </c>
      <c r="F276" s="26" t="s">
        <v>3666</v>
      </c>
      <c r="G276" s="26" t="s">
        <v>3667</v>
      </c>
      <c r="H276" s="26" t="s">
        <v>1301</v>
      </c>
      <c r="I276" s="26" t="s">
        <v>3629</v>
      </c>
      <c r="J276" s="26" t="s">
        <v>3660</v>
      </c>
      <c r="K276" s="26" t="s">
        <v>3661</v>
      </c>
      <c r="L276" s="72">
        <v>44468</v>
      </c>
      <c r="M276" s="93"/>
      <c r="N276" s="24">
        <f>IF(O276="","",VLOOKUP(O276,Mapping!AT:AU,2,FALSE))</f>
        <v>2</v>
      </c>
      <c r="O276" s="13" t="s">
        <v>1</v>
      </c>
    </row>
    <row r="277" spans="1:15">
      <c r="A277" s="192" t="s">
        <v>3664</v>
      </c>
      <c r="B277" s="26"/>
      <c r="C277" s="14" t="s">
        <v>3665</v>
      </c>
      <c r="D277" s="26"/>
      <c r="E277" s="13" t="s">
        <v>42</v>
      </c>
      <c r="F277" s="26" t="s">
        <v>3666</v>
      </c>
      <c r="G277" s="26" t="s">
        <v>3667</v>
      </c>
      <c r="H277" s="26" t="s">
        <v>1301</v>
      </c>
      <c r="I277" s="26" t="s">
        <v>3629</v>
      </c>
      <c r="J277" s="26" t="s">
        <v>3660</v>
      </c>
      <c r="K277" s="26" t="s">
        <v>3661</v>
      </c>
      <c r="L277" s="72">
        <v>44468</v>
      </c>
      <c r="M277" s="93"/>
      <c r="N277" s="24">
        <f>IF(O277="","",VLOOKUP(O277,Mapping!AT:AU,2,FALSE))</f>
        <v>2</v>
      </c>
      <c r="O277" s="13" t="s">
        <v>1</v>
      </c>
    </row>
    <row r="278" spans="1:15">
      <c r="A278" s="190" t="s">
        <v>3130</v>
      </c>
      <c r="B278" s="26"/>
      <c r="C278" s="14" t="s">
        <v>3665</v>
      </c>
      <c r="D278" s="26"/>
      <c r="E278" s="13" t="s">
        <v>42</v>
      </c>
      <c r="F278" s="26" t="s">
        <v>3666</v>
      </c>
      <c r="G278" s="26" t="s">
        <v>3667</v>
      </c>
      <c r="H278" s="26" t="s">
        <v>1301</v>
      </c>
      <c r="I278" s="26" t="s">
        <v>3629</v>
      </c>
      <c r="J278" s="26" t="s">
        <v>3660</v>
      </c>
      <c r="K278" s="26" t="s">
        <v>3661</v>
      </c>
      <c r="L278" s="72">
        <v>44468</v>
      </c>
      <c r="M278" s="93"/>
      <c r="N278" s="24">
        <f>IF(O278="","",VLOOKUP(O278,Mapping!AT:AU,2,FALSE))</f>
        <v>2</v>
      </c>
      <c r="O278" s="13" t="s">
        <v>1</v>
      </c>
    </row>
    <row r="279" spans="1:15">
      <c r="A279" s="191" t="s">
        <v>3131</v>
      </c>
      <c r="B279" s="26"/>
      <c r="C279" s="14" t="s">
        <v>3665</v>
      </c>
      <c r="D279" s="26"/>
      <c r="E279" s="13" t="s">
        <v>42</v>
      </c>
      <c r="F279" s="26" t="s">
        <v>3666</v>
      </c>
      <c r="G279" s="26" t="s">
        <v>3667</v>
      </c>
      <c r="H279" s="26" t="s">
        <v>1301</v>
      </c>
      <c r="I279" s="26" t="s">
        <v>3629</v>
      </c>
      <c r="J279" s="26" t="s">
        <v>3660</v>
      </c>
      <c r="K279" s="26" t="s">
        <v>3661</v>
      </c>
      <c r="L279" s="72">
        <v>44468</v>
      </c>
      <c r="M279" s="93"/>
      <c r="N279" s="24">
        <f>IF(O279="","",VLOOKUP(O279,Mapping!AT:AU,2,FALSE))</f>
        <v>2</v>
      </c>
      <c r="O279" s="13" t="s">
        <v>1</v>
      </c>
    </row>
    <row r="280" spans="1:15">
      <c r="A280" s="191" t="s">
        <v>3132</v>
      </c>
      <c r="B280" s="26"/>
      <c r="C280" s="14" t="s">
        <v>3665</v>
      </c>
      <c r="D280" s="26"/>
      <c r="E280" s="13" t="s">
        <v>42</v>
      </c>
      <c r="F280" s="26" t="s">
        <v>3666</v>
      </c>
      <c r="G280" s="26" t="s">
        <v>3667</v>
      </c>
      <c r="H280" s="26" t="s">
        <v>1301</v>
      </c>
      <c r="I280" s="26" t="s">
        <v>3629</v>
      </c>
      <c r="J280" s="26" t="s">
        <v>3660</v>
      </c>
      <c r="K280" s="26" t="s">
        <v>3661</v>
      </c>
      <c r="L280" s="72">
        <v>44468</v>
      </c>
      <c r="M280" s="93"/>
      <c r="N280" s="24">
        <f>IF(O280="","",VLOOKUP(O280,Mapping!AT:AU,2,FALSE))</f>
        <v>2</v>
      </c>
      <c r="O280" s="13" t="s">
        <v>1</v>
      </c>
    </row>
    <row r="281" spans="1:15">
      <c r="A281" s="191" t="s">
        <v>3133</v>
      </c>
      <c r="B281" s="26"/>
      <c r="C281" s="14" t="s">
        <v>3665</v>
      </c>
      <c r="D281" s="26"/>
      <c r="E281" s="13" t="s">
        <v>42</v>
      </c>
      <c r="F281" s="26" t="s">
        <v>3666</v>
      </c>
      <c r="G281" s="26" t="s">
        <v>3667</v>
      </c>
      <c r="H281" s="26" t="s">
        <v>1301</v>
      </c>
      <c r="I281" s="26" t="s">
        <v>3629</v>
      </c>
      <c r="J281" s="26" t="s">
        <v>3660</v>
      </c>
      <c r="K281" s="26" t="s">
        <v>3661</v>
      </c>
      <c r="L281" s="72">
        <v>44468</v>
      </c>
      <c r="M281" s="93"/>
      <c r="N281" s="24">
        <f>IF(O281="","",VLOOKUP(O281,Mapping!AT:AU,2,FALSE))</f>
        <v>2</v>
      </c>
      <c r="O281" s="13" t="s">
        <v>1</v>
      </c>
    </row>
    <row r="282" spans="1:15">
      <c r="A282" s="192" t="s">
        <v>3134</v>
      </c>
      <c r="B282" s="26"/>
      <c r="C282" s="14" t="s">
        <v>3665</v>
      </c>
      <c r="D282" s="26"/>
      <c r="E282" s="13" t="s">
        <v>42</v>
      </c>
      <c r="F282" s="26" t="s">
        <v>3666</v>
      </c>
      <c r="G282" s="26" t="s">
        <v>3667</v>
      </c>
      <c r="H282" s="26" t="s">
        <v>1301</v>
      </c>
      <c r="I282" s="26" t="s">
        <v>3629</v>
      </c>
      <c r="J282" s="26" t="s">
        <v>3660</v>
      </c>
      <c r="K282" s="26" t="s">
        <v>3661</v>
      </c>
      <c r="L282" s="72">
        <v>44468</v>
      </c>
      <c r="M282" s="93"/>
      <c r="N282" s="24">
        <f>IF(O282="","",VLOOKUP(O282,Mapping!AT:AU,2,FALSE))</f>
        <v>2</v>
      </c>
      <c r="O282" s="13" t="s">
        <v>1</v>
      </c>
    </row>
    <row r="283" spans="1:15">
      <c r="A283" s="235">
        <v>20100742</v>
      </c>
      <c r="B283" s="26"/>
      <c r="C283" s="14" t="s">
        <v>925</v>
      </c>
      <c r="D283" s="26"/>
      <c r="E283" s="13" t="s">
        <v>42</v>
      </c>
      <c r="F283" s="26" t="s">
        <v>3653</v>
      </c>
      <c r="G283" s="26" t="s">
        <v>3668</v>
      </c>
      <c r="H283" s="26" t="s">
        <v>1301</v>
      </c>
      <c r="I283" s="26" t="s">
        <v>30</v>
      </c>
      <c r="J283" s="26" t="s">
        <v>3669</v>
      </c>
      <c r="K283" s="26" t="s">
        <v>72</v>
      </c>
      <c r="L283" s="72">
        <v>44540</v>
      </c>
      <c r="M283" s="93"/>
      <c r="N283" s="24">
        <f>IF(O283="","",VLOOKUP(O283,Mapping!AT:AU,2,FALSE))</f>
        <v>2</v>
      </c>
      <c r="O283" s="13" t="s">
        <v>1</v>
      </c>
    </row>
    <row r="284" spans="1:15">
      <c r="A284" s="235">
        <v>20129990</v>
      </c>
      <c r="B284" s="26"/>
      <c r="C284" s="14" t="s">
        <v>925</v>
      </c>
      <c r="D284" s="26"/>
      <c r="E284" s="13" t="s">
        <v>42</v>
      </c>
      <c r="F284" s="26" t="s">
        <v>3653</v>
      </c>
      <c r="G284" s="26" t="s">
        <v>3668</v>
      </c>
      <c r="H284" s="26" t="s">
        <v>1301</v>
      </c>
      <c r="I284" s="26" t="s">
        <v>30</v>
      </c>
      <c r="J284" s="26" t="s">
        <v>3669</v>
      </c>
      <c r="K284" s="26" t="s">
        <v>72</v>
      </c>
      <c r="L284" s="72">
        <v>44540</v>
      </c>
      <c r="M284" s="93"/>
      <c r="N284" s="24">
        <f>IF(O284="","",VLOOKUP(O284,Mapping!AT:AU,2,FALSE))</f>
        <v>2</v>
      </c>
      <c r="O284" s="13" t="s">
        <v>1</v>
      </c>
    </row>
    <row r="285" spans="1:15">
      <c r="A285" s="235">
        <v>20150712</v>
      </c>
      <c r="B285" s="26"/>
      <c r="C285" s="14" t="s">
        <v>925</v>
      </c>
      <c r="D285" s="26"/>
      <c r="E285" s="13" t="s">
        <v>42</v>
      </c>
      <c r="F285" s="26" t="s">
        <v>3653</v>
      </c>
      <c r="G285" s="26" t="s">
        <v>3668</v>
      </c>
      <c r="H285" s="26" t="s">
        <v>1301</v>
      </c>
      <c r="I285" s="26" t="s">
        <v>30</v>
      </c>
      <c r="J285" s="26" t="s">
        <v>3669</v>
      </c>
      <c r="K285" s="26" t="s">
        <v>72</v>
      </c>
      <c r="L285" s="72">
        <v>44540</v>
      </c>
      <c r="M285" s="93"/>
      <c r="N285" s="24">
        <f>IF(O285="","",VLOOKUP(O285,Mapping!AT:AU,2,FALSE))</f>
        <v>2</v>
      </c>
      <c r="O285" s="13" t="s">
        <v>1</v>
      </c>
    </row>
    <row r="286" spans="1:15">
      <c r="A286" s="235" t="s">
        <v>286</v>
      </c>
      <c r="B286" s="26"/>
      <c r="C286" s="14" t="s">
        <v>925</v>
      </c>
      <c r="D286" s="26"/>
      <c r="E286" s="13" t="s">
        <v>42</v>
      </c>
      <c r="F286" s="26" t="s">
        <v>3653</v>
      </c>
      <c r="G286" s="26" t="s">
        <v>3668</v>
      </c>
      <c r="H286" s="26" t="s">
        <v>1301</v>
      </c>
      <c r="I286" s="26" t="s">
        <v>30</v>
      </c>
      <c r="J286" s="26" t="s">
        <v>3669</v>
      </c>
      <c r="K286" s="26" t="s">
        <v>72</v>
      </c>
      <c r="L286" s="72">
        <v>44540</v>
      </c>
      <c r="M286" s="93"/>
      <c r="N286" s="24">
        <f>IF(O286="","",VLOOKUP(O286,Mapping!AT:AU,2,FALSE))</f>
        <v>2</v>
      </c>
      <c r="O286" s="13" t="s">
        <v>1</v>
      </c>
    </row>
    <row r="287" spans="1:15">
      <c r="A287" s="26">
        <v>19960052</v>
      </c>
      <c r="B287" s="26" t="s">
        <v>234</v>
      </c>
      <c r="C287" s="14" t="s">
        <v>3665</v>
      </c>
      <c r="D287" s="26"/>
      <c r="E287" s="13" t="s">
        <v>42</v>
      </c>
      <c r="F287" s="26" t="s">
        <v>3666</v>
      </c>
      <c r="G287" s="26" t="s">
        <v>3670</v>
      </c>
      <c r="H287" s="26" t="s">
        <v>1301</v>
      </c>
      <c r="I287" s="242" t="s">
        <v>3154</v>
      </c>
      <c r="J287" s="26" t="s">
        <v>3660</v>
      </c>
      <c r="K287" s="26" t="s">
        <v>3671</v>
      </c>
      <c r="L287" s="72">
        <v>44602</v>
      </c>
      <c r="M287" s="93"/>
      <c r="N287" s="24">
        <f>IF(O287="","",VLOOKUP(O287,Mapping!AT:AU,2,FALSE))</f>
        <v>2</v>
      </c>
      <c r="O287" s="13" t="s">
        <v>1</v>
      </c>
    </row>
    <row r="288" spans="1:15">
      <c r="A288" s="26">
        <v>19980098</v>
      </c>
      <c r="B288" s="26" t="s">
        <v>237</v>
      </c>
      <c r="C288" s="14" t="s">
        <v>3665</v>
      </c>
      <c r="D288" s="26"/>
      <c r="E288" s="13" t="s">
        <v>42</v>
      </c>
      <c r="F288" s="26" t="s">
        <v>3666</v>
      </c>
      <c r="G288" s="26" t="s">
        <v>3670</v>
      </c>
      <c r="H288" s="26" t="s">
        <v>1301</v>
      </c>
      <c r="I288" s="242" t="s">
        <v>3154</v>
      </c>
      <c r="J288" s="26" t="s">
        <v>3660</v>
      </c>
      <c r="K288" s="26" t="s">
        <v>3671</v>
      </c>
      <c r="L288" s="72">
        <v>44602</v>
      </c>
      <c r="M288" s="93"/>
      <c r="N288" s="24">
        <f>IF(O288="","",VLOOKUP(O288,Mapping!AT:AU,2,FALSE))</f>
        <v>2</v>
      </c>
      <c r="O288" s="13" t="s">
        <v>1</v>
      </c>
    </row>
    <row r="289" spans="1:15">
      <c r="A289" s="26">
        <v>20110272</v>
      </c>
      <c r="B289" s="26" t="s">
        <v>249</v>
      </c>
      <c r="C289" s="14" t="s">
        <v>3665</v>
      </c>
      <c r="D289" s="26"/>
      <c r="E289" s="13" t="s">
        <v>42</v>
      </c>
      <c r="F289" s="26" t="s">
        <v>3666</v>
      </c>
      <c r="G289" s="26" t="s">
        <v>3670</v>
      </c>
      <c r="H289" s="26" t="s">
        <v>1301</v>
      </c>
      <c r="I289" s="242" t="s">
        <v>3154</v>
      </c>
      <c r="J289" s="26" t="s">
        <v>3660</v>
      </c>
      <c r="K289" s="26" t="s">
        <v>3671</v>
      </c>
      <c r="L289" s="72">
        <v>44602</v>
      </c>
      <c r="M289" s="93"/>
      <c r="N289" s="24">
        <f>IF(O289="","",VLOOKUP(O289,Mapping!AT:AU,2,FALSE))</f>
        <v>2</v>
      </c>
      <c r="O289" s="13" t="s">
        <v>1</v>
      </c>
    </row>
    <row r="290" spans="1:15">
      <c r="A290" s="26">
        <v>20141901</v>
      </c>
      <c r="B290" s="26" t="s">
        <v>258</v>
      </c>
      <c r="C290" s="14" t="s">
        <v>3665</v>
      </c>
      <c r="D290" s="26"/>
      <c r="E290" s="13" t="s">
        <v>42</v>
      </c>
      <c r="F290" s="26" t="s">
        <v>3666</v>
      </c>
      <c r="G290" s="26" t="s">
        <v>3670</v>
      </c>
      <c r="H290" s="26" t="s">
        <v>1301</v>
      </c>
      <c r="I290" s="242" t="s">
        <v>3154</v>
      </c>
      <c r="J290" s="26" t="s">
        <v>3660</v>
      </c>
      <c r="K290" s="26" t="s">
        <v>3671</v>
      </c>
      <c r="L290" s="72">
        <v>44602</v>
      </c>
      <c r="M290" s="93"/>
      <c r="N290" s="24">
        <f>IF(O290="","",VLOOKUP(O290,Mapping!AT:AU,2,FALSE))</f>
        <v>2</v>
      </c>
      <c r="O290" s="13" t="s">
        <v>1</v>
      </c>
    </row>
    <row r="291" spans="1:15">
      <c r="A291" s="26">
        <v>20196909</v>
      </c>
      <c r="B291" s="26" t="s">
        <v>267</v>
      </c>
      <c r="C291" s="14" t="s">
        <v>3665</v>
      </c>
      <c r="D291" s="26"/>
      <c r="E291" s="13" t="s">
        <v>42</v>
      </c>
      <c r="F291" s="26" t="s">
        <v>3666</v>
      </c>
      <c r="G291" s="26" t="s">
        <v>3670</v>
      </c>
      <c r="H291" s="26" t="s">
        <v>1301</v>
      </c>
      <c r="I291" s="242" t="s">
        <v>3154</v>
      </c>
      <c r="J291" s="26" t="s">
        <v>3660</v>
      </c>
      <c r="K291" s="26" t="s">
        <v>3671</v>
      </c>
      <c r="L291" s="72">
        <v>44602</v>
      </c>
      <c r="M291" s="93"/>
      <c r="N291" s="24">
        <f>IF(O291="","",VLOOKUP(O291,Mapping!AT:AU,2,FALSE))</f>
        <v>2</v>
      </c>
      <c r="O291" s="13" t="s">
        <v>1</v>
      </c>
    </row>
    <row r="292" spans="1:15">
      <c r="A292" s="26">
        <v>19960052</v>
      </c>
      <c r="B292" s="26" t="s">
        <v>234</v>
      </c>
      <c r="C292" s="14" t="s">
        <v>905</v>
      </c>
      <c r="D292" s="26"/>
      <c r="E292" s="13" t="s">
        <v>34</v>
      </c>
      <c r="F292" s="26" t="s">
        <v>3624</v>
      </c>
      <c r="G292" s="26">
        <v>13</v>
      </c>
      <c r="H292" s="26" t="s">
        <v>1301</v>
      </c>
      <c r="I292" s="242" t="s">
        <v>3094</v>
      </c>
      <c r="J292" s="26" t="s">
        <v>3660</v>
      </c>
      <c r="K292" s="26" t="s">
        <v>3671</v>
      </c>
      <c r="L292" s="72">
        <v>44602</v>
      </c>
      <c r="M292" s="93"/>
      <c r="N292" s="24">
        <f>IF(O292="","",VLOOKUP(O292,Mapping!AT:AU,2,FALSE))</f>
        <v>2</v>
      </c>
      <c r="O292" s="13" t="s">
        <v>1</v>
      </c>
    </row>
    <row r="293" spans="1:15">
      <c r="A293" s="26">
        <v>19980098</v>
      </c>
      <c r="B293" s="26" t="s">
        <v>237</v>
      </c>
      <c r="C293" s="14" t="s">
        <v>905</v>
      </c>
      <c r="D293" s="26"/>
      <c r="E293" s="13" t="s">
        <v>34</v>
      </c>
      <c r="F293" s="26" t="s">
        <v>3624</v>
      </c>
      <c r="G293" s="26">
        <v>13</v>
      </c>
      <c r="H293" s="26" t="s">
        <v>1301</v>
      </c>
      <c r="I293" s="242" t="s">
        <v>3094</v>
      </c>
      <c r="J293" s="26" t="s">
        <v>3660</v>
      </c>
      <c r="K293" s="26" t="s">
        <v>3671</v>
      </c>
      <c r="L293" s="72">
        <v>44602</v>
      </c>
      <c r="M293" s="93"/>
      <c r="N293" s="24">
        <f>IF(O293="","",VLOOKUP(O293,Mapping!AT:AU,2,FALSE))</f>
        <v>2</v>
      </c>
      <c r="O293" s="13" t="s">
        <v>1</v>
      </c>
    </row>
    <row r="294" spans="1:15">
      <c r="A294" s="26">
        <v>20110272</v>
      </c>
      <c r="B294" s="26" t="s">
        <v>249</v>
      </c>
      <c r="C294" s="14" t="s">
        <v>905</v>
      </c>
      <c r="D294" s="26"/>
      <c r="E294" s="13" t="s">
        <v>34</v>
      </c>
      <c r="F294" s="26" t="s">
        <v>3624</v>
      </c>
      <c r="G294" s="26">
        <v>13</v>
      </c>
      <c r="H294" s="26" t="s">
        <v>1301</v>
      </c>
      <c r="I294" s="242" t="s">
        <v>3094</v>
      </c>
      <c r="J294" s="26" t="s">
        <v>3660</v>
      </c>
      <c r="K294" s="26" t="s">
        <v>3671</v>
      </c>
      <c r="L294" s="72">
        <v>44602</v>
      </c>
      <c r="M294" s="93"/>
      <c r="N294" s="24">
        <f>IF(O294="","",VLOOKUP(O294,Mapping!AT:AU,2,FALSE))</f>
        <v>2</v>
      </c>
      <c r="O294" s="13" t="s">
        <v>1</v>
      </c>
    </row>
    <row r="295" spans="1:15">
      <c r="A295" s="26">
        <v>20141901</v>
      </c>
      <c r="B295" s="26" t="s">
        <v>258</v>
      </c>
      <c r="C295" s="14" t="s">
        <v>905</v>
      </c>
      <c r="D295" s="26"/>
      <c r="E295" s="13" t="s">
        <v>34</v>
      </c>
      <c r="F295" s="26" t="s">
        <v>3624</v>
      </c>
      <c r="G295" s="26">
        <v>13</v>
      </c>
      <c r="H295" s="26" t="s">
        <v>1301</v>
      </c>
      <c r="I295" s="242" t="s">
        <v>3094</v>
      </c>
      <c r="J295" s="26" t="s">
        <v>3660</v>
      </c>
      <c r="K295" s="26" t="s">
        <v>3671</v>
      </c>
      <c r="L295" s="72">
        <v>44602</v>
      </c>
      <c r="M295" s="93"/>
      <c r="N295" s="24">
        <f>IF(O295="","",VLOOKUP(O295,Mapping!AT:AU,2,FALSE))</f>
        <v>2</v>
      </c>
      <c r="O295" s="13" t="s">
        <v>1</v>
      </c>
    </row>
    <row r="296" spans="1:15">
      <c r="A296" s="26">
        <v>20196909</v>
      </c>
      <c r="B296" s="26" t="s">
        <v>267</v>
      </c>
      <c r="C296" s="14" t="s">
        <v>905</v>
      </c>
      <c r="D296" s="26"/>
      <c r="E296" s="13" t="s">
        <v>34</v>
      </c>
      <c r="F296" s="26" t="s">
        <v>3624</v>
      </c>
      <c r="G296" s="26">
        <v>13</v>
      </c>
      <c r="H296" s="26" t="s">
        <v>1301</v>
      </c>
      <c r="I296" s="242" t="s">
        <v>3094</v>
      </c>
      <c r="J296" s="26" t="s">
        <v>3660</v>
      </c>
      <c r="K296" s="26" t="s">
        <v>3671</v>
      </c>
      <c r="L296" s="72">
        <v>44602</v>
      </c>
      <c r="M296" s="93"/>
      <c r="N296" s="24">
        <f>IF(O296="","",VLOOKUP(O296,Mapping!AT:AU,2,FALSE))</f>
        <v>2</v>
      </c>
      <c r="O296" s="13" t="s">
        <v>1</v>
      </c>
    </row>
    <row r="297" spans="1:15">
      <c r="A297" s="26">
        <v>20050102</v>
      </c>
      <c r="B297" s="26" t="s">
        <v>244</v>
      </c>
      <c r="C297" s="14" t="s">
        <v>3665</v>
      </c>
      <c r="D297" s="26"/>
      <c r="E297" s="13" t="s">
        <v>42</v>
      </c>
      <c r="F297" s="26" t="s">
        <v>3666</v>
      </c>
      <c r="G297" s="26" t="s">
        <v>3670</v>
      </c>
      <c r="H297" s="26" t="s">
        <v>1301</v>
      </c>
      <c r="I297" s="242" t="s">
        <v>3154</v>
      </c>
      <c r="J297" s="26" t="s">
        <v>3660</v>
      </c>
      <c r="K297" s="26" t="s">
        <v>3671</v>
      </c>
      <c r="L297" s="72">
        <v>44602</v>
      </c>
      <c r="M297" s="93"/>
      <c r="N297" s="24">
        <f>IF(O297="","",VLOOKUP(O297,Mapping!AT:AU,2,FALSE))</f>
        <v>2</v>
      </c>
      <c r="O297" s="13" t="s">
        <v>1</v>
      </c>
    </row>
    <row r="298" spans="1:15">
      <c r="A298" s="26">
        <v>19910334</v>
      </c>
      <c r="B298" s="26" t="s">
        <v>216</v>
      </c>
      <c r="C298" s="14" t="s">
        <v>3665</v>
      </c>
      <c r="D298" s="26"/>
      <c r="E298" s="13" t="s">
        <v>42</v>
      </c>
      <c r="F298" s="26" t="s">
        <v>3666</v>
      </c>
      <c r="G298" s="26" t="s">
        <v>3670</v>
      </c>
      <c r="H298" s="26" t="s">
        <v>1301</v>
      </c>
      <c r="I298" s="242" t="s">
        <v>3154</v>
      </c>
      <c r="J298" s="26" t="s">
        <v>3660</v>
      </c>
      <c r="K298" s="26" t="s">
        <v>3671</v>
      </c>
      <c r="L298" s="72">
        <v>44602</v>
      </c>
      <c r="M298" s="93"/>
      <c r="N298" s="24">
        <f>IF(O298="","",VLOOKUP(O298,Mapping!AT:AU,2,FALSE))</f>
        <v>2</v>
      </c>
      <c r="O298" s="13" t="s">
        <v>1</v>
      </c>
    </row>
    <row r="299" spans="1:15">
      <c r="A299" s="26">
        <v>19930154</v>
      </c>
      <c r="B299" s="26" t="s">
        <v>228</v>
      </c>
      <c r="C299" s="14" t="s">
        <v>3665</v>
      </c>
      <c r="D299" s="26"/>
      <c r="E299" s="13" t="s">
        <v>42</v>
      </c>
      <c r="F299" s="26" t="s">
        <v>3666</v>
      </c>
      <c r="G299" s="26" t="s">
        <v>3670</v>
      </c>
      <c r="H299" s="26" t="s">
        <v>1301</v>
      </c>
      <c r="I299" s="242" t="s">
        <v>3154</v>
      </c>
      <c r="J299" s="26" t="s">
        <v>3660</v>
      </c>
      <c r="K299" s="26" t="s">
        <v>3671</v>
      </c>
      <c r="L299" s="72">
        <v>44602</v>
      </c>
      <c r="M299" s="93"/>
      <c r="N299" s="24">
        <f>IF(O299="","",VLOOKUP(O299,Mapping!AT:AU,2,FALSE))</f>
        <v>2</v>
      </c>
      <c r="O299" s="13" t="s">
        <v>1</v>
      </c>
    </row>
    <row r="300" spans="1:15">
      <c r="A300" s="26">
        <v>20050102</v>
      </c>
      <c r="B300" s="26" t="s">
        <v>244</v>
      </c>
      <c r="C300" s="14" t="s">
        <v>905</v>
      </c>
      <c r="D300" s="26"/>
      <c r="E300" s="13" t="s">
        <v>34</v>
      </c>
      <c r="F300" s="26" t="s">
        <v>3624</v>
      </c>
      <c r="G300" s="26">
        <v>13</v>
      </c>
      <c r="H300" s="26" t="s">
        <v>1301</v>
      </c>
      <c r="I300" s="242" t="s">
        <v>3094</v>
      </c>
      <c r="J300" s="26" t="s">
        <v>3660</v>
      </c>
      <c r="K300" s="26" t="s">
        <v>3671</v>
      </c>
      <c r="L300" s="72">
        <v>44602</v>
      </c>
      <c r="M300" s="93"/>
      <c r="N300" s="24">
        <f>IF(O300="","",VLOOKUP(O300,Mapping!AT:AU,2,FALSE))</f>
        <v>2</v>
      </c>
      <c r="O300" s="13" t="s">
        <v>1</v>
      </c>
    </row>
    <row r="301" spans="1:15">
      <c r="A301" s="26">
        <v>19910334</v>
      </c>
      <c r="B301" s="26" t="s">
        <v>216</v>
      </c>
      <c r="C301" s="14" t="s">
        <v>905</v>
      </c>
      <c r="D301" s="26"/>
      <c r="E301" s="13" t="s">
        <v>34</v>
      </c>
      <c r="F301" s="26" t="s">
        <v>3624</v>
      </c>
      <c r="G301" s="26">
        <v>13</v>
      </c>
      <c r="H301" s="26" t="s">
        <v>1301</v>
      </c>
      <c r="I301" s="242" t="s">
        <v>3094</v>
      </c>
      <c r="J301" s="26" t="s">
        <v>3660</v>
      </c>
      <c r="K301" s="26" t="s">
        <v>3671</v>
      </c>
      <c r="L301" s="72">
        <v>44602</v>
      </c>
      <c r="M301" s="93"/>
      <c r="N301" s="24">
        <f>IF(O301="","",VLOOKUP(O301,Mapping!AT:AU,2,FALSE))</f>
        <v>2</v>
      </c>
      <c r="O301" s="13" t="s">
        <v>1</v>
      </c>
    </row>
    <row r="302" spans="1:15">
      <c r="A302" s="63">
        <v>19930154</v>
      </c>
      <c r="B302" s="63" t="s">
        <v>228</v>
      </c>
      <c r="C302" s="401" t="s">
        <v>905</v>
      </c>
      <c r="D302" s="63"/>
      <c r="E302" s="102" t="s">
        <v>34</v>
      </c>
      <c r="F302" s="63" t="s">
        <v>3624</v>
      </c>
      <c r="G302" s="63">
        <v>13</v>
      </c>
      <c r="H302" s="63" t="s">
        <v>1301</v>
      </c>
      <c r="I302" s="242" t="s">
        <v>3094</v>
      </c>
      <c r="J302" s="63" t="s">
        <v>3660</v>
      </c>
      <c r="K302" s="63" t="s">
        <v>3671</v>
      </c>
      <c r="L302" s="403">
        <v>44602</v>
      </c>
      <c r="M302" s="426"/>
      <c r="N302" s="378">
        <f>IF(O302="","",VLOOKUP(O302,Mapping!AT:AU,2,FALSE))</f>
        <v>2</v>
      </c>
      <c r="O302" s="13" t="s">
        <v>1</v>
      </c>
    </row>
    <row r="303" spans="1:15" ht="18" customHeight="1">
      <c r="A303" s="97">
        <v>19980098</v>
      </c>
      <c r="B303" s="97" t="s">
        <v>237</v>
      </c>
      <c r="C303" s="244" t="s">
        <v>943</v>
      </c>
      <c r="D303" s="97"/>
      <c r="E303" s="425" t="s">
        <v>3672</v>
      </c>
      <c r="F303" s="216" t="s">
        <v>3666</v>
      </c>
      <c r="G303" s="97" t="s">
        <v>3673</v>
      </c>
      <c r="H303" s="251" t="s">
        <v>3674</v>
      </c>
      <c r="I303" s="97" t="s">
        <v>3675</v>
      </c>
      <c r="J303" s="97" t="s">
        <v>3676</v>
      </c>
      <c r="K303" s="97" t="s">
        <v>3677</v>
      </c>
      <c r="L303" s="398">
        <v>44846</v>
      </c>
      <c r="M303" s="259"/>
      <c r="N303" s="100">
        <f>IF(O303="","",VLOOKUP(O303,Mapping!AT:AU,2,FALSE))</f>
        <v>2</v>
      </c>
      <c r="O303" s="96" t="s">
        <v>1</v>
      </c>
    </row>
    <row r="304" spans="1:15" ht="15" customHeight="1">
      <c r="A304" s="97" t="s">
        <v>368</v>
      </c>
      <c r="B304" s="97" t="s">
        <v>369</v>
      </c>
      <c r="C304" s="244" t="s">
        <v>943</v>
      </c>
      <c r="D304" s="97"/>
      <c r="E304" s="425" t="s">
        <v>3672</v>
      </c>
      <c r="F304" s="367" t="s">
        <v>3666</v>
      </c>
      <c r="G304" s="97" t="s">
        <v>3673</v>
      </c>
      <c r="H304" s="251" t="s">
        <v>3674</v>
      </c>
      <c r="I304" s="97" t="s">
        <v>3675</v>
      </c>
      <c r="J304" s="97" t="s">
        <v>3676</v>
      </c>
      <c r="K304" s="97" t="s">
        <v>3677</v>
      </c>
      <c r="L304" s="398">
        <v>44846</v>
      </c>
      <c r="M304" s="259"/>
      <c r="N304" s="100">
        <f>IF(O304="","",VLOOKUP(O304,Mapping!AT:AU,2,FALSE))</f>
        <v>2</v>
      </c>
      <c r="O304" s="96" t="s">
        <v>1</v>
      </c>
    </row>
    <row r="305" spans="1:15" ht="15" customHeight="1">
      <c r="A305" s="97" t="s">
        <v>424</v>
      </c>
      <c r="B305" s="97" t="s">
        <v>425</v>
      </c>
      <c r="C305" s="244" t="s">
        <v>925</v>
      </c>
      <c r="D305" s="97"/>
      <c r="E305" s="425" t="s">
        <v>3672</v>
      </c>
      <c r="F305" s="367" t="s">
        <v>3666</v>
      </c>
      <c r="G305" s="97" t="s">
        <v>3673</v>
      </c>
      <c r="H305" s="251" t="s">
        <v>3674</v>
      </c>
      <c r="I305" s="97" t="s">
        <v>3675</v>
      </c>
      <c r="J305" s="97" t="s">
        <v>3676</v>
      </c>
      <c r="K305" s="97" t="s">
        <v>3677</v>
      </c>
      <c r="L305" s="398">
        <v>44846</v>
      </c>
      <c r="M305" s="259"/>
      <c r="N305" s="100">
        <f>IF(O305="","",VLOOKUP(O305,Mapping!AT:AU,2,FALSE))</f>
        <v>2</v>
      </c>
      <c r="O305" s="96" t="s">
        <v>1</v>
      </c>
    </row>
    <row r="306" spans="1:15" ht="15" customHeight="1">
      <c r="A306" s="97" t="s">
        <v>299</v>
      </c>
      <c r="B306" s="97" t="s">
        <v>300</v>
      </c>
      <c r="C306" s="244" t="s">
        <v>905</v>
      </c>
      <c r="D306" s="97"/>
      <c r="E306" s="425" t="s">
        <v>3672</v>
      </c>
      <c r="F306" s="367" t="s">
        <v>3666</v>
      </c>
      <c r="G306" s="97" t="s">
        <v>3673</v>
      </c>
      <c r="H306" s="251" t="s">
        <v>3674</v>
      </c>
      <c r="I306" s="97" t="s">
        <v>3675</v>
      </c>
      <c r="J306" s="97" t="s">
        <v>3676</v>
      </c>
      <c r="K306" s="97" t="s">
        <v>3677</v>
      </c>
      <c r="L306" s="398">
        <v>44846</v>
      </c>
      <c r="M306" s="259"/>
      <c r="N306" s="100">
        <f>IF(O306="","",VLOOKUP(O306,Mapping!AT:AU,2,FALSE))</f>
        <v>2</v>
      </c>
      <c r="O306" s="96" t="s">
        <v>1</v>
      </c>
    </row>
    <row r="307" spans="1:15" ht="15" customHeight="1">
      <c r="A307" s="97">
        <v>20185935</v>
      </c>
      <c r="B307" s="97" t="s">
        <v>265</v>
      </c>
      <c r="C307" s="244" t="s">
        <v>925</v>
      </c>
      <c r="D307" s="97"/>
      <c r="E307" s="425" t="s">
        <v>3672</v>
      </c>
      <c r="F307" s="367" t="s">
        <v>3666</v>
      </c>
      <c r="G307" s="97" t="s">
        <v>3673</v>
      </c>
      <c r="H307" s="251" t="s">
        <v>3674</v>
      </c>
      <c r="I307" s="97" t="s">
        <v>3675</v>
      </c>
      <c r="J307" s="97" t="s">
        <v>3676</v>
      </c>
      <c r="K307" s="97" t="s">
        <v>3677</v>
      </c>
      <c r="L307" s="398">
        <v>44846</v>
      </c>
      <c r="M307" s="259"/>
      <c r="N307" s="100">
        <f>IF(O307="","",VLOOKUP(O307,Mapping!AT:AU,2,FALSE))</f>
        <v>2</v>
      </c>
      <c r="O307" s="96" t="s">
        <v>1</v>
      </c>
    </row>
    <row r="308" spans="1:15" ht="15" customHeight="1">
      <c r="A308" s="97">
        <v>20185935</v>
      </c>
      <c r="B308" s="97" t="s">
        <v>265</v>
      </c>
      <c r="C308" s="244" t="s">
        <v>905</v>
      </c>
      <c r="D308" s="97"/>
      <c r="E308" s="425" t="s">
        <v>3672</v>
      </c>
      <c r="F308" s="367" t="s">
        <v>3666</v>
      </c>
      <c r="G308" s="97" t="s">
        <v>3673</v>
      </c>
      <c r="H308" s="251" t="s">
        <v>3674</v>
      </c>
      <c r="I308" s="97" t="s">
        <v>3675</v>
      </c>
      <c r="J308" s="97" t="s">
        <v>3676</v>
      </c>
      <c r="K308" s="97" t="s">
        <v>3677</v>
      </c>
      <c r="L308" s="398">
        <v>44846</v>
      </c>
      <c r="M308" s="259"/>
      <c r="N308" s="100">
        <f>IF(O308="","",VLOOKUP(O308,Mapping!AT:AU,2,FALSE))</f>
        <v>2</v>
      </c>
      <c r="O308" s="96" t="s">
        <v>1</v>
      </c>
    </row>
    <row r="309" spans="1:15" ht="15" customHeight="1">
      <c r="A309" s="97">
        <v>20110137</v>
      </c>
      <c r="B309" s="97" t="s">
        <v>248</v>
      </c>
      <c r="C309" s="244" t="s">
        <v>925</v>
      </c>
      <c r="D309" s="97"/>
      <c r="E309" s="425" t="s">
        <v>3672</v>
      </c>
      <c r="F309" s="367" t="s">
        <v>3666</v>
      </c>
      <c r="G309" s="97" t="s">
        <v>3673</v>
      </c>
      <c r="H309" s="251" t="s">
        <v>3674</v>
      </c>
      <c r="I309" s="97" t="s">
        <v>3675</v>
      </c>
      <c r="J309" s="97" t="s">
        <v>3676</v>
      </c>
      <c r="K309" s="97" t="s">
        <v>3677</v>
      </c>
      <c r="L309" s="398">
        <v>44846</v>
      </c>
      <c r="M309" s="259"/>
      <c r="N309" s="100">
        <f>IF(O309="","",VLOOKUP(O309,Mapping!AT:AU,2,FALSE))</f>
        <v>2</v>
      </c>
      <c r="O309" s="96" t="s">
        <v>1</v>
      </c>
    </row>
    <row r="310" spans="1:15" ht="15" customHeight="1">
      <c r="A310" s="97">
        <v>20174902</v>
      </c>
      <c r="B310" s="97" t="s">
        <v>263</v>
      </c>
      <c r="C310" s="244" t="s">
        <v>925</v>
      </c>
      <c r="D310" s="97"/>
      <c r="E310" s="425" t="s">
        <v>3672</v>
      </c>
      <c r="F310" s="367" t="s">
        <v>3666</v>
      </c>
      <c r="G310" s="97" t="s">
        <v>3673</v>
      </c>
      <c r="H310" s="251" t="s">
        <v>3674</v>
      </c>
      <c r="I310" s="97" t="s">
        <v>3675</v>
      </c>
      <c r="J310" s="97" t="s">
        <v>3676</v>
      </c>
      <c r="K310" s="97" t="s">
        <v>3677</v>
      </c>
      <c r="L310" s="398">
        <v>44846</v>
      </c>
      <c r="M310" s="259"/>
      <c r="N310" s="100">
        <f>IF(O310="","",VLOOKUP(O310,Mapping!AT:AU,2,FALSE))</f>
        <v>2</v>
      </c>
      <c r="O310" s="96" t="s">
        <v>1</v>
      </c>
    </row>
    <row r="311" spans="1:15" ht="15" customHeight="1">
      <c r="A311" s="97">
        <v>20110476</v>
      </c>
      <c r="B311" s="97" t="s">
        <v>250</v>
      </c>
      <c r="C311" s="244" t="s">
        <v>943</v>
      </c>
      <c r="D311" s="97"/>
      <c r="E311" s="425" t="s">
        <v>3672</v>
      </c>
      <c r="F311" s="367" t="s">
        <v>3666</v>
      </c>
      <c r="G311" s="97" t="s">
        <v>3673</v>
      </c>
      <c r="H311" s="251" t="s">
        <v>3674</v>
      </c>
      <c r="I311" s="97" t="s">
        <v>3675</v>
      </c>
      <c r="J311" s="97" t="s">
        <v>3676</v>
      </c>
      <c r="K311" s="97" t="s">
        <v>3677</v>
      </c>
      <c r="L311" s="398">
        <v>44846</v>
      </c>
      <c r="M311" s="259"/>
      <c r="N311" s="100">
        <f>IF(O311="","",VLOOKUP(O311,Mapping!AT:AU,2,FALSE))</f>
        <v>2</v>
      </c>
      <c r="O311" s="96" t="s">
        <v>1</v>
      </c>
    </row>
    <row r="312" spans="1:15" ht="15" customHeight="1">
      <c r="A312" s="97">
        <v>20110477</v>
      </c>
      <c r="B312" s="97" t="s">
        <v>251</v>
      </c>
      <c r="C312" s="244" t="s">
        <v>943</v>
      </c>
      <c r="D312" s="97"/>
      <c r="E312" s="425" t="s">
        <v>3672</v>
      </c>
      <c r="F312" s="367" t="s">
        <v>3666</v>
      </c>
      <c r="G312" s="97" t="s">
        <v>3673</v>
      </c>
      <c r="H312" s="251" t="s">
        <v>3674</v>
      </c>
      <c r="I312" s="97" t="s">
        <v>3675</v>
      </c>
      <c r="J312" s="97" t="s">
        <v>3676</v>
      </c>
      <c r="K312" s="97" t="s">
        <v>3677</v>
      </c>
      <c r="L312" s="398">
        <v>44846</v>
      </c>
      <c r="M312" s="259"/>
      <c r="N312" s="100">
        <f>IF(O312="","",VLOOKUP(O312,Mapping!AT:AU,2,FALSE))</f>
        <v>2</v>
      </c>
      <c r="O312" s="96" t="s">
        <v>1</v>
      </c>
    </row>
    <row r="313" spans="1:15" ht="15" customHeight="1">
      <c r="A313" s="97">
        <v>20130325</v>
      </c>
      <c r="B313" s="97" t="s">
        <v>254</v>
      </c>
      <c r="C313" s="244" t="s">
        <v>943</v>
      </c>
      <c r="D313" s="97"/>
      <c r="E313" s="425" t="s">
        <v>3672</v>
      </c>
      <c r="F313" s="367" t="s">
        <v>3666</v>
      </c>
      <c r="G313" s="97" t="s">
        <v>3673</v>
      </c>
      <c r="H313" s="251" t="s">
        <v>3674</v>
      </c>
      <c r="I313" s="97" t="s">
        <v>3675</v>
      </c>
      <c r="J313" s="97" t="s">
        <v>3676</v>
      </c>
      <c r="K313" s="97" t="s">
        <v>3677</v>
      </c>
      <c r="L313" s="398">
        <v>44846</v>
      </c>
      <c r="M313" s="259"/>
      <c r="N313" s="100">
        <f>IF(O313="","",VLOOKUP(O313,Mapping!AT:AU,2,FALSE))</f>
        <v>2</v>
      </c>
      <c r="O313" s="96" t="s">
        <v>1</v>
      </c>
    </row>
    <row r="314" spans="1:15" ht="15" customHeight="1">
      <c r="A314" s="97">
        <v>20130400</v>
      </c>
      <c r="B314" s="97" t="s">
        <v>255</v>
      </c>
      <c r="C314" s="244" t="s">
        <v>925</v>
      </c>
      <c r="D314" s="97"/>
      <c r="E314" s="425" t="s">
        <v>3672</v>
      </c>
      <c r="F314" s="367" t="s">
        <v>3666</v>
      </c>
      <c r="G314" s="97" t="s">
        <v>3673</v>
      </c>
      <c r="H314" s="251" t="s">
        <v>3674</v>
      </c>
      <c r="I314" s="97" t="s">
        <v>3675</v>
      </c>
      <c r="J314" s="97" t="s">
        <v>3676</v>
      </c>
      <c r="K314" s="97" t="s">
        <v>3677</v>
      </c>
      <c r="L314" s="398">
        <v>44846</v>
      </c>
      <c r="M314" s="259"/>
      <c r="N314" s="100">
        <f>IF(O314="","",VLOOKUP(O314,Mapping!AT:AU,2,FALSE))</f>
        <v>2</v>
      </c>
      <c r="O314" s="96" t="s">
        <v>1</v>
      </c>
    </row>
    <row r="315" spans="1:15" ht="15" customHeight="1">
      <c r="A315" s="97">
        <v>19950030</v>
      </c>
      <c r="B315" s="97" t="s">
        <v>232</v>
      </c>
      <c r="C315" s="244" t="s">
        <v>943</v>
      </c>
      <c r="D315" s="97"/>
      <c r="E315" s="425" t="s">
        <v>3672</v>
      </c>
      <c r="F315" s="367" t="s">
        <v>3666</v>
      </c>
      <c r="G315" s="97" t="s">
        <v>3673</v>
      </c>
      <c r="H315" s="251" t="s">
        <v>3674</v>
      </c>
      <c r="I315" s="97" t="s">
        <v>3675</v>
      </c>
      <c r="J315" s="97" t="s">
        <v>3676</v>
      </c>
      <c r="K315" s="97" t="s">
        <v>3677</v>
      </c>
      <c r="L315" s="398">
        <v>44846</v>
      </c>
      <c r="M315" s="259"/>
      <c r="N315" s="100">
        <f>IF(O315="","",VLOOKUP(O315,Mapping!AT:AU,2,FALSE))</f>
        <v>2</v>
      </c>
      <c r="O315" s="96" t="s">
        <v>1</v>
      </c>
    </row>
    <row r="316" spans="1:15" ht="15" customHeight="1">
      <c r="A316" s="97">
        <v>19960064</v>
      </c>
      <c r="B316" s="97" t="s">
        <v>235</v>
      </c>
      <c r="C316" s="244" t="s">
        <v>943</v>
      </c>
      <c r="D316" s="97"/>
      <c r="E316" s="425" t="s">
        <v>3672</v>
      </c>
      <c r="F316" s="367" t="s">
        <v>3666</v>
      </c>
      <c r="G316" s="97" t="s">
        <v>3673</v>
      </c>
      <c r="H316" s="251" t="s">
        <v>3674</v>
      </c>
      <c r="I316" s="97" t="s">
        <v>3675</v>
      </c>
      <c r="J316" s="97" t="s">
        <v>3676</v>
      </c>
      <c r="K316" s="97" t="s">
        <v>3677</v>
      </c>
      <c r="L316" s="398">
        <v>44846</v>
      </c>
      <c r="M316" s="259"/>
      <c r="N316" s="100">
        <f>IF(O316="","",VLOOKUP(O316,Mapping!AT:AU,2,FALSE))</f>
        <v>2</v>
      </c>
      <c r="O316" s="96" t="s">
        <v>1</v>
      </c>
    </row>
    <row r="317" spans="1:15" ht="15" customHeight="1">
      <c r="A317" s="97" t="s">
        <v>271</v>
      </c>
      <c r="B317" s="97" t="s">
        <v>272</v>
      </c>
      <c r="C317" s="244" t="s">
        <v>943</v>
      </c>
      <c r="D317" s="97"/>
      <c r="E317" s="425" t="s">
        <v>3672</v>
      </c>
      <c r="F317" s="367" t="s">
        <v>3666</v>
      </c>
      <c r="G317" s="97" t="s">
        <v>3673</v>
      </c>
      <c r="H317" s="251" t="s">
        <v>3674</v>
      </c>
      <c r="I317" s="97" t="s">
        <v>3675</v>
      </c>
      <c r="J317" s="97" t="s">
        <v>3676</v>
      </c>
      <c r="K317" s="97" t="s">
        <v>3677</v>
      </c>
      <c r="L317" s="398">
        <v>44846</v>
      </c>
      <c r="M317" s="259"/>
      <c r="N317" s="100">
        <f>IF(O317="","",VLOOKUP(O317,Mapping!AT:AU,2,FALSE))</f>
        <v>2</v>
      </c>
      <c r="O317" s="96" t="s">
        <v>1</v>
      </c>
    </row>
    <row r="318" spans="1:15" ht="15" customHeight="1">
      <c r="A318" s="97" t="s">
        <v>329</v>
      </c>
      <c r="B318" s="97" t="s">
        <v>330</v>
      </c>
      <c r="C318" s="244" t="s">
        <v>925</v>
      </c>
      <c r="D318" s="97"/>
      <c r="E318" s="425" t="s">
        <v>3672</v>
      </c>
      <c r="F318" s="367" t="s">
        <v>3666</v>
      </c>
      <c r="G318" s="97" t="s">
        <v>3673</v>
      </c>
      <c r="H318" s="251" t="s">
        <v>3674</v>
      </c>
      <c r="I318" s="97" t="s">
        <v>3675</v>
      </c>
      <c r="J318" s="97" t="s">
        <v>3676</v>
      </c>
      <c r="K318" s="97" t="s">
        <v>3677</v>
      </c>
      <c r="L318" s="398">
        <v>44846</v>
      </c>
      <c r="M318" s="259"/>
      <c r="N318" s="100">
        <f>IF(O318="","",VLOOKUP(O318,Mapping!AT:AU,2,FALSE))</f>
        <v>2</v>
      </c>
      <c r="O318" s="96" t="s">
        <v>1</v>
      </c>
    </row>
    <row r="319" spans="1:15" ht="15" customHeight="1">
      <c r="A319" s="97" t="s">
        <v>350</v>
      </c>
      <c r="B319" s="97" t="s">
        <v>351</v>
      </c>
      <c r="C319" s="244" t="s">
        <v>925</v>
      </c>
      <c r="D319" s="97"/>
      <c r="E319" s="425" t="s">
        <v>3672</v>
      </c>
      <c r="F319" s="367" t="s">
        <v>3666</v>
      </c>
      <c r="G319" s="97" t="s">
        <v>3673</v>
      </c>
      <c r="H319" s="251" t="s">
        <v>3674</v>
      </c>
      <c r="I319" s="97" t="s">
        <v>3675</v>
      </c>
      <c r="J319" s="97" t="s">
        <v>3676</v>
      </c>
      <c r="K319" s="97" t="s">
        <v>3677</v>
      </c>
      <c r="L319" s="398">
        <v>44846</v>
      </c>
      <c r="M319" s="259"/>
      <c r="N319" s="100">
        <f>IF(O319="","",VLOOKUP(O319,Mapping!AT:AU,2,FALSE))</f>
        <v>2</v>
      </c>
      <c r="O319" s="96" t="s">
        <v>1</v>
      </c>
    </row>
    <row r="320" spans="1:15" ht="15" customHeight="1">
      <c r="A320" s="97" t="s">
        <v>357</v>
      </c>
      <c r="B320" s="97" t="s">
        <v>358</v>
      </c>
      <c r="C320" s="244" t="s">
        <v>943</v>
      </c>
      <c r="D320" s="97"/>
      <c r="E320" s="425" t="s">
        <v>3672</v>
      </c>
      <c r="F320" s="367" t="s">
        <v>3666</v>
      </c>
      <c r="G320" s="97" t="s">
        <v>3673</v>
      </c>
      <c r="H320" s="251" t="s">
        <v>3674</v>
      </c>
      <c r="I320" s="97" t="s">
        <v>3675</v>
      </c>
      <c r="J320" s="97" t="s">
        <v>3676</v>
      </c>
      <c r="K320" s="97" t="s">
        <v>3677</v>
      </c>
      <c r="L320" s="398">
        <v>44846</v>
      </c>
      <c r="M320" s="259"/>
      <c r="N320" s="100">
        <f>IF(O320="","",VLOOKUP(O320,Mapping!AT:AU,2,FALSE))</f>
        <v>2</v>
      </c>
      <c r="O320" s="96" t="s">
        <v>1</v>
      </c>
    </row>
    <row r="321" spans="1:15" ht="15" customHeight="1">
      <c r="A321" s="97" t="s">
        <v>343</v>
      </c>
      <c r="B321" s="97" t="s">
        <v>344</v>
      </c>
      <c r="C321" s="244" t="s">
        <v>943</v>
      </c>
      <c r="D321" s="97"/>
      <c r="E321" s="425" t="s">
        <v>3672</v>
      </c>
      <c r="F321" s="367" t="s">
        <v>3666</v>
      </c>
      <c r="G321" s="97" t="s">
        <v>3673</v>
      </c>
      <c r="H321" s="251" t="s">
        <v>3674</v>
      </c>
      <c r="I321" s="97" t="s">
        <v>3675</v>
      </c>
      <c r="J321" s="97" t="s">
        <v>3676</v>
      </c>
      <c r="K321" s="97" t="s">
        <v>3677</v>
      </c>
      <c r="L321" s="398">
        <v>44846</v>
      </c>
      <c r="M321" s="259"/>
      <c r="N321" s="100">
        <f>IF(O321="","",VLOOKUP(O321,Mapping!AT:AU,2,FALSE))</f>
        <v>2</v>
      </c>
      <c r="O321" s="96" t="s">
        <v>1</v>
      </c>
    </row>
    <row r="322" spans="1:15" ht="15" customHeight="1">
      <c r="A322" s="97" t="s">
        <v>339</v>
      </c>
      <c r="B322" s="97" t="s">
        <v>340</v>
      </c>
      <c r="C322" s="244" t="s">
        <v>925</v>
      </c>
      <c r="D322" s="97"/>
      <c r="E322" s="425" t="s">
        <v>3672</v>
      </c>
      <c r="F322" s="367" t="s">
        <v>3666</v>
      </c>
      <c r="G322" s="97" t="s">
        <v>3673</v>
      </c>
      <c r="H322" s="251" t="s">
        <v>3674</v>
      </c>
      <c r="I322" s="97" t="s">
        <v>3675</v>
      </c>
      <c r="J322" s="97" t="s">
        <v>3676</v>
      </c>
      <c r="K322" s="97" t="s">
        <v>3677</v>
      </c>
      <c r="L322" s="398">
        <v>44846</v>
      </c>
      <c r="M322" s="259"/>
      <c r="N322" s="100">
        <f>IF(O322="","",VLOOKUP(O322,Mapping!AT:AU,2,FALSE))</f>
        <v>2</v>
      </c>
      <c r="O322" s="96" t="s">
        <v>1</v>
      </c>
    </row>
    <row r="323" spans="1:15" ht="15" customHeight="1">
      <c r="A323" s="97" t="s">
        <v>3678</v>
      </c>
      <c r="B323" s="97" t="s">
        <v>3679</v>
      </c>
      <c r="C323" s="244" t="s">
        <v>925</v>
      </c>
      <c r="D323" s="97"/>
      <c r="E323" s="425" t="s">
        <v>3672</v>
      </c>
      <c r="F323" s="367" t="s">
        <v>3666</v>
      </c>
      <c r="G323" s="97" t="s">
        <v>3673</v>
      </c>
      <c r="H323" s="251" t="s">
        <v>3674</v>
      </c>
      <c r="I323" s="97" t="s">
        <v>3675</v>
      </c>
      <c r="J323" s="97" t="s">
        <v>3676</v>
      </c>
      <c r="K323" s="97" t="s">
        <v>3677</v>
      </c>
      <c r="L323" s="398">
        <v>44846</v>
      </c>
      <c r="M323" s="259"/>
      <c r="N323" s="100">
        <f>IF(O323="","",VLOOKUP(O323,Mapping!AT:AU,2,FALSE))</f>
        <v>2</v>
      </c>
      <c r="O323" s="96" t="s">
        <v>1</v>
      </c>
    </row>
    <row r="324" spans="1:15" ht="15" customHeight="1">
      <c r="A324" s="97">
        <v>20050102</v>
      </c>
      <c r="B324" s="97" t="s">
        <v>244</v>
      </c>
      <c r="C324" s="244" t="s">
        <v>925</v>
      </c>
      <c r="D324" s="97"/>
      <c r="E324" s="425" t="s">
        <v>3672</v>
      </c>
      <c r="F324" s="367" t="s">
        <v>3666</v>
      </c>
      <c r="G324" s="97" t="s">
        <v>3673</v>
      </c>
      <c r="H324" s="251" t="s">
        <v>3674</v>
      </c>
      <c r="I324" s="97" t="s">
        <v>3675</v>
      </c>
      <c r="J324" s="97" t="s">
        <v>3676</v>
      </c>
      <c r="K324" s="97" t="s">
        <v>3677</v>
      </c>
      <c r="L324" s="398">
        <v>44846</v>
      </c>
      <c r="M324" s="259"/>
      <c r="N324" s="100">
        <f>IF(O324="","",VLOOKUP(O324,Mapping!AT:AU,2,FALSE))</f>
        <v>2</v>
      </c>
      <c r="O324" s="96" t="s">
        <v>1</v>
      </c>
    </row>
    <row r="325" spans="1:15" ht="15" customHeight="1">
      <c r="A325" s="97" t="s">
        <v>336</v>
      </c>
      <c r="B325" s="97" t="s">
        <v>337</v>
      </c>
      <c r="C325" s="244" t="s">
        <v>925</v>
      </c>
      <c r="D325" s="97"/>
      <c r="E325" s="425" t="s">
        <v>3672</v>
      </c>
      <c r="F325" s="367" t="s">
        <v>3666</v>
      </c>
      <c r="G325" s="97" t="s">
        <v>3673</v>
      </c>
      <c r="H325" s="251" t="s">
        <v>3674</v>
      </c>
      <c r="I325" s="97" t="s">
        <v>3675</v>
      </c>
      <c r="J325" s="97" t="s">
        <v>3676</v>
      </c>
      <c r="K325" s="97" t="s">
        <v>3677</v>
      </c>
      <c r="L325" s="398">
        <v>44846</v>
      </c>
      <c r="M325" s="259"/>
      <c r="N325" s="100">
        <f>IF(O325="","",VLOOKUP(O325,Mapping!AT:AU,2,FALSE))</f>
        <v>2</v>
      </c>
      <c r="O325" s="96" t="s">
        <v>1</v>
      </c>
    </row>
    <row r="326" spans="1:15" ht="15" customHeight="1">
      <c r="A326" s="97" t="s">
        <v>489</v>
      </c>
      <c r="B326" s="97" t="s">
        <v>490</v>
      </c>
      <c r="C326" s="244" t="s">
        <v>925</v>
      </c>
      <c r="D326" s="97"/>
      <c r="E326" s="425" t="s">
        <v>3672</v>
      </c>
      <c r="F326" s="367" t="s">
        <v>3666</v>
      </c>
      <c r="G326" s="97" t="s">
        <v>3673</v>
      </c>
      <c r="H326" s="251" t="s">
        <v>3674</v>
      </c>
      <c r="I326" s="97" t="s">
        <v>3675</v>
      </c>
      <c r="J326" s="97" t="s">
        <v>3676</v>
      </c>
      <c r="K326" s="97" t="s">
        <v>3677</v>
      </c>
      <c r="L326" s="398">
        <v>44846</v>
      </c>
      <c r="M326" s="259"/>
      <c r="N326" s="100">
        <f>IF(O326="","",VLOOKUP(O326,Mapping!AT:AU,2,FALSE))</f>
        <v>2</v>
      </c>
      <c r="O326" s="96" t="s">
        <v>1</v>
      </c>
    </row>
    <row r="327" spans="1:15" ht="15" customHeight="1">
      <c r="A327" s="97">
        <v>19950136</v>
      </c>
      <c r="B327" s="97" t="s">
        <v>233</v>
      </c>
      <c r="C327" s="244" t="s">
        <v>925</v>
      </c>
      <c r="D327" s="97"/>
      <c r="E327" s="425" t="s">
        <v>3672</v>
      </c>
      <c r="F327" s="367" t="s">
        <v>3666</v>
      </c>
      <c r="G327" s="97" t="s">
        <v>3673</v>
      </c>
      <c r="H327" s="251" t="s">
        <v>3674</v>
      </c>
      <c r="I327" s="97" t="s">
        <v>3675</v>
      </c>
      <c r="J327" s="97" t="s">
        <v>3676</v>
      </c>
      <c r="K327" s="97" t="s">
        <v>3677</v>
      </c>
      <c r="L327" s="398">
        <v>44846</v>
      </c>
      <c r="M327" s="259"/>
      <c r="N327" s="100">
        <f>IF(O327="","",VLOOKUP(O327,Mapping!AT:AU,2,FALSE))</f>
        <v>2</v>
      </c>
      <c r="O327" s="96" t="s">
        <v>1</v>
      </c>
    </row>
    <row r="328" spans="1:15" ht="15" customHeight="1">
      <c r="A328" s="97">
        <v>19930148</v>
      </c>
      <c r="B328" s="97" t="s">
        <v>227</v>
      </c>
      <c r="C328" s="244" t="s">
        <v>905</v>
      </c>
      <c r="D328" s="97"/>
      <c r="E328" s="425" t="s">
        <v>3672</v>
      </c>
      <c r="F328" s="367" t="s">
        <v>3666</v>
      </c>
      <c r="G328" s="97" t="s">
        <v>3673</v>
      </c>
      <c r="H328" s="251" t="s">
        <v>3674</v>
      </c>
      <c r="I328" s="97" t="s">
        <v>3675</v>
      </c>
      <c r="J328" s="97" t="s">
        <v>3676</v>
      </c>
      <c r="K328" s="97" t="s">
        <v>3677</v>
      </c>
      <c r="L328" s="398">
        <v>44846</v>
      </c>
      <c r="M328" s="259"/>
      <c r="N328" s="100">
        <f>IF(O328="","",VLOOKUP(O328,Mapping!AT:AU,2,FALSE))</f>
        <v>2</v>
      </c>
      <c r="O328" s="96" t="s">
        <v>1</v>
      </c>
    </row>
    <row r="329" spans="1:15" ht="15" customHeight="1">
      <c r="A329" s="97" t="s">
        <v>329</v>
      </c>
      <c r="B329" s="97" t="s">
        <v>330</v>
      </c>
      <c r="C329" s="244" t="s">
        <v>943</v>
      </c>
      <c r="D329" s="97"/>
      <c r="E329" s="425" t="s">
        <v>3672</v>
      </c>
      <c r="F329" s="367" t="s">
        <v>3666</v>
      </c>
      <c r="G329" s="97" t="s">
        <v>3673</v>
      </c>
      <c r="H329" s="251" t="s">
        <v>3674</v>
      </c>
      <c r="I329" s="97" t="s">
        <v>3675</v>
      </c>
      <c r="J329" s="97" t="s">
        <v>3676</v>
      </c>
      <c r="K329" s="97" t="s">
        <v>3677</v>
      </c>
      <c r="L329" s="398">
        <v>44846</v>
      </c>
      <c r="M329" s="259"/>
      <c r="N329" s="100">
        <f>IF(O329="","",VLOOKUP(O329,Mapping!AT:AU,2,FALSE))</f>
        <v>2</v>
      </c>
      <c r="O329" s="96" t="s">
        <v>1</v>
      </c>
    </row>
    <row r="330" spans="1:15" ht="15" customHeight="1">
      <c r="A330" s="97">
        <v>20131157</v>
      </c>
      <c r="B330" s="97" t="s">
        <v>257</v>
      </c>
      <c r="C330" s="244" t="s">
        <v>905</v>
      </c>
      <c r="D330" s="97"/>
      <c r="E330" s="425" t="s">
        <v>3672</v>
      </c>
      <c r="F330" s="367" t="s">
        <v>3666</v>
      </c>
      <c r="G330" s="97" t="s">
        <v>3673</v>
      </c>
      <c r="H330" s="251" t="s">
        <v>3674</v>
      </c>
      <c r="I330" s="97" t="s">
        <v>3675</v>
      </c>
      <c r="J330" s="97" t="s">
        <v>3676</v>
      </c>
      <c r="K330" s="97" t="s">
        <v>3677</v>
      </c>
      <c r="L330" s="398">
        <v>44846</v>
      </c>
      <c r="M330" s="259"/>
      <c r="N330" s="100">
        <f>IF(O330="","",VLOOKUP(O330,Mapping!AT:AU,2,FALSE))</f>
        <v>2</v>
      </c>
      <c r="O330" s="96" t="s">
        <v>1</v>
      </c>
    </row>
    <row r="331" spans="1:15" ht="15" customHeight="1">
      <c r="A331" s="97" t="s">
        <v>309</v>
      </c>
      <c r="B331" s="97" t="s">
        <v>310</v>
      </c>
      <c r="C331" s="244" t="s">
        <v>943</v>
      </c>
      <c r="D331" s="97"/>
      <c r="E331" s="425" t="s">
        <v>3672</v>
      </c>
      <c r="F331" s="367" t="s">
        <v>3666</v>
      </c>
      <c r="G331" s="97" t="s">
        <v>3673</v>
      </c>
      <c r="H331" s="251" t="s">
        <v>3674</v>
      </c>
      <c r="I331" s="97" t="s">
        <v>3675</v>
      </c>
      <c r="J331" s="97" t="s">
        <v>3676</v>
      </c>
      <c r="K331" s="97" t="s">
        <v>3677</v>
      </c>
      <c r="L331" s="398">
        <v>44846</v>
      </c>
      <c r="M331" s="259"/>
      <c r="N331" s="100">
        <f>IF(O331="","",VLOOKUP(O331,Mapping!AT:AU,2,FALSE))</f>
        <v>2</v>
      </c>
      <c r="O331" s="96" t="s">
        <v>1</v>
      </c>
    </row>
    <row r="332" spans="1:15" ht="15" customHeight="1">
      <c r="A332" s="97">
        <v>19920194</v>
      </c>
      <c r="B332" s="97" t="s">
        <v>223</v>
      </c>
      <c r="C332" s="244" t="s">
        <v>905</v>
      </c>
      <c r="D332" s="97"/>
      <c r="E332" s="425" t="s">
        <v>3672</v>
      </c>
      <c r="F332" s="367" t="s">
        <v>3666</v>
      </c>
      <c r="G332" s="97" t="s">
        <v>3673</v>
      </c>
      <c r="H332" s="251" t="s">
        <v>3674</v>
      </c>
      <c r="I332" s="97" t="s">
        <v>3675</v>
      </c>
      <c r="J332" s="97" t="s">
        <v>3676</v>
      </c>
      <c r="K332" s="97" t="s">
        <v>3677</v>
      </c>
      <c r="L332" s="398">
        <v>44846</v>
      </c>
      <c r="M332" s="259"/>
      <c r="N332" s="100">
        <f>IF(O332="","",VLOOKUP(O332,Mapping!AT:AU,2,FALSE))</f>
        <v>2</v>
      </c>
      <c r="O332" s="96" t="s">
        <v>1</v>
      </c>
    </row>
    <row r="333" spans="1:15" ht="15" customHeight="1">
      <c r="A333" s="97">
        <v>20196909</v>
      </c>
      <c r="B333" s="97" t="s">
        <v>267</v>
      </c>
      <c r="C333" s="244" t="s">
        <v>943</v>
      </c>
      <c r="D333" s="97"/>
      <c r="E333" s="425" t="s">
        <v>3672</v>
      </c>
      <c r="F333" s="367" t="s">
        <v>3666</v>
      </c>
      <c r="G333" s="97" t="s">
        <v>3673</v>
      </c>
      <c r="H333" s="251" t="s">
        <v>3674</v>
      </c>
      <c r="I333" s="97" t="s">
        <v>3675</v>
      </c>
      <c r="J333" s="97" t="s">
        <v>3676</v>
      </c>
      <c r="K333" s="97" t="s">
        <v>3677</v>
      </c>
      <c r="L333" s="398">
        <v>44846</v>
      </c>
      <c r="M333" s="259"/>
      <c r="N333" s="100">
        <f>IF(O333="","",VLOOKUP(O333,Mapping!AT:AU,2,FALSE))</f>
        <v>2</v>
      </c>
      <c r="O333" s="96" t="s">
        <v>1</v>
      </c>
    </row>
    <row r="334" spans="1:15" ht="15" customHeight="1">
      <c r="A334" s="97">
        <v>20150712</v>
      </c>
      <c r="B334" s="97" t="s">
        <v>259</v>
      </c>
      <c r="C334" s="244" t="s">
        <v>925</v>
      </c>
      <c r="D334" s="97"/>
      <c r="E334" s="425" t="s">
        <v>3672</v>
      </c>
      <c r="F334" s="367" t="s">
        <v>3666</v>
      </c>
      <c r="G334" s="97" t="s">
        <v>3673</v>
      </c>
      <c r="H334" s="251" t="s">
        <v>3674</v>
      </c>
      <c r="I334" s="97" t="s">
        <v>3675</v>
      </c>
      <c r="J334" s="97" t="s">
        <v>3676</v>
      </c>
      <c r="K334" s="97" t="s">
        <v>3677</v>
      </c>
      <c r="L334" s="398">
        <v>44846</v>
      </c>
      <c r="M334" s="259"/>
      <c r="N334" s="100">
        <f>IF(O334="","",VLOOKUP(O334,Mapping!AT:AU,2,FALSE))</f>
        <v>2</v>
      </c>
      <c r="O334" s="96" t="s">
        <v>1</v>
      </c>
    </row>
    <row r="335" spans="1:15" ht="15" customHeight="1">
      <c r="A335" s="97">
        <v>20141901</v>
      </c>
      <c r="B335" s="97" t="s">
        <v>258</v>
      </c>
      <c r="C335" s="244" t="s">
        <v>943</v>
      </c>
      <c r="D335" s="97"/>
      <c r="E335" s="425" t="s">
        <v>3672</v>
      </c>
      <c r="F335" s="367" t="s">
        <v>3666</v>
      </c>
      <c r="G335" s="97" t="s">
        <v>3673</v>
      </c>
      <c r="H335" s="251" t="s">
        <v>3674</v>
      </c>
      <c r="I335" s="97" t="s">
        <v>3675</v>
      </c>
      <c r="J335" s="97" t="s">
        <v>3676</v>
      </c>
      <c r="K335" s="97" t="s">
        <v>3677</v>
      </c>
      <c r="L335" s="398">
        <v>44846</v>
      </c>
      <c r="M335" s="259"/>
      <c r="N335" s="100">
        <f>IF(O335="","",VLOOKUP(O335,Mapping!AT:AU,2,FALSE))</f>
        <v>2</v>
      </c>
      <c r="O335" s="96" t="s">
        <v>1</v>
      </c>
    </row>
    <row r="336" spans="1:15" ht="15" customHeight="1">
      <c r="A336" s="97">
        <v>19950030</v>
      </c>
      <c r="B336" s="97" t="s">
        <v>232</v>
      </c>
      <c r="C336" s="244" t="s">
        <v>925</v>
      </c>
      <c r="D336" s="97"/>
      <c r="E336" s="425" t="s">
        <v>3672</v>
      </c>
      <c r="F336" s="367" t="s">
        <v>3666</v>
      </c>
      <c r="G336" s="97" t="s">
        <v>3673</v>
      </c>
      <c r="H336" s="251" t="s">
        <v>3674</v>
      </c>
      <c r="I336" s="97" t="s">
        <v>3675</v>
      </c>
      <c r="J336" s="97" t="s">
        <v>3676</v>
      </c>
      <c r="K336" s="97" t="s">
        <v>3677</v>
      </c>
      <c r="L336" s="398">
        <v>44846</v>
      </c>
      <c r="M336" s="259"/>
      <c r="N336" s="100">
        <f>IF(O336="","",VLOOKUP(O336,Mapping!AT:AU,2,FALSE))</f>
        <v>2</v>
      </c>
      <c r="O336" s="96" t="s">
        <v>1</v>
      </c>
    </row>
    <row r="337" spans="1:15" ht="15" customHeight="1">
      <c r="A337" s="97" t="s">
        <v>411</v>
      </c>
      <c r="B337" s="97" t="s">
        <v>412</v>
      </c>
      <c r="C337" s="244" t="s">
        <v>925</v>
      </c>
      <c r="D337" s="97"/>
      <c r="E337" s="425" t="s">
        <v>3672</v>
      </c>
      <c r="F337" s="367" t="s">
        <v>3666</v>
      </c>
      <c r="G337" s="97" t="s">
        <v>3673</v>
      </c>
      <c r="H337" s="251" t="s">
        <v>3674</v>
      </c>
      <c r="I337" s="97" t="s">
        <v>3675</v>
      </c>
      <c r="J337" s="97" t="s">
        <v>3676</v>
      </c>
      <c r="K337" s="97" t="s">
        <v>3677</v>
      </c>
      <c r="L337" s="398">
        <v>44846</v>
      </c>
      <c r="M337" s="259"/>
      <c r="N337" s="100">
        <f>IF(O337="","",VLOOKUP(O337,Mapping!AT:AU,2,FALSE))</f>
        <v>2</v>
      </c>
      <c r="O337" s="96" t="s">
        <v>1</v>
      </c>
    </row>
    <row r="338" spans="1:15" ht="15" customHeight="1">
      <c r="A338" s="97" t="s">
        <v>302</v>
      </c>
      <c r="B338" s="97" t="s">
        <v>303</v>
      </c>
      <c r="C338" s="244" t="s">
        <v>905</v>
      </c>
      <c r="D338" s="97"/>
      <c r="E338" s="425" t="s">
        <v>3672</v>
      </c>
      <c r="F338" s="367" t="s">
        <v>3666</v>
      </c>
      <c r="G338" s="97" t="s">
        <v>3673</v>
      </c>
      <c r="H338" s="251" t="s">
        <v>3674</v>
      </c>
      <c r="I338" s="97" t="s">
        <v>3675</v>
      </c>
      <c r="J338" s="97" t="s">
        <v>3676</v>
      </c>
      <c r="K338" s="97" t="s">
        <v>3677</v>
      </c>
      <c r="L338" s="398">
        <v>44846</v>
      </c>
      <c r="M338" s="259"/>
      <c r="N338" s="100">
        <f>IF(O338="","",VLOOKUP(O338,Mapping!AT:AU,2,FALSE))</f>
        <v>2</v>
      </c>
      <c r="O338" s="96" t="s">
        <v>1</v>
      </c>
    </row>
    <row r="339" spans="1:15" ht="15" customHeight="1">
      <c r="A339" s="97" t="s">
        <v>366</v>
      </c>
      <c r="B339" s="97" t="s">
        <v>367</v>
      </c>
      <c r="C339" s="244" t="s">
        <v>905</v>
      </c>
      <c r="D339" s="97"/>
      <c r="E339" s="425" t="s">
        <v>3672</v>
      </c>
      <c r="F339" s="367" t="s">
        <v>3666</v>
      </c>
      <c r="G339" s="97" t="s">
        <v>3673</v>
      </c>
      <c r="H339" s="251" t="s">
        <v>3674</v>
      </c>
      <c r="I339" s="97" t="s">
        <v>3675</v>
      </c>
      <c r="J339" s="97" t="s">
        <v>3676</v>
      </c>
      <c r="K339" s="97" t="s">
        <v>3677</v>
      </c>
      <c r="L339" s="398">
        <v>44846</v>
      </c>
      <c r="M339" s="259"/>
      <c r="N339" s="100">
        <f>IF(O339="","",VLOOKUP(O339,Mapping!AT:AU,2,FALSE))</f>
        <v>2</v>
      </c>
      <c r="O339" s="96" t="s">
        <v>1</v>
      </c>
    </row>
    <row r="340" spans="1:15" ht="15" customHeight="1">
      <c r="A340" s="97">
        <v>20030099</v>
      </c>
      <c r="B340" s="97" t="s">
        <v>242</v>
      </c>
      <c r="C340" s="244" t="s">
        <v>943</v>
      </c>
      <c r="D340" s="97"/>
      <c r="E340" s="425" t="s">
        <v>3672</v>
      </c>
      <c r="F340" s="367" t="s">
        <v>3666</v>
      </c>
      <c r="G340" s="97" t="s">
        <v>3673</v>
      </c>
      <c r="H340" s="251" t="s">
        <v>3674</v>
      </c>
      <c r="I340" s="97" t="s">
        <v>3675</v>
      </c>
      <c r="J340" s="97" t="s">
        <v>3676</v>
      </c>
      <c r="K340" s="97" t="s">
        <v>3677</v>
      </c>
      <c r="L340" s="398">
        <v>44846</v>
      </c>
      <c r="M340" s="259"/>
      <c r="N340" s="100">
        <f>IF(O340="","",VLOOKUP(O340,Mapping!AT:AU,2,FALSE))</f>
        <v>2</v>
      </c>
      <c r="O340" s="96" t="s">
        <v>1</v>
      </c>
    </row>
    <row r="341" spans="1:15" ht="15" customHeight="1">
      <c r="A341" s="97">
        <v>19920035</v>
      </c>
      <c r="B341" s="97" t="s">
        <v>218</v>
      </c>
      <c r="C341" s="244" t="s">
        <v>905</v>
      </c>
      <c r="D341" s="97"/>
      <c r="E341" s="425" t="s">
        <v>3672</v>
      </c>
      <c r="F341" s="367" t="s">
        <v>3666</v>
      </c>
      <c r="G341" s="97" t="s">
        <v>3673</v>
      </c>
      <c r="H341" s="251" t="s">
        <v>3674</v>
      </c>
      <c r="I341" s="97" t="s">
        <v>3675</v>
      </c>
      <c r="J341" s="97" t="s">
        <v>3676</v>
      </c>
      <c r="K341" s="97" t="s">
        <v>3677</v>
      </c>
      <c r="L341" s="398">
        <v>44846</v>
      </c>
      <c r="M341" s="259"/>
      <c r="N341" s="100">
        <f>IF(O341="","",VLOOKUP(O341,Mapping!AT:AU,2,FALSE))</f>
        <v>2</v>
      </c>
      <c r="O341" s="96" t="s">
        <v>1</v>
      </c>
    </row>
    <row r="342" spans="1:15" ht="15" customHeight="1">
      <c r="A342" s="97" t="s">
        <v>331</v>
      </c>
      <c r="B342" s="97" t="s">
        <v>332</v>
      </c>
      <c r="C342" s="244" t="s">
        <v>905</v>
      </c>
      <c r="D342" s="97"/>
      <c r="E342" s="425" t="s">
        <v>3672</v>
      </c>
      <c r="F342" s="367" t="s">
        <v>3666</v>
      </c>
      <c r="G342" s="97" t="s">
        <v>3673</v>
      </c>
      <c r="H342" s="251" t="s">
        <v>3674</v>
      </c>
      <c r="I342" s="97" t="s">
        <v>3675</v>
      </c>
      <c r="J342" s="97" t="s">
        <v>3676</v>
      </c>
      <c r="K342" s="97" t="s">
        <v>3677</v>
      </c>
      <c r="L342" s="398">
        <v>44846</v>
      </c>
      <c r="M342" s="259"/>
      <c r="N342" s="100">
        <f>IF(O342="","",VLOOKUP(O342,Mapping!AT:AU,2,FALSE))</f>
        <v>2</v>
      </c>
      <c r="O342" s="96" t="s">
        <v>1</v>
      </c>
    </row>
    <row r="343" spans="1:15" ht="15" customHeight="1">
      <c r="A343" s="97" t="s">
        <v>413</v>
      </c>
      <c r="B343" s="97" t="s">
        <v>414</v>
      </c>
      <c r="C343" s="244" t="s">
        <v>925</v>
      </c>
      <c r="D343" s="97"/>
      <c r="E343" s="425" t="s">
        <v>3672</v>
      </c>
      <c r="F343" s="367" t="s">
        <v>3666</v>
      </c>
      <c r="G343" s="97" t="s">
        <v>3673</v>
      </c>
      <c r="H343" s="251" t="s">
        <v>3674</v>
      </c>
      <c r="I343" s="97" t="s">
        <v>3675</v>
      </c>
      <c r="J343" s="97" t="s">
        <v>3676</v>
      </c>
      <c r="K343" s="97" t="s">
        <v>3677</v>
      </c>
      <c r="L343" s="398">
        <v>44846</v>
      </c>
      <c r="M343" s="259"/>
      <c r="N343" s="100">
        <f>IF(O343="","",VLOOKUP(O343,Mapping!AT:AU,2,FALSE))</f>
        <v>2</v>
      </c>
      <c r="O343" s="96" t="s">
        <v>1</v>
      </c>
    </row>
    <row r="344" spans="1:15" ht="15" customHeight="1">
      <c r="A344" s="97" t="s">
        <v>593</v>
      </c>
      <c r="B344" s="97" t="s">
        <v>594</v>
      </c>
      <c r="C344" s="244" t="s">
        <v>905</v>
      </c>
      <c r="D344" s="97"/>
      <c r="E344" s="425" t="s">
        <v>3672</v>
      </c>
      <c r="F344" s="367" t="s">
        <v>3666</v>
      </c>
      <c r="G344" s="97" t="s">
        <v>3673</v>
      </c>
      <c r="H344" s="251" t="s">
        <v>3674</v>
      </c>
      <c r="I344" s="97" t="s">
        <v>3675</v>
      </c>
      <c r="J344" s="97" t="s">
        <v>3676</v>
      </c>
      <c r="K344" s="97" t="s">
        <v>3677</v>
      </c>
      <c r="L344" s="398">
        <v>44846</v>
      </c>
      <c r="M344" s="259"/>
      <c r="N344" s="100">
        <f>IF(O344="","",VLOOKUP(O344,Mapping!AT:AU,2,FALSE))</f>
        <v>2</v>
      </c>
      <c r="O344" s="96" t="s">
        <v>1</v>
      </c>
    </row>
    <row r="345" spans="1:15" ht="15" customHeight="1">
      <c r="A345" s="97">
        <v>20196928</v>
      </c>
      <c r="B345" s="97" t="s">
        <v>269</v>
      </c>
      <c r="C345" s="244" t="s">
        <v>925</v>
      </c>
      <c r="D345" s="97"/>
      <c r="E345" s="425" t="s">
        <v>3672</v>
      </c>
      <c r="F345" s="367" t="s">
        <v>3666</v>
      </c>
      <c r="G345" s="97" t="s">
        <v>3673</v>
      </c>
      <c r="H345" s="251" t="s">
        <v>3674</v>
      </c>
      <c r="I345" s="97" t="s">
        <v>3675</v>
      </c>
      <c r="J345" s="97" t="s">
        <v>3676</v>
      </c>
      <c r="K345" s="97" t="s">
        <v>3677</v>
      </c>
      <c r="L345" s="398">
        <v>44846</v>
      </c>
      <c r="M345" s="259"/>
      <c r="N345" s="100">
        <f>IF(O345="","",VLOOKUP(O345,Mapping!AT:AU,2,FALSE))</f>
        <v>2</v>
      </c>
      <c r="O345" s="96" t="s">
        <v>1</v>
      </c>
    </row>
    <row r="346" spans="1:15" ht="15" customHeight="1">
      <c r="A346" s="97" t="s">
        <v>336</v>
      </c>
      <c r="B346" s="97" t="s">
        <v>337</v>
      </c>
      <c r="C346" s="244" t="s">
        <v>905</v>
      </c>
      <c r="D346" s="97"/>
      <c r="E346" s="425" t="s">
        <v>3672</v>
      </c>
      <c r="F346" s="367" t="s">
        <v>3666</v>
      </c>
      <c r="G346" s="97" t="s">
        <v>3673</v>
      </c>
      <c r="H346" s="251" t="s">
        <v>3674</v>
      </c>
      <c r="I346" s="97" t="s">
        <v>3675</v>
      </c>
      <c r="J346" s="97" t="s">
        <v>3676</v>
      </c>
      <c r="K346" s="97" t="s">
        <v>3677</v>
      </c>
      <c r="L346" s="398">
        <v>44846</v>
      </c>
      <c r="M346" s="259"/>
      <c r="N346" s="100">
        <f>IF(O346="","",VLOOKUP(O346,Mapping!AT:AU,2,FALSE))</f>
        <v>2</v>
      </c>
      <c r="O346" s="96" t="s">
        <v>1</v>
      </c>
    </row>
    <row r="347" spans="1:15" ht="15" customHeight="1">
      <c r="A347" s="97" t="s">
        <v>348</v>
      </c>
      <c r="B347" s="97" t="s">
        <v>349</v>
      </c>
      <c r="C347" s="244" t="s">
        <v>925</v>
      </c>
      <c r="D347" s="97"/>
      <c r="E347" s="425" t="s">
        <v>3672</v>
      </c>
      <c r="F347" s="367" t="s">
        <v>3666</v>
      </c>
      <c r="G347" s="97" t="s">
        <v>3673</v>
      </c>
      <c r="H347" s="251" t="s">
        <v>3674</v>
      </c>
      <c r="I347" s="97" t="s">
        <v>3675</v>
      </c>
      <c r="J347" s="97" t="s">
        <v>3676</v>
      </c>
      <c r="K347" s="97" t="s">
        <v>3677</v>
      </c>
      <c r="L347" s="398">
        <v>44846</v>
      </c>
      <c r="M347" s="259"/>
      <c r="N347" s="100">
        <f>IF(O347="","",VLOOKUP(O347,Mapping!AT:AU,2,FALSE))</f>
        <v>2</v>
      </c>
      <c r="O347" s="96" t="s">
        <v>1</v>
      </c>
    </row>
    <row r="348" spans="1:15" ht="15" customHeight="1">
      <c r="A348" s="97" t="s">
        <v>312</v>
      </c>
      <c r="B348" s="97" t="s">
        <v>313</v>
      </c>
      <c r="C348" s="244" t="s">
        <v>943</v>
      </c>
      <c r="D348" s="97"/>
      <c r="E348" s="425" t="s">
        <v>3672</v>
      </c>
      <c r="F348" s="367" t="s">
        <v>3666</v>
      </c>
      <c r="G348" s="97" t="s">
        <v>3673</v>
      </c>
      <c r="H348" s="251" t="s">
        <v>3674</v>
      </c>
      <c r="I348" s="97" t="s">
        <v>3675</v>
      </c>
      <c r="J348" s="97" t="s">
        <v>3676</v>
      </c>
      <c r="K348" s="97" t="s">
        <v>3677</v>
      </c>
      <c r="L348" s="398">
        <v>44846</v>
      </c>
      <c r="M348" s="259"/>
      <c r="N348" s="100">
        <f>IF(O348="","",VLOOKUP(O348,Mapping!AT:AU,2,FALSE))</f>
        <v>2</v>
      </c>
      <c r="O348" s="96" t="s">
        <v>1</v>
      </c>
    </row>
    <row r="349" spans="1:15" ht="15" customHeight="1">
      <c r="A349" s="97">
        <v>19920200</v>
      </c>
      <c r="B349" s="97" t="s">
        <v>225</v>
      </c>
      <c r="C349" s="244" t="s">
        <v>943</v>
      </c>
      <c r="D349" s="97"/>
      <c r="E349" s="425" t="s">
        <v>3672</v>
      </c>
      <c r="F349" s="367" t="s">
        <v>3666</v>
      </c>
      <c r="G349" s="97" t="s">
        <v>3673</v>
      </c>
      <c r="H349" s="251" t="s">
        <v>3674</v>
      </c>
      <c r="I349" s="97" t="s">
        <v>3675</v>
      </c>
      <c r="J349" s="97" t="s">
        <v>3676</v>
      </c>
      <c r="K349" s="97" t="s">
        <v>3677</v>
      </c>
      <c r="L349" s="398">
        <v>44846</v>
      </c>
      <c r="M349" s="259"/>
      <c r="N349" s="100">
        <f>IF(O349="","",VLOOKUP(O349,Mapping!AT:AU,2,FALSE))</f>
        <v>2</v>
      </c>
      <c r="O349" s="96" t="s">
        <v>1</v>
      </c>
    </row>
    <row r="350" spans="1:15" ht="15" customHeight="1">
      <c r="A350" s="97" t="s">
        <v>284</v>
      </c>
      <c r="B350" s="97" t="s">
        <v>285</v>
      </c>
      <c r="C350" s="244" t="s">
        <v>905</v>
      </c>
      <c r="D350" s="97"/>
      <c r="E350" s="425" t="s">
        <v>3672</v>
      </c>
      <c r="F350" s="367" t="s">
        <v>3666</v>
      </c>
      <c r="G350" s="97" t="s">
        <v>3673</v>
      </c>
      <c r="H350" s="251" t="s">
        <v>3674</v>
      </c>
      <c r="I350" s="97" t="s">
        <v>3675</v>
      </c>
      <c r="J350" s="97" t="s">
        <v>3676</v>
      </c>
      <c r="K350" s="97" t="s">
        <v>3677</v>
      </c>
      <c r="L350" s="398">
        <v>44846</v>
      </c>
      <c r="M350" s="259"/>
      <c r="N350" s="100">
        <f>IF(O350="","",VLOOKUP(O350,Mapping!AT:AU,2,FALSE))</f>
        <v>2</v>
      </c>
      <c r="O350" s="96" t="s">
        <v>1</v>
      </c>
    </row>
    <row r="351" spans="1:15" ht="15" customHeight="1">
      <c r="A351" s="97" t="s">
        <v>424</v>
      </c>
      <c r="B351" s="97" t="s">
        <v>425</v>
      </c>
      <c r="C351" s="244" t="s">
        <v>905</v>
      </c>
      <c r="D351" s="97"/>
      <c r="E351" s="425" t="s">
        <v>3672</v>
      </c>
      <c r="F351" s="367" t="s">
        <v>3666</v>
      </c>
      <c r="G351" s="97" t="s">
        <v>3673</v>
      </c>
      <c r="H351" s="251" t="s">
        <v>3674</v>
      </c>
      <c r="I351" s="97" t="s">
        <v>3675</v>
      </c>
      <c r="J351" s="97" t="s">
        <v>3676</v>
      </c>
      <c r="K351" s="97" t="s">
        <v>3677</v>
      </c>
      <c r="L351" s="398">
        <v>44846</v>
      </c>
      <c r="M351" s="259"/>
      <c r="N351" s="100">
        <f>IF(O351="","",VLOOKUP(O351,Mapping!AT:AU,2,FALSE))</f>
        <v>2</v>
      </c>
      <c r="O351" s="96" t="s">
        <v>1</v>
      </c>
    </row>
    <row r="352" spans="1:15" ht="15" customHeight="1">
      <c r="A352" s="427">
        <v>20060099</v>
      </c>
      <c r="B352" s="427" t="s">
        <v>246</v>
      </c>
      <c r="C352" s="285" t="s">
        <v>905</v>
      </c>
      <c r="D352" s="427"/>
      <c r="E352" s="428" t="s">
        <v>3672</v>
      </c>
      <c r="F352" s="482" t="s">
        <v>3666</v>
      </c>
      <c r="G352" s="427" t="s">
        <v>3673</v>
      </c>
      <c r="H352" s="429" t="s">
        <v>3674</v>
      </c>
      <c r="I352" s="427" t="s">
        <v>3675</v>
      </c>
      <c r="J352" s="427" t="s">
        <v>3676</v>
      </c>
      <c r="K352" s="427" t="s">
        <v>3677</v>
      </c>
      <c r="L352" s="430">
        <v>44846</v>
      </c>
      <c r="M352" s="431"/>
      <c r="N352" s="432">
        <f>IF(O352="","",VLOOKUP(O352,Mapping!AT:AU,2,FALSE))</f>
        <v>2</v>
      </c>
      <c r="O352" s="13" t="s">
        <v>1</v>
      </c>
    </row>
    <row r="353" spans="1:15" ht="15" customHeight="1">
      <c r="A353" s="26">
        <v>20174902</v>
      </c>
      <c r="B353" s="26" t="s">
        <v>263</v>
      </c>
      <c r="C353" s="14" t="s">
        <v>905</v>
      </c>
      <c r="D353" s="26"/>
      <c r="E353" s="421" t="s">
        <v>3672</v>
      </c>
      <c r="F353" s="482" t="s">
        <v>3666</v>
      </c>
      <c r="G353" s="26" t="s">
        <v>3673</v>
      </c>
      <c r="H353" s="422" t="s">
        <v>3674</v>
      </c>
      <c r="I353" s="26" t="s">
        <v>3675</v>
      </c>
      <c r="J353" s="26" t="s">
        <v>3676</v>
      </c>
      <c r="K353" s="26" t="s">
        <v>3677</v>
      </c>
      <c r="L353" s="72">
        <v>44846</v>
      </c>
      <c r="M353" s="93"/>
      <c r="N353" s="24">
        <f>IF(O353="","",VLOOKUP(O353,Mapping!AT:AU,2,FALSE))</f>
        <v>2</v>
      </c>
      <c r="O353" s="13" t="s">
        <v>1</v>
      </c>
    </row>
    <row r="354" spans="1:15" ht="15" customHeight="1">
      <c r="A354" s="26">
        <v>20060093</v>
      </c>
      <c r="B354" s="26" t="s">
        <v>245</v>
      </c>
      <c r="C354" s="14" t="s">
        <v>905</v>
      </c>
      <c r="D354" s="26"/>
      <c r="E354" s="421" t="s">
        <v>3672</v>
      </c>
      <c r="F354" s="482" t="s">
        <v>3666</v>
      </c>
      <c r="G354" s="26" t="s">
        <v>3673</v>
      </c>
      <c r="H354" s="422" t="s">
        <v>3674</v>
      </c>
      <c r="I354" s="26" t="s">
        <v>3675</v>
      </c>
      <c r="J354" s="26" t="s">
        <v>3676</v>
      </c>
      <c r="K354" s="26" t="s">
        <v>3677</v>
      </c>
      <c r="L354" s="72">
        <v>44846</v>
      </c>
      <c r="M354" s="93"/>
      <c r="N354" s="24">
        <f>IF(O354="","",VLOOKUP(O354,Mapping!AT:AU,2,FALSE))</f>
        <v>2</v>
      </c>
      <c r="O354" s="13" t="s">
        <v>1</v>
      </c>
    </row>
    <row r="355" spans="1:15" ht="15" customHeight="1">
      <c r="A355" s="26" t="s">
        <v>343</v>
      </c>
      <c r="B355" s="26" t="s">
        <v>344</v>
      </c>
      <c r="C355" s="14" t="s">
        <v>905</v>
      </c>
      <c r="D355" s="26"/>
      <c r="E355" s="421" t="s">
        <v>3672</v>
      </c>
      <c r="F355" s="482" t="s">
        <v>3666</v>
      </c>
      <c r="G355" s="26" t="s">
        <v>3673</v>
      </c>
      <c r="H355" s="422" t="s">
        <v>3674</v>
      </c>
      <c r="I355" s="26" t="s">
        <v>3675</v>
      </c>
      <c r="J355" s="26" t="s">
        <v>3676</v>
      </c>
      <c r="K355" s="26" t="s">
        <v>3677</v>
      </c>
      <c r="L355" s="72">
        <v>44846</v>
      </c>
      <c r="M355" s="93"/>
      <c r="N355" s="24">
        <f>IF(O355="","",VLOOKUP(O355,Mapping!AT:AU,2,FALSE))</f>
        <v>2</v>
      </c>
      <c r="O355" s="13" t="s">
        <v>1</v>
      </c>
    </row>
    <row r="356" spans="1:15" ht="15" customHeight="1">
      <c r="A356" s="26" t="s">
        <v>366</v>
      </c>
      <c r="B356" s="26" t="s">
        <v>367</v>
      </c>
      <c r="C356" s="14" t="s">
        <v>925</v>
      </c>
      <c r="D356" s="26"/>
      <c r="E356" s="421" t="s">
        <v>3672</v>
      </c>
      <c r="F356" s="482" t="s">
        <v>3666</v>
      </c>
      <c r="G356" s="26" t="s">
        <v>3673</v>
      </c>
      <c r="H356" s="422" t="s">
        <v>3674</v>
      </c>
      <c r="I356" s="26" t="s">
        <v>3675</v>
      </c>
      <c r="J356" s="26" t="s">
        <v>3676</v>
      </c>
      <c r="K356" s="26" t="s">
        <v>3677</v>
      </c>
      <c r="L356" s="72">
        <v>44846</v>
      </c>
      <c r="M356" s="93"/>
      <c r="N356" s="24">
        <f>IF(O356="","",VLOOKUP(O356,Mapping!AT:AU,2,FALSE))</f>
        <v>2</v>
      </c>
      <c r="O356" s="13" t="s">
        <v>1</v>
      </c>
    </row>
    <row r="357" spans="1:15" ht="15" customHeight="1">
      <c r="A357" s="26" t="s">
        <v>419</v>
      </c>
      <c r="B357" s="26" t="s">
        <v>420</v>
      </c>
      <c r="C357" s="14" t="s">
        <v>943</v>
      </c>
      <c r="D357" s="26"/>
      <c r="E357" s="421" t="s">
        <v>3672</v>
      </c>
      <c r="F357" s="482" t="s">
        <v>3666</v>
      </c>
      <c r="G357" s="26" t="s">
        <v>3673</v>
      </c>
      <c r="H357" s="422" t="s">
        <v>3674</v>
      </c>
      <c r="I357" s="26" t="s">
        <v>3675</v>
      </c>
      <c r="J357" s="26" t="s">
        <v>3676</v>
      </c>
      <c r="K357" s="26" t="s">
        <v>3677</v>
      </c>
      <c r="L357" s="72">
        <v>44846</v>
      </c>
      <c r="M357" s="93"/>
      <c r="N357" s="24">
        <f>IF(O357="","",VLOOKUP(O357,Mapping!AT:AU,2,FALSE))</f>
        <v>2</v>
      </c>
      <c r="O357" s="13" t="s">
        <v>1</v>
      </c>
    </row>
    <row r="358" spans="1:15" ht="15" customHeight="1">
      <c r="A358" s="26">
        <v>19930154</v>
      </c>
      <c r="B358" s="26" t="s">
        <v>228</v>
      </c>
      <c r="C358" s="14" t="s">
        <v>925</v>
      </c>
      <c r="D358" s="26"/>
      <c r="E358" s="421" t="s">
        <v>3672</v>
      </c>
      <c r="F358" s="482" t="s">
        <v>3666</v>
      </c>
      <c r="G358" s="26" t="s">
        <v>3673</v>
      </c>
      <c r="H358" s="422" t="s">
        <v>3674</v>
      </c>
      <c r="I358" s="26" t="s">
        <v>3675</v>
      </c>
      <c r="J358" s="26" t="s">
        <v>3676</v>
      </c>
      <c r="K358" s="26" t="s">
        <v>3677</v>
      </c>
      <c r="L358" s="72">
        <v>44846</v>
      </c>
      <c r="M358" s="93"/>
      <c r="N358" s="24">
        <f>IF(O358="","",VLOOKUP(O358,Mapping!AT:AU,2,FALSE))</f>
        <v>2</v>
      </c>
      <c r="O358" s="13" t="s">
        <v>1</v>
      </c>
    </row>
    <row r="359" spans="1:15" ht="15" customHeight="1">
      <c r="A359" s="26">
        <v>20050033</v>
      </c>
      <c r="B359" s="26" t="s">
        <v>243</v>
      </c>
      <c r="C359" s="14" t="s">
        <v>905</v>
      </c>
      <c r="D359" s="26"/>
      <c r="E359" s="421" t="s">
        <v>3672</v>
      </c>
      <c r="F359" s="482" t="s">
        <v>3666</v>
      </c>
      <c r="G359" s="26" t="s">
        <v>3673</v>
      </c>
      <c r="H359" s="422" t="s">
        <v>3674</v>
      </c>
      <c r="I359" s="26" t="s">
        <v>3675</v>
      </c>
      <c r="J359" s="26" t="s">
        <v>3676</v>
      </c>
      <c r="K359" s="26" t="s">
        <v>3677</v>
      </c>
      <c r="L359" s="72">
        <v>44846</v>
      </c>
      <c r="M359" s="93"/>
      <c r="N359" s="24">
        <f>IF(O359="","",VLOOKUP(O359,Mapping!AT:AU,2,FALSE))</f>
        <v>2</v>
      </c>
      <c r="O359" s="13" t="s">
        <v>1</v>
      </c>
    </row>
    <row r="360" spans="1:15" ht="15" customHeight="1">
      <c r="A360" s="26" t="s">
        <v>326</v>
      </c>
      <c r="B360" s="26" t="s">
        <v>327</v>
      </c>
      <c r="C360" s="14" t="s">
        <v>925</v>
      </c>
      <c r="D360" s="26"/>
      <c r="E360" s="421" t="s">
        <v>3672</v>
      </c>
      <c r="F360" s="482" t="s">
        <v>3666</v>
      </c>
      <c r="G360" s="26" t="s">
        <v>3673</v>
      </c>
      <c r="H360" s="422" t="s">
        <v>3674</v>
      </c>
      <c r="I360" s="26" t="s">
        <v>3675</v>
      </c>
      <c r="J360" s="26" t="s">
        <v>3676</v>
      </c>
      <c r="K360" s="26" t="s">
        <v>3677</v>
      </c>
      <c r="L360" s="72">
        <v>44846</v>
      </c>
      <c r="M360" s="93"/>
      <c r="N360" s="24">
        <f>IF(O360="","",VLOOKUP(O360,Mapping!AT:AU,2,FALSE))</f>
        <v>2</v>
      </c>
      <c r="O360" s="13" t="s">
        <v>1</v>
      </c>
    </row>
    <row r="361" spans="1:15" ht="15" customHeight="1">
      <c r="A361" s="26">
        <v>20000034</v>
      </c>
      <c r="B361" s="26" t="s">
        <v>240</v>
      </c>
      <c r="C361" s="14" t="s">
        <v>905</v>
      </c>
      <c r="D361" s="26"/>
      <c r="E361" s="421" t="s">
        <v>3672</v>
      </c>
      <c r="F361" s="482" t="s">
        <v>3666</v>
      </c>
      <c r="G361" s="26" t="s">
        <v>3673</v>
      </c>
      <c r="H361" s="422" t="s">
        <v>3674</v>
      </c>
      <c r="I361" s="26" t="s">
        <v>3675</v>
      </c>
      <c r="J361" s="26" t="s">
        <v>3676</v>
      </c>
      <c r="K361" s="26" t="s">
        <v>3677</v>
      </c>
      <c r="L361" s="72">
        <v>44846</v>
      </c>
      <c r="M361" s="93"/>
      <c r="N361" s="24">
        <f>IF(O361="","",VLOOKUP(O361,Mapping!AT:AU,2,FALSE))</f>
        <v>2</v>
      </c>
      <c r="O361" s="13" t="s">
        <v>1</v>
      </c>
    </row>
    <row r="362" spans="1:15" ht="15" customHeight="1">
      <c r="A362" s="26" t="s">
        <v>286</v>
      </c>
      <c r="B362" s="26" t="s">
        <v>287</v>
      </c>
      <c r="C362" s="14" t="s">
        <v>925</v>
      </c>
      <c r="D362" s="26"/>
      <c r="E362" s="421" t="s">
        <v>3672</v>
      </c>
      <c r="F362" s="482" t="s">
        <v>3666</v>
      </c>
      <c r="G362" s="26" t="s">
        <v>3673</v>
      </c>
      <c r="H362" s="422" t="s">
        <v>3674</v>
      </c>
      <c r="I362" s="26" t="s">
        <v>3675</v>
      </c>
      <c r="J362" s="26" t="s">
        <v>3676</v>
      </c>
      <c r="K362" s="26" t="s">
        <v>3677</v>
      </c>
      <c r="L362" s="72">
        <v>44846</v>
      </c>
      <c r="M362" s="93"/>
      <c r="N362" s="24">
        <f>IF(O362="","",VLOOKUP(O362,Mapping!AT:AU,2,FALSE))</f>
        <v>2</v>
      </c>
      <c r="O362" s="13" t="s">
        <v>1</v>
      </c>
    </row>
    <row r="363" spans="1:15" ht="15" customHeight="1">
      <c r="A363" s="26">
        <v>19910006</v>
      </c>
      <c r="B363" s="26" t="s">
        <v>209</v>
      </c>
      <c r="C363" s="14" t="s">
        <v>943</v>
      </c>
      <c r="D363" s="26"/>
      <c r="E363" s="421" t="s">
        <v>3672</v>
      </c>
      <c r="F363" s="482" t="s">
        <v>3666</v>
      </c>
      <c r="G363" s="26" t="s">
        <v>3673</v>
      </c>
      <c r="H363" s="422" t="s">
        <v>3674</v>
      </c>
      <c r="I363" s="26" t="s">
        <v>3675</v>
      </c>
      <c r="J363" s="26" t="s">
        <v>3676</v>
      </c>
      <c r="K363" s="26" t="s">
        <v>3677</v>
      </c>
      <c r="L363" s="72">
        <v>44846</v>
      </c>
      <c r="M363" s="93"/>
      <c r="N363" s="24">
        <f>IF(O363="","",VLOOKUP(O363,Mapping!AT:AU,2,FALSE))</f>
        <v>2</v>
      </c>
      <c r="O363" s="13" t="s">
        <v>1</v>
      </c>
    </row>
    <row r="364" spans="1:15" ht="15" customHeight="1">
      <c r="A364" s="26" t="s">
        <v>357</v>
      </c>
      <c r="B364" s="26" t="s">
        <v>358</v>
      </c>
      <c r="C364" s="14" t="s">
        <v>925</v>
      </c>
      <c r="D364" s="26"/>
      <c r="E364" s="421" t="s">
        <v>3672</v>
      </c>
      <c r="F364" s="482" t="s">
        <v>3666</v>
      </c>
      <c r="G364" s="26" t="s">
        <v>3673</v>
      </c>
      <c r="H364" s="422" t="s">
        <v>3674</v>
      </c>
      <c r="I364" s="26" t="s">
        <v>3675</v>
      </c>
      <c r="J364" s="26" t="s">
        <v>3676</v>
      </c>
      <c r="K364" s="26" t="s">
        <v>3677</v>
      </c>
      <c r="L364" s="72">
        <v>44846</v>
      </c>
      <c r="M364" s="93"/>
      <c r="N364" s="24">
        <f>IF(O364="","",VLOOKUP(O364,Mapping!AT:AU,2,FALSE))</f>
        <v>2</v>
      </c>
      <c r="O364" s="13" t="s">
        <v>1</v>
      </c>
    </row>
    <row r="365" spans="1:15" ht="15" customHeight="1">
      <c r="A365" s="26" t="s">
        <v>275</v>
      </c>
      <c r="B365" s="26" t="s">
        <v>276</v>
      </c>
      <c r="C365" s="14" t="s">
        <v>925</v>
      </c>
      <c r="D365" s="26"/>
      <c r="E365" s="421" t="s">
        <v>3672</v>
      </c>
      <c r="F365" s="482" t="s">
        <v>3666</v>
      </c>
      <c r="G365" s="26" t="s">
        <v>3673</v>
      </c>
      <c r="H365" s="422" t="s">
        <v>3674</v>
      </c>
      <c r="I365" s="26" t="s">
        <v>3675</v>
      </c>
      <c r="J365" s="26" t="s">
        <v>3676</v>
      </c>
      <c r="K365" s="26" t="s">
        <v>3677</v>
      </c>
      <c r="L365" s="72">
        <v>44846</v>
      </c>
      <c r="M365" s="93"/>
      <c r="N365" s="24">
        <f>IF(O365="","",VLOOKUP(O365,Mapping!AT:AU,2,FALSE))</f>
        <v>2</v>
      </c>
      <c r="O365" s="13" t="s">
        <v>1</v>
      </c>
    </row>
    <row r="366" spans="1:15" ht="15" customHeight="1">
      <c r="A366" s="26" t="s">
        <v>364</v>
      </c>
      <c r="B366" s="26" t="s">
        <v>365</v>
      </c>
      <c r="C366" s="14" t="s">
        <v>943</v>
      </c>
      <c r="D366" s="26"/>
      <c r="E366" s="421" t="s">
        <v>3672</v>
      </c>
      <c r="F366" s="482" t="s">
        <v>3666</v>
      </c>
      <c r="G366" s="26" t="s">
        <v>3673</v>
      </c>
      <c r="H366" s="422" t="s">
        <v>3674</v>
      </c>
      <c r="I366" s="26" t="s">
        <v>3675</v>
      </c>
      <c r="J366" s="26" t="s">
        <v>3676</v>
      </c>
      <c r="K366" s="26" t="s">
        <v>3677</v>
      </c>
      <c r="L366" s="72">
        <v>44846</v>
      </c>
      <c r="M366" s="93"/>
      <c r="N366" s="24">
        <f>IF(O366="","",VLOOKUP(O366,Mapping!AT:AU,2,FALSE))</f>
        <v>2</v>
      </c>
      <c r="O366" s="13" t="s">
        <v>1</v>
      </c>
    </row>
    <row r="367" spans="1:15" ht="15" customHeight="1">
      <c r="A367" s="26" t="s">
        <v>309</v>
      </c>
      <c r="B367" s="26" t="s">
        <v>310</v>
      </c>
      <c r="C367" s="14" t="s">
        <v>925</v>
      </c>
      <c r="D367" s="26"/>
      <c r="E367" s="421" t="s">
        <v>3672</v>
      </c>
      <c r="F367" s="482" t="s">
        <v>3666</v>
      </c>
      <c r="G367" s="26" t="s">
        <v>3673</v>
      </c>
      <c r="H367" s="422" t="s">
        <v>3674</v>
      </c>
      <c r="I367" s="26" t="s">
        <v>3675</v>
      </c>
      <c r="J367" s="26" t="s">
        <v>3676</v>
      </c>
      <c r="K367" s="26" t="s">
        <v>3677</v>
      </c>
      <c r="L367" s="72">
        <v>44846</v>
      </c>
      <c r="M367" s="93"/>
      <c r="N367" s="24">
        <f>IF(O367="","",VLOOKUP(O367,Mapping!AT:AU,2,FALSE))</f>
        <v>2</v>
      </c>
      <c r="O367" s="13" t="s">
        <v>1</v>
      </c>
    </row>
    <row r="368" spans="1:15" ht="15" customHeight="1">
      <c r="A368" s="26" t="s">
        <v>291</v>
      </c>
      <c r="B368" s="26" t="s">
        <v>292</v>
      </c>
      <c r="C368" s="14" t="s">
        <v>905</v>
      </c>
      <c r="D368" s="26"/>
      <c r="E368" s="421" t="s">
        <v>3672</v>
      </c>
      <c r="F368" s="482" t="s">
        <v>3666</v>
      </c>
      <c r="G368" s="26" t="s">
        <v>3673</v>
      </c>
      <c r="H368" s="422" t="s">
        <v>3674</v>
      </c>
      <c r="I368" s="26" t="s">
        <v>3675</v>
      </c>
      <c r="J368" s="26" t="s">
        <v>3676</v>
      </c>
      <c r="K368" s="26" t="s">
        <v>3677</v>
      </c>
      <c r="L368" s="72">
        <v>44846</v>
      </c>
      <c r="M368" s="93"/>
      <c r="N368" s="24">
        <f>IF(O368="","",VLOOKUP(O368,Mapping!AT:AU,2,FALSE))</f>
        <v>2</v>
      </c>
      <c r="O368" s="13" t="s">
        <v>1</v>
      </c>
    </row>
    <row r="369" spans="1:15" ht="15" customHeight="1">
      <c r="A369" s="26">
        <v>20130871</v>
      </c>
      <c r="B369" s="26" t="s">
        <v>256</v>
      </c>
      <c r="C369" s="14" t="s">
        <v>943</v>
      </c>
      <c r="D369" s="26"/>
      <c r="E369" s="421" t="s">
        <v>3672</v>
      </c>
      <c r="F369" s="482" t="s">
        <v>3666</v>
      </c>
      <c r="G369" s="26" t="s">
        <v>3673</v>
      </c>
      <c r="H369" s="422" t="s">
        <v>3674</v>
      </c>
      <c r="I369" s="26" t="s">
        <v>3675</v>
      </c>
      <c r="J369" s="26" t="s">
        <v>3676</v>
      </c>
      <c r="K369" s="26" t="s">
        <v>3677</v>
      </c>
      <c r="L369" s="72">
        <v>44846</v>
      </c>
      <c r="M369" s="93"/>
      <c r="N369" s="24">
        <f>IF(O369="","",VLOOKUP(O369,Mapping!AT:AU,2,FALSE))</f>
        <v>2</v>
      </c>
      <c r="O369" s="13" t="s">
        <v>1</v>
      </c>
    </row>
    <row r="370" spans="1:15" ht="15" customHeight="1">
      <c r="A370" s="26">
        <v>19960052</v>
      </c>
      <c r="B370" s="26" t="s">
        <v>234</v>
      </c>
      <c r="C370" s="14" t="s">
        <v>943</v>
      </c>
      <c r="D370" s="26"/>
      <c r="E370" s="421" t="s">
        <v>3672</v>
      </c>
      <c r="F370" s="482" t="s">
        <v>3666</v>
      </c>
      <c r="G370" s="26" t="s">
        <v>3673</v>
      </c>
      <c r="H370" s="422" t="s">
        <v>3674</v>
      </c>
      <c r="I370" s="26" t="s">
        <v>3675</v>
      </c>
      <c r="J370" s="26" t="s">
        <v>3676</v>
      </c>
      <c r="K370" s="26" t="s">
        <v>3677</v>
      </c>
      <c r="L370" s="72">
        <v>44846</v>
      </c>
      <c r="M370" s="93"/>
      <c r="N370" s="24">
        <f>IF(O370="","",VLOOKUP(O370,Mapping!AT:AU,2,FALSE))</f>
        <v>2</v>
      </c>
      <c r="O370" s="13" t="s">
        <v>1</v>
      </c>
    </row>
    <row r="371" spans="1:15" ht="15" customHeight="1">
      <c r="A371" s="26" t="s">
        <v>341</v>
      </c>
      <c r="B371" s="26" t="s">
        <v>342</v>
      </c>
      <c r="C371" s="14" t="s">
        <v>925</v>
      </c>
      <c r="D371" s="26"/>
      <c r="E371" s="421" t="s">
        <v>3672</v>
      </c>
      <c r="F371" s="482" t="s">
        <v>3666</v>
      </c>
      <c r="G371" s="26" t="s">
        <v>3673</v>
      </c>
      <c r="H371" s="422" t="s">
        <v>3674</v>
      </c>
      <c r="I371" s="26" t="s">
        <v>3675</v>
      </c>
      <c r="J371" s="26" t="s">
        <v>3676</v>
      </c>
      <c r="K371" s="26" t="s">
        <v>3677</v>
      </c>
      <c r="L371" s="72">
        <v>44846</v>
      </c>
      <c r="M371" s="93"/>
      <c r="N371" s="24">
        <f>IF(O371="","",VLOOKUP(O371,Mapping!AT:AU,2,FALSE))</f>
        <v>2</v>
      </c>
      <c r="O371" s="13" t="s">
        <v>1</v>
      </c>
    </row>
    <row r="372" spans="1:15" ht="15" customHeight="1">
      <c r="A372" s="26" t="s">
        <v>350</v>
      </c>
      <c r="B372" s="26" t="s">
        <v>351</v>
      </c>
      <c r="C372" s="14" t="s">
        <v>943</v>
      </c>
      <c r="D372" s="26"/>
      <c r="E372" s="421" t="s">
        <v>3672</v>
      </c>
      <c r="F372" s="482" t="s">
        <v>3666</v>
      </c>
      <c r="G372" s="26" t="s">
        <v>3673</v>
      </c>
      <c r="H372" s="422" t="s">
        <v>3674</v>
      </c>
      <c r="I372" s="26" t="s">
        <v>3675</v>
      </c>
      <c r="J372" s="26" t="s">
        <v>3676</v>
      </c>
      <c r="K372" s="26" t="s">
        <v>3677</v>
      </c>
      <c r="L372" s="72">
        <v>44846</v>
      </c>
      <c r="M372" s="93"/>
      <c r="N372" s="24">
        <f>IF(O372="","",VLOOKUP(O372,Mapping!AT:AU,2,FALSE))</f>
        <v>2</v>
      </c>
      <c r="O372" s="13" t="s">
        <v>1</v>
      </c>
    </row>
    <row r="373" spans="1:15" ht="15" customHeight="1">
      <c r="A373" s="26" t="s">
        <v>355</v>
      </c>
      <c r="B373" s="26" t="s">
        <v>356</v>
      </c>
      <c r="C373" s="14" t="s">
        <v>943</v>
      </c>
      <c r="D373" s="26"/>
      <c r="E373" s="421" t="s">
        <v>3672</v>
      </c>
      <c r="F373" s="482" t="s">
        <v>3666</v>
      </c>
      <c r="G373" s="26" t="s">
        <v>3673</v>
      </c>
      <c r="H373" s="422" t="s">
        <v>3674</v>
      </c>
      <c r="I373" s="26" t="s">
        <v>3675</v>
      </c>
      <c r="J373" s="26" t="s">
        <v>3676</v>
      </c>
      <c r="K373" s="26" t="s">
        <v>3677</v>
      </c>
      <c r="L373" s="72">
        <v>44846</v>
      </c>
      <c r="M373" s="93"/>
      <c r="N373" s="24">
        <f>IF(O373="","",VLOOKUP(O373,Mapping!AT:AU,2,FALSE))</f>
        <v>2</v>
      </c>
      <c r="O373" s="13" t="s">
        <v>1</v>
      </c>
    </row>
    <row r="374" spans="1:15" ht="15" customHeight="1">
      <c r="A374" s="26">
        <v>20060099</v>
      </c>
      <c r="B374" s="26" t="s">
        <v>246</v>
      </c>
      <c r="C374" s="14" t="s">
        <v>925</v>
      </c>
      <c r="D374" s="26"/>
      <c r="E374" s="421" t="s">
        <v>3672</v>
      </c>
      <c r="F374" s="482" t="s">
        <v>3666</v>
      </c>
      <c r="G374" s="26" t="s">
        <v>3673</v>
      </c>
      <c r="H374" s="422" t="s">
        <v>3674</v>
      </c>
      <c r="I374" s="26" t="s">
        <v>3675</v>
      </c>
      <c r="J374" s="26" t="s">
        <v>3676</v>
      </c>
      <c r="K374" s="26" t="s">
        <v>3677</v>
      </c>
      <c r="L374" s="72">
        <v>44846</v>
      </c>
      <c r="M374" s="93"/>
      <c r="N374" s="24">
        <f>IF(O374="","",VLOOKUP(O374,Mapping!AT:AU,2,FALSE))</f>
        <v>2</v>
      </c>
      <c r="O374" s="13" t="s">
        <v>1</v>
      </c>
    </row>
    <row r="375" spans="1:15" ht="15" customHeight="1">
      <c r="A375" s="26">
        <v>19920001</v>
      </c>
      <c r="B375" s="26" t="s">
        <v>217</v>
      </c>
      <c r="C375" s="14" t="s">
        <v>943</v>
      </c>
      <c r="D375" s="26"/>
      <c r="E375" s="421" t="s">
        <v>3672</v>
      </c>
      <c r="F375" s="482" t="s">
        <v>3666</v>
      </c>
      <c r="G375" s="26" t="s">
        <v>3673</v>
      </c>
      <c r="H375" s="422" t="s">
        <v>3674</v>
      </c>
      <c r="I375" s="26" t="s">
        <v>3675</v>
      </c>
      <c r="J375" s="26" t="s">
        <v>3676</v>
      </c>
      <c r="K375" s="26" t="s">
        <v>3677</v>
      </c>
      <c r="L375" s="72">
        <v>44846</v>
      </c>
      <c r="M375" s="93"/>
      <c r="N375" s="24">
        <f>IF(O375="","",VLOOKUP(O375,Mapping!AT:AU,2,FALSE))</f>
        <v>2</v>
      </c>
      <c r="O375" s="13" t="s">
        <v>1</v>
      </c>
    </row>
    <row r="376" spans="1:15" ht="15" customHeight="1">
      <c r="A376" s="26" t="s">
        <v>3680</v>
      </c>
      <c r="B376" s="26" t="s">
        <v>3254</v>
      </c>
      <c r="C376" s="14" t="s">
        <v>925</v>
      </c>
      <c r="D376" s="26"/>
      <c r="E376" s="421" t="s">
        <v>3672</v>
      </c>
      <c r="F376" s="482" t="s">
        <v>3666</v>
      </c>
      <c r="G376" s="26" t="s">
        <v>3673</v>
      </c>
      <c r="H376" s="422" t="s">
        <v>3674</v>
      </c>
      <c r="I376" s="26" t="s">
        <v>3675</v>
      </c>
      <c r="J376" s="26" t="s">
        <v>3676</v>
      </c>
      <c r="K376" s="26" t="s">
        <v>3677</v>
      </c>
      <c r="L376" s="72">
        <v>44846</v>
      </c>
      <c r="M376" s="93"/>
      <c r="N376" s="24">
        <f>IF(O376="","",VLOOKUP(O376,Mapping!AT:AU,2,FALSE))</f>
        <v>2</v>
      </c>
      <c r="O376" s="13" t="s">
        <v>1</v>
      </c>
    </row>
    <row r="377" spans="1:15" ht="15" customHeight="1">
      <c r="A377" s="26">
        <v>20110476</v>
      </c>
      <c r="B377" s="26" t="s">
        <v>250</v>
      </c>
      <c r="C377" s="14" t="s">
        <v>925</v>
      </c>
      <c r="D377" s="26"/>
      <c r="E377" s="421" t="s">
        <v>3672</v>
      </c>
      <c r="F377" s="482" t="s">
        <v>3666</v>
      </c>
      <c r="G377" s="26" t="s">
        <v>3673</v>
      </c>
      <c r="H377" s="422" t="s">
        <v>3674</v>
      </c>
      <c r="I377" s="26" t="s">
        <v>3675</v>
      </c>
      <c r="J377" s="26" t="s">
        <v>3676</v>
      </c>
      <c r="K377" s="26" t="s">
        <v>3677</v>
      </c>
      <c r="L377" s="72">
        <v>44846</v>
      </c>
      <c r="M377" s="93"/>
      <c r="N377" s="24">
        <f>IF(O377="","",VLOOKUP(O377,Mapping!AT:AU,2,FALSE))</f>
        <v>2</v>
      </c>
      <c r="O377" s="13" t="s">
        <v>1</v>
      </c>
    </row>
    <row r="378" spans="1:15" ht="15" customHeight="1">
      <c r="A378" s="26">
        <v>19910006</v>
      </c>
      <c r="B378" s="26" t="s">
        <v>209</v>
      </c>
      <c r="C378" s="14" t="s">
        <v>925</v>
      </c>
      <c r="D378" s="26"/>
      <c r="E378" s="421" t="s">
        <v>3672</v>
      </c>
      <c r="F378" s="482" t="s">
        <v>3666</v>
      </c>
      <c r="G378" s="26" t="s">
        <v>3673</v>
      </c>
      <c r="H378" s="422" t="s">
        <v>3674</v>
      </c>
      <c r="I378" s="26" t="s">
        <v>3675</v>
      </c>
      <c r="J378" s="26" t="s">
        <v>3676</v>
      </c>
      <c r="K378" s="26" t="s">
        <v>3677</v>
      </c>
      <c r="L378" s="72">
        <v>44846</v>
      </c>
      <c r="M378" s="93"/>
      <c r="N378" s="24">
        <f>IF(O378="","",VLOOKUP(O378,Mapping!AT:AU,2,FALSE))</f>
        <v>2</v>
      </c>
      <c r="O378" s="13" t="s">
        <v>1</v>
      </c>
    </row>
    <row r="379" spans="1:15" ht="15" customHeight="1">
      <c r="A379" s="26" t="s">
        <v>368</v>
      </c>
      <c r="B379" s="26" t="s">
        <v>369</v>
      </c>
      <c r="C379" s="14" t="s">
        <v>905</v>
      </c>
      <c r="D379" s="26"/>
      <c r="E379" s="421" t="s">
        <v>3672</v>
      </c>
      <c r="F379" s="482" t="s">
        <v>3666</v>
      </c>
      <c r="G379" s="26" t="s">
        <v>3673</v>
      </c>
      <c r="H379" s="422" t="s">
        <v>3674</v>
      </c>
      <c r="I379" s="26" t="s">
        <v>3675</v>
      </c>
      <c r="J379" s="26" t="s">
        <v>3676</v>
      </c>
      <c r="K379" s="26" t="s">
        <v>3677</v>
      </c>
      <c r="L379" s="72">
        <v>44846</v>
      </c>
      <c r="M379" s="93"/>
      <c r="N379" s="24">
        <f>IF(O379="","",VLOOKUP(O379,Mapping!AT:AU,2,FALSE))</f>
        <v>2</v>
      </c>
      <c r="O379" s="13" t="s">
        <v>1</v>
      </c>
    </row>
    <row r="380" spans="1:15" ht="15" customHeight="1">
      <c r="A380" s="26">
        <v>20150712</v>
      </c>
      <c r="B380" s="26" t="s">
        <v>259</v>
      </c>
      <c r="C380" s="14" t="s">
        <v>905</v>
      </c>
      <c r="D380" s="26"/>
      <c r="E380" s="421" t="s">
        <v>3672</v>
      </c>
      <c r="F380" s="482" t="s">
        <v>3666</v>
      </c>
      <c r="G380" s="26" t="s">
        <v>3673</v>
      </c>
      <c r="H380" s="422" t="s">
        <v>3674</v>
      </c>
      <c r="I380" s="26" t="s">
        <v>3675</v>
      </c>
      <c r="J380" s="26" t="s">
        <v>3676</v>
      </c>
      <c r="K380" s="26" t="s">
        <v>3677</v>
      </c>
      <c r="L380" s="72">
        <v>44846</v>
      </c>
      <c r="M380" s="93"/>
      <c r="N380" s="24">
        <f>IF(O380="","",VLOOKUP(O380,Mapping!AT:AU,2,FALSE))</f>
        <v>2</v>
      </c>
      <c r="O380" s="13" t="s">
        <v>1</v>
      </c>
    </row>
    <row r="381" spans="1:15" ht="15" customHeight="1">
      <c r="A381" s="26" t="s">
        <v>288</v>
      </c>
      <c r="B381" s="26" t="s">
        <v>289</v>
      </c>
      <c r="C381" s="14" t="s">
        <v>943</v>
      </c>
      <c r="D381" s="26"/>
      <c r="E381" s="421" t="s">
        <v>3672</v>
      </c>
      <c r="F381" s="482" t="s">
        <v>3666</v>
      </c>
      <c r="G381" s="26" t="s">
        <v>3673</v>
      </c>
      <c r="H381" s="422" t="s">
        <v>3674</v>
      </c>
      <c r="I381" s="26" t="s">
        <v>3675</v>
      </c>
      <c r="J381" s="26" t="s">
        <v>3676</v>
      </c>
      <c r="K381" s="26" t="s">
        <v>3677</v>
      </c>
      <c r="L381" s="72">
        <v>44846</v>
      </c>
      <c r="M381" s="93"/>
      <c r="N381" s="24">
        <f>IF(O381="","",VLOOKUP(O381,Mapping!AT:AU,2,FALSE))</f>
        <v>2</v>
      </c>
      <c r="O381" s="13" t="s">
        <v>1</v>
      </c>
    </row>
    <row r="382" spans="1:15" ht="15" customHeight="1">
      <c r="A382" s="26" t="s">
        <v>297</v>
      </c>
      <c r="B382" s="26" t="s">
        <v>298</v>
      </c>
      <c r="C382" s="14" t="s">
        <v>943</v>
      </c>
      <c r="D382" s="26"/>
      <c r="E382" s="421" t="s">
        <v>3672</v>
      </c>
      <c r="F382" s="482" t="s">
        <v>3666</v>
      </c>
      <c r="G382" s="26" t="s">
        <v>3673</v>
      </c>
      <c r="H382" s="422" t="s">
        <v>3674</v>
      </c>
      <c r="I382" s="26" t="s">
        <v>3675</v>
      </c>
      <c r="J382" s="26" t="s">
        <v>3676</v>
      </c>
      <c r="K382" s="26" t="s">
        <v>3677</v>
      </c>
      <c r="L382" s="72">
        <v>44846</v>
      </c>
      <c r="M382" s="93"/>
      <c r="N382" s="24">
        <f>IF(O382="","",VLOOKUP(O382,Mapping!AT:AU,2,FALSE))</f>
        <v>2</v>
      </c>
      <c r="O382" s="13" t="s">
        <v>1</v>
      </c>
    </row>
    <row r="383" spans="1:15" ht="15" customHeight="1">
      <c r="A383" s="26" t="s">
        <v>336</v>
      </c>
      <c r="B383" s="26" t="s">
        <v>337</v>
      </c>
      <c r="C383" s="14" t="s">
        <v>943</v>
      </c>
      <c r="D383" s="26"/>
      <c r="E383" s="421" t="s">
        <v>3672</v>
      </c>
      <c r="F383" s="482" t="s">
        <v>3666</v>
      </c>
      <c r="G383" s="26" t="s">
        <v>3673</v>
      </c>
      <c r="H383" s="422" t="s">
        <v>3674</v>
      </c>
      <c r="I383" s="26" t="s">
        <v>3675</v>
      </c>
      <c r="J383" s="26" t="s">
        <v>3676</v>
      </c>
      <c r="K383" s="26" t="s">
        <v>3677</v>
      </c>
      <c r="L383" s="72">
        <v>44846</v>
      </c>
      <c r="M383" s="93"/>
      <c r="N383" s="24">
        <f>IF(O383="","",VLOOKUP(O383,Mapping!AT:AU,2,FALSE))</f>
        <v>2</v>
      </c>
      <c r="O383" s="13" t="s">
        <v>1</v>
      </c>
    </row>
    <row r="384" spans="1:15" ht="15" customHeight="1">
      <c r="A384" s="26" t="s">
        <v>343</v>
      </c>
      <c r="B384" s="26" t="s">
        <v>344</v>
      </c>
      <c r="C384" s="14" t="s">
        <v>925</v>
      </c>
      <c r="D384" s="26"/>
      <c r="E384" s="421" t="s">
        <v>3672</v>
      </c>
      <c r="F384" s="482" t="s">
        <v>3666</v>
      </c>
      <c r="G384" s="26" t="s">
        <v>3673</v>
      </c>
      <c r="H384" s="422" t="s">
        <v>3674</v>
      </c>
      <c r="I384" s="26" t="s">
        <v>3675</v>
      </c>
      <c r="J384" s="26" t="s">
        <v>3676</v>
      </c>
      <c r="K384" s="26" t="s">
        <v>3677</v>
      </c>
      <c r="L384" s="72">
        <v>44846</v>
      </c>
      <c r="M384" s="93"/>
      <c r="N384" s="24">
        <f>IF(O384="","",VLOOKUP(O384,Mapping!AT:AU,2,FALSE))</f>
        <v>2</v>
      </c>
      <c r="O384" s="13" t="s">
        <v>1</v>
      </c>
    </row>
    <row r="385" spans="1:15" ht="15" customHeight="1">
      <c r="A385" s="26" t="s">
        <v>307</v>
      </c>
      <c r="B385" s="26" t="s">
        <v>308</v>
      </c>
      <c r="C385" s="14" t="s">
        <v>943</v>
      </c>
      <c r="D385" s="26"/>
      <c r="E385" s="421" t="s">
        <v>3672</v>
      </c>
      <c r="F385" s="482" t="s">
        <v>3666</v>
      </c>
      <c r="G385" s="26" t="s">
        <v>3673</v>
      </c>
      <c r="H385" s="422" t="s">
        <v>3674</v>
      </c>
      <c r="I385" s="26" t="s">
        <v>3675</v>
      </c>
      <c r="J385" s="26" t="s">
        <v>3676</v>
      </c>
      <c r="K385" s="26" t="s">
        <v>3677</v>
      </c>
      <c r="L385" s="72">
        <v>44846</v>
      </c>
      <c r="M385" s="93"/>
      <c r="N385" s="24">
        <f>IF(O385="","",VLOOKUP(O385,Mapping!AT:AU,2,FALSE))</f>
        <v>2</v>
      </c>
      <c r="O385" s="13" t="s">
        <v>1</v>
      </c>
    </row>
    <row r="386" spans="1:15" ht="15" customHeight="1">
      <c r="A386" s="26" t="s">
        <v>348</v>
      </c>
      <c r="B386" s="26" t="s">
        <v>349</v>
      </c>
      <c r="C386" s="14" t="s">
        <v>943</v>
      </c>
      <c r="D386" s="26"/>
      <c r="E386" s="421" t="s">
        <v>3672</v>
      </c>
      <c r="F386" s="482" t="s">
        <v>3666</v>
      </c>
      <c r="G386" s="26" t="s">
        <v>3673</v>
      </c>
      <c r="H386" s="422" t="s">
        <v>3674</v>
      </c>
      <c r="I386" s="26" t="s">
        <v>3675</v>
      </c>
      <c r="J386" s="26" t="s">
        <v>3676</v>
      </c>
      <c r="K386" s="26" t="s">
        <v>3677</v>
      </c>
      <c r="L386" s="72">
        <v>44846</v>
      </c>
      <c r="M386" s="93"/>
      <c r="N386" s="24">
        <f>IF(O386="","",VLOOKUP(O386,Mapping!AT:AU,2,FALSE))</f>
        <v>2</v>
      </c>
      <c r="O386" s="13" t="s">
        <v>1</v>
      </c>
    </row>
    <row r="387" spans="1:15" ht="15" customHeight="1">
      <c r="A387" s="26">
        <v>19910334</v>
      </c>
      <c r="B387" s="26" t="s">
        <v>216</v>
      </c>
      <c r="C387" s="14" t="s">
        <v>925</v>
      </c>
      <c r="D387" s="26"/>
      <c r="E387" s="421" t="s">
        <v>3672</v>
      </c>
      <c r="F387" s="482" t="s">
        <v>3666</v>
      </c>
      <c r="G387" s="26" t="s">
        <v>3673</v>
      </c>
      <c r="H387" s="422" t="s">
        <v>3674</v>
      </c>
      <c r="I387" s="26" t="s">
        <v>3675</v>
      </c>
      <c r="J387" s="26" t="s">
        <v>3676</v>
      </c>
      <c r="K387" s="26" t="s">
        <v>3677</v>
      </c>
      <c r="L387" s="72">
        <v>44846</v>
      </c>
      <c r="M387" s="93"/>
      <c r="N387" s="24">
        <f>IF(O387="","",VLOOKUP(O387,Mapping!AT:AU,2,FALSE))</f>
        <v>2</v>
      </c>
      <c r="O387" s="13" t="s">
        <v>1</v>
      </c>
    </row>
    <row r="388" spans="1:15" ht="15" customHeight="1">
      <c r="A388" s="26" t="s">
        <v>419</v>
      </c>
      <c r="B388" s="26" t="s">
        <v>420</v>
      </c>
      <c r="C388" s="14" t="s">
        <v>925</v>
      </c>
      <c r="D388" s="26"/>
      <c r="E388" s="421" t="s">
        <v>3672</v>
      </c>
      <c r="F388" s="482" t="s">
        <v>3666</v>
      </c>
      <c r="G388" s="26" t="s">
        <v>3673</v>
      </c>
      <c r="H388" s="422" t="s">
        <v>3674</v>
      </c>
      <c r="I388" s="26" t="s">
        <v>3675</v>
      </c>
      <c r="J388" s="26" t="s">
        <v>3676</v>
      </c>
      <c r="K388" s="26" t="s">
        <v>3677</v>
      </c>
      <c r="L388" s="72">
        <v>44846</v>
      </c>
      <c r="M388" s="93"/>
      <c r="N388" s="24">
        <f>IF(O388="","",VLOOKUP(O388,Mapping!AT:AU,2,FALSE))</f>
        <v>2</v>
      </c>
      <c r="O388" s="13" t="s">
        <v>1</v>
      </c>
    </row>
    <row r="389" spans="1:15" ht="15" customHeight="1">
      <c r="A389" s="26" t="s">
        <v>3681</v>
      </c>
      <c r="B389" s="26" t="s">
        <v>3682</v>
      </c>
      <c r="C389" s="14" t="s">
        <v>925</v>
      </c>
      <c r="D389" s="26"/>
      <c r="E389" s="421" t="s">
        <v>3672</v>
      </c>
      <c r="F389" s="482" t="s">
        <v>3666</v>
      </c>
      <c r="G389" s="26" t="s">
        <v>3673</v>
      </c>
      <c r="H389" s="422" t="s">
        <v>3674</v>
      </c>
      <c r="I389" s="26" t="s">
        <v>3675</v>
      </c>
      <c r="J389" s="26" t="s">
        <v>3676</v>
      </c>
      <c r="K389" s="26" t="s">
        <v>3677</v>
      </c>
      <c r="L389" s="72">
        <v>44846</v>
      </c>
      <c r="M389" s="93"/>
      <c r="N389" s="24">
        <f>IF(O389="","",VLOOKUP(O389,Mapping!AT:AU,2,FALSE))</f>
        <v>2</v>
      </c>
      <c r="O389" s="13" t="s">
        <v>1</v>
      </c>
    </row>
    <row r="390" spans="1:15" ht="15" customHeight="1">
      <c r="A390" s="26" t="s">
        <v>334</v>
      </c>
      <c r="B390" s="26" t="s">
        <v>335</v>
      </c>
      <c r="C390" s="14" t="s">
        <v>943</v>
      </c>
      <c r="D390" s="26"/>
      <c r="E390" s="421" t="s">
        <v>3672</v>
      </c>
      <c r="F390" s="482" t="s">
        <v>3666</v>
      </c>
      <c r="G390" s="26" t="s">
        <v>3673</v>
      </c>
      <c r="H390" s="422" t="s">
        <v>3674</v>
      </c>
      <c r="I390" s="26" t="s">
        <v>3675</v>
      </c>
      <c r="J390" s="26" t="s">
        <v>3676</v>
      </c>
      <c r="K390" s="26" t="s">
        <v>3677</v>
      </c>
      <c r="L390" s="72">
        <v>44846</v>
      </c>
      <c r="M390" s="93"/>
      <c r="N390" s="24">
        <f>IF(O390="","",VLOOKUP(O390,Mapping!AT:AU,2,FALSE))</f>
        <v>2</v>
      </c>
      <c r="O390" s="13" t="s">
        <v>1</v>
      </c>
    </row>
    <row r="391" spans="1:15" ht="15" customHeight="1">
      <c r="A391" s="26">
        <v>19950136</v>
      </c>
      <c r="B391" s="26" t="s">
        <v>233</v>
      </c>
      <c r="C391" s="14" t="s">
        <v>943</v>
      </c>
      <c r="D391" s="26"/>
      <c r="E391" s="421" t="s">
        <v>3672</v>
      </c>
      <c r="F391" s="482" t="s">
        <v>3666</v>
      </c>
      <c r="G391" s="26" t="s">
        <v>3673</v>
      </c>
      <c r="H391" s="422" t="s">
        <v>3674</v>
      </c>
      <c r="I391" s="26" t="s">
        <v>3675</v>
      </c>
      <c r="J391" s="26" t="s">
        <v>3676</v>
      </c>
      <c r="K391" s="26" t="s">
        <v>3677</v>
      </c>
      <c r="L391" s="72">
        <v>44846</v>
      </c>
      <c r="M391" s="93"/>
      <c r="N391" s="24">
        <f>IF(O391="","",VLOOKUP(O391,Mapping!AT:AU,2,FALSE))</f>
        <v>2</v>
      </c>
      <c r="O391" s="13" t="s">
        <v>1</v>
      </c>
    </row>
    <row r="392" spans="1:15" ht="15" customHeight="1">
      <c r="A392" s="26" t="s">
        <v>3683</v>
      </c>
      <c r="B392" s="26" t="s">
        <v>3252</v>
      </c>
      <c r="C392" s="14" t="s">
        <v>925</v>
      </c>
      <c r="D392" s="26"/>
      <c r="E392" s="421" t="s">
        <v>3672</v>
      </c>
      <c r="F392" s="482" t="s">
        <v>3666</v>
      </c>
      <c r="G392" s="26" t="s">
        <v>3673</v>
      </c>
      <c r="H392" s="422" t="s">
        <v>3674</v>
      </c>
      <c r="I392" s="26" t="s">
        <v>3675</v>
      </c>
      <c r="J392" s="26" t="s">
        <v>3676</v>
      </c>
      <c r="K392" s="26" t="s">
        <v>3677</v>
      </c>
      <c r="L392" s="72">
        <v>44846</v>
      </c>
      <c r="M392" s="93"/>
      <c r="N392" s="24">
        <f>IF(O392="","",VLOOKUP(O392,Mapping!AT:AU,2,FALSE))</f>
        <v>2</v>
      </c>
      <c r="O392" s="13" t="s">
        <v>1</v>
      </c>
    </row>
    <row r="393" spans="1:15" ht="15" customHeight="1">
      <c r="A393" s="26" t="s">
        <v>314</v>
      </c>
      <c r="B393" s="26" t="s">
        <v>315</v>
      </c>
      <c r="C393" s="14" t="s">
        <v>943</v>
      </c>
      <c r="D393" s="26"/>
      <c r="E393" s="421" t="s">
        <v>3672</v>
      </c>
      <c r="F393" s="482" t="s">
        <v>3666</v>
      </c>
      <c r="G393" s="26" t="s">
        <v>3673</v>
      </c>
      <c r="H393" s="422" t="s">
        <v>3674</v>
      </c>
      <c r="I393" s="26" t="s">
        <v>3675</v>
      </c>
      <c r="J393" s="26" t="s">
        <v>3676</v>
      </c>
      <c r="K393" s="26" t="s">
        <v>3677</v>
      </c>
      <c r="L393" s="72">
        <v>44846</v>
      </c>
      <c r="M393" s="93"/>
      <c r="N393" s="24">
        <f>IF(O393="","",VLOOKUP(O393,Mapping!AT:AU,2,FALSE))</f>
        <v>2</v>
      </c>
      <c r="O393" s="13" t="s">
        <v>1</v>
      </c>
    </row>
    <row r="394" spans="1:15" ht="15" customHeight="1">
      <c r="A394" s="26">
        <v>20185945</v>
      </c>
      <c r="B394" s="26" t="s">
        <v>266</v>
      </c>
      <c r="C394" s="14" t="s">
        <v>925</v>
      </c>
      <c r="D394" s="26"/>
      <c r="E394" s="421" t="s">
        <v>3672</v>
      </c>
      <c r="F394" s="482" t="s">
        <v>3666</v>
      </c>
      <c r="G394" s="26" t="s">
        <v>3673</v>
      </c>
      <c r="H394" s="422" t="s">
        <v>3674</v>
      </c>
      <c r="I394" s="26" t="s">
        <v>3675</v>
      </c>
      <c r="J394" s="26" t="s">
        <v>3676</v>
      </c>
      <c r="K394" s="26" t="s">
        <v>3677</v>
      </c>
      <c r="L394" s="72">
        <v>44846</v>
      </c>
      <c r="M394" s="93"/>
      <c r="N394" s="24">
        <f>IF(O394="","",VLOOKUP(O394,Mapping!AT:AU,2,FALSE))</f>
        <v>2</v>
      </c>
      <c r="O394" s="13" t="s">
        <v>1</v>
      </c>
    </row>
    <row r="395" spans="1:15" ht="15" customHeight="1">
      <c r="A395" s="26">
        <v>19930154</v>
      </c>
      <c r="B395" s="26" t="s">
        <v>228</v>
      </c>
      <c r="C395" s="14" t="s">
        <v>905</v>
      </c>
      <c r="D395" s="26"/>
      <c r="E395" s="421" t="s">
        <v>3672</v>
      </c>
      <c r="F395" s="482" t="s">
        <v>3666</v>
      </c>
      <c r="G395" s="26" t="s">
        <v>3673</v>
      </c>
      <c r="H395" s="422" t="s">
        <v>3674</v>
      </c>
      <c r="I395" s="26" t="s">
        <v>3675</v>
      </c>
      <c r="J395" s="26" t="s">
        <v>3676</v>
      </c>
      <c r="K395" s="26" t="s">
        <v>3677</v>
      </c>
      <c r="L395" s="72">
        <v>44846</v>
      </c>
      <c r="M395" s="93"/>
      <c r="N395" s="24">
        <f>IF(O395="","",VLOOKUP(O395,Mapping!AT:AU,2,FALSE))</f>
        <v>2</v>
      </c>
      <c r="O395" s="13" t="s">
        <v>1</v>
      </c>
    </row>
    <row r="396" spans="1:15" ht="15" customHeight="1">
      <c r="A396" s="26" t="s">
        <v>419</v>
      </c>
      <c r="B396" s="26" t="s">
        <v>420</v>
      </c>
      <c r="C396" s="14" t="s">
        <v>905</v>
      </c>
      <c r="D396" s="26"/>
      <c r="E396" s="421" t="s">
        <v>3672</v>
      </c>
      <c r="F396" s="482" t="s">
        <v>3666</v>
      </c>
      <c r="G396" s="26" t="s">
        <v>3673</v>
      </c>
      <c r="H396" s="422" t="s">
        <v>3674</v>
      </c>
      <c r="I396" s="26" t="s">
        <v>3675</v>
      </c>
      <c r="J396" s="26" t="s">
        <v>3676</v>
      </c>
      <c r="K396" s="26" t="s">
        <v>3677</v>
      </c>
      <c r="L396" s="72">
        <v>44846</v>
      </c>
      <c r="M396" s="93"/>
      <c r="N396" s="24">
        <f>IF(O396="","",VLOOKUP(O396,Mapping!AT:AU,2,FALSE))</f>
        <v>2</v>
      </c>
      <c r="O396" s="13" t="s">
        <v>1</v>
      </c>
    </row>
    <row r="397" spans="1:15" ht="15" customHeight="1">
      <c r="A397" s="26">
        <v>19930154</v>
      </c>
      <c r="B397" s="26" t="s">
        <v>228</v>
      </c>
      <c r="C397" s="14" t="s">
        <v>943</v>
      </c>
      <c r="D397" s="26"/>
      <c r="E397" s="421" t="s">
        <v>3672</v>
      </c>
      <c r="F397" s="482" t="s">
        <v>3666</v>
      </c>
      <c r="G397" s="26" t="s">
        <v>3673</v>
      </c>
      <c r="H397" s="422" t="s">
        <v>3674</v>
      </c>
      <c r="I397" s="26" t="s">
        <v>3675</v>
      </c>
      <c r="J397" s="26" t="s">
        <v>3676</v>
      </c>
      <c r="K397" s="26" t="s">
        <v>3677</v>
      </c>
      <c r="L397" s="72">
        <v>44846</v>
      </c>
      <c r="M397" s="93"/>
      <c r="N397" s="24">
        <f>IF(O397="","",VLOOKUP(O397,Mapping!AT:AU,2,FALSE))</f>
        <v>2</v>
      </c>
      <c r="O397" s="13" t="s">
        <v>1</v>
      </c>
    </row>
    <row r="398" spans="1:15" ht="15" customHeight="1">
      <c r="A398" s="26">
        <v>20110272</v>
      </c>
      <c r="B398" s="26" t="s">
        <v>249</v>
      </c>
      <c r="C398" s="14" t="s">
        <v>925</v>
      </c>
      <c r="D398" s="26"/>
      <c r="E398" s="421" t="s">
        <v>3672</v>
      </c>
      <c r="F398" s="482" t="s">
        <v>3666</v>
      </c>
      <c r="G398" s="26" t="s">
        <v>3673</v>
      </c>
      <c r="H398" s="422" t="s">
        <v>3674</v>
      </c>
      <c r="I398" s="26" t="s">
        <v>3675</v>
      </c>
      <c r="J398" s="26" t="s">
        <v>3676</v>
      </c>
      <c r="K398" s="26" t="s">
        <v>3677</v>
      </c>
      <c r="L398" s="72">
        <v>44846</v>
      </c>
      <c r="M398" s="93"/>
      <c r="N398" s="24">
        <f>IF(O398="","",VLOOKUP(O398,Mapping!AT:AU,2,FALSE))</f>
        <v>2</v>
      </c>
      <c r="O398" s="13" t="s">
        <v>1</v>
      </c>
    </row>
    <row r="399" spans="1:15" ht="15" customHeight="1">
      <c r="A399" s="26">
        <v>19891053</v>
      </c>
      <c r="B399" s="26" t="s">
        <v>207</v>
      </c>
      <c r="C399" s="14" t="s">
        <v>943</v>
      </c>
      <c r="D399" s="26"/>
      <c r="E399" s="421" t="s">
        <v>3672</v>
      </c>
      <c r="F399" s="482" t="s">
        <v>3666</v>
      </c>
      <c r="G399" s="26" t="s">
        <v>3673</v>
      </c>
      <c r="H399" s="422" t="s">
        <v>3674</v>
      </c>
      <c r="I399" s="26" t="s">
        <v>3675</v>
      </c>
      <c r="J399" s="26" t="s">
        <v>3676</v>
      </c>
      <c r="K399" s="26" t="s">
        <v>3677</v>
      </c>
      <c r="L399" s="72">
        <v>44846</v>
      </c>
      <c r="M399" s="93"/>
      <c r="N399" s="24">
        <f>IF(O399="","",VLOOKUP(O399,Mapping!AT:AU,2,FALSE))</f>
        <v>2</v>
      </c>
      <c r="O399" s="13" t="s">
        <v>1</v>
      </c>
    </row>
    <row r="400" spans="1:15" ht="15" customHeight="1">
      <c r="A400" s="26" t="s">
        <v>291</v>
      </c>
      <c r="B400" s="26" t="s">
        <v>292</v>
      </c>
      <c r="C400" s="14" t="s">
        <v>925</v>
      </c>
      <c r="D400" s="26"/>
      <c r="E400" s="421" t="s">
        <v>3672</v>
      </c>
      <c r="F400" s="482" t="s">
        <v>3666</v>
      </c>
      <c r="G400" s="26" t="s">
        <v>3673</v>
      </c>
      <c r="H400" s="422" t="s">
        <v>3674</v>
      </c>
      <c r="I400" s="26" t="s">
        <v>3675</v>
      </c>
      <c r="J400" s="26" t="s">
        <v>3676</v>
      </c>
      <c r="K400" s="26" t="s">
        <v>3677</v>
      </c>
      <c r="L400" s="72">
        <v>44846</v>
      </c>
      <c r="M400" s="93"/>
      <c r="N400" s="24">
        <f>IF(O400="","",VLOOKUP(O400,Mapping!AT:AU,2,FALSE))</f>
        <v>2</v>
      </c>
      <c r="O400" s="13" t="s">
        <v>1</v>
      </c>
    </row>
    <row r="401" spans="1:15" ht="15" customHeight="1">
      <c r="A401" s="26" t="s">
        <v>3684</v>
      </c>
      <c r="B401" s="26" t="s">
        <v>3685</v>
      </c>
      <c r="C401" s="14" t="s">
        <v>925</v>
      </c>
      <c r="D401" s="26"/>
      <c r="E401" s="421" t="s">
        <v>3672</v>
      </c>
      <c r="F401" s="482" t="s">
        <v>3666</v>
      </c>
      <c r="G401" s="26" t="s">
        <v>3673</v>
      </c>
      <c r="H401" s="422" t="s">
        <v>3674</v>
      </c>
      <c r="I401" s="26" t="s">
        <v>3675</v>
      </c>
      <c r="J401" s="26" t="s">
        <v>3676</v>
      </c>
      <c r="K401" s="26" t="s">
        <v>3677</v>
      </c>
      <c r="L401" s="72">
        <v>44846</v>
      </c>
      <c r="M401" s="93"/>
      <c r="N401" s="24">
        <f>IF(O401="","",VLOOKUP(O401,Mapping!AT:AU,2,FALSE))</f>
        <v>2</v>
      </c>
      <c r="O401" s="13" t="s">
        <v>1</v>
      </c>
    </row>
    <row r="402" spans="1:15" ht="15" customHeight="1">
      <c r="A402" s="26" t="s">
        <v>307</v>
      </c>
      <c r="B402" s="26" t="s">
        <v>308</v>
      </c>
      <c r="C402" s="14" t="s">
        <v>905</v>
      </c>
      <c r="D402" s="26"/>
      <c r="E402" s="421" t="s">
        <v>3672</v>
      </c>
      <c r="F402" s="482" t="s">
        <v>3666</v>
      </c>
      <c r="G402" s="26" t="s">
        <v>3673</v>
      </c>
      <c r="H402" s="422" t="s">
        <v>3674</v>
      </c>
      <c r="I402" s="26" t="s">
        <v>3675</v>
      </c>
      <c r="J402" s="26" t="s">
        <v>3676</v>
      </c>
      <c r="K402" s="26" t="s">
        <v>3677</v>
      </c>
      <c r="L402" s="72">
        <v>44846</v>
      </c>
      <c r="M402" s="93"/>
      <c r="N402" s="24">
        <f>IF(O402="","",VLOOKUP(O402,Mapping!AT:AU,2,FALSE))</f>
        <v>2</v>
      </c>
      <c r="O402" s="13" t="s">
        <v>1</v>
      </c>
    </row>
    <row r="403" spans="1:15" ht="15" customHeight="1">
      <c r="A403" s="26">
        <v>20129990</v>
      </c>
      <c r="B403" s="26" t="s">
        <v>253</v>
      </c>
      <c r="C403" s="14" t="s">
        <v>925</v>
      </c>
      <c r="D403" s="26"/>
      <c r="E403" s="421" t="s">
        <v>3672</v>
      </c>
      <c r="F403" s="482" t="s">
        <v>3666</v>
      </c>
      <c r="G403" s="26" t="s">
        <v>3673</v>
      </c>
      <c r="H403" s="422" t="s">
        <v>3674</v>
      </c>
      <c r="I403" s="26" t="s">
        <v>3675</v>
      </c>
      <c r="J403" s="26" t="s">
        <v>3676</v>
      </c>
      <c r="K403" s="26" t="s">
        <v>3677</v>
      </c>
      <c r="L403" s="72">
        <v>44846</v>
      </c>
      <c r="M403" s="93"/>
      <c r="N403" s="24">
        <f>IF(O403="","",VLOOKUP(O403,Mapping!AT:AU,2,FALSE))</f>
        <v>2</v>
      </c>
      <c r="O403" s="13" t="s">
        <v>1</v>
      </c>
    </row>
    <row r="404" spans="1:15" ht="15" customHeight="1">
      <c r="A404" s="26" t="s">
        <v>299</v>
      </c>
      <c r="B404" s="26" t="s">
        <v>300</v>
      </c>
      <c r="C404" s="14" t="s">
        <v>925</v>
      </c>
      <c r="D404" s="26"/>
      <c r="E404" s="421" t="s">
        <v>3672</v>
      </c>
      <c r="F404" s="482" t="s">
        <v>3666</v>
      </c>
      <c r="G404" s="26" t="s">
        <v>3673</v>
      </c>
      <c r="H404" s="422" t="s">
        <v>3674</v>
      </c>
      <c r="I404" s="26" t="s">
        <v>3675</v>
      </c>
      <c r="J404" s="26" t="s">
        <v>3676</v>
      </c>
      <c r="K404" s="26" t="s">
        <v>3677</v>
      </c>
      <c r="L404" s="72">
        <v>44846</v>
      </c>
      <c r="M404" s="93"/>
      <c r="N404" s="24">
        <f>IF(O404="","",VLOOKUP(O404,Mapping!AT:AU,2,FALSE))</f>
        <v>2</v>
      </c>
      <c r="O404" s="13" t="s">
        <v>1</v>
      </c>
    </row>
    <row r="405" spans="1:15" ht="15" customHeight="1">
      <c r="A405" s="26" t="s">
        <v>305</v>
      </c>
      <c r="B405" s="26" t="s">
        <v>306</v>
      </c>
      <c r="C405" s="14" t="s">
        <v>905</v>
      </c>
      <c r="D405" s="26"/>
      <c r="E405" s="421" t="s">
        <v>3672</v>
      </c>
      <c r="F405" s="482" t="s">
        <v>3666</v>
      </c>
      <c r="G405" s="26" t="s">
        <v>3673</v>
      </c>
      <c r="H405" s="422" t="s">
        <v>3674</v>
      </c>
      <c r="I405" s="26" t="s">
        <v>3675</v>
      </c>
      <c r="J405" s="26" t="s">
        <v>3676</v>
      </c>
      <c r="K405" s="26" t="s">
        <v>3677</v>
      </c>
      <c r="L405" s="72">
        <v>44846</v>
      </c>
      <c r="M405" s="93"/>
      <c r="N405" s="24">
        <f>IF(O405="","",VLOOKUP(O405,Mapping!AT:AU,2,FALSE))</f>
        <v>2</v>
      </c>
      <c r="O405" s="13" t="s">
        <v>1</v>
      </c>
    </row>
    <row r="406" spans="1:15" ht="15" customHeight="1">
      <c r="A406" s="26">
        <v>20152915</v>
      </c>
      <c r="B406" s="26" t="s">
        <v>262</v>
      </c>
      <c r="C406" s="14" t="s">
        <v>925</v>
      </c>
      <c r="D406" s="26"/>
      <c r="E406" s="421" t="s">
        <v>3672</v>
      </c>
      <c r="F406" s="482" t="s">
        <v>3666</v>
      </c>
      <c r="G406" s="26" t="s">
        <v>3673</v>
      </c>
      <c r="H406" s="422" t="s">
        <v>3674</v>
      </c>
      <c r="I406" s="26" t="s">
        <v>3675</v>
      </c>
      <c r="J406" s="26" t="s">
        <v>3676</v>
      </c>
      <c r="K406" s="26" t="s">
        <v>3677</v>
      </c>
      <c r="L406" s="72">
        <v>44846</v>
      </c>
      <c r="M406" s="93"/>
      <c r="N406" s="24">
        <f>IF(O406="","",VLOOKUP(O406,Mapping!AT:AU,2,FALSE))</f>
        <v>2</v>
      </c>
      <c r="O406" s="13" t="s">
        <v>1</v>
      </c>
    </row>
    <row r="407" spans="1:15" ht="15" customHeight="1">
      <c r="A407" s="26">
        <v>19891053</v>
      </c>
      <c r="B407" s="26" t="s">
        <v>207</v>
      </c>
      <c r="C407" s="14" t="s">
        <v>925</v>
      </c>
      <c r="D407" s="26"/>
      <c r="E407" s="421" t="s">
        <v>3672</v>
      </c>
      <c r="F407" s="482" t="s">
        <v>3666</v>
      </c>
      <c r="G407" s="26" t="s">
        <v>3673</v>
      </c>
      <c r="H407" s="422" t="s">
        <v>3674</v>
      </c>
      <c r="I407" s="26" t="s">
        <v>3675</v>
      </c>
      <c r="J407" s="26" t="s">
        <v>3676</v>
      </c>
      <c r="K407" s="26" t="s">
        <v>3677</v>
      </c>
      <c r="L407" s="72">
        <v>44846</v>
      </c>
      <c r="M407" s="93"/>
      <c r="N407" s="24">
        <f>IF(O407="","",VLOOKUP(O407,Mapping!AT:AU,2,FALSE))</f>
        <v>2</v>
      </c>
      <c r="O407" s="13" t="s">
        <v>1</v>
      </c>
    </row>
    <row r="408" spans="1:15" ht="15" customHeight="1">
      <c r="A408" s="26">
        <v>20050033</v>
      </c>
      <c r="B408" s="26" t="s">
        <v>243</v>
      </c>
      <c r="C408" s="14" t="s">
        <v>943</v>
      </c>
      <c r="D408" s="26"/>
      <c r="E408" s="421" t="s">
        <v>3672</v>
      </c>
      <c r="F408" s="482" t="s">
        <v>3666</v>
      </c>
      <c r="G408" s="26" t="s">
        <v>3673</v>
      </c>
      <c r="H408" s="422" t="s">
        <v>3674</v>
      </c>
      <c r="I408" s="26" t="s">
        <v>3675</v>
      </c>
      <c r="J408" s="26" t="s">
        <v>3676</v>
      </c>
      <c r="K408" s="26" t="s">
        <v>3677</v>
      </c>
      <c r="L408" s="72">
        <v>44846</v>
      </c>
      <c r="M408" s="93"/>
      <c r="N408" s="24">
        <f>IF(O408="","",VLOOKUP(O408,Mapping!AT:AU,2,FALSE))</f>
        <v>2</v>
      </c>
      <c r="O408" s="13" t="s">
        <v>1</v>
      </c>
    </row>
    <row r="409" spans="1:15" ht="15" customHeight="1">
      <c r="A409" s="26" t="s">
        <v>593</v>
      </c>
      <c r="B409" s="26" t="s">
        <v>594</v>
      </c>
      <c r="C409" s="14" t="s">
        <v>925</v>
      </c>
      <c r="D409" s="26"/>
      <c r="E409" s="421" t="s">
        <v>3672</v>
      </c>
      <c r="F409" s="482" t="s">
        <v>3666</v>
      </c>
      <c r="G409" s="26" t="s">
        <v>3673</v>
      </c>
      <c r="H409" s="422" t="s">
        <v>3674</v>
      </c>
      <c r="I409" s="26" t="s">
        <v>3675</v>
      </c>
      <c r="J409" s="26" t="s">
        <v>3676</v>
      </c>
      <c r="K409" s="26" t="s">
        <v>3677</v>
      </c>
      <c r="L409" s="72">
        <v>44846</v>
      </c>
      <c r="M409" s="93"/>
      <c r="N409" s="24">
        <f>IF(O409="","",VLOOKUP(O409,Mapping!AT:AU,2,FALSE))</f>
        <v>2</v>
      </c>
      <c r="O409" s="13" t="s">
        <v>1</v>
      </c>
    </row>
    <row r="410" spans="1:15" ht="15" customHeight="1">
      <c r="A410" s="26">
        <v>19950136</v>
      </c>
      <c r="B410" s="26" t="s">
        <v>233</v>
      </c>
      <c r="C410" s="14" t="s">
        <v>905</v>
      </c>
      <c r="D410" s="26"/>
      <c r="E410" s="421" t="s">
        <v>3672</v>
      </c>
      <c r="F410" s="482" t="s">
        <v>3666</v>
      </c>
      <c r="G410" s="26" t="s">
        <v>3673</v>
      </c>
      <c r="H410" s="422" t="s">
        <v>3674</v>
      </c>
      <c r="I410" s="26" t="s">
        <v>3675</v>
      </c>
      <c r="J410" s="26" t="s">
        <v>3676</v>
      </c>
      <c r="K410" s="26" t="s">
        <v>3677</v>
      </c>
      <c r="L410" s="72">
        <v>44846</v>
      </c>
      <c r="M410" s="93"/>
      <c r="N410" s="24">
        <f>IF(O410="","",VLOOKUP(O410,Mapping!AT:AU,2,FALSE))</f>
        <v>2</v>
      </c>
      <c r="O410" s="13" t="s">
        <v>1</v>
      </c>
    </row>
    <row r="411" spans="1:15" ht="15" customHeight="1">
      <c r="A411" s="26">
        <v>19910006</v>
      </c>
      <c r="B411" s="26" t="s">
        <v>209</v>
      </c>
      <c r="C411" s="14" t="s">
        <v>905</v>
      </c>
      <c r="D411" s="26"/>
      <c r="E411" s="421" t="s">
        <v>3672</v>
      </c>
      <c r="F411" s="482" t="s">
        <v>3666</v>
      </c>
      <c r="G411" s="26" t="s">
        <v>3673</v>
      </c>
      <c r="H411" s="422" t="s">
        <v>3674</v>
      </c>
      <c r="I411" s="26" t="s">
        <v>3675</v>
      </c>
      <c r="J411" s="26" t="s">
        <v>3676</v>
      </c>
      <c r="K411" s="26" t="s">
        <v>3677</v>
      </c>
      <c r="L411" s="72">
        <v>44846</v>
      </c>
      <c r="M411" s="93"/>
      <c r="N411" s="24">
        <f>IF(O411="","",VLOOKUP(O411,Mapping!AT:AU,2,FALSE))</f>
        <v>2</v>
      </c>
      <c r="O411" s="13" t="s">
        <v>1</v>
      </c>
    </row>
    <row r="412" spans="1:15" ht="15" customHeight="1">
      <c r="A412" s="26" t="s">
        <v>355</v>
      </c>
      <c r="B412" s="26" t="s">
        <v>356</v>
      </c>
      <c r="C412" s="14" t="s">
        <v>905</v>
      </c>
      <c r="D412" s="26"/>
      <c r="E412" s="421" t="s">
        <v>3672</v>
      </c>
      <c r="F412" s="482" t="s">
        <v>3666</v>
      </c>
      <c r="G412" s="26" t="s">
        <v>3673</v>
      </c>
      <c r="H412" s="422" t="s">
        <v>3674</v>
      </c>
      <c r="I412" s="26" t="s">
        <v>3675</v>
      </c>
      <c r="J412" s="26" t="s">
        <v>3676</v>
      </c>
      <c r="K412" s="26" t="s">
        <v>3677</v>
      </c>
      <c r="L412" s="72">
        <v>44846</v>
      </c>
      <c r="M412" s="93"/>
      <c r="N412" s="24">
        <f>IF(O412="","",VLOOKUP(O412,Mapping!AT:AU,2,FALSE))</f>
        <v>2</v>
      </c>
      <c r="O412" s="13" t="s">
        <v>1</v>
      </c>
    </row>
    <row r="413" spans="1:15" ht="15" customHeight="1">
      <c r="A413" s="26" t="s">
        <v>334</v>
      </c>
      <c r="B413" s="26" t="s">
        <v>335</v>
      </c>
      <c r="C413" s="14" t="s">
        <v>905</v>
      </c>
      <c r="D413" s="26"/>
      <c r="E413" s="421" t="s">
        <v>3672</v>
      </c>
      <c r="F413" s="482" t="s">
        <v>3666</v>
      </c>
      <c r="G413" s="26" t="s">
        <v>3673</v>
      </c>
      <c r="H413" s="422" t="s">
        <v>3674</v>
      </c>
      <c r="I413" s="26" t="s">
        <v>3675</v>
      </c>
      <c r="J413" s="26" t="s">
        <v>3676</v>
      </c>
      <c r="K413" s="26" t="s">
        <v>3677</v>
      </c>
      <c r="L413" s="72">
        <v>44846</v>
      </c>
      <c r="M413" s="93"/>
      <c r="N413" s="24">
        <f>IF(O413="","",VLOOKUP(O413,Mapping!AT:AU,2,FALSE))</f>
        <v>2</v>
      </c>
      <c r="O413" s="13" t="s">
        <v>1</v>
      </c>
    </row>
    <row r="414" spans="1:15" ht="15" customHeight="1">
      <c r="A414" s="26">
        <v>20050102</v>
      </c>
      <c r="B414" s="26" t="s">
        <v>244</v>
      </c>
      <c r="C414" s="14" t="s">
        <v>905</v>
      </c>
      <c r="D414" s="26"/>
      <c r="E414" s="421" t="s">
        <v>3672</v>
      </c>
      <c r="F414" s="482" t="s">
        <v>3666</v>
      </c>
      <c r="G414" s="26" t="s">
        <v>3673</v>
      </c>
      <c r="H414" s="422" t="s">
        <v>3674</v>
      </c>
      <c r="I414" s="26" t="s">
        <v>3675</v>
      </c>
      <c r="J414" s="26" t="s">
        <v>3676</v>
      </c>
      <c r="K414" s="26" t="s">
        <v>3677</v>
      </c>
      <c r="L414" s="72">
        <v>44846</v>
      </c>
      <c r="M414" s="93"/>
      <c r="N414" s="24">
        <f>IF(O414="","",VLOOKUP(O414,Mapping!AT:AU,2,FALSE))</f>
        <v>2</v>
      </c>
      <c r="O414" s="13" t="s">
        <v>1</v>
      </c>
    </row>
    <row r="415" spans="1:15" ht="15" customHeight="1">
      <c r="A415" s="26" t="s">
        <v>297</v>
      </c>
      <c r="B415" s="26" t="s">
        <v>298</v>
      </c>
      <c r="C415" s="14" t="s">
        <v>905</v>
      </c>
      <c r="D415" s="26"/>
      <c r="E415" s="421" t="s">
        <v>3672</v>
      </c>
      <c r="F415" s="482" t="s">
        <v>3666</v>
      </c>
      <c r="G415" s="26" t="s">
        <v>3673</v>
      </c>
      <c r="H415" s="422" t="s">
        <v>3674</v>
      </c>
      <c r="I415" s="26" t="s">
        <v>3675</v>
      </c>
      <c r="J415" s="26" t="s">
        <v>3676</v>
      </c>
      <c r="K415" s="26" t="s">
        <v>3677</v>
      </c>
      <c r="L415" s="72">
        <v>44846</v>
      </c>
      <c r="M415" s="93"/>
      <c r="N415" s="24">
        <f>IF(O415="","",VLOOKUP(O415,Mapping!AT:AU,2,FALSE))</f>
        <v>2</v>
      </c>
      <c r="O415" s="13" t="s">
        <v>1</v>
      </c>
    </row>
    <row r="416" spans="1:15" ht="15" customHeight="1">
      <c r="A416" s="26" t="s">
        <v>288</v>
      </c>
      <c r="B416" s="26" t="s">
        <v>289</v>
      </c>
      <c r="C416" s="14" t="s">
        <v>925</v>
      </c>
      <c r="D416" s="26"/>
      <c r="E416" s="421" t="s">
        <v>3672</v>
      </c>
      <c r="F416" s="482" t="s">
        <v>3666</v>
      </c>
      <c r="G416" s="26" t="s">
        <v>3673</v>
      </c>
      <c r="H416" s="422" t="s">
        <v>3674</v>
      </c>
      <c r="I416" s="26" t="s">
        <v>3675</v>
      </c>
      <c r="J416" s="26" t="s">
        <v>3676</v>
      </c>
      <c r="K416" s="26" t="s">
        <v>3677</v>
      </c>
      <c r="L416" s="72">
        <v>44846</v>
      </c>
      <c r="M416" s="93"/>
      <c r="N416" s="24">
        <f>IF(O416="","",VLOOKUP(O416,Mapping!AT:AU,2,FALSE))</f>
        <v>2</v>
      </c>
      <c r="O416" s="13" t="s">
        <v>1</v>
      </c>
    </row>
    <row r="417" spans="1:15" ht="15" customHeight="1">
      <c r="A417" s="26" t="s">
        <v>309</v>
      </c>
      <c r="B417" s="26" t="s">
        <v>310</v>
      </c>
      <c r="C417" s="14" t="s">
        <v>905</v>
      </c>
      <c r="D417" s="26"/>
      <c r="E417" s="421" t="s">
        <v>3672</v>
      </c>
      <c r="F417" s="482" t="s">
        <v>3666</v>
      </c>
      <c r="G417" s="26" t="s">
        <v>3673</v>
      </c>
      <c r="H417" s="422" t="s">
        <v>3674</v>
      </c>
      <c r="I417" s="26" t="s">
        <v>3675</v>
      </c>
      <c r="J417" s="26" t="s">
        <v>3676</v>
      </c>
      <c r="K417" s="26" t="s">
        <v>3677</v>
      </c>
      <c r="L417" s="72">
        <v>44846</v>
      </c>
      <c r="M417" s="93"/>
      <c r="N417" s="24">
        <f>IF(O417="","",VLOOKUP(O417,Mapping!AT:AU,2,FALSE))</f>
        <v>2</v>
      </c>
      <c r="O417" s="13" t="s">
        <v>1</v>
      </c>
    </row>
    <row r="418" spans="1:15" ht="15" customHeight="1">
      <c r="A418" s="26">
        <v>20141901</v>
      </c>
      <c r="B418" s="26" t="s">
        <v>258</v>
      </c>
      <c r="C418" s="14" t="s">
        <v>905</v>
      </c>
      <c r="D418" s="26"/>
      <c r="E418" s="421" t="s">
        <v>3672</v>
      </c>
      <c r="F418" s="482" t="s">
        <v>3666</v>
      </c>
      <c r="G418" s="26" t="s">
        <v>3673</v>
      </c>
      <c r="H418" s="422" t="s">
        <v>3674</v>
      </c>
      <c r="I418" s="26" t="s">
        <v>3675</v>
      </c>
      <c r="J418" s="26" t="s">
        <v>3676</v>
      </c>
      <c r="K418" s="26" t="s">
        <v>3677</v>
      </c>
      <c r="L418" s="72">
        <v>44846</v>
      </c>
      <c r="M418" s="93"/>
      <c r="N418" s="24">
        <f>IF(O418="","",VLOOKUP(O418,Mapping!AT:AU,2,FALSE))</f>
        <v>2</v>
      </c>
      <c r="O418" s="13" t="s">
        <v>1</v>
      </c>
    </row>
    <row r="419" spans="1:15" ht="15" customHeight="1">
      <c r="A419" s="26" t="s">
        <v>352</v>
      </c>
      <c r="B419" s="26" t="s">
        <v>353</v>
      </c>
      <c r="C419" s="14" t="s">
        <v>905</v>
      </c>
      <c r="D419" s="26"/>
      <c r="E419" s="421" t="s">
        <v>3672</v>
      </c>
      <c r="F419" s="482" t="s">
        <v>3666</v>
      </c>
      <c r="G419" s="26" t="s">
        <v>3673</v>
      </c>
      <c r="H419" s="422" t="s">
        <v>3674</v>
      </c>
      <c r="I419" s="26" t="s">
        <v>3675</v>
      </c>
      <c r="J419" s="26" t="s">
        <v>3676</v>
      </c>
      <c r="K419" s="26" t="s">
        <v>3677</v>
      </c>
      <c r="L419" s="72">
        <v>44846</v>
      </c>
      <c r="M419" s="93"/>
      <c r="N419" s="24">
        <f>IF(O419="","",VLOOKUP(O419,Mapping!AT:AU,2,FALSE))</f>
        <v>2</v>
      </c>
      <c r="O419" s="13" t="s">
        <v>1</v>
      </c>
    </row>
    <row r="420" spans="1:15" ht="15" customHeight="1">
      <c r="A420" s="26">
        <v>19920077</v>
      </c>
      <c r="B420" s="26" t="s">
        <v>220</v>
      </c>
      <c r="C420" s="14" t="s">
        <v>943</v>
      </c>
      <c r="D420" s="26"/>
      <c r="E420" s="421" t="s">
        <v>3672</v>
      </c>
      <c r="F420" s="482" t="s">
        <v>3666</v>
      </c>
      <c r="G420" s="26" t="s">
        <v>3673</v>
      </c>
      <c r="H420" s="422" t="s">
        <v>3674</v>
      </c>
      <c r="I420" s="26" t="s">
        <v>3675</v>
      </c>
      <c r="J420" s="26" t="s">
        <v>3676</v>
      </c>
      <c r="K420" s="26" t="s">
        <v>3677</v>
      </c>
      <c r="L420" s="72">
        <v>44846</v>
      </c>
      <c r="M420" s="93"/>
      <c r="N420" s="24">
        <f>IF(O420="","",VLOOKUP(O420,Mapping!AT:AU,2,FALSE))</f>
        <v>2</v>
      </c>
      <c r="O420" s="13" t="s">
        <v>1</v>
      </c>
    </row>
    <row r="421" spans="1:15" ht="15" customHeight="1">
      <c r="A421" s="26">
        <v>19950030</v>
      </c>
      <c r="B421" s="26" t="s">
        <v>232</v>
      </c>
      <c r="C421" s="14" t="s">
        <v>905</v>
      </c>
      <c r="D421" s="26"/>
      <c r="E421" s="421" t="s">
        <v>3672</v>
      </c>
      <c r="F421" s="482" t="s">
        <v>3666</v>
      </c>
      <c r="G421" s="26" t="s">
        <v>3673</v>
      </c>
      <c r="H421" s="422" t="s">
        <v>3674</v>
      </c>
      <c r="I421" s="26" t="s">
        <v>3675</v>
      </c>
      <c r="J421" s="26" t="s">
        <v>3676</v>
      </c>
      <c r="K421" s="26" t="s">
        <v>3677</v>
      </c>
      <c r="L421" s="72">
        <v>44846</v>
      </c>
      <c r="M421" s="93"/>
      <c r="N421" s="24">
        <f>IF(O421="","",VLOOKUP(O421,Mapping!AT:AU,2,FALSE))</f>
        <v>2</v>
      </c>
      <c r="O421" s="13" t="s">
        <v>1</v>
      </c>
    </row>
    <row r="422" spans="1:15" ht="15" customHeight="1">
      <c r="A422" s="26" t="s">
        <v>286</v>
      </c>
      <c r="B422" s="26" t="s">
        <v>287</v>
      </c>
      <c r="C422" s="14" t="s">
        <v>905</v>
      </c>
      <c r="D422" s="26"/>
      <c r="E422" s="421" t="s">
        <v>3672</v>
      </c>
      <c r="F422" s="482" t="s">
        <v>3666</v>
      </c>
      <c r="G422" s="26" t="s">
        <v>3673</v>
      </c>
      <c r="H422" s="422" t="s">
        <v>3674</v>
      </c>
      <c r="I422" s="26" t="s">
        <v>3675</v>
      </c>
      <c r="J422" s="26" t="s">
        <v>3676</v>
      </c>
      <c r="K422" s="26" t="s">
        <v>3677</v>
      </c>
      <c r="L422" s="72">
        <v>44846</v>
      </c>
      <c r="M422" s="93"/>
      <c r="N422" s="24">
        <f>IF(O422="","",VLOOKUP(O422,Mapping!AT:AU,2,FALSE))</f>
        <v>2</v>
      </c>
      <c r="O422" s="13" t="s">
        <v>1</v>
      </c>
    </row>
    <row r="423" spans="1:15" ht="15" customHeight="1">
      <c r="A423" s="26" t="s">
        <v>364</v>
      </c>
      <c r="B423" s="26" t="s">
        <v>365</v>
      </c>
      <c r="C423" s="14" t="s">
        <v>925</v>
      </c>
      <c r="D423" s="26"/>
      <c r="E423" s="421" t="s">
        <v>3672</v>
      </c>
      <c r="F423" s="482" t="s">
        <v>3666</v>
      </c>
      <c r="G423" s="26" t="s">
        <v>3673</v>
      </c>
      <c r="H423" s="422" t="s">
        <v>3674</v>
      </c>
      <c r="I423" s="26" t="s">
        <v>3675</v>
      </c>
      <c r="J423" s="26" t="s">
        <v>3676</v>
      </c>
      <c r="K423" s="26" t="s">
        <v>3677</v>
      </c>
      <c r="L423" s="72">
        <v>44846</v>
      </c>
      <c r="M423" s="93"/>
      <c r="N423" s="24">
        <f>IF(O423="","",VLOOKUP(O423,Mapping!AT:AU,2,FALSE))</f>
        <v>2</v>
      </c>
      <c r="O423" s="13" t="s">
        <v>1</v>
      </c>
    </row>
    <row r="424" spans="1:15" ht="15" customHeight="1">
      <c r="A424" s="26" t="s">
        <v>364</v>
      </c>
      <c r="B424" s="26" t="s">
        <v>365</v>
      </c>
      <c r="C424" s="14" t="s">
        <v>905</v>
      </c>
      <c r="D424" s="26"/>
      <c r="E424" s="421" t="s">
        <v>3672</v>
      </c>
      <c r="F424" s="482" t="s">
        <v>3666</v>
      </c>
      <c r="G424" s="26" t="s">
        <v>3673</v>
      </c>
      <c r="H424" s="422" t="s">
        <v>3674</v>
      </c>
      <c r="I424" s="26" t="s">
        <v>3675</v>
      </c>
      <c r="J424" s="26" t="s">
        <v>3676</v>
      </c>
      <c r="K424" s="26" t="s">
        <v>3677</v>
      </c>
      <c r="L424" s="72">
        <v>44846</v>
      </c>
      <c r="M424" s="93"/>
      <c r="N424" s="24">
        <f>IF(O424="","",VLOOKUP(O424,Mapping!AT:AU,2,FALSE))</f>
        <v>2</v>
      </c>
      <c r="O424" s="13" t="s">
        <v>1</v>
      </c>
    </row>
    <row r="425" spans="1:15" ht="15" customHeight="1">
      <c r="A425" s="26">
        <v>20131157</v>
      </c>
      <c r="B425" s="26" t="s">
        <v>257</v>
      </c>
      <c r="C425" s="14" t="s">
        <v>925</v>
      </c>
      <c r="D425" s="26"/>
      <c r="E425" s="421" t="s">
        <v>3672</v>
      </c>
      <c r="F425" s="482" t="s">
        <v>3666</v>
      </c>
      <c r="G425" s="26" t="s">
        <v>3673</v>
      </c>
      <c r="H425" s="422" t="s">
        <v>3674</v>
      </c>
      <c r="I425" s="26" t="s">
        <v>3675</v>
      </c>
      <c r="J425" s="26" t="s">
        <v>3676</v>
      </c>
      <c r="K425" s="26" t="s">
        <v>3677</v>
      </c>
      <c r="L425" s="72">
        <v>44846</v>
      </c>
      <c r="M425" s="93"/>
      <c r="N425" s="24">
        <f>IF(O425="","",VLOOKUP(O425,Mapping!AT:AU,2,FALSE))</f>
        <v>2</v>
      </c>
      <c r="O425" s="13" t="s">
        <v>1</v>
      </c>
    </row>
    <row r="426" spans="1:15" ht="15" customHeight="1">
      <c r="A426" s="26" t="s">
        <v>305</v>
      </c>
      <c r="B426" s="26" t="s">
        <v>306</v>
      </c>
      <c r="C426" s="14" t="s">
        <v>925</v>
      </c>
      <c r="D426" s="26"/>
      <c r="E426" s="421" t="s">
        <v>3672</v>
      </c>
      <c r="F426" s="482" t="s">
        <v>3666</v>
      </c>
      <c r="G426" s="26" t="s">
        <v>3673</v>
      </c>
      <c r="H426" s="422" t="s">
        <v>3674</v>
      </c>
      <c r="I426" s="26" t="s">
        <v>3675</v>
      </c>
      <c r="J426" s="26" t="s">
        <v>3676</v>
      </c>
      <c r="K426" s="26" t="s">
        <v>3677</v>
      </c>
      <c r="L426" s="72">
        <v>44846</v>
      </c>
      <c r="M426" s="93"/>
      <c r="N426" s="24">
        <f>IF(O426="","",VLOOKUP(O426,Mapping!AT:AU,2,FALSE))</f>
        <v>2</v>
      </c>
      <c r="O426" s="13" t="s">
        <v>1</v>
      </c>
    </row>
    <row r="427" spans="1:15" ht="15" customHeight="1">
      <c r="A427" s="26">
        <v>20000034</v>
      </c>
      <c r="B427" s="26" t="s">
        <v>240</v>
      </c>
      <c r="C427" s="14" t="s">
        <v>925</v>
      </c>
      <c r="D427" s="26"/>
      <c r="E427" s="421" t="s">
        <v>3672</v>
      </c>
      <c r="F427" s="482" t="s">
        <v>3666</v>
      </c>
      <c r="G427" s="26" t="s">
        <v>3673</v>
      </c>
      <c r="H427" s="422" t="s">
        <v>3674</v>
      </c>
      <c r="I427" s="26" t="s">
        <v>3675</v>
      </c>
      <c r="J427" s="26" t="s">
        <v>3676</v>
      </c>
      <c r="K427" s="26" t="s">
        <v>3677</v>
      </c>
      <c r="L427" s="72">
        <v>44846</v>
      </c>
      <c r="M427" s="93"/>
      <c r="N427" s="24">
        <f>IF(O427="","",VLOOKUP(O427,Mapping!AT:AU,2,FALSE))</f>
        <v>2</v>
      </c>
      <c r="O427" s="13" t="s">
        <v>1</v>
      </c>
    </row>
    <row r="428" spans="1:15" ht="15" customHeight="1">
      <c r="A428" s="26" t="s">
        <v>339</v>
      </c>
      <c r="B428" s="26" t="s">
        <v>340</v>
      </c>
      <c r="C428" s="14" t="s">
        <v>905</v>
      </c>
      <c r="D428" s="26"/>
      <c r="E428" s="421" t="s">
        <v>3672</v>
      </c>
      <c r="F428" s="482" t="s">
        <v>3666</v>
      </c>
      <c r="G428" s="26" t="s">
        <v>3673</v>
      </c>
      <c r="H428" s="422" t="s">
        <v>3674</v>
      </c>
      <c r="I428" s="26" t="s">
        <v>3675</v>
      </c>
      <c r="J428" s="26" t="s">
        <v>3676</v>
      </c>
      <c r="K428" s="26" t="s">
        <v>3677</v>
      </c>
      <c r="L428" s="72">
        <v>44846</v>
      </c>
      <c r="M428" s="93"/>
      <c r="N428" s="24">
        <f>IF(O428="","",VLOOKUP(O428,Mapping!AT:AU,2,FALSE))</f>
        <v>2</v>
      </c>
      <c r="O428" s="13" t="s">
        <v>1</v>
      </c>
    </row>
    <row r="429" spans="1:15" ht="15" customHeight="1">
      <c r="A429" s="26">
        <v>20185910</v>
      </c>
      <c r="B429" s="26" t="s">
        <v>264</v>
      </c>
      <c r="C429" s="14" t="s">
        <v>943</v>
      </c>
      <c r="D429" s="26"/>
      <c r="E429" s="421" t="s">
        <v>3672</v>
      </c>
      <c r="F429" s="482" t="s">
        <v>3666</v>
      </c>
      <c r="G429" s="26" t="s">
        <v>3673</v>
      </c>
      <c r="H429" s="422" t="s">
        <v>3674</v>
      </c>
      <c r="I429" s="26" t="s">
        <v>3675</v>
      </c>
      <c r="J429" s="26" t="s">
        <v>3676</v>
      </c>
      <c r="K429" s="26" t="s">
        <v>3677</v>
      </c>
      <c r="L429" s="72">
        <v>44846</v>
      </c>
      <c r="M429" s="93"/>
      <c r="N429" s="24">
        <f>IF(O429="","",VLOOKUP(O429,Mapping!AT:AU,2,FALSE))</f>
        <v>2</v>
      </c>
      <c r="O429" s="13" t="s">
        <v>1</v>
      </c>
    </row>
    <row r="430" spans="1:15" ht="15" customHeight="1">
      <c r="A430" s="26" t="s">
        <v>307</v>
      </c>
      <c r="B430" s="26" t="s">
        <v>308</v>
      </c>
      <c r="C430" s="14" t="s">
        <v>925</v>
      </c>
      <c r="D430" s="26"/>
      <c r="E430" s="421" t="s">
        <v>3672</v>
      </c>
      <c r="F430" s="482" t="s">
        <v>3666</v>
      </c>
      <c r="G430" s="26" t="s">
        <v>3673</v>
      </c>
      <c r="H430" s="422" t="s">
        <v>3674</v>
      </c>
      <c r="I430" s="26" t="s">
        <v>3675</v>
      </c>
      <c r="J430" s="26" t="s">
        <v>3676</v>
      </c>
      <c r="K430" s="26" t="s">
        <v>3677</v>
      </c>
      <c r="L430" s="72">
        <v>44846</v>
      </c>
      <c r="M430" s="93"/>
      <c r="N430" s="24">
        <f>IF(O430="","",VLOOKUP(O430,Mapping!AT:AU,2,FALSE))</f>
        <v>2</v>
      </c>
      <c r="O430" s="13" t="s">
        <v>1</v>
      </c>
    </row>
    <row r="431" spans="1:15" ht="15" customHeight="1">
      <c r="A431" s="26" t="s">
        <v>275</v>
      </c>
      <c r="B431" s="26" t="s">
        <v>276</v>
      </c>
      <c r="C431" s="14" t="s">
        <v>905</v>
      </c>
      <c r="D431" s="26"/>
      <c r="E431" s="421" t="s">
        <v>3672</v>
      </c>
      <c r="F431" s="482" t="s">
        <v>3666</v>
      </c>
      <c r="G431" s="26" t="s">
        <v>3673</v>
      </c>
      <c r="H431" s="422" t="s">
        <v>3674</v>
      </c>
      <c r="I431" s="26" t="s">
        <v>3675</v>
      </c>
      <c r="J431" s="26" t="s">
        <v>3676</v>
      </c>
      <c r="K431" s="26" t="s">
        <v>3677</v>
      </c>
      <c r="L431" s="72">
        <v>44846</v>
      </c>
      <c r="M431" s="93"/>
      <c r="N431" s="24">
        <f>IF(O431="","",VLOOKUP(O431,Mapping!AT:AU,2,FALSE))</f>
        <v>2</v>
      </c>
      <c r="O431" s="13" t="s">
        <v>1</v>
      </c>
    </row>
    <row r="432" spans="1:15" ht="15" customHeight="1">
      <c r="A432" s="26">
        <v>19920200</v>
      </c>
      <c r="B432" s="26" t="s">
        <v>225</v>
      </c>
      <c r="C432" s="14" t="s">
        <v>905</v>
      </c>
      <c r="D432" s="26"/>
      <c r="E432" s="421" t="s">
        <v>3672</v>
      </c>
      <c r="F432" s="482" t="s">
        <v>3666</v>
      </c>
      <c r="G432" s="26" t="s">
        <v>3673</v>
      </c>
      <c r="H432" s="422" t="s">
        <v>3674</v>
      </c>
      <c r="I432" s="26" t="s">
        <v>3675</v>
      </c>
      <c r="J432" s="26" t="s">
        <v>3676</v>
      </c>
      <c r="K432" s="26" t="s">
        <v>3677</v>
      </c>
      <c r="L432" s="72">
        <v>44846</v>
      </c>
      <c r="M432" s="93"/>
      <c r="N432" s="24">
        <f>IF(O432="","",VLOOKUP(O432,Mapping!AT:AU,2,FALSE))</f>
        <v>2</v>
      </c>
      <c r="O432" s="13" t="s">
        <v>1</v>
      </c>
    </row>
    <row r="433" spans="1:15" ht="15" customHeight="1">
      <c r="A433" s="26">
        <v>20060099</v>
      </c>
      <c r="B433" s="26" t="s">
        <v>246</v>
      </c>
      <c r="C433" s="14" t="s">
        <v>943</v>
      </c>
      <c r="D433" s="26"/>
      <c r="E433" s="421" t="s">
        <v>3672</v>
      </c>
      <c r="F433" s="482" t="s">
        <v>3666</v>
      </c>
      <c r="G433" s="26" t="s">
        <v>3673</v>
      </c>
      <c r="H433" s="422" t="s">
        <v>3674</v>
      </c>
      <c r="I433" s="26" t="s">
        <v>3675</v>
      </c>
      <c r="J433" s="26" t="s">
        <v>3676</v>
      </c>
      <c r="K433" s="26" t="s">
        <v>3677</v>
      </c>
      <c r="L433" s="72">
        <v>44846</v>
      </c>
      <c r="M433" s="93"/>
      <c r="N433" s="24">
        <f>IF(O433="","",VLOOKUP(O433,Mapping!AT:AU,2,FALSE))</f>
        <v>2</v>
      </c>
      <c r="O433" s="13" t="s">
        <v>1</v>
      </c>
    </row>
    <row r="434" spans="1:15" ht="15" customHeight="1">
      <c r="A434" s="26">
        <v>20174902</v>
      </c>
      <c r="B434" s="26" t="s">
        <v>263</v>
      </c>
      <c r="C434" s="14" t="s">
        <v>943</v>
      </c>
      <c r="D434" s="26"/>
      <c r="E434" s="421" t="s">
        <v>3672</v>
      </c>
      <c r="F434" s="482" t="s">
        <v>3666</v>
      </c>
      <c r="G434" s="26" t="s">
        <v>3673</v>
      </c>
      <c r="H434" s="422" t="s">
        <v>3674</v>
      </c>
      <c r="I434" s="26" t="s">
        <v>3675</v>
      </c>
      <c r="J434" s="26" t="s">
        <v>3676</v>
      </c>
      <c r="K434" s="26" t="s">
        <v>3677</v>
      </c>
      <c r="L434" s="72">
        <v>44846</v>
      </c>
      <c r="M434" s="93"/>
      <c r="N434" s="24">
        <f>IF(O434="","",VLOOKUP(O434,Mapping!AT:AU,2,FALSE))</f>
        <v>2</v>
      </c>
      <c r="O434" s="13" t="s">
        <v>1</v>
      </c>
    </row>
    <row r="435" spans="1:15" ht="15" customHeight="1">
      <c r="A435" s="26">
        <v>19891015</v>
      </c>
      <c r="B435" s="26" t="s">
        <v>201</v>
      </c>
      <c r="C435" s="14" t="s">
        <v>943</v>
      </c>
      <c r="D435" s="26"/>
      <c r="E435" s="421" t="s">
        <v>3672</v>
      </c>
      <c r="F435" s="482" t="s">
        <v>3666</v>
      </c>
      <c r="G435" s="26" t="s">
        <v>3673</v>
      </c>
      <c r="H435" s="422" t="s">
        <v>3674</v>
      </c>
      <c r="I435" s="26" t="s">
        <v>3675</v>
      </c>
      <c r="J435" s="26" t="s">
        <v>3676</v>
      </c>
      <c r="K435" s="26" t="s">
        <v>3677</v>
      </c>
      <c r="L435" s="72">
        <v>44846</v>
      </c>
      <c r="M435" s="93"/>
      <c r="N435" s="24">
        <f>IF(O435="","",VLOOKUP(O435,Mapping!AT:AU,2,FALSE))</f>
        <v>2</v>
      </c>
      <c r="O435" s="13" t="s">
        <v>1</v>
      </c>
    </row>
    <row r="436" spans="1:15" ht="15" customHeight="1">
      <c r="A436" s="26" t="s">
        <v>302</v>
      </c>
      <c r="B436" s="26" t="s">
        <v>303</v>
      </c>
      <c r="C436" s="14" t="s">
        <v>943</v>
      </c>
      <c r="D436" s="26"/>
      <c r="E436" s="421" t="s">
        <v>3672</v>
      </c>
      <c r="F436" s="482" t="s">
        <v>3666</v>
      </c>
      <c r="G436" s="26" t="s">
        <v>3673</v>
      </c>
      <c r="H436" s="422" t="s">
        <v>3674</v>
      </c>
      <c r="I436" s="26" t="s">
        <v>3675</v>
      </c>
      <c r="J436" s="26" t="s">
        <v>3676</v>
      </c>
      <c r="K436" s="26" t="s">
        <v>3677</v>
      </c>
      <c r="L436" s="72">
        <v>44846</v>
      </c>
      <c r="M436" s="93"/>
      <c r="N436" s="24">
        <f>IF(O436="","",VLOOKUP(O436,Mapping!AT:AU,2,FALSE))</f>
        <v>2</v>
      </c>
      <c r="O436" s="13" t="s">
        <v>1</v>
      </c>
    </row>
    <row r="437" spans="1:15" ht="15" customHeight="1">
      <c r="A437" s="26" t="s">
        <v>271</v>
      </c>
      <c r="B437" s="26" t="s">
        <v>272</v>
      </c>
      <c r="C437" s="14" t="s">
        <v>925</v>
      </c>
      <c r="D437" s="26"/>
      <c r="E437" s="421" t="s">
        <v>3672</v>
      </c>
      <c r="F437" s="482" t="s">
        <v>3666</v>
      </c>
      <c r="G437" s="26" t="s">
        <v>3673</v>
      </c>
      <c r="H437" s="422" t="s">
        <v>3674</v>
      </c>
      <c r="I437" s="26" t="s">
        <v>3675</v>
      </c>
      <c r="J437" s="26" t="s">
        <v>3676</v>
      </c>
      <c r="K437" s="26" t="s">
        <v>3677</v>
      </c>
      <c r="L437" s="72">
        <v>44846</v>
      </c>
      <c r="M437" s="93"/>
      <c r="N437" s="24">
        <f>IF(O437="","",VLOOKUP(O437,Mapping!AT:AU,2,FALSE))</f>
        <v>2</v>
      </c>
      <c r="O437" s="13" t="s">
        <v>1</v>
      </c>
    </row>
    <row r="438" spans="1:15" ht="15" customHeight="1">
      <c r="A438" s="26">
        <v>19920077</v>
      </c>
      <c r="B438" s="26" t="s">
        <v>220</v>
      </c>
      <c r="C438" s="14" t="s">
        <v>905</v>
      </c>
      <c r="D438" s="26"/>
      <c r="E438" s="421" t="s">
        <v>3672</v>
      </c>
      <c r="F438" s="482" t="s">
        <v>3666</v>
      </c>
      <c r="G438" s="26" t="s">
        <v>3673</v>
      </c>
      <c r="H438" s="422" t="s">
        <v>3674</v>
      </c>
      <c r="I438" s="26" t="s">
        <v>3675</v>
      </c>
      <c r="J438" s="26" t="s">
        <v>3676</v>
      </c>
      <c r="K438" s="26" t="s">
        <v>3677</v>
      </c>
      <c r="L438" s="72">
        <v>44846</v>
      </c>
      <c r="M438" s="93"/>
      <c r="N438" s="24">
        <f>IF(O438="","",VLOOKUP(O438,Mapping!AT:AU,2,FALSE))</f>
        <v>2</v>
      </c>
      <c r="O438" s="13" t="s">
        <v>1</v>
      </c>
    </row>
    <row r="439" spans="1:15" ht="15" customHeight="1">
      <c r="A439" s="26">
        <v>20196928</v>
      </c>
      <c r="B439" s="26" t="s">
        <v>269</v>
      </c>
      <c r="C439" s="14" t="s">
        <v>943</v>
      </c>
      <c r="D439" s="26"/>
      <c r="E439" s="421" t="s">
        <v>3672</v>
      </c>
      <c r="F439" s="482" t="s">
        <v>3666</v>
      </c>
      <c r="G439" s="26" t="s">
        <v>3673</v>
      </c>
      <c r="H439" s="422" t="s">
        <v>3674</v>
      </c>
      <c r="I439" s="26" t="s">
        <v>3675</v>
      </c>
      <c r="J439" s="26" t="s">
        <v>3676</v>
      </c>
      <c r="K439" s="26" t="s">
        <v>3677</v>
      </c>
      <c r="L439" s="72">
        <v>44846</v>
      </c>
      <c r="M439" s="93"/>
      <c r="N439" s="24">
        <f>IF(O439="","",VLOOKUP(O439,Mapping!AT:AU,2,FALSE))</f>
        <v>2</v>
      </c>
      <c r="O439" s="13" t="s">
        <v>1</v>
      </c>
    </row>
    <row r="440" spans="1:15" ht="15" customHeight="1">
      <c r="A440" s="26" t="s">
        <v>314</v>
      </c>
      <c r="B440" s="26" t="s">
        <v>315</v>
      </c>
      <c r="C440" s="14" t="s">
        <v>905</v>
      </c>
      <c r="D440" s="26"/>
      <c r="E440" s="421" t="s">
        <v>3672</v>
      </c>
      <c r="F440" s="482" t="s">
        <v>3666</v>
      </c>
      <c r="G440" s="26" t="s">
        <v>3673</v>
      </c>
      <c r="H440" s="422" t="s">
        <v>3674</v>
      </c>
      <c r="I440" s="26" t="s">
        <v>3675</v>
      </c>
      <c r="J440" s="26" t="s">
        <v>3676</v>
      </c>
      <c r="K440" s="26" t="s">
        <v>3677</v>
      </c>
      <c r="L440" s="72">
        <v>44846</v>
      </c>
      <c r="M440" s="93"/>
      <c r="N440" s="24">
        <f>IF(O440="","",VLOOKUP(O440,Mapping!AT:AU,2,FALSE))</f>
        <v>2</v>
      </c>
      <c r="O440" s="13" t="s">
        <v>1</v>
      </c>
    </row>
    <row r="441" spans="1:15" ht="15" customHeight="1">
      <c r="A441" s="26">
        <v>19920001</v>
      </c>
      <c r="B441" s="26" t="s">
        <v>217</v>
      </c>
      <c r="C441" s="14" t="s">
        <v>925</v>
      </c>
      <c r="D441" s="26"/>
      <c r="E441" s="421" t="s">
        <v>3672</v>
      </c>
      <c r="F441" s="482" t="s">
        <v>3666</v>
      </c>
      <c r="G441" s="26" t="s">
        <v>3673</v>
      </c>
      <c r="H441" s="422" t="s">
        <v>3674</v>
      </c>
      <c r="I441" s="26" t="s">
        <v>3675</v>
      </c>
      <c r="J441" s="26" t="s">
        <v>3676</v>
      </c>
      <c r="K441" s="26" t="s">
        <v>3677</v>
      </c>
      <c r="L441" s="72">
        <v>44846</v>
      </c>
      <c r="M441" s="93"/>
      <c r="N441" s="24">
        <f>IF(O441="","",VLOOKUP(O441,Mapping!AT:AU,2,FALSE))</f>
        <v>2</v>
      </c>
      <c r="O441" s="13" t="s">
        <v>1</v>
      </c>
    </row>
    <row r="442" spans="1:15" ht="15" customHeight="1">
      <c r="A442" s="26" t="s">
        <v>408</v>
      </c>
      <c r="B442" s="26" t="s">
        <v>409</v>
      </c>
      <c r="C442" s="14" t="s">
        <v>925</v>
      </c>
      <c r="D442" s="26"/>
      <c r="E442" s="421" t="s">
        <v>3672</v>
      </c>
      <c r="F442" s="482" t="s">
        <v>3666</v>
      </c>
      <c r="G442" s="26" t="s">
        <v>3673</v>
      </c>
      <c r="H442" s="422" t="s">
        <v>3674</v>
      </c>
      <c r="I442" s="26" t="s">
        <v>3675</v>
      </c>
      <c r="J442" s="26" t="s">
        <v>3676</v>
      </c>
      <c r="K442" s="26" t="s">
        <v>3677</v>
      </c>
      <c r="L442" s="72">
        <v>44846</v>
      </c>
      <c r="M442" s="93"/>
      <c r="N442" s="24">
        <f>IF(O442="","",VLOOKUP(O442,Mapping!AT:AU,2,FALSE))</f>
        <v>2</v>
      </c>
      <c r="O442" s="13" t="s">
        <v>1</v>
      </c>
    </row>
    <row r="443" spans="1:15" ht="15" customHeight="1">
      <c r="A443" s="26">
        <v>19910334</v>
      </c>
      <c r="B443" s="26" t="s">
        <v>216</v>
      </c>
      <c r="C443" s="14" t="s">
        <v>905</v>
      </c>
      <c r="D443" s="26"/>
      <c r="E443" s="421" t="s">
        <v>3672</v>
      </c>
      <c r="F443" s="482" t="s">
        <v>3666</v>
      </c>
      <c r="G443" s="26" t="s">
        <v>3673</v>
      </c>
      <c r="H443" s="422" t="s">
        <v>3674</v>
      </c>
      <c r="I443" s="26" t="s">
        <v>3675</v>
      </c>
      <c r="J443" s="26" t="s">
        <v>3676</v>
      </c>
      <c r="K443" s="26" t="s">
        <v>3677</v>
      </c>
      <c r="L443" s="72">
        <v>44846</v>
      </c>
      <c r="M443" s="93"/>
      <c r="N443" s="24">
        <f>IF(O443="","",VLOOKUP(O443,Mapping!AT:AU,2,FALSE))</f>
        <v>2</v>
      </c>
      <c r="O443" s="13" t="s">
        <v>1</v>
      </c>
    </row>
    <row r="444" spans="1:15" ht="15" customHeight="1">
      <c r="A444" s="26" t="s">
        <v>297</v>
      </c>
      <c r="B444" s="26" t="s">
        <v>298</v>
      </c>
      <c r="C444" s="14" t="s">
        <v>925</v>
      </c>
      <c r="D444" s="26"/>
      <c r="E444" s="421" t="s">
        <v>3672</v>
      </c>
      <c r="F444" s="482" t="s">
        <v>3666</v>
      </c>
      <c r="G444" s="26" t="s">
        <v>3673</v>
      </c>
      <c r="H444" s="422" t="s">
        <v>3674</v>
      </c>
      <c r="I444" s="26" t="s">
        <v>3675</v>
      </c>
      <c r="J444" s="26" t="s">
        <v>3676</v>
      </c>
      <c r="K444" s="26" t="s">
        <v>3677</v>
      </c>
      <c r="L444" s="72">
        <v>44846</v>
      </c>
      <c r="M444" s="93"/>
      <c r="N444" s="24">
        <f>IF(O444="","",VLOOKUP(O444,Mapping!AT:AU,2,FALSE))</f>
        <v>2</v>
      </c>
      <c r="O444" s="13" t="s">
        <v>1</v>
      </c>
    </row>
    <row r="445" spans="1:15" ht="15" customHeight="1">
      <c r="A445" s="26">
        <v>20130325</v>
      </c>
      <c r="B445" s="26" t="s">
        <v>254</v>
      </c>
      <c r="C445" s="14" t="s">
        <v>905</v>
      </c>
      <c r="D445" s="26"/>
      <c r="E445" s="421" t="s">
        <v>3672</v>
      </c>
      <c r="F445" s="482" t="s">
        <v>3666</v>
      </c>
      <c r="G445" s="26" t="s">
        <v>3673</v>
      </c>
      <c r="H445" s="422" t="s">
        <v>3674</v>
      </c>
      <c r="I445" s="26" t="s">
        <v>3675</v>
      </c>
      <c r="J445" s="26" t="s">
        <v>3676</v>
      </c>
      <c r="K445" s="26" t="s">
        <v>3677</v>
      </c>
      <c r="L445" s="72">
        <v>44846</v>
      </c>
      <c r="M445" s="93"/>
      <c r="N445" s="24">
        <f>IF(O445="","",VLOOKUP(O445,Mapping!AT:AU,2,FALSE))</f>
        <v>2</v>
      </c>
      <c r="O445" s="13" t="s">
        <v>1</v>
      </c>
    </row>
    <row r="446" spans="1:15" ht="15" customHeight="1">
      <c r="A446" s="26">
        <v>19920194</v>
      </c>
      <c r="B446" s="26" t="s">
        <v>223</v>
      </c>
      <c r="C446" s="14" t="s">
        <v>925</v>
      </c>
      <c r="D446" s="26"/>
      <c r="E446" s="421" t="s">
        <v>3672</v>
      </c>
      <c r="F446" s="482" t="s">
        <v>3666</v>
      </c>
      <c r="G446" s="26" t="s">
        <v>3673</v>
      </c>
      <c r="H446" s="422" t="s">
        <v>3674</v>
      </c>
      <c r="I446" s="26" t="s">
        <v>3675</v>
      </c>
      <c r="J446" s="26" t="s">
        <v>3676</v>
      </c>
      <c r="K446" s="26" t="s">
        <v>3677</v>
      </c>
      <c r="L446" s="72">
        <v>44846</v>
      </c>
      <c r="M446" s="93"/>
      <c r="N446" s="24">
        <f>IF(O446="","",VLOOKUP(O446,Mapping!AT:AU,2,FALSE))</f>
        <v>2</v>
      </c>
      <c r="O446" s="13" t="s">
        <v>1</v>
      </c>
    </row>
    <row r="447" spans="1:15" ht="15" customHeight="1">
      <c r="A447" s="26">
        <v>20152915</v>
      </c>
      <c r="B447" s="26" t="s">
        <v>262</v>
      </c>
      <c r="C447" s="14" t="s">
        <v>905</v>
      </c>
      <c r="D447" s="26"/>
      <c r="E447" s="421" t="s">
        <v>3672</v>
      </c>
      <c r="F447" s="482" t="s">
        <v>3666</v>
      </c>
      <c r="G447" s="26" t="s">
        <v>3673</v>
      </c>
      <c r="H447" s="422" t="s">
        <v>3674</v>
      </c>
      <c r="I447" s="26" t="s">
        <v>3675</v>
      </c>
      <c r="J447" s="26" t="s">
        <v>3676</v>
      </c>
      <c r="K447" s="26" t="s">
        <v>3677</v>
      </c>
      <c r="L447" s="72">
        <v>44846</v>
      </c>
      <c r="M447" s="93"/>
      <c r="N447" s="24">
        <f>IF(O447="","",VLOOKUP(O447,Mapping!AT:AU,2,FALSE))</f>
        <v>2</v>
      </c>
      <c r="O447" s="13" t="s">
        <v>1</v>
      </c>
    </row>
    <row r="448" spans="1:15" ht="15" customHeight="1">
      <c r="A448" s="26" t="s">
        <v>331</v>
      </c>
      <c r="B448" s="26" t="s">
        <v>332</v>
      </c>
      <c r="C448" s="14" t="s">
        <v>905</v>
      </c>
      <c r="D448" s="26"/>
      <c r="E448" s="421" t="s">
        <v>3672</v>
      </c>
      <c r="F448" s="482" t="s">
        <v>3666</v>
      </c>
      <c r="G448" s="26" t="s">
        <v>3673</v>
      </c>
      <c r="H448" s="422" t="s">
        <v>3674</v>
      </c>
      <c r="I448" s="26" t="s">
        <v>3675</v>
      </c>
      <c r="J448" s="26" t="s">
        <v>3676</v>
      </c>
      <c r="K448" s="26" t="s">
        <v>3677</v>
      </c>
      <c r="L448" s="72">
        <v>44846</v>
      </c>
      <c r="M448" s="93"/>
      <c r="N448" s="24">
        <f>IF(O448="","",VLOOKUP(O448,Mapping!AT:AU,2,FALSE))</f>
        <v>2</v>
      </c>
      <c r="O448" s="13" t="s">
        <v>1</v>
      </c>
    </row>
    <row r="449" spans="1:15" ht="15" customHeight="1">
      <c r="A449" s="26">
        <v>20129990</v>
      </c>
      <c r="B449" s="26" t="s">
        <v>253</v>
      </c>
      <c r="C449" s="14" t="s">
        <v>905</v>
      </c>
      <c r="D449" s="26"/>
      <c r="E449" s="421" t="s">
        <v>3672</v>
      </c>
      <c r="F449" s="482" t="s">
        <v>3666</v>
      </c>
      <c r="G449" s="26" t="s">
        <v>3673</v>
      </c>
      <c r="H449" s="422" t="s">
        <v>3674</v>
      </c>
      <c r="I449" s="26" t="s">
        <v>3675</v>
      </c>
      <c r="J449" s="26" t="s">
        <v>3676</v>
      </c>
      <c r="K449" s="26" t="s">
        <v>3677</v>
      </c>
      <c r="L449" s="72">
        <v>44846</v>
      </c>
      <c r="M449" s="93"/>
      <c r="N449" s="24">
        <f>IF(O449="","",VLOOKUP(O449,Mapping!AT:AU,2,FALSE))</f>
        <v>2</v>
      </c>
      <c r="O449" s="13" t="s">
        <v>1</v>
      </c>
    </row>
    <row r="450" spans="1:15" ht="15" customHeight="1">
      <c r="A450" s="63">
        <v>20141901</v>
      </c>
      <c r="B450" s="63" t="s">
        <v>258</v>
      </c>
      <c r="C450" s="401" t="s">
        <v>925</v>
      </c>
      <c r="D450" s="63"/>
      <c r="E450" s="421" t="s">
        <v>3672</v>
      </c>
      <c r="F450" s="482" t="s">
        <v>3666</v>
      </c>
      <c r="G450" s="26" t="s">
        <v>3673</v>
      </c>
      <c r="H450" s="422" t="s">
        <v>3674</v>
      </c>
      <c r="I450" s="26" t="s">
        <v>3675</v>
      </c>
      <c r="J450" s="26" t="s">
        <v>3676</v>
      </c>
      <c r="K450" s="26" t="s">
        <v>3677</v>
      </c>
      <c r="L450" s="72">
        <v>44846</v>
      </c>
      <c r="M450" s="93"/>
      <c r="N450" s="24">
        <f>IF(O450="","",VLOOKUP(O450,Mapping!AT:AU,2,FALSE))</f>
        <v>2</v>
      </c>
      <c r="O450" s="13" t="s">
        <v>1</v>
      </c>
    </row>
    <row r="451" spans="1:15" ht="15" customHeight="1">
      <c r="A451" s="97">
        <v>20050033</v>
      </c>
      <c r="B451" s="97" t="s">
        <v>243</v>
      </c>
      <c r="C451" s="244" t="s">
        <v>925</v>
      </c>
      <c r="D451" s="97"/>
      <c r="E451" s="424" t="s">
        <v>3672</v>
      </c>
      <c r="F451" s="482" t="s">
        <v>3666</v>
      </c>
      <c r="G451" s="26" t="s">
        <v>3673</v>
      </c>
      <c r="H451" s="422" t="s">
        <v>3674</v>
      </c>
      <c r="I451" s="26" t="s">
        <v>3675</v>
      </c>
      <c r="J451" s="26" t="s">
        <v>3676</v>
      </c>
      <c r="K451" s="26" t="s">
        <v>3677</v>
      </c>
      <c r="L451" s="72">
        <v>44846</v>
      </c>
      <c r="M451" s="93"/>
      <c r="N451" s="24">
        <f>IF(O451="","",VLOOKUP(O451,Mapping!AT:AU,2,FALSE))</f>
        <v>2</v>
      </c>
      <c r="O451" s="13" t="s">
        <v>1</v>
      </c>
    </row>
    <row r="452" spans="1:15" ht="15" customHeight="1">
      <c r="A452" s="97" t="s">
        <v>424</v>
      </c>
      <c r="B452" s="97" t="s">
        <v>425</v>
      </c>
      <c r="C452" s="244" t="s">
        <v>943</v>
      </c>
      <c r="D452" s="97"/>
      <c r="E452" s="424" t="s">
        <v>3672</v>
      </c>
      <c r="F452" s="482" t="s">
        <v>3666</v>
      </c>
      <c r="G452" s="26" t="s">
        <v>3673</v>
      </c>
      <c r="H452" s="422" t="s">
        <v>3674</v>
      </c>
      <c r="I452" s="26" t="s">
        <v>3675</v>
      </c>
      <c r="J452" s="26" t="s">
        <v>3676</v>
      </c>
      <c r="K452" s="26" t="s">
        <v>3677</v>
      </c>
      <c r="L452" s="72">
        <v>44846</v>
      </c>
      <c r="M452" s="93"/>
      <c r="N452" s="24">
        <f>IF(O452="","",VLOOKUP(O452,Mapping!AT:AU,2,FALSE))</f>
        <v>2</v>
      </c>
      <c r="O452" s="13" t="s">
        <v>1</v>
      </c>
    </row>
    <row r="453" spans="1:15" ht="15" customHeight="1">
      <c r="A453" s="97" t="s">
        <v>357</v>
      </c>
      <c r="B453" s="97" t="s">
        <v>358</v>
      </c>
      <c r="C453" s="244" t="s">
        <v>905</v>
      </c>
      <c r="D453" s="97"/>
      <c r="E453" s="424" t="s">
        <v>3672</v>
      </c>
      <c r="F453" s="482" t="s">
        <v>3666</v>
      </c>
      <c r="G453" s="26" t="s">
        <v>3673</v>
      </c>
      <c r="H453" s="422" t="s">
        <v>3674</v>
      </c>
      <c r="I453" s="26" t="s">
        <v>3675</v>
      </c>
      <c r="J453" s="26" t="s">
        <v>3676</v>
      </c>
      <c r="K453" s="26" t="s">
        <v>3677</v>
      </c>
      <c r="L453" s="72">
        <v>44846</v>
      </c>
      <c r="M453" s="93"/>
      <c r="N453" s="24">
        <f>IF(O453="","",VLOOKUP(O453,Mapping!AT:AU,2,FALSE))</f>
        <v>2</v>
      </c>
      <c r="O453" s="13" t="s">
        <v>1</v>
      </c>
    </row>
    <row r="454" spans="1:15" ht="15" customHeight="1">
      <c r="A454" s="97" t="s">
        <v>291</v>
      </c>
      <c r="B454" s="97" t="s">
        <v>292</v>
      </c>
      <c r="C454" s="244" t="s">
        <v>943</v>
      </c>
      <c r="D454" s="97"/>
      <c r="E454" s="424" t="s">
        <v>3672</v>
      </c>
      <c r="F454" s="482" t="s">
        <v>3666</v>
      </c>
      <c r="G454" s="26" t="s">
        <v>3673</v>
      </c>
      <c r="H454" s="422" t="s">
        <v>3674</v>
      </c>
      <c r="I454" s="26" t="s">
        <v>3675</v>
      </c>
      <c r="J454" s="26" t="s">
        <v>3676</v>
      </c>
      <c r="K454" s="26" t="s">
        <v>3677</v>
      </c>
      <c r="L454" s="72">
        <v>44846</v>
      </c>
      <c r="M454" s="93"/>
      <c r="N454" s="24">
        <f>IF(O454="","",VLOOKUP(O454,Mapping!AT:AU,2,FALSE))</f>
        <v>2</v>
      </c>
      <c r="O454" s="13" t="s">
        <v>1</v>
      </c>
    </row>
    <row r="455" spans="1:15" ht="15" customHeight="1">
      <c r="A455" s="97" t="s">
        <v>350</v>
      </c>
      <c r="B455" s="97" t="s">
        <v>351</v>
      </c>
      <c r="C455" s="244" t="s">
        <v>905</v>
      </c>
      <c r="D455" s="97"/>
      <c r="E455" s="424" t="s">
        <v>3672</v>
      </c>
      <c r="F455" s="482" t="s">
        <v>3666</v>
      </c>
      <c r="G455" s="26" t="s">
        <v>3673</v>
      </c>
      <c r="H455" s="422" t="s">
        <v>3674</v>
      </c>
      <c r="I455" s="26" t="s">
        <v>3675</v>
      </c>
      <c r="J455" s="26" t="s">
        <v>3676</v>
      </c>
      <c r="K455" s="26" t="s">
        <v>3677</v>
      </c>
      <c r="L455" s="72">
        <v>44846</v>
      </c>
      <c r="M455" s="93"/>
      <c r="N455" s="24">
        <f>IF(O455="","",VLOOKUP(O455,Mapping!AT:AU,2,FALSE))</f>
        <v>2</v>
      </c>
      <c r="O455" s="13" t="s">
        <v>1</v>
      </c>
    </row>
    <row r="456" spans="1:15" ht="15" customHeight="1">
      <c r="A456" s="97">
        <v>19960052</v>
      </c>
      <c r="B456" s="97" t="s">
        <v>234</v>
      </c>
      <c r="C456" s="244" t="s">
        <v>905</v>
      </c>
      <c r="D456" s="97"/>
      <c r="E456" s="424" t="s">
        <v>3672</v>
      </c>
      <c r="F456" s="482" t="s">
        <v>3666</v>
      </c>
      <c r="G456" s="26" t="s">
        <v>3673</v>
      </c>
      <c r="H456" s="422" t="s">
        <v>3674</v>
      </c>
      <c r="I456" s="26" t="s">
        <v>3675</v>
      </c>
      <c r="J456" s="26" t="s">
        <v>3676</v>
      </c>
      <c r="K456" s="26" t="s">
        <v>3677</v>
      </c>
      <c r="L456" s="72">
        <v>44846</v>
      </c>
      <c r="M456" s="93"/>
      <c r="N456" s="24">
        <f>IF(O456="","",VLOOKUP(O456,Mapping!AT:AU,2,FALSE))</f>
        <v>2</v>
      </c>
      <c r="O456" s="13" t="s">
        <v>1</v>
      </c>
    </row>
    <row r="457" spans="1:15" ht="15" customHeight="1">
      <c r="A457" s="97">
        <v>20130400</v>
      </c>
      <c r="B457" s="97" t="s">
        <v>255</v>
      </c>
      <c r="C457" s="244" t="s">
        <v>943</v>
      </c>
      <c r="D457" s="97"/>
      <c r="E457" s="424" t="s">
        <v>3672</v>
      </c>
      <c r="F457" s="482" t="s">
        <v>3666</v>
      </c>
      <c r="G457" s="26" t="s">
        <v>3673</v>
      </c>
      <c r="H457" s="422" t="s">
        <v>3674</v>
      </c>
      <c r="I457" s="26" t="s">
        <v>3675</v>
      </c>
      <c r="J457" s="26" t="s">
        <v>3676</v>
      </c>
      <c r="K457" s="26" t="s">
        <v>3677</v>
      </c>
      <c r="L457" s="72">
        <v>44846</v>
      </c>
      <c r="M457" s="93"/>
      <c r="N457" s="24">
        <f>IF(O457="","",VLOOKUP(O457,Mapping!AT:AU,2,FALSE))</f>
        <v>2</v>
      </c>
      <c r="O457" s="13" t="s">
        <v>1</v>
      </c>
    </row>
    <row r="458" spans="1:15" ht="15" customHeight="1">
      <c r="A458" s="97" t="s">
        <v>3577</v>
      </c>
      <c r="B458" s="97" t="s">
        <v>3248</v>
      </c>
      <c r="C458" s="244" t="s">
        <v>925</v>
      </c>
      <c r="D458" s="97"/>
      <c r="E458" s="424" t="s">
        <v>3672</v>
      </c>
      <c r="F458" s="482" t="s">
        <v>3666</v>
      </c>
      <c r="G458" s="26" t="s">
        <v>3673</v>
      </c>
      <c r="H458" s="422" t="s">
        <v>3674</v>
      </c>
      <c r="I458" s="26" t="s">
        <v>3675</v>
      </c>
      <c r="J458" s="26" t="s">
        <v>3676</v>
      </c>
      <c r="K458" s="26" t="s">
        <v>3677</v>
      </c>
      <c r="L458" s="72">
        <v>44846</v>
      </c>
      <c r="M458" s="93"/>
      <c r="N458" s="24">
        <f>IF(O458="","",VLOOKUP(O458,Mapping!AT:AU,2,FALSE))</f>
        <v>2</v>
      </c>
      <c r="O458" s="13" t="s">
        <v>1</v>
      </c>
    </row>
    <row r="459" spans="1:15" ht="15" customHeight="1">
      <c r="A459" s="97" t="s">
        <v>319</v>
      </c>
      <c r="B459" s="97" t="s">
        <v>320</v>
      </c>
      <c r="C459" s="244" t="s">
        <v>905</v>
      </c>
      <c r="D459" s="97"/>
      <c r="E459" s="424" t="s">
        <v>3672</v>
      </c>
      <c r="F459" s="482" t="s">
        <v>3666</v>
      </c>
      <c r="G459" s="26" t="s">
        <v>3673</v>
      </c>
      <c r="H459" s="422" t="s">
        <v>3674</v>
      </c>
      <c r="I459" s="26" t="s">
        <v>3675</v>
      </c>
      <c r="J459" s="26" t="s">
        <v>3676</v>
      </c>
      <c r="K459" s="26" t="s">
        <v>3677</v>
      </c>
      <c r="L459" s="72">
        <v>44846</v>
      </c>
      <c r="M459" s="93"/>
      <c r="N459" s="24">
        <f>IF(O459="","",VLOOKUP(O459,Mapping!AT:AU,2,FALSE))</f>
        <v>2</v>
      </c>
      <c r="O459" s="13" t="s">
        <v>1</v>
      </c>
    </row>
    <row r="460" spans="1:15" ht="15" customHeight="1">
      <c r="A460" s="97" t="s">
        <v>284</v>
      </c>
      <c r="B460" s="97" t="s">
        <v>285</v>
      </c>
      <c r="C460" s="244" t="s">
        <v>943</v>
      </c>
      <c r="D460" s="97"/>
      <c r="E460" s="424" t="s">
        <v>3672</v>
      </c>
      <c r="F460" s="482" t="s">
        <v>3666</v>
      </c>
      <c r="G460" s="26" t="s">
        <v>3673</v>
      </c>
      <c r="H460" s="422" t="s">
        <v>3674</v>
      </c>
      <c r="I460" s="26" t="s">
        <v>3675</v>
      </c>
      <c r="J460" s="26" t="s">
        <v>3676</v>
      </c>
      <c r="K460" s="26" t="s">
        <v>3677</v>
      </c>
      <c r="L460" s="72">
        <v>44846</v>
      </c>
      <c r="M460" s="93"/>
      <c r="N460" s="24">
        <f>IF(O460="","",VLOOKUP(O460,Mapping!AT:AU,2,FALSE))</f>
        <v>2</v>
      </c>
      <c r="O460" s="13" t="s">
        <v>1</v>
      </c>
    </row>
    <row r="461" spans="1:15" ht="15" customHeight="1">
      <c r="A461" s="97" t="s">
        <v>491</v>
      </c>
      <c r="B461" s="97" t="s">
        <v>492</v>
      </c>
      <c r="C461" s="244" t="s">
        <v>975</v>
      </c>
      <c r="D461" s="97"/>
      <c r="E461" s="424" t="s">
        <v>3672</v>
      </c>
      <c r="F461" s="482" t="s">
        <v>3666</v>
      </c>
      <c r="G461" s="26" t="s">
        <v>3673</v>
      </c>
      <c r="H461" s="422" t="s">
        <v>3674</v>
      </c>
      <c r="I461" s="26" t="s">
        <v>3675</v>
      </c>
      <c r="J461" s="26" t="s">
        <v>3676</v>
      </c>
      <c r="K461" s="26" t="s">
        <v>3677</v>
      </c>
      <c r="L461" s="72">
        <v>44846</v>
      </c>
      <c r="M461" s="93"/>
      <c r="N461" s="24">
        <f>IF(O461="","",VLOOKUP(O461,Mapping!AT:AU,2,FALSE))</f>
        <v>2</v>
      </c>
      <c r="O461" s="13" t="s">
        <v>1</v>
      </c>
    </row>
    <row r="462" spans="1:15" ht="15" customHeight="1">
      <c r="A462" s="97" t="s">
        <v>275</v>
      </c>
      <c r="B462" s="97" t="s">
        <v>276</v>
      </c>
      <c r="C462" s="244" t="s">
        <v>943</v>
      </c>
      <c r="D462" s="97"/>
      <c r="E462" s="424" t="s">
        <v>3672</v>
      </c>
      <c r="F462" s="482" t="s">
        <v>3666</v>
      </c>
      <c r="G462" s="26" t="s">
        <v>3673</v>
      </c>
      <c r="H462" s="422" t="s">
        <v>3674</v>
      </c>
      <c r="I462" s="26" t="s">
        <v>3675</v>
      </c>
      <c r="J462" s="26" t="s">
        <v>3676</v>
      </c>
      <c r="K462" s="26" t="s">
        <v>3677</v>
      </c>
      <c r="L462" s="72">
        <v>44846</v>
      </c>
      <c r="M462" s="93"/>
      <c r="N462" s="24">
        <f>IF(O462="","",VLOOKUP(O462,Mapping!AT:AU,2,FALSE))</f>
        <v>2</v>
      </c>
      <c r="O462" s="13" t="s">
        <v>1</v>
      </c>
    </row>
    <row r="463" spans="1:15" ht="15" customHeight="1">
      <c r="A463" s="97" t="s">
        <v>366</v>
      </c>
      <c r="B463" s="97" t="s">
        <v>367</v>
      </c>
      <c r="C463" s="244" t="s">
        <v>943</v>
      </c>
      <c r="D463" s="97"/>
      <c r="E463" s="424" t="s">
        <v>3672</v>
      </c>
      <c r="F463" s="482" t="s">
        <v>3666</v>
      </c>
      <c r="G463" s="26" t="s">
        <v>3673</v>
      </c>
      <c r="H463" s="422" t="s">
        <v>3674</v>
      </c>
      <c r="I463" s="26" t="s">
        <v>3675</v>
      </c>
      <c r="J463" s="26" t="s">
        <v>3676</v>
      </c>
      <c r="K463" s="26" t="s">
        <v>3677</v>
      </c>
      <c r="L463" s="72">
        <v>44846</v>
      </c>
      <c r="M463" s="93"/>
      <c r="N463" s="24">
        <f>IF(O463="","",VLOOKUP(O463,Mapping!AT:AU,2,FALSE))</f>
        <v>2</v>
      </c>
      <c r="O463" s="13" t="s">
        <v>1</v>
      </c>
    </row>
    <row r="464" spans="1:15" ht="15" customHeight="1">
      <c r="A464" s="97">
        <v>20196928</v>
      </c>
      <c r="B464" s="97" t="s">
        <v>269</v>
      </c>
      <c r="C464" s="244" t="s">
        <v>905</v>
      </c>
      <c r="D464" s="97"/>
      <c r="E464" s="424" t="s">
        <v>3672</v>
      </c>
      <c r="F464" s="482" t="s">
        <v>3666</v>
      </c>
      <c r="G464" s="26" t="s">
        <v>3673</v>
      </c>
      <c r="H464" s="422" t="s">
        <v>3674</v>
      </c>
      <c r="I464" s="26" t="s">
        <v>3675</v>
      </c>
      <c r="J464" s="26" t="s">
        <v>3676</v>
      </c>
      <c r="K464" s="26" t="s">
        <v>3677</v>
      </c>
      <c r="L464" s="72">
        <v>44846</v>
      </c>
      <c r="M464" s="93"/>
      <c r="N464" s="24">
        <f>IF(O464="","",VLOOKUP(O464,Mapping!AT:AU,2,FALSE))</f>
        <v>2</v>
      </c>
      <c r="O464" s="13" t="s">
        <v>1</v>
      </c>
    </row>
    <row r="465" spans="1:15" ht="15" customHeight="1">
      <c r="A465" s="97">
        <v>19960064</v>
      </c>
      <c r="B465" s="97" t="s">
        <v>235</v>
      </c>
      <c r="C465" s="244" t="s">
        <v>905</v>
      </c>
      <c r="D465" s="97"/>
      <c r="E465" s="424" t="s">
        <v>3672</v>
      </c>
      <c r="F465" s="482" t="s">
        <v>3666</v>
      </c>
      <c r="G465" s="26" t="s">
        <v>3673</v>
      </c>
      <c r="H465" s="422" t="s">
        <v>3674</v>
      </c>
      <c r="I465" s="26" t="s">
        <v>3675</v>
      </c>
      <c r="J465" s="26" t="s">
        <v>3676</v>
      </c>
      <c r="K465" s="26" t="s">
        <v>3677</v>
      </c>
      <c r="L465" s="72">
        <v>44846</v>
      </c>
      <c r="M465" s="93"/>
      <c r="N465" s="24">
        <f>IF(O465="","",VLOOKUP(O465,Mapping!AT:AU,2,FALSE))</f>
        <v>2</v>
      </c>
      <c r="O465" s="13" t="s">
        <v>1</v>
      </c>
    </row>
    <row r="466" spans="1:15" ht="15" customHeight="1">
      <c r="A466" s="97">
        <v>20060093</v>
      </c>
      <c r="B466" s="97" t="s">
        <v>245</v>
      </c>
      <c r="C466" s="244" t="s">
        <v>925</v>
      </c>
      <c r="D466" s="97"/>
      <c r="E466" s="424" t="s">
        <v>3672</v>
      </c>
      <c r="F466" s="482" t="s">
        <v>3666</v>
      </c>
      <c r="G466" s="26" t="s">
        <v>3673</v>
      </c>
      <c r="H466" s="422" t="s">
        <v>3674</v>
      </c>
      <c r="I466" s="26" t="s">
        <v>3675</v>
      </c>
      <c r="J466" s="26" t="s">
        <v>3676</v>
      </c>
      <c r="K466" s="26" t="s">
        <v>3677</v>
      </c>
      <c r="L466" s="72">
        <v>44846</v>
      </c>
      <c r="M466" s="93"/>
      <c r="N466" s="24">
        <f>IF(O466="","",VLOOKUP(O466,Mapping!AT:AU,2,FALSE))</f>
        <v>2</v>
      </c>
      <c r="O466" s="13" t="s">
        <v>1</v>
      </c>
    </row>
    <row r="467" spans="1:15" ht="15" customHeight="1">
      <c r="A467" s="97">
        <v>20110137</v>
      </c>
      <c r="B467" s="97" t="s">
        <v>248</v>
      </c>
      <c r="C467" s="244" t="s">
        <v>905</v>
      </c>
      <c r="D467" s="97"/>
      <c r="E467" s="424" t="s">
        <v>3672</v>
      </c>
      <c r="F467" s="482" t="s">
        <v>3666</v>
      </c>
      <c r="G467" s="26" t="s">
        <v>3673</v>
      </c>
      <c r="H467" s="422" t="s">
        <v>3674</v>
      </c>
      <c r="I467" s="26" t="s">
        <v>3675</v>
      </c>
      <c r="J467" s="26" t="s">
        <v>3676</v>
      </c>
      <c r="K467" s="26" t="s">
        <v>3677</v>
      </c>
      <c r="L467" s="72">
        <v>44846</v>
      </c>
      <c r="M467" s="93"/>
      <c r="N467" s="24">
        <f>IF(O467="","",VLOOKUP(O467,Mapping!AT:AU,2,FALSE))</f>
        <v>2</v>
      </c>
      <c r="O467" s="13" t="s">
        <v>1</v>
      </c>
    </row>
    <row r="468" spans="1:15" ht="15" customHeight="1">
      <c r="A468" s="97">
        <v>20152915</v>
      </c>
      <c r="B468" s="97" t="s">
        <v>262</v>
      </c>
      <c r="C468" s="244" t="s">
        <v>943</v>
      </c>
      <c r="D468" s="97"/>
      <c r="E468" s="424" t="s">
        <v>3672</v>
      </c>
      <c r="F468" s="482" t="s">
        <v>3666</v>
      </c>
      <c r="G468" s="26" t="s">
        <v>3673</v>
      </c>
      <c r="H468" s="422" t="s">
        <v>3674</v>
      </c>
      <c r="I468" s="26" t="s">
        <v>3675</v>
      </c>
      <c r="J468" s="26" t="s">
        <v>3676</v>
      </c>
      <c r="K468" s="26" t="s">
        <v>3677</v>
      </c>
      <c r="L468" s="72">
        <v>44846</v>
      </c>
      <c r="M468" s="93"/>
      <c r="N468" s="24">
        <f>IF(O468="","",VLOOKUP(O468,Mapping!AT:AU,2,FALSE))</f>
        <v>2</v>
      </c>
      <c r="O468" s="13" t="s">
        <v>1</v>
      </c>
    </row>
    <row r="469" spans="1:15" ht="15" customHeight="1">
      <c r="A469" s="97" t="s">
        <v>326</v>
      </c>
      <c r="B469" s="97" t="s">
        <v>327</v>
      </c>
      <c r="C469" s="244" t="s">
        <v>905</v>
      </c>
      <c r="D469" s="97"/>
      <c r="E469" s="424" t="s">
        <v>3672</v>
      </c>
      <c r="F469" s="482" t="s">
        <v>3666</v>
      </c>
      <c r="G469" s="26" t="s">
        <v>3673</v>
      </c>
      <c r="H469" s="422" t="s">
        <v>3674</v>
      </c>
      <c r="I469" s="26" t="s">
        <v>3675</v>
      </c>
      <c r="J469" s="26" t="s">
        <v>3676</v>
      </c>
      <c r="K469" s="26" t="s">
        <v>3677</v>
      </c>
      <c r="L469" s="72">
        <v>44846</v>
      </c>
      <c r="M469" s="93"/>
      <c r="N469" s="24">
        <f>IF(O469="","",VLOOKUP(O469,Mapping!AT:AU,2,FALSE))</f>
        <v>2</v>
      </c>
      <c r="O469" s="13" t="s">
        <v>1</v>
      </c>
    </row>
    <row r="470" spans="1:15" ht="15" customHeight="1">
      <c r="A470" s="97" t="s">
        <v>284</v>
      </c>
      <c r="B470" s="97" t="s">
        <v>285</v>
      </c>
      <c r="C470" s="244" t="s">
        <v>925</v>
      </c>
      <c r="D470" s="97"/>
      <c r="E470" s="424" t="s">
        <v>3672</v>
      </c>
      <c r="F470" s="482" t="s">
        <v>3666</v>
      </c>
      <c r="G470" s="26" t="s">
        <v>3673</v>
      </c>
      <c r="H470" s="422" t="s">
        <v>3674</v>
      </c>
      <c r="I470" s="26" t="s">
        <v>3675</v>
      </c>
      <c r="J470" s="26" t="s">
        <v>3676</v>
      </c>
      <c r="K470" s="26" t="s">
        <v>3677</v>
      </c>
      <c r="L470" s="72">
        <v>44846</v>
      </c>
      <c r="M470" s="93"/>
      <c r="N470" s="24">
        <f>IF(O470="","",VLOOKUP(O470,Mapping!AT:AU,2,FALSE))</f>
        <v>2</v>
      </c>
      <c r="O470" s="13" t="s">
        <v>1</v>
      </c>
    </row>
    <row r="471" spans="1:15" ht="15" customHeight="1">
      <c r="A471" s="97" t="s">
        <v>346</v>
      </c>
      <c r="B471" s="97" t="s">
        <v>347</v>
      </c>
      <c r="C471" s="244" t="s">
        <v>925</v>
      </c>
      <c r="D471" s="97"/>
      <c r="E471" s="424" t="s">
        <v>3672</v>
      </c>
      <c r="F471" s="482" t="s">
        <v>3666</v>
      </c>
      <c r="G471" s="26" t="s">
        <v>3673</v>
      </c>
      <c r="H471" s="422" t="s">
        <v>3674</v>
      </c>
      <c r="I471" s="26" t="s">
        <v>3675</v>
      </c>
      <c r="J471" s="26" t="s">
        <v>3676</v>
      </c>
      <c r="K471" s="26" t="s">
        <v>3677</v>
      </c>
      <c r="L471" s="72">
        <v>44846</v>
      </c>
      <c r="M471" s="93"/>
      <c r="N471" s="24">
        <f>IF(O471="","",VLOOKUP(O471,Mapping!AT:AU,2,FALSE))</f>
        <v>2</v>
      </c>
      <c r="O471" s="13" t="s">
        <v>1</v>
      </c>
    </row>
    <row r="472" spans="1:15" ht="15" customHeight="1">
      <c r="A472" s="97" t="s">
        <v>286</v>
      </c>
      <c r="B472" s="97" t="s">
        <v>287</v>
      </c>
      <c r="C472" s="244" t="s">
        <v>943</v>
      </c>
      <c r="D472" s="97"/>
      <c r="E472" s="424" t="s">
        <v>3672</v>
      </c>
      <c r="F472" s="482" t="s">
        <v>3666</v>
      </c>
      <c r="G472" s="26" t="s">
        <v>3673</v>
      </c>
      <c r="H472" s="422" t="s">
        <v>3674</v>
      </c>
      <c r="I472" s="26" t="s">
        <v>3675</v>
      </c>
      <c r="J472" s="26" t="s">
        <v>3676</v>
      </c>
      <c r="K472" s="26" t="s">
        <v>3677</v>
      </c>
      <c r="L472" s="72">
        <v>44846</v>
      </c>
      <c r="M472" s="93"/>
      <c r="N472" s="24">
        <f>IF(O472="","",VLOOKUP(O472,Mapping!AT:AU,2,FALSE))</f>
        <v>2</v>
      </c>
      <c r="O472" s="13" t="s">
        <v>1</v>
      </c>
    </row>
    <row r="473" spans="1:15" ht="15" customHeight="1">
      <c r="A473" s="97" t="s">
        <v>312</v>
      </c>
      <c r="B473" s="97" t="s">
        <v>313</v>
      </c>
      <c r="C473" s="244" t="s">
        <v>905</v>
      </c>
      <c r="D473" s="97"/>
      <c r="E473" s="424" t="s">
        <v>3672</v>
      </c>
      <c r="F473" s="482" t="s">
        <v>3666</v>
      </c>
      <c r="G473" s="26" t="s">
        <v>3673</v>
      </c>
      <c r="H473" s="422" t="s">
        <v>3674</v>
      </c>
      <c r="I473" s="26" t="s">
        <v>3675</v>
      </c>
      <c r="J473" s="26" t="s">
        <v>3676</v>
      </c>
      <c r="K473" s="26" t="s">
        <v>3677</v>
      </c>
      <c r="L473" s="72">
        <v>44846</v>
      </c>
      <c r="M473" s="93"/>
      <c r="N473" s="24">
        <f>IF(O473="","",VLOOKUP(O473,Mapping!AT:AU,2,FALSE))</f>
        <v>2</v>
      </c>
      <c r="O473" s="13" t="s">
        <v>1</v>
      </c>
    </row>
    <row r="474" spans="1:15" ht="15" customHeight="1">
      <c r="A474" s="97" t="s">
        <v>346</v>
      </c>
      <c r="B474" s="97" t="s">
        <v>347</v>
      </c>
      <c r="C474" s="244" t="s">
        <v>943</v>
      </c>
      <c r="D474" s="97"/>
      <c r="E474" s="424" t="s">
        <v>3672</v>
      </c>
      <c r="F474" s="482" t="s">
        <v>3666</v>
      </c>
      <c r="G474" s="26" t="s">
        <v>3673</v>
      </c>
      <c r="H474" s="422" t="s">
        <v>3674</v>
      </c>
      <c r="I474" s="26" t="s">
        <v>3675</v>
      </c>
      <c r="J474" s="26" t="s">
        <v>3676</v>
      </c>
      <c r="K474" s="26" t="s">
        <v>3677</v>
      </c>
      <c r="L474" s="72">
        <v>44846</v>
      </c>
      <c r="M474" s="93"/>
      <c r="N474" s="24">
        <f>IF(O474="","",VLOOKUP(O474,Mapping!AT:AU,2,FALSE))</f>
        <v>2</v>
      </c>
      <c r="O474" s="13" t="s">
        <v>1</v>
      </c>
    </row>
    <row r="475" spans="1:15" ht="15" customHeight="1">
      <c r="A475" s="97">
        <v>20060093</v>
      </c>
      <c r="B475" s="97" t="s">
        <v>245</v>
      </c>
      <c r="C475" s="244" t="s">
        <v>943</v>
      </c>
      <c r="D475" s="97"/>
      <c r="E475" s="424" t="s">
        <v>3672</v>
      </c>
      <c r="F475" s="482" t="s">
        <v>3666</v>
      </c>
      <c r="G475" s="26" t="s">
        <v>3673</v>
      </c>
      <c r="H475" s="422" t="s">
        <v>3674</v>
      </c>
      <c r="I475" s="26" t="s">
        <v>3675</v>
      </c>
      <c r="J475" s="26" t="s">
        <v>3676</v>
      </c>
      <c r="K475" s="26" t="s">
        <v>3677</v>
      </c>
      <c r="L475" s="72">
        <v>44846</v>
      </c>
      <c r="M475" s="93"/>
      <c r="N475" s="24">
        <f>IF(O475="","",VLOOKUP(O475,Mapping!AT:AU,2,FALSE))</f>
        <v>2</v>
      </c>
      <c r="O475" s="13" t="s">
        <v>1</v>
      </c>
    </row>
    <row r="476" spans="1:15" ht="15" customHeight="1">
      <c r="A476" s="97">
        <v>19960064</v>
      </c>
      <c r="B476" s="97" t="s">
        <v>235</v>
      </c>
      <c r="C476" s="244" t="s">
        <v>925</v>
      </c>
      <c r="D476" s="97"/>
      <c r="E476" s="424" t="s">
        <v>3672</v>
      </c>
      <c r="F476" s="482" t="s">
        <v>3666</v>
      </c>
      <c r="G476" s="26" t="s">
        <v>3673</v>
      </c>
      <c r="H476" s="422" t="s">
        <v>3674</v>
      </c>
      <c r="I476" s="26" t="s">
        <v>3675</v>
      </c>
      <c r="J476" s="26" t="s">
        <v>3676</v>
      </c>
      <c r="K476" s="26" t="s">
        <v>3677</v>
      </c>
      <c r="L476" s="72">
        <v>44846</v>
      </c>
      <c r="M476" s="93"/>
      <c r="N476" s="24">
        <f>IF(O476="","",VLOOKUP(O476,Mapping!AT:AU,2,FALSE))</f>
        <v>2</v>
      </c>
      <c r="O476" s="13" t="s">
        <v>1</v>
      </c>
    </row>
    <row r="477" spans="1:15" ht="15" customHeight="1">
      <c r="A477" s="97" t="s">
        <v>288</v>
      </c>
      <c r="B477" s="97" t="s">
        <v>289</v>
      </c>
      <c r="C477" s="244" t="s">
        <v>905</v>
      </c>
      <c r="D477" s="97"/>
      <c r="E477" s="424" t="s">
        <v>3672</v>
      </c>
      <c r="F477" s="482" t="s">
        <v>3666</v>
      </c>
      <c r="G477" s="26" t="s">
        <v>3673</v>
      </c>
      <c r="H477" s="422" t="s">
        <v>3674</v>
      </c>
      <c r="I477" s="26" t="s">
        <v>3675</v>
      </c>
      <c r="J477" s="26" t="s">
        <v>3676</v>
      </c>
      <c r="K477" s="26" t="s">
        <v>3677</v>
      </c>
      <c r="L477" s="72">
        <v>44846</v>
      </c>
      <c r="M477" s="93"/>
      <c r="N477" s="24">
        <f>IF(O477="","",VLOOKUP(O477,Mapping!AT:AU,2,FALSE))</f>
        <v>2</v>
      </c>
      <c r="O477" s="13" t="s">
        <v>1</v>
      </c>
    </row>
    <row r="478" spans="1:15" ht="15" customHeight="1">
      <c r="A478" s="97">
        <v>19920200</v>
      </c>
      <c r="B478" s="97" t="s">
        <v>225</v>
      </c>
      <c r="C478" s="244" t="s">
        <v>925</v>
      </c>
      <c r="D478" s="97"/>
      <c r="E478" s="424" t="s">
        <v>3672</v>
      </c>
      <c r="F478" s="482" t="s">
        <v>3666</v>
      </c>
      <c r="G478" s="26" t="s">
        <v>3673</v>
      </c>
      <c r="H478" s="422" t="s">
        <v>3674</v>
      </c>
      <c r="I478" s="26" t="s">
        <v>3675</v>
      </c>
      <c r="J478" s="26" t="s">
        <v>3676</v>
      </c>
      <c r="K478" s="26" t="s">
        <v>3677</v>
      </c>
      <c r="L478" s="72">
        <v>44846</v>
      </c>
      <c r="M478" s="93"/>
      <c r="N478" s="24">
        <f>IF(O478="","",VLOOKUP(O478,Mapping!AT:AU,2,FALSE))</f>
        <v>2</v>
      </c>
      <c r="O478" s="13" t="s">
        <v>1</v>
      </c>
    </row>
    <row r="479" spans="1:15" ht="15" customHeight="1">
      <c r="A479" s="97" t="s">
        <v>302</v>
      </c>
      <c r="B479" s="97" t="s">
        <v>303</v>
      </c>
      <c r="C479" s="244" t="s">
        <v>925</v>
      </c>
      <c r="D479" s="97"/>
      <c r="E479" s="424" t="s">
        <v>3672</v>
      </c>
      <c r="F479" s="482" t="s">
        <v>3666</v>
      </c>
      <c r="G479" s="26" t="s">
        <v>3673</v>
      </c>
      <c r="H479" s="422" t="s">
        <v>3674</v>
      </c>
      <c r="I479" s="26" t="s">
        <v>3675</v>
      </c>
      <c r="J479" s="26" t="s">
        <v>3676</v>
      </c>
      <c r="K479" s="26" t="s">
        <v>3677</v>
      </c>
      <c r="L479" s="72">
        <v>44846</v>
      </c>
      <c r="M479" s="93"/>
      <c r="N479" s="24">
        <f>IF(O479="","",VLOOKUP(O479,Mapping!AT:AU,2,FALSE))</f>
        <v>2</v>
      </c>
      <c r="O479" s="13" t="s">
        <v>1</v>
      </c>
    </row>
    <row r="480" spans="1:15" ht="15" customHeight="1">
      <c r="A480" s="97" t="s">
        <v>331</v>
      </c>
      <c r="B480" s="97" t="s">
        <v>332</v>
      </c>
      <c r="C480" s="244" t="s">
        <v>943</v>
      </c>
      <c r="D480" s="97"/>
      <c r="E480" s="424" t="s">
        <v>3672</v>
      </c>
      <c r="F480" s="482" t="s">
        <v>3666</v>
      </c>
      <c r="G480" s="26" t="s">
        <v>3673</v>
      </c>
      <c r="H480" s="422" t="s">
        <v>3674</v>
      </c>
      <c r="I480" s="26" t="s">
        <v>3675</v>
      </c>
      <c r="J480" s="26" t="s">
        <v>3676</v>
      </c>
      <c r="K480" s="26" t="s">
        <v>3677</v>
      </c>
      <c r="L480" s="72">
        <v>44846</v>
      </c>
      <c r="M480" s="93"/>
      <c r="N480" s="24">
        <f>IF(O480="","",VLOOKUP(O480,Mapping!AT:AU,2,FALSE))</f>
        <v>2</v>
      </c>
      <c r="O480" s="13" t="s">
        <v>1</v>
      </c>
    </row>
    <row r="481" spans="1:15" ht="15" customHeight="1">
      <c r="A481" s="97" t="s">
        <v>352</v>
      </c>
      <c r="B481" s="97" t="s">
        <v>353</v>
      </c>
      <c r="C481" s="244" t="s">
        <v>925</v>
      </c>
      <c r="D481" s="97"/>
      <c r="E481" s="424" t="s">
        <v>3672</v>
      </c>
      <c r="F481" s="482" t="s">
        <v>3666</v>
      </c>
      <c r="G481" s="26" t="s">
        <v>3673</v>
      </c>
      <c r="H481" s="422" t="s">
        <v>3674</v>
      </c>
      <c r="I481" s="26" t="s">
        <v>3675</v>
      </c>
      <c r="J481" s="26" t="s">
        <v>3676</v>
      </c>
      <c r="K481" s="26" t="s">
        <v>3677</v>
      </c>
      <c r="L481" s="72">
        <v>44846</v>
      </c>
      <c r="M481" s="93"/>
      <c r="N481" s="24">
        <f>IF(O481="","",VLOOKUP(O481,Mapping!AT:AU,2,FALSE))</f>
        <v>2</v>
      </c>
      <c r="O481" s="13" t="s">
        <v>1</v>
      </c>
    </row>
    <row r="482" spans="1:15" ht="15" customHeight="1">
      <c r="A482" s="97" t="s">
        <v>364</v>
      </c>
      <c r="B482" s="97" t="s">
        <v>365</v>
      </c>
      <c r="C482" s="244" t="s">
        <v>925</v>
      </c>
      <c r="D482" s="97"/>
      <c r="E482" s="424" t="s">
        <v>3672</v>
      </c>
      <c r="F482" s="482" t="s">
        <v>3666</v>
      </c>
      <c r="G482" s="26" t="s">
        <v>3673</v>
      </c>
      <c r="H482" s="422" t="s">
        <v>3674</v>
      </c>
      <c r="I482" s="26" t="s">
        <v>3675</v>
      </c>
      <c r="J482" s="26" t="s">
        <v>3676</v>
      </c>
      <c r="K482" s="26" t="s">
        <v>3677</v>
      </c>
      <c r="L482" s="72">
        <v>44846</v>
      </c>
      <c r="M482" s="93"/>
      <c r="N482" s="24">
        <f>IF(O482="","",VLOOKUP(O482,Mapping!AT:AU,2,FALSE))</f>
        <v>2</v>
      </c>
      <c r="O482" s="13" t="s">
        <v>1</v>
      </c>
    </row>
    <row r="483" spans="1:15" ht="15" customHeight="1">
      <c r="A483" s="97" t="s">
        <v>2876</v>
      </c>
      <c r="B483" s="97" t="s">
        <v>3686</v>
      </c>
      <c r="C483" s="244" t="s">
        <v>925</v>
      </c>
      <c r="D483" s="97"/>
      <c r="E483" s="424" t="s">
        <v>3672</v>
      </c>
      <c r="F483" s="482" t="s">
        <v>3666</v>
      </c>
      <c r="G483" s="26" t="s">
        <v>3673</v>
      </c>
      <c r="H483" s="422" t="s">
        <v>3674</v>
      </c>
      <c r="I483" s="26" t="s">
        <v>3675</v>
      </c>
      <c r="J483" s="26" t="s">
        <v>3676</v>
      </c>
      <c r="K483" s="26" t="s">
        <v>3677</v>
      </c>
      <c r="L483" s="72">
        <v>44846</v>
      </c>
      <c r="M483" s="93"/>
      <c r="N483" s="24">
        <f>IF(O483="","",VLOOKUP(O483,Mapping!AT:AU,2,FALSE))</f>
        <v>2</v>
      </c>
      <c r="O483" s="13" t="s">
        <v>1</v>
      </c>
    </row>
    <row r="484" spans="1:15" ht="15" customHeight="1">
      <c r="A484" s="97" t="s">
        <v>334</v>
      </c>
      <c r="B484" s="97" t="s">
        <v>335</v>
      </c>
      <c r="C484" s="244" t="s">
        <v>925</v>
      </c>
      <c r="D484" s="97"/>
      <c r="E484" s="424" t="s">
        <v>3672</v>
      </c>
      <c r="F484" s="482" t="s">
        <v>3666</v>
      </c>
      <c r="G484" s="26" t="s">
        <v>3673</v>
      </c>
      <c r="H484" s="422" t="s">
        <v>3674</v>
      </c>
      <c r="I484" s="26" t="s">
        <v>3675</v>
      </c>
      <c r="J484" s="26" t="s">
        <v>3676</v>
      </c>
      <c r="K484" s="26" t="s">
        <v>3677</v>
      </c>
      <c r="L484" s="72">
        <v>44846</v>
      </c>
      <c r="M484" s="93"/>
      <c r="N484" s="24">
        <f>IF(O484="","",VLOOKUP(O484,Mapping!AT:AU,2,FALSE))</f>
        <v>2</v>
      </c>
      <c r="O484" s="13" t="s">
        <v>1</v>
      </c>
    </row>
    <row r="485" spans="1:15" ht="15" customHeight="1">
      <c r="A485" s="97">
        <v>20131157</v>
      </c>
      <c r="B485" s="97" t="s">
        <v>257</v>
      </c>
      <c r="C485" s="244" t="s">
        <v>943</v>
      </c>
      <c r="D485" s="97"/>
      <c r="E485" s="424" t="s">
        <v>3672</v>
      </c>
      <c r="F485" s="482" t="s">
        <v>3666</v>
      </c>
      <c r="G485" s="26" t="s">
        <v>3673</v>
      </c>
      <c r="H485" s="422" t="s">
        <v>3674</v>
      </c>
      <c r="I485" s="26" t="s">
        <v>3675</v>
      </c>
      <c r="J485" s="26" t="s">
        <v>3676</v>
      </c>
      <c r="K485" s="26" t="s">
        <v>3677</v>
      </c>
      <c r="L485" s="72">
        <v>44846</v>
      </c>
      <c r="M485" s="93"/>
      <c r="N485" s="24">
        <f>IF(O485="","",VLOOKUP(O485,Mapping!AT:AU,2,FALSE))</f>
        <v>2</v>
      </c>
      <c r="O485" s="13" t="s">
        <v>1</v>
      </c>
    </row>
    <row r="486" spans="1:15" ht="15" customHeight="1">
      <c r="A486" s="97">
        <v>20185945</v>
      </c>
      <c r="B486" s="97" t="s">
        <v>266</v>
      </c>
      <c r="C486" s="244" t="s">
        <v>905</v>
      </c>
      <c r="D486" s="97"/>
      <c r="E486" s="424" t="s">
        <v>3672</v>
      </c>
      <c r="F486" s="482" t="s">
        <v>3666</v>
      </c>
      <c r="G486" s="26" t="s">
        <v>3673</v>
      </c>
      <c r="H486" s="422" t="s">
        <v>3674</v>
      </c>
      <c r="I486" s="26" t="s">
        <v>3675</v>
      </c>
      <c r="J486" s="26" t="s">
        <v>3676</v>
      </c>
      <c r="K486" s="26" t="s">
        <v>3677</v>
      </c>
      <c r="L486" s="72">
        <v>44846</v>
      </c>
      <c r="M486" s="93"/>
      <c r="N486" s="24">
        <f>IF(O486="","",VLOOKUP(O486,Mapping!AT:AU,2,FALSE))</f>
        <v>2</v>
      </c>
      <c r="O486" s="13" t="s">
        <v>1</v>
      </c>
    </row>
    <row r="487" spans="1:15" ht="15" customHeight="1">
      <c r="A487" s="97">
        <v>20129990</v>
      </c>
      <c r="B487" s="97" t="s">
        <v>253</v>
      </c>
      <c r="C487" s="244" t="s">
        <v>943</v>
      </c>
      <c r="D487" s="97"/>
      <c r="E487" s="424" t="s">
        <v>3672</v>
      </c>
      <c r="F487" s="482" t="s">
        <v>3666</v>
      </c>
      <c r="G487" s="26" t="s">
        <v>3673</v>
      </c>
      <c r="H487" s="422" t="s">
        <v>3674</v>
      </c>
      <c r="I487" s="26" t="s">
        <v>3675</v>
      </c>
      <c r="J487" s="26" t="s">
        <v>3676</v>
      </c>
      <c r="K487" s="26" t="s">
        <v>3677</v>
      </c>
      <c r="L487" s="72">
        <v>44846</v>
      </c>
      <c r="M487" s="93"/>
      <c r="N487" s="24">
        <f>IF(O487="","",VLOOKUP(O487,Mapping!AT:AU,2,FALSE))</f>
        <v>2</v>
      </c>
      <c r="O487" s="13" t="s">
        <v>1</v>
      </c>
    </row>
    <row r="488" spans="1:15" ht="15" customHeight="1">
      <c r="A488" s="97">
        <v>20110272</v>
      </c>
      <c r="B488" s="97" t="s">
        <v>249</v>
      </c>
      <c r="C488" s="244" t="s">
        <v>943</v>
      </c>
      <c r="D488" s="97"/>
      <c r="E488" s="424" t="s">
        <v>3672</v>
      </c>
      <c r="F488" s="482" t="s">
        <v>3666</v>
      </c>
      <c r="G488" s="26" t="s">
        <v>3673</v>
      </c>
      <c r="H488" s="422" t="s">
        <v>3674</v>
      </c>
      <c r="I488" s="26" t="s">
        <v>3675</v>
      </c>
      <c r="J488" s="26" t="s">
        <v>3676</v>
      </c>
      <c r="K488" s="26" t="s">
        <v>3677</v>
      </c>
      <c r="L488" s="72">
        <v>44846</v>
      </c>
      <c r="M488" s="93"/>
      <c r="N488" s="24">
        <f>IF(O488="","",VLOOKUP(O488,Mapping!AT:AU,2,FALSE))</f>
        <v>2</v>
      </c>
      <c r="O488" s="13" t="s">
        <v>1</v>
      </c>
    </row>
    <row r="489" spans="1:15" ht="15" customHeight="1">
      <c r="A489" s="97">
        <v>20150712</v>
      </c>
      <c r="B489" s="97" t="s">
        <v>259</v>
      </c>
      <c r="C489" s="244" t="s">
        <v>943</v>
      </c>
      <c r="D489" s="97"/>
      <c r="E489" s="424" t="s">
        <v>3672</v>
      </c>
      <c r="F489" s="482" t="s">
        <v>3666</v>
      </c>
      <c r="G489" s="26" t="s">
        <v>3673</v>
      </c>
      <c r="H489" s="422" t="s">
        <v>3674</v>
      </c>
      <c r="I489" s="26" t="s">
        <v>3675</v>
      </c>
      <c r="J489" s="26" t="s">
        <v>3676</v>
      </c>
      <c r="K489" s="26" t="s">
        <v>3677</v>
      </c>
      <c r="L489" s="72">
        <v>44846</v>
      </c>
      <c r="M489" s="93"/>
      <c r="N489" s="24">
        <f>IF(O489="","",VLOOKUP(O489,Mapping!AT:AU,2,FALSE))</f>
        <v>2</v>
      </c>
      <c r="O489" s="13" t="s">
        <v>1</v>
      </c>
    </row>
    <row r="490" spans="1:15" ht="15" customHeight="1">
      <c r="A490" s="97">
        <v>20110476</v>
      </c>
      <c r="B490" s="97" t="s">
        <v>250</v>
      </c>
      <c r="C490" s="244" t="s">
        <v>905</v>
      </c>
      <c r="D490" s="97"/>
      <c r="E490" s="424" t="s">
        <v>3672</v>
      </c>
      <c r="F490" s="482" t="s">
        <v>3666</v>
      </c>
      <c r="G490" s="26" t="s">
        <v>3673</v>
      </c>
      <c r="H490" s="422" t="s">
        <v>3674</v>
      </c>
      <c r="I490" s="26" t="s">
        <v>3675</v>
      </c>
      <c r="J490" s="26" t="s">
        <v>3676</v>
      </c>
      <c r="K490" s="26" t="s">
        <v>3677</v>
      </c>
      <c r="L490" s="72">
        <v>44846</v>
      </c>
      <c r="M490" s="93"/>
      <c r="N490" s="24">
        <f>IF(O490="","",VLOOKUP(O490,Mapping!AT:AU,2,FALSE))</f>
        <v>2</v>
      </c>
      <c r="O490" s="13" t="s">
        <v>1</v>
      </c>
    </row>
    <row r="491" spans="1:15" ht="15" customHeight="1">
      <c r="A491" s="97">
        <v>20196909</v>
      </c>
      <c r="B491" s="97" t="s">
        <v>267</v>
      </c>
      <c r="C491" s="244" t="s">
        <v>905</v>
      </c>
      <c r="D491" s="97"/>
      <c r="E491" s="424" t="s">
        <v>3672</v>
      </c>
      <c r="F491" s="482" t="s">
        <v>3666</v>
      </c>
      <c r="G491" s="26" t="s">
        <v>3673</v>
      </c>
      <c r="H491" s="422" t="s">
        <v>3674</v>
      </c>
      <c r="I491" s="26" t="s">
        <v>3675</v>
      </c>
      <c r="J491" s="26" t="s">
        <v>3676</v>
      </c>
      <c r="K491" s="26" t="s">
        <v>3677</v>
      </c>
      <c r="L491" s="72">
        <v>44846</v>
      </c>
      <c r="M491" s="93"/>
      <c r="N491" s="24">
        <f>IF(O491="","",VLOOKUP(O491,Mapping!AT:AU,2,FALSE))</f>
        <v>2</v>
      </c>
      <c r="O491" s="13" t="s">
        <v>1</v>
      </c>
    </row>
    <row r="492" spans="1:15" ht="15" customHeight="1">
      <c r="A492" s="97" t="s">
        <v>319</v>
      </c>
      <c r="B492" s="97" t="s">
        <v>320</v>
      </c>
      <c r="C492" s="244" t="s">
        <v>943</v>
      </c>
      <c r="D492" s="97"/>
      <c r="E492" s="424" t="s">
        <v>3672</v>
      </c>
      <c r="F492" s="482" t="s">
        <v>3666</v>
      </c>
      <c r="G492" s="26" t="s">
        <v>3673</v>
      </c>
      <c r="H492" s="422" t="s">
        <v>3674</v>
      </c>
      <c r="I492" s="26" t="s">
        <v>3675</v>
      </c>
      <c r="J492" s="26" t="s">
        <v>3676</v>
      </c>
      <c r="K492" s="26" t="s">
        <v>3677</v>
      </c>
      <c r="L492" s="72">
        <v>44846</v>
      </c>
      <c r="M492" s="93"/>
      <c r="N492" s="24">
        <f>IF(O492="","",VLOOKUP(O492,Mapping!AT:AU,2,FALSE))</f>
        <v>2</v>
      </c>
      <c r="O492" s="13" t="s">
        <v>1</v>
      </c>
    </row>
    <row r="493" spans="1:15" ht="15" customHeight="1">
      <c r="A493" s="97">
        <v>19920077</v>
      </c>
      <c r="B493" s="97" t="s">
        <v>220</v>
      </c>
      <c r="C493" s="244" t="s">
        <v>925</v>
      </c>
      <c r="D493" s="97"/>
      <c r="E493" s="424" t="s">
        <v>3672</v>
      </c>
      <c r="F493" s="482" t="s">
        <v>3666</v>
      </c>
      <c r="G493" s="26" t="s">
        <v>3673</v>
      </c>
      <c r="H493" s="422" t="s">
        <v>3674</v>
      </c>
      <c r="I493" s="26" t="s">
        <v>3675</v>
      </c>
      <c r="J493" s="26" t="s">
        <v>3676</v>
      </c>
      <c r="K493" s="26" t="s">
        <v>3677</v>
      </c>
      <c r="L493" s="72">
        <v>44846</v>
      </c>
      <c r="M493" s="93"/>
      <c r="N493" s="24">
        <f>IF(O493="","",VLOOKUP(O493,Mapping!AT:AU,2,FALSE))</f>
        <v>2</v>
      </c>
      <c r="O493" s="13" t="s">
        <v>1</v>
      </c>
    </row>
    <row r="494" spans="1:15" ht="15" customHeight="1">
      <c r="A494" s="97" t="s">
        <v>329</v>
      </c>
      <c r="B494" s="97" t="s">
        <v>330</v>
      </c>
      <c r="C494" s="244" t="s">
        <v>905</v>
      </c>
      <c r="D494" s="97"/>
      <c r="E494" s="424" t="s">
        <v>3672</v>
      </c>
      <c r="F494" s="482" t="s">
        <v>3666</v>
      </c>
      <c r="G494" s="26" t="s">
        <v>3673</v>
      </c>
      <c r="H494" s="422" t="s">
        <v>3674</v>
      </c>
      <c r="I494" s="26" t="s">
        <v>3675</v>
      </c>
      <c r="J494" s="26" t="s">
        <v>3676</v>
      </c>
      <c r="K494" s="26" t="s">
        <v>3677</v>
      </c>
      <c r="L494" s="72">
        <v>44846</v>
      </c>
      <c r="M494" s="93"/>
      <c r="N494" s="24">
        <f>IF(O494="","",VLOOKUP(O494,Mapping!AT:AU,2,FALSE))</f>
        <v>2</v>
      </c>
      <c r="O494" s="13" t="s">
        <v>1</v>
      </c>
    </row>
    <row r="495" spans="1:15" ht="15" customHeight="1">
      <c r="A495" s="97" t="s">
        <v>341</v>
      </c>
      <c r="B495" s="97" t="s">
        <v>342</v>
      </c>
      <c r="C495" s="244" t="s">
        <v>905</v>
      </c>
      <c r="D495" s="97"/>
      <c r="E495" s="424" t="s">
        <v>3672</v>
      </c>
      <c r="F495" s="482" t="s">
        <v>3666</v>
      </c>
      <c r="G495" s="26" t="s">
        <v>3673</v>
      </c>
      <c r="H495" s="422" t="s">
        <v>3674</v>
      </c>
      <c r="I495" s="26" t="s">
        <v>3675</v>
      </c>
      <c r="J495" s="26" t="s">
        <v>3676</v>
      </c>
      <c r="K495" s="26" t="s">
        <v>3677</v>
      </c>
      <c r="L495" s="72">
        <v>44846</v>
      </c>
      <c r="M495" s="93"/>
      <c r="N495" s="24">
        <f>IF(O495="","",VLOOKUP(O495,Mapping!AT:AU,2,FALSE))</f>
        <v>2</v>
      </c>
      <c r="O495" s="13" t="s">
        <v>1</v>
      </c>
    </row>
    <row r="496" spans="1:15" ht="15" customHeight="1">
      <c r="A496" s="97" t="s">
        <v>352</v>
      </c>
      <c r="B496" s="97" t="s">
        <v>353</v>
      </c>
      <c r="C496" s="244" t="s">
        <v>943</v>
      </c>
      <c r="D496" s="97"/>
      <c r="E496" s="424" t="s">
        <v>3672</v>
      </c>
      <c r="F496" s="482" t="s">
        <v>3666</v>
      </c>
      <c r="G496" s="26" t="s">
        <v>3673</v>
      </c>
      <c r="H496" s="422" t="s">
        <v>3674</v>
      </c>
      <c r="I496" s="26" t="s">
        <v>3675</v>
      </c>
      <c r="J496" s="26" t="s">
        <v>3676</v>
      </c>
      <c r="K496" s="26" t="s">
        <v>3677</v>
      </c>
      <c r="L496" s="72">
        <v>44846</v>
      </c>
      <c r="M496" s="93"/>
      <c r="N496" s="24">
        <f>IF(O496="","",VLOOKUP(O496,Mapping!AT:AU,2,FALSE))</f>
        <v>2</v>
      </c>
      <c r="O496" s="13" t="s">
        <v>1</v>
      </c>
    </row>
    <row r="497" spans="1:15" ht="15" customHeight="1">
      <c r="A497" s="97">
        <v>19920194</v>
      </c>
      <c r="B497" s="97" t="s">
        <v>223</v>
      </c>
      <c r="C497" s="244" t="s">
        <v>943</v>
      </c>
      <c r="D497" s="97"/>
      <c r="E497" s="424" t="s">
        <v>3672</v>
      </c>
      <c r="F497" s="482" t="s">
        <v>3666</v>
      </c>
      <c r="G497" s="26" t="s">
        <v>3673</v>
      </c>
      <c r="H497" s="422" t="s">
        <v>3674</v>
      </c>
      <c r="I497" s="26" t="s">
        <v>3675</v>
      </c>
      <c r="J497" s="26" t="s">
        <v>3676</v>
      </c>
      <c r="K497" s="26" t="s">
        <v>3677</v>
      </c>
      <c r="L497" s="72">
        <v>44846</v>
      </c>
      <c r="M497" s="93"/>
      <c r="N497" s="24">
        <f>IF(O497="","",VLOOKUP(O497,Mapping!AT:AU,2,FALSE))</f>
        <v>2</v>
      </c>
      <c r="O497" s="13" t="s">
        <v>1</v>
      </c>
    </row>
    <row r="498" spans="1:15" ht="15" customHeight="1">
      <c r="A498" s="97" t="s">
        <v>339</v>
      </c>
      <c r="B498" s="97" t="s">
        <v>340</v>
      </c>
      <c r="C498" s="244" t="s">
        <v>943</v>
      </c>
      <c r="D498" s="97"/>
      <c r="E498" s="424" t="s">
        <v>3672</v>
      </c>
      <c r="F498" s="482" t="s">
        <v>3666</v>
      </c>
      <c r="G498" s="26" t="s">
        <v>3673</v>
      </c>
      <c r="H498" s="422" t="s">
        <v>3674</v>
      </c>
      <c r="I498" s="26" t="s">
        <v>3675</v>
      </c>
      <c r="J498" s="26" t="s">
        <v>3676</v>
      </c>
      <c r="K498" s="26" t="s">
        <v>3677</v>
      </c>
      <c r="L498" s="72">
        <v>44846</v>
      </c>
      <c r="M498" s="93"/>
      <c r="N498" s="24">
        <f>IF(O498="","",VLOOKUP(O498,Mapping!AT:AU,2,FALSE))</f>
        <v>2</v>
      </c>
      <c r="O498" s="13" t="s">
        <v>1</v>
      </c>
    </row>
    <row r="499" spans="1:15" ht="15" customHeight="1">
      <c r="A499" s="97">
        <v>20185945</v>
      </c>
      <c r="B499" s="97" t="s">
        <v>266</v>
      </c>
      <c r="C499" s="244" t="s">
        <v>943</v>
      </c>
      <c r="D499" s="97"/>
      <c r="E499" s="424" t="s">
        <v>3672</v>
      </c>
      <c r="F499" s="482" t="s">
        <v>3666</v>
      </c>
      <c r="G499" s="26" t="s">
        <v>3673</v>
      </c>
      <c r="H499" s="422" t="s">
        <v>3674</v>
      </c>
      <c r="I499" s="26" t="s">
        <v>3675</v>
      </c>
      <c r="J499" s="26" t="s">
        <v>3676</v>
      </c>
      <c r="K499" s="26" t="s">
        <v>3677</v>
      </c>
      <c r="L499" s="72">
        <v>44846</v>
      </c>
      <c r="M499" s="93"/>
      <c r="N499" s="24">
        <f>IF(O499="","",VLOOKUP(O499,Mapping!AT:AU,2,FALSE))</f>
        <v>2</v>
      </c>
      <c r="O499" s="13" t="s">
        <v>1</v>
      </c>
    </row>
    <row r="500" spans="1:15" ht="15" customHeight="1">
      <c r="A500" s="217" t="s">
        <v>299</v>
      </c>
      <c r="B500" s="217" t="s">
        <v>300</v>
      </c>
      <c r="C500" s="423" t="s">
        <v>943</v>
      </c>
      <c r="D500" s="97"/>
      <c r="E500" s="424" t="s">
        <v>3672</v>
      </c>
      <c r="F500" s="482" t="s">
        <v>3666</v>
      </c>
      <c r="G500" s="26" t="s">
        <v>3673</v>
      </c>
      <c r="H500" s="422" t="s">
        <v>3674</v>
      </c>
      <c r="I500" s="26" t="s">
        <v>3675</v>
      </c>
      <c r="J500" s="26" t="s">
        <v>3676</v>
      </c>
      <c r="K500" s="26" t="s">
        <v>3677</v>
      </c>
      <c r="L500" s="72">
        <v>44846</v>
      </c>
      <c r="M500" s="93"/>
      <c r="N500" s="24">
        <f>IF(O500="","",VLOOKUP(O500,Mapping!AT:AU,2,FALSE))</f>
        <v>2</v>
      </c>
      <c r="O500" s="13" t="s">
        <v>1</v>
      </c>
    </row>
    <row r="501" spans="1:15" ht="15" customHeight="1">
      <c r="A501" s="217">
        <v>19910334</v>
      </c>
      <c r="B501" s="217" t="s">
        <v>216</v>
      </c>
      <c r="C501" s="423" t="s">
        <v>943</v>
      </c>
      <c r="D501" s="97"/>
      <c r="E501" s="424" t="s">
        <v>3672</v>
      </c>
      <c r="F501" s="482" t="s">
        <v>3666</v>
      </c>
      <c r="G501" s="26" t="s">
        <v>3673</v>
      </c>
      <c r="H501" s="422" t="s">
        <v>3674</v>
      </c>
      <c r="I501" s="26" t="s">
        <v>3675</v>
      </c>
      <c r="J501" s="26" t="s">
        <v>3676</v>
      </c>
      <c r="K501" s="26" t="s">
        <v>3677</v>
      </c>
      <c r="L501" s="72">
        <v>44846</v>
      </c>
      <c r="M501" s="93"/>
      <c r="N501" s="24">
        <f>IF(O501="","",VLOOKUP(O501,Mapping!AT:AU,2,FALSE))</f>
        <v>2</v>
      </c>
      <c r="O501" s="13" t="s">
        <v>1</v>
      </c>
    </row>
    <row r="502" spans="1:15" ht="15" customHeight="1">
      <c r="A502" s="217" t="s">
        <v>348</v>
      </c>
      <c r="B502" s="217" t="s">
        <v>349</v>
      </c>
      <c r="C502" s="423" t="s">
        <v>905</v>
      </c>
      <c r="D502" s="97"/>
      <c r="E502" s="424" t="s">
        <v>3672</v>
      </c>
      <c r="F502" s="482" t="s">
        <v>3666</v>
      </c>
      <c r="G502" s="26" t="s">
        <v>3673</v>
      </c>
      <c r="H502" s="422" t="s">
        <v>3674</v>
      </c>
      <c r="I502" s="26" t="s">
        <v>3675</v>
      </c>
      <c r="J502" s="26" t="s">
        <v>3676</v>
      </c>
      <c r="K502" s="26" t="s">
        <v>3677</v>
      </c>
      <c r="L502" s="72">
        <v>44846</v>
      </c>
      <c r="M502" s="93"/>
      <c r="N502" s="24">
        <f>IF(O502="","",VLOOKUP(O502,Mapping!AT:AU,2,FALSE))</f>
        <v>2</v>
      </c>
      <c r="O502" s="13" t="s">
        <v>1</v>
      </c>
    </row>
    <row r="503" spans="1:15" ht="15" customHeight="1">
      <c r="A503" s="217">
        <v>20185935</v>
      </c>
      <c r="B503" s="217" t="s">
        <v>265</v>
      </c>
      <c r="C503" s="423" t="s">
        <v>943</v>
      </c>
      <c r="D503" s="97"/>
      <c r="E503" s="424" t="s">
        <v>3672</v>
      </c>
      <c r="F503" s="482" t="s">
        <v>3666</v>
      </c>
      <c r="G503" s="26" t="s">
        <v>3673</v>
      </c>
      <c r="H503" s="422" t="s">
        <v>3674</v>
      </c>
      <c r="I503" s="26" t="s">
        <v>3675</v>
      </c>
      <c r="J503" s="26" t="s">
        <v>3676</v>
      </c>
      <c r="K503" s="26" t="s">
        <v>3677</v>
      </c>
      <c r="L503" s="72">
        <v>44846</v>
      </c>
      <c r="M503" s="93"/>
      <c r="N503" s="24">
        <f>IF(O503="","",VLOOKUP(O503,Mapping!AT:AU,2,FALSE))</f>
        <v>2</v>
      </c>
      <c r="O503" s="13" t="s">
        <v>1</v>
      </c>
    </row>
    <row r="504" spans="1:15" ht="15" customHeight="1">
      <c r="A504" s="217">
        <v>20030099</v>
      </c>
      <c r="B504" s="217" t="s">
        <v>242</v>
      </c>
      <c r="C504" s="423" t="s">
        <v>905</v>
      </c>
      <c r="D504" s="97"/>
      <c r="E504" s="424" t="s">
        <v>3672</v>
      </c>
      <c r="F504" s="482" t="s">
        <v>3666</v>
      </c>
      <c r="G504" s="26" t="s">
        <v>3673</v>
      </c>
      <c r="H504" s="422" t="s">
        <v>3674</v>
      </c>
      <c r="I504" s="26" t="s">
        <v>3675</v>
      </c>
      <c r="J504" s="26" t="s">
        <v>3676</v>
      </c>
      <c r="K504" s="26" t="s">
        <v>3677</v>
      </c>
      <c r="L504" s="72">
        <v>44846</v>
      </c>
      <c r="M504" s="93"/>
      <c r="N504" s="24">
        <f>IF(O504="","",VLOOKUP(O504,Mapping!AT:AU,2,FALSE))</f>
        <v>2</v>
      </c>
      <c r="O504" s="13" t="s">
        <v>1</v>
      </c>
    </row>
    <row r="505" spans="1:15" ht="15" customHeight="1">
      <c r="A505" s="217">
        <v>20050102</v>
      </c>
      <c r="B505" s="217" t="s">
        <v>244</v>
      </c>
      <c r="C505" s="423" t="s">
        <v>943</v>
      </c>
      <c r="D505" s="97"/>
      <c r="E505" s="424" t="s">
        <v>3672</v>
      </c>
      <c r="F505" s="482" t="s">
        <v>3666</v>
      </c>
      <c r="G505" s="26" t="s">
        <v>3673</v>
      </c>
      <c r="H505" s="422" t="s">
        <v>3674</v>
      </c>
      <c r="I505" s="26" t="s">
        <v>3675</v>
      </c>
      <c r="J505" s="26" t="s">
        <v>3676</v>
      </c>
      <c r="K505" s="26" t="s">
        <v>3677</v>
      </c>
      <c r="L505" s="72">
        <v>44846</v>
      </c>
      <c r="M505" s="93"/>
      <c r="N505" s="24">
        <f>IF(O505="","",VLOOKUP(O505,Mapping!AT:AU,2,FALSE))</f>
        <v>2</v>
      </c>
      <c r="O505" s="13" t="s">
        <v>1</v>
      </c>
    </row>
    <row r="506" spans="1:15" ht="15" customHeight="1">
      <c r="A506" s="217">
        <v>19980098</v>
      </c>
      <c r="B506" s="217" t="s">
        <v>237</v>
      </c>
      <c r="C506" s="423" t="s">
        <v>905</v>
      </c>
      <c r="D506" s="97"/>
      <c r="E506" s="424" t="s">
        <v>3672</v>
      </c>
      <c r="F506" s="482" t="s">
        <v>3666</v>
      </c>
      <c r="G506" s="26" t="s">
        <v>3673</v>
      </c>
      <c r="H506" s="422" t="s">
        <v>3674</v>
      </c>
      <c r="I506" s="26" t="s">
        <v>3675</v>
      </c>
      <c r="J506" s="26" t="s">
        <v>3676</v>
      </c>
      <c r="K506" s="26" t="s">
        <v>3677</v>
      </c>
      <c r="L506" s="72">
        <v>44846</v>
      </c>
      <c r="M506" s="93"/>
      <c r="N506" s="24">
        <f>IF(O506="","",VLOOKUP(O506,Mapping!AT:AU,2,FALSE))</f>
        <v>2</v>
      </c>
      <c r="O506" s="13" t="s">
        <v>1</v>
      </c>
    </row>
    <row r="507" spans="1:15" ht="15" customHeight="1">
      <c r="A507" s="217">
        <v>19920035</v>
      </c>
      <c r="B507" s="217" t="s">
        <v>218</v>
      </c>
      <c r="C507" s="423" t="s">
        <v>943</v>
      </c>
      <c r="D507" s="97"/>
      <c r="E507" s="424" t="s">
        <v>3672</v>
      </c>
      <c r="F507" s="482" t="s">
        <v>3666</v>
      </c>
      <c r="G507" s="26" t="s">
        <v>3673</v>
      </c>
      <c r="H507" s="422" t="s">
        <v>3674</v>
      </c>
      <c r="I507" s="26" t="s">
        <v>3675</v>
      </c>
      <c r="J507" s="26" t="s">
        <v>3676</v>
      </c>
      <c r="K507" s="26" t="s">
        <v>3677</v>
      </c>
      <c r="L507" s="72">
        <v>44846</v>
      </c>
      <c r="M507" s="93"/>
      <c r="N507" s="24">
        <f>IF(O507="","",VLOOKUP(O507,Mapping!AT:AU,2,FALSE))</f>
        <v>2</v>
      </c>
      <c r="O507" s="13" t="s">
        <v>1</v>
      </c>
    </row>
    <row r="508" spans="1:15" ht="15" customHeight="1">
      <c r="A508" s="217">
        <v>19980098</v>
      </c>
      <c r="B508" s="217" t="s">
        <v>237</v>
      </c>
      <c r="C508" s="423" t="s">
        <v>925</v>
      </c>
      <c r="D508" s="97"/>
      <c r="E508" s="424" t="s">
        <v>3672</v>
      </c>
      <c r="F508" s="482" t="s">
        <v>3666</v>
      </c>
      <c r="G508" s="26" t="s">
        <v>3673</v>
      </c>
      <c r="H508" s="422" t="s">
        <v>3674</v>
      </c>
      <c r="I508" s="26" t="s">
        <v>3675</v>
      </c>
      <c r="J508" s="26" t="s">
        <v>3676</v>
      </c>
      <c r="K508" s="26" t="s">
        <v>3677</v>
      </c>
      <c r="L508" s="72">
        <v>44846</v>
      </c>
      <c r="M508" s="93"/>
      <c r="N508" s="24">
        <f>IF(O508="","",VLOOKUP(O508,Mapping!AT:AU,2,FALSE))</f>
        <v>2</v>
      </c>
      <c r="O508" s="13" t="s">
        <v>1</v>
      </c>
    </row>
    <row r="509" spans="1:15" ht="15" customHeight="1">
      <c r="A509" s="217">
        <v>19960052</v>
      </c>
      <c r="B509" s="217" t="s">
        <v>234</v>
      </c>
      <c r="C509" s="423" t="s">
        <v>925</v>
      </c>
      <c r="D509" s="97"/>
      <c r="E509" s="424" t="s">
        <v>3672</v>
      </c>
      <c r="F509" s="482" t="s">
        <v>3666</v>
      </c>
      <c r="G509" s="26" t="s">
        <v>3673</v>
      </c>
      <c r="H509" s="422" t="s">
        <v>3674</v>
      </c>
      <c r="I509" s="26" t="s">
        <v>3675</v>
      </c>
      <c r="J509" s="26" t="s">
        <v>3676</v>
      </c>
      <c r="K509" s="26" t="s">
        <v>3677</v>
      </c>
      <c r="L509" s="72">
        <v>44846</v>
      </c>
      <c r="M509" s="93"/>
      <c r="N509" s="24">
        <f>IF(O509="","",VLOOKUP(O509,Mapping!AT:AU,2,FALSE))</f>
        <v>2</v>
      </c>
      <c r="O509" s="13" t="s">
        <v>1</v>
      </c>
    </row>
    <row r="510" spans="1:15" ht="15" customHeight="1">
      <c r="A510" s="217">
        <v>20185910</v>
      </c>
      <c r="B510" s="217" t="s">
        <v>264</v>
      </c>
      <c r="C510" s="423" t="s">
        <v>905</v>
      </c>
      <c r="D510" s="97"/>
      <c r="E510" s="424" t="s">
        <v>3672</v>
      </c>
      <c r="F510" s="482" t="s">
        <v>3666</v>
      </c>
      <c r="G510" s="26" t="s">
        <v>3673</v>
      </c>
      <c r="H510" s="422" t="s">
        <v>3674</v>
      </c>
      <c r="I510" s="26" t="s">
        <v>3675</v>
      </c>
      <c r="J510" s="26" t="s">
        <v>3676</v>
      </c>
      <c r="K510" s="26" t="s">
        <v>3677</v>
      </c>
      <c r="L510" s="72">
        <v>44846</v>
      </c>
      <c r="M510" s="93"/>
      <c r="N510" s="24">
        <f>IF(O510="","",VLOOKUP(O510,Mapping!AT:AU,2,FALSE))</f>
        <v>2</v>
      </c>
      <c r="O510" s="13" t="s">
        <v>1</v>
      </c>
    </row>
    <row r="511" spans="1:15" ht="15" customHeight="1">
      <c r="A511" s="217">
        <v>20110477</v>
      </c>
      <c r="B511" s="217" t="s">
        <v>251</v>
      </c>
      <c r="C511" s="423" t="s">
        <v>943</v>
      </c>
      <c r="D511" s="97"/>
      <c r="E511" s="424" t="s">
        <v>3672</v>
      </c>
      <c r="F511" s="482" t="s">
        <v>3666</v>
      </c>
      <c r="G511" s="26" t="s">
        <v>3673</v>
      </c>
      <c r="H511" s="422" t="s">
        <v>3674</v>
      </c>
      <c r="I511" s="26" t="s">
        <v>3675</v>
      </c>
      <c r="J511" s="26" t="s">
        <v>3676</v>
      </c>
      <c r="K511" s="26" t="s">
        <v>3677</v>
      </c>
      <c r="L511" s="72">
        <v>44846</v>
      </c>
      <c r="M511" s="93"/>
      <c r="N511" s="24">
        <f>IF(O511="","",VLOOKUP(O511,Mapping!AT:AU,2,FALSE))</f>
        <v>2</v>
      </c>
      <c r="O511" s="13" t="s">
        <v>1</v>
      </c>
    </row>
    <row r="512" spans="1:15" ht="15" customHeight="1">
      <c r="A512" s="217" t="s">
        <v>346</v>
      </c>
      <c r="B512" s="217" t="s">
        <v>347</v>
      </c>
      <c r="C512" s="423" t="s">
        <v>905</v>
      </c>
      <c r="D512" s="97"/>
      <c r="E512" s="424" t="s">
        <v>3672</v>
      </c>
      <c r="F512" s="482" t="s">
        <v>3666</v>
      </c>
      <c r="G512" s="26" t="s">
        <v>3673</v>
      </c>
      <c r="H512" s="422" t="s">
        <v>3674</v>
      </c>
      <c r="I512" s="26" t="s">
        <v>3675</v>
      </c>
      <c r="J512" s="26" t="s">
        <v>3676</v>
      </c>
      <c r="K512" s="26" t="s">
        <v>3677</v>
      </c>
      <c r="L512" s="72">
        <v>44846</v>
      </c>
      <c r="M512" s="93"/>
      <c r="N512" s="24">
        <f>IF(O512="","",VLOOKUP(O512,Mapping!AT:AU,2,FALSE))</f>
        <v>2</v>
      </c>
      <c r="O512" s="13" t="s">
        <v>1</v>
      </c>
    </row>
    <row r="513" spans="1:15" ht="15" customHeight="1">
      <c r="A513" s="217">
        <v>20100742</v>
      </c>
      <c r="B513" s="217" t="s">
        <v>247</v>
      </c>
      <c r="C513" s="423" t="s">
        <v>905</v>
      </c>
      <c r="D513" s="97"/>
      <c r="E513" s="424" t="s">
        <v>3672</v>
      </c>
      <c r="F513" s="482" t="s">
        <v>3666</v>
      </c>
      <c r="G513" s="26" t="s">
        <v>3673</v>
      </c>
      <c r="H513" s="422" t="s">
        <v>3674</v>
      </c>
      <c r="I513" s="26" t="s">
        <v>3675</v>
      </c>
      <c r="J513" s="26" t="s">
        <v>3676</v>
      </c>
      <c r="K513" s="26" t="s">
        <v>3677</v>
      </c>
      <c r="L513" s="72">
        <v>44846</v>
      </c>
      <c r="M513" s="93"/>
      <c r="N513" s="24">
        <f>IF(O513="","",VLOOKUP(O513,Mapping!AT:AU,2,FALSE))</f>
        <v>2</v>
      </c>
      <c r="O513" s="13" t="s">
        <v>1</v>
      </c>
    </row>
    <row r="514" spans="1:15" ht="15" customHeight="1">
      <c r="A514" s="217" t="s">
        <v>593</v>
      </c>
      <c r="B514" s="217" t="s">
        <v>594</v>
      </c>
      <c r="C514" s="423" t="s">
        <v>943</v>
      </c>
      <c r="D514" s="97"/>
      <c r="E514" s="424" t="s">
        <v>3672</v>
      </c>
      <c r="F514" s="482" t="s">
        <v>3666</v>
      </c>
      <c r="G514" s="26" t="s">
        <v>3673</v>
      </c>
      <c r="H514" s="422" t="s">
        <v>3674</v>
      </c>
      <c r="I514" s="26" t="s">
        <v>3675</v>
      </c>
      <c r="J514" s="26" t="s">
        <v>3676</v>
      </c>
      <c r="K514" s="26" t="s">
        <v>3677</v>
      </c>
      <c r="L514" s="72">
        <v>44846</v>
      </c>
      <c r="M514" s="93"/>
      <c r="N514" s="24">
        <f>IF(O514="","",VLOOKUP(O514,Mapping!AT:AU,2,FALSE))</f>
        <v>2</v>
      </c>
      <c r="O514" s="13" t="s">
        <v>1</v>
      </c>
    </row>
    <row r="515" spans="1:15" ht="15" customHeight="1">
      <c r="A515" s="217" t="s">
        <v>312</v>
      </c>
      <c r="B515" s="217" t="s">
        <v>313</v>
      </c>
      <c r="C515" s="423" t="s">
        <v>925</v>
      </c>
      <c r="D515" s="97"/>
      <c r="E515" s="424" t="s">
        <v>3672</v>
      </c>
      <c r="F515" s="482" t="s">
        <v>3666</v>
      </c>
      <c r="G515" s="26" t="s">
        <v>3673</v>
      </c>
      <c r="H515" s="422" t="s">
        <v>3674</v>
      </c>
      <c r="I515" s="26" t="s">
        <v>3675</v>
      </c>
      <c r="J515" s="26" t="s">
        <v>3676</v>
      </c>
      <c r="K515" s="26" t="s">
        <v>3677</v>
      </c>
      <c r="L515" s="72">
        <v>44846</v>
      </c>
      <c r="M515" s="93"/>
      <c r="N515" s="24">
        <f>IF(O515="","",VLOOKUP(O515,Mapping!AT:AU,2,FALSE))</f>
        <v>2</v>
      </c>
      <c r="O515" s="13" t="s">
        <v>1</v>
      </c>
    </row>
    <row r="516" spans="1:15" ht="15" customHeight="1">
      <c r="A516" s="217" t="s">
        <v>405</v>
      </c>
      <c r="B516" s="217" t="s">
        <v>406</v>
      </c>
      <c r="C516" s="423" t="s">
        <v>925</v>
      </c>
      <c r="D516" s="97"/>
      <c r="E516" s="424" t="s">
        <v>3672</v>
      </c>
      <c r="F516" s="482" t="s">
        <v>3666</v>
      </c>
      <c r="G516" s="26" t="s">
        <v>3673</v>
      </c>
      <c r="H516" s="422" t="s">
        <v>3674</v>
      </c>
      <c r="I516" s="26" t="s">
        <v>3675</v>
      </c>
      <c r="J516" s="26" t="s">
        <v>3676</v>
      </c>
      <c r="K516" s="26" t="s">
        <v>3677</v>
      </c>
      <c r="L516" s="72">
        <v>44846</v>
      </c>
      <c r="M516" s="93"/>
      <c r="N516" s="24">
        <f>IF(O516="","",VLOOKUP(O516,Mapping!AT:AU,2,FALSE))</f>
        <v>2</v>
      </c>
      <c r="O516" s="13" t="s">
        <v>1</v>
      </c>
    </row>
    <row r="517" spans="1:15" ht="15" customHeight="1">
      <c r="A517" s="217">
        <v>20130400</v>
      </c>
      <c r="B517" s="217" t="s">
        <v>255</v>
      </c>
      <c r="C517" s="423" t="s">
        <v>905</v>
      </c>
      <c r="D517" s="97"/>
      <c r="E517" s="424" t="s">
        <v>3672</v>
      </c>
      <c r="F517" s="482" t="s">
        <v>3666</v>
      </c>
      <c r="G517" s="26" t="s">
        <v>3673</v>
      </c>
      <c r="H517" s="422" t="s">
        <v>3674</v>
      </c>
      <c r="I517" s="26" t="s">
        <v>3675</v>
      </c>
      <c r="J517" s="26" t="s">
        <v>3676</v>
      </c>
      <c r="K517" s="26" t="s">
        <v>3677</v>
      </c>
      <c r="L517" s="72">
        <v>44846</v>
      </c>
      <c r="M517" s="93"/>
      <c r="N517" s="24">
        <f>IF(O517="","",VLOOKUP(O517,Mapping!AT:AU,2,FALSE))</f>
        <v>2</v>
      </c>
      <c r="O517" s="13" t="s">
        <v>1</v>
      </c>
    </row>
    <row r="518" spans="1:15" ht="15" customHeight="1">
      <c r="A518" s="217" t="s">
        <v>271</v>
      </c>
      <c r="B518" s="217" t="s">
        <v>272</v>
      </c>
      <c r="C518" s="423" t="s">
        <v>905</v>
      </c>
      <c r="D518" s="97"/>
      <c r="E518" s="424" t="s">
        <v>3672</v>
      </c>
      <c r="F518" s="482" t="s">
        <v>3666</v>
      </c>
      <c r="G518" s="26" t="s">
        <v>3673</v>
      </c>
      <c r="H518" s="422" t="s">
        <v>3674</v>
      </c>
      <c r="I518" s="26" t="s">
        <v>3675</v>
      </c>
      <c r="J518" s="26" t="s">
        <v>3676</v>
      </c>
      <c r="K518" s="26" t="s">
        <v>3677</v>
      </c>
      <c r="L518" s="72">
        <v>44846</v>
      </c>
      <c r="M518" s="93"/>
      <c r="N518" s="24">
        <f>IF(O518="","",VLOOKUP(O518,Mapping!AT:AU,2,FALSE))</f>
        <v>2</v>
      </c>
      <c r="O518" s="13" t="s">
        <v>1</v>
      </c>
    </row>
    <row r="519" spans="1:15" ht="15" customHeight="1">
      <c r="A519" s="217" t="s">
        <v>282</v>
      </c>
      <c r="B519" s="217" t="s">
        <v>283</v>
      </c>
      <c r="C519" s="423" t="s">
        <v>905</v>
      </c>
      <c r="D519" s="97"/>
      <c r="E519" s="424" t="s">
        <v>3672</v>
      </c>
      <c r="F519" s="482" t="s">
        <v>3666</v>
      </c>
      <c r="G519" s="26" t="s">
        <v>3673</v>
      </c>
      <c r="H519" s="422" t="s">
        <v>3674</v>
      </c>
      <c r="I519" s="26" t="s">
        <v>3675</v>
      </c>
      <c r="J519" s="26" t="s">
        <v>3676</v>
      </c>
      <c r="K519" s="26" t="s">
        <v>3677</v>
      </c>
      <c r="L519" s="72">
        <v>44846</v>
      </c>
      <c r="M519" s="93"/>
      <c r="N519" s="24">
        <f>IF(O519="","",VLOOKUP(O519,Mapping!AT:AU,2,FALSE))</f>
        <v>2</v>
      </c>
      <c r="O519" s="13" t="s">
        <v>1</v>
      </c>
    </row>
    <row r="520" spans="1:15" ht="15" customHeight="1">
      <c r="A520" s="217" t="s">
        <v>278</v>
      </c>
      <c r="B520" s="217" t="s">
        <v>279</v>
      </c>
      <c r="C520" s="423" t="s">
        <v>925</v>
      </c>
      <c r="D520" s="97"/>
      <c r="E520" s="424" t="s">
        <v>3672</v>
      </c>
      <c r="F520" s="482" t="s">
        <v>3666</v>
      </c>
      <c r="G520" s="26" t="s">
        <v>3673</v>
      </c>
      <c r="H520" s="422" t="s">
        <v>3674</v>
      </c>
      <c r="I520" s="26" t="s">
        <v>3675</v>
      </c>
      <c r="J520" s="26" t="s">
        <v>3676</v>
      </c>
      <c r="K520" s="26" t="s">
        <v>3677</v>
      </c>
      <c r="L520" s="72">
        <v>44846</v>
      </c>
      <c r="M520" s="93"/>
      <c r="N520" s="24">
        <f>IF(O520="","",VLOOKUP(O520,Mapping!AT:AU,2,FALSE))</f>
        <v>2</v>
      </c>
      <c r="O520" s="13" t="s">
        <v>1</v>
      </c>
    </row>
    <row r="521" spans="1:15" ht="15" customHeight="1">
      <c r="A521" s="217" t="s">
        <v>278</v>
      </c>
      <c r="B521" s="217" t="s">
        <v>279</v>
      </c>
      <c r="C521" s="423" t="s">
        <v>943</v>
      </c>
      <c r="D521" s="97"/>
      <c r="E521" s="424" t="s">
        <v>3672</v>
      </c>
      <c r="F521" s="482" t="s">
        <v>3666</v>
      </c>
      <c r="G521" s="26" t="s">
        <v>3673</v>
      </c>
      <c r="H521" s="422" t="s">
        <v>3674</v>
      </c>
      <c r="I521" s="26" t="s">
        <v>3675</v>
      </c>
      <c r="J521" s="26" t="s">
        <v>3676</v>
      </c>
      <c r="K521" s="26" t="s">
        <v>3677</v>
      </c>
      <c r="L521" s="72">
        <v>44846</v>
      </c>
      <c r="M521" s="93"/>
      <c r="N521" s="24">
        <f>IF(O521="","",VLOOKUP(O521,Mapping!AT:AU,2,FALSE))</f>
        <v>2</v>
      </c>
      <c r="O521" s="13" t="s">
        <v>1</v>
      </c>
    </row>
    <row r="522" spans="1:15" ht="15" customHeight="1">
      <c r="A522" s="217">
        <v>20030099</v>
      </c>
      <c r="B522" s="217" t="s">
        <v>242</v>
      </c>
      <c r="C522" s="423" t="s">
        <v>925</v>
      </c>
      <c r="D522" s="97"/>
      <c r="E522" s="424" t="s">
        <v>3672</v>
      </c>
      <c r="F522" s="482" t="s">
        <v>3666</v>
      </c>
      <c r="G522" s="26" t="s">
        <v>3673</v>
      </c>
      <c r="H522" s="422" t="s">
        <v>3674</v>
      </c>
      <c r="I522" s="26" t="s">
        <v>3675</v>
      </c>
      <c r="J522" s="26" t="s">
        <v>3676</v>
      </c>
      <c r="K522" s="26" t="s">
        <v>3677</v>
      </c>
      <c r="L522" s="72">
        <v>44846</v>
      </c>
      <c r="M522" s="93"/>
      <c r="N522" s="24">
        <f>IF(O522="","",VLOOKUP(O522,Mapping!AT:AU,2,FALSE))</f>
        <v>2</v>
      </c>
      <c r="O522" s="13" t="s">
        <v>1</v>
      </c>
    </row>
    <row r="523" spans="1:15" ht="15" customHeight="1">
      <c r="A523" s="217" t="s">
        <v>295</v>
      </c>
      <c r="B523" s="217" t="s">
        <v>296</v>
      </c>
      <c r="C523" s="423" t="s">
        <v>925</v>
      </c>
      <c r="D523" s="97"/>
      <c r="E523" s="424" t="s">
        <v>3672</v>
      </c>
      <c r="F523" s="482" t="s">
        <v>3666</v>
      </c>
      <c r="G523" s="26" t="s">
        <v>3673</v>
      </c>
      <c r="H523" s="422" t="s">
        <v>3674</v>
      </c>
      <c r="I523" s="26" t="s">
        <v>3675</v>
      </c>
      <c r="J523" s="26" t="s">
        <v>3676</v>
      </c>
      <c r="K523" s="26" t="s">
        <v>3677</v>
      </c>
      <c r="L523" s="72">
        <v>44846</v>
      </c>
      <c r="M523" s="93"/>
      <c r="N523" s="24">
        <f>IF(O523="","",VLOOKUP(O523,Mapping!AT:AU,2,FALSE))</f>
        <v>2</v>
      </c>
      <c r="O523" s="13" t="s">
        <v>1</v>
      </c>
    </row>
    <row r="524" spans="1:15" ht="15" customHeight="1">
      <c r="A524" s="217" t="s">
        <v>295</v>
      </c>
      <c r="B524" s="217" t="s">
        <v>296</v>
      </c>
      <c r="C524" s="423" t="s">
        <v>943</v>
      </c>
      <c r="D524" s="97"/>
      <c r="E524" s="424" t="s">
        <v>3672</v>
      </c>
      <c r="F524" s="482" t="s">
        <v>3666</v>
      </c>
      <c r="G524" s="26" t="s">
        <v>3673</v>
      </c>
      <c r="H524" s="422" t="s">
        <v>3674</v>
      </c>
      <c r="I524" s="26" t="s">
        <v>3675</v>
      </c>
      <c r="J524" s="26" t="s">
        <v>3676</v>
      </c>
      <c r="K524" s="26" t="s">
        <v>3677</v>
      </c>
      <c r="L524" s="72">
        <v>44846</v>
      </c>
      <c r="M524" s="93"/>
      <c r="N524" s="24">
        <f>IF(O524="","",VLOOKUP(O524,Mapping!AT:AU,2,FALSE))</f>
        <v>2</v>
      </c>
      <c r="O524" s="13" t="s">
        <v>1</v>
      </c>
    </row>
    <row r="525" spans="1:15" ht="15" customHeight="1">
      <c r="A525" s="217" t="s">
        <v>293</v>
      </c>
      <c r="B525" s="217" t="s">
        <v>294</v>
      </c>
      <c r="C525" s="423" t="s">
        <v>925</v>
      </c>
      <c r="D525" s="97"/>
      <c r="E525" s="424" t="s">
        <v>3672</v>
      </c>
      <c r="F525" s="482" t="s">
        <v>3666</v>
      </c>
      <c r="G525" s="26" t="s">
        <v>3673</v>
      </c>
      <c r="H525" s="422" t="s">
        <v>3674</v>
      </c>
      <c r="I525" s="26" t="s">
        <v>3675</v>
      </c>
      <c r="J525" s="26" t="s">
        <v>3676</v>
      </c>
      <c r="K525" s="26" t="s">
        <v>3677</v>
      </c>
      <c r="L525" s="72">
        <v>44846</v>
      </c>
      <c r="M525" s="93"/>
      <c r="N525" s="24">
        <f>IF(O525="","",VLOOKUP(O525,Mapping!AT:AU,2,FALSE))</f>
        <v>2</v>
      </c>
      <c r="O525" s="13" t="s">
        <v>1</v>
      </c>
    </row>
    <row r="526" spans="1:15" ht="15" customHeight="1">
      <c r="A526" s="217" t="s">
        <v>293</v>
      </c>
      <c r="B526" s="217" t="s">
        <v>294</v>
      </c>
      <c r="C526" s="423" t="s">
        <v>943</v>
      </c>
      <c r="D526" s="97"/>
      <c r="E526" s="424" t="s">
        <v>3672</v>
      </c>
      <c r="F526" s="482" t="s">
        <v>3666</v>
      </c>
      <c r="G526" s="26" t="s">
        <v>3673</v>
      </c>
      <c r="H526" s="422" t="s">
        <v>3674</v>
      </c>
      <c r="I526" s="26" t="s">
        <v>3675</v>
      </c>
      <c r="J526" s="26" t="s">
        <v>3676</v>
      </c>
      <c r="K526" s="26" t="s">
        <v>3677</v>
      </c>
      <c r="L526" s="72">
        <v>44846</v>
      </c>
      <c r="M526" s="93"/>
      <c r="N526" s="24">
        <f>IF(O526="","",VLOOKUP(O526,Mapping!AT:AU,2,FALSE))</f>
        <v>2</v>
      </c>
      <c r="O526" s="13" t="s">
        <v>1</v>
      </c>
    </row>
    <row r="527" spans="1:15" ht="15" customHeight="1">
      <c r="A527" s="217">
        <v>20150975</v>
      </c>
      <c r="B527" s="217" t="s">
        <v>261</v>
      </c>
      <c r="C527" s="423" t="s">
        <v>925</v>
      </c>
      <c r="D527" s="97"/>
      <c r="E527" s="424" t="s">
        <v>3672</v>
      </c>
      <c r="F527" s="482" t="s">
        <v>3666</v>
      </c>
      <c r="G527" s="26" t="s">
        <v>3673</v>
      </c>
      <c r="H527" s="422" t="s">
        <v>3674</v>
      </c>
      <c r="I527" s="26" t="s">
        <v>3675</v>
      </c>
      <c r="J527" s="26" t="s">
        <v>3676</v>
      </c>
      <c r="K527" s="26" t="s">
        <v>3677</v>
      </c>
      <c r="L527" s="72">
        <v>44846</v>
      </c>
      <c r="M527" s="93"/>
      <c r="N527" s="24">
        <f>IF(O527="","",VLOOKUP(O527,Mapping!AT:AU,2,FALSE))</f>
        <v>2</v>
      </c>
      <c r="O527" s="13" t="s">
        <v>1</v>
      </c>
    </row>
    <row r="528" spans="1:15" ht="15" customHeight="1">
      <c r="A528" s="217">
        <v>20150975</v>
      </c>
      <c r="B528" s="217" t="s">
        <v>261</v>
      </c>
      <c r="C528" s="423" t="s">
        <v>943</v>
      </c>
      <c r="D528" s="97"/>
      <c r="E528" s="424" t="s">
        <v>3672</v>
      </c>
      <c r="F528" s="482" t="s">
        <v>3666</v>
      </c>
      <c r="G528" s="26" t="s">
        <v>3673</v>
      </c>
      <c r="H528" s="422" t="s">
        <v>3674</v>
      </c>
      <c r="I528" s="26" t="s">
        <v>3675</v>
      </c>
      <c r="J528" s="26" t="s">
        <v>3676</v>
      </c>
      <c r="K528" s="26" t="s">
        <v>3677</v>
      </c>
      <c r="L528" s="72">
        <v>44846</v>
      </c>
      <c r="M528" s="93"/>
      <c r="N528" s="24">
        <f>IF(O528="","",VLOOKUP(O528,Mapping!AT:AU,2,FALSE))</f>
        <v>2</v>
      </c>
      <c r="O528" s="13" t="s">
        <v>1</v>
      </c>
    </row>
    <row r="529" spans="1:15" ht="15" customHeight="1">
      <c r="A529" s="217" t="s">
        <v>322</v>
      </c>
      <c r="B529" s="217" t="s">
        <v>323</v>
      </c>
      <c r="C529" s="423" t="s">
        <v>905</v>
      </c>
      <c r="D529" s="97"/>
      <c r="E529" s="424" t="s">
        <v>3672</v>
      </c>
      <c r="F529" s="482" t="s">
        <v>3666</v>
      </c>
      <c r="G529" s="26" t="s">
        <v>3673</v>
      </c>
      <c r="H529" s="422" t="s">
        <v>3674</v>
      </c>
      <c r="I529" s="26" t="s">
        <v>3675</v>
      </c>
      <c r="J529" s="26" t="s">
        <v>3676</v>
      </c>
      <c r="K529" s="26" t="s">
        <v>3677</v>
      </c>
      <c r="L529" s="72">
        <v>44846</v>
      </c>
      <c r="M529" s="93"/>
      <c r="N529" s="24">
        <f>IF(O529="","",VLOOKUP(O529,Mapping!AT:AU,2,FALSE))</f>
        <v>2</v>
      </c>
      <c r="O529" s="13" t="s">
        <v>1</v>
      </c>
    </row>
    <row r="530" spans="1:15" ht="15" customHeight="1">
      <c r="A530" s="217">
        <v>19930222</v>
      </c>
      <c r="B530" s="217" t="s">
        <v>229</v>
      </c>
      <c r="C530" s="423" t="s">
        <v>905</v>
      </c>
      <c r="D530" s="97"/>
      <c r="E530" s="424" t="s">
        <v>3672</v>
      </c>
      <c r="F530" s="482" t="s">
        <v>3666</v>
      </c>
      <c r="G530" s="26" t="s">
        <v>3673</v>
      </c>
      <c r="H530" s="422" t="s">
        <v>3674</v>
      </c>
      <c r="I530" s="26" t="s">
        <v>3675</v>
      </c>
      <c r="J530" s="26" t="s">
        <v>3676</v>
      </c>
      <c r="K530" s="26" t="s">
        <v>3677</v>
      </c>
      <c r="L530" s="72">
        <v>44846</v>
      </c>
      <c r="M530" s="93"/>
      <c r="N530" s="24">
        <f>IF(O530="","",VLOOKUP(O530,Mapping!AT:AU,2,FALSE))</f>
        <v>2</v>
      </c>
      <c r="O530" s="13" t="s">
        <v>1</v>
      </c>
    </row>
    <row r="531" spans="1:15" ht="15" customHeight="1">
      <c r="A531" s="217">
        <v>19930222</v>
      </c>
      <c r="B531" s="217" t="s">
        <v>229</v>
      </c>
      <c r="C531" s="423" t="s">
        <v>925</v>
      </c>
      <c r="D531" s="97"/>
      <c r="E531" s="424" t="s">
        <v>3672</v>
      </c>
      <c r="F531" s="482" t="s">
        <v>3666</v>
      </c>
      <c r="G531" s="26" t="s">
        <v>3673</v>
      </c>
      <c r="H531" s="422" t="s">
        <v>3674</v>
      </c>
      <c r="I531" s="26" t="s">
        <v>3675</v>
      </c>
      <c r="J531" s="26" t="s">
        <v>3676</v>
      </c>
      <c r="K531" s="26" t="s">
        <v>3677</v>
      </c>
      <c r="L531" s="72">
        <v>44846</v>
      </c>
      <c r="M531" s="93"/>
      <c r="N531" s="24">
        <f>IF(O531="","",VLOOKUP(O531,Mapping!AT:AU,2,FALSE))</f>
        <v>2</v>
      </c>
      <c r="O531" s="13" t="s">
        <v>1</v>
      </c>
    </row>
    <row r="532" spans="1:15" ht="15" customHeight="1">
      <c r="A532" s="217" t="s">
        <v>324</v>
      </c>
      <c r="B532" s="217" t="s">
        <v>325</v>
      </c>
      <c r="C532" s="423" t="s">
        <v>925</v>
      </c>
      <c r="D532" s="97"/>
      <c r="E532" s="424" t="s">
        <v>3672</v>
      </c>
      <c r="F532" s="482" t="s">
        <v>3666</v>
      </c>
      <c r="G532" s="26" t="s">
        <v>3673</v>
      </c>
      <c r="H532" s="422" t="s">
        <v>3674</v>
      </c>
      <c r="I532" s="26" t="s">
        <v>3675</v>
      </c>
      <c r="J532" s="26" t="s">
        <v>3676</v>
      </c>
      <c r="K532" s="26" t="s">
        <v>3677</v>
      </c>
      <c r="L532" s="72">
        <v>44846</v>
      </c>
      <c r="M532" s="93"/>
      <c r="N532" s="24">
        <f>IF(O532="","",VLOOKUP(O532,Mapping!AT:AU,2,FALSE))</f>
        <v>2</v>
      </c>
      <c r="O532" s="13" t="s">
        <v>1</v>
      </c>
    </row>
    <row r="533" spans="1:15" ht="15" customHeight="1">
      <c r="A533" s="217">
        <v>20196919</v>
      </c>
      <c r="B533" s="217" t="s">
        <v>268</v>
      </c>
      <c r="C533" s="423" t="s">
        <v>905</v>
      </c>
      <c r="D533" s="97"/>
      <c r="E533" s="424" t="s">
        <v>3672</v>
      </c>
      <c r="F533" s="482" t="s">
        <v>3666</v>
      </c>
      <c r="G533" s="26" t="s">
        <v>3673</v>
      </c>
      <c r="H533" s="422" t="s">
        <v>3674</v>
      </c>
      <c r="I533" s="26" t="s">
        <v>3675</v>
      </c>
      <c r="J533" s="26" t="s">
        <v>3676</v>
      </c>
      <c r="K533" s="26" t="s">
        <v>3677</v>
      </c>
      <c r="L533" s="72">
        <v>44846</v>
      </c>
      <c r="M533" s="93"/>
      <c r="N533" s="24">
        <f>IF(O533="","",VLOOKUP(O533,Mapping!AT:AU,2,FALSE))</f>
        <v>2</v>
      </c>
      <c r="O533" s="13" t="s">
        <v>1</v>
      </c>
    </row>
    <row r="534" spans="1:15" ht="15" customHeight="1">
      <c r="A534" s="217">
        <v>20110272</v>
      </c>
      <c r="B534" s="217" t="s">
        <v>249</v>
      </c>
      <c r="C534" s="423" t="s">
        <v>905</v>
      </c>
      <c r="D534" s="97"/>
      <c r="E534" s="424" t="s">
        <v>3672</v>
      </c>
      <c r="F534" s="482" t="s">
        <v>3666</v>
      </c>
      <c r="G534" s="26" t="s">
        <v>3673</v>
      </c>
      <c r="H534" s="422" t="s">
        <v>3674</v>
      </c>
      <c r="I534" s="26" t="s">
        <v>3675</v>
      </c>
      <c r="J534" s="26" t="s">
        <v>3676</v>
      </c>
      <c r="K534" s="26" t="s">
        <v>3677</v>
      </c>
      <c r="L534" s="72">
        <v>44846</v>
      </c>
      <c r="M534" s="93"/>
      <c r="N534" s="24">
        <f>IF(O534="","",VLOOKUP(O534,Mapping!AT:AU,2,FALSE))</f>
        <v>2</v>
      </c>
      <c r="O534" s="13" t="s">
        <v>1</v>
      </c>
    </row>
    <row r="535" spans="1:15" ht="15" customHeight="1">
      <c r="A535" s="217">
        <v>20196919</v>
      </c>
      <c r="B535" s="217" t="s">
        <v>268</v>
      </c>
      <c r="C535" s="423" t="s">
        <v>943</v>
      </c>
      <c r="D535" s="97"/>
      <c r="E535" s="424" t="s">
        <v>3672</v>
      </c>
      <c r="F535" s="482" t="s">
        <v>3666</v>
      </c>
      <c r="G535" s="26" t="s">
        <v>3673</v>
      </c>
      <c r="H535" s="422" t="s">
        <v>3674</v>
      </c>
      <c r="I535" s="26" t="s">
        <v>3675</v>
      </c>
      <c r="J535" s="26" t="s">
        <v>3676</v>
      </c>
      <c r="K535" s="26" t="s">
        <v>3677</v>
      </c>
      <c r="L535" s="72">
        <v>44846</v>
      </c>
      <c r="M535" s="93"/>
      <c r="N535" s="24">
        <f>IF(O535="","",VLOOKUP(O535,Mapping!AT:AU,2,FALSE))</f>
        <v>2</v>
      </c>
      <c r="O535" s="13" t="s">
        <v>1</v>
      </c>
    </row>
    <row r="536" spans="1:15" ht="15" customHeight="1">
      <c r="A536" s="217" t="s">
        <v>647</v>
      </c>
      <c r="B536" s="217" t="s">
        <v>648</v>
      </c>
      <c r="C536" s="423" t="s">
        <v>2459</v>
      </c>
      <c r="D536" s="97"/>
      <c r="E536" s="424" t="s">
        <v>3672</v>
      </c>
      <c r="F536" s="482" t="s">
        <v>3666</v>
      </c>
      <c r="G536" s="26" t="s">
        <v>3673</v>
      </c>
      <c r="H536" s="422" t="s">
        <v>3674</v>
      </c>
      <c r="I536" s="26" t="s">
        <v>3675</v>
      </c>
      <c r="J536" s="26" t="s">
        <v>3676</v>
      </c>
      <c r="K536" s="26" t="s">
        <v>3677</v>
      </c>
      <c r="L536" s="72">
        <v>44846</v>
      </c>
      <c r="M536" s="93"/>
      <c r="N536" s="24">
        <f>IF(O536="","",VLOOKUP(O536,Mapping!AT:AU,2,FALSE))</f>
        <v>2</v>
      </c>
      <c r="O536" s="13" t="s">
        <v>1</v>
      </c>
    </row>
    <row r="537" spans="1:15" ht="15" customHeight="1">
      <c r="A537" s="217" t="s">
        <v>3687</v>
      </c>
      <c r="B537" s="217" t="s">
        <v>650</v>
      </c>
      <c r="C537" s="423" t="s">
        <v>905</v>
      </c>
      <c r="D537" s="97"/>
      <c r="E537" s="424" t="s">
        <v>3672</v>
      </c>
      <c r="F537" s="482" t="s">
        <v>3666</v>
      </c>
      <c r="G537" s="26" t="s">
        <v>3673</v>
      </c>
      <c r="H537" s="422" t="s">
        <v>3674</v>
      </c>
      <c r="I537" s="26" t="s">
        <v>3675</v>
      </c>
      <c r="J537" s="26" t="s">
        <v>3676</v>
      </c>
      <c r="K537" s="26" t="s">
        <v>3677</v>
      </c>
      <c r="L537" s="72">
        <v>44846</v>
      </c>
      <c r="M537" s="93"/>
      <c r="N537" s="24">
        <f>IF(O537="","",VLOOKUP(O537,Mapping!AT:AU,2,FALSE))</f>
        <v>2</v>
      </c>
      <c r="O537" s="13" t="s">
        <v>1</v>
      </c>
    </row>
    <row r="538" spans="1:15" ht="15" customHeight="1">
      <c r="A538" s="217" t="s">
        <v>3687</v>
      </c>
      <c r="B538" s="217" t="s">
        <v>650</v>
      </c>
      <c r="C538" s="423" t="s">
        <v>943</v>
      </c>
      <c r="D538" s="97"/>
      <c r="E538" s="424" t="s">
        <v>3672</v>
      </c>
      <c r="F538" s="482" t="s">
        <v>3666</v>
      </c>
      <c r="G538" s="26" t="s">
        <v>3673</v>
      </c>
      <c r="H538" s="422" t="s">
        <v>3674</v>
      </c>
      <c r="I538" s="26" t="s">
        <v>3675</v>
      </c>
      <c r="J538" s="26" t="s">
        <v>3676</v>
      </c>
      <c r="K538" s="26" t="s">
        <v>3677</v>
      </c>
      <c r="L538" s="72">
        <v>44846</v>
      </c>
      <c r="M538" s="93"/>
      <c r="N538" s="24">
        <f>IF(O538="","",VLOOKUP(O538,Mapping!AT:AU,2,FALSE))</f>
        <v>2</v>
      </c>
      <c r="O538" s="13" t="s">
        <v>1</v>
      </c>
    </row>
    <row r="539" spans="1:15" ht="15" customHeight="1">
      <c r="A539" s="217" t="s">
        <v>282</v>
      </c>
      <c r="B539" s="217" t="s">
        <v>283</v>
      </c>
      <c r="C539" s="423" t="s">
        <v>925</v>
      </c>
      <c r="D539" s="97"/>
      <c r="E539" s="424" t="s">
        <v>3672</v>
      </c>
      <c r="F539" s="482" t="s">
        <v>3666</v>
      </c>
      <c r="G539" s="26" t="s">
        <v>3673</v>
      </c>
      <c r="H539" s="422" t="s">
        <v>3674</v>
      </c>
      <c r="I539" s="26" t="s">
        <v>3675</v>
      </c>
      <c r="J539" s="26" t="s">
        <v>3676</v>
      </c>
      <c r="K539" s="26" t="s">
        <v>3677</v>
      </c>
      <c r="L539" s="72">
        <v>44846</v>
      </c>
      <c r="M539" s="93"/>
      <c r="N539" s="24">
        <f>IF(O539="","",VLOOKUP(O539,Mapping!AT:AU,2,FALSE))</f>
        <v>2</v>
      </c>
      <c r="O539" s="13" t="s">
        <v>1</v>
      </c>
    </row>
    <row r="540" spans="1:15" ht="15" customHeight="1">
      <c r="A540" s="217" t="s">
        <v>282</v>
      </c>
      <c r="B540" s="217" t="s">
        <v>283</v>
      </c>
      <c r="C540" s="423" t="s">
        <v>943</v>
      </c>
      <c r="D540" s="97"/>
      <c r="E540" s="424" t="s">
        <v>3672</v>
      </c>
      <c r="F540" s="482" t="s">
        <v>3666</v>
      </c>
      <c r="G540" s="26" t="s">
        <v>3673</v>
      </c>
      <c r="H540" s="422" t="s">
        <v>3674</v>
      </c>
      <c r="I540" s="26" t="s">
        <v>3675</v>
      </c>
      <c r="J540" s="26" t="s">
        <v>3676</v>
      </c>
      <c r="K540" s="26" t="s">
        <v>3677</v>
      </c>
      <c r="L540" s="72">
        <v>44846</v>
      </c>
      <c r="M540" s="93"/>
      <c r="N540" s="24">
        <f>IF(O540="","",VLOOKUP(O540,Mapping!AT:AU,2,FALSE))</f>
        <v>2</v>
      </c>
      <c r="O540" s="13" t="s">
        <v>1</v>
      </c>
    </row>
    <row r="541" spans="1:15" ht="15" customHeight="1">
      <c r="A541" s="217" t="s">
        <v>278</v>
      </c>
      <c r="B541" s="217" t="s">
        <v>279</v>
      </c>
      <c r="C541" s="423" t="s">
        <v>905</v>
      </c>
      <c r="D541" s="97"/>
      <c r="E541" s="424" t="s">
        <v>3672</v>
      </c>
      <c r="F541" s="482" t="s">
        <v>3666</v>
      </c>
      <c r="G541" s="26" t="s">
        <v>3673</v>
      </c>
      <c r="H541" s="422" t="s">
        <v>3674</v>
      </c>
      <c r="I541" s="26" t="s">
        <v>3675</v>
      </c>
      <c r="J541" s="26" t="s">
        <v>3676</v>
      </c>
      <c r="K541" s="26" t="s">
        <v>3677</v>
      </c>
      <c r="L541" s="72">
        <v>44846</v>
      </c>
      <c r="M541" s="93"/>
      <c r="N541" s="24">
        <f>IF(O541="","",VLOOKUP(O541,Mapping!AT:AU,2,FALSE))</f>
        <v>2</v>
      </c>
      <c r="O541" s="13" t="s">
        <v>1</v>
      </c>
    </row>
    <row r="542" spans="1:15" ht="15" customHeight="1">
      <c r="A542" s="217" t="s">
        <v>295</v>
      </c>
      <c r="B542" s="217" t="s">
        <v>296</v>
      </c>
      <c r="C542" s="423" t="s">
        <v>905</v>
      </c>
      <c r="D542" s="97"/>
      <c r="E542" s="424" t="s">
        <v>3672</v>
      </c>
      <c r="F542" s="482" t="s">
        <v>3666</v>
      </c>
      <c r="G542" s="26" t="s">
        <v>3673</v>
      </c>
      <c r="H542" s="422" t="s">
        <v>3674</v>
      </c>
      <c r="I542" s="26" t="s">
        <v>3675</v>
      </c>
      <c r="J542" s="26" t="s">
        <v>3676</v>
      </c>
      <c r="K542" s="26" t="s">
        <v>3677</v>
      </c>
      <c r="L542" s="72">
        <v>44846</v>
      </c>
      <c r="M542" s="93"/>
      <c r="N542" s="24">
        <f>IF(O542="","",VLOOKUP(O542,Mapping!AT:AU,2,FALSE))</f>
        <v>2</v>
      </c>
      <c r="O542" s="13" t="s">
        <v>1</v>
      </c>
    </row>
    <row r="543" spans="1:15" ht="15" customHeight="1">
      <c r="A543" s="217" t="s">
        <v>293</v>
      </c>
      <c r="B543" s="217" t="s">
        <v>294</v>
      </c>
      <c r="C543" s="423" t="s">
        <v>905</v>
      </c>
      <c r="D543" s="97"/>
      <c r="E543" s="424" t="s">
        <v>3672</v>
      </c>
      <c r="F543" s="482" t="s">
        <v>3666</v>
      </c>
      <c r="G543" s="26" t="s">
        <v>3673</v>
      </c>
      <c r="H543" s="422" t="s">
        <v>3674</v>
      </c>
      <c r="I543" s="26" t="s">
        <v>3675</v>
      </c>
      <c r="J543" s="26" t="s">
        <v>3676</v>
      </c>
      <c r="K543" s="26" t="s">
        <v>3677</v>
      </c>
      <c r="L543" s="72">
        <v>44846</v>
      </c>
      <c r="M543" s="93"/>
      <c r="N543" s="24">
        <f>IF(O543="","",VLOOKUP(O543,Mapping!AT:AU,2,FALSE))</f>
        <v>2</v>
      </c>
      <c r="O543" s="13" t="s">
        <v>1</v>
      </c>
    </row>
    <row r="544" spans="1:15" ht="15" customHeight="1">
      <c r="A544" s="217" t="s">
        <v>368</v>
      </c>
      <c r="B544" s="217" t="s">
        <v>369</v>
      </c>
      <c r="C544" s="423" t="s">
        <v>925</v>
      </c>
      <c r="D544" s="97"/>
      <c r="E544" s="424" t="s">
        <v>3672</v>
      </c>
      <c r="F544" s="482" t="s">
        <v>3666</v>
      </c>
      <c r="G544" s="26" t="s">
        <v>3673</v>
      </c>
      <c r="H544" s="422" t="s">
        <v>3674</v>
      </c>
      <c r="I544" s="26" t="s">
        <v>3675</v>
      </c>
      <c r="J544" s="26" t="s">
        <v>3676</v>
      </c>
      <c r="K544" s="26" t="s">
        <v>3677</v>
      </c>
      <c r="L544" s="72">
        <v>44846</v>
      </c>
      <c r="M544" s="93"/>
      <c r="N544" s="24">
        <f>IF(O544="","",VLOOKUP(O544,Mapping!AT:AU,2,FALSE))</f>
        <v>2</v>
      </c>
      <c r="O544" s="13" t="s">
        <v>1</v>
      </c>
    </row>
    <row r="545" spans="1:15" ht="15" customHeight="1">
      <c r="A545" s="217">
        <v>20110137</v>
      </c>
      <c r="B545" s="217" t="s">
        <v>248</v>
      </c>
      <c r="C545" s="423" t="s">
        <v>943</v>
      </c>
      <c r="D545" s="97"/>
      <c r="E545" s="424" t="s">
        <v>3672</v>
      </c>
      <c r="F545" s="482" t="s">
        <v>3666</v>
      </c>
      <c r="G545" s="26" t="s">
        <v>3673</v>
      </c>
      <c r="H545" s="422" t="s">
        <v>3674</v>
      </c>
      <c r="I545" s="26" t="s">
        <v>3675</v>
      </c>
      <c r="J545" s="26" t="s">
        <v>3676</v>
      </c>
      <c r="K545" s="26" t="s">
        <v>3677</v>
      </c>
      <c r="L545" s="72">
        <v>44846</v>
      </c>
      <c r="M545" s="93"/>
      <c r="N545" s="24">
        <f>IF(O545="","",VLOOKUP(O545,Mapping!AT:AU,2,FALSE))</f>
        <v>2</v>
      </c>
      <c r="O545" s="13" t="s">
        <v>1</v>
      </c>
    </row>
    <row r="546" spans="1:15" ht="15" customHeight="1">
      <c r="A546" s="217">
        <v>20150975</v>
      </c>
      <c r="B546" s="217" t="s">
        <v>261</v>
      </c>
      <c r="C546" s="423" t="s">
        <v>905</v>
      </c>
      <c r="D546" s="97"/>
      <c r="E546" s="424" t="s">
        <v>3672</v>
      </c>
      <c r="F546" s="482" t="s">
        <v>3666</v>
      </c>
      <c r="G546" s="26" t="s">
        <v>3673</v>
      </c>
      <c r="H546" s="422" t="s">
        <v>3674</v>
      </c>
      <c r="I546" s="26" t="s">
        <v>3675</v>
      </c>
      <c r="J546" s="26" t="s">
        <v>3676</v>
      </c>
      <c r="K546" s="26" t="s">
        <v>3677</v>
      </c>
      <c r="L546" s="72">
        <v>44846</v>
      </c>
      <c r="M546" s="93"/>
      <c r="N546" s="24">
        <f>IF(O546="","",VLOOKUP(O546,Mapping!AT:AU,2,FALSE))</f>
        <v>2</v>
      </c>
      <c r="O546" s="13" t="s">
        <v>1</v>
      </c>
    </row>
    <row r="547" spans="1:15" ht="15" customHeight="1">
      <c r="A547" s="217" t="s">
        <v>416</v>
      </c>
      <c r="B547" s="217" t="s">
        <v>417</v>
      </c>
      <c r="C547" s="423" t="s">
        <v>925</v>
      </c>
      <c r="D547" s="97"/>
      <c r="E547" s="424" t="s">
        <v>3672</v>
      </c>
      <c r="F547" s="482" t="s">
        <v>3666</v>
      </c>
      <c r="G547" s="26" t="s">
        <v>3673</v>
      </c>
      <c r="H547" s="422" t="s">
        <v>3674</v>
      </c>
      <c r="I547" s="26" t="s">
        <v>3675</v>
      </c>
      <c r="J547" s="26" t="s">
        <v>3676</v>
      </c>
      <c r="K547" s="26" t="s">
        <v>3677</v>
      </c>
      <c r="L547" s="72">
        <v>44846</v>
      </c>
      <c r="M547" s="93"/>
      <c r="N547" s="24">
        <f>IF(O547="","",VLOOKUP(O547,Mapping!AT:AU,2,FALSE))</f>
        <v>2</v>
      </c>
      <c r="O547" s="13" t="s">
        <v>1</v>
      </c>
    </row>
    <row r="548" spans="1:15" ht="15" customHeight="1">
      <c r="A548" s="217" t="s">
        <v>322</v>
      </c>
      <c r="B548" s="217" t="s">
        <v>323</v>
      </c>
      <c r="C548" s="423" t="s">
        <v>925</v>
      </c>
      <c r="D548" s="97"/>
      <c r="E548" s="424" t="s">
        <v>3672</v>
      </c>
      <c r="F548" s="482" t="s">
        <v>3666</v>
      </c>
      <c r="G548" s="26" t="s">
        <v>3673</v>
      </c>
      <c r="H548" s="422" t="s">
        <v>3674</v>
      </c>
      <c r="I548" s="26" t="s">
        <v>3675</v>
      </c>
      <c r="J548" s="26" t="s">
        <v>3676</v>
      </c>
      <c r="K548" s="26" t="s">
        <v>3677</v>
      </c>
      <c r="L548" s="72">
        <v>44846</v>
      </c>
      <c r="M548" s="93"/>
      <c r="N548" s="24">
        <f>IF(O548="","",VLOOKUP(O548,Mapping!AT:AU,2,FALSE))</f>
        <v>2</v>
      </c>
      <c r="O548" s="13" t="s">
        <v>1</v>
      </c>
    </row>
    <row r="549" spans="1:15" ht="15" customHeight="1">
      <c r="A549" s="217" t="s">
        <v>322</v>
      </c>
      <c r="B549" s="217" t="s">
        <v>323</v>
      </c>
      <c r="C549" s="423" t="s">
        <v>943</v>
      </c>
      <c r="D549" s="97"/>
      <c r="E549" s="424" t="s">
        <v>3672</v>
      </c>
      <c r="F549" s="482" t="s">
        <v>3666</v>
      </c>
      <c r="G549" s="26" t="s">
        <v>3673</v>
      </c>
      <c r="H549" s="422" t="s">
        <v>3674</v>
      </c>
      <c r="I549" s="26" t="s">
        <v>3675</v>
      </c>
      <c r="J549" s="26" t="s">
        <v>3676</v>
      </c>
      <c r="K549" s="26" t="s">
        <v>3677</v>
      </c>
      <c r="L549" s="72">
        <v>44846</v>
      </c>
      <c r="M549" s="93"/>
      <c r="N549" s="24">
        <f>IF(O549="","",VLOOKUP(O549,Mapping!AT:AU,2,FALSE))</f>
        <v>2</v>
      </c>
      <c r="O549" s="13" t="s">
        <v>1</v>
      </c>
    </row>
    <row r="550" spans="1:15" ht="15" customHeight="1">
      <c r="A550" s="217">
        <v>19930222</v>
      </c>
      <c r="B550" s="217" t="s">
        <v>229</v>
      </c>
      <c r="C550" s="423" t="s">
        <v>943</v>
      </c>
      <c r="D550" s="97"/>
      <c r="E550" s="424" t="s">
        <v>3672</v>
      </c>
      <c r="F550" s="482" t="s">
        <v>3666</v>
      </c>
      <c r="G550" s="26" t="s">
        <v>3673</v>
      </c>
      <c r="H550" s="422" t="s">
        <v>3674</v>
      </c>
      <c r="I550" s="26" t="s">
        <v>3675</v>
      </c>
      <c r="J550" s="26" t="s">
        <v>3676</v>
      </c>
      <c r="K550" s="26" t="s">
        <v>3677</v>
      </c>
      <c r="L550" s="72">
        <v>44846</v>
      </c>
      <c r="M550" s="93"/>
      <c r="N550" s="24">
        <f>IF(O550="","",VLOOKUP(O550,Mapping!AT:AU,2,FALSE))</f>
        <v>2</v>
      </c>
      <c r="O550" s="13" t="s">
        <v>1</v>
      </c>
    </row>
    <row r="551" spans="1:15" ht="15" customHeight="1">
      <c r="A551" s="217" t="s">
        <v>324</v>
      </c>
      <c r="B551" s="217" t="s">
        <v>325</v>
      </c>
      <c r="C551" s="423" t="s">
        <v>905</v>
      </c>
      <c r="D551" s="97"/>
      <c r="E551" s="424" t="s">
        <v>3672</v>
      </c>
      <c r="F551" s="482" t="s">
        <v>3666</v>
      </c>
      <c r="G551" s="26" t="s">
        <v>3673</v>
      </c>
      <c r="H551" s="422" t="s">
        <v>3674</v>
      </c>
      <c r="I551" s="26" t="s">
        <v>3675</v>
      </c>
      <c r="J551" s="26" t="s">
        <v>3676</v>
      </c>
      <c r="K551" s="26" t="s">
        <v>3677</v>
      </c>
      <c r="L551" s="72">
        <v>44846</v>
      </c>
      <c r="M551" s="93"/>
      <c r="N551" s="24">
        <f>IF(O551="","",VLOOKUP(O551,Mapping!AT:AU,2,FALSE))</f>
        <v>2</v>
      </c>
      <c r="O551" s="13" t="s">
        <v>1</v>
      </c>
    </row>
    <row r="552" spans="1:15" ht="15" customHeight="1">
      <c r="A552" s="217" t="s">
        <v>324</v>
      </c>
      <c r="B552" s="217" t="s">
        <v>325</v>
      </c>
      <c r="C552" s="423" t="s">
        <v>943</v>
      </c>
      <c r="D552" s="97"/>
      <c r="E552" s="424" t="s">
        <v>3672</v>
      </c>
      <c r="F552" s="482" t="s">
        <v>3666</v>
      </c>
      <c r="G552" s="26" t="s">
        <v>3673</v>
      </c>
      <c r="H552" s="422" t="s">
        <v>3674</v>
      </c>
      <c r="I552" s="26" t="s">
        <v>3675</v>
      </c>
      <c r="J552" s="26" t="s">
        <v>3676</v>
      </c>
      <c r="K552" s="26" t="s">
        <v>3677</v>
      </c>
      <c r="L552" s="72">
        <v>44846</v>
      </c>
      <c r="M552" s="93"/>
      <c r="N552" s="24">
        <f>IF(O552="","",VLOOKUP(O552,Mapping!AT:AU,2,FALSE))</f>
        <v>2</v>
      </c>
      <c r="O552" s="13" t="s">
        <v>1</v>
      </c>
    </row>
    <row r="553" spans="1:15" ht="15" customHeight="1">
      <c r="A553" s="217">
        <v>20196919</v>
      </c>
      <c r="B553" s="217" t="s">
        <v>268</v>
      </c>
      <c r="C553" s="423" t="s">
        <v>925</v>
      </c>
      <c r="D553" s="97"/>
      <c r="E553" s="424" t="s">
        <v>3672</v>
      </c>
      <c r="F553" s="482" t="s">
        <v>3666</v>
      </c>
      <c r="G553" s="26" t="s">
        <v>3673</v>
      </c>
      <c r="H553" s="422" t="s">
        <v>3674</v>
      </c>
      <c r="I553" s="26" t="s">
        <v>3675</v>
      </c>
      <c r="J553" s="26" t="s">
        <v>3676</v>
      </c>
      <c r="K553" s="26" t="s">
        <v>3677</v>
      </c>
      <c r="L553" s="72">
        <v>44846</v>
      </c>
      <c r="M553" s="93"/>
      <c r="N553" s="24">
        <f>IF(O553="","",VLOOKUP(O553,Mapping!AT:AU,2,FALSE))</f>
        <v>2</v>
      </c>
      <c r="O553" s="13" t="s">
        <v>1</v>
      </c>
    </row>
    <row r="554" spans="1:15" ht="15" customHeight="1">
      <c r="A554" s="217" t="s">
        <v>3687</v>
      </c>
      <c r="B554" s="217" t="s">
        <v>650</v>
      </c>
      <c r="C554" s="423" t="s">
        <v>925</v>
      </c>
      <c r="D554" s="97"/>
      <c r="E554" s="424" t="s">
        <v>3672</v>
      </c>
      <c r="F554" s="482" t="s">
        <v>3666</v>
      </c>
      <c r="G554" s="26" t="s">
        <v>3673</v>
      </c>
      <c r="H554" s="422" t="s">
        <v>3674</v>
      </c>
      <c r="I554" s="26" t="s">
        <v>3675</v>
      </c>
      <c r="J554" s="26" t="s">
        <v>3676</v>
      </c>
      <c r="K554" s="26" t="s">
        <v>3677</v>
      </c>
      <c r="L554" s="72">
        <v>44846</v>
      </c>
      <c r="M554" s="93"/>
      <c r="N554" s="24">
        <f>IF(O554="","",VLOOKUP(O554,Mapping!AT:AU,2,FALSE))</f>
        <v>2</v>
      </c>
      <c r="O554" s="13" t="s">
        <v>1</v>
      </c>
    </row>
    <row r="555" spans="1:15" ht="20.25" customHeight="1">
      <c r="A555" s="293">
        <v>1066</v>
      </c>
      <c r="B555" s="71" t="s">
        <v>129</v>
      </c>
      <c r="C555" s="27" t="s">
        <v>2972</v>
      </c>
      <c r="E555" s="424" t="s">
        <v>3672</v>
      </c>
      <c r="F555" s="482" t="s">
        <v>3666</v>
      </c>
      <c r="G555" s="26" t="s">
        <v>3673</v>
      </c>
      <c r="H555" s="422" t="s">
        <v>3674</v>
      </c>
      <c r="I555" s="26" t="s">
        <v>3675</v>
      </c>
      <c r="J555" s="26" t="s">
        <v>3676</v>
      </c>
      <c r="N555" s="24">
        <f>IF(O555="","",VLOOKUP(O555,Mapping!AT:AU,2,FALSE))</f>
        <v>3</v>
      </c>
      <c r="O555" s="13" t="s">
        <v>148</v>
      </c>
    </row>
    <row r="556" spans="1:15" ht="20.25" customHeight="1">
      <c r="A556" s="436">
        <v>1072</v>
      </c>
      <c r="B556" s="437" t="s">
        <v>149</v>
      </c>
      <c r="C556" s="27" t="s">
        <v>2972</v>
      </c>
      <c r="E556" s="424" t="s">
        <v>3672</v>
      </c>
      <c r="F556" s="482" t="s">
        <v>3666</v>
      </c>
      <c r="G556" s="26" t="s">
        <v>3673</v>
      </c>
      <c r="H556" s="422" t="s">
        <v>3674</v>
      </c>
      <c r="I556" s="26" t="s">
        <v>3675</v>
      </c>
      <c r="J556" s="26" t="s">
        <v>3676</v>
      </c>
      <c r="N556" s="24">
        <f>IF(O556="","",VLOOKUP(O556,Mapping!AT:AU,2,FALSE))</f>
        <v>3</v>
      </c>
      <c r="O556" s="13" t="s">
        <v>148</v>
      </c>
    </row>
    <row r="557" spans="1:15" ht="20.25" customHeight="1">
      <c r="A557" s="436">
        <v>1072</v>
      </c>
      <c r="B557" s="437" t="s">
        <v>149</v>
      </c>
      <c r="C557" s="27" t="s">
        <v>925</v>
      </c>
      <c r="E557" s="424" t="s">
        <v>3672</v>
      </c>
      <c r="F557" s="482" t="s">
        <v>3666</v>
      </c>
      <c r="G557" s="26" t="s">
        <v>3673</v>
      </c>
      <c r="H557" s="422" t="s">
        <v>3674</v>
      </c>
      <c r="I557" s="26" t="s">
        <v>3675</v>
      </c>
      <c r="J557" s="26" t="s">
        <v>3676</v>
      </c>
      <c r="N557" s="24">
        <f>IF(O557="","",VLOOKUP(O557,Mapping!AT:AU,2,FALSE))</f>
        <v>3</v>
      </c>
      <c r="O557" s="13" t="s">
        <v>148</v>
      </c>
    </row>
    <row r="558" spans="1:15" ht="20.25" customHeight="1">
      <c r="A558" s="436">
        <v>1122</v>
      </c>
      <c r="B558" s="437" t="s">
        <v>164</v>
      </c>
      <c r="C558" s="27" t="s">
        <v>925</v>
      </c>
      <c r="E558" s="424" t="s">
        <v>3672</v>
      </c>
      <c r="F558" s="482" t="s">
        <v>3666</v>
      </c>
      <c r="G558" s="26" t="s">
        <v>3673</v>
      </c>
      <c r="H558" s="422" t="s">
        <v>3674</v>
      </c>
      <c r="I558" s="26" t="s">
        <v>3675</v>
      </c>
      <c r="J558" s="26" t="s">
        <v>3676</v>
      </c>
      <c r="N558" s="24">
        <f>IF(O558="","",VLOOKUP(O558,Mapping!AT:AU,2,FALSE))</f>
        <v>3</v>
      </c>
      <c r="O558" s="13" t="s">
        <v>148</v>
      </c>
    </row>
    <row r="559" spans="1:15" ht="20.25" customHeight="1">
      <c r="A559" s="436">
        <v>1149</v>
      </c>
      <c r="B559" s="437" t="s">
        <v>170</v>
      </c>
      <c r="C559" s="27" t="s">
        <v>2972</v>
      </c>
      <c r="E559" s="424" t="s">
        <v>3672</v>
      </c>
      <c r="F559" s="482" t="s">
        <v>3666</v>
      </c>
      <c r="G559" s="26" t="s">
        <v>3673</v>
      </c>
      <c r="H559" s="422" t="s">
        <v>3674</v>
      </c>
      <c r="I559" s="26" t="s">
        <v>3675</v>
      </c>
      <c r="J559" s="26" t="s">
        <v>3676</v>
      </c>
      <c r="N559" s="24">
        <f>IF(O559="","",VLOOKUP(O559,Mapping!AT:AU,2,FALSE))</f>
        <v>3</v>
      </c>
      <c r="O559" s="13" t="s">
        <v>148</v>
      </c>
    </row>
    <row r="560" spans="1:15" ht="20.25" customHeight="1">
      <c r="A560" s="436">
        <v>1160</v>
      </c>
      <c r="B560" s="437" t="s">
        <v>180</v>
      </c>
      <c r="C560" s="27" t="s">
        <v>925</v>
      </c>
      <c r="E560" s="424" t="s">
        <v>3672</v>
      </c>
      <c r="F560" s="482" t="s">
        <v>3666</v>
      </c>
      <c r="G560" s="26" t="s">
        <v>3673</v>
      </c>
      <c r="H560" s="422" t="s">
        <v>3674</v>
      </c>
      <c r="I560" s="26" t="s">
        <v>3675</v>
      </c>
      <c r="J560" s="26" t="s">
        <v>3676</v>
      </c>
      <c r="N560" s="24">
        <f>IF(O560="","",VLOOKUP(O560,Mapping!AT:AU,2,FALSE))</f>
        <v>3</v>
      </c>
      <c r="O560" s="13" t="s">
        <v>148</v>
      </c>
    </row>
    <row r="561" spans="1:15" ht="20.25" customHeight="1">
      <c r="A561" s="436">
        <v>1194</v>
      </c>
      <c r="B561" s="438" t="s">
        <v>197</v>
      </c>
      <c r="C561" s="27" t="s">
        <v>2972</v>
      </c>
      <c r="E561" s="424" t="s">
        <v>3672</v>
      </c>
      <c r="F561" s="482" t="s">
        <v>3666</v>
      </c>
      <c r="G561" s="26" t="s">
        <v>3673</v>
      </c>
      <c r="H561" s="422" t="s">
        <v>3674</v>
      </c>
      <c r="I561" s="26" t="s">
        <v>3675</v>
      </c>
      <c r="J561" s="26" t="s">
        <v>3676</v>
      </c>
      <c r="N561" s="24">
        <f>IF(O561="","",VLOOKUP(O561,Mapping!AT:AU,2,FALSE))</f>
        <v>3</v>
      </c>
      <c r="O561" s="13" t="s">
        <v>148</v>
      </c>
    </row>
    <row r="562" spans="1:15" ht="20.25" customHeight="1">
      <c r="A562" s="436" t="s">
        <v>460</v>
      </c>
      <c r="B562" s="439" t="s">
        <v>461</v>
      </c>
      <c r="C562" s="27" t="s">
        <v>925</v>
      </c>
      <c r="E562" s="424" t="s">
        <v>3672</v>
      </c>
      <c r="F562" s="482" t="s">
        <v>3666</v>
      </c>
      <c r="G562" s="26" t="s">
        <v>3673</v>
      </c>
      <c r="H562" s="422" t="s">
        <v>3674</v>
      </c>
      <c r="I562" s="26" t="s">
        <v>3675</v>
      </c>
      <c r="J562" s="26" t="s">
        <v>3676</v>
      </c>
      <c r="N562" s="24">
        <f>IF(O562="","",VLOOKUP(O562,Mapping!AT:AU,2,FALSE))</f>
        <v>3</v>
      </c>
      <c r="O562" s="13" t="s">
        <v>148</v>
      </c>
    </row>
    <row r="563" spans="1:15" ht="20.25" customHeight="1">
      <c r="A563" s="436" t="s">
        <v>479</v>
      </c>
      <c r="B563" s="436" t="s">
        <v>480</v>
      </c>
      <c r="C563" s="27" t="s">
        <v>2972</v>
      </c>
      <c r="E563" s="424" t="s">
        <v>3672</v>
      </c>
      <c r="F563" s="482" t="s">
        <v>3666</v>
      </c>
      <c r="G563" s="26" t="s">
        <v>3673</v>
      </c>
      <c r="H563" s="422" t="s">
        <v>3674</v>
      </c>
      <c r="I563" s="26" t="s">
        <v>3675</v>
      </c>
      <c r="J563" s="26" t="s">
        <v>3676</v>
      </c>
      <c r="N563" s="24">
        <f>IF(O563="","",VLOOKUP(O563,Mapping!AT:AU,2,FALSE))</f>
        <v>3</v>
      </c>
      <c r="O563" s="13" t="s">
        <v>148</v>
      </c>
    </row>
    <row r="564" spans="1:15" ht="20.25" customHeight="1">
      <c r="A564" s="436" t="s">
        <v>479</v>
      </c>
      <c r="B564" s="438" t="s">
        <v>480</v>
      </c>
      <c r="C564" s="27" t="s">
        <v>925</v>
      </c>
      <c r="E564" s="424" t="s">
        <v>3672</v>
      </c>
      <c r="F564" s="482" t="s">
        <v>3666</v>
      </c>
      <c r="G564" s="26" t="s">
        <v>3673</v>
      </c>
      <c r="H564" s="422" t="s">
        <v>3674</v>
      </c>
      <c r="I564" s="26" t="s">
        <v>3675</v>
      </c>
      <c r="J564" s="26" t="s">
        <v>3676</v>
      </c>
      <c r="N564" s="24">
        <f>IF(O564="","",VLOOKUP(O564,Mapping!AT:AU,2,FALSE))</f>
        <v>3</v>
      </c>
      <c r="O564" s="13" t="s">
        <v>148</v>
      </c>
    </row>
    <row r="565" spans="1:15" ht="20.25" customHeight="1">
      <c r="A565" s="436" t="s">
        <v>484</v>
      </c>
      <c r="B565" s="436" t="s">
        <v>485</v>
      </c>
      <c r="C565" s="27" t="s">
        <v>2972</v>
      </c>
      <c r="E565" s="424" t="s">
        <v>3672</v>
      </c>
      <c r="F565" s="482" t="s">
        <v>3666</v>
      </c>
      <c r="G565" s="26" t="s">
        <v>3673</v>
      </c>
      <c r="H565" s="422" t="s">
        <v>3674</v>
      </c>
      <c r="I565" s="26" t="s">
        <v>3675</v>
      </c>
      <c r="J565" s="26" t="s">
        <v>3676</v>
      </c>
      <c r="N565" s="24">
        <f>IF(O565="","",VLOOKUP(O565,Mapping!AT:AU,2,FALSE))</f>
        <v>3</v>
      </c>
      <c r="O565" s="13" t="s">
        <v>148</v>
      </c>
    </row>
    <row r="566" spans="1:15" ht="20.25" customHeight="1">
      <c r="A566" s="436" t="s">
        <v>602</v>
      </c>
      <c r="B566" s="436" t="s">
        <v>603</v>
      </c>
      <c r="C566" s="27" t="s">
        <v>2972</v>
      </c>
      <c r="E566" s="424" t="s">
        <v>3672</v>
      </c>
      <c r="F566" s="482" t="s">
        <v>3666</v>
      </c>
      <c r="G566" s="26" t="s">
        <v>3673</v>
      </c>
      <c r="H566" s="422" t="s">
        <v>3674</v>
      </c>
      <c r="I566" s="26" t="s">
        <v>3675</v>
      </c>
      <c r="J566" s="26" t="s">
        <v>3676</v>
      </c>
      <c r="N566" s="24">
        <f>IF(O566="","",VLOOKUP(O566,Mapping!AT:AU,2,FALSE))</f>
        <v>3</v>
      </c>
      <c r="O566" s="13" t="s">
        <v>148</v>
      </c>
    </row>
    <row r="567" spans="1:15" ht="20.25" customHeight="1">
      <c r="A567" s="436" t="s">
        <v>602</v>
      </c>
      <c r="B567" s="436" t="s">
        <v>603</v>
      </c>
      <c r="C567" s="27" t="s">
        <v>925</v>
      </c>
      <c r="E567" s="424" t="s">
        <v>3672</v>
      </c>
      <c r="F567" s="482" t="s">
        <v>3666</v>
      </c>
      <c r="G567" s="26" t="s">
        <v>3673</v>
      </c>
      <c r="H567" s="422" t="s">
        <v>3674</v>
      </c>
      <c r="I567" s="26" t="s">
        <v>3675</v>
      </c>
      <c r="J567" s="26" t="s">
        <v>3676</v>
      </c>
      <c r="N567" s="24">
        <f>IF(O567="","",VLOOKUP(O567,Mapping!AT:AU,2,FALSE))</f>
        <v>3</v>
      </c>
      <c r="O567" s="13" t="s">
        <v>148</v>
      </c>
    </row>
    <row r="568" spans="1:15" ht="20.25" customHeight="1">
      <c r="A568" s="436" t="s">
        <v>629</v>
      </c>
      <c r="B568" s="436" t="s">
        <v>630</v>
      </c>
      <c r="C568" s="27" t="s">
        <v>2972</v>
      </c>
      <c r="E568" s="424" t="s">
        <v>3672</v>
      </c>
      <c r="F568" s="482" t="s">
        <v>3666</v>
      </c>
      <c r="G568" s="26" t="s">
        <v>3673</v>
      </c>
      <c r="H568" s="422" t="s">
        <v>3674</v>
      </c>
      <c r="I568" s="26" t="s">
        <v>3675</v>
      </c>
      <c r="J568" s="26" t="s">
        <v>3676</v>
      </c>
      <c r="N568" s="24">
        <f>IF(O568="","",VLOOKUP(O568,Mapping!AT:AU,2,FALSE))</f>
        <v>3</v>
      </c>
      <c r="O568" s="13" t="s">
        <v>148</v>
      </c>
    </row>
    <row r="569" spans="1:15" ht="20.25" customHeight="1">
      <c r="A569" s="436" t="s">
        <v>336</v>
      </c>
      <c r="B569" s="436" t="s">
        <v>337</v>
      </c>
      <c r="C569" s="27" t="s">
        <v>2972</v>
      </c>
      <c r="E569" s="424" t="s">
        <v>3672</v>
      </c>
      <c r="F569" s="482" t="s">
        <v>3666</v>
      </c>
      <c r="G569" s="26" t="s">
        <v>3673</v>
      </c>
      <c r="H569" s="422" t="s">
        <v>3674</v>
      </c>
      <c r="I569" s="26" t="s">
        <v>3675</v>
      </c>
      <c r="J569" s="26" t="s">
        <v>3676</v>
      </c>
      <c r="N569" s="24">
        <f>IF(O569="","",VLOOKUP(O569,Mapping!AT:AU,2,FALSE))</f>
        <v>3</v>
      </c>
      <c r="O569" s="13" t="s">
        <v>148</v>
      </c>
    </row>
    <row r="570" spans="1:15" ht="20.25" customHeight="1">
      <c r="A570" s="436" t="s">
        <v>336</v>
      </c>
      <c r="B570" s="436" t="s">
        <v>337</v>
      </c>
      <c r="C570" s="27" t="s">
        <v>925</v>
      </c>
      <c r="E570" s="424" t="s">
        <v>3672</v>
      </c>
      <c r="F570" s="482" t="s">
        <v>3666</v>
      </c>
      <c r="G570" s="26" t="s">
        <v>3673</v>
      </c>
      <c r="H570" s="422" t="s">
        <v>3674</v>
      </c>
      <c r="I570" s="26" t="s">
        <v>3675</v>
      </c>
      <c r="J570" s="26" t="s">
        <v>3676</v>
      </c>
      <c r="N570" s="24">
        <f>IF(O570="","",VLOOKUP(O570,Mapping!AT:AU,2,FALSE))</f>
        <v>3</v>
      </c>
      <c r="O570" s="13" t="s">
        <v>148</v>
      </c>
    </row>
    <row r="571" spans="1:15" ht="20.25" customHeight="1">
      <c r="A571" s="436" t="s">
        <v>626</v>
      </c>
      <c r="B571" s="436" t="s">
        <v>627</v>
      </c>
      <c r="C571" s="27" t="s">
        <v>925</v>
      </c>
      <c r="E571" s="424" t="s">
        <v>3672</v>
      </c>
      <c r="F571" s="482" t="s">
        <v>3666</v>
      </c>
      <c r="G571" s="26" t="s">
        <v>3673</v>
      </c>
      <c r="H571" s="422" t="s">
        <v>3674</v>
      </c>
      <c r="I571" s="26" t="s">
        <v>3675</v>
      </c>
      <c r="J571" s="26" t="s">
        <v>3676</v>
      </c>
      <c r="N571" s="24">
        <f>IF(O571="","",VLOOKUP(O571,Mapping!AT:AU,2,FALSE))</f>
        <v>3</v>
      </c>
      <c r="O571" s="13" t="s">
        <v>148</v>
      </c>
    </row>
    <row r="572" spans="1:15" ht="20.25" customHeight="1">
      <c r="A572" s="436" t="s">
        <v>597</v>
      </c>
      <c r="B572" s="436" t="s">
        <v>598</v>
      </c>
      <c r="C572" s="27" t="s">
        <v>2972</v>
      </c>
      <c r="E572" s="424" t="s">
        <v>3672</v>
      </c>
      <c r="F572" s="482" t="s">
        <v>3666</v>
      </c>
      <c r="G572" s="26" t="s">
        <v>3673</v>
      </c>
      <c r="H572" s="422" t="s">
        <v>3674</v>
      </c>
      <c r="I572" s="26" t="s">
        <v>3675</v>
      </c>
      <c r="J572" s="26" t="s">
        <v>3676</v>
      </c>
      <c r="N572" s="24">
        <f>IF(O572="","",VLOOKUP(O572,Mapping!AT:AU,2,FALSE))</f>
        <v>3</v>
      </c>
      <c r="O572" s="13" t="s">
        <v>148</v>
      </c>
    </row>
    <row r="573" spans="1:15" ht="20.25" customHeight="1">
      <c r="A573" s="436" t="s">
        <v>597</v>
      </c>
      <c r="B573" s="436" t="s">
        <v>598</v>
      </c>
      <c r="C573" s="27" t="s">
        <v>925</v>
      </c>
      <c r="E573" s="424" t="s">
        <v>3672</v>
      </c>
      <c r="F573" s="482" t="s">
        <v>3666</v>
      </c>
      <c r="G573" s="26" t="s">
        <v>3673</v>
      </c>
      <c r="H573" s="422" t="s">
        <v>3674</v>
      </c>
      <c r="I573" s="26" t="s">
        <v>3675</v>
      </c>
      <c r="J573" s="26" t="s">
        <v>3676</v>
      </c>
      <c r="N573" s="24">
        <f>IF(O573="","",VLOOKUP(O573,Mapping!AT:AU,2,FALSE))</f>
        <v>3</v>
      </c>
      <c r="O573" s="13" t="s">
        <v>148</v>
      </c>
    </row>
    <row r="574" spans="1:15" ht="20.25" customHeight="1">
      <c r="A574" s="436" t="s">
        <v>633</v>
      </c>
      <c r="B574" s="436" t="s">
        <v>634</v>
      </c>
      <c r="C574" s="27" t="s">
        <v>925</v>
      </c>
      <c r="E574" s="424" t="s">
        <v>3672</v>
      </c>
      <c r="F574" s="482" t="s">
        <v>3666</v>
      </c>
      <c r="G574" s="26" t="s">
        <v>3673</v>
      </c>
      <c r="H574" s="422" t="s">
        <v>3674</v>
      </c>
      <c r="I574" s="26" t="s">
        <v>3675</v>
      </c>
      <c r="J574" s="26" t="s">
        <v>3676</v>
      </c>
      <c r="N574" s="24">
        <f>IF(O574="","",VLOOKUP(O574,Mapping!AT:AU,2,FALSE))</f>
        <v>3</v>
      </c>
      <c r="O574" s="13" t="s">
        <v>148</v>
      </c>
    </row>
    <row r="575" spans="1:15" ht="20.25" customHeight="1">
      <c r="A575" s="436" t="s">
        <v>614</v>
      </c>
      <c r="B575" s="436" t="s">
        <v>615</v>
      </c>
      <c r="C575" s="27" t="s">
        <v>2972</v>
      </c>
      <c r="E575" s="424" t="s">
        <v>3672</v>
      </c>
      <c r="F575" s="482" t="s">
        <v>3666</v>
      </c>
      <c r="G575" s="26" t="s">
        <v>3673</v>
      </c>
      <c r="H575" s="422" t="s">
        <v>3674</v>
      </c>
      <c r="I575" s="26" t="s">
        <v>3675</v>
      </c>
      <c r="J575" s="26" t="s">
        <v>3676</v>
      </c>
      <c r="N575" s="24">
        <f>IF(O575="","",VLOOKUP(O575,Mapping!AT:AU,2,FALSE))</f>
        <v>3</v>
      </c>
      <c r="O575" s="13" t="s">
        <v>148</v>
      </c>
    </row>
    <row r="576" spans="1:15" ht="20.25" customHeight="1">
      <c r="A576" s="436" t="s">
        <v>614</v>
      </c>
      <c r="B576" s="436" t="s">
        <v>615</v>
      </c>
      <c r="C576" s="27" t="s">
        <v>925</v>
      </c>
      <c r="E576" s="424" t="s">
        <v>3672</v>
      </c>
      <c r="F576" s="482" t="s">
        <v>3666</v>
      </c>
      <c r="G576" s="26" t="s">
        <v>3673</v>
      </c>
      <c r="H576" s="422" t="s">
        <v>3674</v>
      </c>
      <c r="I576" s="26" t="s">
        <v>3675</v>
      </c>
      <c r="J576" s="26" t="s">
        <v>3676</v>
      </c>
      <c r="N576" s="24">
        <f>IF(O576="","",VLOOKUP(O576,Mapping!AT:AU,2,FALSE))</f>
        <v>3</v>
      </c>
      <c r="O576" s="13" t="s">
        <v>148</v>
      </c>
    </row>
    <row r="577" spans="1:15" ht="20.25" customHeight="1">
      <c r="A577" s="436" t="s">
        <v>607</v>
      </c>
      <c r="B577" s="436" t="s">
        <v>608</v>
      </c>
      <c r="C577" s="27" t="s">
        <v>2972</v>
      </c>
      <c r="E577" s="424" t="s">
        <v>3672</v>
      </c>
      <c r="F577" s="482" t="s">
        <v>3666</v>
      </c>
      <c r="G577" s="26" t="s">
        <v>3673</v>
      </c>
      <c r="H577" s="422" t="s">
        <v>3674</v>
      </c>
      <c r="I577" s="26" t="s">
        <v>3675</v>
      </c>
      <c r="J577" s="26" t="s">
        <v>3676</v>
      </c>
      <c r="N577" s="24">
        <f>IF(O577="","",VLOOKUP(O577,Mapping!AT:AU,2,FALSE))</f>
        <v>3</v>
      </c>
      <c r="O577" s="13" t="s">
        <v>148</v>
      </c>
    </row>
    <row r="578" spans="1:15" ht="20.25" customHeight="1">
      <c r="A578" s="436" t="s">
        <v>607</v>
      </c>
      <c r="B578" s="436" t="s">
        <v>608</v>
      </c>
      <c r="C578" s="27" t="s">
        <v>925</v>
      </c>
      <c r="E578" s="424" t="s">
        <v>3672</v>
      </c>
      <c r="F578" s="482" t="s">
        <v>3666</v>
      </c>
      <c r="G578" s="26" t="s">
        <v>3673</v>
      </c>
      <c r="H578" s="422" t="s">
        <v>3674</v>
      </c>
      <c r="I578" s="26" t="s">
        <v>3675</v>
      </c>
      <c r="J578" s="26" t="s">
        <v>3676</v>
      </c>
      <c r="N578" s="24">
        <f>IF(O578="","",VLOOKUP(O578,Mapping!AT:AU,2,FALSE))</f>
        <v>3</v>
      </c>
      <c r="O578" s="13" t="s">
        <v>148</v>
      </c>
    </row>
    <row r="579" spans="1:15" ht="20.25" customHeight="1">
      <c r="A579" s="436">
        <v>1066</v>
      </c>
      <c r="B579" s="438" t="s">
        <v>129</v>
      </c>
      <c r="C579" s="27" t="s">
        <v>925</v>
      </c>
      <c r="E579" s="424" t="s">
        <v>3672</v>
      </c>
      <c r="F579" s="482" t="s">
        <v>3666</v>
      </c>
      <c r="G579" s="26" t="s">
        <v>3673</v>
      </c>
      <c r="H579" s="422" t="s">
        <v>3674</v>
      </c>
      <c r="I579" s="26" t="s">
        <v>3675</v>
      </c>
      <c r="J579" s="26" t="s">
        <v>3676</v>
      </c>
      <c r="N579" s="24">
        <f>IF(O579="","",VLOOKUP(O579,Mapping!AT:AU,2,FALSE))</f>
        <v>3</v>
      </c>
      <c r="O579" s="13" t="s">
        <v>148</v>
      </c>
    </row>
    <row r="580" spans="1:15" ht="20.25" customHeight="1">
      <c r="A580" s="436">
        <v>1122</v>
      </c>
      <c r="B580" s="438" t="s">
        <v>164</v>
      </c>
      <c r="C580" s="27" t="s">
        <v>2972</v>
      </c>
      <c r="E580" s="424" t="s">
        <v>3672</v>
      </c>
      <c r="F580" s="482" t="s">
        <v>3666</v>
      </c>
      <c r="G580" s="26" t="s">
        <v>3673</v>
      </c>
      <c r="H580" s="422" t="s">
        <v>3674</v>
      </c>
      <c r="I580" s="26" t="s">
        <v>3675</v>
      </c>
      <c r="J580" s="26" t="s">
        <v>3676</v>
      </c>
      <c r="N580" s="24">
        <f>IF(O580="","",VLOOKUP(O580,Mapping!AT:AU,2,FALSE))</f>
        <v>3</v>
      </c>
      <c r="O580" s="13" t="s">
        <v>148</v>
      </c>
    </row>
    <row r="581" spans="1:15" ht="20.25" customHeight="1">
      <c r="A581" s="436">
        <v>1149</v>
      </c>
      <c r="B581" s="440" t="s">
        <v>170</v>
      </c>
      <c r="C581" s="27" t="s">
        <v>925</v>
      </c>
      <c r="E581" s="424" t="s">
        <v>3672</v>
      </c>
      <c r="F581" s="482" t="s">
        <v>3666</v>
      </c>
      <c r="G581" s="26" t="s">
        <v>3673</v>
      </c>
      <c r="H581" s="422" t="s">
        <v>3674</v>
      </c>
      <c r="I581" s="26" t="s">
        <v>3675</v>
      </c>
      <c r="J581" s="26" t="s">
        <v>3676</v>
      </c>
      <c r="N581" s="24">
        <f>IF(O581="","",VLOOKUP(O581,Mapping!AT:AU,2,FALSE))</f>
        <v>3</v>
      </c>
      <c r="O581" s="13" t="s">
        <v>148</v>
      </c>
    </row>
    <row r="582" spans="1:15" ht="20.25" customHeight="1">
      <c r="A582" s="436">
        <v>1152</v>
      </c>
      <c r="B582" s="436" t="s">
        <v>176</v>
      </c>
      <c r="C582" s="27" t="s">
        <v>925</v>
      </c>
      <c r="E582" s="424" t="s">
        <v>3672</v>
      </c>
      <c r="F582" s="482" t="s">
        <v>3666</v>
      </c>
      <c r="G582" s="26" t="s">
        <v>3673</v>
      </c>
      <c r="H582" s="422" t="s">
        <v>3674</v>
      </c>
      <c r="I582" s="26" t="s">
        <v>3675</v>
      </c>
      <c r="J582" s="26" t="s">
        <v>3676</v>
      </c>
      <c r="N582" s="24">
        <f>IF(O582="","",VLOOKUP(O582,Mapping!AT:AU,2,FALSE))</f>
        <v>3</v>
      </c>
      <c r="O582" s="13" t="s">
        <v>148</v>
      </c>
    </row>
    <row r="583" spans="1:15" ht="20.25" customHeight="1">
      <c r="A583" s="436">
        <v>1152</v>
      </c>
      <c r="B583" s="441" t="s">
        <v>176</v>
      </c>
      <c r="C583" s="27" t="s">
        <v>2972</v>
      </c>
      <c r="E583" s="424" t="s">
        <v>3672</v>
      </c>
      <c r="F583" s="482" t="s">
        <v>3666</v>
      </c>
      <c r="G583" s="26" t="s">
        <v>3673</v>
      </c>
      <c r="H583" s="422" t="s">
        <v>3674</v>
      </c>
      <c r="I583" s="26" t="s">
        <v>3675</v>
      </c>
      <c r="J583" s="26" t="s">
        <v>3676</v>
      </c>
      <c r="N583" s="24">
        <f>IF(O583="","",VLOOKUP(O583,Mapping!AT:AU,2,FALSE))</f>
        <v>3</v>
      </c>
      <c r="O583" s="13" t="s">
        <v>148</v>
      </c>
    </row>
    <row r="584" spans="1:15" ht="20.25" customHeight="1">
      <c r="A584" s="436">
        <v>1160</v>
      </c>
      <c r="B584" s="71" t="s">
        <v>180</v>
      </c>
      <c r="C584" s="27" t="s">
        <v>2972</v>
      </c>
      <c r="E584" s="424" t="s">
        <v>3672</v>
      </c>
      <c r="F584" s="482" t="s">
        <v>3666</v>
      </c>
      <c r="G584" s="26" t="s">
        <v>3673</v>
      </c>
      <c r="H584" s="422" t="s">
        <v>3674</v>
      </c>
      <c r="I584" s="26" t="s">
        <v>3675</v>
      </c>
      <c r="J584" s="26" t="s">
        <v>3676</v>
      </c>
      <c r="N584" s="24">
        <f>IF(O584="","",VLOOKUP(O584,Mapping!AT:AU,2,FALSE))</f>
        <v>3</v>
      </c>
      <c r="O584" s="13" t="s">
        <v>148</v>
      </c>
    </row>
    <row r="585" spans="1:15" ht="20.25" customHeight="1">
      <c r="A585" s="436">
        <v>1165</v>
      </c>
      <c r="B585" s="440" t="s">
        <v>184</v>
      </c>
      <c r="C585" s="27" t="s">
        <v>925</v>
      </c>
      <c r="E585" s="424" t="s">
        <v>3672</v>
      </c>
      <c r="F585" s="482" t="s">
        <v>3666</v>
      </c>
      <c r="G585" s="26" t="s">
        <v>3673</v>
      </c>
      <c r="H585" s="422" t="s">
        <v>3674</v>
      </c>
      <c r="I585" s="26" t="s">
        <v>3675</v>
      </c>
      <c r="J585" s="26" t="s">
        <v>3676</v>
      </c>
      <c r="N585" s="24">
        <f>IF(O585="","",VLOOKUP(O585,Mapping!AT:AU,2,FALSE))</f>
        <v>3</v>
      </c>
      <c r="O585" s="13" t="s">
        <v>148</v>
      </c>
    </row>
    <row r="586" spans="1:15" ht="20.25" customHeight="1">
      <c r="A586" s="436">
        <v>1190</v>
      </c>
      <c r="B586" s="437" t="s">
        <v>189</v>
      </c>
      <c r="C586" s="27" t="s">
        <v>2972</v>
      </c>
      <c r="E586" s="424" t="s">
        <v>3672</v>
      </c>
      <c r="F586" s="482" t="s">
        <v>3666</v>
      </c>
      <c r="G586" s="26" t="s">
        <v>3673</v>
      </c>
      <c r="H586" s="422" t="s">
        <v>3674</v>
      </c>
      <c r="I586" s="26" t="s">
        <v>3675</v>
      </c>
      <c r="J586" s="26" t="s">
        <v>3676</v>
      </c>
      <c r="N586" s="24">
        <f>IF(O586="","",VLOOKUP(O586,Mapping!AT:AU,2,FALSE))</f>
        <v>3</v>
      </c>
      <c r="O586" s="13" t="s">
        <v>148</v>
      </c>
    </row>
    <row r="587" spans="1:15" ht="20.25" customHeight="1">
      <c r="A587" s="436">
        <v>1191</v>
      </c>
      <c r="B587" s="438" t="s">
        <v>194</v>
      </c>
      <c r="C587" s="27" t="s">
        <v>925</v>
      </c>
      <c r="E587" s="424" t="s">
        <v>3672</v>
      </c>
      <c r="F587" s="482" t="s">
        <v>3666</v>
      </c>
      <c r="G587" s="26" t="s">
        <v>3673</v>
      </c>
      <c r="H587" s="422" t="s">
        <v>3674</v>
      </c>
      <c r="I587" s="26" t="s">
        <v>3675</v>
      </c>
      <c r="J587" s="26" t="s">
        <v>3676</v>
      </c>
      <c r="N587" s="24">
        <f>IF(O587="","",VLOOKUP(O587,Mapping!AT:AU,2,FALSE))</f>
        <v>3</v>
      </c>
      <c r="O587" s="13" t="s">
        <v>148</v>
      </c>
    </row>
    <row r="588" spans="1:15" ht="20.25" customHeight="1">
      <c r="A588" s="436">
        <v>1191</v>
      </c>
      <c r="B588" s="438" t="s">
        <v>194</v>
      </c>
      <c r="C588" s="27" t="s">
        <v>2972</v>
      </c>
      <c r="E588" s="424" t="s">
        <v>3672</v>
      </c>
      <c r="F588" s="482" t="s">
        <v>3666</v>
      </c>
      <c r="G588" s="26" t="s">
        <v>3673</v>
      </c>
      <c r="H588" s="422" t="s">
        <v>3674</v>
      </c>
      <c r="I588" s="26" t="s">
        <v>3675</v>
      </c>
      <c r="J588" s="26" t="s">
        <v>3676</v>
      </c>
      <c r="N588" s="24">
        <f>IF(O588="","",VLOOKUP(O588,Mapping!AT:AU,2,FALSE))</f>
        <v>3</v>
      </c>
      <c r="O588" s="13" t="s">
        <v>148</v>
      </c>
    </row>
    <row r="589" spans="1:15" ht="20.25" customHeight="1">
      <c r="A589" s="436">
        <v>1194</v>
      </c>
      <c r="B589" s="438" t="s">
        <v>197</v>
      </c>
      <c r="C589" s="27" t="s">
        <v>925</v>
      </c>
      <c r="E589" s="424" t="s">
        <v>3672</v>
      </c>
      <c r="F589" s="482" t="s">
        <v>3666</v>
      </c>
      <c r="G589" s="26" t="s">
        <v>3673</v>
      </c>
      <c r="H589" s="422" t="s">
        <v>3674</v>
      </c>
      <c r="I589" s="26" t="s">
        <v>3675</v>
      </c>
      <c r="J589" s="26" t="s">
        <v>3676</v>
      </c>
      <c r="N589" s="24">
        <f>IF(O589="","",VLOOKUP(O589,Mapping!AT:AU,2,FALSE))</f>
        <v>3</v>
      </c>
      <c r="O589" s="13" t="s">
        <v>148</v>
      </c>
    </row>
    <row r="590" spans="1:15" ht="20.25" customHeight="1">
      <c r="A590" s="436" t="s">
        <v>500</v>
      </c>
      <c r="B590" s="442" t="s">
        <v>501</v>
      </c>
      <c r="C590" s="27" t="s">
        <v>925</v>
      </c>
      <c r="E590" s="424" t="s">
        <v>3672</v>
      </c>
      <c r="F590" s="482" t="s">
        <v>3666</v>
      </c>
      <c r="G590" s="26" t="s">
        <v>3673</v>
      </c>
      <c r="H590" s="422" t="s">
        <v>3674</v>
      </c>
      <c r="I590" s="26" t="s">
        <v>3675</v>
      </c>
      <c r="J590" s="26" t="s">
        <v>3676</v>
      </c>
      <c r="N590" s="24">
        <f>IF(O590="","",VLOOKUP(O590,Mapping!AT:AU,2,FALSE))</f>
        <v>3</v>
      </c>
      <c r="O590" s="13" t="s">
        <v>148</v>
      </c>
    </row>
    <row r="591" spans="1:15" ht="20.25" customHeight="1">
      <c r="A591" s="436" t="s">
        <v>460</v>
      </c>
      <c r="B591" s="436" t="s">
        <v>461</v>
      </c>
      <c r="C591" s="27" t="s">
        <v>2972</v>
      </c>
      <c r="E591" s="424" t="s">
        <v>3672</v>
      </c>
      <c r="F591" s="482" t="s">
        <v>3666</v>
      </c>
      <c r="G591" s="26" t="s">
        <v>3673</v>
      </c>
      <c r="H591" s="422" t="s">
        <v>3674</v>
      </c>
      <c r="I591" s="26" t="s">
        <v>3675</v>
      </c>
      <c r="J591" s="26" t="s">
        <v>3676</v>
      </c>
      <c r="N591" s="24">
        <f>IF(O591="","",VLOOKUP(O591,Mapping!AT:AU,2,FALSE))</f>
        <v>3</v>
      </c>
      <c r="O591" s="13" t="s">
        <v>148</v>
      </c>
    </row>
    <row r="592" spans="1:15" ht="20.25" customHeight="1">
      <c r="A592" s="436" t="s">
        <v>465</v>
      </c>
      <c r="B592" s="443" t="s">
        <v>466</v>
      </c>
      <c r="C592" s="27" t="s">
        <v>2972</v>
      </c>
      <c r="E592" s="424" t="s">
        <v>3672</v>
      </c>
      <c r="F592" s="482" t="s">
        <v>3666</v>
      </c>
      <c r="G592" s="26" t="s">
        <v>3673</v>
      </c>
      <c r="H592" s="422" t="s">
        <v>3674</v>
      </c>
      <c r="I592" s="26" t="s">
        <v>3675</v>
      </c>
      <c r="J592" s="26" t="s">
        <v>3676</v>
      </c>
      <c r="N592" s="24">
        <f>IF(O592="","",VLOOKUP(O592,Mapping!AT:AU,2,FALSE))</f>
        <v>3</v>
      </c>
      <c r="O592" s="13" t="s">
        <v>148</v>
      </c>
    </row>
    <row r="593" spans="1:15" ht="20.25" customHeight="1">
      <c r="A593" s="436" t="s">
        <v>471</v>
      </c>
      <c r="B593" s="439" t="s">
        <v>472</v>
      </c>
      <c r="C593" s="27" t="s">
        <v>2972</v>
      </c>
      <c r="E593" s="424" t="s">
        <v>3672</v>
      </c>
      <c r="F593" s="482" t="s">
        <v>3666</v>
      </c>
      <c r="G593" s="26" t="s">
        <v>3673</v>
      </c>
      <c r="H593" s="422" t="s">
        <v>3674</v>
      </c>
      <c r="I593" s="26" t="s">
        <v>3675</v>
      </c>
      <c r="J593" s="26" t="s">
        <v>3676</v>
      </c>
      <c r="N593" s="24">
        <f>IF(O593="","",VLOOKUP(O593,Mapping!AT:AU,2,FALSE))</f>
        <v>3</v>
      </c>
      <c r="O593" s="13" t="s">
        <v>148</v>
      </c>
    </row>
    <row r="594" spans="1:15" ht="20.25" customHeight="1">
      <c r="A594" s="436" t="s">
        <v>494</v>
      </c>
      <c r="B594" s="436" t="s">
        <v>495</v>
      </c>
      <c r="C594" s="27" t="s">
        <v>2972</v>
      </c>
      <c r="E594" s="424" t="s">
        <v>3672</v>
      </c>
      <c r="F594" s="482" t="s">
        <v>3666</v>
      </c>
      <c r="G594" s="26" t="s">
        <v>3673</v>
      </c>
      <c r="H594" s="422" t="s">
        <v>3674</v>
      </c>
      <c r="I594" s="26" t="s">
        <v>3675</v>
      </c>
      <c r="J594" s="26" t="s">
        <v>3676</v>
      </c>
      <c r="N594" s="24">
        <f>IF(O594="","",VLOOKUP(O594,Mapping!AT:AU,2,FALSE))</f>
        <v>3</v>
      </c>
      <c r="O594" s="13" t="s">
        <v>148</v>
      </c>
    </row>
    <row r="595" spans="1:15" ht="20.25" customHeight="1">
      <c r="A595" s="436" t="s">
        <v>500</v>
      </c>
      <c r="B595" s="436" t="s">
        <v>501</v>
      </c>
      <c r="C595" s="27" t="s">
        <v>2972</v>
      </c>
      <c r="E595" s="424" t="s">
        <v>3672</v>
      </c>
      <c r="F595" s="482" t="s">
        <v>3666</v>
      </c>
      <c r="G595" s="26" t="s">
        <v>3673</v>
      </c>
      <c r="H595" s="422" t="s">
        <v>3674</v>
      </c>
      <c r="I595" s="26" t="s">
        <v>3675</v>
      </c>
      <c r="J595" s="26" t="s">
        <v>3676</v>
      </c>
      <c r="N595" s="24">
        <f>IF(O595="","",VLOOKUP(O595,Mapping!AT:AU,2,FALSE))</f>
        <v>3</v>
      </c>
      <c r="O595" s="13" t="s">
        <v>148</v>
      </c>
    </row>
    <row r="596" spans="1:15" ht="20.25" customHeight="1">
      <c r="A596" s="436" t="s">
        <v>331</v>
      </c>
      <c r="B596" s="436" t="s">
        <v>332</v>
      </c>
      <c r="C596" s="27" t="s">
        <v>925</v>
      </c>
      <c r="E596" s="424" t="s">
        <v>3672</v>
      </c>
      <c r="F596" s="482" t="s">
        <v>3666</v>
      </c>
      <c r="G596" s="26" t="s">
        <v>3673</v>
      </c>
      <c r="H596" s="422" t="s">
        <v>3674</v>
      </c>
      <c r="I596" s="26" t="s">
        <v>3675</v>
      </c>
      <c r="J596" s="26" t="s">
        <v>3676</v>
      </c>
      <c r="N596" s="24">
        <f>IF(O596="","",VLOOKUP(O596,Mapping!AT:AU,2,FALSE))</f>
        <v>3</v>
      </c>
      <c r="O596" s="13" t="s">
        <v>148</v>
      </c>
    </row>
    <row r="597" spans="1:15" ht="20.25" customHeight="1">
      <c r="A597" s="436" t="s">
        <v>626</v>
      </c>
      <c r="B597" s="436" t="s">
        <v>627</v>
      </c>
      <c r="C597" s="27" t="s">
        <v>2972</v>
      </c>
      <c r="E597" s="424" t="s">
        <v>3672</v>
      </c>
      <c r="F597" s="482" t="s">
        <v>3666</v>
      </c>
      <c r="G597" s="26" t="s">
        <v>3673</v>
      </c>
      <c r="H597" s="422" t="s">
        <v>3674</v>
      </c>
      <c r="I597" s="26" t="s">
        <v>3675</v>
      </c>
      <c r="J597" s="26" t="s">
        <v>3676</v>
      </c>
      <c r="N597" s="24">
        <f>IF(O597="","",VLOOKUP(O597,Mapping!AT:AU,2,FALSE))</f>
        <v>3</v>
      </c>
      <c r="O597" s="13" t="s">
        <v>148</v>
      </c>
    </row>
    <row r="598" spans="1:15" ht="20.25" customHeight="1">
      <c r="A598" s="436" t="s">
        <v>633</v>
      </c>
      <c r="B598" s="436" t="s">
        <v>634</v>
      </c>
      <c r="C598" s="27" t="s">
        <v>2972</v>
      </c>
      <c r="E598" s="424" t="s">
        <v>3672</v>
      </c>
      <c r="F598" s="482" t="s">
        <v>3666</v>
      </c>
      <c r="G598" s="26" t="s">
        <v>3673</v>
      </c>
      <c r="H598" s="422" t="s">
        <v>3674</v>
      </c>
      <c r="I598" s="26" t="s">
        <v>3675</v>
      </c>
      <c r="J598" s="26" t="s">
        <v>3676</v>
      </c>
      <c r="N598" s="24">
        <f>IF(O598="","",VLOOKUP(O598,Mapping!AT:AU,2,FALSE))</f>
        <v>3</v>
      </c>
      <c r="O598" s="13" t="s">
        <v>148</v>
      </c>
    </row>
    <row r="599" spans="1:15" ht="20.25" customHeight="1">
      <c r="A599" s="436" t="s">
        <v>611</v>
      </c>
      <c r="B599" s="436" t="s">
        <v>612</v>
      </c>
      <c r="C599" s="27" t="s">
        <v>925</v>
      </c>
      <c r="E599" s="424" t="s">
        <v>3672</v>
      </c>
      <c r="F599" s="482" t="s">
        <v>3666</v>
      </c>
      <c r="G599" s="26" t="s">
        <v>3673</v>
      </c>
      <c r="H599" s="422" t="s">
        <v>3674</v>
      </c>
      <c r="I599" s="26" t="s">
        <v>3675</v>
      </c>
      <c r="J599" s="26" t="s">
        <v>3676</v>
      </c>
      <c r="N599" s="24">
        <f>IF(O599="","",VLOOKUP(O599,Mapping!AT:AU,2,FALSE))</f>
        <v>3</v>
      </c>
      <c r="O599" s="13" t="s">
        <v>148</v>
      </c>
    </row>
    <row r="600" spans="1:15" ht="20.25" customHeight="1">
      <c r="A600" s="436" t="s">
        <v>611</v>
      </c>
      <c r="B600" s="444" t="s">
        <v>612</v>
      </c>
      <c r="C600" s="27" t="s">
        <v>2972</v>
      </c>
      <c r="E600" s="424" t="s">
        <v>3672</v>
      </c>
      <c r="F600" s="482" t="s">
        <v>3666</v>
      </c>
      <c r="G600" s="26" t="s">
        <v>3673</v>
      </c>
      <c r="H600" s="422" t="s">
        <v>3674</v>
      </c>
      <c r="I600" s="26" t="s">
        <v>3675</v>
      </c>
      <c r="J600" s="26" t="s">
        <v>3676</v>
      </c>
      <c r="N600" s="24">
        <f>IF(O600="","",VLOOKUP(O600,Mapping!AT:AU,2,FALSE))</f>
        <v>3</v>
      </c>
      <c r="O600" s="13" t="s">
        <v>148</v>
      </c>
    </row>
    <row r="601" spans="1:15" ht="20.25" customHeight="1">
      <c r="A601" s="436" t="s">
        <v>623</v>
      </c>
      <c r="B601" s="445" t="s">
        <v>624</v>
      </c>
      <c r="C601" s="27" t="s">
        <v>925</v>
      </c>
      <c r="E601" s="424" t="s">
        <v>3672</v>
      </c>
      <c r="F601" s="482" t="s">
        <v>3666</v>
      </c>
      <c r="G601" s="26" t="s">
        <v>3673</v>
      </c>
      <c r="H601" s="422" t="s">
        <v>3674</v>
      </c>
      <c r="I601" s="26" t="s">
        <v>3675</v>
      </c>
      <c r="J601" s="26" t="s">
        <v>3676</v>
      </c>
      <c r="N601" s="24">
        <f>IF(O601="","",VLOOKUP(O601,Mapping!AT:AU,2,FALSE))</f>
        <v>3</v>
      </c>
      <c r="O601" s="13" t="s">
        <v>148</v>
      </c>
    </row>
    <row r="602" spans="1:15" ht="20.25" customHeight="1">
      <c r="A602" s="436" t="s">
        <v>623</v>
      </c>
      <c r="B602" s="436" t="s">
        <v>624</v>
      </c>
      <c r="C602" s="27" t="s">
        <v>2972</v>
      </c>
      <c r="E602" s="424" t="s">
        <v>3672</v>
      </c>
      <c r="F602" s="482" t="s">
        <v>3666</v>
      </c>
      <c r="G602" s="26" t="s">
        <v>3673</v>
      </c>
      <c r="H602" s="422" t="s">
        <v>3674</v>
      </c>
      <c r="I602" s="26" t="s">
        <v>3675</v>
      </c>
      <c r="J602" s="26" t="s">
        <v>3676</v>
      </c>
      <c r="N602" s="24">
        <f>IF(O602="","",VLOOKUP(O602,Mapping!AT:AU,2,FALSE))</f>
        <v>3</v>
      </c>
      <c r="O602" s="13" t="s">
        <v>148</v>
      </c>
    </row>
    <row r="603" spans="1:15" ht="20.25" customHeight="1">
      <c r="A603" s="436">
        <v>1165</v>
      </c>
      <c r="B603" s="438" t="s">
        <v>184</v>
      </c>
      <c r="C603" s="27" t="s">
        <v>2972</v>
      </c>
      <c r="E603" s="424" t="s">
        <v>3672</v>
      </c>
      <c r="F603" s="482" t="s">
        <v>3666</v>
      </c>
      <c r="G603" s="26" t="s">
        <v>3673</v>
      </c>
      <c r="H603" s="422" t="s">
        <v>3674</v>
      </c>
      <c r="I603" s="26" t="s">
        <v>3675</v>
      </c>
      <c r="J603" s="26" t="s">
        <v>3676</v>
      </c>
      <c r="N603" s="24">
        <f>IF(O603="","",VLOOKUP(O603,Mapping!AT:AU,2,FALSE))</f>
        <v>3</v>
      </c>
      <c r="O603" s="13" t="s">
        <v>148</v>
      </c>
    </row>
    <row r="604" spans="1:15" ht="20.25" customHeight="1">
      <c r="A604" s="436">
        <v>1190</v>
      </c>
      <c r="B604" s="438" t="s">
        <v>189</v>
      </c>
      <c r="C604" s="27" t="s">
        <v>925</v>
      </c>
      <c r="E604" s="424" t="s">
        <v>3672</v>
      </c>
      <c r="F604" s="482" t="s">
        <v>3666</v>
      </c>
      <c r="G604" s="26" t="s">
        <v>3673</v>
      </c>
      <c r="H604" s="422" t="s">
        <v>3674</v>
      </c>
      <c r="I604" s="26" t="s">
        <v>3675</v>
      </c>
      <c r="J604" s="26" t="s">
        <v>3676</v>
      </c>
      <c r="N604" s="24">
        <f>IF(O604="","",VLOOKUP(O604,Mapping!AT:AU,2,FALSE))</f>
        <v>3</v>
      </c>
      <c r="O604" s="13" t="s">
        <v>148</v>
      </c>
    </row>
    <row r="605" spans="1:15" ht="20.25" customHeight="1">
      <c r="A605" s="436" t="s">
        <v>629</v>
      </c>
      <c r="B605" s="443" t="s">
        <v>630</v>
      </c>
      <c r="C605" s="27" t="s">
        <v>925</v>
      </c>
      <c r="E605" s="424" t="s">
        <v>3672</v>
      </c>
      <c r="F605" s="482" t="s">
        <v>3666</v>
      </c>
      <c r="G605" s="26" t="s">
        <v>3673</v>
      </c>
      <c r="H605" s="422" t="s">
        <v>3674</v>
      </c>
      <c r="I605" s="26" t="s">
        <v>3675</v>
      </c>
      <c r="J605" s="26" t="s">
        <v>3676</v>
      </c>
      <c r="N605" s="24">
        <f>IF(O605="","",VLOOKUP(O605,Mapping!AT:AU,2,FALSE))</f>
        <v>3</v>
      </c>
      <c r="O605" s="13" t="s">
        <v>148</v>
      </c>
    </row>
    <row r="606" spans="1:15" ht="20.25" customHeight="1">
      <c r="A606" s="436" t="s">
        <v>331</v>
      </c>
      <c r="B606" s="436" t="s">
        <v>332</v>
      </c>
      <c r="C606" s="27" t="s">
        <v>2972</v>
      </c>
      <c r="E606" s="424" t="s">
        <v>3672</v>
      </c>
      <c r="F606" s="482" t="s">
        <v>3666</v>
      </c>
      <c r="G606" s="26" t="s">
        <v>3673</v>
      </c>
      <c r="H606" s="422" t="s">
        <v>3674</v>
      </c>
      <c r="I606" s="26" t="s">
        <v>3675</v>
      </c>
      <c r="J606" s="26" t="s">
        <v>3676</v>
      </c>
      <c r="N606" s="24">
        <f>IF(O606="","",VLOOKUP(O606,Mapping!AT:AU,2,FALSE))</f>
        <v>3</v>
      </c>
      <c r="O606" s="13" t="s">
        <v>148</v>
      </c>
    </row>
    <row r="607" spans="1:15" ht="29">
      <c r="A607" s="436" t="s">
        <v>611</v>
      </c>
      <c r="B607" s="436" t="s">
        <v>612</v>
      </c>
      <c r="C607" s="27" t="s">
        <v>3688</v>
      </c>
      <c r="E607" s="424" t="s">
        <v>3689</v>
      </c>
      <c r="F607" s="482" t="s">
        <v>3690</v>
      </c>
      <c r="G607" s="26" t="s">
        <v>3691</v>
      </c>
      <c r="H607" s="422" t="s">
        <v>3692</v>
      </c>
      <c r="I607" s="26" t="s">
        <v>3693</v>
      </c>
      <c r="J607" s="26" t="s">
        <v>3694</v>
      </c>
      <c r="N607" s="24">
        <f>IF(O607="","",VLOOKUP(O607,Mapping!AT:AU,2,FALSE))</f>
        <v>3</v>
      </c>
      <c r="O607" s="13" t="s">
        <v>148</v>
      </c>
    </row>
    <row r="608" spans="1:15" ht="29">
      <c r="A608" s="436">
        <v>1165</v>
      </c>
      <c r="B608" s="436" t="s">
        <v>184</v>
      </c>
      <c r="C608" s="27" t="s">
        <v>3688</v>
      </c>
      <c r="E608" s="424" t="s">
        <v>3689</v>
      </c>
      <c r="F608" s="482" t="s">
        <v>3690</v>
      </c>
      <c r="G608" s="26" t="s">
        <v>3691</v>
      </c>
      <c r="H608" s="422" t="s">
        <v>3692</v>
      </c>
      <c r="I608" s="26" t="s">
        <v>3693</v>
      </c>
      <c r="J608" s="26" t="s">
        <v>3694</v>
      </c>
      <c r="N608" s="24">
        <f>IF(O608="","",VLOOKUP(O608,Mapping!AT:AU,2,FALSE))</f>
        <v>3</v>
      </c>
      <c r="O608" s="13" t="s">
        <v>148</v>
      </c>
    </row>
    <row r="609" spans="1:15" ht="29">
      <c r="A609" s="436">
        <v>1194</v>
      </c>
      <c r="B609" s="436" t="s">
        <v>197</v>
      </c>
      <c r="C609" s="27" t="s">
        <v>3688</v>
      </c>
      <c r="E609" s="424" t="s">
        <v>3689</v>
      </c>
      <c r="F609" s="482" t="s">
        <v>3690</v>
      </c>
      <c r="G609" s="26" t="s">
        <v>3691</v>
      </c>
      <c r="H609" s="422" t="s">
        <v>3692</v>
      </c>
      <c r="I609" s="26" t="s">
        <v>3693</v>
      </c>
      <c r="J609" s="26" t="s">
        <v>3694</v>
      </c>
      <c r="N609" s="24">
        <f>IF(O609="","",VLOOKUP(O609,Mapping!AT:AU,2,FALSE))</f>
        <v>3</v>
      </c>
      <c r="O609" s="13" t="s">
        <v>148</v>
      </c>
    </row>
    <row r="610" spans="1:15" ht="29">
      <c r="A610" s="436" t="s">
        <v>607</v>
      </c>
      <c r="B610" s="436" t="s">
        <v>608</v>
      </c>
      <c r="C610" s="27" t="s">
        <v>3688</v>
      </c>
      <c r="E610" s="424" t="s">
        <v>3689</v>
      </c>
      <c r="F610" s="482" t="s">
        <v>3690</v>
      </c>
      <c r="G610" s="26" t="s">
        <v>3691</v>
      </c>
      <c r="H610" s="422" t="s">
        <v>3692</v>
      </c>
      <c r="I610" s="26" t="s">
        <v>3693</v>
      </c>
      <c r="J610" s="26" t="s">
        <v>3694</v>
      </c>
      <c r="N610" s="24">
        <f>IF(O610="","",VLOOKUP(O610,Mapping!AT:AU,2,FALSE))</f>
        <v>3</v>
      </c>
      <c r="O610" s="13" t="s">
        <v>148</v>
      </c>
    </row>
    <row r="611" spans="1:15" ht="29">
      <c r="A611" s="436" t="s">
        <v>602</v>
      </c>
      <c r="B611" s="436" t="s">
        <v>603</v>
      </c>
      <c r="C611" s="27" t="s">
        <v>3688</v>
      </c>
      <c r="E611" s="424" t="s">
        <v>3689</v>
      </c>
      <c r="F611" s="482" t="s">
        <v>3690</v>
      </c>
      <c r="G611" s="26" t="s">
        <v>3691</v>
      </c>
      <c r="H611" s="422" t="s">
        <v>3692</v>
      </c>
      <c r="I611" s="26" t="s">
        <v>3693</v>
      </c>
      <c r="J611" s="26" t="s">
        <v>3694</v>
      </c>
      <c r="N611" s="24">
        <f>IF(O611="","",VLOOKUP(O611,Mapping!AT:AU,2,FALSE))</f>
        <v>3</v>
      </c>
      <c r="O611" s="13" t="s">
        <v>148</v>
      </c>
    </row>
    <row r="612" spans="1:15" ht="29">
      <c r="A612" s="436">
        <v>1190</v>
      </c>
      <c r="B612" s="436" t="s">
        <v>189</v>
      </c>
      <c r="C612" s="27" t="s">
        <v>3688</v>
      </c>
      <c r="E612" s="424" t="s">
        <v>3689</v>
      </c>
      <c r="F612" s="482" t="s">
        <v>3690</v>
      </c>
      <c r="G612" s="26" t="s">
        <v>3691</v>
      </c>
      <c r="H612" s="422" t="s">
        <v>3692</v>
      </c>
      <c r="I612" s="26" t="s">
        <v>3693</v>
      </c>
      <c r="J612" s="26" t="s">
        <v>3694</v>
      </c>
      <c r="N612" s="24">
        <f>IF(O612="","",VLOOKUP(O612,Mapping!AT:AU,2,FALSE))</f>
        <v>3</v>
      </c>
      <c r="O612" s="13" t="s">
        <v>148</v>
      </c>
    </row>
    <row r="613" spans="1:15" ht="29">
      <c r="A613" s="436">
        <v>1160</v>
      </c>
      <c r="B613" s="436" t="s">
        <v>180</v>
      </c>
      <c r="C613" s="27" t="s">
        <v>3688</v>
      </c>
      <c r="E613" s="424" t="s">
        <v>3689</v>
      </c>
      <c r="F613" s="482" t="s">
        <v>3690</v>
      </c>
      <c r="G613" s="26" t="s">
        <v>3691</v>
      </c>
      <c r="H613" s="422" t="s">
        <v>3692</v>
      </c>
      <c r="I613" s="26" t="s">
        <v>3693</v>
      </c>
      <c r="J613" s="26" t="s">
        <v>3694</v>
      </c>
      <c r="N613" s="24">
        <f>IF(O613="","",VLOOKUP(O613,Mapping!AT:AU,2,FALSE))</f>
        <v>3</v>
      </c>
      <c r="O613" s="13" t="s">
        <v>148</v>
      </c>
    </row>
    <row r="614" spans="1:15" ht="29">
      <c r="A614" s="436" t="s">
        <v>626</v>
      </c>
      <c r="B614" s="436" t="s">
        <v>627</v>
      </c>
      <c r="C614" s="27" t="s">
        <v>3688</v>
      </c>
      <c r="E614" s="424" t="s">
        <v>3689</v>
      </c>
      <c r="F614" s="482" t="s">
        <v>3690</v>
      </c>
      <c r="G614" s="26" t="s">
        <v>3691</v>
      </c>
      <c r="H614" s="422" t="s">
        <v>3692</v>
      </c>
      <c r="I614" s="26" t="s">
        <v>3693</v>
      </c>
      <c r="J614" s="26" t="s">
        <v>3694</v>
      </c>
      <c r="N614" s="24">
        <f>IF(O614="","",VLOOKUP(O614,Mapping!AT:AU,2,FALSE))</f>
        <v>3</v>
      </c>
      <c r="O614" s="13" t="s">
        <v>148</v>
      </c>
    </row>
    <row r="615" spans="1:15" ht="29">
      <c r="A615" s="436">
        <v>1191</v>
      </c>
      <c r="B615" s="436" t="s">
        <v>194</v>
      </c>
      <c r="C615" s="27" t="s">
        <v>3688</v>
      </c>
      <c r="E615" s="424" t="s">
        <v>3689</v>
      </c>
      <c r="F615" s="482" t="s">
        <v>3690</v>
      </c>
      <c r="G615" s="26" t="s">
        <v>3691</v>
      </c>
      <c r="H615" s="422" t="s">
        <v>3692</v>
      </c>
      <c r="I615" s="26" t="s">
        <v>3693</v>
      </c>
      <c r="J615" s="26" t="s">
        <v>3694</v>
      </c>
      <c r="N615" s="24">
        <f>IF(O615="","",VLOOKUP(O615,Mapping!AT:AU,2,FALSE))</f>
        <v>3</v>
      </c>
      <c r="O615" s="13" t="s">
        <v>148</v>
      </c>
    </row>
    <row r="616" spans="1:15" ht="29">
      <c r="A616" s="436" t="s">
        <v>479</v>
      </c>
      <c r="B616" s="436" t="s">
        <v>480</v>
      </c>
      <c r="C616" s="27" t="s">
        <v>3688</v>
      </c>
      <c r="E616" s="424" t="s">
        <v>3689</v>
      </c>
      <c r="F616" s="482" t="s">
        <v>3690</v>
      </c>
      <c r="G616" s="26" t="s">
        <v>3691</v>
      </c>
      <c r="H616" s="422" t="s">
        <v>3692</v>
      </c>
      <c r="I616" s="26" t="s">
        <v>3693</v>
      </c>
      <c r="J616" s="26" t="s">
        <v>3694</v>
      </c>
      <c r="N616" s="24">
        <f>IF(O616="","",VLOOKUP(O616,Mapping!AT:AU,2,FALSE))</f>
        <v>3</v>
      </c>
      <c r="O616" s="13" t="s">
        <v>148</v>
      </c>
    </row>
    <row r="617" spans="1:15" ht="29">
      <c r="A617" s="436">
        <v>1066</v>
      </c>
      <c r="B617" s="436" t="s">
        <v>129</v>
      </c>
      <c r="C617" s="27" t="s">
        <v>3688</v>
      </c>
      <c r="E617" s="424" t="s">
        <v>3689</v>
      </c>
      <c r="F617" s="482" t="s">
        <v>3690</v>
      </c>
      <c r="G617" s="26" t="s">
        <v>3691</v>
      </c>
      <c r="H617" s="422" t="s">
        <v>3692</v>
      </c>
      <c r="I617" s="26" t="s">
        <v>3693</v>
      </c>
      <c r="J617" s="26" t="s">
        <v>3694</v>
      </c>
      <c r="N617" s="24">
        <f>IF(O617="","",VLOOKUP(O617,Mapping!AT:AU,2,FALSE))</f>
        <v>3</v>
      </c>
      <c r="O617" s="13" t="s">
        <v>148</v>
      </c>
    </row>
    <row r="618" spans="1:15" ht="29">
      <c r="A618" s="436" t="s">
        <v>484</v>
      </c>
      <c r="B618" s="436" t="s">
        <v>485</v>
      </c>
      <c r="C618" s="27" t="s">
        <v>3688</v>
      </c>
      <c r="E618" s="424" t="s">
        <v>3689</v>
      </c>
      <c r="F618" s="482" t="s">
        <v>3690</v>
      </c>
      <c r="G618" s="26" t="s">
        <v>3691</v>
      </c>
      <c r="H618" s="422" t="s">
        <v>3692</v>
      </c>
      <c r="I618" s="26" t="s">
        <v>3693</v>
      </c>
      <c r="J618" s="26" t="s">
        <v>3694</v>
      </c>
      <c r="N618" s="24">
        <f>IF(O618="","",VLOOKUP(O618,Mapping!AT:AU,2,FALSE))</f>
        <v>3</v>
      </c>
      <c r="O618" s="13" t="s">
        <v>148</v>
      </c>
    </row>
    <row r="619" spans="1:15" ht="29">
      <c r="A619" s="436" t="s">
        <v>494</v>
      </c>
      <c r="B619" s="436" t="s">
        <v>495</v>
      </c>
      <c r="C619" s="27" t="s">
        <v>3688</v>
      </c>
      <c r="E619" s="424" t="s">
        <v>3689</v>
      </c>
      <c r="F619" s="482" t="s">
        <v>3690</v>
      </c>
      <c r="G619" s="26" t="s">
        <v>3691</v>
      </c>
      <c r="H619" s="422" t="s">
        <v>3692</v>
      </c>
      <c r="I619" s="26" t="s">
        <v>3693</v>
      </c>
      <c r="J619" s="26" t="s">
        <v>3694</v>
      </c>
      <c r="N619" s="24">
        <f>IF(O619="","",VLOOKUP(O619,Mapping!AT:AU,2,FALSE))</f>
        <v>3</v>
      </c>
      <c r="O619" s="13" t="s">
        <v>148</v>
      </c>
    </row>
    <row r="620" spans="1:15" ht="29">
      <c r="A620" s="436" t="s">
        <v>471</v>
      </c>
      <c r="B620" s="436" t="s">
        <v>472</v>
      </c>
      <c r="C620" s="27" t="s">
        <v>3688</v>
      </c>
      <c r="E620" s="424" t="s">
        <v>3689</v>
      </c>
      <c r="F620" s="482" t="s">
        <v>3690</v>
      </c>
      <c r="G620" s="26" t="s">
        <v>3691</v>
      </c>
      <c r="H620" s="422" t="s">
        <v>3692</v>
      </c>
      <c r="I620" s="26" t="s">
        <v>3693</v>
      </c>
      <c r="J620" s="26" t="s">
        <v>3694</v>
      </c>
      <c r="N620" s="24">
        <f>IF(O620="","",VLOOKUP(O620,Mapping!AT:AU,2,FALSE))</f>
        <v>3</v>
      </c>
      <c r="O620" s="13" t="s">
        <v>148</v>
      </c>
    </row>
    <row r="621" spans="1:15" ht="29">
      <c r="A621" s="436" t="s">
        <v>633</v>
      </c>
      <c r="B621" s="436" t="s">
        <v>634</v>
      </c>
      <c r="C621" s="27" t="s">
        <v>3688</v>
      </c>
      <c r="E621" s="424" t="s">
        <v>3689</v>
      </c>
      <c r="F621" s="482" t="s">
        <v>3690</v>
      </c>
      <c r="G621" s="26" t="s">
        <v>3691</v>
      </c>
      <c r="H621" s="422" t="s">
        <v>3692</v>
      </c>
      <c r="I621" s="26" t="s">
        <v>3693</v>
      </c>
      <c r="J621" s="26" t="s">
        <v>3694</v>
      </c>
      <c r="N621" s="24">
        <f>IF(O621="","",VLOOKUP(O621,Mapping!AT:AU,2,FALSE))</f>
        <v>3</v>
      </c>
      <c r="O621" s="13" t="s">
        <v>148</v>
      </c>
    </row>
    <row r="622" spans="1:15" ht="29">
      <c r="A622" s="436" t="s">
        <v>331</v>
      </c>
      <c r="B622" s="436" t="s">
        <v>332</v>
      </c>
      <c r="C622" s="27" t="s">
        <v>3688</v>
      </c>
      <c r="E622" s="424" t="s">
        <v>3689</v>
      </c>
      <c r="F622" s="482" t="s">
        <v>3690</v>
      </c>
      <c r="G622" s="26" t="s">
        <v>3691</v>
      </c>
      <c r="H622" s="422" t="s">
        <v>3692</v>
      </c>
      <c r="I622" s="26" t="s">
        <v>3693</v>
      </c>
      <c r="J622" s="26" t="s">
        <v>3694</v>
      </c>
      <c r="N622" s="24">
        <f>IF(O622="","",VLOOKUP(O622,Mapping!AT:AU,2,FALSE))</f>
        <v>3</v>
      </c>
      <c r="O622" s="13" t="s">
        <v>148</v>
      </c>
    </row>
    <row r="623" spans="1:15" ht="29">
      <c r="A623" s="436" t="s">
        <v>614</v>
      </c>
      <c r="B623" s="436" t="s">
        <v>615</v>
      </c>
      <c r="C623" s="27" t="s">
        <v>3688</v>
      </c>
      <c r="E623" s="424" t="s">
        <v>3689</v>
      </c>
      <c r="F623" s="482" t="s">
        <v>3690</v>
      </c>
      <c r="G623" s="26" t="s">
        <v>3691</v>
      </c>
      <c r="H623" s="422" t="s">
        <v>3692</v>
      </c>
      <c r="I623" s="26" t="s">
        <v>3693</v>
      </c>
      <c r="J623" s="26" t="s">
        <v>3694</v>
      </c>
      <c r="N623" s="24">
        <f>IF(O623="","",VLOOKUP(O623,Mapping!AT:AU,2,FALSE))</f>
        <v>3</v>
      </c>
      <c r="O623" s="13" t="s">
        <v>148</v>
      </c>
    </row>
    <row r="624" spans="1:15" ht="29">
      <c r="A624" s="436" t="s">
        <v>336</v>
      </c>
      <c r="B624" s="436" t="s">
        <v>337</v>
      </c>
      <c r="C624" s="27" t="s">
        <v>3688</v>
      </c>
      <c r="E624" s="424" t="s">
        <v>3689</v>
      </c>
      <c r="F624" s="482" t="s">
        <v>3690</v>
      </c>
      <c r="G624" s="26" t="s">
        <v>3691</v>
      </c>
      <c r="H624" s="422" t="s">
        <v>3692</v>
      </c>
      <c r="I624" s="26" t="s">
        <v>3693</v>
      </c>
      <c r="J624" s="26" t="s">
        <v>3694</v>
      </c>
      <c r="N624" s="24">
        <f>IF(O624="","",VLOOKUP(O624,Mapping!AT:AU,2,FALSE))</f>
        <v>3</v>
      </c>
      <c r="O624" s="13" t="s">
        <v>148</v>
      </c>
    </row>
    <row r="625" spans="1:15" ht="29">
      <c r="A625" s="436">
        <v>1122</v>
      </c>
      <c r="B625" s="436" t="s">
        <v>164</v>
      </c>
      <c r="C625" s="27" t="s">
        <v>3688</v>
      </c>
      <c r="E625" s="424" t="s">
        <v>3689</v>
      </c>
      <c r="F625" s="482" t="s">
        <v>3690</v>
      </c>
      <c r="G625" s="26" t="s">
        <v>3691</v>
      </c>
      <c r="H625" s="422" t="s">
        <v>3692</v>
      </c>
      <c r="I625" s="26" t="s">
        <v>3693</v>
      </c>
      <c r="J625" s="26" t="s">
        <v>3694</v>
      </c>
      <c r="N625" s="24">
        <f>IF(O625="","",VLOOKUP(O625,Mapping!AT:AU,2,FALSE))</f>
        <v>3</v>
      </c>
      <c r="O625" s="13" t="s">
        <v>148</v>
      </c>
    </row>
    <row r="626" spans="1:15" ht="29">
      <c r="A626" s="436" t="s">
        <v>460</v>
      </c>
      <c r="B626" s="436" t="s">
        <v>461</v>
      </c>
      <c r="C626" s="27" t="s">
        <v>3688</v>
      </c>
      <c r="E626" s="424" t="s">
        <v>3689</v>
      </c>
      <c r="F626" s="482" t="s">
        <v>3690</v>
      </c>
      <c r="G626" s="26" t="s">
        <v>3691</v>
      </c>
      <c r="H626" s="422" t="s">
        <v>3692</v>
      </c>
      <c r="I626" s="26" t="s">
        <v>3693</v>
      </c>
      <c r="J626" s="26" t="s">
        <v>3694</v>
      </c>
      <c r="N626" s="24">
        <f>IF(O626="","",VLOOKUP(O626,Mapping!AT:AU,2,FALSE))</f>
        <v>3</v>
      </c>
      <c r="O626" s="13" t="s">
        <v>148</v>
      </c>
    </row>
    <row r="627" spans="1:15" ht="29">
      <c r="A627" s="436" t="s">
        <v>623</v>
      </c>
      <c r="B627" s="436" t="s">
        <v>624</v>
      </c>
      <c r="C627" s="27" t="s">
        <v>3688</v>
      </c>
      <c r="E627" s="424" t="s">
        <v>3689</v>
      </c>
      <c r="F627" s="482" t="s">
        <v>3690</v>
      </c>
      <c r="G627" s="26" t="s">
        <v>3691</v>
      </c>
      <c r="H627" s="422" t="s">
        <v>3692</v>
      </c>
      <c r="I627" s="26" t="s">
        <v>3693</v>
      </c>
      <c r="J627" s="26" t="s">
        <v>3694</v>
      </c>
      <c r="N627" s="24">
        <f>IF(O627="","",VLOOKUP(O627,Mapping!AT:AU,2,FALSE))</f>
        <v>3</v>
      </c>
      <c r="O627" s="13" t="s">
        <v>148</v>
      </c>
    </row>
    <row r="628" spans="1:15" ht="29">
      <c r="A628" s="436" t="s">
        <v>629</v>
      </c>
      <c r="B628" s="436" t="s">
        <v>630</v>
      </c>
      <c r="C628" s="27" t="s">
        <v>3688</v>
      </c>
      <c r="E628" s="424" t="s">
        <v>3689</v>
      </c>
      <c r="F628" s="482" t="s">
        <v>3690</v>
      </c>
      <c r="G628" s="26" t="s">
        <v>3691</v>
      </c>
      <c r="H628" s="422" t="s">
        <v>3692</v>
      </c>
      <c r="I628" s="26" t="s">
        <v>3693</v>
      </c>
      <c r="J628" s="26" t="s">
        <v>3694</v>
      </c>
      <c r="N628" s="24">
        <f>IF(O628="","",VLOOKUP(O628,Mapping!AT:AU,2,FALSE))</f>
        <v>3</v>
      </c>
      <c r="O628" s="13" t="s">
        <v>148</v>
      </c>
    </row>
    <row r="629" spans="1:15" ht="29">
      <c r="A629" s="436" t="s">
        <v>500</v>
      </c>
      <c r="B629" s="436" t="s">
        <v>501</v>
      </c>
      <c r="C629" s="27" t="s">
        <v>3688</v>
      </c>
      <c r="E629" s="424" t="s">
        <v>3689</v>
      </c>
      <c r="F629" s="482" t="s">
        <v>3690</v>
      </c>
      <c r="G629" s="26" t="s">
        <v>3691</v>
      </c>
      <c r="H629" s="422" t="s">
        <v>3692</v>
      </c>
      <c r="I629" s="26" t="s">
        <v>3693</v>
      </c>
      <c r="J629" s="26" t="s">
        <v>3694</v>
      </c>
      <c r="N629" s="24">
        <f>IF(O629="","",VLOOKUP(O629,Mapping!AT:AU,2,FALSE))</f>
        <v>3</v>
      </c>
      <c r="O629" s="13" t="s">
        <v>148</v>
      </c>
    </row>
    <row r="630" spans="1:15" ht="29">
      <c r="A630" s="436" t="s">
        <v>465</v>
      </c>
      <c r="B630" s="436" t="s">
        <v>466</v>
      </c>
      <c r="C630" s="27" t="s">
        <v>3688</v>
      </c>
      <c r="E630" s="424" t="s">
        <v>3689</v>
      </c>
      <c r="F630" s="482" t="s">
        <v>3690</v>
      </c>
      <c r="G630" s="26" t="s">
        <v>3691</v>
      </c>
      <c r="H630" s="422" t="s">
        <v>3692</v>
      </c>
      <c r="I630" s="26" t="s">
        <v>3693</v>
      </c>
      <c r="J630" s="26" t="s">
        <v>3694</v>
      </c>
      <c r="N630" s="24">
        <f>IF(O630="","",VLOOKUP(O630,Mapping!AT:AU,2,FALSE))</f>
        <v>3</v>
      </c>
      <c r="O630" s="13" t="s">
        <v>148</v>
      </c>
    </row>
    <row r="631" spans="1:15" ht="29">
      <c r="A631" s="436" t="s">
        <v>597</v>
      </c>
      <c r="B631" s="436" t="s">
        <v>598</v>
      </c>
      <c r="C631" s="27" t="s">
        <v>3688</v>
      </c>
      <c r="E631" s="424" t="s">
        <v>3689</v>
      </c>
      <c r="F631" s="482" t="s">
        <v>3690</v>
      </c>
      <c r="G631" s="26" t="s">
        <v>3691</v>
      </c>
      <c r="H631" s="422" t="s">
        <v>3692</v>
      </c>
      <c r="I631" s="26" t="s">
        <v>3693</v>
      </c>
      <c r="J631" s="26" t="s">
        <v>3694</v>
      </c>
      <c r="N631" s="24">
        <f>IF(O631="","",VLOOKUP(O631,Mapping!AT:AU,2,FALSE))</f>
        <v>3</v>
      </c>
      <c r="O631" s="13" t="s">
        <v>148</v>
      </c>
    </row>
    <row r="632" spans="1:15" ht="29">
      <c r="A632" s="436">
        <v>1149</v>
      </c>
      <c r="B632" s="436" t="s">
        <v>170</v>
      </c>
      <c r="C632" s="27" t="s">
        <v>3688</v>
      </c>
      <c r="E632" s="424" t="s">
        <v>3689</v>
      </c>
      <c r="F632" s="482" t="s">
        <v>3690</v>
      </c>
      <c r="G632" s="26" t="s">
        <v>3691</v>
      </c>
      <c r="H632" s="422" t="s">
        <v>3692</v>
      </c>
      <c r="I632" s="26" t="s">
        <v>3693</v>
      </c>
      <c r="J632" s="26" t="s">
        <v>3694</v>
      </c>
      <c r="N632" s="24">
        <f>IF(O632="","",VLOOKUP(O632,Mapping!AT:AU,2,FALSE))</f>
        <v>3</v>
      </c>
      <c r="O632" s="13" t="s">
        <v>148</v>
      </c>
    </row>
    <row r="633" spans="1:15" ht="29">
      <c r="A633" s="436">
        <v>1072</v>
      </c>
      <c r="B633" s="436" t="s">
        <v>149</v>
      </c>
      <c r="C633" s="27" t="s">
        <v>3688</v>
      </c>
      <c r="E633" s="424" t="s">
        <v>3689</v>
      </c>
      <c r="F633" s="482" t="s">
        <v>3690</v>
      </c>
      <c r="G633" s="26" t="s">
        <v>3691</v>
      </c>
      <c r="H633" s="422" t="s">
        <v>3692</v>
      </c>
      <c r="I633" s="26" t="s">
        <v>3693</v>
      </c>
      <c r="J633" s="26" t="s">
        <v>3694</v>
      </c>
      <c r="N633" s="24">
        <f>IF(O633="","",VLOOKUP(O633,Mapping!AT:AU,2,FALSE))</f>
        <v>3</v>
      </c>
      <c r="O633" s="13" t="s">
        <v>148</v>
      </c>
    </row>
    <row r="634" spans="1:15" ht="29">
      <c r="A634" s="436">
        <v>1152</v>
      </c>
      <c r="B634" s="436" t="s">
        <v>176</v>
      </c>
      <c r="C634" s="27" t="s">
        <v>3688</v>
      </c>
      <c r="E634" s="424" t="s">
        <v>3689</v>
      </c>
      <c r="F634" s="482" t="s">
        <v>3690</v>
      </c>
      <c r="G634" s="26" t="s">
        <v>3691</v>
      </c>
      <c r="H634" s="422" t="s">
        <v>3692</v>
      </c>
      <c r="I634" s="26" t="s">
        <v>3693</v>
      </c>
      <c r="J634" s="26" t="s">
        <v>3694</v>
      </c>
      <c r="N634" s="24">
        <f>IF(O634="","",VLOOKUP(O634,Mapping!AT:AU,2,FALSE))</f>
        <v>3</v>
      </c>
      <c r="O634" s="13" t="s">
        <v>148</v>
      </c>
    </row>
    <row r="635" spans="1:15" ht="29">
      <c r="A635" s="436" t="s">
        <v>611</v>
      </c>
      <c r="B635" s="436" t="s">
        <v>612</v>
      </c>
      <c r="C635" s="27" t="s">
        <v>3688</v>
      </c>
      <c r="E635" s="424" t="s">
        <v>3689</v>
      </c>
      <c r="F635" s="482" t="s">
        <v>3690</v>
      </c>
      <c r="G635" s="26" t="s">
        <v>3691</v>
      </c>
      <c r="H635" s="422" t="s">
        <v>3692</v>
      </c>
      <c r="I635" s="26" t="s">
        <v>3693</v>
      </c>
      <c r="J635" s="26" t="s">
        <v>3694</v>
      </c>
      <c r="N635" s="24">
        <f>IF(O635="","",VLOOKUP(O635,Mapping!AT:AU,2,FALSE))</f>
        <v>3</v>
      </c>
      <c r="O635" s="13" t="s">
        <v>148</v>
      </c>
    </row>
    <row r="636" spans="1:15" ht="29">
      <c r="A636" s="436">
        <v>1072</v>
      </c>
      <c r="B636" s="436" t="s">
        <v>149</v>
      </c>
      <c r="C636" s="27" t="s">
        <v>3688</v>
      </c>
      <c r="E636" s="424" t="s">
        <v>3689</v>
      </c>
      <c r="F636" s="482" t="s">
        <v>3690</v>
      </c>
      <c r="G636" s="26" t="s">
        <v>3691</v>
      </c>
      <c r="H636" s="422" t="s">
        <v>3692</v>
      </c>
      <c r="I636" s="26" t="s">
        <v>3693</v>
      </c>
      <c r="J636" s="26" t="s">
        <v>3694</v>
      </c>
      <c r="N636" s="24">
        <f>IF(O636="","",VLOOKUP(O636,Mapping!AT:AU,2,FALSE))</f>
        <v>3</v>
      </c>
      <c r="O636" s="13" t="s">
        <v>148</v>
      </c>
    </row>
    <row r="637" spans="1:15">
      <c r="A637" s="436"/>
      <c r="B637" s="436"/>
      <c r="E637" s="424"/>
      <c r="F637" s="482"/>
      <c r="G637" s="26"/>
      <c r="H637" s="422"/>
      <c r="I637" s="26"/>
      <c r="J637" s="26"/>
      <c r="N637" s="24">
        <f>IF(O637="","",VLOOKUP(O637,Mapping!AT:AU,2,FALSE))</f>
        <v>3</v>
      </c>
      <c r="O637" s="13" t="s">
        <v>148</v>
      </c>
    </row>
  </sheetData>
  <autoFilter ref="A1:L172" xr:uid="{00000000-0009-0000-0000-000008000000}">
    <filterColumn colId="8">
      <filters>
        <filter val="LCMS"/>
      </filters>
    </filterColumn>
  </autoFilter>
  <phoneticPr fontId="10"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800-000000000000}">
          <x14:formula1>
            <xm:f>Mapping!$CF$2:$CF$6</xm:f>
          </x14:formula1>
          <xm:sqref>E2:E302</xm:sqref>
        </x14:dataValidation>
        <x14:dataValidation type="list" allowBlank="1" showInputMessage="1" showErrorMessage="1" xr:uid="{00000000-0002-0000-0800-000001000000}">
          <x14:formula1>
            <xm:f>Mapping!$AT$2:$AT$5</xm:f>
          </x14:formula1>
          <xm:sqref>O2:O637</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hyperlinks xmlns="4e37ef92-d6d2-44cf-b04e-a17fc9584d25">
      <Url xsi:nil="true"/>
      <Description xsi:nil="true"/>
    </hyperlinks>
    <lcf76f155ced4ddcb4097134ff3c332f xmlns="4e37ef92-d6d2-44cf-b04e-a17fc9584d25">
      <Terms xmlns="http://schemas.microsoft.com/office/infopath/2007/PartnerControls"/>
    </lcf76f155ced4ddcb4097134ff3c332f>
    <TaxCatchAll xmlns="ebab0262-51d1-4300-9df5-e1253f38dd60" xsi:nil="true"/>
    <SharedWithUsers xmlns="ebab0262-51d1-4300-9df5-e1253f38dd60">
      <UserInfo>
        <DisplayName>Caramello, Alessia</DisplayName>
        <AccountId>83</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8B58C0FF225C4C409C0BFE16F065F842" ma:contentTypeVersion="19" ma:contentTypeDescription="Create a new document." ma:contentTypeScope="" ma:versionID="d1b2434da95f4a9957251ceac324cb57">
  <xsd:schema xmlns:xsd="http://www.w3.org/2001/XMLSchema" xmlns:xs="http://www.w3.org/2001/XMLSchema" xmlns:p="http://schemas.microsoft.com/office/2006/metadata/properties" xmlns:ns2="4e37ef92-d6d2-44cf-b04e-a17fc9584d25" xmlns:ns3="ebab0262-51d1-4300-9df5-e1253f38dd60" targetNamespace="http://schemas.microsoft.com/office/2006/metadata/properties" ma:root="true" ma:fieldsID="cfaffbf84367b2552fcdcb9c4a1113d6" ns2:_="" ns3:_="">
    <xsd:import namespace="4e37ef92-d6d2-44cf-b04e-a17fc9584d25"/>
    <xsd:import namespace="ebab0262-51d1-4300-9df5-e1253f38dd60"/>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hyperlinks" minOccurs="0"/>
                <xsd:element ref="ns2:MediaLengthInSeconds" minOccurs="0"/>
                <xsd:element ref="ns2:lcf76f155ced4ddcb4097134ff3c332f" minOccurs="0"/>
                <xsd:element ref="ns3:TaxCatchAll"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e37ef92-d6d2-44cf-b04e-a17fc9584d2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hyperlinks" ma:index="19" nillable="true" ma:displayName="hyperlinks" ma:format="Hyperlink" ma:internalName="hyperlinks">
      <xsd:complexType>
        <xsd:complexContent>
          <xsd:extension base="dms:URL">
            <xsd:sequence>
              <xsd:element name="Url" type="dms:ValidUrl" minOccurs="0" nillable="true"/>
              <xsd:element name="Description" type="xsd:string" nillable="true"/>
            </xsd:sequence>
          </xsd:extension>
        </xsd:complexContent>
      </xsd:complex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4661dae-d6df-48fc-a54e-a577d2899e9c" ma:termSetId="09814cd3-568e-fe90-9814-8d621ff8fb84" ma:anchorId="fba54fb3-c3e1-fe81-a776-ca4b69148c4d" ma:open="true" ma:isKeyword="false">
      <xsd:complexType>
        <xsd:sequence>
          <xsd:element ref="pc:Terms" minOccurs="0" maxOccurs="1"/>
        </xsd:sequence>
      </xsd:complexType>
    </xsd:element>
    <xsd:element name="MediaServiceLocation" ma:index="24" nillable="true" ma:displayName="Location" ma:descrip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bab0262-51d1-4300-9df5-e1253f38dd6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adf08614-85c4-4bb6-9f37-dccb7a0c45f8}" ma:internalName="TaxCatchAll" ma:showField="CatchAllData" ma:web="ebab0262-51d1-4300-9df5-e1253f38dd6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1032496-7F8E-465C-84A9-75B92B7F1523}">
  <ds:schemaRefs>
    <ds:schemaRef ds:uri="http://schemas.microsoft.com/DataMashup"/>
  </ds:schemaRefs>
</ds:datastoreItem>
</file>

<file path=customXml/itemProps2.xml><?xml version="1.0" encoding="utf-8"?>
<ds:datastoreItem xmlns:ds="http://schemas.openxmlformats.org/officeDocument/2006/customXml" ds:itemID="{49248B66-52A8-4B9C-9D46-D19AFA2869C5}">
  <ds:schemaRefs>
    <ds:schemaRef ds:uri="http://schemas.microsoft.com/office/2006/metadata/properties"/>
    <ds:schemaRef ds:uri="http://schemas.microsoft.com/office/infopath/2007/PartnerControls"/>
    <ds:schemaRef ds:uri="4e37ef92-d6d2-44cf-b04e-a17fc9584d25"/>
    <ds:schemaRef ds:uri="ebab0262-51d1-4300-9df5-e1253f38dd60"/>
  </ds:schemaRefs>
</ds:datastoreItem>
</file>

<file path=customXml/itemProps3.xml><?xml version="1.0" encoding="utf-8"?>
<ds:datastoreItem xmlns:ds="http://schemas.openxmlformats.org/officeDocument/2006/customXml" ds:itemID="{6E9BAD6E-BD69-488E-A2AF-29346B295025}">
  <ds:schemaRefs>
    <ds:schemaRef ds:uri="http://schemas.microsoft.com/sharepoint/v3/contenttype/forms"/>
  </ds:schemaRefs>
</ds:datastoreItem>
</file>

<file path=customXml/itemProps4.xml><?xml version="1.0" encoding="utf-8"?>
<ds:datastoreItem xmlns:ds="http://schemas.openxmlformats.org/officeDocument/2006/customXml" ds:itemID="{80459AE2-24E9-46E1-B02D-5CE40A2B7C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e37ef92-d6d2-44cf-b04e-a17fc9584d25"/>
    <ds:schemaRef ds:uri="ebab0262-51d1-4300-9df5-e1253f38dd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MAP vs TREM2</vt:lpstr>
      <vt:lpstr>MetaData</vt:lpstr>
      <vt:lpstr>Mapping</vt:lpstr>
      <vt:lpstr>DataDictionary</vt:lpstr>
      <vt:lpstr>MAP</vt:lpstr>
      <vt:lpstr>TREM2</vt:lpstr>
      <vt:lpstr>Overall</vt:lpstr>
      <vt:lpstr>FFPERegionsAvailable</vt:lpstr>
      <vt:lpstr>FFRegions</vt:lpstr>
      <vt:lpstr>FFPEUsageLog</vt:lpstr>
      <vt:lpstr>BulkRNA</vt:lpstr>
      <vt:lpstr>Cryostat</vt:lpstr>
      <vt:lpstr>DNA</vt:lpstr>
      <vt:lpstr>snATACseq10X</vt:lpstr>
      <vt:lpstr>snRNAseq10X</vt:lpstr>
      <vt:lpstr>snMultiomeseq10X </vt:lpstr>
      <vt:lpstr>IMC</vt:lpstr>
      <vt:lpstr>TissueDispatchLog</vt:lpstr>
      <vt:lpstr>snATACseq10X!_FilterDatabase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jay</dc:creator>
  <cp:keywords/>
  <dc:description/>
  <cp:lastModifiedBy>Avot, Baptiste</cp:lastModifiedBy>
  <cp:revision/>
  <dcterms:created xsi:type="dcterms:W3CDTF">2021-02-09T11:16:38Z</dcterms:created>
  <dcterms:modified xsi:type="dcterms:W3CDTF">2023-12-18T14:18:00Z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0x0101008B58C0FF225C4C409C0BFE16F065F842</vt:lpwstr>
  </property>
  <property fmtid="{D5CDD505-2E9C-101B-9397-08002B2CF9AE}" pid="3" name="MediaServiceImageTags">
    <vt:lpwstr/>
  </property>
</Properties>
</file>